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245" yWindow="-15" windowWidth="10290" windowHeight="7755" firstSheet="17" activeTab="23"/>
  </bookViews>
  <sheets>
    <sheet name="Summary of GOI releases" sheetId="19" state="hidden" r:id="rId1"/>
    <sheet name="REMS" sheetId="25" state="hidden" r:id="rId2"/>
    <sheet name="Breakup of interventions" sheetId="11" state="hidden" r:id="rId3"/>
    <sheet name="Recom.releases-2016-17" sheetId="18" state="hidden" r:id="rId4"/>
    <sheet name="2016-17-tentative" sheetId="23" state="hidden" r:id="rId5"/>
    <sheet name="Mgt.cost" sheetId="27" state="hidden" r:id="rId6"/>
    <sheet name="Fund released-PPT" sheetId="33" state="hidden" r:id="rId7"/>
    <sheet name="Exe Summ.2016-17" sheetId="28" state="hidden" r:id="rId8"/>
    <sheet name="Budget and Exdr15-16" sheetId="29" state="hidden" r:id="rId9"/>
    <sheet name="2015-16" sheetId="30" state="hidden" r:id="rId10"/>
    <sheet name="Categorywise breakup of interve" sheetId="21" state="hidden" r:id="rId11"/>
    <sheet name="Proposal &amp; Recom2016-17" sheetId="34" state="hidden" r:id="rId12"/>
    <sheet name="FC-2016-17" sheetId="31" state="hidden" r:id="rId13"/>
    <sheet name="2016-17" sheetId="32" state="hidden" r:id="rId14"/>
    <sheet name="Category wise Achiv" sheetId="43" r:id="rId15"/>
    <sheet name="Category wise Recommendation" sheetId="38" r:id="rId16"/>
    <sheet name="Exe.sum" sheetId="40" r:id="rId17"/>
    <sheet name="State" sheetId="1" r:id="rId18"/>
    <sheet name="EAST" sheetId="6" r:id="rId19"/>
    <sheet name="WEST" sheetId="7" r:id="rId20"/>
    <sheet name="NORTH" sheetId="8" r:id="rId21"/>
    <sheet name="SOUTH" sheetId="9" r:id="rId22"/>
    <sheet name="Sheet1" sheetId="35" r:id="rId23"/>
    <sheet name="ppt (2)" sheetId="36" r:id="rId24"/>
    <sheet name="ppt" sheetId="37" r:id="rId25"/>
    <sheet name="SFD-2017-18" sheetId="39" r:id="rId26"/>
    <sheet name="Proj. Mgt" sheetId="41" r:id="rId27"/>
    <sheet name="LEP" sheetId="42" r:id="rId28"/>
    <sheet name="Sheet2" sheetId="44"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c" localSheetId="4">#REF!</definedName>
    <definedName name="\c" localSheetId="14">#REF!</definedName>
    <definedName name="\c" localSheetId="15">#REF!</definedName>
    <definedName name="\c" localSheetId="10">#REF!</definedName>
    <definedName name="\c" localSheetId="7">#REF!</definedName>
    <definedName name="\c" localSheetId="24">#REF!</definedName>
    <definedName name="\c" localSheetId="23">#REF!</definedName>
    <definedName name="\c">#REF!</definedName>
    <definedName name="\d" localSheetId="4">#REF!</definedName>
    <definedName name="\d" localSheetId="14">#REF!</definedName>
    <definedName name="\d" localSheetId="15">#REF!</definedName>
    <definedName name="\d" localSheetId="10">#REF!</definedName>
    <definedName name="\d" localSheetId="7">#REF!</definedName>
    <definedName name="\d" localSheetId="24">#REF!</definedName>
    <definedName name="\d" localSheetId="23">#REF!</definedName>
    <definedName name="\d">#REF!</definedName>
    <definedName name="\e" localSheetId="4">#REF!</definedName>
    <definedName name="\e" localSheetId="14">#REF!</definedName>
    <definedName name="\e" localSheetId="15">#REF!</definedName>
    <definedName name="\e" localSheetId="10">#REF!</definedName>
    <definedName name="\e" localSheetId="7">#REF!</definedName>
    <definedName name="\e" localSheetId="24">#REF!</definedName>
    <definedName name="\e" localSheetId="23">#REF!</definedName>
    <definedName name="\e">#REF!</definedName>
    <definedName name="\i" localSheetId="4">#REF!</definedName>
    <definedName name="\i" localSheetId="14">#REF!</definedName>
    <definedName name="\i" localSheetId="10">#REF!</definedName>
    <definedName name="\i" localSheetId="7">#REF!</definedName>
    <definedName name="\i" localSheetId="23">#REF!</definedName>
    <definedName name="\i">#REF!</definedName>
    <definedName name="\j" localSheetId="4">#REF!</definedName>
    <definedName name="\j" localSheetId="14">#REF!</definedName>
    <definedName name="\j" localSheetId="10">#REF!</definedName>
    <definedName name="\j" localSheetId="7">#REF!</definedName>
    <definedName name="\j" localSheetId="23">#REF!</definedName>
    <definedName name="\j">#REF!</definedName>
    <definedName name="\n" localSheetId="4">#REF!</definedName>
    <definedName name="\n" localSheetId="14">#REF!</definedName>
    <definedName name="\n" localSheetId="10">#REF!</definedName>
    <definedName name="\n" localSheetId="7">#REF!</definedName>
    <definedName name="\n" localSheetId="23">#REF!</definedName>
    <definedName name="\n">#REF!</definedName>
    <definedName name="\q" localSheetId="4">#REF!</definedName>
    <definedName name="\q" localSheetId="14">#REF!</definedName>
    <definedName name="\q" localSheetId="10">#REF!</definedName>
    <definedName name="\q" localSheetId="7">#REF!</definedName>
    <definedName name="\q" localSheetId="23">#REF!</definedName>
    <definedName name="\q">#REF!</definedName>
    <definedName name="\s" localSheetId="4">#REF!</definedName>
    <definedName name="\s" localSheetId="14">#REF!</definedName>
    <definedName name="\s" localSheetId="10">#REF!</definedName>
    <definedName name="\s" localSheetId="7">#REF!</definedName>
    <definedName name="\s" localSheetId="23">#REF!</definedName>
    <definedName name="\s">#REF!</definedName>
    <definedName name="\x" localSheetId="4">#REF!</definedName>
    <definedName name="\x" localSheetId="14">#REF!</definedName>
    <definedName name="\x" localSheetId="10">#REF!</definedName>
    <definedName name="\x" localSheetId="7">#REF!</definedName>
    <definedName name="\x" localSheetId="23">#REF!</definedName>
    <definedName name="\x">#REF!</definedName>
    <definedName name="________________xlnm.Print_Area_1" localSheetId="23">#REF!</definedName>
    <definedName name="_______________xlnm.Print_Area_1" localSheetId="23">#REF!</definedName>
    <definedName name="______________xlnm.Print_Area_1" localSheetId="23">#REF!</definedName>
    <definedName name="_____________xlnm.Print_Area_1" localSheetId="23">#REF!</definedName>
    <definedName name="____________xlnm.Print_Area_1" localSheetId="23">#REF!</definedName>
    <definedName name="___________xlnm.Print_Area_1" localSheetId="23">#REF!</definedName>
    <definedName name="__________xlnm.Print_Area_1" localSheetId="23">#REF!</definedName>
    <definedName name="_________xlnm.Print_Area_1" localSheetId="4">#REF!</definedName>
    <definedName name="_________xlnm.Print_Area_1" localSheetId="14">#REF!</definedName>
    <definedName name="_________xlnm.Print_Area_1" localSheetId="10">#REF!</definedName>
    <definedName name="_________xlnm.Print_Area_1" localSheetId="7">#REF!</definedName>
    <definedName name="_________xlnm.Print_Area_1" localSheetId="23">#REF!</definedName>
    <definedName name="_________xlnm.Print_Area_1">#REF!</definedName>
    <definedName name="________xlnm.Print_Area_1" localSheetId="4">#REF!</definedName>
    <definedName name="________xlnm.Print_Area_1" localSheetId="14">#REF!</definedName>
    <definedName name="________xlnm.Print_Area_1" localSheetId="10">#REF!</definedName>
    <definedName name="________xlnm.Print_Area_1" localSheetId="7">#REF!</definedName>
    <definedName name="________xlnm.Print_Area_1" localSheetId="23">#REF!</definedName>
    <definedName name="________xlnm.Print_Area_1">#REF!</definedName>
    <definedName name="_______xlnm.Print_Area_1" localSheetId="23">#REF!</definedName>
    <definedName name="______xlnm.Print_Area_1" localSheetId="4">#REF!</definedName>
    <definedName name="______xlnm.Print_Area_1" localSheetId="14">#REF!</definedName>
    <definedName name="______xlnm.Print_Area_1" localSheetId="10">#REF!</definedName>
    <definedName name="______xlnm.Print_Area_1" localSheetId="7">#REF!</definedName>
    <definedName name="______xlnm.Print_Area_1" localSheetId="23">#REF!</definedName>
    <definedName name="______xlnm.Print_Area_1">#REF!</definedName>
    <definedName name="_____xlnm.Print_Area_1" localSheetId="4">#REF!</definedName>
    <definedName name="_____xlnm.Print_Area_1" localSheetId="14">#REF!</definedName>
    <definedName name="_____xlnm.Print_Area_1" localSheetId="10">#REF!</definedName>
    <definedName name="_____xlnm.Print_Area_1" localSheetId="7">#REF!</definedName>
    <definedName name="_____xlnm.Print_Area_1" localSheetId="23">#REF!</definedName>
    <definedName name="_____xlnm.Print_Area_1">#REF!</definedName>
    <definedName name="____xlnm.Print_Area_1" localSheetId="4">#REF!</definedName>
    <definedName name="____xlnm.Print_Area_1" localSheetId="14">#REF!</definedName>
    <definedName name="____xlnm.Print_Area_1" localSheetId="10">#REF!</definedName>
    <definedName name="____xlnm.Print_Area_1" localSheetId="7">#REF!</definedName>
    <definedName name="____xlnm.Print_Area_1" localSheetId="23">#REF!</definedName>
    <definedName name="____xlnm.Print_Area_1">#REF!</definedName>
    <definedName name="___xlnm.Print_Area_1" localSheetId="4">#REF!</definedName>
    <definedName name="___xlnm.Print_Area_1" localSheetId="14">#REF!</definedName>
    <definedName name="___xlnm.Print_Area_1" localSheetId="10">#REF!</definedName>
    <definedName name="___xlnm.Print_Area_1" localSheetId="7">#REF!</definedName>
    <definedName name="___xlnm.Print_Area_1" localSheetId="23">#REF!</definedName>
    <definedName name="___xlnm.Print_Area_1">#REF!</definedName>
    <definedName name="__1Excel_BuiltIn_Print_Area_1_1" localSheetId="14">[1]Kgbv!$A$1:$B$35</definedName>
    <definedName name="__1Excel_BuiltIn_Print_Area_1_1" localSheetId="15">[1]Kgbv!$A$1:$B$35</definedName>
    <definedName name="__xlnm.Print_Area_1" localSheetId="4">#REF!</definedName>
    <definedName name="__xlnm.Print_Area_1" localSheetId="14">#REF!</definedName>
    <definedName name="__xlnm.Print_Area_1" localSheetId="15">#REF!</definedName>
    <definedName name="__xlnm.Print_Area_1" localSheetId="10">#REF!</definedName>
    <definedName name="__xlnm.Print_Area_1" localSheetId="7">#REF!</definedName>
    <definedName name="__xlnm.Print_Area_1" localSheetId="23">#REF!</definedName>
    <definedName name="__xlnm.Print_Area_1">#REF!</definedName>
    <definedName name="_1Excel_BuiltIn_Print_Area_1_1" localSheetId="24">[2]Kgbv!$A$1:$B$35</definedName>
    <definedName name="_1Excel_BuiltIn_Print_Area_1_1" localSheetId="23">[2]Kgbv!$A$1:$B$35</definedName>
    <definedName name="_1Excel_BuiltIn_Print_Area_1_1">[3]Kgbv!$A$1:$B$35</definedName>
    <definedName name="_3Excel_BuiltIn_Print_Area_1_1" localSheetId="14">[1]Kgbv!$A$1:$B$35</definedName>
    <definedName name="_3Excel_BuiltIn_Print_Area_1_1" localSheetId="15">[1]Kgbv!$A$1:$B$35</definedName>
    <definedName name="_4Excel_BuiltIn_Print_Area_1_1" localSheetId="14">[4]Kgbv!$A$1:$B$35</definedName>
    <definedName name="_4Excel_BuiltIn_Print_Area_1_1" localSheetId="15">[4]Kgbv!$A$1:$B$35</definedName>
    <definedName name="_8Excel_BuiltIn_Print_Area_1_1" localSheetId="14">[4]Kgbv!$A$1:$B$35</definedName>
    <definedName name="_8Excel_BuiltIn_Print_Area_1_1" localSheetId="15">[4]Kgbv!$A$1:$B$35</definedName>
    <definedName name="_Fill" localSheetId="4" hidden="1">#REF!</definedName>
    <definedName name="_Fill" localSheetId="14" hidden="1">#REF!</definedName>
    <definedName name="_Fill" localSheetId="15" hidden="1">#REF!</definedName>
    <definedName name="_Fill" localSheetId="10" hidden="1">#REF!</definedName>
    <definedName name="_Fill" localSheetId="7" hidden="1">#REF!</definedName>
    <definedName name="_Fill" localSheetId="24" hidden="1">#REF!</definedName>
    <definedName name="_Fill" localSheetId="23" hidden="1">#REF!</definedName>
    <definedName name="_Fill" hidden="1">#REF!</definedName>
    <definedName name="_ftnref1_40" localSheetId="14">#REF!</definedName>
    <definedName name="_ftnref1_40" localSheetId="15">#REF!</definedName>
    <definedName name="_ftnref1_40" localSheetId="23">#REF!</definedName>
    <definedName name="_Key1" localSheetId="4" hidden="1">[5]A!#REF!</definedName>
    <definedName name="_Key1" localSheetId="14" hidden="1">[5]A!#REF!</definedName>
    <definedName name="_Key1" localSheetId="15" hidden="1">[5]A!#REF!</definedName>
    <definedName name="_Key1" localSheetId="10" hidden="1">[5]A!#REF!</definedName>
    <definedName name="_Key1" localSheetId="7" hidden="1">[5]A!#REF!</definedName>
    <definedName name="_Key1" localSheetId="24" hidden="1">[5]A!#REF!</definedName>
    <definedName name="_Key1" localSheetId="23" hidden="1">[5]A!#REF!</definedName>
    <definedName name="_Key1" hidden="1">[5]A!#REF!</definedName>
    <definedName name="_Key2" localSheetId="14" hidden="1">[5]A!#REF!</definedName>
    <definedName name="_Key2" hidden="1">[5]A!#REF!</definedName>
    <definedName name="_Order1" hidden="1">0</definedName>
    <definedName name="_Sort" localSheetId="4" hidden="1">[5]A!#REF!</definedName>
    <definedName name="_Sort" localSheetId="14" hidden="1">[5]A!#REF!</definedName>
    <definedName name="_Sort" localSheetId="10" hidden="1">[5]A!#REF!</definedName>
    <definedName name="_Sort" localSheetId="7" hidden="1">[5]A!#REF!</definedName>
    <definedName name="_Sort" localSheetId="24" hidden="1">[5]A!#REF!</definedName>
    <definedName name="_Sort" localSheetId="23" hidden="1">[5]A!#REF!</definedName>
    <definedName name="_Sort" hidden="1">[5]A!#REF!</definedName>
    <definedName name="a" localSheetId="4">#REF!</definedName>
    <definedName name="a" localSheetId="14">#REF!</definedName>
    <definedName name="a" localSheetId="15">#REF!</definedName>
    <definedName name="a" localSheetId="10">#REF!</definedName>
    <definedName name="a" localSheetId="7">#REF!</definedName>
    <definedName name="a" localSheetId="24">#REF!</definedName>
    <definedName name="a" localSheetId="23">#REF!</definedName>
    <definedName name="a">#REF!</definedName>
    <definedName name="A_13" localSheetId="14">#REF!</definedName>
    <definedName name="A_13" localSheetId="15">#REF!</definedName>
    <definedName name="A_13" localSheetId="23">#REF!</definedName>
    <definedName name="A_2" localSheetId="23">#REF!</definedName>
    <definedName name="A_31" localSheetId="23">#REF!</definedName>
    <definedName name="aa" localSheetId="4">#REF!</definedName>
    <definedName name="aa" localSheetId="14">#REF!</definedName>
    <definedName name="aa" localSheetId="10">#REF!</definedName>
    <definedName name="aa" localSheetId="7">#REF!</definedName>
    <definedName name="aa" localSheetId="24">#REF!</definedName>
    <definedName name="aa" localSheetId="23">#REF!</definedName>
    <definedName name="aa">#REF!</definedName>
    <definedName name="aaaa" localSheetId="4">#REF!</definedName>
    <definedName name="aaaa" localSheetId="14">#REF!</definedName>
    <definedName name="aaaa" localSheetId="10">#REF!</definedName>
    <definedName name="aaaa" localSheetId="7">#REF!</definedName>
    <definedName name="aaaa" localSheetId="24">#REF!</definedName>
    <definedName name="aaaa" localSheetId="23">#REF!</definedName>
    <definedName name="aaaa">#REF!</definedName>
    <definedName name="aaaa_13" localSheetId="23">#REF!</definedName>
    <definedName name="aaaa_2" localSheetId="23">#REF!</definedName>
    <definedName name="aaaa_31" localSheetId="23">#REF!</definedName>
    <definedName name="abc" localSheetId="4">#REF!</definedName>
    <definedName name="abc" localSheetId="14">#REF!</definedName>
    <definedName name="abc" localSheetId="10">#REF!</definedName>
    <definedName name="abc" localSheetId="7">#REF!</definedName>
    <definedName name="abc" localSheetId="23">#REF!</definedName>
    <definedName name="abc">#REF!</definedName>
    <definedName name="ajay" localSheetId="4">#REF!</definedName>
    <definedName name="ajay" localSheetId="14">#REF!</definedName>
    <definedName name="ajay" localSheetId="10">#REF!</definedName>
    <definedName name="ajay" localSheetId="7">#REF!</definedName>
    <definedName name="ajay" localSheetId="23">#REF!</definedName>
    <definedName name="ajay">#REF!</definedName>
    <definedName name="asdfasdfa" localSheetId="4">#REF!</definedName>
    <definedName name="asdfasdfa" localSheetId="14">#REF!</definedName>
    <definedName name="asdfasdfa" localSheetId="10">#REF!</definedName>
    <definedName name="asdfasdfa" localSheetId="7">#REF!</definedName>
    <definedName name="asdfasdfa" localSheetId="23">#REF!</definedName>
    <definedName name="asdfasdfa">#REF!</definedName>
    <definedName name="B" localSheetId="4">#REF!</definedName>
    <definedName name="B" localSheetId="14">#REF!</definedName>
    <definedName name="B" localSheetId="10">#REF!</definedName>
    <definedName name="B" localSheetId="7">#REF!</definedName>
    <definedName name="B" localSheetId="23">#REF!</definedName>
    <definedName name="B">#REF!</definedName>
    <definedName name="B_13" localSheetId="23">#REF!</definedName>
    <definedName name="B_2" localSheetId="23">#REF!</definedName>
    <definedName name="B_31" localSheetId="23">#REF!</definedName>
    <definedName name="BuiltIn_AutoFilter___1" localSheetId="4">[6]SSA_BANGALORE!#REF!</definedName>
    <definedName name="BuiltIn_AutoFilter___1" localSheetId="14">[7]SSA_BANGALORE!#REF!</definedName>
    <definedName name="BuiltIn_AutoFilter___1" localSheetId="15">[7]SSA_BANGALORE!#REF!</definedName>
    <definedName name="BuiltIn_AutoFilter___1" localSheetId="10">[6]SSA_BANGALORE!#REF!</definedName>
    <definedName name="BuiltIn_AutoFilter___1" localSheetId="7">[6]SSA_BANGALORE!#REF!</definedName>
    <definedName name="BuiltIn_AutoFilter___1" localSheetId="24">[8]SSA_BANGALORE!#REF!</definedName>
    <definedName name="BuiltIn_AutoFilter___1" localSheetId="23">[8]SSA_BANGALORE!#REF!</definedName>
    <definedName name="BuiltIn_AutoFilter___1">[6]SSA_BANGALORE!#REF!</definedName>
    <definedName name="BuiltIn_AutoFilter___2" localSheetId="4">[6]SSA_MYSORE!#REF!</definedName>
    <definedName name="BuiltIn_AutoFilter___2" localSheetId="14">[7]SSA_MYSORE!#REF!</definedName>
    <definedName name="BuiltIn_AutoFilter___2" localSheetId="15">[7]SSA_MYSORE!#REF!</definedName>
    <definedName name="BuiltIn_AutoFilter___2" localSheetId="10">[6]SSA_MYSORE!#REF!</definedName>
    <definedName name="BuiltIn_AutoFilter___2" localSheetId="7">[6]SSA_MYSORE!#REF!</definedName>
    <definedName name="BuiltIn_AutoFilter___2" localSheetId="24">[8]SSA_MYSORE!#REF!</definedName>
    <definedName name="BuiltIn_AutoFilter___2" localSheetId="23">[8]SSA_MYSORE!#REF!</definedName>
    <definedName name="BuiltIn_AutoFilter___2">[6]SSA_MYSORE!#REF!</definedName>
    <definedName name="BuiltIn_AutoFilter___3" localSheetId="4">#REF!</definedName>
    <definedName name="BuiltIn_AutoFilter___3" localSheetId="14">#REF!</definedName>
    <definedName name="BuiltIn_AutoFilter___3" localSheetId="15">#REF!</definedName>
    <definedName name="BuiltIn_AutoFilter___3" localSheetId="10">#REF!</definedName>
    <definedName name="BuiltIn_AutoFilter___3" localSheetId="7">#REF!</definedName>
    <definedName name="BuiltIn_AutoFilter___3" localSheetId="24">#REF!</definedName>
    <definedName name="BuiltIn_AutoFilter___3" localSheetId="23">#REF!</definedName>
    <definedName name="BuiltIn_AutoFilter___3">#REF!</definedName>
    <definedName name="BuiltIn_Consolidate_Area___0">#N/A</definedName>
    <definedName name="BuiltIn_Consolidate_Area___0___0">#N/A</definedName>
    <definedName name="Builtln_AutoFilter__3" localSheetId="23">[9]SSA_MYSORE!#REF!</definedName>
    <definedName name="C_" localSheetId="4">#REF!</definedName>
    <definedName name="C_" localSheetId="14">#REF!</definedName>
    <definedName name="C_" localSheetId="15">#REF!</definedName>
    <definedName name="C_" localSheetId="10">#REF!</definedName>
    <definedName name="C_" localSheetId="7">#REF!</definedName>
    <definedName name="C_" localSheetId="24">#REF!</definedName>
    <definedName name="C_" localSheetId="23">#REF!</definedName>
    <definedName name="C_">#REF!</definedName>
    <definedName name="C__13" localSheetId="14">#REF!</definedName>
    <definedName name="C__13" localSheetId="15">#REF!</definedName>
    <definedName name="C__13" localSheetId="23">#REF!</definedName>
    <definedName name="C__2" localSheetId="14">#REF!</definedName>
    <definedName name="C__2" localSheetId="15">#REF!</definedName>
    <definedName name="C__2" localSheetId="23">#REF!</definedName>
    <definedName name="C__31" localSheetId="23">#REF!</definedName>
    <definedName name="Category__ACR_HM_Room" localSheetId="4">[10]Category__ACR_HM_Room!#REF!</definedName>
    <definedName name="Category__ACR_HM_Room" localSheetId="14">[10]Category__ACR_HM_Room!#REF!</definedName>
    <definedName name="Category__ACR_HM_Room" localSheetId="15">[10]Category__ACR_HM_Room!#REF!</definedName>
    <definedName name="Category__ACR_HM_Room" localSheetId="10">[10]Category__ACR_HM_Room!#REF!</definedName>
    <definedName name="Category__ACR_HM_Room" localSheetId="7">[10]Category__ACR_HM_Room!#REF!</definedName>
    <definedName name="Category__ACR_HM_Room" localSheetId="24">[10]Category__ACR_HM_Room!#REF!</definedName>
    <definedName name="Category__ACR_HM_Room" localSheetId="23">[10]Category__ACR_HM_Room!#REF!</definedName>
    <definedName name="Category__ACR_HM_Room">[10]Category__ACR_HM_Room!#REF!</definedName>
    <definedName name="COMPUER_NO_AVAILABLE_ALL" localSheetId="4">[11]COMPUER_NO_AVAILABLE_ALL!#REF!</definedName>
    <definedName name="COMPUER_NO_AVAILABLE_ALL" localSheetId="14">[11]COMPUER_NO_AVAILABLE_ALL!#REF!</definedName>
    <definedName name="COMPUER_NO_AVAILABLE_ALL" localSheetId="15">[11]COMPUER_NO_AVAILABLE_ALL!#REF!</definedName>
    <definedName name="COMPUER_NO_AVAILABLE_ALL" localSheetId="10">[11]COMPUER_NO_AVAILABLE_ALL!#REF!</definedName>
    <definedName name="COMPUER_NO_AVAILABLE_ALL" localSheetId="7">[11]COMPUER_NO_AVAILABLE_ALL!#REF!</definedName>
    <definedName name="COMPUER_NO_AVAILABLE_ALL" localSheetId="24">[11]COMPUER_NO_AVAILABLE_ALL!#REF!</definedName>
    <definedName name="COMPUER_NO_AVAILABLE_ALL" localSheetId="23">[11]COMPUER_NO_AVAILABLE_ALL!#REF!</definedName>
    <definedName name="COMPUER_NO_AVAILABLE_ALL">[11]COMPUER_NO_AVAILABLE_ALL!#REF!</definedName>
    <definedName name="_xlnm.Consolidate_Area">#N/A</definedName>
    <definedName name="Copy" localSheetId="4">#REF!</definedName>
    <definedName name="Copy" localSheetId="14">#REF!</definedName>
    <definedName name="Copy" localSheetId="15">#REF!</definedName>
    <definedName name="Copy" localSheetId="10">#REF!</definedName>
    <definedName name="Copy" localSheetId="7">#REF!</definedName>
    <definedName name="Copy" localSheetId="24">#REF!</definedName>
    <definedName name="Copy" localSheetId="23">#REF!</definedName>
    <definedName name="Copy">#REF!</definedName>
    <definedName name="D" localSheetId="4">'[5]10-20'!#REF!</definedName>
    <definedName name="D" localSheetId="14">'[5]10-20'!#REF!</definedName>
    <definedName name="D" localSheetId="15">'[5]10-20'!#REF!</definedName>
    <definedName name="D" localSheetId="10">'[5]10-20'!#REF!</definedName>
    <definedName name="D" localSheetId="7">'[5]10-20'!#REF!</definedName>
    <definedName name="D" localSheetId="24">'[5]10-20'!#REF!</definedName>
    <definedName name="D" localSheetId="23">'[5]10-20'!#REF!</definedName>
    <definedName name="D">'[5]10-20'!#REF!</definedName>
    <definedName name="D_13" localSheetId="14">'[12]10-20'!#REF!</definedName>
    <definedName name="D_13" localSheetId="15">'[12]10-20'!#REF!</definedName>
    <definedName name="D_13" localSheetId="23">'[13]10-20'!#REF!</definedName>
    <definedName name="D_2" localSheetId="14">'[14]10-20'!#REF!</definedName>
    <definedName name="D_2" localSheetId="15">'[14]10-20'!#REF!</definedName>
    <definedName name="D_2" localSheetId="23">'[15]10-20'!#REF!</definedName>
    <definedName name="D_31" localSheetId="14">'[12]10-20'!#REF!</definedName>
    <definedName name="D_31" localSheetId="15">'[12]10-20'!#REF!</definedName>
    <definedName name="D_31" localSheetId="23">'[13]10-20'!#REF!</definedName>
    <definedName name="_xlnm.Database" localSheetId="4">#REF!</definedName>
    <definedName name="_xlnm.Database" localSheetId="14">#REF!</definedName>
    <definedName name="_xlnm.Database" localSheetId="15">#REF!</definedName>
    <definedName name="_xlnm.Database" localSheetId="10">#REF!</definedName>
    <definedName name="_xlnm.Database" localSheetId="7">#REF!</definedName>
    <definedName name="_xlnm.Database" localSheetId="24">#REF!</definedName>
    <definedName name="_xlnm.Database" localSheetId="23">#REF!</definedName>
    <definedName name="_xlnm.Database">#REF!</definedName>
    <definedName name="Deepak" localSheetId="14">#REF!</definedName>
    <definedName name="Deepak" localSheetId="15">#REF!</definedName>
    <definedName name="Deepak" localSheetId="23">#REF!</definedName>
    <definedName name="DFGB" localSheetId="4">#REF!</definedName>
    <definedName name="DFGB" localSheetId="14">#REF!</definedName>
    <definedName name="DFGB" localSheetId="10">#REF!</definedName>
    <definedName name="DFGB" localSheetId="7">#REF!</definedName>
    <definedName name="DFGB" localSheetId="24">#REF!</definedName>
    <definedName name="DFGB" localSheetId="23">#REF!</definedName>
    <definedName name="DFGB">#REF!</definedName>
    <definedName name="dmr2oct">'[16]28'!$A$5:$T$60</definedName>
    <definedName name="dmr2oct_2" localSheetId="14">#REF!</definedName>
    <definedName name="dmr2oct_2" localSheetId="15">#REF!</definedName>
    <definedName name="dmr2oct_2" localSheetId="23">#REF!</definedName>
    <definedName name="ds" localSheetId="14" hidden="1">{"'Sheet1'!$A$4386:$N$4591"}</definedName>
    <definedName name="ds" localSheetId="15" hidden="1">{"'Sheet1'!$A$4386:$N$4591"}</definedName>
    <definedName name="ds" localSheetId="24" hidden="1">{"'Sheet1'!$A$4386:$N$4591"}</definedName>
    <definedName name="ds" localSheetId="23" hidden="1">{"'Sheet1'!$A$4386:$N$4591"}</definedName>
    <definedName name="ds" hidden="1">{"'Sheet1'!$A$4386:$N$4591"}</definedName>
    <definedName name="E" localSheetId="4">#REF!</definedName>
    <definedName name="E" localSheetId="14">#REF!</definedName>
    <definedName name="E" localSheetId="10">#REF!</definedName>
    <definedName name="E" localSheetId="7">#REF!</definedName>
    <definedName name="E" localSheetId="23">#REF!</definedName>
    <definedName name="E">#REF!</definedName>
    <definedName name="E_13" localSheetId="23">#REF!</definedName>
    <definedName name="E_2" localSheetId="23">#REF!</definedName>
    <definedName name="E_31" localSheetId="23">#REF!</definedName>
    <definedName name="eeee" localSheetId="4">#REF!</definedName>
    <definedName name="eeee" localSheetId="14">#REF!</definedName>
    <definedName name="eeee" localSheetId="10">#REF!</definedName>
    <definedName name="eeee" localSheetId="7">#REF!</definedName>
    <definedName name="eeee" localSheetId="23">#REF!</definedName>
    <definedName name="eeee">#REF!</definedName>
    <definedName name="enrollment" localSheetId="4">#REF!</definedName>
    <definedName name="enrollment" localSheetId="14">#REF!</definedName>
    <definedName name="enrollment" localSheetId="10">#REF!</definedName>
    <definedName name="enrollment" localSheetId="7">#REF!</definedName>
    <definedName name="enrollment" localSheetId="23">#REF!</definedName>
    <definedName name="enrollment">#REF!</definedName>
    <definedName name="Excel_BuiltIn__FilterDatabase_1" localSheetId="4">#REF!</definedName>
    <definedName name="Excel_BuiltIn__FilterDatabase_1" localSheetId="14">#REF!</definedName>
    <definedName name="Excel_BuiltIn__FilterDatabase_1" localSheetId="10">#REF!</definedName>
    <definedName name="Excel_BuiltIn__FilterDatabase_1" localSheetId="7">#REF!</definedName>
    <definedName name="Excel_BuiltIn__FilterDatabase_1" localSheetId="23">#REF!</definedName>
    <definedName name="Excel_BuiltIn__FilterDatabase_1">#REF!</definedName>
    <definedName name="Excel_BuiltIn_Print_Area" localSheetId="23">#REF!</definedName>
    <definedName name="Excel_BuiltIn_Print_Area_10_1" localSheetId="4">#REF!</definedName>
    <definedName name="Excel_BuiltIn_Print_Area_10_1" localSheetId="14">#REF!</definedName>
    <definedName name="Excel_BuiltIn_Print_Area_10_1" localSheetId="10">#REF!</definedName>
    <definedName name="Excel_BuiltIn_Print_Area_10_1" localSheetId="7">#REF!</definedName>
    <definedName name="Excel_BuiltIn_Print_Area_10_1" localSheetId="23">#REF!</definedName>
    <definedName name="Excel_BuiltIn_Print_Area_10_1">#REF!</definedName>
    <definedName name="Excel_BuiltIn_Print_Area_10_1_1">"#REF!"</definedName>
    <definedName name="Excel_BuiltIn_Print_Area_10_1_5">"#REF!"</definedName>
    <definedName name="Excel_BuiltIn_Print_Area_10_1_6">"#REF!"</definedName>
    <definedName name="Excel_BuiltIn_Print_Area_12" localSheetId="14">'[17]STR-Table-6'!#REF!</definedName>
    <definedName name="Excel_BuiltIn_Print_Area_12" localSheetId="15">'[17]STR-Table-6'!#REF!</definedName>
    <definedName name="Excel_BuiltIn_Print_Area_12" localSheetId="23">'[18]STR-Table-6'!#REF!</definedName>
    <definedName name="Excel_BuiltIn_Print_Area_14" localSheetId="14">#REF!</definedName>
    <definedName name="Excel_BuiltIn_Print_Area_14" localSheetId="15">#REF!</definedName>
    <definedName name="Excel_BuiltIn_Print_Area_14" localSheetId="23">#REF!</definedName>
    <definedName name="Excel_BuiltIn_Print_Area_15_1" localSheetId="14">#REF!</definedName>
    <definedName name="Excel_BuiltIn_Print_Area_15_1" localSheetId="15">#REF!</definedName>
    <definedName name="Excel_BuiltIn_Print_Area_15_1" localSheetId="23">#REF!</definedName>
    <definedName name="Excel_BuiltIn_Print_Area_16_1" localSheetId="23">#REF!</definedName>
    <definedName name="Excel_BuiltIn_Print_Area_17_1" localSheetId="14">'[17]RTE-tch-Prim-Table-10'!#REF!</definedName>
    <definedName name="Excel_BuiltIn_Print_Area_17_1" localSheetId="15">'[17]RTE-tch-Prim-Table-10'!#REF!</definedName>
    <definedName name="Excel_BuiltIn_Print_Area_17_1" localSheetId="23">'[18]RTE-tch-Prim-Table-10'!#REF!</definedName>
    <definedName name="Excel_BuiltIn_Print_Area_18_1" localSheetId="14">#REF!</definedName>
    <definedName name="Excel_BuiltIn_Print_Area_18_1" localSheetId="15">#REF!</definedName>
    <definedName name="Excel_BuiltIn_Print_Area_18_1" localSheetId="23">#REF!</definedName>
    <definedName name="Excel_BuiltIn_Print_Area_2_1_1">"#REF!"</definedName>
    <definedName name="Excel_BuiltIn_Print_Area_2_1_2">"#REF!"</definedName>
    <definedName name="Excel_BuiltIn_Print_Area_2_1_2_1" localSheetId="14">'[19]districtwise awppb'!$A$1:$AH$185</definedName>
    <definedName name="Excel_BuiltIn_Print_Area_2_1_2_1" localSheetId="15">'[19]districtwise awppb'!$A$1:$AH$185</definedName>
    <definedName name="Excel_BuiltIn_Print_Area_2_1_2_1" localSheetId="24">'[20]districtwise awppb'!$A$1:$AH$185</definedName>
    <definedName name="Excel_BuiltIn_Print_Area_2_1_2_1" localSheetId="23">'[20]districtwise awppb'!$A$1:$AH$185</definedName>
    <definedName name="Excel_BuiltIn_Print_Area_2_1_2_1">'[21]districtwise awppb'!$A$1:$AH$185</definedName>
    <definedName name="Excel_BuiltIn_Print_Area_2_1_2_1_5">"#REF!"</definedName>
    <definedName name="Excel_BuiltIn_Print_Area_21_1" localSheetId="14">'[17]brc-crc-furni-Table-13'!#REF!</definedName>
    <definedName name="Excel_BuiltIn_Print_Area_21_1" localSheetId="15">'[17]brc-crc-furni-Table-13'!#REF!</definedName>
    <definedName name="Excel_BuiltIn_Print_Area_21_1" localSheetId="23">'[18]brc-crc-furni-Table-13'!#REF!</definedName>
    <definedName name="Excel_BuiltIn_Print_Area_22" localSheetId="14">'[17]integ-Table-14'!#REF!</definedName>
    <definedName name="Excel_BuiltIn_Print_Area_22" localSheetId="15">'[17]integ-Table-14'!#REF!</definedName>
    <definedName name="Excel_BuiltIn_Print_Area_22" localSheetId="23">'[18]integ-Table-14'!#REF!</definedName>
    <definedName name="Excel_BuiltIn_Print_Area_30" localSheetId="14">'[17]cwsn-Table22'!#REF!</definedName>
    <definedName name="Excel_BuiltIn_Print_Area_30" localSheetId="15">'[17]cwsn-Table22'!#REF!</definedName>
    <definedName name="Excel_BuiltIn_Print_Area_30" localSheetId="23">'[18]cwsn-Table22'!#REF!</definedName>
    <definedName name="Excel_BuiltIn_Print_Area_32_1" localSheetId="14">'[17]cw-addl-Table24.1'!#REF!</definedName>
    <definedName name="Excel_BuiltIn_Print_Area_32_1" localSheetId="15">'[17]cw-addl-Table24.1'!#REF!</definedName>
    <definedName name="Excel_BuiltIn_Print_Area_32_1" localSheetId="23">'[18]cw-addl-Table24.1'!#REF!</definedName>
    <definedName name="Excel_BuiltIn_Print_Area_33_1" localSheetId="14">#REF!</definedName>
    <definedName name="Excel_BuiltIn_Print_Area_33_1" localSheetId="15">#REF!</definedName>
    <definedName name="Excel_BuiltIn_Print_Area_33_1" localSheetId="23">#REF!</definedName>
    <definedName name="Excel_BuiltIn_Print_Area_34" localSheetId="14">'[17]cw-dw-toilet-Table25'!#REF!</definedName>
    <definedName name="Excel_BuiltIn_Print_Area_34" localSheetId="15">'[17]cw-dw-toilet-Table25'!#REF!</definedName>
    <definedName name="Excel_BuiltIn_Print_Area_34" localSheetId="23">'[18]cw-dw-toilet-Table25'!#REF!</definedName>
    <definedName name="Excel_BuiltIn_Print_Area_36" localSheetId="14">'[17]m-grant-Table-27'!#REF!</definedName>
    <definedName name="Excel_BuiltIn_Print_Area_36" localSheetId="15">'[17]m-grant-Table-27'!#REF!</definedName>
    <definedName name="Excel_BuiltIn_Print_Area_36" localSheetId="23">'[18]m-grant-Table-27'!#REF!</definedName>
    <definedName name="Excel_BuiltIn_Print_Area_4_1">"#REF!"</definedName>
    <definedName name="Excel_BuiltIn_Print_Area_42_1" localSheetId="14">'[17]cwsn-Table22'!#REF!</definedName>
    <definedName name="Excel_BuiltIn_Print_Area_42_1" localSheetId="15">'[17]cwsn-Table22'!#REF!</definedName>
    <definedName name="Excel_BuiltIn_Print_Area_42_1" localSheetId="23">'[18]cwsn-Table22'!#REF!</definedName>
    <definedName name="Excel_BuiltIn_Print_Area_43" localSheetId="14">#REF!</definedName>
    <definedName name="Excel_BuiltIn_Print_Area_43" localSheetId="15">#REF!</definedName>
    <definedName name="Excel_BuiltIn_Print_Area_43" localSheetId="23">#REF!</definedName>
    <definedName name="Excel_BuiltIn_Print_Area_44_1" localSheetId="14">'[17]cw-addl-Table24.1'!#REF!</definedName>
    <definedName name="Excel_BuiltIn_Print_Area_44_1" localSheetId="15">'[17]cw-addl-Table24.1'!#REF!</definedName>
    <definedName name="Excel_BuiltIn_Print_Area_44_1" localSheetId="23">'[18]cw-addl-Table24.1'!#REF!</definedName>
    <definedName name="Excel_BuiltIn_Print_Area_44_1_1" localSheetId="14">#REF!</definedName>
    <definedName name="Excel_BuiltIn_Print_Area_44_1_1" localSheetId="15">#REF!</definedName>
    <definedName name="Excel_BuiltIn_Print_Area_44_1_1" localSheetId="23">#REF!</definedName>
    <definedName name="Excel_BuiltIn_Print_Area_46_1" localSheetId="14">'[17]cw-dw-toilet-Table25'!#REF!</definedName>
    <definedName name="Excel_BuiltIn_Print_Area_46_1" localSheetId="15">'[17]cw-dw-toilet-Table25'!#REF!</definedName>
    <definedName name="Excel_BuiltIn_Print_Area_46_1" localSheetId="23">'[18]cw-dw-toilet-Table25'!#REF!</definedName>
    <definedName name="Excel_BuiltIn_Print_Area_48_1" localSheetId="14">'[17]m-grant-Table-27'!#REF!</definedName>
    <definedName name="Excel_BuiltIn_Print_Area_48_1" localSheetId="15">'[17]m-grant-Table-27'!#REF!</definedName>
    <definedName name="Excel_BuiltIn_Print_Area_48_1" localSheetId="23">'[18]m-grant-Table-27'!#REF!</definedName>
    <definedName name="Excel_BuiltIn_Print_Area_55_1" localSheetId="14">#REF!</definedName>
    <definedName name="Excel_BuiltIn_Print_Area_55_1" localSheetId="15">#REF!</definedName>
    <definedName name="Excel_BuiltIn_Print_Area_55_1" localSheetId="23">#REF!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Titles_1" localSheetId="4">#REF!</definedName>
    <definedName name="Excel_BuiltIn_Print_Titles_1" localSheetId="14">#REF!</definedName>
    <definedName name="Excel_BuiltIn_Print_Titles_1" localSheetId="15">#REF!</definedName>
    <definedName name="Excel_BuiltIn_Print_Titles_1" localSheetId="10">#REF!</definedName>
    <definedName name="Excel_BuiltIn_Print_Titles_1" localSheetId="7">#REF!</definedName>
    <definedName name="Excel_BuiltIn_Print_Titles_1" localSheetId="24">#REF!</definedName>
    <definedName name="Excel_BuiltIn_Print_Titles_1" localSheetId="23">#REF!</definedName>
    <definedName name="Excel_BuiltIn_Print_Titles_1">#REF!</definedName>
    <definedName name="Excel_BuiltIn_Print_Titles_4" localSheetId="4">#REF!</definedName>
    <definedName name="Excel_BuiltIn_Print_Titles_4" localSheetId="14">#REF!</definedName>
    <definedName name="Excel_BuiltIn_Print_Titles_4" localSheetId="15">#REF!</definedName>
    <definedName name="Excel_BuiltIn_Print_Titles_4" localSheetId="10">#REF!</definedName>
    <definedName name="Excel_BuiltIn_Print_Titles_4" localSheetId="7">#REF!</definedName>
    <definedName name="Excel_BuiltIn_Print_Titles_4" localSheetId="24">#REF!</definedName>
    <definedName name="Excel_BuiltIn_Print_Titles_4" localSheetId="23">#REF!</definedName>
    <definedName name="Excel_BuiltIn_Print_Titles_4">#REF!</definedName>
    <definedName name="Excel_BuiltIn_Print_Titles_44" localSheetId="14">#REF!</definedName>
    <definedName name="Excel_BuiltIn_Print_Titles_44" localSheetId="15">#REF!</definedName>
    <definedName name="Excel_BuiltIn_Print_Titles_44" localSheetId="23">#REF!</definedName>
    <definedName name="Excel_BuiltIn_Print_Titles_5_1">"#REF!,#REF!"</definedName>
    <definedName name="Excel_BuiltIn_Print_Titles_6_1">"#REF!,#REF!"</definedName>
    <definedName name="FDGV" localSheetId="4">#REF!</definedName>
    <definedName name="FDGV" localSheetId="14">#REF!</definedName>
    <definedName name="FDGV" localSheetId="15">#REF!</definedName>
    <definedName name="FDGV" localSheetId="10">#REF!</definedName>
    <definedName name="FDGV" localSheetId="7">#REF!</definedName>
    <definedName name="FDGV" localSheetId="24">#REF!</definedName>
    <definedName name="FDGV" localSheetId="23">#REF!</definedName>
    <definedName name="FDGV">#REF!</definedName>
    <definedName name="FFF" localSheetId="14">#REF!</definedName>
    <definedName name="FFF" localSheetId="15">#REF!</definedName>
    <definedName name="FFF" localSheetId="23">#REF!</definedName>
    <definedName name="ffff" localSheetId="14">'[5]10-20'!#REF!</definedName>
    <definedName name="ffff" localSheetId="15">'[5]10-20'!#REF!</definedName>
    <definedName name="ffff" localSheetId="23">'[5]10-20'!#REF!</definedName>
    <definedName name="ffffff" localSheetId="14">#REF!</definedName>
    <definedName name="ffffff" localSheetId="15">#REF!</definedName>
    <definedName name="ffffff" localSheetId="23">#REF!</definedName>
    <definedName name="Formula" localSheetId="14">#REF!</definedName>
    <definedName name="Formula">#REF!</definedName>
    <definedName name="gg" localSheetId="14">#REF!</definedName>
    <definedName name="gg" localSheetId="15">#REF!</definedName>
    <definedName name="gg" localSheetId="23">#REF!</definedName>
    <definedName name="gggggggggggggg" localSheetId="14">#REF!</definedName>
    <definedName name="gggggggggggggg" localSheetId="15">#REF!</definedName>
    <definedName name="gggggggggggggg" localSheetId="23">#REF!</definedName>
    <definedName name="graduates" localSheetId="4">#REF!</definedName>
    <definedName name="graduates" localSheetId="14">#REF!</definedName>
    <definedName name="graduates" localSheetId="10">#REF!</definedName>
    <definedName name="graduates" localSheetId="7">#REF!</definedName>
    <definedName name="graduates" localSheetId="24">#REF!</definedName>
    <definedName name="graduates" localSheetId="23">#REF!</definedName>
    <definedName name="graduates">#REF!</definedName>
    <definedName name="h" localSheetId="4">#REF!</definedName>
    <definedName name="h" localSheetId="14">#REF!</definedName>
    <definedName name="h" localSheetId="10">#REF!</definedName>
    <definedName name="h" localSheetId="7">#REF!</definedName>
    <definedName name="h" localSheetId="24">#REF!</definedName>
    <definedName name="h" localSheetId="23">#REF!</definedName>
    <definedName name="h">#REF!</definedName>
    <definedName name="HTML_CodePage" hidden="1">1252</definedName>
    <definedName name="HTML_Control" localSheetId="14" hidden="1">{"'Sheet1'!$A$4386:$N$4591"}</definedName>
    <definedName name="HTML_Control" localSheetId="15" hidden="1">{"'Sheet1'!$A$4386:$N$4591"}</definedName>
    <definedName name="HTML_Control" localSheetId="24" hidden="1">{"'Sheet1'!$A$4386:$N$4591"}</definedName>
    <definedName name="HTML_Control" localSheetId="23"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J" localSheetId="4">#REF!</definedName>
    <definedName name="J" localSheetId="14">#REF!</definedName>
    <definedName name="J" localSheetId="15">#REF!</definedName>
    <definedName name="J" localSheetId="10">#REF!</definedName>
    <definedName name="J" localSheetId="7">#REF!</definedName>
    <definedName name="J" localSheetId="24">#REF!</definedName>
    <definedName name="J" localSheetId="23">#REF!</definedName>
    <definedName name="J">#REF!</definedName>
    <definedName name="jkl" localSheetId="4">#REF!</definedName>
    <definedName name="jkl" localSheetId="14">#REF!</definedName>
    <definedName name="jkl" localSheetId="15">#REF!</definedName>
    <definedName name="jkl" localSheetId="10">#REF!</definedName>
    <definedName name="jkl" localSheetId="7">#REF!</definedName>
    <definedName name="jkl" localSheetId="24">#REF!</definedName>
    <definedName name="jkl" localSheetId="23">#REF!</definedName>
    <definedName name="jkl">#REF!</definedName>
    <definedName name="kkk" localSheetId="14" hidden="1">{"'Sheet1'!$A$4386:$N$4591"}</definedName>
    <definedName name="kkk" localSheetId="15" hidden="1">{"'Sheet1'!$A$4386:$N$4591"}</definedName>
    <definedName name="kkk" localSheetId="24" hidden="1">{"'Sheet1'!$A$4386:$N$4591"}</definedName>
    <definedName name="kkk" localSheetId="23" hidden="1">{"'Sheet1'!$A$4386:$N$4591"}</definedName>
    <definedName name="kkk" hidden="1">{"'Sheet1'!$A$4386:$N$4591"}</definedName>
    <definedName name="kkkk" localSheetId="23">#REF!</definedName>
    <definedName name="Link" localSheetId="23">#REF!</definedName>
    <definedName name="ll" localSheetId="4">#REF!</definedName>
    <definedName name="ll" localSheetId="14">#REF!</definedName>
    <definedName name="ll" localSheetId="10">#REF!</definedName>
    <definedName name="ll" localSheetId="7">#REF!</definedName>
    <definedName name="ll" localSheetId="23">#REF!</definedName>
    <definedName name="ll">#REF!</definedName>
    <definedName name="mm" localSheetId="14">#REF!</definedName>
    <definedName name="mm" localSheetId="15">#REF!</definedName>
    <definedName name="mm" localSheetId="23">#REF!</definedName>
    <definedName name="mn" localSheetId="23">#REF!</definedName>
    <definedName name="new" localSheetId="23" hidden="1">#REF!</definedName>
    <definedName name="NNEW" localSheetId="4">#REF!</definedName>
    <definedName name="NNEW" localSheetId="14">#REF!</definedName>
    <definedName name="NNEW" localSheetId="10">#REF!</definedName>
    <definedName name="NNEW" localSheetId="7">#REF!</definedName>
    <definedName name="NNEW" localSheetId="23">#REF!</definedName>
    <definedName name="NNEW">#REF!</definedName>
    <definedName name="Nov" localSheetId="14" hidden="1">{"'Sheet1'!$A$4386:$N$4591"}</definedName>
    <definedName name="Nov" localSheetId="15" hidden="1">{"'Sheet1'!$A$4386:$N$4591"}</definedName>
    <definedName name="Nov" localSheetId="24" hidden="1">{"'Sheet1'!$A$4386:$N$4591"}</definedName>
    <definedName name="Nov" localSheetId="23" hidden="1">{"'Sheet1'!$A$4386:$N$4591"}</definedName>
    <definedName name="Nov" hidden="1">{"'Sheet1'!$A$4386:$N$4591"}</definedName>
    <definedName name="October" localSheetId="14" hidden="1">{"'Sheet1'!$A$4386:$N$4591"}</definedName>
    <definedName name="October" localSheetId="15" hidden="1">{"'Sheet1'!$A$4386:$N$4591"}</definedName>
    <definedName name="October" localSheetId="24" hidden="1">{"'Sheet1'!$A$4386:$N$4591"}</definedName>
    <definedName name="October" localSheetId="23" hidden="1">{"'Sheet1'!$A$4386:$N$4591"}</definedName>
    <definedName name="October" hidden="1">{"'Sheet1'!$A$4386:$N$4591"}</definedName>
    <definedName name="P" localSheetId="4">#REF!</definedName>
    <definedName name="P" localSheetId="14">#REF!</definedName>
    <definedName name="P" localSheetId="10">#REF!</definedName>
    <definedName name="P" localSheetId="7">#REF!</definedName>
    <definedName name="P" localSheetId="23">#REF!</definedName>
    <definedName name="P">#REF!</definedName>
    <definedName name="P_13" localSheetId="23">#REF!</definedName>
    <definedName name="P_2" localSheetId="23">#REF!</definedName>
    <definedName name="P_31" localSheetId="23">#REF!</definedName>
    <definedName name="plan" localSheetId="23">#REF!</definedName>
    <definedName name="_xlnm.Print_Area" localSheetId="9">'2015-16'!$A$1:$I$72</definedName>
    <definedName name="_xlnm.Print_Area" localSheetId="13">'2016-17'!$A$1:$J$7</definedName>
    <definedName name="_xlnm.Print_Area" localSheetId="4">'2016-17-tentative'!$A$1:$M$74</definedName>
    <definedName name="_xlnm.Print_Area" localSheetId="2">'Breakup of interventions'!$A$1:$K$42</definedName>
    <definedName name="_xlnm.Print_Area" localSheetId="8">'Budget and Exdr15-16'!$A$1:$J$7</definedName>
    <definedName name="_xlnm.Print_Area" localSheetId="14">'Category wise Achiv'!$A$1:$J$94</definedName>
    <definedName name="_xlnm.Print_Area" localSheetId="15">'Category wise Recommendation'!$A$1:$M$89</definedName>
    <definedName name="_xlnm.Print_Area" localSheetId="10">'Categorywise breakup of interve'!$A$1:$L$35</definedName>
    <definedName name="_xlnm.Print_Area" localSheetId="18">EAST!$A$1:$AC$513</definedName>
    <definedName name="_xlnm.Print_Area" localSheetId="7">'Exe Summ.2016-17'!$A$1:$U$513</definedName>
    <definedName name="_xlnm.Print_Area" localSheetId="16">Exe.sum!$A$1:$L$63</definedName>
    <definedName name="_xlnm.Print_Area" localSheetId="6">'Fund released-PPT'!$A$1:$C$13</definedName>
    <definedName name="_xlnm.Print_Area" localSheetId="24">ppt!$A$1:$C$17</definedName>
    <definedName name="_xlnm.Print_Area" localSheetId="23">'ppt (2)'!$A$1:$E$5</definedName>
    <definedName name="_xlnm.Print_Area" localSheetId="26">'Proj. Mgt'!$A$2:$G$9</definedName>
    <definedName name="_xlnm.Print_Area" localSheetId="11">'Proposal &amp; Recom2016-17'!$A$1:$M$74</definedName>
    <definedName name="_xlnm.Print_Area" localSheetId="3">'Recom.releases-2016-17'!$A$1:$K$77</definedName>
    <definedName name="_xlnm.Print_Area" localSheetId="25">'SFD-2017-18'!$A$1:$AC$21</definedName>
    <definedName name="_xlnm.Print_Area" localSheetId="17">State!$A$1:$AC$513</definedName>
    <definedName name="_xlnm.Print_Area" localSheetId="19">WEST!$A$1:$AC$517</definedName>
    <definedName name="_xlnm.Print_Area">#REF!</definedName>
    <definedName name="PRINT_AREA_MI" localSheetId="4">#REF!</definedName>
    <definedName name="PRINT_AREA_MI" localSheetId="14">#REF!</definedName>
    <definedName name="PRINT_AREA_MI" localSheetId="15">#REF!</definedName>
    <definedName name="PRINT_AREA_MI" localSheetId="10">#REF!</definedName>
    <definedName name="PRINT_AREA_MI" localSheetId="7">#REF!</definedName>
    <definedName name="PRINT_AREA_MI" localSheetId="24">#REF!</definedName>
    <definedName name="PRINT_AREA_MI" localSheetId="23">#REF!</definedName>
    <definedName name="PRINT_AREA_MI">#REF!</definedName>
    <definedName name="_xlnm.Print_Titles" localSheetId="9">'2015-16'!$4:$5</definedName>
    <definedName name="_xlnm.Print_Titles" localSheetId="4">'2016-17-tentative'!$3:$5</definedName>
    <definedName name="_xlnm.Print_Titles" localSheetId="14">'Category wise Achiv'!$3:$5</definedName>
    <definedName name="_xlnm.Print_Titles" localSheetId="15">'Category wise Recommendation'!$3:$5</definedName>
    <definedName name="_xlnm.Print_Titles" localSheetId="18">EAST!$1:$3</definedName>
    <definedName name="_xlnm.Print_Titles" localSheetId="7">'Exe Summ.2016-17'!$A:$B,'Exe Summ.2016-17'!$1:$3</definedName>
    <definedName name="_xlnm.Print_Titles" localSheetId="20">NORTH!$1:$3</definedName>
    <definedName name="_xlnm.Print_Titles" localSheetId="3">'Recom.releases-2016-17'!$3:$5</definedName>
    <definedName name="_xlnm.Print_Titles" localSheetId="25">'SFD-2017-18'!$A:$G</definedName>
    <definedName name="_xlnm.Print_Titles" localSheetId="21">SOUTH!$1:$3</definedName>
    <definedName name="_xlnm.Print_Titles" localSheetId="17">State!$A:$B,State!$1:$3</definedName>
    <definedName name="_xlnm.Print_Titles" localSheetId="19">WEST!$1:$3</definedName>
    <definedName name="_xlnm.Print_Titles">#REF!</definedName>
    <definedName name="PRINT_TITLES_MI" localSheetId="4">#REF!</definedName>
    <definedName name="PRINT_TITLES_MI" localSheetId="14">#REF!</definedName>
    <definedName name="PRINT_TITLES_MI" localSheetId="15">#REF!</definedName>
    <definedName name="PRINT_TITLES_MI" localSheetId="10">#REF!</definedName>
    <definedName name="PRINT_TITLES_MI" localSheetId="7">#REF!</definedName>
    <definedName name="PRINT_TITLES_MI" localSheetId="24">#REF!</definedName>
    <definedName name="PRINT_TITLES_MI" localSheetId="23">#REF!</definedName>
    <definedName name="PRINT_TITLES_MI">#REF!</definedName>
    <definedName name="Pro" localSheetId="23" hidden="1">[5]A!#REF!</definedName>
    <definedName name="q" localSheetId="14">#REF!</definedName>
    <definedName name="q" localSheetId="15">#REF!</definedName>
    <definedName name="q" localSheetId="23">#REF!</definedName>
    <definedName name="q_43" localSheetId="14">#REF!</definedName>
    <definedName name="q_43" localSheetId="15">#REF!</definedName>
    <definedName name="q_43" localSheetId="23">#REF!</definedName>
    <definedName name="qq" localSheetId="14" hidden="1">{"'Sheet1'!$A$4386:$N$4591"}</definedName>
    <definedName name="qq" localSheetId="15" hidden="1">{"'Sheet1'!$A$4386:$N$4591"}</definedName>
    <definedName name="QTTCERAMICTILES" localSheetId="4">#REF!</definedName>
    <definedName name="QTTCERAMICTILES" localSheetId="14">#REF!</definedName>
    <definedName name="QTTCERAMICTILES" localSheetId="10">#REF!</definedName>
    <definedName name="QTTCERAMICTILES" localSheetId="7">#REF!</definedName>
    <definedName name="QTTCERAMICTILES" localSheetId="24">#REF!</definedName>
    <definedName name="QTTCERAMICTILES" localSheetId="23">#REF!</definedName>
    <definedName name="QTTCERAMICTILES">#REF!</definedName>
    <definedName name="QTY_35FLUSHDOORS" localSheetId="4">#REF!</definedName>
    <definedName name="QTY_35FLUSHDOORS" localSheetId="14">#REF!</definedName>
    <definedName name="QTY_35FLUSHDOORS" localSheetId="10">#REF!</definedName>
    <definedName name="QTY_35FLUSHDOORS" localSheetId="7">#REF!</definedName>
    <definedName name="QTY_35FLUSHDOORS" localSheetId="24">#REF!</definedName>
    <definedName name="QTY_35FLUSHDOORS" localSheetId="23">#REF!</definedName>
    <definedName name="QTY_35FLUSHDOORS">#REF!</definedName>
    <definedName name="QTY_CINDER_FILL" localSheetId="4">#REF!</definedName>
    <definedName name="QTY_CINDER_FILL" localSheetId="14">#REF!</definedName>
    <definedName name="QTY_CINDER_FILL" localSheetId="10">#REF!</definedName>
    <definedName name="QTY_CINDER_FILL" localSheetId="7">#REF!</definedName>
    <definedName name="QTY_CINDER_FILL" localSheetId="23">#REF!</definedName>
    <definedName name="QTY_CINDER_FILL">#REF!</definedName>
    <definedName name="QTY_DTP_AL_DOORS" localSheetId="4">#REF!</definedName>
    <definedName name="QTY_DTP_AL_DOORS" localSheetId="14">#REF!</definedName>
    <definedName name="QTY_DTP_AL_DOORS" localSheetId="10">#REF!</definedName>
    <definedName name="QTY_DTP_AL_DOORS" localSheetId="7">#REF!</definedName>
    <definedName name="QTY_DTP_AL_DOORS" localSheetId="23">#REF!</definedName>
    <definedName name="QTY_DTP_AL_DOORS">#REF!</definedName>
    <definedName name="QTY_DTP_BRICKBATS" localSheetId="4">#REF!</definedName>
    <definedName name="QTY_DTP_BRICKBATS" localSheetId="14">#REF!</definedName>
    <definedName name="QTY_DTP_BRICKBATS" localSheetId="10">#REF!</definedName>
    <definedName name="QTY_DTP_BRICKBATS" localSheetId="7">#REF!</definedName>
    <definedName name="QTY_DTP_BRICKBATS" localSheetId="23">#REF!</definedName>
    <definedName name="QTY_DTP_BRICKBATS">#REF!</definedName>
    <definedName name="QTY_DTP_BRICKS" localSheetId="4">#REF!</definedName>
    <definedName name="QTY_DTP_BRICKS" localSheetId="14">#REF!</definedName>
    <definedName name="QTY_DTP_BRICKS" localSheetId="10">#REF!</definedName>
    <definedName name="QTY_DTP_BRICKS" localSheetId="7">#REF!</definedName>
    <definedName name="QTY_DTP_BRICKS" localSheetId="23">#REF!</definedName>
    <definedName name="QTY_DTP_BRICKS">#REF!</definedName>
    <definedName name="QTY_DTP_BWPANELS" localSheetId="4">#REF!</definedName>
    <definedName name="QTY_DTP_BWPANELS" localSheetId="14">#REF!</definedName>
    <definedName name="QTY_DTP_BWPANELS" localSheetId="10">#REF!</definedName>
    <definedName name="QTY_DTP_BWPANELS" localSheetId="7">#REF!</definedName>
    <definedName name="QTY_DTP_BWPANELS" localSheetId="23">#REF!</definedName>
    <definedName name="QTY_DTP_BWPANELS">#REF!</definedName>
    <definedName name="QTY_DTP_COLLAP.SHUTTERS" localSheetId="4">#REF!</definedName>
    <definedName name="QTY_DTP_COLLAP.SHUTTERS" localSheetId="14">#REF!</definedName>
    <definedName name="QTY_DTP_COLLAP.SHUTTERS" localSheetId="10">#REF!</definedName>
    <definedName name="QTY_DTP_COLLAP.SHUTTERS" localSheetId="7">#REF!</definedName>
    <definedName name="QTY_DTP_COLLAP.SHUTTERS" localSheetId="23">#REF!</definedName>
    <definedName name="QTY_DTP_COLLAP.SHUTTERS">#REF!</definedName>
    <definedName name="QTY_DTP_KAPCHI_GRIT" localSheetId="4">#REF!</definedName>
    <definedName name="QTY_DTP_KAPCHI_GRIT" localSheetId="14">#REF!</definedName>
    <definedName name="QTY_DTP_KAPCHI_GRIT" localSheetId="10">#REF!</definedName>
    <definedName name="QTY_DTP_KAPCHI_GRIT" localSheetId="7">#REF!</definedName>
    <definedName name="QTY_DTP_KAPCHI_GRIT" localSheetId="23">#REF!</definedName>
    <definedName name="QTY_DTP_KAPCHI_GRIT">#REF!</definedName>
    <definedName name="QTY_DTP_PARTICLEBOARDPANELS" localSheetId="4">#REF!</definedName>
    <definedName name="QTY_DTP_PARTICLEBOARDPANELS" localSheetId="14">#REF!</definedName>
    <definedName name="QTY_DTP_PARTICLEBOARDPANELS" localSheetId="10">#REF!</definedName>
    <definedName name="QTY_DTP_PARTICLEBOARDPANELS" localSheetId="7">#REF!</definedName>
    <definedName name="QTY_DTP_PARTICLEBOARDPANELS" localSheetId="23">#REF!</definedName>
    <definedName name="QTY_DTP_PARTICLEBOARDPANELS">#REF!</definedName>
    <definedName name="QTY_DTP_ROLL.SHUTTERS" localSheetId="4">#REF!</definedName>
    <definedName name="QTY_DTP_ROLL.SHUTTERS" localSheetId="14">#REF!</definedName>
    <definedName name="QTY_DTP_ROLL.SHUTTERS" localSheetId="10">#REF!</definedName>
    <definedName name="QTY_DTP_ROLL.SHUTTERS" localSheetId="7">#REF!</definedName>
    <definedName name="QTY_DTP_ROLL.SHUTTERS" localSheetId="23">#REF!</definedName>
    <definedName name="QTY_DTP_ROLL.SHUTTERS">#REF!</definedName>
    <definedName name="QTY_DTP_SAND" localSheetId="4">#REF!</definedName>
    <definedName name="QTY_DTP_SAND" localSheetId="14">#REF!</definedName>
    <definedName name="QTY_DTP_SAND" localSheetId="10">#REF!</definedName>
    <definedName name="QTY_DTP_SAND" localSheetId="7">#REF!</definedName>
    <definedName name="QTY_DTP_SAND" localSheetId="23">#REF!</definedName>
    <definedName name="QTY_DTP_SAND">#REF!</definedName>
    <definedName name="QTY_DTP_STEEL_W_V" localSheetId="4">#REF!</definedName>
    <definedName name="QTY_DTP_STEEL_W_V" localSheetId="14">#REF!</definedName>
    <definedName name="QTY_DTP_STEEL_W_V" localSheetId="10">#REF!</definedName>
    <definedName name="QTY_DTP_STEEL_W_V" localSheetId="7">#REF!</definedName>
    <definedName name="QTY_DTP_STEEL_W_V" localSheetId="23">#REF!</definedName>
    <definedName name="QTY_DTP_STEEL_W_V">#REF!</definedName>
    <definedName name="QTY_DWV_FOR_L.Polish" localSheetId="4">#REF!</definedName>
    <definedName name="QTY_DWV_FOR_L.Polish" localSheetId="14">#REF!</definedName>
    <definedName name="QTY_DWV_FOR_L.Polish" localSheetId="10">#REF!</definedName>
    <definedName name="QTY_DWV_FOR_L.Polish" localSheetId="7">#REF!</definedName>
    <definedName name="QTY_DWV_FOR_L.Polish" localSheetId="23">#REF!</definedName>
    <definedName name="QTY_DWV_FOR_L.Polish">#REF!</definedName>
    <definedName name="QTY_DWV_FOR_PAINTING" localSheetId="4">#REF!</definedName>
    <definedName name="QTY_DWV_FOR_PAINTING" localSheetId="14">#REF!</definedName>
    <definedName name="QTY_DWV_FOR_PAINTING" localSheetId="10">#REF!</definedName>
    <definedName name="QTY_DWV_FOR_PAINTING" localSheetId="7">#REF!</definedName>
    <definedName name="QTY_DWV_FOR_PAINTING" localSheetId="23">#REF!</definedName>
    <definedName name="QTY_DWV_FOR_PAINTING">#REF!</definedName>
    <definedName name="QTY_ENAMEL_PAINT" localSheetId="4">#REF!</definedName>
    <definedName name="QTY_ENAMEL_PAINT" localSheetId="14">#REF!</definedName>
    <definedName name="QTY_ENAMEL_PAINT" localSheetId="10">#REF!</definedName>
    <definedName name="QTY_ENAMEL_PAINT" localSheetId="7">#REF!</definedName>
    <definedName name="QTY_ENAMEL_PAINT" localSheetId="23">#REF!</definedName>
    <definedName name="QTY_ENAMEL_PAINT">#REF!</definedName>
    <definedName name="QTY_HYSD_TONNE" localSheetId="4">#REF!</definedName>
    <definedName name="QTY_HYSD_TONNE" localSheetId="14">#REF!</definedName>
    <definedName name="QTY_HYSD_TONNE" localSheetId="10">#REF!</definedName>
    <definedName name="QTY_HYSD_TONNE" localSheetId="7">#REF!</definedName>
    <definedName name="QTY_HYSD_TONNE" localSheetId="23">#REF!</definedName>
    <definedName name="QTY_HYSD_TONNE">#REF!</definedName>
    <definedName name="QTY_LAQUER_POLISH" localSheetId="4">#REF!</definedName>
    <definedName name="QTY_LAQUER_POLISH" localSheetId="14">#REF!</definedName>
    <definedName name="QTY_LAQUER_POLISH" localSheetId="10">#REF!</definedName>
    <definedName name="QTY_LAQUER_POLISH" localSheetId="7">#REF!</definedName>
    <definedName name="QTY_LAQUER_POLISH" localSheetId="23">#REF!</definedName>
    <definedName name="QTY_LAQUER_POLISH">#REF!</definedName>
    <definedName name="QTY_MS_TONNE" localSheetId="4">#REF!</definedName>
    <definedName name="QTY_MS_TONNE" localSheetId="14">#REF!</definedName>
    <definedName name="QTY_MS_TONNE" localSheetId="10">#REF!</definedName>
    <definedName name="QTY_MS_TONNE" localSheetId="7">#REF!</definedName>
    <definedName name="QTY_MS_TONNE" localSheetId="23">#REF!</definedName>
    <definedName name="QTY_MS_TONNE">#REF!</definedName>
    <definedName name="QTY_PLASTIC_PAINT" localSheetId="4">#REF!</definedName>
    <definedName name="QTY_PLASTIC_PAINT" localSheetId="14">#REF!</definedName>
    <definedName name="QTY_PLASTIC_PAINT" localSheetId="10">#REF!</definedName>
    <definedName name="QTY_PLASTIC_PAINT" localSheetId="7">#REF!</definedName>
    <definedName name="QTY_PLASTIC_PAINT" localSheetId="23">#REF!</definedName>
    <definedName name="QTY_PLASTIC_PAINT">#REF!</definedName>
    <definedName name="QTY_TOTALSTEEL_TONNE" localSheetId="4">#REF!</definedName>
    <definedName name="QTY_TOTALSTEEL_TONNE" localSheetId="14">#REF!</definedName>
    <definedName name="QTY_TOTALSTEEL_TONNE" localSheetId="10">#REF!</definedName>
    <definedName name="QTY_TOTALSTEEL_TONNE" localSheetId="7">#REF!</definedName>
    <definedName name="QTY_TOTALSTEEL_TONNE" localSheetId="23">#REF!</definedName>
    <definedName name="QTY_TOTALSTEEL_TONNE">#REF!</definedName>
    <definedName name="QTY_WHITELIME" localSheetId="4">#REF!</definedName>
    <definedName name="QTY_WHITELIME" localSheetId="14">#REF!</definedName>
    <definedName name="QTY_WHITELIME" localSheetId="10">#REF!</definedName>
    <definedName name="QTY_WHITELIME" localSheetId="7">#REF!</definedName>
    <definedName name="QTY_WHITELIME" localSheetId="23">#REF!</definedName>
    <definedName name="QTY_WHITELIME">#REF!</definedName>
    <definedName name="QTY_WP_CEMENT_PAINT" localSheetId="4">#REF!</definedName>
    <definedName name="QTY_WP_CEMENT_PAINT" localSheetId="14">#REF!</definedName>
    <definedName name="QTY_WP_CEMENT_PAINT" localSheetId="10">#REF!</definedName>
    <definedName name="QTY_WP_CEMENT_PAINT" localSheetId="7">#REF!</definedName>
    <definedName name="QTY_WP_CEMENT_PAINT" localSheetId="23">#REF!</definedName>
    <definedName name="QTY_WP_CEMENT_PAINT">#REF!</definedName>
    <definedName name="QTY100MCCJALI" localSheetId="4">#REF!</definedName>
    <definedName name="QTY100MCCJALI" localSheetId="14">#REF!</definedName>
    <definedName name="QTY100MCCJALI" localSheetId="10">#REF!</definedName>
    <definedName name="QTY100MCCJALI" localSheetId="7">#REF!</definedName>
    <definedName name="QTY100MCCJALI" localSheetId="23">#REF!</definedName>
    <definedName name="QTY100MCCJALI">#REF!</definedName>
    <definedName name="QTY100MMCCJALI" localSheetId="4">#REF!</definedName>
    <definedName name="QTY100MMCCJALI" localSheetId="14">#REF!</definedName>
    <definedName name="QTY100MMCCJALI" localSheetId="10">#REF!</definedName>
    <definedName name="QTY100MMCCJALI" localSheetId="7">#REF!</definedName>
    <definedName name="QTY100MMCCJALI" localSheetId="23">#REF!</definedName>
    <definedName name="QTY100MMCCJALI">#REF!</definedName>
    <definedName name="QTY100SWP" localSheetId="4">#REF!</definedName>
    <definedName name="QTY100SWP" localSheetId="14">#REF!</definedName>
    <definedName name="QTY100SWP" localSheetId="10">#REF!</definedName>
    <definedName name="QTY100SWP" localSheetId="7">#REF!</definedName>
    <definedName name="QTY100SWP" localSheetId="23">#REF!</definedName>
    <definedName name="QTY100SWP">#REF!</definedName>
    <definedName name="QTY110PVCRW" localSheetId="4">#REF!</definedName>
    <definedName name="QTY110PVCRW" localSheetId="14">#REF!</definedName>
    <definedName name="QTY110PVCRW" localSheetId="10">#REF!</definedName>
    <definedName name="QTY110PVCRW" localSheetId="7">#REF!</definedName>
    <definedName name="QTY110PVCRW" localSheetId="23">#REF!</definedName>
    <definedName name="QTY110PVCRW">#REF!</definedName>
    <definedName name="QTY110PVCS" localSheetId="4">#REF!</definedName>
    <definedName name="QTY110PVCS" localSheetId="14">#REF!</definedName>
    <definedName name="QTY110PVCS" localSheetId="10">#REF!</definedName>
    <definedName name="QTY110PVCS" localSheetId="7">#REF!</definedName>
    <definedName name="QTY110PVCS" localSheetId="23">#REF!</definedName>
    <definedName name="QTY110PVCS">#REF!</definedName>
    <definedName name="QTY150SWP" localSheetId="4">#REF!</definedName>
    <definedName name="QTY150SWP" localSheetId="14">#REF!</definedName>
    <definedName name="QTY150SWP" localSheetId="10">#REF!</definedName>
    <definedName name="QTY150SWP" localSheetId="7">#REF!</definedName>
    <definedName name="QTY150SWP" localSheetId="23">#REF!</definedName>
    <definedName name="QTY150SWP">#REF!</definedName>
    <definedName name="QTY15GIP" localSheetId="4">#REF!</definedName>
    <definedName name="QTY15GIP" localSheetId="14">#REF!</definedName>
    <definedName name="QTY15GIP" localSheetId="10">#REF!</definedName>
    <definedName name="QTY15GIP" localSheetId="7">#REF!</definedName>
    <definedName name="QTY15GIP" localSheetId="23">#REF!</definedName>
    <definedName name="QTY15GIP">#REF!</definedName>
    <definedName name="QTY160PVCS" localSheetId="4">#REF!</definedName>
    <definedName name="QTY160PVCS" localSheetId="14">#REF!</definedName>
    <definedName name="QTY160PVCS" localSheetId="10">#REF!</definedName>
    <definedName name="QTY160PVCS" localSheetId="7">#REF!</definedName>
    <definedName name="QTY160PVCS" localSheetId="23">#REF!</definedName>
    <definedName name="QTY160PVCS">#REF!</definedName>
    <definedName name="QTY25GIP" localSheetId="4">#REF!</definedName>
    <definedName name="QTY25GIP" localSheetId="14">#REF!</definedName>
    <definedName name="QTY25GIP" localSheetId="10">#REF!</definedName>
    <definedName name="QTY25GIP" localSheetId="7">#REF!</definedName>
    <definedName name="QTY25GIP" localSheetId="23">#REF!</definedName>
    <definedName name="QTY25GIP">#REF!</definedName>
    <definedName name="QTY32GIP" localSheetId="4">#REF!</definedName>
    <definedName name="QTY32GIP" localSheetId="14">#REF!</definedName>
    <definedName name="QTY32GIP" localSheetId="10">#REF!</definedName>
    <definedName name="QTY32GIP" localSheetId="7">#REF!</definedName>
    <definedName name="QTY32GIP" localSheetId="23">#REF!</definedName>
    <definedName name="QTY32GIP">#REF!</definedName>
    <definedName name="QTY40GIP" localSheetId="4">#REF!</definedName>
    <definedName name="QTY40GIP" localSheetId="14">#REF!</definedName>
    <definedName name="QTY40GIP" localSheetId="10">#REF!</definedName>
    <definedName name="QTY40GIP" localSheetId="7">#REF!</definedName>
    <definedName name="QTY40GIP" localSheetId="23">#REF!</definedName>
    <definedName name="QTY40GIP">#REF!</definedName>
    <definedName name="QTY40GMVAVLE" localSheetId="4">#REF!</definedName>
    <definedName name="QTY40GMVAVLE" localSheetId="14">#REF!</definedName>
    <definedName name="QTY40GMVAVLE" localSheetId="10">#REF!</definedName>
    <definedName name="QTY40GMVAVLE" localSheetId="7">#REF!</definedName>
    <definedName name="QTY40GMVAVLE" localSheetId="23">#REF!</definedName>
    <definedName name="QTY40GMVAVLE">#REF!</definedName>
    <definedName name="QTY430260CURINAL" localSheetId="4">#REF!</definedName>
    <definedName name="QTY430260CURINAL" localSheetId="14">#REF!</definedName>
    <definedName name="QTY430260CURINAL" localSheetId="10">#REF!</definedName>
    <definedName name="QTY430260CURINAL" localSheetId="7">#REF!</definedName>
    <definedName name="QTY430260CURINAL" localSheetId="23">#REF!</definedName>
    <definedName name="QTY430260CURINAL">#REF!</definedName>
    <definedName name="QTY50GIP" localSheetId="4">#REF!</definedName>
    <definedName name="QTY50GIP" localSheetId="14">#REF!</definedName>
    <definedName name="QTY50GIP" localSheetId="10">#REF!</definedName>
    <definedName name="QTY50GIP" localSheetId="7">#REF!</definedName>
    <definedName name="QTY50GIP" localSheetId="23">#REF!</definedName>
    <definedName name="QTY50GIP">#REF!</definedName>
    <definedName name="QTY50GMVALVE" localSheetId="4">#REF!</definedName>
    <definedName name="QTY50GMVALVE" localSheetId="14">#REF!</definedName>
    <definedName name="QTY50GMVALVE" localSheetId="10">#REF!</definedName>
    <definedName name="QTY50GMVALVE" localSheetId="7">#REF!</definedName>
    <definedName name="QTY50GMVALVE" localSheetId="23">#REF!</definedName>
    <definedName name="QTY50GMVALVE">#REF!</definedName>
    <definedName name="QTY550400COWB" localSheetId="4">#REF!</definedName>
    <definedName name="QTY550400COWB" localSheetId="14">#REF!</definedName>
    <definedName name="QTY550400COWB" localSheetId="10">#REF!</definedName>
    <definedName name="QTY550400COWB" localSheetId="7">#REF!</definedName>
    <definedName name="QTY550400COWB" localSheetId="23">#REF!</definedName>
    <definedName name="QTY550400COWB">#REF!</definedName>
    <definedName name="QTY550400CWB" localSheetId="4">#REF!</definedName>
    <definedName name="QTY550400CWB" localSheetId="14">#REF!</definedName>
    <definedName name="QTY550400CWB" localSheetId="10">#REF!</definedName>
    <definedName name="QTY550400CWB" localSheetId="7">#REF!</definedName>
    <definedName name="QTY550400CWB" localSheetId="23">#REF!</definedName>
    <definedName name="QTY550400CWB">#REF!</definedName>
    <definedName name="QTY550400WWB" localSheetId="4">#REF!</definedName>
    <definedName name="QTY550400WWB" localSheetId="14">#REF!</definedName>
    <definedName name="QTY550400WWB" localSheetId="10">#REF!</definedName>
    <definedName name="QTY550400WWB" localSheetId="7">#REF!</definedName>
    <definedName name="QTY550400WWB" localSheetId="23">#REF!</definedName>
    <definedName name="QTY550400WWB">#REF!</definedName>
    <definedName name="QTY550450_FF_MIRROR" localSheetId="4">#REF!</definedName>
    <definedName name="QTY550450_FF_MIRROR" localSheetId="14">#REF!</definedName>
    <definedName name="QTY550450_FF_MIRROR" localSheetId="10">#REF!</definedName>
    <definedName name="QTY550450_FF_MIRROR" localSheetId="7">#REF!</definedName>
    <definedName name="QTY550450_FF_MIRROR" localSheetId="23">#REF!</definedName>
    <definedName name="QTY550450_FF_MIRROR">#REF!</definedName>
    <definedName name="QTY60020_CPB_TOWELRAIL" localSheetId="4">#REF!</definedName>
    <definedName name="QTY60020_CPB_TOWELRAIL" localSheetId="14">#REF!</definedName>
    <definedName name="QTY60020_CPB_TOWELRAIL" localSheetId="10">#REF!</definedName>
    <definedName name="QTY60020_CPB_TOWELRAIL" localSheetId="7">#REF!</definedName>
    <definedName name="QTY60020_CPB_TOWELRAIL" localSheetId="23">#REF!</definedName>
    <definedName name="QTY60020_CPB_TOWELRAIL">#REF!</definedName>
    <definedName name="QTY600450_FF_MIRROR" localSheetId="4">#REF!</definedName>
    <definedName name="QTY600450_FF_MIRROR" localSheetId="14">#REF!</definedName>
    <definedName name="QTY600450_FF_MIRROR" localSheetId="10">#REF!</definedName>
    <definedName name="QTY600450_FF_MIRROR" localSheetId="7">#REF!</definedName>
    <definedName name="QTY600450_FF_MIRROR" localSheetId="23">#REF!</definedName>
    <definedName name="QTY600450_FF_MIRROR">#REF!</definedName>
    <definedName name="QTY600450150_EWSINK" localSheetId="4">#REF!</definedName>
    <definedName name="QTY600450150_EWSINK" localSheetId="14">#REF!</definedName>
    <definedName name="QTY600450150_EWSINK" localSheetId="10">#REF!</definedName>
    <definedName name="QTY600450150_EWSINK" localSheetId="7">#REF!</definedName>
    <definedName name="QTY600450150_EWSINK" localSheetId="23">#REF!</definedName>
    <definedName name="QTY600450150_EWSINK">#REF!</definedName>
    <definedName name="QTY600450CIMHCOVER" localSheetId="4">#REF!</definedName>
    <definedName name="QTY600450CIMHCOVER" localSheetId="14">#REF!</definedName>
    <definedName name="QTY600450CIMHCOVER" localSheetId="10">#REF!</definedName>
    <definedName name="QTY600450CIMHCOVER" localSheetId="7">#REF!</definedName>
    <definedName name="QTY600450CIMHCOVER" localSheetId="23">#REF!</definedName>
    <definedName name="QTY600450CIMHCOVER">#REF!</definedName>
    <definedName name="QTY65GIP" localSheetId="4">#REF!</definedName>
    <definedName name="QTY65GIP" localSheetId="14">#REF!</definedName>
    <definedName name="QTY65GIP" localSheetId="10">#REF!</definedName>
    <definedName name="QTY65GIP" localSheetId="7">#REF!</definedName>
    <definedName name="QTY65GIP" localSheetId="23">#REF!</definedName>
    <definedName name="QTY65GIP">#REF!</definedName>
    <definedName name="QTY65GMVALVE" localSheetId="4">#REF!</definedName>
    <definedName name="QTY65GMVALVE" localSheetId="14">#REF!</definedName>
    <definedName name="QTY65GMVALVE" localSheetId="10">#REF!</definedName>
    <definedName name="QTY65GMVALVE" localSheetId="7">#REF!</definedName>
    <definedName name="QTY65GMVALVE" localSheetId="23">#REF!</definedName>
    <definedName name="QTY65GMVALVE">#REF!</definedName>
    <definedName name="QTYARCHES" localSheetId="4">#REF!</definedName>
    <definedName name="QTYARCHES" localSheetId="14">#REF!</definedName>
    <definedName name="QTYARCHES" localSheetId="10">#REF!</definedName>
    <definedName name="QTYARCHES" localSheetId="7">#REF!</definedName>
    <definedName name="QTYARCHES" localSheetId="23">#REF!</definedName>
    <definedName name="QTYARCHES">#REF!</definedName>
    <definedName name="QTYBBCC1510" localSheetId="4">[22]SCHB.LDLB!#REF!</definedName>
    <definedName name="QTYBBCC1510" localSheetId="14">[22]SCHB.LDLB!#REF!</definedName>
    <definedName name="QTYBBCC1510" localSheetId="10">[22]SCHB.LDLB!#REF!</definedName>
    <definedName name="QTYBBCC1510" localSheetId="7">[22]SCHB.LDLB!#REF!</definedName>
    <definedName name="QTYBBCC1510" localSheetId="23">[22]SCHB.LDLB!#REF!</definedName>
    <definedName name="QTYBBCC1510">[22]SCHB.LDLB!#REF!</definedName>
    <definedName name="QTYBBCC1511" localSheetId="23">[22]SCHB.LDLB!#REF!</definedName>
    <definedName name="QTYBC" localSheetId="4">#REF!</definedName>
    <definedName name="QTYBC" localSheetId="14">#REF!</definedName>
    <definedName name="QTYBC" localSheetId="15">#REF!</definedName>
    <definedName name="QTYBC" localSheetId="10">#REF!</definedName>
    <definedName name="QTYBC" localSheetId="7">#REF!</definedName>
    <definedName name="QTYBC" localSheetId="24">#REF!</definedName>
    <definedName name="QTYBC" localSheetId="23">#REF!</definedName>
    <definedName name="QTYBC">#REF!</definedName>
    <definedName name="QTYBEAMS" localSheetId="4">#REF!</definedName>
    <definedName name="QTYBEAMS" localSheetId="14">#REF!</definedName>
    <definedName name="QTYBEAMS" localSheetId="15">#REF!</definedName>
    <definedName name="QTYBEAMS" localSheetId="10">#REF!</definedName>
    <definedName name="QTYBEAMS" localSheetId="7">#REF!</definedName>
    <definedName name="QTYBEAMS" localSheetId="24">#REF!</definedName>
    <definedName name="QTYBEAMS" localSheetId="23">#REF!</definedName>
    <definedName name="QTYBEAMS">#REF!</definedName>
    <definedName name="QTYCEMENT" localSheetId="4">#REF!</definedName>
    <definedName name="QTYCEMENT" localSheetId="14">#REF!</definedName>
    <definedName name="QTYCEMENT" localSheetId="15">#REF!</definedName>
    <definedName name="QTYCEMENT" localSheetId="10">#REF!</definedName>
    <definedName name="QTYCEMENT" localSheetId="7">#REF!</definedName>
    <definedName name="QTYCEMENT" localSheetId="24">#REF!</definedName>
    <definedName name="QTYCEMENT" localSheetId="23">#REF!</definedName>
    <definedName name="QTYCEMENT">#REF!</definedName>
    <definedName name="QTYCEWC" localSheetId="4">#REF!</definedName>
    <definedName name="QTYCEWC" localSheetId="14">#REF!</definedName>
    <definedName name="QTYCEWC" localSheetId="10">#REF!</definedName>
    <definedName name="QTYCEWC" localSheetId="7">#REF!</definedName>
    <definedName name="QTYCEWC" localSheetId="23">#REF!</definedName>
    <definedName name="QTYCEWC">#REF!</definedName>
    <definedName name="QTYCGTFD" localSheetId="4">#REF!</definedName>
    <definedName name="QTYCGTFD" localSheetId="14">#REF!</definedName>
    <definedName name="QTYCGTFD" localSheetId="10">#REF!</definedName>
    <definedName name="QTYCGTFD" localSheetId="7">#REF!</definedName>
    <definedName name="QTYCGTFD" localSheetId="23">#REF!</definedName>
    <definedName name="QTYCGTFD">#REF!</definedName>
    <definedName name="QTYCHHAJJAS" localSheetId="4">#REF!</definedName>
    <definedName name="QTYCHHAJJAS" localSheetId="14">#REF!</definedName>
    <definedName name="QTYCHHAJJAS" localSheetId="10">#REF!</definedName>
    <definedName name="QTYCHHAJJAS" localSheetId="7">#REF!</definedName>
    <definedName name="QTYCHHAJJAS" localSheetId="23">#REF!</definedName>
    <definedName name="QTYCHHAJJAS">#REF!</definedName>
    <definedName name="QTYCMOSAIC" localSheetId="4">#REF!</definedName>
    <definedName name="QTYCMOSAIC" localSheetId="14">#REF!</definedName>
    <definedName name="QTYCMOSAIC" localSheetId="10">#REF!</definedName>
    <definedName name="QTYCMOSAIC" localSheetId="7">#REF!</definedName>
    <definedName name="QTYCMOSAIC" localSheetId="23">#REF!</definedName>
    <definedName name="QTYCMOSAIC">#REF!</definedName>
    <definedName name="QTYCOLUMNS" localSheetId="4">#REF!</definedName>
    <definedName name="QTYCOLUMNS" localSheetId="14">#REF!</definedName>
    <definedName name="QTYCOLUMNS" localSheetId="10">#REF!</definedName>
    <definedName name="QTYCOLUMNS" localSheetId="7">#REF!</definedName>
    <definedName name="QTYCOLUMNS" localSheetId="23">#REF!</definedName>
    <definedName name="QTYCOLUMNS">#REF!</definedName>
    <definedName name="QTYCONCEALEDCOCK" localSheetId="4">#REF!</definedName>
    <definedName name="QTYCONCEALEDCOCK" localSheetId="14">#REF!</definedName>
    <definedName name="QTYCONCEALEDCOCK" localSheetId="10">#REF!</definedName>
    <definedName name="QTYCONCEALEDCOCK" localSheetId="7">#REF!</definedName>
    <definedName name="QTYCONCEALEDCOCK" localSheetId="23">#REF!</definedName>
    <definedName name="QTYCONCEALEDCOCK">#REF!</definedName>
    <definedName name="QTYCONCRETE" localSheetId="4">#REF!</definedName>
    <definedName name="QTYCONCRETE" localSheetId="14">#REF!</definedName>
    <definedName name="QTYCONCRETE" localSheetId="10">#REF!</definedName>
    <definedName name="QTYCONCRETE" localSheetId="7">#REF!</definedName>
    <definedName name="QTYCONCRETE" localSheetId="23">#REF!</definedName>
    <definedName name="QTYCONCRETE">#REF!</definedName>
    <definedName name="QTYCORNICES" localSheetId="4">#REF!</definedName>
    <definedName name="QTYCORNICES" localSheetId="14">#REF!</definedName>
    <definedName name="QTYCORNICES" localSheetId="10">#REF!</definedName>
    <definedName name="QTYCORNICES" localSheetId="7">#REF!</definedName>
    <definedName name="QTYCORNICES" localSheetId="23">#REF!</definedName>
    <definedName name="QTYCORNICES">#REF!</definedName>
    <definedName name="QTYCOWC" localSheetId="4">#REF!</definedName>
    <definedName name="QTYCOWC" localSheetId="14">#REF!</definedName>
    <definedName name="QTYCOWC" localSheetId="10">#REF!</definedName>
    <definedName name="QTYCOWC" localSheetId="7">#REF!</definedName>
    <definedName name="QTYCOWC" localSheetId="23">#REF!</definedName>
    <definedName name="QTYCOWC">#REF!</definedName>
    <definedName name="QTYDOMES" localSheetId="4">#REF!</definedName>
    <definedName name="QTYDOMES" localSheetId="14">#REF!</definedName>
    <definedName name="QTYDOMES" localSheetId="10">#REF!</definedName>
    <definedName name="QTYDOMES" localSheetId="7">#REF!</definedName>
    <definedName name="QTYDOMES" localSheetId="23">#REF!</definedName>
    <definedName name="QTYDOMES">#REF!</definedName>
    <definedName name="QTYFC" localSheetId="4">#REF!</definedName>
    <definedName name="QTYFC" localSheetId="14">#REF!</definedName>
    <definedName name="QTYFC" localSheetId="10">#REF!</definedName>
    <definedName name="QTYFC" localSheetId="7">#REF!</definedName>
    <definedName name="QTYFC" localSheetId="23">#REF!</definedName>
    <definedName name="QTYFC">#REF!</definedName>
    <definedName name="QTYFINS" localSheetId="4">#REF!</definedName>
    <definedName name="QTYFINS" localSheetId="14">#REF!</definedName>
    <definedName name="QTYFINS" localSheetId="10">#REF!</definedName>
    <definedName name="QTYFINS" localSheetId="7">#REF!</definedName>
    <definedName name="QTYFINS" localSheetId="23">#REF!</definedName>
    <definedName name="QTYFINS">#REF!</definedName>
    <definedName name="QTYFOOTINGS" localSheetId="4">#REF!</definedName>
    <definedName name="QTYFOOTINGS" localSheetId="14">#REF!</definedName>
    <definedName name="QTYFOOTINGS" localSheetId="10">#REF!</definedName>
    <definedName name="QTYFOOTINGS" localSheetId="7">#REF!</definedName>
    <definedName name="QTYFOOTINGS" localSheetId="23">#REF!</definedName>
    <definedName name="QTYFOOTINGS">#REF!</definedName>
    <definedName name="QTYGRANITE" localSheetId="4">#REF!</definedName>
    <definedName name="QTYGRANITE" localSheetId="14">#REF!</definedName>
    <definedName name="QTYGRANITE" localSheetId="10">#REF!</definedName>
    <definedName name="QTYGRANITE" localSheetId="7">#REF!</definedName>
    <definedName name="QTYGRANITE" localSheetId="23">#REF!</definedName>
    <definedName name="QTYGRANITE">#REF!</definedName>
    <definedName name="QTYGREYMOSAIC" localSheetId="4">#REF!</definedName>
    <definedName name="QTYGREYMOSAIC" localSheetId="14">#REF!</definedName>
    <definedName name="QTYGREYMOSAIC" localSheetId="10">#REF!</definedName>
    <definedName name="QTYGREYMOSAIC" localSheetId="7">#REF!</definedName>
    <definedName name="QTYGREYMOSAIC" localSheetId="23">#REF!</definedName>
    <definedName name="QTYGREYMOSAIC">#REF!</definedName>
    <definedName name="QTYGT" localSheetId="4">#REF!</definedName>
    <definedName name="QTYGT" localSheetId="14">#REF!</definedName>
    <definedName name="QTYGT" localSheetId="10">#REF!</definedName>
    <definedName name="QTYGT" localSheetId="7">#REF!</definedName>
    <definedName name="QTYGT" localSheetId="23">#REF!</definedName>
    <definedName name="QTYGT">#REF!</definedName>
    <definedName name="QTYITWOODFRAME" localSheetId="4">#REF!</definedName>
    <definedName name="QTYITWOODFRAME" localSheetId="14">#REF!</definedName>
    <definedName name="QTYITWOODFRAME" localSheetId="10">#REF!</definedName>
    <definedName name="QTYITWOODFRAME" localSheetId="7">#REF!</definedName>
    <definedName name="QTYITWOODFRAME" localSheetId="23">#REF!</definedName>
    <definedName name="QTYITWOODFRAME">#REF!</definedName>
    <definedName name="QTYLINTELS" localSheetId="4">#REF!</definedName>
    <definedName name="QTYLINTELS" localSheetId="14">#REF!</definedName>
    <definedName name="QTYLINTELS" localSheetId="10">#REF!</definedName>
    <definedName name="QTYLINTELS" localSheetId="7">#REF!</definedName>
    <definedName name="QTYLINTELS" localSheetId="23">#REF!</definedName>
    <definedName name="QTYLINTELS">#REF!</definedName>
    <definedName name="QTYMARBLE" localSheetId="4">#REF!</definedName>
    <definedName name="QTYMARBLE" localSheetId="14">#REF!</definedName>
    <definedName name="QTYMARBLE" localSheetId="10">#REF!</definedName>
    <definedName name="QTYMARBLE" localSheetId="7">#REF!</definedName>
    <definedName name="QTYMARBLE" localSheetId="23">#REF!</definedName>
    <definedName name="QTYMARBLE">#REF!</definedName>
    <definedName name="QTYNT" localSheetId="4">#REF!</definedName>
    <definedName name="QTYNT" localSheetId="14">#REF!</definedName>
    <definedName name="QTYNT" localSheetId="10">#REF!</definedName>
    <definedName name="QTYNT" localSheetId="7">#REF!</definedName>
    <definedName name="QTYNT" localSheetId="23">#REF!</definedName>
    <definedName name="QTYNT">#REF!</definedName>
    <definedName name="QTYPBEAMS" localSheetId="4">#REF!</definedName>
    <definedName name="QTYPBEAMS" localSheetId="14">#REF!</definedName>
    <definedName name="QTYPBEAMS" localSheetId="10">#REF!</definedName>
    <definedName name="QTYPBEAMS" localSheetId="7">#REF!</definedName>
    <definedName name="QTYPBEAMS" localSheetId="23">#REF!</definedName>
    <definedName name="QTYPBEAMS">#REF!</definedName>
    <definedName name="QTYPCC148" localSheetId="4">[22]SCHB.LDLB!#REF!</definedName>
    <definedName name="QTYPCC148" localSheetId="14">[22]SCHB.LDLB!#REF!</definedName>
    <definedName name="QTYPCC148" localSheetId="10">[22]SCHB.LDLB!#REF!</definedName>
    <definedName name="QTYPCC148" localSheetId="7">[22]SCHB.LDLB!#REF!</definedName>
    <definedName name="QTYPCC148" localSheetId="23">[22]SCHB.LDLB!#REF!</definedName>
    <definedName name="QTYPCC148">[22]SCHB.LDLB!#REF!</definedName>
    <definedName name="QTYPKS" localSheetId="4">#REF!</definedName>
    <definedName name="QTYPKS" localSheetId="14">#REF!</definedName>
    <definedName name="QTYPKS" localSheetId="15">#REF!</definedName>
    <definedName name="QTYPKS" localSheetId="10">#REF!</definedName>
    <definedName name="QTYPKS" localSheetId="7">#REF!</definedName>
    <definedName name="QTYPKS" localSheetId="24">#REF!</definedName>
    <definedName name="QTYPKS" localSheetId="23">#REF!</definedName>
    <definedName name="QTYPKS">#REF!</definedName>
    <definedName name="QTYPVCTANK" localSheetId="4">#REF!</definedName>
    <definedName name="QTYPVCTANK" localSheetId="14">#REF!</definedName>
    <definedName name="QTYPVCTANK" localSheetId="15">#REF!</definedName>
    <definedName name="QTYPVCTANK" localSheetId="10">#REF!</definedName>
    <definedName name="QTYPVCTANK" localSheetId="7">#REF!</definedName>
    <definedName name="QTYPVCTANK" localSheetId="24">#REF!</definedName>
    <definedName name="QTYPVCTANK" localSheetId="23">#REF!</definedName>
    <definedName name="QTYPVCTANK">#REF!</definedName>
    <definedName name="QTYRKS" localSheetId="4">#REF!</definedName>
    <definedName name="QTYRKS" localSheetId="14">#REF!</definedName>
    <definedName name="QTYRKS" localSheetId="15">#REF!</definedName>
    <definedName name="QTYRKS" localSheetId="10">#REF!</definedName>
    <definedName name="QTYRKS" localSheetId="7">#REF!</definedName>
    <definedName name="QTYRKS" localSheetId="24">#REF!</definedName>
    <definedName name="QTYRKS" localSheetId="23">#REF!</definedName>
    <definedName name="QTYRKS">#REF!</definedName>
    <definedName name="QTYSHOWER" localSheetId="4">#REF!</definedName>
    <definedName name="QTYSHOWER" localSheetId="14">#REF!</definedName>
    <definedName name="QTYSHOWER" localSheetId="10">#REF!</definedName>
    <definedName name="QTYSHOWER" localSheetId="7">#REF!</definedName>
    <definedName name="QTYSHOWER" localSheetId="23">#REF!</definedName>
    <definedName name="QTYSHOWER">#REF!</definedName>
    <definedName name="QTYSLABS" localSheetId="4">#REF!</definedName>
    <definedName name="QTYSLABS" localSheetId="14">#REF!</definedName>
    <definedName name="QTYSLABS" localSheetId="10">#REF!</definedName>
    <definedName name="QTYSLABS" localSheetId="7">#REF!</definedName>
    <definedName name="QTYSLABS" localSheetId="23">#REF!</definedName>
    <definedName name="QTYSLABS">#REF!</definedName>
    <definedName name="QTYSSTEEL" localSheetId="4">#REF!</definedName>
    <definedName name="QTYSSTEEL" localSheetId="14">#REF!</definedName>
    <definedName name="QTYSSTEEL" localSheetId="10">#REF!</definedName>
    <definedName name="QTYSSTEEL" localSheetId="7">#REF!</definedName>
    <definedName name="QTYSSTEEL" localSheetId="23">#REF!</definedName>
    <definedName name="QTYSSTEEL">#REF!</definedName>
    <definedName name="QTYSTAIRS" localSheetId="4">#REF!</definedName>
    <definedName name="QTYSTAIRS" localSheetId="14">#REF!</definedName>
    <definedName name="QTYSTAIRS" localSheetId="15">#REF!</definedName>
    <definedName name="QTYSTAIRS" localSheetId="10">#REF!</definedName>
    <definedName name="QTYSTAIRS" localSheetId="7">#REF!</definedName>
    <definedName name="QTYSTAIRS" localSheetId="23">#REF!</definedName>
    <definedName name="QTYSTAIRS">#REF!</definedName>
    <definedName name="qtyTWSHUTTERS" localSheetId="4">#REF!</definedName>
    <definedName name="qtyTWSHUTTERS" localSheetId="14">#REF!</definedName>
    <definedName name="qtyTWSHUTTERS" localSheetId="10">#REF!</definedName>
    <definedName name="qtyTWSHUTTERS" localSheetId="7">#REF!</definedName>
    <definedName name="qtyTWSHUTTERS" localSheetId="23">#REF!</definedName>
    <definedName name="qtyTWSHUTTERS">#REF!</definedName>
    <definedName name="QTYWALLCAPS" localSheetId="4">#REF!</definedName>
    <definedName name="QTYWALLCAPS" localSheetId="14">#REF!</definedName>
    <definedName name="QTYWALLCAPS" localSheetId="10">#REF!</definedName>
    <definedName name="QTYWALLCAPS" localSheetId="7">#REF!</definedName>
    <definedName name="QTYWALLCAPS" localSheetId="23">#REF!</definedName>
    <definedName name="QTYWALLCAPS">#REF!</definedName>
    <definedName name="QTYWALLS" localSheetId="4">#REF!</definedName>
    <definedName name="QTYWALLS" localSheetId="14">#REF!</definedName>
    <definedName name="QTYWALLS" localSheetId="10">#REF!</definedName>
    <definedName name="QTYWALLS" localSheetId="7">#REF!</definedName>
    <definedName name="QTYWALLS" localSheetId="23">#REF!</definedName>
    <definedName name="QTYWALLS">#REF!</definedName>
    <definedName name="QTYWGTFD" localSheetId="4">#REF!</definedName>
    <definedName name="QTYWGTFD" localSheetId="14">#REF!</definedName>
    <definedName name="QTYWGTFD" localSheetId="10">#REF!</definedName>
    <definedName name="QTYWGTFD" localSheetId="7">#REF!</definedName>
    <definedName name="QTYWGTFD" localSheetId="23">#REF!</definedName>
    <definedName name="QTYWGTFD">#REF!</definedName>
    <definedName name="QTYWIWC" localSheetId="4">#REF!</definedName>
    <definedName name="QTYWIWC" localSheetId="14">#REF!</definedName>
    <definedName name="QTYWIWC" localSheetId="10">#REF!</definedName>
    <definedName name="QTYWIWC" localSheetId="7">#REF!</definedName>
    <definedName name="QTYWIWC" localSheetId="23">#REF!</definedName>
    <definedName name="QTYWIWC">#REF!</definedName>
    <definedName name="retention" localSheetId="4">#REF!</definedName>
    <definedName name="retention" localSheetId="14">#REF!</definedName>
    <definedName name="retention" localSheetId="10">#REF!</definedName>
    <definedName name="retention" localSheetId="7">#REF!</definedName>
    <definedName name="retention" localSheetId="23">#REF!</definedName>
    <definedName name="retention">#REF!</definedName>
    <definedName name="S" localSheetId="4">#REF!</definedName>
    <definedName name="S" localSheetId="14">#REF!</definedName>
    <definedName name="S" localSheetId="10">#REF!</definedName>
    <definedName name="S" localSheetId="7">#REF!</definedName>
    <definedName name="S" localSheetId="23">#REF!</definedName>
    <definedName name="S">#REF!</definedName>
    <definedName name="S_13" localSheetId="23">#REF!</definedName>
    <definedName name="S_2" localSheetId="23">#REF!</definedName>
    <definedName name="S_31" localSheetId="23">#REF!</definedName>
    <definedName name="sdf" localSheetId="4">#REF!</definedName>
    <definedName name="sdf" localSheetId="14">#REF!</definedName>
    <definedName name="sdf" localSheetId="10">#REF!</definedName>
    <definedName name="sdf" localSheetId="7">#REF!</definedName>
    <definedName name="sdf" localSheetId="23">#REF!</definedName>
    <definedName name="sdf">#REF!</definedName>
    <definedName name="sdsd" localSheetId="23">#REF!</definedName>
    <definedName name="sdsd_13" localSheetId="23">#REF!</definedName>
    <definedName name="sdsd_31" localSheetId="23">#REF!</definedName>
    <definedName name="se" localSheetId="14" hidden="1">{"'Sheet1'!$A$4386:$N$4591"}</definedName>
    <definedName name="se" localSheetId="15" hidden="1">{"'Sheet1'!$A$4386:$N$4591"}</definedName>
    <definedName name="se" localSheetId="24" hidden="1">{"'Sheet1'!$A$4386:$N$4591"}</definedName>
    <definedName name="se" localSheetId="23" hidden="1">{"'Sheet1'!$A$4386:$N$4591"}</definedName>
    <definedName name="se" hidden="1">{"'Sheet1'!$A$4386:$N$4591"}</definedName>
    <definedName name="sfd" localSheetId="4">#REF!</definedName>
    <definedName name="sfd" localSheetId="14">#REF!</definedName>
    <definedName name="sfd" localSheetId="10">#REF!</definedName>
    <definedName name="sfd" localSheetId="7">#REF!</definedName>
    <definedName name="sfd" localSheetId="23">#REF!</definedName>
    <definedName name="sfd">#REF!</definedName>
    <definedName name="SNAME">#N/A</definedName>
    <definedName name="ss" localSheetId="14" hidden="1">{"'Sheet1'!$A$4386:$N$4591"}</definedName>
    <definedName name="ss" localSheetId="15" hidden="1">{"'Sheet1'!$A$4386:$N$4591"}</definedName>
    <definedName name="ss" localSheetId="24" hidden="1">{"'Sheet1'!$A$4386:$N$4591"}</definedName>
    <definedName name="ss" localSheetId="23" hidden="1">{"'Sheet1'!$A$4386:$N$4591"}</definedName>
    <definedName name="ss" hidden="1">{"'Sheet1'!$A$4386:$N$4591"}</definedName>
    <definedName name="SSA" localSheetId="23">#REF!</definedName>
    <definedName name="stdwise" localSheetId="4" hidden="1">[5]A!#REF!</definedName>
    <definedName name="stdwise" localSheetId="14" hidden="1">[5]A!#REF!</definedName>
    <definedName name="stdwise" localSheetId="15" hidden="1">[5]A!#REF!</definedName>
    <definedName name="stdwise" localSheetId="10" hidden="1">[5]A!#REF!</definedName>
    <definedName name="stdwise" localSheetId="7" hidden="1">[5]A!#REF!</definedName>
    <definedName name="stdwise" localSheetId="23" hidden="1">[5]A!#REF!</definedName>
    <definedName name="stdwise" hidden="1">[5]A!#REF!</definedName>
    <definedName name="Sub" localSheetId="4">#REF!</definedName>
    <definedName name="Sub" localSheetId="14">#REF!</definedName>
    <definedName name="Sub" localSheetId="15">#REF!</definedName>
    <definedName name="Sub" localSheetId="10">#REF!</definedName>
    <definedName name="Sub" localSheetId="7">#REF!</definedName>
    <definedName name="Sub" localSheetId="24">#REF!</definedName>
    <definedName name="Sub" localSheetId="23">#REF!</definedName>
    <definedName name="Sub">#REF!</definedName>
    <definedName name="SUM">#N/A</definedName>
    <definedName name="supose" localSheetId="4">#REF!</definedName>
    <definedName name="supose" localSheetId="14">#REF!</definedName>
    <definedName name="supose" localSheetId="15">#REF!</definedName>
    <definedName name="supose" localSheetId="10">#REF!</definedName>
    <definedName name="supose" localSheetId="7">#REF!</definedName>
    <definedName name="supose" localSheetId="24">#REF!</definedName>
    <definedName name="supose" localSheetId="23">#REF!</definedName>
    <definedName name="supose">#REF!</definedName>
    <definedName name="survival_G5" localSheetId="4">#REF!</definedName>
    <definedName name="survival_G5" localSheetId="14">#REF!</definedName>
    <definedName name="survival_G5" localSheetId="15">#REF!</definedName>
    <definedName name="survival_G5" localSheetId="10">#REF!</definedName>
    <definedName name="survival_G5" localSheetId="7">#REF!</definedName>
    <definedName name="survival_G5" localSheetId="24">#REF!</definedName>
    <definedName name="survival_G5" localSheetId="23">#REF!</definedName>
    <definedName name="survival_G5">#REF!</definedName>
    <definedName name="survivers" localSheetId="4">#REF!</definedName>
    <definedName name="survivers" localSheetId="14">#REF!</definedName>
    <definedName name="survivers" localSheetId="10">#REF!</definedName>
    <definedName name="survivers" localSheetId="7">#REF!</definedName>
    <definedName name="survivers" localSheetId="24">#REF!</definedName>
    <definedName name="survivers" localSheetId="23">#REF!</definedName>
    <definedName name="survivers">#REF!</definedName>
    <definedName name="SWA" localSheetId="4">#REF!</definedName>
    <definedName name="SWA" localSheetId="14">#REF!</definedName>
    <definedName name="SWA" localSheetId="10">#REF!</definedName>
    <definedName name="SWA" localSheetId="7">#REF!</definedName>
    <definedName name="SWA" localSheetId="23">#REF!</definedName>
    <definedName name="SWA">#REF!</definedName>
    <definedName name="T" localSheetId="4">#REF!</definedName>
    <definedName name="T" localSheetId="14">#REF!</definedName>
    <definedName name="T" localSheetId="10">#REF!</definedName>
    <definedName name="T" localSheetId="7">#REF!</definedName>
    <definedName name="T" localSheetId="23">#REF!</definedName>
    <definedName name="T">#REF!</definedName>
    <definedName name="T_13" localSheetId="23">#REF!</definedName>
    <definedName name="T_2" localSheetId="23">#REF!</definedName>
    <definedName name="T_31" localSheetId="23">#REF!</definedName>
    <definedName name="Table" localSheetId="4">#REF!</definedName>
    <definedName name="Table" localSheetId="14">#REF!</definedName>
    <definedName name="Table" localSheetId="10">#REF!</definedName>
    <definedName name="Table" localSheetId="7">#REF!</definedName>
    <definedName name="Table" localSheetId="23">#REF!</definedName>
    <definedName name="Table">#REF!</definedName>
    <definedName name="Table_13" localSheetId="23">#REF!</definedName>
    <definedName name="Table_31" localSheetId="23">#REF!</definedName>
    <definedName name="TaxTV">10%</definedName>
    <definedName name="TaxXL">5%</definedName>
    <definedName name="TOTAL">#N/A</definedName>
    <definedName name="tt" localSheetId="4">[22]SCHB.LDLB!#REF!</definedName>
    <definedName name="tt" localSheetId="14">[22]SCHB.LDLB!#REF!</definedName>
    <definedName name="tt" localSheetId="15">[22]SCHB.LDLB!#REF!</definedName>
    <definedName name="tt" localSheetId="10">[22]SCHB.LDLB!#REF!</definedName>
    <definedName name="tt" localSheetId="7">[22]SCHB.LDLB!#REF!</definedName>
    <definedName name="tt" localSheetId="23">[22]SCHB.LDLB!#REF!</definedName>
    <definedName name="tt">[22]SCHB.LDLB!#REF!</definedName>
    <definedName name="vis" localSheetId="14">#REF!</definedName>
    <definedName name="vis" localSheetId="15">#REF!</definedName>
    <definedName name="vis" localSheetId="24">#REF!</definedName>
    <definedName name="vis" localSheetId="23">#REF!</definedName>
    <definedName name="w" localSheetId="14">#REF!</definedName>
    <definedName name="w" localSheetId="15">#REF!</definedName>
    <definedName name="w" localSheetId="23">#REF!</definedName>
    <definedName name="X" localSheetId="4">#REF!</definedName>
    <definedName name="X" localSheetId="14">#REF!</definedName>
    <definedName name="X" localSheetId="10">#REF!</definedName>
    <definedName name="X" localSheetId="7">#REF!</definedName>
    <definedName name="X" localSheetId="24">#REF!</definedName>
    <definedName name="X" localSheetId="23">#REF!</definedName>
    <definedName name="X">#REF!</definedName>
    <definedName name="X_13" localSheetId="23">#REF!</definedName>
    <definedName name="X_2" localSheetId="23">#REF!</definedName>
    <definedName name="X_31" localSheetId="23">#REF!</definedName>
    <definedName name="xyz" localSheetId="4">'[5]10-20'!#REF!</definedName>
    <definedName name="xyz" localSheetId="14">'[5]10-20'!#REF!</definedName>
    <definedName name="xyz" localSheetId="15">'[5]10-20'!#REF!</definedName>
    <definedName name="xyz" localSheetId="10">'[5]10-20'!#REF!</definedName>
    <definedName name="xyz" localSheetId="7">'[5]10-20'!#REF!</definedName>
    <definedName name="xyz" localSheetId="24">'[5]10-20'!#REF!</definedName>
    <definedName name="xyz" localSheetId="23">'[5]10-20'!#REF!</definedName>
    <definedName name="xyz">'[5]10-20'!#REF!</definedName>
    <definedName name="ygg" localSheetId="14" hidden="1">{"'Sheet1'!$A$4386:$N$4591"}</definedName>
    <definedName name="ygg" localSheetId="15" hidden="1">{"'Sheet1'!$A$4386:$N$4591"}</definedName>
    <definedName name="ygg" localSheetId="24" hidden="1">{"'Sheet1'!$A$4386:$N$4591"}</definedName>
    <definedName name="ygg" localSheetId="23" hidden="1">{"'Sheet1'!$A$4386:$N$4591"}</definedName>
    <definedName name="ygg" hidden="1">{"'Sheet1'!$A$4386:$N$4591"}</definedName>
    <definedName name="yy" localSheetId="23">#REF!</definedName>
    <definedName name="yy_13" localSheetId="23">#REF!</definedName>
    <definedName name="yy_31" localSheetId="23">#REF!</definedName>
    <definedName name="yyii" localSheetId="23">#REF!</definedName>
  </definedNames>
  <calcPr calcId="124519"/>
</workbook>
</file>

<file path=xl/calcChain.xml><?xml version="1.0" encoding="utf-8"?>
<calcChain xmlns="http://schemas.openxmlformats.org/spreadsheetml/2006/main">
  <c r="C10" i="37"/>
  <c r="L25" i="40"/>
  <c r="L41"/>
  <c r="L46"/>
  <c r="L54"/>
  <c r="J36"/>
  <c r="AD98" i="6"/>
  <c r="AD98" i="7"/>
  <c r="AD98" i="9"/>
  <c r="AD98" i="8"/>
  <c r="AD89" i="6"/>
  <c r="AD89" i="7"/>
  <c r="AD89" i="8"/>
  <c r="AD89" i="9"/>
  <c r="AD99" i="6"/>
  <c r="AD99" i="7"/>
  <c r="AD99" i="9"/>
  <c r="AE512" i="6"/>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E404"/>
  <c r="AE403"/>
  <c r="AE402"/>
  <c r="AE401"/>
  <c r="AE399"/>
  <c r="AE398"/>
  <c r="AE397"/>
  <c r="AE396"/>
  <c r="AE393"/>
  <c r="AE389"/>
  <c r="AE388"/>
  <c r="AE387"/>
  <c r="AE386"/>
  <c r="AE385"/>
  <c r="AE384"/>
  <c r="AE383"/>
  <c r="AE382"/>
  <c r="AE380"/>
  <c r="AE374"/>
  <c r="AE373"/>
  <c r="AE365"/>
  <c r="AE364"/>
  <c r="AE351"/>
  <c r="AE350"/>
  <c r="AE347"/>
  <c r="AE346"/>
  <c r="AD346"/>
  <c r="AE345"/>
  <c r="AE344"/>
  <c r="AD344"/>
  <c r="AE343"/>
  <c r="AD343"/>
  <c r="AE342"/>
  <c r="AD342"/>
  <c r="AE341"/>
  <c r="AD341"/>
  <c r="AE340"/>
  <c r="AD340"/>
  <c r="AE337"/>
  <c r="AE336"/>
  <c r="AE333"/>
  <c r="AE332"/>
  <c r="AE331"/>
  <c r="AE330"/>
  <c r="AE329"/>
  <c r="AE325"/>
  <c r="AE320"/>
  <c r="AE319"/>
  <c r="AD319"/>
  <c r="AE318"/>
  <c r="AD318"/>
  <c r="AE314"/>
  <c r="AE313"/>
  <c r="AE312"/>
  <c r="AD312"/>
  <c r="AE311"/>
  <c r="AD311"/>
  <c r="AE310"/>
  <c r="AD310"/>
  <c r="AE309"/>
  <c r="AD309"/>
  <c r="AE307"/>
  <c r="AE306"/>
  <c r="AE303"/>
  <c r="AE302"/>
  <c r="AE300"/>
  <c r="AE298"/>
  <c r="AE297"/>
  <c r="AE293"/>
  <c r="AE286"/>
  <c r="AE285"/>
  <c r="AE282"/>
  <c r="AE281"/>
  <c r="AE277"/>
  <c r="AE276"/>
  <c r="AE273"/>
  <c r="AE272"/>
  <c r="AE264"/>
  <c r="AD264"/>
  <c r="AE263"/>
  <c r="AD263"/>
  <c r="AE262"/>
  <c r="AD262"/>
  <c r="AE249"/>
  <c r="AE248"/>
  <c r="AE245"/>
  <c r="AE244"/>
  <c r="AE243"/>
  <c r="AE242"/>
  <c r="AE240"/>
  <c r="AE239"/>
  <c r="AE238"/>
  <c r="AE237"/>
  <c r="AE236"/>
  <c r="AE235"/>
  <c r="AE234"/>
  <c r="AE233"/>
  <c r="AE232"/>
  <c r="AE231"/>
  <c r="AE230"/>
  <c r="AE229"/>
  <c r="AE228"/>
  <c r="AE227"/>
  <c r="AE226"/>
  <c r="AE225"/>
  <c r="AE224"/>
  <c r="AE223"/>
  <c r="AE222"/>
  <c r="AE221"/>
  <c r="AE220"/>
  <c r="AE219"/>
  <c r="AE218"/>
  <c r="AE217"/>
  <c r="AE216"/>
  <c r="AE215"/>
  <c r="AE214"/>
  <c r="AE213"/>
  <c r="AD213"/>
  <c r="AE207"/>
  <c r="AD207"/>
  <c r="AE205"/>
  <c r="AE204"/>
  <c r="AE202"/>
  <c r="AE201"/>
  <c r="AE199"/>
  <c r="AE198"/>
  <c r="AE196"/>
  <c r="AE195"/>
  <c r="AE194"/>
  <c r="AE192"/>
  <c r="AE191"/>
  <c r="AE190"/>
  <c r="AE189"/>
  <c r="AE188"/>
  <c r="AE187"/>
  <c r="AE186"/>
  <c r="AE185"/>
  <c r="AE184"/>
  <c r="AE183"/>
  <c r="AE182"/>
  <c r="AE181"/>
  <c r="AE180"/>
  <c r="AE179"/>
  <c r="AE178"/>
  <c r="AE177"/>
  <c r="AE176"/>
  <c r="AE175"/>
  <c r="AE174"/>
  <c r="AE173"/>
  <c r="AE172"/>
  <c r="AE171"/>
  <c r="AE170"/>
  <c r="AE169"/>
  <c r="AE167"/>
  <c r="AE166"/>
  <c r="AE165"/>
  <c r="AE163"/>
  <c r="AE162"/>
  <c r="AE161"/>
  <c r="AE160"/>
  <c r="AE159"/>
  <c r="AE158"/>
  <c r="AE157"/>
  <c r="AE156"/>
  <c r="AE155"/>
  <c r="AE154"/>
  <c r="AE153"/>
  <c r="AE152"/>
  <c r="AE151"/>
  <c r="AE150"/>
  <c r="AE149"/>
  <c r="AE148"/>
  <c r="AE147"/>
  <c r="AE146"/>
  <c r="AE145"/>
  <c r="AE144"/>
  <c r="AE143"/>
  <c r="AE142"/>
  <c r="AE141"/>
  <c r="AE140"/>
  <c r="AE139"/>
  <c r="AE138"/>
  <c r="AE137"/>
  <c r="AE136"/>
  <c r="AE135"/>
  <c r="AE134"/>
  <c r="AE133"/>
  <c r="AE132"/>
  <c r="AE131"/>
  <c r="AE130"/>
  <c r="AE129"/>
  <c r="AE128"/>
  <c r="AE127"/>
  <c r="AE126"/>
  <c r="AE125"/>
  <c r="AE124"/>
  <c r="AE123"/>
  <c r="AE122"/>
  <c r="AE121"/>
  <c r="AE120"/>
  <c r="AE119"/>
  <c r="AE118"/>
  <c r="AE117"/>
  <c r="AE116"/>
  <c r="AE115"/>
  <c r="AE114"/>
  <c r="AE113"/>
  <c r="AE112"/>
  <c r="AE111"/>
  <c r="AE110"/>
  <c r="AE109"/>
  <c r="AE108"/>
  <c r="AE107"/>
  <c r="AE106"/>
  <c r="AE105"/>
  <c r="AE104"/>
  <c r="AE103"/>
  <c r="AE102"/>
  <c r="AE101"/>
  <c r="AE100"/>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D16"/>
  <c r="AE15"/>
  <c r="AD15"/>
  <c r="AE14"/>
  <c r="AD14"/>
  <c r="AE13"/>
  <c r="AD13"/>
  <c r="AE12"/>
  <c r="AD12"/>
  <c r="AE11"/>
  <c r="AD11"/>
  <c r="AE10"/>
  <c r="AD10"/>
  <c r="AE9"/>
  <c r="AD9"/>
  <c r="AE8"/>
  <c r="AD8"/>
  <c r="AE510" i="7"/>
  <c r="AD510"/>
  <c r="AE509"/>
  <c r="AD509"/>
  <c r="AE508"/>
  <c r="AD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D440"/>
  <c r="AE439"/>
  <c r="AD439"/>
  <c r="AE434"/>
  <c r="AE422"/>
  <c r="AE418"/>
  <c r="AE414"/>
  <c r="AD414"/>
  <c r="AE413"/>
  <c r="AD413"/>
  <c r="AE412"/>
  <c r="AE411"/>
  <c r="AE410"/>
  <c r="AE409"/>
  <c r="AE408"/>
  <c r="AE407"/>
  <c r="AE406"/>
  <c r="AE405"/>
  <c r="AE404"/>
  <c r="AE403"/>
  <c r="AE402"/>
  <c r="AE401"/>
  <c r="AE399"/>
  <c r="AE398"/>
  <c r="AE397"/>
  <c r="AE396"/>
  <c r="AE393"/>
  <c r="AE389"/>
  <c r="AD389"/>
  <c r="AE388"/>
  <c r="AE387"/>
  <c r="AE386"/>
  <c r="AE385"/>
  <c r="AE384"/>
  <c r="AE383"/>
  <c r="AD383"/>
  <c r="AE382"/>
  <c r="AD382"/>
  <c r="AE380"/>
  <c r="AE375"/>
  <c r="AE374"/>
  <c r="AE373"/>
  <c r="AE372"/>
  <c r="AE371"/>
  <c r="AE370"/>
  <c r="AE369"/>
  <c r="AE368"/>
  <c r="AE367"/>
  <c r="AE365"/>
  <c r="AD365"/>
  <c r="AE364"/>
  <c r="AE363"/>
  <c r="AE362"/>
  <c r="AE361"/>
  <c r="AE360"/>
  <c r="AE359"/>
  <c r="AE358"/>
  <c r="AE357"/>
  <c r="AE356"/>
  <c r="AE355"/>
  <c r="AE354"/>
  <c r="AE353"/>
  <c r="AE352"/>
  <c r="AE351"/>
  <c r="AD351"/>
  <c r="AE350"/>
  <c r="AD350"/>
  <c r="AE347"/>
  <c r="AE346"/>
  <c r="AD346"/>
  <c r="AE345"/>
  <c r="AE344"/>
  <c r="AD344"/>
  <c r="AE343"/>
  <c r="AD343"/>
  <c r="AE342"/>
  <c r="AD342"/>
  <c r="AE341"/>
  <c r="AD341"/>
  <c r="AE340"/>
  <c r="AD340"/>
  <c r="AE337"/>
  <c r="AD337"/>
  <c r="AE336"/>
  <c r="AD336"/>
  <c r="AE333"/>
  <c r="AD333"/>
  <c r="AE332"/>
  <c r="AE331"/>
  <c r="AE330"/>
  <c r="AE329"/>
  <c r="AE325"/>
  <c r="AE320"/>
  <c r="AE319"/>
  <c r="AE318"/>
  <c r="AE314"/>
  <c r="AD314"/>
  <c r="AE313"/>
  <c r="AE312"/>
  <c r="AD312"/>
  <c r="AE311"/>
  <c r="AD311"/>
  <c r="AE310"/>
  <c r="AD310"/>
  <c r="AE309"/>
  <c r="AD309"/>
  <c r="AE307"/>
  <c r="AE306"/>
  <c r="AE303"/>
  <c r="AE302"/>
  <c r="AE300"/>
  <c r="AE298"/>
  <c r="AE297"/>
  <c r="AE293"/>
  <c r="AE286"/>
  <c r="AD286"/>
  <c r="AE285"/>
  <c r="AD285"/>
  <c r="AE282"/>
  <c r="AE281"/>
  <c r="AE277"/>
  <c r="AE276"/>
  <c r="AE273"/>
  <c r="AE272"/>
  <c r="AE268"/>
  <c r="AE264"/>
  <c r="AD264"/>
  <c r="AE263"/>
  <c r="AD263"/>
  <c r="AE262"/>
  <c r="AD262"/>
  <c r="AE254"/>
  <c r="AE249"/>
  <c r="AE248"/>
  <c r="AE245"/>
  <c r="AE244"/>
  <c r="AE243"/>
  <c r="AE242"/>
  <c r="AE240"/>
  <c r="AD240"/>
  <c r="AE239"/>
  <c r="AD239"/>
  <c r="AE238"/>
  <c r="AD238"/>
  <c r="AE237"/>
  <c r="AD237"/>
  <c r="AE236"/>
  <c r="AE235"/>
  <c r="AE234"/>
  <c r="AE233"/>
  <c r="AE232"/>
  <c r="AE231"/>
  <c r="AE230"/>
  <c r="AE229"/>
  <c r="AE228"/>
  <c r="AE227"/>
  <c r="AE226"/>
  <c r="AE225"/>
  <c r="AE224"/>
  <c r="AE223"/>
  <c r="AE222"/>
  <c r="AE221"/>
  <c r="AE220"/>
  <c r="AE219"/>
  <c r="AE218"/>
  <c r="AE217"/>
  <c r="AE216"/>
  <c r="AE215"/>
  <c r="AE214"/>
  <c r="AE213"/>
  <c r="AE207"/>
  <c r="AE205"/>
  <c r="AE204"/>
  <c r="AE202"/>
  <c r="AE201"/>
  <c r="AE199"/>
  <c r="AE198"/>
  <c r="AE196"/>
  <c r="AE195"/>
  <c r="AD195"/>
  <c r="AE194"/>
  <c r="AD194"/>
  <c r="AE192"/>
  <c r="AE191"/>
  <c r="AE190"/>
  <c r="AE189"/>
  <c r="AE188"/>
  <c r="AE187"/>
  <c r="AE186"/>
  <c r="AE185"/>
  <c r="AE184"/>
  <c r="AE183"/>
  <c r="AE182"/>
  <c r="AE181"/>
  <c r="AE180"/>
  <c r="AE179"/>
  <c r="AE178"/>
  <c r="AE177"/>
  <c r="AE176"/>
  <c r="AE175"/>
  <c r="AE174"/>
  <c r="AE173"/>
  <c r="AE172"/>
  <c r="AE171"/>
  <c r="AE170"/>
  <c r="AE169"/>
  <c r="AE167"/>
  <c r="AE166"/>
  <c r="AE165"/>
  <c r="AE163"/>
  <c r="AE162"/>
  <c r="AE161"/>
  <c r="AE160"/>
  <c r="AE159"/>
  <c r="AE158"/>
  <c r="AE157"/>
  <c r="AE156"/>
  <c r="AE155"/>
  <c r="AE154"/>
  <c r="AE153"/>
  <c r="AE152"/>
  <c r="AE151"/>
  <c r="AE150"/>
  <c r="AE149"/>
  <c r="AE148"/>
  <c r="AE147"/>
  <c r="AE146"/>
  <c r="AE145"/>
  <c r="AE144"/>
  <c r="AE143"/>
  <c r="AE142"/>
  <c r="AE141"/>
  <c r="AE140"/>
  <c r="AE139"/>
  <c r="AE138"/>
  <c r="AE137"/>
  <c r="AE136"/>
  <c r="AE135"/>
  <c r="AE134"/>
  <c r="AE133"/>
  <c r="AE132"/>
  <c r="AE131"/>
  <c r="AE130"/>
  <c r="AE129"/>
  <c r="AE128"/>
  <c r="AE127"/>
  <c r="AE126"/>
  <c r="AE125"/>
  <c r="AE124"/>
  <c r="AE123"/>
  <c r="AE122"/>
  <c r="AE121"/>
  <c r="AE120"/>
  <c r="AE119"/>
  <c r="AE118"/>
  <c r="AE117"/>
  <c r="AE116"/>
  <c r="AE115"/>
  <c r="AE114"/>
  <c r="AE113"/>
  <c r="AE112"/>
  <c r="AE111"/>
  <c r="AE110"/>
  <c r="AE109"/>
  <c r="AE108"/>
  <c r="AE107"/>
  <c r="AE106"/>
  <c r="AE105"/>
  <c r="AE104"/>
  <c r="AE103"/>
  <c r="AE102"/>
  <c r="AE101"/>
  <c r="AE100"/>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D16"/>
  <c r="AE15"/>
  <c r="AD15"/>
  <c r="AE14"/>
  <c r="AD14"/>
  <c r="AE13"/>
  <c r="AD13"/>
  <c r="AE12"/>
  <c r="AD12"/>
  <c r="AE11"/>
  <c r="AD11"/>
  <c r="AE10"/>
  <c r="AD10"/>
  <c r="AE9"/>
  <c r="AD9"/>
  <c r="AE8"/>
  <c r="AD8"/>
  <c r="AE512" i="8"/>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E404"/>
  <c r="AE403"/>
  <c r="AE402"/>
  <c r="AD402"/>
  <c r="AE401"/>
  <c r="AD401"/>
  <c r="AE399"/>
  <c r="AE398"/>
  <c r="AE397"/>
  <c r="AE396"/>
  <c r="AE393"/>
  <c r="AE389"/>
  <c r="AE388"/>
  <c r="AE387"/>
  <c r="AE386"/>
  <c r="AE385"/>
  <c r="AE384"/>
  <c r="AE383"/>
  <c r="AD383"/>
  <c r="AE382"/>
  <c r="AD382"/>
  <c r="AE380"/>
  <c r="AE374"/>
  <c r="AE373"/>
  <c r="AE372"/>
  <c r="AD372"/>
  <c r="AE351"/>
  <c r="AE350"/>
  <c r="AE347"/>
  <c r="AE346"/>
  <c r="AE345"/>
  <c r="AE344"/>
  <c r="AD344"/>
  <c r="AE343"/>
  <c r="AD343"/>
  <c r="AE342"/>
  <c r="AD342"/>
  <c r="AE341"/>
  <c r="AD341"/>
  <c r="AE340"/>
  <c r="AD340"/>
  <c r="AE337"/>
  <c r="AE336"/>
  <c r="AE333"/>
  <c r="AE332"/>
  <c r="AE331"/>
  <c r="AE330"/>
  <c r="AE329"/>
  <c r="AD329"/>
  <c r="AE325"/>
  <c r="AE320"/>
  <c r="AE319"/>
  <c r="AE318"/>
  <c r="AD318"/>
  <c r="AE314"/>
  <c r="AD314"/>
  <c r="AE313"/>
  <c r="AE312"/>
  <c r="AD312"/>
  <c r="AE311"/>
  <c r="AD311"/>
  <c r="AE310"/>
  <c r="AE309"/>
  <c r="AE307"/>
  <c r="AD307"/>
  <c r="AE306"/>
  <c r="AD306"/>
  <c r="AE300"/>
  <c r="AD300"/>
  <c r="AE286"/>
  <c r="AD286"/>
  <c r="AE285"/>
  <c r="AD285"/>
  <c r="AE282"/>
  <c r="AE281"/>
  <c r="AE277"/>
  <c r="AE276"/>
  <c r="AE273"/>
  <c r="AE272"/>
  <c r="AE268"/>
  <c r="AE264"/>
  <c r="AD264"/>
  <c r="AE263"/>
  <c r="AD263"/>
  <c r="AE262"/>
  <c r="AD262"/>
  <c r="AE254"/>
  <c r="AE249"/>
  <c r="AE248"/>
  <c r="AE245"/>
  <c r="AE244"/>
  <c r="AE243"/>
  <c r="AE242"/>
  <c r="AE240"/>
  <c r="AE239"/>
  <c r="AE238"/>
  <c r="AE237"/>
  <c r="AE236"/>
  <c r="AE235"/>
  <c r="AE234"/>
  <c r="AE233"/>
  <c r="AE232"/>
  <c r="AE231"/>
  <c r="AE230"/>
  <c r="AE229"/>
  <c r="AE228"/>
  <c r="AE227"/>
  <c r="AE226"/>
  <c r="AE225"/>
  <c r="AE224"/>
  <c r="AE223"/>
  <c r="AE222"/>
  <c r="AE221"/>
  <c r="AE220"/>
  <c r="AE219"/>
  <c r="AE218"/>
  <c r="AE217"/>
  <c r="AD217"/>
  <c r="AE216"/>
  <c r="AD216"/>
  <c r="AE215"/>
  <c r="AD215"/>
  <c r="AE214"/>
  <c r="AD214"/>
  <c r="AE213"/>
  <c r="AE207"/>
  <c r="AD207"/>
  <c r="AE205"/>
  <c r="AE204"/>
  <c r="AE202"/>
  <c r="AE201"/>
  <c r="AE199"/>
  <c r="AE198"/>
  <c r="AE196"/>
  <c r="AE195"/>
  <c r="AE194"/>
  <c r="AE192"/>
  <c r="AD192"/>
  <c r="AE191"/>
  <c r="AD191"/>
  <c r="AE190"/>
  <c r="AD190"/>
  <c r="AE189"/>
  <c r="AD189"/>
  <c r="AE188"/>
  <c r="AD188"/>
  <c r="AE187"/>
  <c r="AD187"/>
  <c r="AE186"/>
  <c r="AD186"/>
  <c r="AE185"/>
  <c r="AD185"/>
  <c r="AE184"/>
  <c r="AD184"/>
  <c r="AE183"/>
  <c r="AD183"/>
  <c r="AE182"/>
  <c r="AD182"/>
  <c r="AE181"/>
  <c r="AD181"/>
  <c r="AE180"/>
  <c r="AD180"/>
  <c r="AE179"/>
  <c r="AD179"/>
  <c r="AE178"/>
  <c r="AD178"/>
  <c r="AE177"/>
  <c r="AD177"/>
  <c r="AE176"/>
  <c r="AD176"/>
  <c r="AE175"/>
  <c r="AD175"/>
  <c r="AE174"/>
  <c r="AD174"/>
  <c r="AE173"/>
  <c r="AD173"/>
  <c r="AE172"/>
  <c r="AD172"/>
  <c r="AE171"/>
  <c r="AD171"/>
  <c r="AE170"/>
  <c r="AD170"/>
  <c r="AE169"/>
  <c r="AD169"/>
  <c r="AE167"/>
  <c r="AD167"/>
  <c r="AE166"/>
  <c r="AD166"/>
  <c r="AE165"/>
  <c r="AD165"/>
  <c r="AE163"/>
  <c r="AE162"/>
  <c r="AD162"/>
  <c r="AE161"/>
  <c r="AD161"/>
  <c r="AE160"/>
  <c r="AD160"/>
  <c r="AE159"/>
  <c r="AD159"/>
  <c r="AE158"/>
  <c r="AD158"/>
  <c r="AE157"/>
  <c r="AD157"/>
  <c r="AE156"/>
  <c r="AE155"/>
  <c r="AD155"/>
  <c r="AE154"/>
  <c r="AD154"/>
  <c r="AE153"/>
  <c r="AD153"/>
  <c r="AE152"/>
  <c r="AD152"/>
  <c r="AE151"/>
  <c r="AD151"/>
  <c r="AE150"/>
  <c r="AD150"/>
  <c r="AE149"/>
  <c r="AD149"/>
  <c r="AE148"/>
  <c r="AD148"/>
  <c r="AE147"/>
  <c r="AE146"/>
  <c r="AD146"/>
  <c r="AE145"/>
  <c r="AD145"/>
  <c r="AE144"/>
  <c r="AD144"/>
  <c r="AE142"/>
  <c r="AD142"/>
  <c r="AE141"/>
  <c r="AD141"/>
  <c r="AE140"/>
  <c r="AD140"/>
  <c r="AE139"/>
  <c r="AD139"/>
  <c r="AE138"/>
  <c r="AD138"/>
  <c r="AE137"/>
  <c r="AD137"/>
  <c r="AE136"/>
  <c r="AD136"/>
  <c r="AE135"/>
  <c r="AD135"/>
  <c r="AE134"/>
  <c r="AD134"/>
  <c r="AE133"/>
  <c r="AD133"/>
  <c r="AE132"/>
  <c r="AD132"/>
  <c r="AE131"/>
  <c r="AD131"/>
  <c r="AE130"/>
  <c r="AD130"/>
  <c r="AE129"/>
  <c r="AD129"/>
  <c r="AE128"/>
  <c r="AD128"/>
  <c r="AE127"/>
  <c r="AD127"/>
  <c r="AE126"/>
  <c r="AD126"/>
  <c r="AE125"/>
  <c r="AD125"/>
  <c r="AE124"/>
  <c r="AD124"/>
  <c r="AE123"/>
  <c r="AD123"/>
  <c r="AE122"/>
  <c r="AD122"/>
  <c r="AE121"/>
  <c r="AD121"/>
  <c r="AE120"/>
  <c r="AD120"/>
  <c r="AE119"/>
  <c r="AD119"/>
  <c r="AE118"/>
  <c r="AD118"/>
  <c r="AE117"/>
  <c r="AD117"/>
  <c r="AE116"/>
  <c r="AD116"/>
  <c r="AE115"/>
  <c r="AD115"/>
  <c r="AE114"/>
  <c r="AD114"/>
  <c r="AE113"/>
  <c r="AD113"/>
  <c r="AE112"/>
  <c r="AD112"/>
  <c r="AE111"/>
  <c r="AD111"/>
  <c r="AE106"/>
  <c r="AD106"/>
  <c r="AE94"/>
  <c r="AD94"/>
  <c r="AE93"/>
  <c r="AD93"/>
  <c r="AE91"/>
  <c r="AE90"/>
  <c r="AD90"/>
  <c r="AE89"/>
  <c r="AE87"/>
  <c r="AE86"/>
  <c r="AE85"/>
  <c r="AE84"/>
  <c r="AE83"/>
  <c r="AE82"/>
  <c r="AE81"/>
  <c r="AE80"/>
  <c r="AD80"/>
  <c r="AE79"/>
  <c r="AD79"/>
  <c r="AE78"/>
  <c r="AD78"/>
  <c r="AE77"/>
  <c r="AD77"/>
  <c r="AE76"/>
  <c r="AD76"/>
  <c r="AE75"/>
  <c r="AD75"/>
  <c r="AE74"/>
  <c r="AD74"/>
  <c r="AE73"/>
  <c r="AD73"/>
  <c r="AE72"/>
  <c r="AD72"/>
  <c r="AE71"/>
  <c r="AD71"/>
  <c r="AE70"/>
  <c r="AD70"/>
  <c r="AE69"/>
  <c r="AD69"/>
  <c r="AE68"/>
  <c r="AD68"/>
  <c r="AE67"/>
  <c r="AD67"/>
  <c r="AE66"/>
  <c r="AD66"/>
  <c r="AE65"/>
  <c r="AD65"/>
  <c r="AE64"/>
  <c r="AD64"/>
  <c r="AE63"/>
  <c r="AD63"/>
  <c r="AE62"/>
  <c r="AD62"/>
  <c r="AE61"/>
  <c r="AD61"/>
  <c r="AE60"/>
  <c r="AD60"/>
  <c r="AE59"/>
  <c r="AD59"/>
  <c r="AE58"/>
  <c r="AD58"/>
  <c r="AE57"/>
  <c r="AD57"/>
  <c r="AE56"/>
  <c r="AD56"/>
  <c r="AE55"/>
  <c r="AD55"/>
  <c r="AE54"/>
  <c r="AD54"/>
  <c r="AE53"/>
  <c r="AD53"/>
  <c r="AE52"/>
  <c r="AD52"/>
  <c r="AE51"/>
  <c r="AD51"/>
  <c r="AE50"/>
  <c r="AD50"/>
  <c r="AE49"/>
  <c r="AD49"/>
  <c r="AE48"/>
  <c r="AD48"/>
  <c r="AE47"/>
  <c r="AD47"/>
  <c r="AE46"/>
  <c r="AD46"/>
  <c r="AE45"/>
  <c r="AD45"/>
  <c r="AE44"/>
  <c r="AD44"/>
  <c r="AE43"/>
  <c r="AD43"/>
  <c r="AE42"/>
  <c r="AD42"/>
  <c r="AE41"/>
  <c r="AD41"/>
  <c r="AE40"/>
  <c r="AD40"/>
  <c r="AE39"/>
  <c r="AD39"/>
  <c r="AE38"/>
  <c r="AD38"/>
  <c r="AE37"/>
  <c r="AD37"/>
  <c r="AE36"/>
  <c r="AD36"/>
  <c r="AE35"/>
  <c r="AD35"/>
  <c r="AE34"/>
  <c r="AD34"/>
  <c r="AE33"/>
  <c r="AD33"/>
  <c r="AE32"/>
  <c r="AD32"/>
  <c r="AE31"/>
  <c r="AD31"/>
  <c r="AE30"/>
  <c r="AD30"/>
  <c r="AE29"/>
  <c r="AD29"/>
  <c r="AE28"/>
  <c r="AD28"/>
  <c r="AE27"/>
  <c r="AD27"/>
  <c r="AE26"/>
  <c r="AD26"/>
  <c r="AE25"/>
  <c r="AD25"/>
  <c r="AE24"/>
  <c r="AD24"/>
  <c r="AE23"/>
  <c r="AD23"/>
  <c r="AE22"/>
  <c r="AD22"/>
  <c r="AE21"/>
  <c r="AD21"/>
  <c r="AE20"/>
  <c r="AD20"/>
  <c r="AE19"/>
  <c r="AD19"/>
  <c r="AE18"/>
  <c r="AD18"/>
  <c r="AE17"/>
  <c r="AD17"/>
  <c r="AE16"/>
  <c r="AD16"/>
  <c r="AE15"/>
  <c r="AD15"/>
  <c r="AE14"/>
  <c r="AD14"/>
  <c r="AE13"/>
  <c r="AD13"/>
  <c r="AE12"/>
  <c r="AD12"/>
  <c r="AE11"/>
  <c r="AD11"/>
  <c r="AE10"/>
  <c r="AD10"/>
  <c r="AE9"/>
  <c r="AD9"/>
  <c r="AE8"/>
  <c r="AD8"/>
  <c r="AE512" i="9"/>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E404"/>
  <c r="AE403"/>
  <c r="AE402"/>
  <c r="AE401"/>
  <c r="AE399"/>
  <c r="AE398"/>
  <c r="AE397"/>
  <c r="AE396"/>
  <c r="AE393"/>
  <c r="AE389"/>
  <c r="AE388"/>
  <c r="AE387"/>
  <c r="AE386"/>
  <c r="AE385"/>
  <c r="AE384"/>
  <c r="AE383"/>
  <c r="AE382"/>
  <c r="AE380"/>
  <c r="AE374"/>
  <c r="AE373"/>
  <c r="AE351"/>
  <c r="AE350"/>
  <c r="AE347"/>
  <c r="AE346"/>
  <c r="AE345"/>
  <c r="AE344"/>
  <c r="AD344"/>
  <c r="AE343"/>
  <c r="AD343"/>
  <c r="AE342"/>
  <c r="AD342"/>
  <c r="AE341"/>
  <c r="AD341"/>
  <c r="AE340"/>
  <c r="AE337"/>
  <c r="AE336"/>
  <c r="AE333"/>
  <c r="AE332"/>
  <c r="AE331"/>
  <c r="AE330"/>
  <c r="AE329"/>
  <c r="AE325"/>
  <c r="AE320"/>
  <c r="AE319"/>
  <c r="AE318"/>
  <c r="AE314"/>
  <c r="AD314"/>
  <c r="AE313"/>
  <c r="AE312"/>
  <c r="AD312"/>
  <c r="AE311"/>
  <c r="AD311"/>
  <c r="AE310"/>
  <c r="AE309"/>
  <c r="AE307"/>
  <c r="AE306"/>
  <c r="AE303"/>
  <c r="AE302"/>
  <c r="AE300"/>
  <c r="AD300"/>
  <c r="AE298"/>
  <c r="AE297"/>
  <c r="AE293"/>
  <c r="AE286"/>
  <c r="AD286"/>
  <c r="AE285"/>
  <c r="AE282"/>
  <c r="AE281"/>
  <c r="AE277"/>
  <c r="AE276"/>
  <c r="AE273"/>
  <c r="AE272"/>
  <c r="AE268"/>
  <c r="AE264"/>
  <c r="AD264"/>
  <c r="AE263"/>
  <c r="AD263"/>
  <c r="AE262"/>
  <c r="AD262"/>
  <c r="AE254"/>
  <c r="AE249"/>
  <c r="AE248"/>
  <c r="AE245"/>
  <c r="AE244"/>
  <c r="AE243"/>
  <c r="AE242"/>
  <c r="AE240"/>
  <c r="AE239"/>
  <c r="AE238"/>
  <c r="AE237"/>
  <c r="AE236"/>
  <c r="AE235"/>
  <c r="AE234"/>
  <c r="AE233"/>
  <c r="AE232"/>
  <c r="AE231"/>
  <c r="AE230"/>
  <c r="AE229"/>
  <c r="AE228"/>
  <c r="AE227"/>
  <c r="AE226"/>
  <c r="AE225"/>
  <c r="AE224"/>
  <c r="AE223"/>
  <c r="AE222"/>
  <c r="AE221"/>
  <c r="AE220"/>
  <c r="AE219"/>
  <c r="AE218"/>
  <c r="AE217"/>
  <c r="AE216"/>
  <c r="AE215"/>
  <c r="AE214"/>
  <c r="AE213"/>
  <c r="AE207"/>
  <c r="AE205"/>
  <c r="AE196"/>
  <c r="AE195"/>
  <c r="AE194"/>
  <c r="AE192"/>
  <c r="AE191"/>
  <c r="AE190"/>
  <c r="AE189"/>
  <c r="AE188"/>
  <c r="AE187"/>
  <c r="AE186"/>
  <c r="AE185"/>
  <c r="AE184"/>
  <c r="AE183"/>
  <c r="AE182"/>
  <c r="AE181"/>
  <c r="AE180"/>
  <c r="AE179"/>
  <c r="AE178"/>
  <c r="AE177"/>
  <c r="AE176"/>
  <c r="AE175"/>
  <c r="AE174"/>
  <c r="AE173"/>
  <c r="AE172"/>
  <c r="AE171"/>
  <c r="AE170"/>
  <c r="AE169"/>
  <c r="AE167"/>
  <c r="AE166"/>
  <c r="AE165"/>
  <c r="AE163"/>
  <c r="AE162"/>
  <c r="AE161"/>
  <c r="AE160"/>
  <c r="AE159"/>
  <c r="AE158"/>
  <c r="AE157"/>
  <c r="AE156"/>
  <c r="AE155"/>
  <c r="AE154"/>
  <c r="AE153"/>
  <c r="AE152"/>
  <c r="AE151"/>
  <c r="AE150"/>
  <c r="AE149"/>
  <c r="AE148"/>
  <c r="AE147"/>
  <c r="AE146"/>
  <c r="AE145"/>
  <c r="AE144"/>
  <c r="AE143"/>
  <c r="AE142"/>
  <c r="AE141"/>
  <c r="AE140"/>
  <c r="AE139"/>
  <c r="AE138"/>
  <c r="AE137"/>
  <c r="AE136"/>
  <c r="AE135"/>
  <c r="AE134"/>
  <c r="AE133"/>
  <c r="AE132"/>
  <c r="AE131"/>
  <c r="AE130"/>
  <c r="AE129"/>
  <c r="AE128"/>
  <c r="AE127"/>
  <c r="AE126"/>
  <c r="AE125"/>
  <c r="AE124"/>
  <c r="AE123"/>
  <c r="AE122"/>
  <c r="AE121"/>
  <c r="AE120"/>
  <c r="AE119"/>
  <c r="AE118"/>
  <c r="AE117"/>
  <c r="AE116"/>
  <c r="AE115"/>
  <c r="AE114"/>
  <c r="AE113"/>
  <c r="AE112"/>
  <c r="AE111"/>
  <c r="AE110"/>
  <c r="AE109"/>
  <c r="AE108"/>
  <c r="AE107"/>
  <c r="AE106"/>
  <c r="AE105"/>
  <c r="AE104"/>
  <c r="AE103"/>
  <c r="AE102"/>
  <c r="AE101"/>
  <c r="AE100"/>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E9"/>
  <c r="AE8"/>
  <c r="AD398" i="1"/>
  <c r="AE396"/>
  <c r="AE389"/>
  <c r="AD389"/>
  <c r="AE383"/>
  <c r="AD383"/>
  <c r="AE382"/>
  <c r="AD382"/>
  <c r="AE351"/>
  <c r="AD351"/>
  <c r="AE350"/>
  <c r="AD350"/>
  <c r="AE346"/>
  <c r="AD346"/>
  <c r="AE340"/>
  <c r="AD340"/>
  <c r="AE337"/>
  <c r="AD337"/>
  <c r="AE336"/>
  <c r="AD336"/>
  <c r="AE333"/>
  <c r="AD333"/>
  <c r="AE329"/>
  <c r="AD329"/>
  <c r="AE325"/>
  <c r="AD325"/>
  <c r="AE319"/>
  <c r="AD319"/>
  <c r="AE318"/>
  <c r="AD318"/>
  <c r="AE314"/>
  <c r="AD314"/>
  <c r="AE310"/>
  <c r="AD310"/>
  <c r="AE309"/>
  <c r="AD309"/>
  <c r="AE300"/>
  <c r="AD300"/>
  <c r="AE286"/>
  <c r="AD286"/>
  <c r="AE285"/>
  <c r="AD285"/>
  <c r="AE264"/>
  <c r="AD264"/>
  <c r="AE263"/>
  <c r="AD263"/>
  <c r="AE262"/>
  <c r="AD262"/>
  <c r="AE240"/>
  <c r="AD240"/>
  <c r="AE239"/>
  <c r="AD239"/>
  <c r="AE219"/>
  <c r="AD219"/>
  <c r="AE218"/>
  <c r="AD218"/>
  <c r="AE217"/>
  <c r="AD217"/>
  <c r="AE213"/>
  <c r="AD213"/>
  <c r="AE207"/>
  <c r="AD207"/>
  <c r="AE195"/>
  <c r="AD195"/>
  <c r="AE194"/>
  <c r="AD194"/>
  <c r="AE187"/>
  <c r="AD187"/>
  <c r="AE181"/>
  <c r="AD181"/>
  <c r="AE175"/>
  <c r="AD175"/>
  <c r="AE169"/>
  <c r="AD169"/>
  <c r="AE163"/>
  <c r="AD163"/>
  <c r="AE157"/>
  <c r="AD157"/>
  <c r="AE151"/>
  <c r="AD151"/>
  <c r="AE150"/>
  <c r="AD150"/>
  <c r="AE148"/>
  <c r="AD148"/>
  <c r="AE144"/>
  <c r="AD144"/>
  <c r="AE118"/>
  <c r="AD118"/>
  <c r="AE112"/>
  <c r="AD112"/>
  <c r="AE111"/>
  <c r="AD111"/>
  <c r="AE87"/>
  <c r="AD87"/>
  <c r="AE81"/>
  <c r="AD81"/>
  <c r="AE80"/>
  <c r="AD80"/>
  <c r="AE79"/>
  <c r="AD79"/>
  <c r="AE53"/>
  <c r="AD53"/>
  <c r="AE47"/>
  <c r="AD47"/>
  <c r="AE46"/>
  <c r="AD46"/>
  <c r="AE22"/>
  <c r="AD22"/>
  <c r="AE16"/>
  <c r="AD16"/>
  <c r="AE15"/>
  <c r="AD15"/>
  <c r="AE14"/>
  <c r="AD14"/>
  <c r="AE7" i="6"/>
  <c r="AE7" i="7"/>
  <c r="AE7" i="8"/>
  <c r="AE7" i="9"/>
  <c r="AD7" i="6"/>
  <c r="AD7" i="7"/>
  <c r="AD7" i="8"/>
  <c r="F398" i="1"/>
  <c r="F397"/>
  <c r="F394" i="7"/>
  <c r="F394" i="8"/>
  <c r="F394" i="9"/>
  <c r="F394" i="6"/>
  <c r="F393" i="7"/>
  <c r="F392"/>
  <c r="F391"/>
  <c r="F393" i="8"/>
  <c r="F392"/>
  <c r="F391"/>
  <c r="F393" i="9"/>
  <c r="F392"/>
  <c r="F391"/>
  <c r="F393" i="6"/>
  <c r="F392"/>
  <c r="F391"/>
  <c r="F390" i="7"/>
  <c r="F390" i="8"/>
  <c r="F390" i="9"/>
  <c r="F390" i="6"/>
  <c r="F385" i="7"/>
  <c r="F385" i="8"/>
  <c r="F385" i="9"/>
  <c r="F385" i="6"/>
  <c r="F348" i="7"/>
  <c r="E348"/>
  <c r="F348" i="8"/>
  <c r="E348"/>
  <c r="F348" i="9"/>
  <c r="E348"/>
  <c r="F348" i="6"/>
  <c r="E348"/>
  <c r="F345" i="7"/>
  <c r="F345" i="8"/>
  <c r="F345" i="9"/>
  <c r="F345" i="6"/>
  <c r="F344" i="7"/>
  <c r="E344"/>
  <c r="F343"/>
  <c r="E343"/>
  <c r="F342"/>
  <c r="E342"/>
  <c r="F341"/>
  <c r="E341"/>
  <c r="F344" i="8"/>
  <c r="E344"/>
  <c r="F343"/>
  <c r="E343"/>
  <c r="F342"/>
  <c r="E342"/>
  <c r="F341"/>
  <c r="E341"/>
  <c r="F344" i="9"/>
  <c r="E344"/>
  <c r="F343"/>
  <c r="E343"/>
  <c r="F342"/>
  <c r="E342"/>
  <c r="F341"/>
  <c r="E341"/>
  <c r="F344" i="6"/>
  <c r="E344"/>
  <c r="F343"/>
  <c r="E343"/>
  <c r="F342"/>
  <c r="E342"/>
  <c r="F341"/>
  <c r="E341"/>
  <c r="F338" i="7"/>
  <c r="E338"/>
  <c r="F338" i="8"/>
  <c r="E338"/>
  <c r="F338" i="9"/>
  <c r="E338"/>
  <c r="F338" i="6"/>
  <c r="E338"/>
  <c r="F334" i="7"/>
  <c r="E334"/>
  <c r="F334" i="8"/>
  <c r="E334"/>
  <c r="F334" i="9"/>
  <c r="E334"/>
  <c r="F334" i="6"/>
  <c r="E334"/>
  <c r="F327" i="7"/>
  <c r="E327"/>
  <c r="F326"/>
  <c r="E326"/>
  <c r="F327" i="8"/>
  <c r="E327"/>
  <c r="F326"/>
  <c r="E326"/>
  <c r="F327" i="9"/>
  <c r="E327"/>
  <c r="F326"/>
  <c r="E326"/>
  <c r="F327" i="6"/>
  <c r="E327"/>
  <c r="F326"/>
  <c r="E326"/>
  <c r="F323" i="7"/>
  <c r="E323"/>
  <c r="F322"/>
  <c r="E322"/>
  <c r="F321"/>
  <c r="E321"/>
  <c r="F320"/>
  <c r="E320"/>
  <c r="F323" i="8"/>
  <c r="E323"/>
  <c r="F322"/>
  <c r="E322"/>
  <c r="F321"/>
  <c r="E321"/>
  <c r="F320"/>
  <c r="E320"/>
  <c r="F323" i="9"/>
  <c r="E323"/>
  <c r="F322"/>
  <c r="E322"/>
  <c r="F321"/>
  <c r="E321"/>
  <c r="F320"/>
  <c r="E320"/>
  <c r="F323" i="6"/>
  <c r="E323"/>
  <c r="F322"/>
  <c r="E322"/>
  <c r="F321"/>
  <c r="E321"/>
  <c r="F320"/>
  <c r="E320"/>
  <c r="F312" i="7"/>
  <c r="E312"/>
  <c r="F311"/>
  <c r="E311"/>
  <c r="F312" i="8"/>
  <c r="E312"/>
  <c r="F311"/>
  <c r="E311"/>
  <c r="F312" i="9"/>
  <c r="E312"/>
  <c r="F311"/>
  <c r="E311"/>
  <c r="F312" i="6"/>
  <c r="E312"/>
  <c r="F311"/>
  <c r="E311"/>
  <c r="F307" i="7"/>
  <c r="E307"/>
  <c r="F306"/>
  <c r="E306"/>
  <c r="F305"/>
  <c r="E305"/>
  <c r="F304"/>
  <c r="E304"/>
  <c r="F303"/>
  <c r="E303"/>
  <c r="F302"/>
  <c r="E302"/>
  <c r="F301"/>
  <c r="E301"/>
  <c r="F307" i="8"/>
  <c r="E307"/>
  <c r="F306"/>
  <c r="E306"/>
  <c r="F305"/>
  <c r="E305"/>
  <c r="F304"/>
  <c r="E304"/>
  <c r="F303"/>
  <c r="E303"/>
  <c r="F302"/>
  <c r="E302"/>
  <c r="F301"/>
  <c r="E301"/>
  <c r="F307" i="9"/>
  <c r="E307"/>
  <c r="F306"/>
  <c r="E306"/>
  <c r="F305"/>
  <c r="E305"/>
  <c r="F304"/>
  <c r="E304"/>
  <c r="F303"/>
  <c r="E303"/>
  <c r="F302"/>
  <c r="E302"/>
  <c r="F301"/>
  <c r="E301"/>
  <c r="F307" i="6"/>
  <c r="E307"/>
  <c r="F306"/>
  <c r="E306"/>
  <c r="F305"/>
  <c r="E305"/>
  <c r="F304"/>
  <c r="E304"/>
  <c r="F303"/>
  <c r="E303"/>
  <c r="F302"/>
  <c r="E302"/>
  <c r="F301"/>
  <c r="E301"/>
  <c r="F297" i="7"/>
  <c r="E297"/>
  <c r="F296"/>
  <c r="E296"/>
  <c r="F295"/>
  <c r="E295"/>
  <c r="F294"/>
  <c r="E294"/>
  <c r="F293"/>
  <c r="E293"/>
  <c r="F292"/>
  <c r="E292"/>
  <c r="F291"/>
  <c r="E291"/>
  <c r="F290"/>
  <c r="E290"/>
  <c r="F289"/>
  <c r="E289"/>
  <c r="F288"/>
  <c r="E288"/>
  <c r="F297" i="8"/>
  <c r="E297"/>
  <c r="F296"/>
  <c r="E296"/>
  <c r="F295"/>
  <c r="E295"/>
  <c r="F294"/>
  <c r="E294"/>
  <c r="F293"/>
  <c r="E293"/>
  <c r="F292"/>
  <c r="E292"/>
  <c r="F291"/>
  <c r="E291"/>
  <c r="F290"/>
  <c r="E290"/>
  <c r="F289"/>
  <c r="E289"/>
  <c r="F288"/>
  <c r="E288"/>
  <c r="F297" i="9"/>
  <c r="E297"/>
  <c r="F296"/>
  <c r="E296"/>
  <c r="F295"/>
  <c r="E295"/>
  <c r="F294"/>
  <c r="E294"/>
  <c r="F293"/>
  <c r="E293"/>
  <c r="F292"/>
  <c r="E292"/>
  <c r="F291"/>
  <c r="E291"/>
  <c r="F290"/>
  <c r="E290"/>
  <c r="F289"/>
  <c r="E289"/>
  <c r="F288"/>
  <c r="E288"/>
  <c r="F297" i="6"/>
  <c r="E297"/>
  <c r="F296"/>
  <c r="E296"/>
  <c r="F295"/>
  <c r="E295"/>
  <c r="F294"/>
  <c r="E294"/>
  <c r="F293"/>
  <c r="E293"/>
  <c r="F292"/>
  <c r="E292"/>
  <c r="F291"/>
  <c r="E291"/>
  <c r="F290"/>
  <c r="E290"/>
  <c r="F289"/>
  <c r="E289"/>
  <c r="F288"/>
  <c r="E288"/>
  <c r="F287" i="7"/>
  <c r="F287" i="8"/>
  <c r="F287" i="9"/>
  <c r="F287" i="6"/>
  <c r="E287" i="7"/>
  <c r="E287" i="8"/>
  <c r="E287" i="9"/>
  <c r="E287" i="6"/>
  <c r="F258" i="7"/>
  <c r="E258"/>
  <c r="F257"/>
  <c r="E257"/>
  <c r="F256"/>
  <c r="E256"/>
  <c r="F255"/>
  <c r="E255"/>
  <c r="F254"/>
  <c r="E254"/>
  <c r="F253"/>
  <c r="E253"/>
  <c r="F258" i="8"/>
  <c r="E258"/>
  <c r="F257"/>
  <c r="E257"/>
  <c r="F256"/>
  <c r="E256"/>
  <c r="F255"/>
  <c r="E255"/>
  <c r="F254"/>
  <c r="E254"/>
  <c r="F253"/>
  <c r="E253"/>
  <c r="F258" i="9"/>
  <c r="E258"/>
  <c r="F257"/>
  <c r="E257"/>
  <c r="F256"/>
  <c r="E256"/>
  <c r="F255"/>
  <c r="E255"/>
  <c r="F254"/>
  <c r="E254"/>
  <c r="F253"/>
  <c r="E253"/>
  <c r="F258" i="6"/>
  <c r="E258"/>
  <c r="F257"/>
  <c r="E257"/>
  <c r="F256"/>
  <c r="E256"/>
  <c r="F255"/>
  <c r="E255"/>
  <c r="F254"/>
  <c r="E254"/>
  <c r="F253"/>
  <c r="E253"/>
  <c r="F252" i="7"/>
  <c r="E252"/>
  <c r="F251"/>
  <c r="E251"/>
  <c r="F250"/>
  <c r="E250"/>
  <c r="F252" i="8"/>
  <c r="E252"/>
  <c r="F251"/>
  <c r="E251"/>
  <c r="F250"/>
  <c r="E250"/>
  <c r="F252" i="9"/>
  <c r="E252"/>
  <c r="F251"/>
  <c r="E251"/>
  <c r="F250"/>
  <c r="E250"/>
  <c r="F252" i="6"/>
  <c r="E252"/>
  <c r="F251"/>
  <c r="E251"/>
  <c r="F250"/>
  <c r="E250"/>
  <c r="F247" i="7"/>
  <c r="E247"/>
  <c r="F246"/>
  <c r="E246"/>
  <c r="F247" i="8"/>
  <c r="E247"/>
  <c r="F246"/>
  <c r="E246"/>
  <c r="F247" i="9"/>
  <c r="E247"/>
  <c r="F246"/>
  <c r="E246"/>
  <c r="F247" i="6"/>
  <c r="E247"/>
  <c r="F246"/>
  <c r="E246"/>
  <c r="F241" i="7"/>
  <c r="F241" i="8"/>
  <c r="F241" i="9"/>
  <c r="F241" i="6"/>
  <c r="E241" i="7"/>
  <c r="E241" i="8"/>
  <c r="E241" i="9"/>
  <c r="E241" i="6"/>
  <c r="Z393" i="7"/>
  <c r="E519" i="8"/>
  <c r="B5" i="36"/>
  <c r="D6" i="41"/>
  <c r="D5"/>
  <c r="D4"/>
  <c r="D3"/>
  <c r="D7" s="1"/>
  <c r="Z99" i="8"/>
  <c r="Q99"/>
  <c r="AA97"/>
  <c r="R97"/>
  <c r="O97"/>
  <c r="AA96"/>
  <c r="R96"/>
  <c r="O96"/>
  <c r="AA95"/>
  <c r="R95"/>
  <c r="O95" i="1"/>
  <c r="O95" i="8" s="1"/>
  <c r="Q95" s="1"/>
  <c r="S95" s="1"/>
  <c r="X197" i="9"/>
  <c r="X197" i="8"/>
  <c r="X107"/>
  <c r="X90"/>
  <c r="X89"/>
  <c r="X312" i="7"/>
  <c r="X311"/>
  <c r="X197"/>
  <c r="X312" i="6"/>
  <c r="X311"/>
  <c r="O198"/>
  <c r="O197"/>
  <c r="X197" s="1"/>
  <c r="X97" i="8" l="1"/>
  <c r="Q97"/>
  <c r="S97" s="1"/>
  <c r="X96"/>
  <c r="Q96"/>
  <c r="S96" s="1"/>
  <c r="AD99"/>
  <c r="X95"/>
  <c r="X398" i="1"/>
  <c r="X392"/>
  <c r="X391"/>
  <c r="X390"/>
  <c r="X362"/>
  <c r="X361"/>
  <c r="X357"/>
  <c r="X348"/>
  <c r="X338"/>
  <c r="X334"/>
  <c r="X327"/>
  <c r="X326"/>
  <c r="X323"/>
  <c r="X322"/>
  <c r="X321"/>
  <c r="X312"/>
  <c r="X305"/>
  <c r="X304"/>
  <c r="X301"/>
  <c r="X296"/>
  <c r="X295"/>
  <c r="X293"/>
  <c r="X292"/>
  <c r="X291"/>
  <c r="X290"/>
  <c r="X289"/>
  <c r="X288"/>
  <c r="X287"/>
  <c r="X283"/>
  <c r="X282"/>
  <c r="X280"/>
  <c r="X279"/>
  <c r="X278"/>
  <c r="X275"/>
  <c r="X274"/>
  <c r="X271"/>
  <c r="X270"/>
  <c r="X269"/>
  <c r="X267"/>
  <c r="X266"/>
  <c r="X265"/>
  <c r="X258"/>
  <c r="X257"/>
  <c r="X256"/>
  <c r="X255"/>
  <c r="X253"/>
  <c r="X252"/>
  <c r="X251"/>
  <c r="X250"/>
  <c r="X247"/>
  <c r="X246"/>
  <c r="X241"/>
  <c r="X211"/>
  <c r="X210"/>
  <c r="X209"/>
  <c r="X208"/>
  <c r="X204"/>
  <c r="X203"/>
  <c r="X201"/>
  <c r="X200"/>
  <c r="X198"/>
  <c r="X197"/>
  <c r="X167"/>
  <c r="X166"/>
  <c r="X165"/>
  <c r="X164"/>
  <c r="X108"/>
  <c r="X107"/>
  <c r="X105"/>
  <c r="X104"/>
  <c r="X103"/>
  <c r="X102"/>
  <c r="X101"/>
  <c r="X100"/>
  <c r="X97"/>
  <c r="X96"/>
  <c r="X95"/>
  <c r="X94"/>
  <c r="X93"/>
  <c r="X92"/>
  <c r="X90"/>
  <c r="X89"/>
  <c r="X88"/>
  <c r="C17" i="37"/>
  <c r="Z95" i="8" l="1"/>
  <c r="Z96"/>
  <c r="Z97"/>
  <c r="Z385" i="9"/>
  <c r="Z385" i="7"/>
  <c r="Z385" i="6"/>
  <c r="AB97" i="8" l="1"/>
  <c r="AE97" s="1"/>
  <c r="AB96"/>
  <c r="AE96" s="1"/>
  <c r="AB95"/>
  <c r="AE95" s="1"/>
  <c r="AD97"/>
  <c r="AD96"/>
  <c r="AD95"/>
  <c r="Y203" i="6"/>
  <c r="P203"/>
  <c r="AA312" i="7"/>
  <c r="AB312" i="8"/>
  <c r="AA312"/>
  <c r="AB312" i="9"/>
  <c r="AA312"/>
  <c r="AA312" i="6"/>
  <c r="AB311" i="8"/>
  <c r="AB311" i="9"/>
  <c r="AA311" i="7"/>
  <c r="AA311" i="8"/>
  <c r="AA311" i="9"/>
  <c r="AA311" i="6"/>
  <c r="Z312" i="7"/>
  <c r="AB312" s="1"/>
  <c r="Z312" i="8"/>
  <c r="Z312" i="9"/>
  <c r="Z312" i="6"/>
  <c r="AB312" s="1"/>
  <c r="Z311" i="7"/>
  <c r="AB311" s="1"/>
  <c r="Z311" i="8"/>
  <c r="Z311" i="9"/>
  <c r="Z311" i="6"/>
  <c r="AB311" s="1"/>
  <c r="Q312" i="7"/>
  <c r="Q312" i="8"/>
  <c r="Q312" i="9"/>
  <c r="Q312" i="6"/>
  <c r="Q311" i="7"/>
  <c r="Q311" i="8"/>
  <c r="Q311" i="9"/>
  <c r="Q311" i="6"/>
  <c r="Q311" i="1" s="1"/>
  <c r="S89" i="8"/>
  <c r="AA107"/>
  <c r="Z107"/>
  <c r="S107"/>
  <c r="R107"/>
  <c r="Q107"/>
  <c r="P106" i="1"/>
  <c r="Z98" i="8"/>
  <c r="Q98"/>
  <c r="AA90"/>
  <c r="Z90"/>
  <c r="AB90" s="1"/>
  <c r="S90"/>
  <c r="R90"/>
  <c r="Q90"/>
  <c r="P89" i="1"/>
  <c r="AA89" i="7"/>
  <c r="AA89" i="8"/>
  <c r="AA89" i="9"/>
  <c r="AA89" i="6"/>
  <c r="Z89" i="7"/>
  <c r="AB89" s="1"/>
  <c r="Z89" i="8"/>
  <c r="AB89" s="1"/>
  <c r="Z89" i="9"/>
  <c r="AB89" s="1"/>
  <c r="Z89" i="6"/>
  <c r="AB89" s="1"/>
  <c r="Q89" i="7"/>
  <c r="Q89" i="8"/>
  <c r="Q89" i="9"/>
  <c r="Q89" i="6"/>
  <c r="X120"/>
  <c r="AD120" s="1"/>
  <c r="X120" i="9"/>
  <c r="AD120" s="1"/>
  <c r="X120" i="7"/>
  <c r="AD120" s="1"/>
  <c r="AA398" i="1"/>
  <c r="Z398"/>
  <c r="AB398" s="1"/>
  <c r="Q398"/>
  <c r="D11" i="37"/>
  <c r="C9"/>
  <c r="C11" s="1"/>
  <c r="C8"/>
  <c r="AB107" i="8" l="1"/>
  <c r="AE107" s="1"/>
  <c r="AD107"/>
  <c r="Z374"/>
  <c r="Z373"/>
  <c r="Y374"/>
  <c r="Y373"/>
  <c r="Y392" i="6"/>
  <c r="Y392" i="7"/>
  <c r="Y392" i="8"/>
  <c r="Y392" i="9"/>
  <c r="Y391" i="7"/>
  <c r="Y391" i="8"/>
  <c r="Y391" i="9"/>
  <c r="Y391" i="6"/>
  <c r="Y390" i="7"/>
  <c r="Y390" i="8"/>
  <c r="Y390" i="9"/>
  <c r="Y390" i="6"/>
  <c r="Y322" i="9"/>
  <c r="Y322" i="7"/>
  <c r="P322" i="1"/>
  <c r="Y322" i="6" l="1"/>
  <c r="Y321" i="9"/>
  <c r="Y321" i="7"/>
  <c r="Y321" i="6"/>
  <c r="Y321" i="8"/>
  <c r="U322" i="1"/>
  <c r="P320"/>
  <c r="AB282" i="6"/>
  <c r="AA282"/>
  <c r="Z282"/>
  <c r="Y282"/>
  <c r="Y283" i="7"/>
  <c r="Y283" i="8"/>
  <c r="Z282" i="7"/>
  <c r="Y282"/>
  <c r="Z282" i="9"/>
  <c r="Y282"/>
  <c r="Z282" i="8"/>
  <c r="Y282"/>
  <c r="Y270"/>
  <c r="Y269"/>
  <c r="Y270" i="9"/>
  <c r="Y269"/>
  <c r="Y270" i="7"/>
  <c r="Y269"/>
  <c r="Y271" i="8"/>
  <c r="Y271" i="9"/>
  <c r="Y271" i="7"/>
  <c r="Y271" i="6"/>
  <c r="Y267" i="7"/>
  <c r="Y266"/>
  <c r="Y267" i="8"/>
  <c r="Y266"/>
  <c r="Y267" i="9"/>
  <c r="Y266"/>
  <c r="Y267" i="6"/>
  <c r="Y266"/>
  <c r="Y265" i="7"/>
  <c r="Y265" i="8"/>
  <c r="Y265" i="9"/>
  <c r="Y265" i="6"/>
  <c r="X254" i="1" l="1"/>
  <c r="C76" i="43"/>
  <c r="H89" l="1"/>
  <c r="A83"/>
  <c r="A84" s="1"/>
  <c r="A85" s="1"/>
  <c r="A86" s="1"/>
  <c r="A87" s="1"/>
  <c r="G82"/>
  <c r="F82"/>
  <c r="G78"/>
  <c r="F78"/>
  <c r="G74"/>
  <c r="F74"/>
  <c r="A71"/>
  <c r="A72" s="1"/>
  <c r="A73" s="1"/>
  <c r="A74" s="1"/>
  <c r="A75" s="1"/>
  <c r="A76" s="1"/>
  <c r="A77" s="1"/>
  <c r="A78" s="1"/>
  <c r="G65"/>
  <c r="F65"/>
  <c r="A62"/>
  <c r="A63" s="1"/>
  <c r="A64" s="1"/>
  <c r="A66" s="1"/>
  <c r="A67" s="1"/>
  <c r="G54"/>
  <c r="F54"/>
  <c r="G52"/>
  <c r="F52"/>
  <c r="G51"/>
  <c r="F51"/>
  <c r="G50"/>
  <c r="F50"/>
  <c r="G49"/>
  <c r="F49"/>
  <c r="G48"/>
  <c r="F48"/>
  <c r="G47"/>
  <c r="F47"/>
  <c r="G46"/>
  <c r="F46"/>
  <c r="G45"/>
  <c r="F45"/>
  <c r="G44"/>
  <c r="F44"/>
  <c r="G43"/>
  <c r="F43"/>
  <c r="G42"/>
  <c r="F42"/>
  <c r="G41"/>
  <c r="F41"/>
  <c r="G40"/>
  <c r="F40"/>
  <c r="G39"/>
  <c r="F39"/>
  <c r="G34"/>
  <c r="F34"/>
  <c r="G33"/>
  <c r="F33"/>
  <c r="G32"/>
  <c r="F32"/>
  <c r="G31"/>
  <c r="F31"/>
  <c r="G30"/>
  <c r="F30"/>
  <c r="G29"/>
  <c r="F29"/>
  <c r="G28"/>
  <c r="F28"/>
  <c r="G27"/>
  <c r="F27"/>
  <c r="G26"/>
  <c r="F26"/>
  <c r="G25"/>
  <c r="F25"/>
  <c r="A18"/>
  <c r="G8"/>
  <c r="F8"/>
  <c r="F7"/>
  <c r="C7"/>
  <c r="G7" s="1"/>
  <c r="AB8" i="39" l="1"/>
  <c r="Z8"/>
  <c r="Y8"/>
  <c r="X8"/>
  <c r="T8"/>
  <c r="S8"/>
  <c r="R8"/>
  <c r="Q8"/>
  <c r="P8"/>
  <c r="O8"/>
  <c r="N8"/>
  <c r="M8"/>
  <c r="L8"/>
  <c r="J8"/>
  <c r="I8"/>
  <c r="H8"/>
  <c r="AB7"/>
  <c r="Z7"/>
  <c r="Y7"/>
  <c r="X7"/>
  <c r="T7"/>
  <c r="S7"/>
  <c r="R7"/>
  <c r="Q7"/>
  <c r="P7"/>
  <c r="O7"/>
  <c r="N7"/>
  <c r="M7"/>
  <c r="L7"/>
  <c r="J7"/>
  <c r="I7"/>
  <c r="H7"/>
  <c r="Z6"/>
  <c r="Y6"/>
  <c r="X6"/>
  <c r="T6"/>
  <c r="S6"/>
  <c r="R6"/>
  <c r="Q6"/>
  <c r="P6"/>
  <c r="O6"/>
  <c r="N6"/>
  <c r="M6"/>
  <c r="L6"/>
  <c r="J6"/>
  <c r="I6"/>
  <c r="H6"/>
  <c r="AB5"/>
  <c r="Z5"/>
  <c r="X5"/>
  <c r="T5"/>
  <c r="S5"/>
  <c r="N5"/>
  <c r="O5"/>
  <c r="P5"/>
  <c r="R5"/>
  <c r="Q5"/>
  <c r="M5"/>
  <c r="L5"/>
  <c r="J5"/>
  <c r="I5"/>
  <c r="H5"/>
  <c r="T513" i="1" l="1"/>
  <c r="T400"/>
  <c r="U400" i="7"/>
  <c r="T400"/>
  <c r="U400" i="8"/>
  <c r="T400"/>
  <c r="U400" i="9"/>
  <c r="T400"/>
  <c r="U400" i="6"/>
  <c r="T400"/>
  <c r="D400" i="7"/>
  <c r="D400" i="8"/>
  <c r="D400" i="9"/>
  <c r="D400" i="6"/>
  <c r="C400" i="8"/>
  <c r="C400" i="9"/>
  <c r="C400" i="6"/>
  <c r="H398" i="1" l="1"/>
  <c r="H397"/>
  <c r="F399"/>
  <c r="D399"/>
  <c r="C18"/>
  <c r="D18"/>
  <c r="E18"/>
  <c r="F18"/>
  <c r="C19"/>
  <c r="D19"/>
  <c r="E19"/>
  <c r="F19"/>
  <c r="C20"/>
  <c r="D20"/>
  <c r="E20"/>
  <c r="F20"/>
  <c r="C21"/>
  <c r="D21"/>
  <c r="E21"/>
  <c r="F21"/>
  <c r="C22"/>
  <c r="D22"/>
  <c r="E22"/>
  <c r="F22"/>
  <c r="C23"/>
  <c r="D23"/>
  <c r="E23"/>
  <c r="F23"/>
  <c r="C24"/>
  <c r="D24"/>
  <c r="E24"/>
  <c r="F24"/>
  <c r="C25"/>
  <c r="D25"/>
  <c r="E25"/>
  <c r="F25"/>
  <c r="C26"/>
  <c r="D26"/>
  <c r="E26"/>
  <c r="F26"/>
  <c r="C27"/>
  <c r="D27"/>
  <c r="E27"/>
  <c r="F27"/>
  <c r="C28"/>
  <c r="D28"/>
  <c r="E28"/>
  <c r="F28"/>
  <c r="C29"/>
  <c r="D29"/>
  <c r="E29"/>
  <c r="F29"/>
  <c r="C30"/>
  <c r="D30"/>
  <c r="E30"/>
  <c r="F30"/>
  <c r="C31"/>
  <c r="D31"/>
  <c r="E31"/>
  <c r="F31"/>
  <c r="C32"/>
  <c r="D32"/>
  <c r="E32"/>
  <c r="F32"/>
  <c r="C33"/>
  <c r="D33"/>
  <c r="E33"/>
  <c r="F33"/>
  <c r="C34"/>
  <c r="D34"/>
  <c r="E34"/>
  <c r="F34"/>
  <c r="C35"/>
  <c r="D35"/>
  <c r="E35"/>
  <c r="F35"/>
  <c r="C36"/>
  <c r="D36"/>
  <c r="E36"/>
  <c r="F36"/>
  <c r="C37"/>
  <c r="D37"/>
  <c r="E37"/>
  <c r="F37"/>
  <c r="C38"/>
  <c r="D38"/>
  <c r="E38"/>
  <c r="F38"/>
  <c r="C39"/>
  <c r="D39"/>
  <c r="E39"/>
  <c r="F39"/>
  <c r="C40"/>
  <c r="D40"/>
  <c r="E40"/>
  <c r="F40"/>
  <c r="C41"/>
  <c r="D41"/>
  <c r="E41"/>
  <c r="F41"/>
  <c r="C42"/>
  <c r="D42"/>
  <c r="E42"/>
  <c r="F42"/>
  <c r="C43"/>
  <c r="D43"/>
  <c r="E43"/>
  <c r="F43"/>
  <c r="C44"/>
  <c r="D44"/>
  <c r="E44"/>
  <c r="F44"/>
  <c r="C45"/>
  <c r="D45"/>
  <c r="E45"/>
  <c r="F45"/>
  <c r="C46"/>
  <c r="D46"/>
  <c r="E46"/>
  <c r="F46"/>
  <c r="C47"/>
  <c r="D47"/>
  <c r="E47"/>
  <c r="F47"/>
  <c r="C48"/>
  <c r="D48"/>
  <c r="E48"/>
  <c r="F48"/>
  <c r="C49"/>
  <c r="D49"/>
  <c r="E49"/>
  <c r="F49"/>
  <c r="C50"/>
  <c r="D50"/>
  <c r="E50"/>
  <c r="F50"/>
  <c r="C51"/>
  <c r="D51"/>
  <c r="E51"/>
  <c r="F51"/>
  <c r="C52"/>
  <c r="D52"/>
  <c r="E52"/>
  <c r="F52"/>
  <c r="C53"/>
  <c r="D53"/>
  <c r="E53"/>
  <c r="F53"/>
  <c r="C54"/>
  <c r="D54"/>
  <c r="E54"/>
  <c r="F54"/>
  <c r="C55"/>
  <c r="D55"/>
  <c r="E55"/>
  <c r="F55"/>
  <c r="C56"/>
  <c r="D56"/>
  <c r="E56"/>
  <c r="F56"/>
  <c r="C57"/>
  <c r="D57"/>
  <c r="E57"/>
  <c r="F57"/>
  <c r="C58"/>
  <c r="D58"/>
  <c r="E58"/>
  <c r="F58"/>
  <c r="C59"/>
  <c r="D59"/>
  <c r="E59"/>
  <c r="F59"/>
  <c r="C60"/>
  <c r="D60"/>
  <c r="E60"/>
  <c r="F60"/>
  <c r="C61"/>
  <c r="D61"/>
  <c r="E61"/>
  <c r="F61"/>
  <c r="C62"/>
  <c r="D62"/>
  <c r="E62"/>
  <c r="F62"/>
  <c r="C63"/>
  <c r="D63"/>
  <c r="E63"/>
  <c r="F63"/>
  <c r="C64"/>
  <c r="D64"/>
  <c r="E64"/>
  <c r="F64"/>
  <c r="C65"/>
  <c r="D65"/>
  <c r="E65"/>
  <c r="F65"/>
  <c r="C66"/>
  <c r="D66"/>
  <c r="E66"/>
  <c r="F66"/>
  <c r="C67"/>
  <c r="D67"/>
  <c r="E67"/>
  <c r="F67"/>
  <c r="C68"/>
  <c r="D68"/>
  <c r="E68"/>
  <c r="F68"/>
  <c r="C69"/>
  <c r="D69"/>
  <c r="E69"/>
  <c r="F69"/>
  <c r="C70"/>
  <c r="D70"/>
  <c r="E70"/>
  <c r="F70"/>
  <c r="C71"/>
  <c r="D71"/>
  <c r="E71"/>
  <c r="F71"/>
  <c r="C72"/>
  <c r="D72"/>
  <c r="E72"/>
  <c r="F72"/>
  <c r="C73"/>
  <c r="D73"/>
  <c r="E73"/>
  <c r="F73"/>
  <c r="C74"/>
  <c r="D74"/>
  <c r="E74"/>
  <c r="F74"/>
  <c r="C75"/>
  <c r="D75"/>
  <c r="E75"/>
  <c r="F75"/>
  <c r="C76"/>
  <c r="D76"/>
  <c r="E76"/>
  <c r="F76"/>
  <c r="C77"/>
  <c r="D77"/>
  <c r="E77"/>
  <c r="F77"/>
  <c r="C78"/>
  <c r="D78"/>
  <c r="J22" i="40" s="1"/>
  <c r="E78" i="1"/>
  <c r="F78"/>
  <c r="C79"/>
  <c r="D79"/>
  <c r="E79"/>
  <c r="F79"/>
  <c r="C80"/>
  <c r="D80"/>
  <c r="E80"/>
  <c r="F80"/>
  <c r="C81"/>
  <c r="D81"/>
  <c r="E81"/>
  <c r="F81"/>
  <c r="C82"/>
  <c r="D82"/>
  <c r="E82"/>
  <c r="F82"/>
  <c r="C83"/>
  <c r="D83"/>
  <c r="E83"/>
  <c r="F83"/>
  <c r="C84"/>
  <c r="D84"/>
  <c r="E84"/>
  <c r="F84"/>
  <c r="C85"/>
  <c r="D85"/>
  <c r="E85"/>
  <c r="F85"/>
  <c r="C86"/>
  <c r="D86"/>
  <c r="E86"/>
  <c r="F86"/>
  <c r="C87"/>
  <c r="D87"/>
  <c r="E87"/>
  <c r="F87"/>
  <c r="C88"/>
  <c r="D88"/>
  <c r="E88"/>
  <c r="F88"/>
  <c r="C89"/>
  <c r="D89"/>
  <c r="E89"/>
  <c r="F89"/>
  <c r="C90"/>
  <c r="D90"/>
  <c r="E90"/>
  <c r="F90"/>
  <c r="C91"/>
  <c r="D91"/>
  <c r="E91"/>
  <c r="F91"/>
  <c r="C92"/>
  <c r="D92"/>
  <c r="E92"/>
  <c r="F92"/>
  <c r="C93"/>
  <c r="D93"/>
  <c r="E93"/>
  <c r="F93"/>
  <c r="C94"/>
  <c r="D94"/>
  <c r="E94"/>
  <c r="F94"/>
  <c r="C95"/>
  <c r="D95"/>
  <c r="E95"/>
  <c r="F95"/>
  <c r="C96"/>
  <c r="D96"/>
  <c r="E96"/>
  <c r="F96"/>
  <c r="C97"/>
  <c r="D97"/>
  <c r="E97"/>
  <c r="F97"/>
  <c r="C98"/>
  <c r="D98"/>
  <c r="E98"/>
  <c r="F98"/>
  <c r="C99"/>
  <c r="D99"/>
  <c r="E99"/>
  <c r="F99"/>
  <c r="C100"/>
  <c r="D100"/>
  <c r="E100"/>
  <c r="F100"/>
  <c r="C101"/>
  <c r="D101"/>
  <c r="E101"/>
  <c r="F101"/>
  <c r="C102"/>
  <c r="D102"/>
  <c r="E102"/>
  <c r="F102"/>
  <c r="C103"/>
  <c r="D103"/>
  <c r="E103"/>
  <c r="F103"/>
  <c r="C104"/>
  <c r="D104"/>
  <c r="E104"/>
  <c r="F104"/>
  <c r="C105"/>
  <c r="D105"/>
  <c r="E105"/>
  <c r="F105"/>
  <c r="C106"/>
  <c r="D106"/>
  <c r="E106"/>
  <c r="F106"/>
  <c r="C107"/>
  <c r="D107"/>
  <c r="E107"/>
  <c r="F107"/>
  <c r="C108"/>
  <c r="D108"/>
  <c r="E108"/>
  <c r="F108"/>
  <c r="C109"/>
  <c r="D109"/>
  <c r="E109"/>
  <c r="F109"/>
  <c r="C110"/>
  <c r="D110"/>
  <c r="E110"/>
  <c r="F110"/>
  <c r="C111"/>
  <c r="D111"/>
  <c r="E111"/>
  <c r="F111"/>
  <c r="C112"/>
  <c r="D112"/>
  <c r="E112"/>
  <c r="F112"/>
  <c r="C113"/>
  <c r="D113"/>
  <c r="E113"/>
  <c r="F113"/>
  <c r="C114"/>
  <c r="D114"/>
  <c r="E114"/>
  <c r="F114"/>
  <c r="C115"/>
  <c r="D115"/>
  <c r="E115"/>
  <c r="F115"/>
  <c r="C116"/>
  <c r="D116"/>
  <c r="E116"/>
  <c r="F116"/>
  <c r="C117"/>
  <c r="D117"/>
  <c r="E117"/>
  <c r="F117"/>
  <c r="C118"/>
  <c r="D118"/>
  <c r="E118"/>
  <c r="F118"/>
  <c r="C119"/>
  <c r="D119"/>
  <c r="E119"/>
  <c r="F119"/>
  <c r="C120"/>
  <c r="D120"/>
  <c r="E120"/>
  <c r="F120"/>
  <c r="C121"/>
  <c r="D121"/>
  <c r="E121"/>
  <c r="F121"/>
  <c r="C122"/>
  <c r="D122"/>
  <c r="E122"/>
  <c r="F122"/>
  <c r="C123"/>
  <c r="D123"/>
  <c r="E123"/>
  <c r="F123"/>
  <c r="C124"/>
  <c r="D124"/>
  <c r="E124"/>
  <c r="F124"/>
  <c r="C125"/>
  <c r="D125"/>
  <c r="E125"/>
  <c r="F125"/>
  <c r="C126"/>
  <c r="D126"/>
  <c r="E126"/>
  <c r="F126"/>
  <c r="C127"/>
  <c r="D127"/>
  <c r="E127"/>
  <c r="F127"/>
  <c r="C128"/>
  <c r="D128"/>
  <c r="E128"/>
  <c r="F128"/>
  <c r="C129"/>
  <c r="D129"/>
  <c r="E129"/>
  <c r="F129"/>
  <c r="C130"/>
  <c r="D130"/>
  <c r="E130"/>
  <c r="F130"/>
  <c r="C131"/>
  <c r="D131"/>
  <c r="E131"/>
  <c r="F131"/>
  <c r="C132"/>
  <c r="D132"/>
  <c r="E132"/>
  <c r="F132"/>
  <c r="C133"/>
  <c r="D133"/>
  <c r="E133"/>
  <c r="F133"/>
  <c r="C134"/>
  <c r="D134"/>
  <c r="E134"/>
  <c r="F134"/>
  <c r="C135"/>
  <c r="D135"/>
  <c r="E135"/>
  <c r="F135"/>
  <c r="C136"/>
  <c r="D136"/>
  <c r="E136"/>
  <c r="F136"/>
  <c r="C137"/>
  <c r="D137"/>
  <c r="E137"/>
  <c r="F137"/>
  <c r="C138"/>
  <c r="D138"/>
  <c r="E138"/>
  <c r="F138"/>
  <c r="C139"/>
  <c r="D139"/>
  <c r="E139"/>
  <c r="F139"/>
  <c r="C140"/>
  <c r="D140"/>
  <c r="E140"/>
  <c r="F140"/>
  <c r="C141"/>
  <c r="D141"/>
  <c r="E141"/>
  <c r="F141"/>
  <c r="C142"/>
  <c r="D142"/>
  <c r="E142"/>
  <c r="F142"/>
  <c r="C143"/>
  <c r="D143"/>
  <c r="J23" i="40" s="1"/>
  <c r="E143" i="1"/>
  <c r="F143"/>
  <c r="C144"/>
  <c r="D144"/>
  <c r="E144"/>
  <c r="F144"/>
  <c r="C145"/>
  <c r="D145"/>
  <c r="E145"/>
  <c r="F145"/>
  <c r="C146"/>
  <c r="D146"/>
  <c r="E146"/>
  <c r="F146"/>
  <c r="C147"/>
  <c r="D147"/>
  <c r="J20" i="40" s="1"/>
  <c r="E147" i="1"/>
  <c r="F147"/>
  <c r="C148"/>
  <c r="D148"/>
  <c r="E148"/>
  <c r="F148"/>
  <c r="C149"/>
  <c r="D149"/>
  <c r="J52" i="40" s="1"/>
  <c r="E149" i="1"/>
  <c r="F149"/>
  <c r="C150"/>
  <c r="D150"/>
  <c r="E150"/>
  <c r="F150"/>
  <c r="C151"/>
  <c r="D151"/>
  <c r="E151"/>
  <c r="F151"/>
  <c r="C152"/>
  <c r="D152"/>
  <c r="E152"/>
  <c r="F152"/>
  <c r="C153"/>
  <c r="D153"/>
  <c r="E153"/>
  <c r="F153"/>
  <c r="C154"/>
  <c r="D154"/>
  <c r="E154"/>
  <c r="F154"/>
  <c r="C155"/>
  <c r="D155"/>
  <c r="E155"/>
  <c r="F155"/>
  <c r="C156"/>
  <c r="D156"/>
  <c r="E156"/>
  <c r="F156"/>
  <c r="C157"/>
  <c r="D157"/>
  <c r="E157"/>
  <c r="F157"/>
  <c r="C158"/>
  <c r="D158"/>
  <c r="E158"/>
  <c r="F158"/>
  <c r="C159"/>
  <c r="D159"/>
  <c r="E159"/>
  <c r="F159"/>
  <c r="C160"/>
  <c r="D160"/>
  <c r="E160"/>
  <c r="F160"/>
  <c r="C161"/>
  <c r="D161"/>
  <c r="E161"/>
  <c r="F161"/>
  <c r="C162"/>
  <c r="D162"/>
  <c r="E162"/>
  <c r="F162"/>
  <c r="C163"/>
  <c r="D163"/>
  <c r="E163"/>
  <c r="F163"/>
  <c r="C164"/>
  <c r="D35" i="43" s="1"/>
  <c r="F35" s="1"/>
  <c r="D164" i="1"/>
  <c r="E35" i="43" s="1"/>
  <c r="E164" i="1"/>
  <c r="H35" i="43" s="1"/>
  <c r="F164" i="1"/>
  <c r="I35" i="43" s="1"/>
  <c r="C165" i="1"/>
  <c r="D36" i="43" s="1"/>
  <c r="F36" s="1"/>
  <c r="D165" i="1"/>
  <c r="E36" i="43" s="1"/>
  <c r="E165" i="1"/>
  <c r="H36" i="43" s="1"/>
  <c r="F165" i="1"/>
  <c r="I36" i="43" s="1"/>
  <c r="C166" i="1"/>
  <c r="D37" i="43" s="1"/>
  <c r="F37" s="1"/>
  <c r="D166" i="1"/>
  <c r="E37" i="43" s="1"/>
  <c r="E166" i="1"/>
  <c r="H37" i="43" s="1"/>
  <c r="F166" i="1"/>
  <c r="I37" i="43" s="1"/>
  <c r="C167" i="1"/>
  <c r="D38" i="43" s="1"/>
  <c r="F38" s="1"/>
  <c r="D167" i="1"/>
  <c r="E38" i="43" s="1"/>
  <c r="E167" i="1"/>
  <c r="H38" i="43" s="1"/>
  <c r="F167" i="1"/>
  <c r="I38" i="43" s="1"/>
  <c r="C168" i="1"/>
  <c r="D168"/>
  <c r="E168"/>
  <c r="F168"/>
  <c r="C169"/>
  <c r="D169"/>
  <c r="E169"/>
  <c r="F169"/>
  <c r="C170"/>
  <c r="D170"/>
  <c r="E170"/>
  <c r="F170"/>
  <c r="C171"/>
  <c r="D171"/>
  <c r="E171"/>
  <c r="F171"/>
  <c r="C172"/>
  <c r="D172"/>
  <c r="E172"/>
  <c r="F172"/>
  <c r="C173"/>
  <c r="D173"/>
  <c r="E173"/>
  <c r="F173"/>
  <c r="C174"/>
  <c r="D174"/>
  <c r="E174"/>
  <c r="F174"/>
  <c r="C175"/>
  <c r="D175"/>
  <c r="E175"/>
  <c r="F175"/>
  <c r="C176"/>
  <c r="D176"/>
  <c r="E176"/>
  <c r="F176"/>
  <c r="C177"/>
  <c r="D177"/>
  <c r="E177"/>
  <c r="F177"/>
  <c r="C178"/>
  <c r="D178"/>
  <c r="E178"/>
  <c r="F178"/>
  <c r="C179"/>
  <c r="D179"/>
  <c r="E179"/>
  <c r="F179"/>
  <c r="C180"/>
  <c r="D180"/>
  <c r="E180"/>
  <c r="F180"/>
  <c r="C181"/>
  <c r="D181"/>
  <c r="E181"/>
  <c r="F181"/>
  <c r="C182"/>
  <c r="D182"/>
  <c r="E182"/>
  <c r="F182"/>
  <c r="C183"/>
  <c r="D183"/>
  <c r="E183"/>
  <c r="F183"/>
  <c r="C184"/>
  <c r="D184"/>
  <c r="E184"/>
  <c r="F184"/>
  <c r="C185"/>
  <c r="D185"/>
  <c r="E185"/>
  <c r="F185"/>
  <c r="C186"/>
  <c r="D186"/>
  <c r="E186"/>
  <c r="F186"/>
  <c r="C187"/>
  <c r="D187"/>
  <c r="E187"/>
  <c r="F187"/>
  <c r="C188"/>
  <c r="D188"/>
  <c r="E188"/>
  <c r="F188"/>
  <c r="C189"/>
  <c r="D189"/>
  <c r="E189"/>
  <c r="F189"/>
  <c r="C190"/>
  <c r="D190"/>
  <c r="E190"/>
  <c r="F190"/>
  <c r="C191"/>
  <c r="D191"/>
  <c r="E191"/>
  <c r="F191"/>
  <c r="C192"/>
  <c r="D192"/>
  <c r="E192"/>
  <c r="F192"/>
  <c r="C193"/>
  <c r="D193"/>
  <c r="J28" i="40" s="1"/>
  <c r="E193" i="1"/>
  <c r="F193"/>
  <c r="C194"/>
  <c r="D194"/>
  <c r="E194"/>
  <c r="F194"/>
  <c r="C195"/>
  <c r="D195"/>
  <c r="E195"/>
  <c r="F195"/>
  <c r="C196"/>
  <c r="D196"/>
  <c r="E196"/>
  <c r="F196"/>
  <c r="C197"/>
  <c r="D197"/>
  <c r="E197"/>
  <c r="F197"/>
  <c r="C198"/>
  <c r="D198"/>
  <c r="E198"/>
  <c r="F198"/>
  <c r="C199"/>
  <c r="D199"/>
  <c r="E199"/>
  <c r="F199"/>
  <c r="C200"/>
  <c r="D200"/>
  <c r="E200"/>
  <c r="F200"/>
  <c r="C201"/>
  <c r="D201"/>
  <c r="E201"/>
  <c r="F201"/>
  <c r="C202"/>
  <c r="D202"/>
  <c r="E202"/>
  <c r="F202"/>
  <c r="C203"/>
  <c r="D10" i="43" s="1"/>
  <c r="F10" s="1"/>
  <c r="D203" i="1"/>
  <c r="E10" i="43" s="1"/>
  <c r="E203" i="1"/>
  <c r="H10" i="43" s="1"/>
  <c r="F203" i="1"/>
  <c r="I10" i="43" s="1"/>
  <c r="C204" i="1"/>
  <c r="D204"/>
  <c r="E204"/>
  <c r="F204"/>
  <c r="C205"/>
  <c r="D205"/>
  <c r="E205"/>
  <c r="F205"/>
  <c r="C206"/>
  <c r="D206"/>
  <c r="J27" i="40" s="1"/>
  <c r="E206" i="1"/>
  <c r="F206"/>
  <c r="C207"/>
  <c r="D207"/>
  <c r="E207"/>
  <c r="F207"/>
  <c r="C208"/>
  <c r="D208"/>
  <c r="E208"/>
  <c r="F208"/>
  <c r="C209"/>
  <c r="D209"/>
  <c r="E209"/>
  <c r="F209"/>
  <c r="C210"/>
  <c r="D210"/>
  <c r="E210"/>
  <c r="F210"/>
  <c r="C211"/>
  <c r="D211"/>
  <c r="E211"/>
  <c r="F211"/>
  <c r="C212"/>
  <c r="D13" i="43" s="1"/>
  <c r="F13" s="1"/>
  <c r="D212" i="1"/>
  <c r="E212"/>
  <c r="H13" i="43" s="1"/>
  <c r="F212" i="1"/>
  <c r="I13" i="43" s="1"/>
  <c r="C213" i="1"/>
  <c r="D213"/>
  <c r="E213"/>
  <c r="F213"/>
  <c r="C214"/>
  <c r="D214"/>
  <c r="E214"/>
  <c r="F214"/>
  <c r="C215"/>
  <c r="D215"/>
  <c r="E215"/>
  <c r="F215"/>
  <c r="C216"/>
  <c r="D62" i="43" s="1"/>
  <c r="F62" s="1"/>
  <c r="D216" i="1"/>
  <c r="E216"/>
  <c r="H62" i="43" s="1"/>
  <c r="F216" i="1"/>
  <c r="I62" i="43" s="1"/>
  <c r="C217" i="1"/>
  <c r="D217"/>
  <c r="E217"/>
  <c r="F217"/>
  <c r="C218"/>
  <c r="D218"/>
  <c r="E218"/>
  <c r="F218"/>
  <c r="C219"/>
  <c r="D219"/>
  <c r="E219"/>
  <c r="F219"/>
  <c r="C220"/>
  <c r="D220"/>
  <c r="E220"/>
  <c r="F220"/>
  <c r="C221"/>
  <c r="D221"/>
  <c r="E221"/>
  <c r="F221"/>
  <c r="C222"/>
  <c r="D222"/>
  <c r="E222"/>
  <c r="F222"/>
  <c r="C223"/>
  <c r="D223"/>
  <c r="E223"/>
  <c r="F223"/>
  <c r="C224"/>
  <c r="D224"/>
  <c r="E224"/>
  <c r="F224"/>
  <c r="C225"/>
  <c r="D225"/>
  <c r="E225"/>
  <c r="F225"/>
  <c r="C226"/>
  <c r="D226"/>
  <c r="E226"/>
  <c r="F226"/>
  <c r="C227"/>
  <c r="D227"/>
  <c r="E227"/>
  <c r="F227"/>
  <c r="C228"/>
  <c r="D228"/>
  <c r="E228"/>
  <c r="F228"/>
  <c r="C229"/>
  <c r="D229"/>
  <c r="E229"/>
  <c r="F229"/>
  <c r="C230"/>
  <c r="D230"/>
  <c r="E230"/>
  <c r="F230"/>
  <c r="C231"/>
  <c r="D231"/>
  <c r="E231"/>
  <c r="F231"/>
  <c r="C232"/>
  <c r="D232"/>
  <c r="E232"/>
  <c r="F232"/>
  <c r="C233"/>
  <c r="D233"/>
  <c r="E233"/>
  <c r="F233"/>
  <c r="C234"/>
  <c r="D234"/>
  <c r="E234"/>
  <c r="F234"/>
  <c r="C235"/>
  <c r="D235"/>
  <c r="E235"/>
  <c r="F235"/>
  <c r="C236"/>
  <c r="D236"/>
  <c r="E236"/>
  <c r="F236"/>
  <c r="C237"/>
  <c r="D237"/>
  <c r="E237"/>
  <c r="F237"/>
  <c r="C238"/>
  <c r="D238"/>
  <c r="E238"/>
  <c r="F238"/>
  <c r="C239"/>
  <c r="D239"/>
  <c r="E239"/>
  <c r="F239"/>
  <c r="C240"/>
  <c r="D240"/>
  <c r="E240"/>
  <c r="F240"/>
  <c r="C241"/>
  <c r="D241"/>
  <c r="E241"/>
  <c r="F241"/>
  <c r="C242"/>
  <c r="D242"/>
  <c r="E242"/>
  <c r="F242"/>
  <c r="C243"/>
  <c r="D243"/>
  <c r="E243"/>
  <c r="F243"/>
  <c r="C244"/>
  <c r="D244"/>
  <c r="E244"/>
  <c r="F244"/>
  <c r="C245"/>
  <c r="D245"/>
  <c r="E245"/>
  <c r="F245"/>
  <c r="C246"/>
  <c r="D246"/>
  <c r="E246"/>
  <c r="F246"/>
  <c r="C247"/>
  <c r="D247"/>
  <c r="E247"/>
  <c r="F247"/>
  <c r="C248"/>
  <c r="D248"/>
  <c r="E248"/>
  <c r="F248"/>
  <c r="C249"/>
  <c r="D249"/>
  <c r="E249"/>
  <c r="F249"/>
  <c r="C250"/>
  <c r="D250"/>
  <c r="E250"/>
  <c r="F250"/>
  <c r="C251"/>
  <c r="D251"/>
  <c r="E251"/>
  <c r="F251"/>
  <c r="C252"/>
  <c r="D252"/>
  <c r="E252"/>
  <c r="F252"/>
  <c r="C253"/>
  <c r="D253"/>
  <c r="E253"/>
  <c r="F253"/>
  <c r="C254"/>
  <c r="D254"/>
  <c r="E254"/>
  <c r="F254"/>
  <c r="C255"/>
  <c r="D255"/>
  <c r="E255"/>
  <c r="F255"/>
  <c r="C256"/>
  <c r="D256"/>
  <c r="E256"/>
  <c r="F256"/>
  <c r="C257"/>
  <c r="D257"/>
  <c r="E257"/>
  <c r="F257"/>
  <c r="C258"/>
  <c r="D258"/>
  <c r="E258"/>
  <c r="F258"/>
  <c r="C259"/>
  <c r="D259"/>
  <c r="C260"/>
  <c r="D260"/>
  <c r="C261"/>
  <c r="D70" i="43" s="1"/>
  <c r="F70" s="1"/>
  <c r="D261" i="1"/>
  <c r="C262"/>
  <c r="D262"/>
  <c r="E262"/>
  <c r="F262"/>
  <c r="C263"/>
  <c r="D263"/>
  <c r="E263"/>
  <c r="F263"/>
  <c r="C264"/>
  <c r="D264"/>
  <c r="E264"/>
  <c r="F264"/>
  <c r="C265"/>
  <c r="D265"/>
  <c r="E265"/>
  <c r="F265"/>
  <c r="C266"/>
  <c r="D266"/>
  <c r="E266"/>
  <c r="F266"/>
  <c r="C267"/>
  <c r="D267"/>
  <c r="E267"/>
  <c r="F267"/>
  <c r="C268"/>
  <c r="D268"/>
  <c r="E268"/>
  <c r="F268"/>
  <c r="C269"/>
  <c r="D269"/>
  <c r="E269"/>
  <c r="F269"/>
  <c r="C270"/>
  <c r="D270"/>
  <c r="E270"/>
  <c r="F270"/>
  <c r="C271"/>
  <c r="D271"/>
  <c r="E271"/>
  <c r="F271"/>
  <c r="C272"/>
  <c r="D272"/>
  <c r="E272"/>
  <c r="F272"/>
  <c r="C273"/>
  <c r="D273"/>
  <c r="E273"/>
  <c r="F273"/>
  <c r="C274"/>
  <c r="D274"/>
  <c r="E274"/>
  <c r="F274"/>
  <c r="C275"/>
  <c r="D275"/>
  <c r="E275"/>
  <c r="F275"/>
  <c r="C276"/>
  <c r="D276"/>
  <c r="E276"/>
  <c r="F276"/>
  <c r="C277"/>
  <c r="D277"/>
  <c r="E277"/>
  <c r="F277"/>
  <c r="C278"/>
  <c r="D278"/>
  <c r="E278"/>
  <c r="F278"/>
  <c r="C279"/>
  <c r="D279"/>
  <c r="E279"/>
  <c r="F279"/>
  <c r="C280"/>
  <c r="D280"/>
  <c r="E280"/>
  <c r="F280"/>
  <c r="C281"/>
  <c r="D281"/>
  <c r="E281"/>
  <c r="F281"/>
  <c r="C282"/>
  <c r="D282"/>
  <c r="E282"/>
  <c r="F282"/>
  <c r="C283"/>
  <c r="D283"/>
  <c r="E283"/>
  <c r="F283"/>
  <c r="D284"/>
  <c r="E284"/>
  <c r="H53" i="43" s="1"/>
  <c r="F284" i="1"/>
  <c r="I53" i="43" s="1"/>
  <c r="C285" i="1"/>
  <c r="D285"/>
  <c r="E285"/>
  <c r="F285"/>
  <c r="C286"/>
  <c r="D286"/>
  <c r="E286"/>
  <c r="F286"/>
  <c r="C287"/>
  <c r="D287"/>
  <c r="E287"/>
  <c r="F287"/>
  <c r="C288"/>
  <c r="D288"/>
  <c r="E288"/>
  <c r="F288"/>
  <c r="C289"/>
  <c r="D289"/>
  <c r="E289"/>
  <c r="F289"/>
  <c r="C290"/>
  <c r="D290"/>
  <c r="E290"/>
  <c r="F290"/>
  <c r="C291"/>
  <c r="D291"/>
  <c r="E291"/>
  <c r="F291"/>
  <c r="C292"/>
  <c r="D292"/>
  <c r="E292"/>
  <c r="F292"/>
  <c r="C293"/>
  <c r="D293"/>
  <c r="E293"/>
  <c r="F293"/>
  <c r="C294"/>
  <c r="D294"/>
  <c r="E294"/>
  <c r="F294"/>
  <c r="C295"/>
  <c r="D295"/>
  <c r="E295"/>
  <c r="F295"/>
  <c r="C296"/>
  <c r="D296"/>
  <c r="E296"/>
  <c r="F296"/>
  <c r="C297"/>
  <c r="D297"/>
  <c r="E297"/>
  <c r="F297"/>
  <c r="C298"/>
  <c r="D298"/>
  <c r="E298"/>
  <c r="F298"/>
  <c r="C299"/>
  <c r="D55" i="43" s="1"/>
  <c r="F55" s="1"/>
  <c r="D299" i="1"/>
  <c r="C300"/>
  <c r="D300"/>
  <c r="E300"/>
  <c r="F300"/>
  <c r="C301"/>
  <c r="D301"/>
  <c r="E301"/>
  <c r="F301"/>
  <c r="C302"/>
  <c r="D302"/>
  <c r="E302"/>
  <c r="F302"/>
  <c r="C303"/>
  <c r="D303"/>
  <c r="E303"/>
  <c r="F303"/>
  <c r="C304"/>
  <c r="D304"/>
  <c r="E304"/>
  <c r="F304"/>
  <c r="C305"/>
  <c r="D305"/>
  <c r="E305"/>
  <c r="F305"/>
  <c r="C306"/>
  <c r="D306"/>
  <c r="E306"/>
  <c r="F306"/>
  <c r="C307"/>
  <c r="D307"/>
  <c r="E307"/>
  <c r="F307"/>
  <c r="C308"/>
  <c r="D56" i="43" s="1"/>
  <c r="F56" s="1"/>
  <c r="D308" i="1"/>
  <c r="E308"/>
  <c r="H56" i="43" s="1"/>
  <c r="C309" i="1"/>
  <c r="D309"/>
  <c r="E309"/>
  <c r="F309"/>
  <c r="C310"/>
  <c r="D310"/>
  <c r="E310"/>
  <c r="F310"/>
  <c r="C311"/>
  <c r="D58" i="43" s="1"/>
  <c r="F58" s="1"/>
  <c r="D311" i="1"/>
  <c r="E58" i="43" s="1"/>
  <c r="E311" i="1"/>
  <c r="H58" i="43" s="1"/>
  <c r="F311" i="1"/>
  <c r="I58" i="43" s="1"/>
  <c r="C312" i="1"/>
  <c r="D59" i="43" s="1"/>
  <c r="F59" s="1"/>
  <c r="D312" i="1"/>
  <c r="E59" i="43" s="1"/>
  <c r="E312" i="1"/>
  <c r="H59" i="43" s="1"/>
  <c r="F312" i="1"/>
  <c r="I59" i="43" s="1"/>
  <c r="C313" i="1"/>
  <c r="D313"/>
  <c r="J39" i="40" s="1"/>
  <c r="E313" i="1"/>
  <c r="C314"/>
  <c r="D314"/>
  <c r="E314"/>
  <c r="F314"/>
  <c r="C315"/>
  <c r="D315"/>
  <c r="E315"/>
  <c r="F315"/>
  <c r="C316"/>
  <c r="D316"/>
  <c r="E316"/>
  <c r="F316"/>
  <c r="C317"/>
  <c r="D60" i="43" s="1"/>
  <c r="F60" s="1"/>
  <c r="D317" i="1"/>
  <c r="E317"/>
  <c r="H60" i="43" s="1"/>
  <c r="F317" i="1"/>
  <c r="I60" i="43" s="1"/>
  <c r="C318" i="1"/>
  <c r="D318"/>
  <c r="E318"/>
  <c r="F318"/>
  <c r="C319"/>
  <c r="D319"/>
  <c r="E319"/>
  <c r="F319"/>
  <c r="C320"/>
  <c r="D320"/>
  <c r="E320"/>
  <c r="F320"/>
  <c r="C321"/>
  <c r="D321"/>
  <c r="E321"/>
  <c r="G321" s="1"/>
  <c r="F321"/>
  <c r="H321" s="1"/>
  <c r="C322"/>
  <c r="D322"/>
  <c r="E322"/>
  <c r="F322"/>
  <c r="C323"/>
  <c r="D323"/>
  <c r="E323"/>
  <c r="G323" s="1"/>
  <c r="F323"/>
  <c r="H323" s="1"/>
  <c r="C324"/>
  <c r="D61" i="43" s="1"/>
  <c r="F61" s="1"/>
  <c r="D324" i="1"/>
  <c r="C325"/>
  <c r="D325"/>
  <c r="E325"/>
  <c r="F325"/>
  <c r="C326"/>
  <c r="D326"/>
  <c r="E326"/>
  <c r="F326"/>
  <c r="C327"/>
  <c r="D327"/>
  <c r="E327"/>
  <c r="F327"/>
  <c r="C328"/>
  <c r="D17" i="43" s="1"/>
  <c r="F17" s="1"/>
  <c r="D328" i="1"/>
  <c r="C329"/>
  <c r="D329"/>
  <c r="E329"/>
  <c r="F329"/>
  <c r="C330"/>
  <c r="D330"/>
  <c r="E330"/>
  <c r="F330"/>
  <c r="C331"/>
  <c r="D331"/>
  <c r="E331"/>
  <c r="F331"/>
  <c r="C332"/>
  <c r="D332"/>
  <c r="E63" i="43" s="1"/>
  <c r="E332" i="1"/>
  <c r="F332"/>
  <c r="I63" i="43" s="1"/>
  <c r="C333" i="1"/>
  <c r="D333"/>
  <c r="E333"/>
  <c r="F333"/>
  <c r="C334"/>
  <c r="D334"/>
  <c r="E334"/>
  <c r="F334"/>
  <c r="C335"/>
  <c r="D18" i="43" s="1"/>
  <c r="F18" s="1"/>
  <c r="D335" i="1"/>
  <c r="C336"/>
  <c r="D336"/>
  <c r="E336"/>
  <c r="F336"/>
  <c r="C337"/>
  <c r="D337"/>
  <c r="E337"/>
  <c r="F337"/>
  <c r="C338"/>
  <c r="D338"/>
  <c r="E338"/>
  <c r="F338"/>
  <c r="D339"/>
  <c r="C340"/>
  <c r="D340"/>
  <c r="E340"/>
  <c r="F340"/>
  <c r="C341"/>
  <c r="D341"/>
  <c r="E341"/>
  <c r="F341"/>
  <c r="C342"/>
  <c r="D342"/>
  <c r="E342"/>
  <c r="F342"/>
  <c r="C343"/>
  <c r="D343"/>
  <c r="E343"/>
  <c r="F343"/>
  <c r="C344"/>
  <c r="D344"/>
  <c r="E344"/>
  <c r="F344"/>
  <c r="C345"/>
  <c r="D64" i="43" s="1"/>
  <c r="F64" s="1"/>
  <c r="D345" i="1"/>
  <c r="E345"/>
  <c r="H64" i="43" s="1"/>
  <c r="F345" i="1"/>
  <c r="I64" i="43" s="1"/>
  <c r="C346" i="1"/>
  <c r="D346"/>
  <c r="E346"/>
  <c r="F346"/>
  <c r="C347"/>
  <c r="D347"/>
  <c r="E347"/>
  <c r="F347"/>
  <c r="C348"/>
  <c r="D348"/>
  <c r="E348"/>
  <c r="F348"/>
  <c r="C349"/>
  <c r="D67" i="43" s="1"/>
  <c r="F67" s="1"/>
  <c r="D349" i="1"/>
  <c r="C350"/>
  <c r="D350"/>
  <c r="E350"/>
  <c r="F350"/>
  <c r="C351"/>
  <c r="D351"/>
  <c r="E351"/>
  <c r="F351"/>
  <c r="C352"/>
  <c r="D352"/>
  <c r="E352"/>
  <c r="F352"/>
  <c r="C353"/>
  <c r="D353"/>
  <c r="E353"/>
  <c r="F353"/>
  <c r="C354"/>
  <c r="D354"/>
  <c r="E354"/>
  <c r="F354"/>
  <c r="C355"/>
  <c r="D355"/>
  <c r="E355"/>
  <c r="F355"/>
  <c r="C356"/>
  <c r="D356"/>
  <c r="E356"/>
  <c r="F356"/>
  <c r="C357"/>
  <c r="D357"/>
  <c r="E357"/>
  <c r="F357"/>
  <c r="C358"/>
  <c r="D358"/>
  <c r="E358"/>
  <c r="F358"/>
  <c r="C359"/>
  <c r="D359"/>
  <c r="E359"/>
  <c r="F359"/>
  <c r="C360"/>
  <c r="D360"/>
  <c r="E360"/>
  <c r="F360"/>
  <c r="C361"/>
  <c r="D361"/>
  <c r="E361"/>
  <c r="F361"/>
  <c r="C362"/>
  <c r="D362"/>
  <c r="E362"/>
  <c r="F362"/>
  <c r="C363"/>
  <c r="D363"/>
  <c r="E363"/>
  <c r="F363"/>
  <c r="C364"/>
  <c r="D364"/>
  <c r="E364"/>
  <c r="F364"/>
  <c r="C365"/>
  <c r="D79" i="43" s="1"/>
  <c r="F79" s="1"/>
  <c r="D365" i="1"/>
  <c r="E79" i="43" s="1"/>
  <c r="E365" i="1"/>
  <c r="H79" i="43" s="1"/>
  <c r="F365" i="1"/>
  <c r="I79" i="43" s="1"/>
  <c r="C366" i="1"/>
  <c r="D366"/>
  <c r="E366"/>
  <c r="F366"/>
  <c r="C367"/>
  <c r="D367"/>
  <c r="E367"/>
  <c r="F367"/>
  <c r="C368"/>
  <c r="D368"/>
  <c r="E368"/>
  <c r="F368"/>
  <c r="C369"/>
  <c r="D73" i="43" s="1"/>
  <c r="F73" s="1"/>
  <c r="D369" i="1"/>
  <c r="E73" i="43" s="1"/>
  <c r="E369" i="1"/>
  <c r="H73" i="43" s="1"/>
  <c r="F369" i="1"/>
  <c r="I73" i="43" s="1"/>
  <c r="C370" i="1"/>
  <c r="D80" i="43" s="1"/>
  <c r="F80" s="1"/>
  <c r="D370" i="1"/>
  <c r="E80" i="43" s="1"/>
  <c r="E370" i="1"/>
  <c r="H80" i="43" s="1"/>
  <c r="F370" i="1"/>
  <c r="I80" i="43" s="1"/>
  <c r="C371" i="1"/>
  <c r="D371"/>
  <c r="E371"/>
  <c r="F371"/>
  <c r="C372"/>
  <c r="D77" i="43" s="1"/>
  <c r="F77" s="1"/>
  <c r="D372" i="1"/>
  <c r="E77" i="43" s="1"/>
  <c r="E372" i="1"/>
  <c r="H77" i="43" s="1"/>
  <c r="F372" i="1"/>
  <c r="I77" i="43" s="1"/>
  <c r="C373" i="1"/>
  <c r="D373"/>
  <c r="E373"/>
  <c r="F373"/>
  <c r="C374"/>
  <c r="D374"/>
  <c r="E374"/>
  <c r="F374"/>
  <c r="C375"/>
  <c r="D375"/>
  <c r="E375"/>
  <c r="F375"/>
  <c r="C376"/>
  <c r="D376"/>
  <c r="E376"/>
  <c r="F376"/>
  <c r="C377"/>
  <c r="D377"/>
  <c r="E377"/>
  <c r="F377"/>
  <c r="C378"/>
  <c r="D378"/>
  <c r="E378"/>
  <c r="F378"/>
  <c r="C379"/>
  <c r="D379"/>
  <c r="E379"/>
  <c r="F379"/>
  <c r="C380"/>
  <c r="D81" i="43" s="1"/>
  <c r="F81" s="1"/>
  <c r="D380" i="1"/>
  <c r="E81" i="43" s="1"/>
  <c r="E380" i="1"/>
  <c r="H81" i="43" s="1"/>
  <c r="F380" i="1"/>
  <c r="I81" i="43" s="1"/>
  <c r="C381" i="1"/>
  <c r="D381"/>
  <c r="J47" i="40" s="1"/>
  <c r="E381" i="1"/>
  <c r="F381"/>
  <c r="C382"/>
  <c r="D382"/>
  <c r="E382"/>
  <c r="F382"/>
  <c r="C383"/>
  <c r="D383"/>
  <c r="E383"/>
  <c r="F383"/>
  <c r="C384"/>
  <c r="D384"/>
  <c r="E384"/>
  <c r="F384"/>
  <c r="C385"/>
  <c r="D385"/>
  <c r="E385"/>
  <c r="F385"/>
  <c r="C386"/>
  <c r="D386"/>
  <c r="E386"/>
  <c r="F386"/>
  <c r="C387"/>
  <c r="D387"/>
  <c r="E387"/>
  <c r="F387"/>
  <c r="C388"/>
  <c r="D388"/>
  <c r="E388"/>
  <c r="C389"/>
  <c r="D389"/>
  <c r="E389"/>
  <c r="F389"/>
  <c r="C390"/>
  <c r="D390"/>
  <c r="E390"/>
  <c r="F390"/>
  <c r="C391"/>
  <c r="D391"/>
  <c r="E391"/>
  <c r="F391"/>
  <c r="C392"/>
  <c r="D392"/>
  <c r="E392"/>
  <c r="F392"/>
  <c r="C393"/>
  <c r="D66" i="43" s="1"/>
  <c r="F66" s="1"/>
  <c r="D393" i="1"/>
  <c r="E393"/>
  <c r="H66" i="43" s="1"/>
  <c r="F393" i="1"/>
  <c r="I66" i="43" s="1"/>
  <c r="C394" i="1"/>
  <c r="D394"/>
  <c r="E394"/>
  <c r="D395"/>
  <c r="D400" s="1"/>
  <c r="C396"/>
  <c r="D396"/>
  <c r="E396"/>
  <c r="F396"/>
  <c r="C397"/>
  <c r="E397"/>
  <c r="C398"/>
  <c r="E398"/>
  <c r="C399"/>
  <c r="E399"/>
  <c r="C401"/>
  <c r="D401"/>
  <c r="E401"/>
  <c r="F401"/>
  <c r="C402"/>
  <c r="D402"/>
  <c r="E402"/>
  <c r="F402"/>
  <c r="C403"/>
  <c r="D403"/>
  <c r="E403"/>
  <c r="F403"/>
  <c r="C404"/>
  <c r="D404"/>
  <c r="E404"/>
  <c r="F404"/>
  <c r="C405"/>
  <c r="D405"/>
  <c r="E405"/>
  <c r="F405"/>
  <c r="C406"/>
  <c r="D406"/>
  <c r="E406"/>
  <c r="F406"/>
  <c r="C407"/>
  <c r="D407"/>
  <c r="E407"/>
  <c r="F407"/>
  <c r="C408"/>
  <c r="D408"/>
  <c r="E408"/>
  <c r="F408"/>
  <c r="C409"/>
  <c r="D409"/>
  <c r="E409"/>
  <c r="F409"/>
  <c r="C410"/>
  <c r="D410"/>
  <c r="E410"/>
  <c r="F410"/>
  <c r="C411"/>
  <c r="D411"/>
  <c r="E411"/>
  <c r="F411"/>
  <c r="C412"/>
  <c r="D412"/>
  <c r="E412"/>
  <c r="F412"/>
  <c r="C413"/>
  <c r="D413"/>
  <c r="E413"/>
  <c r="F413"/>
  <c r="C414"/>
  <c r="D414"/>
  <c r="E414"/>
  <c r="F414"/>
  <c r="C415"/>
  <c r="D415"/>
  <c r="E415"/>
  <c r="F415"/>
  <c r="C416"/>
  <c r="D416"/>
  <c r="E416"/>
  <c r="F416"/>
  <c r="C417"/>
  <c r="D417"/>
  <c r="E417"/>
  <c r="F417"/>
  <c r="C418"/>
  <c r="D418"/>
  <c r="E418"/>
  <c r="F418"/>
  <c r="C419"/>
  <c r="D419"/>
  <c r="E419"/>
  <c r="F419"/>
  <c r="C420"/>
  <c r="D420"/>
  <c r="E420"/>
  <c r="F420"/>
  <c r="C421"/>
  <c r="D421"/>
  <c r="E421"/>
  <c r="F421"/>
  <c r="C422"/>
  <c r="D422"/>
  <c r="E422"/>
  <c r="F422"/>
  <c r="C423"/>
  <c r="D423"/>
  <c r="E423"/>
  <c r="F423"/>
  <c r="C424"/>
  <c r="D424"/>
  <c r="E424"/>
  <c r="F424"/>
  <c r="C425"/>
  <c r="D425"/>
  <c r="E425"/>
  <c r="F425"/>
  <c r="C426"/>
  <c r="D426"/>
  <c r="E426"/>
  <c r="F426"/>
  <c r="C427"/>
  <c r="D427"/>
  <c r="E427"/>
  <c r="F427"/>
  <c r="C428"/>
  <c r="D428"/>
  <c r="E428"/>
  <c r="F428"/>
  <c r="C429"/>
  <c r="D429"/>
  <c r="E429"/>
  <c r="F429"/>
  <c r="C430"/>
  <c r="D430"/>
  <c r="E430"/>
  <c r="F430"/>
  <c r="C431"/>
  <c r="D431"/>
  <c r="E431"/>
  <c r="F431"/>
  <c r="C432"/>
  <c r="D432"/>
  <c r="E432"/>
  <c r="F432"/>
  <c r="C433"/>
  <c r="D433"/>
  <c r="E433"/>
  <c r="F433"/>
  <c r="C434"/>
  <c r="D434"/>
  <c r="E434"/>
  <c r="F434"/>
  <c r="C435"/>
  <c r="D435"/>
  <c r="E435"/>
  <c r="F435"/>
  <c r="C436"/>
  <c r="D436"/>
  <c r="E436"/>
  <c r="F436"/>
  <c r="C437"/>
  <c r="D437"/>
  <c r="E437"/>
  <c r="F437"/>
  <c r="C438"/>
  <c r="D438"/>
  <c r="E438"/>
  <c r="F438"/>
  <c r="C439"/>
  <c r="D439"/>
  <c r="E439"/>
  <c r="F439"/>
  <c r="C440"/>
  <c r="D440"/>
  <c r="E440"/>
  <c r="F440"/>
  <c r="C441"/>
  <c r="D441"/>
  <c r="E441"/>
  <c r="F441"/>
  <c r="C442"/>
  <c r="D442"/>
  <c r="E442"/>
  <c r="F442"/>
  <c r="C443"/>
  <c r="D443"/>
  <c r="E443"/>
  <c r="F443"/>
  <c r="C444"/>
  <c r="D444"/>
  <c r="E444"/>
  <c r="F444"/>
  <c r="C445"/>
  <c r="D445"/>
  <c r="E445"/>
  <c r="F445"/>
  <c r="C446"/>
  <c r="D446"/>
  <c r="E446"/>
  <c r="F446"/>
  <c r="C447"/>
  <c r="D447"/>
  <c r="E447"/>
  <c r="F447"/>
  <c r="C448"/>
  <c r="D448"/>
  <c r="E448"/>
  <c r="F448"/>
  <c r="C449"/>
  <c r="D449"/>
  <c r="E449"/>
  <c r="F449"/>
  <c r="C450"/>
  <c r="D450"/>
  <c r="E450"/>
  <c r="F450"/>
  <c r="C451"/>
  <c r="D451"/>
  <c r="E451"/>
  <c r="F451"/>
  <c r="C452"/>
  <c r="D452"/>
  <c r="E452"/>
  <c r="F452"/>
  <c r="C453"/>
  <c r="D453"/>
  <c r="E453"/>
  <c r="F453"/>
  <c r="C454"/>
  <c r="D454"/>
  <c r="E454"/>
  <c r="F454"/>
  <c r="C455"/>
  <c r="D455"/>
  <c r="E455"/>
  <c r="F455"/>
  <c r="C456"/>
  <c r="D456"/>
  <c r="E456"/>
  <c r="F456"/>
  <c r="C457"/>
  <c r="D457"/>
  <c r="E457"/>
  <c r="F457"/>
  <c r="C458"/>
  <c r="D458"/>
  <c r="E458"/>
  <c r="F458"/>
  <c r="C459"/>
  <c r="D459"/>
  <c r="E459"/>
  <c r="F459"/>
  <c r="C460"/>
  <c r="D460"/>
  <c r="E460"/>
  <c r="F460"/>
  <c r="C461"/>
  <c r="D461"/>
  <c r="E461"/>
  <c r="F461"/>
  <c r="C462"/>
  <c r="D462"/>
  <c r="E462"/>
  <c r="F462"/>
  <c r="C463"/>
  <c r="D463"/>
  <c r="E463"/>
  <c r="F463"/>
  <c r="C464"/>
  <c r="D464"/>
  <c r="E464"/>
  <c r="F464"/>
  <c r="C465"/>
  <c r="D465"/>
  <c r="E465"/>
  <c r="F465"/>
  <c r="C466"/>
  <c r="D466"/>
  <c r="E466"/>
  <c r="F466"/>
  <c r="C467"/>
  <c r="D467"/>
  <c r="E467"/>
  <c r="F467"/>
  <c r="C468"/>
  <c r="D468"/>
  <c r="E468"/>
  <c r="F468"/>
  <c r="C469"/>
  <c r="D469"/>
  <c r="E469"/>
  <c r="F469"/>
  <c r="C470"/>
  <c r="D470"/>
  <c r="E470"/>
  <c r="F470"/>
  <c r="C471"/>
  <c r="D471"/>
  <c r="E471"/>
  <c r="F471"/>
  <c r="C472"/>
  <c r="D472"/>
  <c r="E472"/>
  <c r="F472"/>
  <c r="C473"/>
  <c r="D473"/>
  <c r="E473"/>
  <c r="F473"/>
  <c r="C474"/>
  <c r="D474"/>
  <c r="E474"/>
  <c r="F474"/>
  <c r="C475"/>
  <c r="D475"/>
  <c r="E475"/>
  <c r="F475"/>
  <c r="C476"/>
  <c r="D476"/>
  <c r="E476"/>
  <c r="F476"/>
  <c r="C477"/>
  <c r="D477"/>
  <c r="E477"/>
  <c r="F477"/>
  <c r="C478"/>
  <c r="D478"/>
  <c r="E478"/>
  <c r="F478"/>
  <c r="C479"/>
  <c r="D479"/>
  <c r="E479"/>
  <c r="F479"/>
  <c r="C480"/>
  <c r="D480"/>
  <c r="E480"/>
  <c r="F480"/>
  <c r="C481"/>
  <c r="D481"/>
  <c r="E481"/>
  <c r="F481"/>
  <c r="C482"/>
  <c r="D482"/>
  <c r="E482"/>
  <c r="F482"/>
  <c r="C483"/>
  <c r="D483"/>
  <c r="E483"/>
  <c r="F483"/>
  <c r="C484"/>
  <c r="D484"/>
  <c r="E484"/>
  <c r="F484"/>
  <c r="C485"/>
  <c r="D485"/>
  <c r="E485"/>
  <c r="F485"/>
  <c r="C486"/>
  <c r="D486"/>
  <c r="E486"/>
  <c r="F486"/>
  <c r="C487"/>
  <c r="D487"/>
  <c r="E487"/>
  <c r="F487"/>
  <c r="C488"/>
  <c r="D488"/>
  <c r="E488"/>
  <c r="F488"/>
  <c r="C489"/>
  <c r="D489"/>
  <c r="E489"/>
  <c r="F489"/>
  <c r="C490"/>
  <c r="D490"/>
  <c r="E490"/>
  <c r="F490"/>
  <c r="C491"/>
  <c r="D491"/>
  <c r="E491"/>
  <c r="F491"/>
  <c r="C492"/>
  <c r="D492"/>
  <c r="E492"/>
  <c r="F492"/>
  <c r="C493"/>
  <c r="D493"/>
  <c r="E493"/>
  <c r="F493"/>
  <c r="C494"/>
  <c r="D494"/>
  <c r="E494"/>
  <c r="F494"/>
  <c r="C495"/>
  <c r="D495"/>
  <c r="E495"/>
  <c r="F495"/>
  <c r="C496"/>
  <c r="D496"/>
  <c r="E496"/>
  <c r="F496"/>
  <c r="C497"/>
  <c r="D497"/>
  <c r="E497"/>
  <c r="F497"/>
  <c r="C498"/>
  <c r="D498"/>
  <c r="E498"/>
  <c r="F498"/>
  <c r="C499"/>
  <c r="D499"/>
  <c r="E499"/>
  <c r="F499"/>
  <c r="C500"/>
  <c r="D500"/>
  <c r="E500"/>
  <c r="F500"/>
  <c r="C501"/>
  <c r="D501"/>
  <c r="E501"/>
  <c r="F501"/>
  <c r="C502"/>
  <c r="D502"/>
  <c r="E502"/>
  <c r="F502"/>
  <c r="C503"/>
  <c r="D503"/>
  <c r="E503"/>
  <c r="F503"/>
  <c r="C504"/>
  <c r="D504"/>
  <c r="E504"/>
  <c r="F504"/>
  <c r="C505"/>
  <c r="D505"/>
  <c r="E505"/>
  <c r="F505"/>
  <c r="C506"/>
  <c r="D506"/>
  <c r="E506"/>
  <c r="F506"/>
  <c r="C507"/>
  <c r="D507"/>
  <c r="E507"/>
  <c r="F507"/>
  <c r="C508"/>
  <c r="D508"/>
  <c r="E508"/>
  <c r="F508"/>
  <c r="C509"/>
  <c r="D509"/>
  <c r="E509"/>
  <c r="F509"/>
  <c r="C510"/>
  <c r="D510"/>
  <c r="E510"/>
  <c r="F510"/>
  <c r="C511"/>
  <c r="D511"/>
  <c r="E511"/>
  <c r="F511"/>
  <c r="C512"/>
  <c r="D15" i="43" s="1"/>
  <c r="F15" s="1"/>
  <c r="D512" i="1"/>
  <c r="J55" i="40" s="1"/>
  <c r="E512" i="1"/>
  <c r="H15" i="43" s="1"/>
  <c r="F512" i="1"/>
  <c r="F17"/>
  <c r="E17"/>
  <c r="D17"/>
  <c r="C17"/>
  <c r="C8"/>
  <c r="D8"/>
  <c r="E8"/>
  <c r="F8"/>
  <c r="C9"/>
  <c r="D9"/>
  <c r="E9"/>
  <c r="F9"/>
  <c r="C10"/>
  <c r="D10"/>
  <c r="E10"/>
  <c r="F10"/>
  <c r="C11"/>
  <c r="D11"/>
  <c r="E11"/>
  <c r="F11"/>
  <c r="C12"/>
  <c r="D12"/>
  <c r="E12"/>
  <c r="F12"/>
  <c r="C13"/>
  <c r="D13"/>
  <c r="E13"/>
  <c r="F13"/>
  <c r="F7"/>
  <c r="E7"/>
  <c r="D7"/>
  <c r="C7"/>
  <c r="J56" i="40" l="1"/>
  <c r="E66" i="43"/>
  <c r="J43" i="40"/>
  <c r="E18" i="43"/>
  <c r="J48" i="40"/>
  <c r="E17" i="43"/>
  <c r="J35" i="40"/>
  <c r="E61" i="43"/>
  <c r="J34" i="40"/>
  <c r="E60" i="43"/>
  <c r="J38" i="40"/>
  <c r="E56" i="43"/>
  <c r="J32" i="40"/>
  <c r="E55" i="43"/>
  <c r="J31" i="40"/>
  <c r="E53" i="43"/>
  <c r="J30" i="40"/>
  <c r="J29"/>
  <c r="E20" i="43"/>
  <c r="J50" i="40"/>
  <c r="J49"/>
  <c r="E67" i="43"/>
  <c r="J44" i="40"/>
  <c r="E64" i="43"/>
  <c r="J37" i="40"/>
  <c r="E16" i="43"/>
  <c r="J42" i="40"/>
  <c r="E70" i="43"/>
  <c r="J26" i="40"/>
  <c r="E62" i="43"/>
  <c r="J33" i="40"/>
  <c r="E13" i="43"/>
  <c r="J21" i="40"/>
  <c r="J24"/>
  <c r="H57" i="43"/>
  <c r="D57"/>
  <c r="F57" s="1"/>
  <c r="H20"/>
  <c r="D20"/>
  <c r="F20" s="1"/>
  <c r="H75"/>
  <c r="D75"/>
  <c r="F75" s="1"/>
  <c r="H19"/>
  <c r="D19"/>
  <c r="F19" s="1"/>
  <c r="H76"/>
  <c r="D76"/>
  <c r="F76" s="1"/>
  <c r="H72"/>
  <c r="D72"/>
  <c r="F72" s="1"/>
  <c r="H71"/>
  <c r="D71"/>
  <c r="F71" s="1"/>
  <c r="H63"/>
  <c r="D63"/>
  <c r="F63" s="1"/>
  <c r="H11"/>
  <c r="D11"/>
  <c r="F11" s="1"/>
  <c r="H12"/>
  <c r="D12"/>
  <c r="F12" s="1"/>
  <c r="H9"/>
  <c r="D9"/>
  <c r="H14"/>
  <c r="D14"/>
  <c r="F14" s="1"/>
  <c r="I15"/>
  <c r="D513" i="1"/>
  <c r="E15" i="43"/>
  <c r="I57"/>
  <c r="E57"/>
  <c r="I75"/>
  <c r="E75"/>
  <c r="I19"/>
  <c r="E19"/>
  <c r="I76"/>
  <c r="I72"/>
  <c r="I71"/>
  <c r="I11"/>
  <c r="E11"/>
  <c r="I12"/>
  <c r="E12"/>
  <c r="I9"/>
  <c r="E9"/>
  <c r="I14"/>
  <c r="E14"/>
  <c r="U513" i="7"/>
  <c r="T513"/>
  <c r="U513" i="8"/>
  <c r="T513"/>
  <c r="U513" i="9"/>
  <c r="T513"/>
  <c r="U513" i="6"/>
  <c r="T513"/>
  <c r="L513" i="7"/>
  <c r="K513"/>
  <c r="L513" i="8"/>
  <c r="K513"/>
  <c r="L513" i="9"/>
  <c r="K513"/>
  <c r="L513" i="6"/>
  <c r="K513"/>
  <c r="D513" i="7"/>
  <c r="D513" i="8"/>
  <c r="D513" i="9"/>
  <c r="D513" i="6"/>
  <c r="C513" i="8"/>
  <c r="C513" i="9"/>
  <c r="C513" i="6"/>
  <c r="AA512" i="7"/>
  <c r="Y512"/>
  <c r="AB512" i="8"/>
  <c r="AA512"/>
  <c r="Z512"/>
  <c r="Y512"/>
  <c r="AB512" i="9"/>
  <c r="AA512"/>
  <c r="Z512"/>
  <c r="Y512"/>
  <c r="AB512" i="6"/>
  <c r="AA512"/>
  <c r="Z512"/>
  <c r="Y512"/>
  <c r="U512" i="7"/>
  <c r="T512"/>
  <c r="R512"/>
  <c r="P512"/>
  <c r="U512" i="8"/>
  <c r="T512"/>
  <c r="S512"/>
  <c r="R512"/>
  <c r="Q512"/>
  <c r="P512"/>
  <c r="U512" i="9"/>
  <c r="T512"/>
  <c r="S512"/>
  <c r="R512"/>
  <c r="Q512"/>
  <c r="P512"/>
  <c r="U512" i="6"/>
  <c r="T512"/>
  <c r="S512"/>
  <c r="R512"/>
  <c r="Q512"/>
  <c r="P512"/>
  <c r="L512" i="7"/>
  <c r="K512"/>
  <c r="L512" i="8"/>
  <c r="K512"/>
  <c r="L512" i="9"/>
  <c r="K512"/>
  <c r="L512" i="6"/>
  <c r="K512"/>
  <c r="F512" i="7"/>
  <c r="E512"/>
  <c r="D512"/>
  <c r="F512" i="8"/>
  <c r="E512"/>
  <c r="D512"/>
  <c r="F512" i="9"/>
  <c r="E512"/>
  <c r="D512"/>
  <c r="F512" i="6"/>
  <c r="E512"/>
  <c r="D512"/>
  <c r="C512" i="7"/>
  <c r="C512" i="8"/>
  <c r="C512" i="9"/>
  <c r="C512" i="6"/>
  <c r="AB510" i="7"/>
  <c r="AB511" i="8"/>
  <c r="AB510"/>
  <c r="AB511" i="9"/>
  <c r="AB510"/>
  <c r="AB511" i="6"/>
  <c r="AB510"/>
  <c r="AA511" i="7"/>
  <c r="AA510"/>
  <c r="AA511" i="8"/>
  <c r="AA510"/>
  <c r="AA511" i="9"/>
  <c r="AA510"/>
  <c r="AA511" i="6"/>
  <c r="AA510"/>
  <c r="Z510" i="7"/>
  <c r="Z511" i="8"/>
  <c r="Z510"/>
  <c r="Z511" i="9"/>
  <c r="Z510"/>
  <c r="Z511" i="6"/>
  <c r="Z510"/>
  <c r="Y511" i="7"/>
  <c r="Y510"/>
  <c r="Y511" i="8"/>
  <c r="Y510"/>
  <c r="Y511" i="9"/>
  <c r="Y510"/>
  <c r="Y511" i="6"/>
  <c r="Y510"/>
  <c r="U511" i="7"/>
  <c r="U510"/>
  <c r="U511" i="8"/>
  <c r="U510"/>
  <c r="U511" i="9"/>
  <c r="U510"/>
  <c r="U511" i="6"/>
  <c r="U510"/>
  <c r="T511" i="7"/>
  <c r="T510"/>
  <c r="T511" i="8"/>
  <c r="T510"/>
  <c r="T511" i="9"/>
  <c r="T510"/>
  <c r="T511" i="6"/>
  <c r="T510"/>
  <c r="S510" i="7"/>
  <c r="S511" i="8"/>
  <c r="S510"/>
  <c r="S511" i="9"/>
  <c r="S510"/>
  <c r="S511" i="6"/>
  <c r="S510"/>
  <c r="R511" i="7"/>
  <c r="R510"/>
  <c r="R511" i="8"/>
  <c r="R510"/>
  <c r="R511" i="9"/>
  <c r="R510"/>
  <c r="R511" i="6"/>
  <c r="R510"/>
  <c r="Q510" i="7"/>
  <c r="Q511" i="8"/>
  <c r="Q510"/>
  <c r="Q511" i="9"/>
  <c r="Q510"/>
  <c r="Q511" i="6"/>
  <c r="Q510"/>
  <c r="P511" i="7"/>
  <c r="P510"/>
  <c r="P511" i="8"/>
  <c r="P510"/>
  <c r="P511" i="9"/>
  <c r="P510"/>
  <c r="P511" i="6"/>
  <c r="P510"/>
  <c r="L511" i="7"/>
  <c r="L510"/>
  <c r="L511" i="8"/>
  <c r="L510"/>
  <c r="L511" i="9"/>
  <c r="L510"/>
  <c r="L511" i="6"/>
  <c r="L510"/>
  <c r="K511" i="7"/>
  <c r="K510"/>
  <c r="K511" i="8"/>
  <c r="K510"/>
  <c r="K511" i="9"/>
  <c r="K510"/>
  <c r="K511" i="6"/>
  <c r="K510"/>
  <c r="F511" i="7"/>
  <c r="F510"/>
  <c r="F511" i="8"/>
  <c r="F510"/>
  <c r="F511" i="9"/>
  <c r="F510"/>
  <c r="F511" i="6"/>
  <c r="F510"/>
  <c r="E511" i="7"/>
  <c r="E510"/>
  <c r="E511" i="8"/>
  <c r="E510"/>
  <c r="E511" i="9"/>
  <c r="E510"/>
  <c r="E511" i="6"/>
  <c r="E510"/>
  <c r="D511" i="7"/>
  <c r="D510"/>
  <c r="D511" i="8"/>
  <c r="D510"/>
  <c r="D511" i="9"/>
  <c r="D510"/>
  <c r="D511" i="6"/>
  <c r="D510"/>
  <c r="C511" i="7"/>
  <c r="C511" i="8"/>
  <c r="C511" i="9"/>
  <c r="C511" i="6"/>
  <c r="C510" i="7"/>
  <c r="C510" i="8"/>
  <c r="C510" i="9"/>
  <c r="C510" i="6"/>
  <c r="AB509" i="7"/>
  <c r="AA509"/>
  <c r="Z509"/>
  <c r="Y509"/>
  <c r="AB509" i="8"/>
  <c r="AA509"/>
  <c r="Z509"/>
  <c r="Y509"/>
  <c r="AB509" i="9"/>
  <c r="AA509"/>
  <c r="Z509"/>
  <c r="Y509"/>
  <c r="AB509" i="6"/>
  <c r="AA509"/>
  <c r="Z509"/>
  <c r="Y509"/>
  <c r="U509" i="7"/>
  <c r="T509"/>
  <c r="S509"/>
  <c r="R509"/>
  <c r="Q509"/>
  <c r="P509"/>
  <c r="U509" i="8"/>
  <c r="T509"/>
  <c r="S509"/>
  <c r="R509"/>
  <c r="Q509"/>
  <c r="P509"/>
  <c r="U509" i="9"/>
  <c r="T509"/>
  <c r="S509"/>
  <c r="R509"/>
  <c r="Q509"/>
  <c r="P509"/>
  <c r="U509" i="6"/>
  <c r="T509"/>
  <c r="S509"/>
  <c r="R509"/>
  <c r="Q509"/>
  <c r="P509"/>
  <c r="L509" i="7"/>
  <c r="K509"/>
  <c r="L509" i="8"/>
  <c r="K509"/>
  <c r="L509" i="9"/>
  <c r="K509"/>
  <c r="L509" i="6"/>
  <c r="K509"/>
  <c r="F509" i="7"/>
  <c r="E509"/>
  <c r="F509" i="8"/>
  <c r="E509"/>
  <c r="F509" i="9"/>
  <c r="E509"/>
  <c r="F509" i="6"/>
  <c r="E509"/>
  <c r="D509" i="7"/>
  <c r="D509" i="8"/>
  <c r="D509" i="9"/>
  <c r="D509" i="6"/>
  <c r="C509" i="7"/>
  <c r="C509" i="8"/>
  <c r="C509" i="9"/>
  <c r="C509" i="6"/>
  <c r="AB508" i="7"/>
  <c r="AA508"/>
  <c r="Z508"/>
  <c r="Y508"/>
  <c r="AB508" i="8"/>
  <c r="AA508"/>
  <c r="Z508"/>
  <c r="Y508"/>
  <c r="AB508" i="9"/>
  <c r="AA508"/>
  <c r="Z508"/>
  <c r="Y508"/>
  <c r="AB508" i="6"/>
  <c r="AA508"/>
  <c r="Z508"/>
  <c r="Y508"/>
  <c r="U508" i="7"/>
  <c r="T508"/>
  <c r="S508"/>
  <c r="R508"/>
  <c r="Q508"/>
  <c r="P508"/>
  <c r="U508" i="8"/>
  <c r="T508"/>
  <c r="S508"/>
  <c r="R508"/>
  <c r="Q508"/>
  <c r="P508"/>
  <c r="U508" i="9"/>
  <c r="T508"/>
  <c r="S508"/>
  <c r="R508"/>
  <c r="Q508"/>
  <c r="P508"/>
  <c r="U508" i="6"/>
  <c r="T508"/>
  <c r="S508"/>
  <c r="R508"/>
  <c r="Q508"/>
  <c r="P508"/>
  <c r="L508" i="7"/>
  <c r="K508"/>
  <c r="L508" i="8"/>
  <c r="K508"/>
  <c r="L508" i="9"/>
  <c r="K508"/>
  <c r="L508" i="6"/>
  <c r="K508"/>
  <c r="F508" i="7"/>
  <c r="E508"/>
  <c r="F508" i="8"/>
  <c r="E508"/>
  <c r="F508" i="9"/>
  <c r="E508"/>
  <c r="F508" i="6"/>
  <c r="E508"/>
  <c r="D508" i="7"/>
  <c r="D508" i="8"/>
  <c r="D508" i="9"/>
  <c r="D508" i="6"/>
  <c r="C508" i="7"/>
  <c r="C508" i="8"/>
  <c r="C508" i="9"/>
  <c r="C508" i="6"/>
  <c r="AB486" i="7"/>
  <c r="AA486"/>
  <c r="AB486" i="8"/>
  <c r="AA486"/>
  <c r="AB486" i="9"/>
  <c r="AA486"/>
  <c r="AB486" i="6"/>
  <c r="AA486"/>
  <c r="Z486" i="7"/>
  <c r="Y486"/>
  <c r="Z486" i="8"/>
  <c r="Y486"/>
  <c r="Z486" i="9"/>
  <c r="Y486"/>
  <c r="Z486" i="6"/>
  <c r="Y486"/>
  <c r="U486" i="7"/>
  <c r="T486"/>
  <c r="U486" i="8"/>
  <c r="T486"/>
  <c r="U486" i="9"/>
  <c r="T486"/>
  <c r="U486" i="6"/>
  <c r="T486"/>
  <c r="S486" i="7"/>
  <c r="R486"/>
  <c r="S486" i="8"/>
  <c r="R486"/>
  <c r="S486" i="9"/>
  <c r="R486"/>
  <c r="S486" i="6"/>
  <c r="R486"/>
  <c r="Q486" i="7"/>
  <c r="P486"/>
  <c r="Q486" i="8"/>
  <c r="P486"/>
  <c r="Q486" i="9"/>
  <c r="P486"/>
  <c r="Q486" i="6"/>
  <c r="P486"/>
  <c r="L486" i="7"/>
  <c r="K486"/>
  <c r="L486" i="8"/>
  <c r="K486"/>
  <c r="L486" i="9"/>
  <c r="K486"/>
  <c r="L486" i="6"/>
  <c r="K486"/>
  <c r="F486" i="7"/>
  <c r="E486"/>
  <c r="F486" i="8"/>
  <c r="E486"/>
  <c r="F486" i="9"/>
  <c r="E486"/>
  <c r="F486" i="6"/>
  <c r="E486"/>
  <c r="D486" i="7"/>
  <c r="D486" i="8"/>
  <c r="D486" i="9"/>
  <c r="D486" i="6"/>
  <c r="C486" i="7"/>
  <c r="C486" i="8"/>
  <c r="C486" i="9"/>
  <c r="C486" i="6"/>
  <c r="AB474" i="7"/>
  <c r="AA474"/>
  <c r="Z474"/>
  <c r="Y474"/>
  <c r="AB474" i="8"/>
  <c r="AA474"/>
  <c r="Z474"/>
  <c r="Y474"/>
  <c r="AB474" i="9"/>
  <c r="AA474"/>
  <c r="Z474"/>
  <c r="Y474"/>
  <c r="AB474" i="6"/>
  <c r="AA474"/>
  <c r="Z474"/>
  <c r="Y474"/>
  <c r="U474" i="7"/>
  <c r="T474"/>
  <c r="U474" i="8"/>
  <c r="T474"/>
  <c r="U474" i="9"/>
  <c r="T474"/>
  <c r="U474" i="6"/>
  <c r="T474"/>
  <c r="S474" i="7"/>
  <c r="R474"/>
  <c r="S474" i="8"/>
  <c r="R474"/>
  <c r="S474" i="9"/>
  <c r="R474"/>
  <c r="S474" i="6"/>
  <c r="R474"/>
  <c r="Q474" i="7"/>
  <c r="P474"/>
  <c r="Q474" i="8"/>
  <c r="P474"/>
  <c r="Q474" i="9"/>
  <c r="P474"/>
  <c r="Q474" i="6"/>
  <c r="P474"/>
  <c r="L474" i="7"/>
  <c r="K474"/>
  <c r="L474" i="8"/>
  <c r="K474"/>
  <c r="L474" i="9"/>
  <c r="K474"/>
  <c r="L474" i="6"/>
  <c r="K474"/>
  <c r="F474" i="7"/>
  <c r="E474"/>
  <c r="F474" i="8"/>
  <c r="E474"/>
  <c r="F474" i="9"/>
  <c r="E474"/>
  <c r="F474" i="6"/>
  <c r="E474"/>
  <c r="D474" i="7"/>
  <c r="D474" i="8"/>
  <c r="D474" i="9"/>
  <c r="D474" i="6"/>
  <c r="C474" i="7"/>
  <c r="C474" i="8"/>
  <c r="C474" i="9"/>
  <c r="C474" i="6"/>
  <c r="C438" i="7"/>
  <c r="C438" i="8"/>
  <c r="C438" i="9"/>
  <c r="C438" i="6"/>
  <c r="AB473" i="7"/>
  <c r="AA473"/>
  <c r="Z473"/>
  <c r="Y473"/>
  <c r="AB473" i="8"/>
  <c r="AA473"/>
  <c r="Z473"/>
  <c r="Y473"/>
  <c r="AB473" i="9"/>
  <c r="AA473"/>
  <c r="Z473"/>
  <c r="Y473"/>
  <c r="AB473" i="6"/>
  <c r="AA473"/>
  <c r="Z473"/>
  <c r="Y473"/>
  <c r="U473" i="7"/>
  <c r="T473"/>
  <c r="U473" i="8"/>
  <c r="T473"/>
  <c r="U473" i="9"/>
  <c r="T473"/>
  <c r="U473" i="6"/>
  <c r="T473"/>
  <c r="S473" i="7"/>
  <c r="R473"/>
  <c r="S473" i="8"/>
  <c r="R473"/>
  <c r="S473" i="9"/>
  <c r="R473"/>
  <c r="S473" i="6"/>
  <c r="R473"/>
  <c r="Q473" i="7"/>
  <c r="P473"/>
  <c r="Q473" i="8"/>
  <c r="P473"/>
  <c r="Q473" i="9"/>
  <c r="P473"/>
  <c r="Q473" i="6"/>
  <c r="P473"/>
  <c r="L473" i="7"/>
  <c r="K473"/>
  <c r="L473" i="8"/>
  <c r="K473"/>
  <c r="L473" i="9"/>
  <c r="K473"/>
  <c r="L473" i="6"/>
  <c r="K473"/>
  <c r="F473" i="7"/>
  <c r="E473"/>
  <c r="D473"/>
  <c r="F473" i="8"/>
  <c r="E473"/>
  <c r="D473"/>
  <c r="F473" i="9"/>
  <c r="E473"/>
  <c r="D473"/>
  <c r="F473" i="6"/>
  <c r="E473"/>
  <c r="D473"/>
  <c r="C473" i="7"/>
  <c r="C473" i="8"/>
  <c r="C473" i="9"/>
  <c r="C473" i="6"/>
  <c r="AB450" i="7"/>
  <c r="AA450"/>
  <c r="AB450" i="8"/>
  <c r="AA450"/>
  <c r="AB450" i="9"/>
  <c r="AA450"/>
  <c r="AB450" i="6"/>
  <c r="AA450"/>
  <c r="Z450" i="7"/>
  <c r="Y450"/>
  <c r="Z450" i="8"/>
  <c r="Y450"/>
  <c r="Z450" i="9"/>
  <c r="Y450"/>
  <c r="Z450" i="6"/>
  <c r="Y450"/>
  <c r="U450" i="7"/>
  <c r="T450"/>
  <c r="U450" i="8"/>
  <c r="T450"/>
  <c r="U450" i="9"/>
  <c r="T450"/>
  <c r="U450" i="6"/>
  <c r="T450"/>
  <c r="S450" i="7"/>
  <c r="R450"/>
  <c r="S450" i="8"/>
  <c r="R450"/>
  <c r="S450" i="9"/>
  <c r="R450"/>
  <c r="S450" i="6"/>
  <c r="R450"/>
  <c r="Q450" i="7"/>
  <c r="P450"/>
  <c r="Q450" i="8"/>
  <c r="P450"/>
  <c r="Q450" i="9"/>
  <c r="P450"/>
  <c r="Q450" i="6"/>
  <c r="P450"/>
  <c r="L450" i="7"/>
  <c r="K450"/>
  <c r="L450" i="8"/>
  <c r="K450"/>
  <c r="L450" i="9"/>
  <c r="K450"/>
  <c r="L450" i="6"/>
  <c r="K450"/>
  <c r="F450" i="7"/>
  <c r="F450" i="8"/>
  <c r="F450" i="9"/>
  <c r="F450" i="6"/>
  <c r="E450" i="7"/>
  <c r="E450" i="8"/>
  <c r="E450" i="9"/>
  <c r="E450" i="6"/>
  <c r="D450" i="7"/>
  <c r="D450" i="8"/>
  <c r="D450" i="9"/>
  <c r="D450" i="6"/>
  <c r="C450" i="7"/>
  <c r="C450" i="8"/>
  <c r="C450" i="9"/>
  <c r="C450" i="6"/>
  <c r="AA438" i="7"/>
  <c r="AB438" i="8"/>
  <c r="AA438"/>
  <c r="AB438" i="9"/>
  <c r="AA438"/>
  <c r="AB438" i="6"/>
  <c r="AA438"/>
  <c r="Y438" i="7"/>
  <c r="Z438" i="8"/>
  <c r="Y438"/>
  <c r="Z438" i="9"/>
  <c r="Y438"/>
  <c r="Z438" i="6"/>
  <c r="Y438"/>
  <c r="U438" i="7"/>
  <c r="T438"/>
  <c r="U438" i="8"/>
  <c r="T438"/>
  <c r="U438" i="9"/>
  <c r="T438"/>
  <c r="U438" i="6"/>
  <c r="T438"/>
  <c r="R438" i="7"/>
  <c r="S438" i="8"/>
  <c r="R438"/>
  <c r="S438" i="9"/>
  <c r="R438"/>
  <c r="S438" i="6"/>
  <c r="R438"/>
  <c r="P438" i="7"/>
  <c r="Q438" i="8"/>
  <c r="P438"/>
  <c r="Q438" i="9"/>
  <c r="P438"/>
  <c r="Q438" i="6"/>
  <c r="P438"/>
  <c r="L438" i="7"/>
  <c r="K438"/>
  <c r="L438" i="8"/>
  <c r="K438"/>
  <c r="L438" i="9"/>
  <c r="K438"/>
  <c r="L438" i="6"/>
  <c r="K438"/>
  <c r="F438" i="7"/>
  <c r="E438"/>
  <c r="F438" i="8"/>
  <c r="E438"/>
  <c r="F438" i="9"/>
  <c r="E438"/>
  <c r="F438" i="6"/>
  <c r="E438"/>
  <c r="D438" i="7"/>
  <c r="D438" i="8"/>
  <c r="D438" i="9"/>
  <c r="D438" i="6"/>
  <c r="AA437" i="7"/>
  <c r="AB437" i="8"/>
  <c r="AA437"/>
  <c r="AB437" i="9"/>
  <c r="AA437"/>
  <c r="AB437" i="6"/>
  <c r="AA437"/>
  <c r="Y437" i="7"/>
  <c r="Z437" i="8"/>
  <c r="Y437"/>
  <c r="Z437" i="9"/>
  <c r="Y437"/>
  <c r="Z437" i="6"/>
  <c r="Y437"/>
  <c r="U437" i="7"/>
  <c r="T437"/>
  <c r="U437" i="8"/>
  <c r="T437"/>
  <c r="U437" i="9"/>
  <c r="T437"/>
  <c r="U437" i="6"/>
  <c r="T437"/>
  <c r="R437" i="7"/>
  <c r="S437" i="8"/>
  <c r="R437"/>
  <c r="S437" i="9"/>
  <c r="R437"/>
  <c r="S437" i="6"/>
  <c r="R437"/>
  <c r="P437" i="7"/>
  <c r="Q437" i="8"/>
  <c r="P437"/>
  <c r="Q437" i="9"/>
  <c r="P437"/>
  <c r="Q437" i="6"/>
  <c r="P437"/>
  <c r="L437" i="7"/>
  <c r="K437"/>
  <c r="L437" i="8"/>
  <c r="K437"/>
  <c r="L437" i="9"/>
  <c r="K437"/>
  <c r="L437" i="6"/>
  <c r="K437"/>
  <c r="F437" i="7"/>
  <c r="E437"/>
  <c r="F437" i="8"/>
  <c r="E437"/>
  <c r="F437" i="9"/>
  <c r="E437"/>
  <c r="F437" i="6"/>
  <c r="E437"/>
  <c r="D437" i="7"/>
  <c r="D437" i="8"/>
  <c r="D437" i="9"/>
  <c r="D437" i="6"/>
  <c r="C437" i="7"/>
  <c r="C437" i="8"/>
  <c r="C437" i="9"/>
  <c r="C437" i="6"/>
  <c r="AB413" i="7"/>
  <c r="AA413"/>
  <c r="AB413" i="8"/>
  <c r="AA413"/>
  <c r="AB413" i="9"/>
  <c r="AA413"/>
  <c r="AB413" i="6"/>
  <c r="AA413"/>
  <c r="Z413" i="7"/>
  <c r="Y413"/>
  <c r="Z413" i="8"/>
  <c r="Y413"/>
  <c r="Z413" i="9"/>
  <c r="Y413"/>
  <c r="Z413" i="6"/>
  <c r="Y413"/>
  <c r="U413" i="7"/>
  <c r="T413"/>
  <c r="U413" i="8"/>
  <c r="T413"/>
  <c r="U413" i="9"/>
  <c r="T413"/>
  <c r="U413" i="6"/>
  <c r="T413"/>
  <c r="S413" i="7"/>
  <c r="R413"/>
  <c r="S413" i="8"/>
  <c r="R413"/>
  <c r="S413" i="9"/>
  <c r="R413"/>
  <c r="S413" i="6"/>
  <c r="R413"/>
  <c r="Q413" i="7"/>
  <c r="P413"/>
  <c r="Q413" i="8"/>
  <c r="P413"/>
  <c r="Q413" i="9"/>
  <c r="P413"/>
  <c r="Q413" i="6"/>
  <c r="P413"/>
  <c r="F413" i="7"/>
  <c r="E413"/>
  <c r="F413" i="8"/>
  <c r="E413"/>
  <c r="F413" i="9"/>
  <c r="E413"/>
  <c r="F413" i="6"/>
  <c r="E413"/>
  <c r="D413" i="7"/>
  <c r="D413" i="8"/>
  <c r="D413" i="9"/>
  <c r="D413" i="6"/>
  <c r="C413" i="7"/>
  <c r="C413" i="8"/>
  <c r="C413" i="9"/>
  <c r="C413" i="6"/>
  <c r="C395" i="8"/>
  <c r="C395" i="9"/>
  <c r="C395" i="6"/>
  <c r="D395" i="7"/>
  <c r="D395" i="8"/>
  <c r="D395" i="9"/>
  <c r="D395" i="6"/>
  <c r="L400" i="7"/>
  <c r="L400" i="8"/>
  <c r="L400" i="9"/>
  <c r="L400" i="6"/>
  <c r="Y394" i="7"/>
  <c r="Y394" i="8"/>
  <c r="Y394" i="9"/>
  <c r="Y394" i="6"/>
  <c r="D394" i="7"/>
  <c r="D394" i="8"/>
  <c r="D394" i="9"/>
  <c r="D394" i="6"/>
  <c r="AB388" i="8"/>
  <c r="Z388" i="7"/>
  <c r="Z388" i="8"/>
  <c r="Z388" i="9"/>
  <c r="Z388" i="6"/>
  <c r="S388" i="8"/>
  <c r="Q388" i="7"/>
  <c r="Q388" i="8"/>
  <c r="Q388" i="9"/>
  <c r="Q388" i="6"/>
  <c r="F388" i="7"/>
  <c r="F388" i="8"/>
  <c r="F388" i="9"/>
  <c r="F388" i="6"/>
  <c r="F388" i="1" s="1"/>
  <c r="I20" i="43" s="1"/>
  <c r="D388" i="7"/>
  <c r="D388" i="8"/>
  <c r="D388" i="9"/>
  <c r="D388" i="6"/>
  <c r="Y381" i="7"/>
  <c r="Y381" i="8"/>
  <c r="Y381" i="9"/>
  <c r="Y381" i="6"/>
  <c r="P381" i="7"/>
  <c r="P381" i="8"/>
  <c r="P381" i="9"/>
  <c r="P381" i="6"/>
  <c r="L381" i="7"/>
  <c r="L381" i="8"/>
  <c r="L381" i="9"/>
  <c r="L381" i="6"/>
  <c r="F381" i="7"/>
  <c r="F381" i="8"/>
  <c r="F381" i="9"/>
  <c r="F381" i="6"/>
  <c r="E381" i="7"/>
  <c r="E381" i="8"/>
  <c r="E381" i="9"/>
  <c r="E381" i="6"/>
  <c r="D381" i="7"/>
  <c r="D381" i="8"/>
  <c r="D381" i="9"/>
  <c r="D381" i="6"/>
  <c r="C381" i="7"/>
  <c r="C381" i="8"/>
  <c r="C381" i="9"/>
  <c r="C381" i="6"/>
  <c r="AA349" i="7"/>
  <c r="AA349" i="8"/>
  <c r="AA349" i="9"/>
  <c r="Y349" i="7"/>
  <c r="Y349" i="8"/>
  <c r="Y349" i="9"/>
  <c r="Y349" i="6"/>
  <c r="R349" i="7"/>
  <c r="R349" i="8"/>
  <c r="R349" i="9"/>
  <c r="P349" i="7"/>
  <c r="P349" i="8"/>
  <c r="P349" i="9"/>
  <c r="P349" i="6"/>
  <c r="F349" i="7"/>
  <c r="E349"/>
  <c r="F349" i="8"/>
  <c r="E349"/>
  <c r="F349" i="9"/>
  <c r="E349"/>
  <c r="F349" i="6"/>
  <c r="F349" i="1" s="1"/>
  <c r="I67" i="43" s="1"/>
  <c r="E349" i="6"/>
  <c r="E349" i="1" s="1"/>
  <c r="H67" i="43" s="1"/>
  <c r="D349" i="7"/>
  <c r="D349" i="8"/>
  <c r="D349" i="9"/>
  <c r="D349" i="6"/>
  <c r="C349" i="7"/>
  <c r="C349" i="8"/>
  <c r="C349" i="9"/>
  <c r="C349" i="6"/>
  <c r="AB345" i="7"/>
  <c r="AB345" i="8"/>
  <c r="AB345" i="9"/>
  <c r="AB345" i="6"/>
  <c r="Z345" i="7"/>
  <c r="Z345" i="8"/>
  <c r="Z345" i="9"/>
  <c r="Z345" i="6"/>
  <c r="S345" i="7"/>
  <c r="S345" i="8"/>
  <c r="S345" i="9"/>
  <c r="S345" i="6"/>
  <c r="Q345" i="7"/>
  <c r="Q345" i="8"/>
  <c r="Q345" i="9"/>
  <c r="Q345" i="6"/>
  <c r="D345" i="7"/>
  <c r="D345" i="8"/>
  <c r="D345" i="9"/>
  <c r="D345" i="6"/>
  <c r="Y339" i="7"/>
  <c r="Y339" i="8"/>
  <c r="Y339" i="9"/>
  <c r="Y339" i="6"/>
  <c r="P339" i="7"/>
  <c r="P339" i="8"/>
  <c r="P339" i="9"/>
  <c r="P339" i="6"/>
  <c r="F339" i="7"/>
  <c r="E339"/>
  <c r="F339" i="8"/>
  <c r="E339"/>
  <c r="F339" i="9"/>
  <c r="E339"/>
  <c r="F339" i="6"/>
  <c r="F339" i="1" s="1"/>
  <c r="I16" i="43" s="1"/>
  <c r="E339" i="6"/>
  <c r="E339" i="1" s="1"/>
  <c r="H16" i="43" s="1"/>
  <c r="D339" i="7"/>
  <c r="D339" i="8"/>
  <c r="D339" i="9"/>
  <c r="D339" i="6"/>
  <c r="C339" i="7"/>
  <c r="C339" i="1" s="1"/>
  <c r="D16" i="43" s="1"/>
  <c r="F16" s="1"/>
  <c r="C339" i="8"/>
  <c r="C339" i="9"/>
  <c r="C339" i="6"/>
  <c r="AA335" i="7"/>
  <c r="AA335" i="8"/>
  <c r="AA335" i="9"/>
  <c r="AA335" i="6"/>
  <c r="Y335" i="7"/>
  <c r="Y335" i="8"/>
  <c r="Y335" i="9"/>
  <c r="Y335" i="6"/>
  <c r="R335" i="7"/>
  <c r="R335" i="8"/>
  <c r="R335" i="9"/>
  <c r="R335" i="6"/>
  <c r="P335" i="7"/>
  <c r="P335" i="8"/>
  <c r="P335" i="9"/>
  <c r="P335" i="6"/>
  <c r="F335" i="7"/>
  <c r="E335"/>
  <c r="F335" i="8"/>
  <c r="E335"/>
  <c r="F335" i="9"/>
  <c r="E335"/>
  <c r="F335" i="6"/>
  <c r="F335" i="1" s="1"/>
  <c r="I18" i="43" s="1"/>
  <c r="E335" i="6"/>
  <c r="E335" i="1" s="1"/>
  <c r="H18" i="43" s="1"/>
  <c r="D335" i="7"/>
  <c r="D335" i="8"/>
  <c r="D335" i="9"/>
  <c r="D335" i="6"/>
  <c r="C335" i="7"/>
  <c r="C335" i="8"/>
  <c r="C335" i="9"/>
  <c r="C335" i="6"/>
  <c r="Z332" i="7"/>
  <c r="Y332"/>
  <c r="Z332" i="8"/>
  <c r="Y332"/>
  <c r="Z332" i="9"/>
  <c r="Y332"/>
  <c r="Z332" i="6"/>
  <c r="Y332"/>
  <c r="R332" i="7"/>
  <c r="R332" i="8"/>
  <c r="R332" i="9"/>
  <c r="R332" i="6"/>
  <c r="P332" i="7"/>
  <c r="P332" i="8"/>
  <c r="P332" i="9"/>
  <c r="P332" i="6"/>
  <c r="Y328" i="7"/>
  <c r="AA328" i="8"/>
  <c r="Y328"/>
  <c r="AA328" i="9"/>
  <c r="Y328"/>
  <c r="AA328" i="6"/>
  <c r="Y328"/>
  <c r="R328" i="8"/>
  <c r="R328" i="9"/>
  <c r="R328" i="6"/>
  <c r="P328" i="7"/>
  <c r="P328" i="8"/>
  <c r="P328" i="9"/>
  <c r="P328" i="6"/>
  <c r="F328" i="7"/>
  <c r="F328" i="8"/>
  <c r="F328" i="9"/>
  <c r="F328" i="6"/>
  <c r="F328" i="1" s="1"/>
  <c r="I17" i="43" s="1"/>
  <c r="E328" i="7"/>
  <c r="E328" i="8"/>
  <c r="E328" i="9"/>
  <c r="E328" i="6"/>
  <c r="E328" i="1" s="1"/>
  <c r="H17" i="43" s="1"/>
  <c r="D328" i="7"/>
  <c r="D328" i="8"/>
  <c r="D328" i="9"/>
  <c r="D328" i="6"/>
  <c r="C328" i="7"/>
  <c r="C328" i="8"/>
  <c r="C328" i="9"/>
  <c r="C328" i="6"/>
  <c r="Y324" i="7"/>
  <c r="Y324" i="8"/>
  <c r="Y324" i="9"/>
  <c r="Y324" i="6"/>
  <c r="P324" i="7"/>
  <c r="P324" i="8"/>
  <c r="P324" i="9"/>
  <c r="P324" i="6"/>
  <c r="F324" i="7"/>
  <c r="F324" i="8"/>
  <c r="F324" i="9"/>
  <c r="F324" i="6"/>
  <c r="F324" i="1" s="1"/>
  <c r="E324" i="7"/>
  <c r="E324" i="8"/>
  <c r="E324" i="9"/>
  <c r="E324" i="6"/>
  <c r="E324" i="1" s="1"/>
  <c r="D324" i="7"/>
  <c r="D324" i="8"/>
  <c r="D324" i="9"/>
  <c r="D324" i="6"/>
  <c r="C324" i="7"/>
  <c r="C324" i="8"/>
  <c r="C324" i="9"/>
  <c r="C324" i="6"/>
  <c r="F317" i="7"/>
  <c r="F317" i="8"/>
  <c r="F317" i="9"/>
  <c r="F317" i="6"/>
  <c r="D317" i="7"/>
  <c r="D317" i="8"/>
  <c r="D317" i="9"/>
  <c r="D317" i="6"/>
  <c r="F313" i="7"/>
  <c r="F313" i="8"/>
  <c r="F313" i="9"/>
  <c r="F313" i="6"/>
  <c r="F313" i="1" s="1"/>
  <c r="D313" i="7"/>
  <c r="D313" i="8"/>
  <c r="D313" i="9"/>
  <c r="D313" i="6"/>
  <c r="F308" i="7"/>
  <c r="F308" i="8"/>
  <c r="F308" i="9"/>
  <c r="F308" i="6"/>
  <c r="F308" i="1" s="1"/>
  <c r="I56" i="43" s="1"/>
  <c r="D308" i="7"/>
  <c r="D308" i="8"/>
  <c r="D308" i="9"/>
  <c r="D308" i="6"/>
  <c r="G288" i="7"/>
  <c r="H288"/>
  <c r="G289"/>
  <c r="H289"/>
  <c r="G290"/>
  <c r="H290"/>
  <c r="G291"/>
  <c r="H291"/>
  <c r="G292"/>
  <c r="H292"/>
  <c r="G295"/>
  <c r="H295"/>
  <c r="G296"/>
  <c r="H296"/>
  <c r="G288" i="8"/>
  <c r="H288"/>
  <c r="G289"/>
  <c r="H289"/>
  <c r="G290"/>
  <c r="H290"/>
  <c r="G291"/>
  <c r="H291"/>
  <c r="G292"/>
  <c r="H292"/>
  <c r="G295"/>
  <c r="H295"/>
  <c r="G296"/>
  <c r="H296"/>
  <c r="G288" i="9"/>
  <c r="H288"/>
  <c r="G289"/>
  <c r="H289"/>
  <c r="G290"/>
  <c r="H290"/>
  <c r="G291"/>
  <c r="H291"/>
  <c r="G292"/>
  <c r="H292"/>
  <c r="G295"/>
  <c r="H295"/>
  <c r="G296"/>
  <c r="H296"/>
  <c r="G288" i="6"/>
  <c r="H288"/>
  <c r="G289"/>
  <c r="H289"/>
  <c r="G290"/>
  <c r="H290"/>
  <c r="G291"/>
  <c r="H291"/>
  <c r="G292"/>
  <c r="H292"/>
  <c r="G295"/>
  <c r="H295"/>
  <c r="G296"/>
  <c r="H296"/>
  <c r="H287" i="7"/>
  <c r="H287" i="8"/>
  <c r="H287" i="9"/>
  <c r="H287" i="6"/>
  <c r="G287" i="7"/>
  <c r="G287" i="8"/>
  <c r="G287" i="9"/>
  <c r="G287" i="6"/>
  <c r="F299" i="7"/>
  <c r="H299" s="1"/>
  <c r="F299" i="8"/>
  <c r="H299" s="1"/>
  <c r="F299" i="9"/>
  <c r="H299" s="1"/>
  <c r="F299" i="6"/>
  <c r="F299" i="1" s="1"/>
  <c r="I55" i="43" s="1"/>
  <c r="E299" i="7"/>
  <c r="G299" s="1"/>
  <c r="E299" i="8"/>
  <c r="G299" s="1"/>
  <c r="E299" i="9"/>
  <c r="G299" s="1"/>
  <c r="E299" i="6"/>
  <c r="E299" i="1" s="1"/>
  <c r="H55" i="43" s="1"/>
  <c r="D299" i="7"/>
  <c r="D299" i="8"/>
  <c r="D299" i="9"/>
  <c r="D299" i="6"/>
  <c r="C299" i="7"/>
  <c r="C299" i="8"/>
  <c r="C299" i="9"/>
  <c r="C299" i="6"/>
  <c r="Y284" i="7"/>
  <c r="W6" i="39" s="1"/>
  <c r="Y284" i="8"/>
  <c r="W7" i="39" s="1"/>
  <c r="P284" i="7"/>
  <c r="P284" i="8"/>
  <c r="P284" i="9"/>
  <c r="P284" i="6"/>
  <c r="E284" i="7"/>
  <c r="E284" i="8"/>
  <c r="E284" i="9"/>
  <c r="E284" i="6"/>
  <c r="C284" i="7"/>
  <c r="C284" i="1" s="1"/>
  <c r="D53" i="43" s="1"/>
  <c r="F53" s="1"/>
  <c r="C284" i="8"/>
  <c r="C284" i="9"/>
  <c r="C284" i="6"/>
  <c r="F284" i="7"/>
  <c r="F284" i="8"/>
  <c r="F284" i="9"/>
  <c r="F284" i="6"/>
  <c r="D284" i="7"/>
  <c r="D284" i="8"/>
  <c r="D284" i="9"/>
  <c r="D284" i="6"/>
  <c r="AA261" i="7"/>
  <c r="Y261"/>
  <c r="AA261" i="8"/>
  <c r="Y261"/>
  <c r="AA261" i="9"/>
  <c r="Y261"/>
  <c r="AA261" i="6"/>
  <c r="Y261"/>
  <c r="R261" i="8"/>
  <c r="P261"/>
  <c r="R261" i="9"/>
  <c r="P261"/>
  <c r="R261" i="6"/>
  <c r="P261"/>
  <c r="D261" i="7"/>
  <c r="D261" i="8"/>
  <c r="D261" i="9"/>
  <c r="D261" i="6"/>
  <c r="C261" i="7"/>
  <c r="C261" i="8"/>
  <c r="C261" i="9"/>
  <c r="C261" i="6"/>
  <c r="AA260" i="7"/>
  <c r="Y260"/>
  <c r="AA260" i="8"/>
  <c r="Y260"/>
  <c r="AA260" i="9"/>
  <c r="Y260"/>
  <c r="AA260" i="6"/>
  <c r="Y260"/>
  <c r="R260" i="8"/>
  <c r="P260"/>
  <c r="R260" i="9"/>
  <c r="P260"/>
  <c r="R260" i="6"/>
  <c r="P260"/>
  <c r="D260" i="7"/>
  <c r="D260" i="8"/>
  <c r="D260" i="9"/>
  <c r="D260" i="6"/>
  <c r="C260" i="7"/>
  <c r="C260" i="8"/>
  <c r="C260" i="9"/>
  <c r="C260" i="6"/>
  <c r="AA259" i="7"/>
  <c r="AA259" i="8"/>
  <c r="AA259" i="9"/>
  <c r="AA259" i="6"/>
  <c r="Y259" i="7"/>
  <c r="Y259" i="8"/>
  <c r="Y259" i="9"/>
  <c r="Y259" i="6"/>
  <c r="R259" i="8"/>
  <c r="R259" i="9"/>
  <c r="R259" i="6"/>
  <c r="P259" i="8"/>
  <c r="P259" i="9"/>
  <c r="P259" i="6"/>
  <c r="F259" i="7"/>
  <c r="F260" s="1"/>
  <c r="F261" s="1"/>
  <c r="E259"/>
  <c r="E260" s="1"/>
  <c r="E261" s="1"/>
  <c r="E395" s="1"/>
  <c r="E400" s="1"/>
  <c r="E513" s="1"/>
  <c r="D259"/>
  <c r="F259" i="8"/>
  <c r="F260" s="1"/>
  <c r="F261" s="1"/>
  <c r="E259"/>
  <c r="E260" s="1"/>
  <c r="E261" s="1"/>
  <c r="E395" s="1"/>
  <c r="E400" s="1"/>
  <c r="E513" s="1"/>
  <c r="D259"/>
  <c r="F259" i="9"/>
  <c r="F260" s="1"/>
  <c r="F261" s="1"/>
  <c r="F395" s="1"/>
  <c r="F400" s="1"/>
  <c r="F513" s="1"/>
  <c r="E259"/>
  <c r="E260" s="1"/>
  <c r="E261" s="1"/>
  <c r="E395" s="1"/>
  <c r="E400" s="1"/>
  <c r="E513" s="1"/>
  <c r="D259"/>
  <c r="F259" i="6"/>
  <c r="F259" i="1" s="1"/>
  <c r="E259" i="6"/>
  <c r="D259"/>
  <c r="C259" i="7"/>
  <c r="C259" i="8"/>
  <c r="C259" i="9"/>
  <c r="C259" i="6"/>
  <c r="R212" i="7"/>
  <c r="P212"/>
  <c r="R212" i="8"/>
  <c r="P212"/>
  <c r="R212" i="9"/>
  <c r="P212"/>
  <c r="R212" i="6"/>
  <c r="P212"/>
  <c r="F212" i="7"/>
  <c r="E212"/>
  <c r="D212"/>
  <c r="F212" i="8"/>
  <c r="E212"/>
  <c r="D212"/>
  <c r="F212" i="9"/>
  <c r="E212"/>
  <c r="D212"/>
  <c r="F212" i="6"/>
  <c r="E212"/>
  <c r="D212"/>
  <c r="C212" i="7"/>
  <c r="C212" i="8"/>
  <c r="C212" i="9"/>
  <c r="C212" i="6"/>
  <c r="AA212" i="7"/>
  <c r="Y212"/>
  <c r="AA212" i="8"/>
  <c r="Y212"/>
  <c r="AA212" i="9"/>
  <c r="Y212"/>
  <c r="AA212" i="6"/>
  <c r="Y212"/>
  <c r="AA206" i="7"/>
  <c r="AA206" i="8"/>
  <c r="AA206" i="9"/>
  <c r="Y206" i="7"/>
  <c r="Y206" i="8"/>
  <c r="Y206" i="9"/>
  <c r="Y206" i="6"/>
  <c r="Y5" i="39" s="1"/>
  <c r="R206" i="7"/>
  <c r="R206" i="8"/>
  <c r="R206" i="9"/>
  <c r="P206" i="7"/>
  <c r="P206" i="8"/>
  <c r="P206" i="9"/>
  <c r="P206" i="6"/>
  <c r="F206" i="7"/>
  <c r="E206"/>
  <c r="D206"/>
  <c r="F206" i="8"/>
  <c r="E206"/>
  <c r="D206"/>
  <c r="F206" i="9"/>
  <c r="E206"/>
  <c r="D206"/>
  <c r="F206" i="6"/>
  <c r="E206"/>
  <c r="D206"/>
  <c r="C206" i="7"/>
  <c r="C206" i="8"/>
  <c r="C206" i="9"/>
  <c r="C206" i="6"/>
  <c r="AA193" i="7"/>
  <c r="Y193"/>
  <c r="AA193" i="8"/>
  <c r="Y193"/>
  <c r="AA193" i="9"/>
  <c r="Y193"/>
  <c r="AA193" i="6"/>
  <c r="Y193"/>
  <c r="R193" i="7"/>
  <c r="P193"/>
  <c r="R193" i="8"/>
  <c r="P193"/>
  <c r="R193" i="9"/>
  <c r="P193"/>
  <c r="R193" i="6"/>
  <c r="P193"/>
  <c r="F193" i="7"/>
  <c r="E193"/>
  <c r="D193"/>
  <c r="F193" i="8"/>
  <c r="E193"/>
  <c r="D193"/>
  <c r="F193" i="9"/>
  <c r="E193"/>
  <c r="D193"/>
  <c r="F193" i="6"/>
  <c r="E193"/>
  <c r="D193"/>
  <c r="C193" i="7"/>
  <c r="C193" i="8"/>
  <c r="C193" i="9"/>
  <c r="C193" i="6"/>
  <c r="AA168" i="7"/>
  <c r="Y168"/>
  <c r="AA168" i="8"/>
  <c r="Y168"/>
  <c r="AA168" i="9"/>
  <c r="Y168"/>
  <c r="AA168" i="6"/>
  <c r="Y168"/>
  <c r="V168" i="7"/>
  <c r="U168"/>
  <c r="T168"/>
  <c r="V168" i="8"/>
  <c r="U168"/>
  <c r="T168"/>
  <c r="V168" i="9"/>
  <c r="U168"/>
  <c r="T168"/>
  <c r="V168" i="6"/>
  <c r="U168"/>
  <c r="T168"/>
  <c r="R168" i="7"/>
  <c r="R168" i="8"/>
  <c r="R168" i="9"/>
  <c r="R168" i="6"/>
  <c r="P168" i="7"/>
  <c r="P168" i="8"/>
  <c r="P168" i="9"/>
  <c r="P168" i="6"/>
  <c r="F168" i="7"/>
  <c r="E168"/>
  <c r="D168"/>
  <c r="F168" i="8"/>
  <c r="E168"/>
  <c r="D168"/>
  <c r="F168" i="9"/>
  <c r="E168"/>
  <c r="D168"/>
  <c r="F168" i="6"/>
  <c r="E168"/>
  <c r="D168"/>
  <c r="C168" i="7"/>
  <c r="C168" i="8"/>
  <c r="C168" i="9"/>
  <c r="C168" i="6"/>
  <c r="J40" i="40" l="1"/>
  <c r="J45"/>
  <c r="J53"/>
  <c r="J51"/>
  <c r="H61" i="43"/>
  <c r="G324" i="1"/>
  <c r="I61" i="43"/>
  <c r="H324" i="1"/>
  <c r="H299" i="6"/>
  <c r="G299"/>
  <c r="E259" i="1"/>
  <c r="F260" i="6"/>
  <c r="E260"/>
  <c r="D3" i="37"/>
  <c r="C395" i="7"/>
  <c r="H22" i="43"/>
  <c r="D22"/>
  <c r="F9"/>
  <c r="F22" s="1"/>
  <c r="J57" i="40" l="1"/>
  <c r="G60" s="1"/>
  <c r="F260" i="1"/>
  <c r="F261" i="6"/>
  <c r="E260" i="1"/>
  <c r="E261" i="6"/>
  <c r="C400" i="7"/>
  <c r="C513" s="1"/>
  <c r="C395" i="1"/>
  <c r="C400" s="1"/>
  <c r="C513" s="1"/>
  <c r="L82" i="38"/>
  <c r="K82"/>
  <c r="L78"/>
  <c r="K78"/>
  <c r="L74"/>
  <c r="K74"/>
  <c r="H79"/>
  <c r="H77"/>
  <c r="H76"/>
  <c r="H72"/>
  <c r="H71"/>
  <c r="H19"/>
  <c r="F261" i="1" l="1"/>
  <c r="I70" i="43" s="1"/>
  <c r="F395" i="6"/>
  <c r="E261" i="1"/>
  <c r="H70" i="43" s="1"/>
  <c r="E395" i="6"/>
  <c r="C7" i="38"/>
  <c r="F400" i="6" l="1"/>
  <c r="F513" s="1"/>
  <c r="E400"/>
  <c r="E513" s="1"/>
  <c r="E395" i="1"/>
  <c r="E400" s="1"/>
  <c r="E513" s="1"/>
  <c r="AC20" i="39"/>
  <c r="AC21" s="1"/>
  <c r="AB20"/>
  <c r="AB21" s="1"/>
  <c r="AA20"/>
  <c r="AA21" s="1"/>
  <c r="Z20"/>
  <c r="Z21" s="1"/>
  <c r="Y20"/>
  <c r="Y21" s="1"/>
  <c r="X20"/>
  <c r="X21" s="1"/>
  <c r="W20"/>
  <c r="W21" s="1"/>
  <c r="V20"/>
  <c r="V21" s="1"/>
  <c r="U20"/>
  <c r="U21" s="1"/>
  <c r="T20"/>
  <c r="T21" s="1"/>
  <c r="S20"/>
  <c r="S21" s="1"/>
  <c r="R20"/>
  <c r="R21" s="1"/>
  <c r="Q20"/>
  <c r="Q21" s="1"/>
  <c r="P20"/>
  <c r="P21" s="1"/>
  <c r="O20"/>
  <c r="O21" s="1"/>
  <c r="N20"/>
  <c r="N21" s="1"/>
  <c r="M20"/>
  <c r="M21" s="1"/>
  <c r="L20"/>
  <c r="L21" s="1"/>
  <c r="K20"/>
  <c r="K21" s="1"/>
  <c r="J20"/>
  <c r="J21" s="1"/>
  <c r="I20"/>
  <c r="I21" s="1"/>
  <c r="H20"/>
  <c r="H21" s="1"/>
  <c r="AC18"/>
  <c r="AC19" s="1"/>
  <c r="AB18"/>
  <c r="AB19" s="1"/>
  <c r="AA18"/>
  <c r="AA19" s="1"/>
  <c r="Z18"/>
  <c r="Z19" s="1"/>
  <c r="Y18"/>
  <c r="Y19" s="1"/>
  <c r="X18"/>
  <c r="X19" s="1"/>
  <c r="W18"/>
  <c r="W19" s="1"/>
  <c r="V18"/>
  <c r="V19" s="1"/>
  <c r="U18"/>
  <c r="U19" s="1"/>
  <c r="T18"/>
  <c r="T19" s="1"/>
  <c r="S18"/>
  <c r="S19" s="1"/>
  <c r="R18"/>
  <c r="R19" s="1"/>
  <c r="Q18"/>
  <c r="Q19" s="1"/>
  <c r="P18"/>
  <c r="P19" s="1"/>
  <c r="O18"/>
  <c r="O19" s="1"/>
  <c r="N18"/>
  <c r="N19" s="1"/>
  <c r="M18"/>
  <c r="M19" s="1"/>
  <c r="L18"/>
  <c r="L19" s="1"/>
  <c r="K18"/>
  <c r="K19" s="1"/>
  <c r="J18"/>
  <c r="J19" s="1"/>
  <c r="I18"/>
  <c r="I19" s="1"/>
  <c r="H18"/>
  <c r="H19" s="1"/>
  <c r="V16"/>
  <c r="V17" s="1"/>
  <c r="U16"/>
  <c r="U17" s="1"/>
  <c r="T16"/>
  <c r="T17" s="1"/>
  <c r="S16"/>
  <c r="S17" s="1"/>
  <c r="R16"/>
  <c r="R17" s="1"/>
  <c r="Q16"/>
  <c r="Q17" s="1"/>
  <c r="K16"/>
  <c r="K17" s="1"/>
  <c r="V14"/>
  <c r="V15" s="1"/>
  <c r="U14"/>
  <c r="U15" s="1"/>
  <c r="T14"/>
  <c r="T15" s="1"/>
  <c r="S14"/>
  <c r="S15" s="1"/>
  <c r="R14"/>
  <c r="R15" s="1"/>
  <c r="Q14"/>
  <c r="Q15" s="1"/>
  <c r="K14"/>
  <c r="K15" s="1"/>
  <c r="V12"/>
  <c r="V13" s="1"/>
  <c r="U12"/>
  <c r="U13" s="1"/>
  <c r="T12"/>
  <c r="T13" s="1"/>
  <c r="S12"/>
  <c r="S13" s="1"/>
  <c r="R12"/>
  <c r="R13" s="1"/>
  <c r="Q12"/>
  <c r="Q13" s="1"/>
  <c r="K12"/>
  <c r="K13" s="1"/>
  <c r="V11"/>
  <c r="U11"/>
  <c r="K11"/>
  <c r="V9"/>
  <c r="U9"/>
  <c r="T9"/>
  <c r="S9"/>
  <c r="R9"/>
  <c r="Q9"/>
  <c r="K9"/>
  <c r="G9"/>
  <c r="F9"/>
  <c r="E9"/>
  <c r="D9"/>
  <c r="C9"/>
  <c r="Y16"/>
  <c r="W12"/>
  <c r="O16"/>
  <c r="O17" s="1"/>
  <c r="M16"/>
  <c r="J16"/>
  <c r="I16"/>
  <c r="H16"/>
  <c r="H17" s="1"/>
  <c r="Y9"/>
  <c r="O9"/>
  <c r="M9"/>
  <c r="J14"/>
  <c r="H14"/>
  <c r="H15" s="1"/>
  <c r="A5"/>
  <c r="A6" s="1"/>
  <c r="A7" s="1"/>
  <c r="A8" s="1"/>
  <c r="I89" i="38"/>
  <c r="A83"/>
  <c r="A84" s="1"/>
  <c r="A85" s="1"/>
  <c r="A86" s="1"/>
  <c r="A87" s="1"/>
  <c r="G82"/>
  <c r="F82"/>
  <c r="G78"/>
  <c r="F78"/>
  <c r="G74"/>
  <c r="F74"/>
  <c r="A71"/>
  <c r="A72" s="1"/>
  <c r="A73" s="1"/>
  <c r="A74" s="1"/>
  <c r="A75" s="1"/>
  <c r="A76" s="1"/>
  <c r="A77" s="1"/>
  <c r="A78" s="1"/>
  <c r="L65"/>
  <c r="K65"/>
  <c r="G65"/>
  <c r="F65"/>
  <c r="A63"/>
  <c r="A64" s="1"/>
  <c r="A66" s="1"/>
  <c r="A67" s="1"/>
  <c r="A62"/>
  <c r="L54"/>
  <c r="K54"/>
  <c r="G54"/>
  <c r="F54"/>
  <c r="L52"/>
  <c r="K52"/>
  <c r="G52"/>
  <c r="F52"/>
  <c r="L51"/>
  <c r="K51"/>
  <c r="G51"/>
  <c r="F51"/>
  <c r="L50"/>
  <c r="K50"/>
  <c r="G50"/>
  <c r="F50"/>
  <c r="L49"/>
  <c r="K49"/>
  <c r="G49"/>
  <c r="F49"/>
  <c r="L48"/>
  <c r="K48"/>
  <c r="G48"/>
  <c r="F48"/>
  <c r="L47"/>
  <c r="K47"/>
  <c r="G47"/>
  <c r="F47"/>
  <c r="L46"/>
  <c r="K46"/>
  <c r="G46"/>
  <c r="F46"/>
  <c r="L45"/>
  <c r="K45"/>
  <c r="G45"/>
  <c r="F45"/>
  <c r="L44"/>
  <c r="K44"/>
  <c r="G44"/>
  <c r="F44"/>
  <c r="L43"/>
  <c r="K43"/>
  <c r="G43"/>
  <c r="F43"/>
  <c r="L42"/>
  <c r="K42"/>
  <c r="G42"/>
  <c r="F42"/>
  <c r="L41"/>
  <c r="K41"/>
  <c r="G41"/>
  <c r="F41"/>
  <c r="L40"/>
  <c r="K40"/>
  <c r="G40"/>
  <c r="F40"/>
  <c r="L39"/>
  <c r="K39"/>
  <c r="G39"/>
  <c r="F39"/>
  <c r="L34"/>
  <c r="K34"/>
  <c r="G34"/>
  <c r="F34"/>
  <c r="L33"/>
  <c r="K33"/>
  <c r="G33"/>
  <c r="F33"/>
  <c r="L32"/>
  <c r="K32"/>
  <c r="G32"/>
  <c r="F32"/>
  <c r="L31"/>
  <c r="K31"/>
  <c r="G31"/>
  <c r="F31"/>
  <c r="L30"/>
  <c r="K30"/>
  <c r="G30"/>
  <c r="F30"/>
  <c r="L29"/>
  <c r="K29"/>
  <c r="G29"/>
  <c r="F29"/>
  <c r="L28"/>
  <c r="K28"/>
  <c r="G28"/>
  <c r="F28"/>
  <c r="L27"/>
  <c r="K27"/>
  <c r="G27"/>
  <c r="F27"/>
  <c r="L26"/>
  <c r="K26"/>
  <c r="G26"/>
  <c r="F26"/>
  <c r="L25"/>
  <c r="K25"/>
  <c r="G25"/>
  <c r="F25"/>
  <c r="A18"/>
  <c r="L8"/>
  <c r="K8"/>
  <c r="G8"/>
  <c r="F8"/>
  <c r="F7"/>
  <c r="C3" i="37"/>
  <c r="C5" s="1"/>
  <c r="C6" s="1"/>
  <c r="M17" i="39" l="1"/>
  <c r="N9"/>
  <c r="I14"/>
  <c r="I15" s="1"/>
  <c r="M12"/>
  <c r="M13" s="1"/>
  <c r="Y17"/>
  <c r="H9"/>
  <c r="M14"/>
  <c r="M15" s="1"/>
  <c r="AA14"/>
  <c r="AA15" s="1"/>
  <c r="I9"/>
  <c r="I17" s="1"/>
  <c r="L14"/>
  <c r="L15" s="1"/>
  <c r="N14"/>
  <c r="N15" s="1"/>
  <c r="P14"/>
  <c r="X14"/>
  <c r="Z14"/>
  <c r="AB14"/>
  <c r="AB15" s="1"/>
  <c r="X9"/>
  <c r="O12"/>
  <c r="O13" s="1"/>
  <c r="Y12"/>
  <c r="Y13" s="1"/>
  <c r="W14"/>
  <c r="W15" s="1"/>
  <c r="L16"/>
  <c r="L17" s="1"/>
  <c r="L12"/>
  <c r="L13" s="1"/>
  <c r="N16"/>
  <c r="N17" s="1"/>
  <c r="N12"/>
  <c r="N13" s="1"/>
  <c r="P16"/>
  <c r="P17" s="1"/>
  <c r="P12"/>
  <c r="P13" s="1"/>
  <c r="X16"/>
  <c r="X12"/>
  <c r="Z16"/>
  <c r="Z12"/>
  <c r="G7" i="38"/>
  <c r="L7"/>
  <c r="K7"/>
  <c r="J9" i="39"/>
  <c r="L9"/>
  <c r="P9"/>
  <c r="P15" s="1"/>
  <c r="Z9"/>
  <c r="Z15" s="1"/>
  <c r="I12"/>
  <c r="I13" s="1"/>
  <c r="O14"/>
  <c r="O15" s="1"/>
  <c r="Y14"/>
  <c r="Y15" s="1"/>
  <c r="H12"/>
  <c r="H13" s="1"/>
  <c r="J12"/>
  <c r="Z17" l="1"/>
  <c r="Z13"/>
  <c r="X17"/>
  <c r="J13"/>
  <c r="X15"/>
  <c r="J17"/>
  <c r="X13"/>
  <c r="AC14"/>
  <c r="J15"/>
  <c r="AC15" l="1"/>
  <c r="G16" i="37" l="1"/>
  <c r="F16" l="1"/>
  <c r="U512" i="1" l="1"/>
  <c r="U511"/>
  <c r="U510"/>
  <c r="Z509"/>
  <c r="Y509"/>
  <c r="U509"/>
  <c r="Z508"/>
  <c r="Y508"/>
  <c r="U508"/>
  <c r="AB507"/>
  <c r="AA507"/>
  <c r="Z507"/>
  <c r="Y507"/>
  <c r="U507"/>
  <c r="AE507" s="1"/>
  <c r="AB506"/>
  <c r="AA506"/>
  <c r="Z506"/>
  <c r="Y506"/>
  <c r="U506"/>
  <c r="AE506" s="1"/>
  <c r="AB505"/>
  <c r="AA505"/>
  <c r="Z505"/>
  <c r="Y505"/>
  <c r="U505"/>
  <c r="AE505" s="1"/>
  <c r="AB504"/>
  <c r="AA504"/>
  <c r="Z504"/>
  <c r="Y504"/>
  <c r="AD504" s="1"/>
  <c r="U504"/>
  <c r="AE504" s="1"/>
  <c r="AB503"/>
  <c r="AA503"/>
  <c r="Z503"/>
  <c r="Y503"/>
  <c r="U503"/>
  <c r="AE503" s="1"/>
  <c r="AB502"/>
  <c r="AA502"/>
  <c r="Z502"/>
  <c r="Y502"/>
  <c r="AD502" s="1"/>
  <c r="U502"/>
  <c r="AE502" s="1"/>
  <c r="AB501"/>
  <c r="AA501"/>
  <c r="Z501"/>
  <c r="Y501"/>
  <c r="U501"/>
  <c r="AE501" s="1"/>
  <c r="AB500"/>
  <c r="AA500"/>
  <c r="Z500"/>
  <c r="Y500"/>
  <c r="AD500" s="1"/>
  <c r="U500"/>
  <c r="AE500" s="1"/>
  <c r="AB499"/>
  <c r="AA499"/>
  <c r="Z499"/>
  <c r="Y499"/>
  <c r="U499"/>
  <c r="AE499" s="1"/>
  <c r="AB498"/>
  <c r="AA498"/>
  <c r="Z498"/>
  <c r="Y498"/>
  <c r="AD498" s="1"/>
  <c r="U498"/>
  <c r="AE498" s="1"/>
  <c r="AB497"/>
  <c r="AA497"/>
  <c r="Z497"/>
  <c r="Y497"/>
  <c r="U497"/>
  <c r="AE497" s="1"/>
  <c r="AB496"/>
  <c r="AA496"/>
  <c r="Z496"/>
  <c r="Y496"/>
  <c r="AD496" s="1"/>
  <c r="U496"/>
  <c r="AE496" s="1"/>
  <c r="AB495"/>
  <c r="AA495"/>
  <c r="Z495"/>
  <c r="Y495"/>
  <c r="U495"/>
  <c r="AE495" s="1"/>
  <c r="AB494"/>
  <c r="AA494"/>
  <c r="Z494"/>
  <c r="Y494"/>
  <c r="AD494" s="1"/>
  <c r="U494"/>
  <c r="AE494" s="1"/>
  <c r="AB493"/>
  <c r="AA493"/>
  <c r="Z493"/>
  <c r="Y493"/>
  <c r="U493"/>
  <c r="AE493" s="1"/>
  <c r="AB492"/>
  <c r="AA492"/>
  <c r="Z492"/>
  <c r="Y492"/>
  <c r="AD492" s="1"/>
  <c r="U492"/>
  <c r="AE492" s="1"/>
  <c r="AB491"/>
  <c r="AA491"/>
  <c r="Z491"/>
  <c r="Y491"/>
  <c r="U491"/>
  <c r="AE491" s="1"/>
  <c r="AB490"/>
  <c r="AA490"/>
  <c r="Z490"/>
  <c r="Y490"/>
  <c r="AD490" s="1"/>
  <c r="U490"/>
  <c r="AE490" s="1"/>
  <c r="AB489"/>
  <c r="AA489"/>
  <c r="Z489"/>
  <c r="Y489"/>
  <c r="U489"/>
  <c r="AE489" s="1"/>
  <c r="AB488"/>
  <c r="AA488"/>
  <c r="Z488"/>
  <c r="Y488"/>
  <c r="U488"/>
  <c r="AE488" s="1"/>
  <c r="AB487"/>
  <c r="AA487"/>
  <c r="Z487"/>
  <c r="Y487"/>
  <c r="U487"/>
  <c r="AE487" s="1"/>
  <c r="Z486"/>
  <c r="Y486"/>
  <c r="U486"/>
  <c r="AB485"/>
  <c r="AA485"/>
  <c r="Z485"/>
  <c r="Y485"/>
  <c r="U485"/>
  <c r="AE485" s="1"/>
  <c r="AB484"/>
  <c r="AA484"/>
  <c r="Z484"/>
  <c r="Y484"/>
  <c r="U484"/>
  <c r="AE484" s="1"/>
  <c r="AB483"/>
  <c r="AA483"/>
  <c r="Z483"/>
  <c r="Y483"/>
  <c r="AD483" s="1"/>
  <c r="U483"/>
  <c r="AE483" s="1"/>
  <c r="AB482"/>
  <c r="AA482"/>
  <c r="Z482"/>
  <c r="Y482"/>
  <c r="U482"/>
  <c r="AE482" s="1"/>
  <c r="AB481"/>
  <c r="AA481"/>
  <c r="Z481"/>
  <c r="Y481"/>
  <c r="AD481" s="1"/>
  <c r="U481"/>
  <c r="AE481" s="1"/>
  <c r="AB480"/>
  <c r="AA480"/>
  <c r="Z480"/>
  <c r="Y480"/>
  <c r="U480"/>
  <c r="AE480" s="1"/>
  <c r="AB479"/>
  <c r="AA479"/>
  <c r="Z479"/>
  <c r="Y479"/>
  <c r="AD479" s="1"/>
  <c r="U479"/>
  <c r="AE479" s="1"/>
  <c r="AB478"/>
  <c r="AA478"/>
  <c r="Z478"/>
  <c r="Y478"/>
  <c r="U478"/>
  <c r="AE478" s="1"/>
  <c r="AB477"/>
  <c r="AA477"/>
  <c r="Z477"/>
  <c r="Y477"/>
  <c r="AD477" s="1"/>
  <c r="U477"/>
  <c r="AE477" s="1"/>
  <c r="AB476"/>
  <c r="AA476"/>
  <c r="Z476"/>
  <c r="Y476"/>
  <c r="U476"/>
  <c r="AE476" s="1"/>
  <c r="AB475"/>
  <c r="AA475"/>
  <c r="Z475"/>
  <c r="Y475"/>
  <c r="AD475" s="1"/>
  <c r="U475"/>
  <c r="AE475" s="1"/>
  <c r="Z474"/>
  <c r="Y474"/>
  <c r="U474"/>
  <c r="Z473"/>
  <c r="Y473"/>
  <c r="AD473" s="1"/>
  <c r="U473"/>
  <c r="AB472"/>
  <c r="AA472"/>
  <c r="Z472"/>
  <c r="Y472"/>
  <c r="U472"/>
  <c r="AE472" s="1"/>
  <c r="AB471"/>
  <c r="AA471"/>
  <c r="Z471"/>
  <c r="Y471"/>
  <c r="AD471" s="1"/>
  <c r="U471"/>
  <c r="AE471" s="1"/>
  <c r="AB470"/>
  <c r="AA470"/>
  <c r="Z470"/>
  <c r="Y470"/>
  <c r="U470"/>
  <c r="AE470" s="1"/>
  <c r="AB469"/>
  <c r="AA469"/>
  <c r="Z469"/>
  <c r="Y469"/>
  <c r="AD469" s="1"/>
  <c r="U469"/>
  <c r="AE469" s="1"/>
  <c r="AB468"/>
  <c r="AA468"/>
  <c r="Z468"/>
  <c r="Y468"/>
  <c r="U468"/>
  <c r="AE468" s="1"/>
  <c r="AB467"/>
  <c r="AA467"/>
  <c r="Z467"/>
  <c r="Y467"/>
  <c r="AD467" s="1"/>
  <c r="U467"/>
  <c r="AE467" s="1"/>
  <c r="AB466"/>
  <c r="AA466"/>
  <c r="Z466"/>
  <c r="Y466"/>
  <c r="U466"/>
  <c r="AE466" s="1"/>
  <c r="AB465"/>
  <c r="AA465"/>
  <c r="Z465"/>
  <c r="Y465"/>
  <c r="AD465" s="1"/>
  <c r="U465"/>
  <c r="AE465" s="1"/>
  <c r="AB464"/>
  <c r="AA464"/>
  <c r="Z464"/>
  <c r="Y464"/>
  <c r="U464"/>
  <c r="AE464" s="1"/>
  <c r="AB463"/>
  <c r="AA463"/>
  <c r="Z463"/>
  <c r="Y463"/>
  <c r="AD463" s="1"/>
  <c r="U463"/>
  <c r="AE463" s="1"/>
  <c r="AB462"/>
  <c r="AA462"/>
  <c r="Z462"/>
  <c r="Y462"/>
  <c r="U462"/>
  <c r="AE462" s="1"/>
  <c r="AB461"/>
  <c r="AA461"/>
  <c r="Z461"/>
  <c r="Y461"/>
  <c r="AD461" s="1"/>
  <c r="U461"/>
  <c r="AE461" s="1"/>
  <c r="AB460"/>
  <c r="AA460"/>
  <c r="Z460"/>
  <c r="Y460"/>
  <c r="U460"/>
  <c r="AE460" s="1"/>
  <c r="AB459"/>
  <c r="AA459"/>
  <c r="Z459"/>
  <c r="Y459"/>
  <c r="AD459" s="1"/>
  <c r="U459"/>
  <c r="AE459" s="1"/>
  <c r="AB458"/>
  <c r="AA458"/>
  <c r="Z458"/>
  <c r="Y458"/>
  <c r="U458"/>
  <c r="AE458" s="1"/>
  <c r="AB457"/>
  <c r="AA457"/>
  <c r="Z457"/>
  <c r="Y457"/>
  <c r="AD457" s="1"/>
  <c r="U457"/>
  <c r="AE457" s="1"/>
  <c r="AB456"/>
  <c r="AA456"/>
  <c r="Z456"/>
  <c r="Y456"/>
  <c r="U456"/>
  <c r="AE456" s="1"/>
  <c r="AB455"/>
  <c r="AA455"/>
  <c r="Z455"/>
  <c r="Y455"/>
  <c r="AD455" s="1"/>
  <c r="U455"/>
  <c r="AE455" s="1"/>
  <c r="AB454"/>
  <c r="AA454"/>
  <c r="Z454"/>
  <c r="Y454"/>
  <c r="U454"/>
  <c r="AE454" s="1"/>
  <c r="AB453"/>
  <c r="AA453"/>
  <c r="Z453"/>
  <c r="Y453"/>
  <c r="AD453" s="1"/>
  <c r="U453"/>
  <c r="AE453" s="1"/>
  <c r="AB452"/>
  <c r="AA452"/>
  <c r="Z452"/>
  <c r="Y452"/>
  <c r="U452"/>
  <c r="AE452" s="1"/>
  <c r="AB451"/>
  <c r="AA451"/>
  <c r="Z451"/>
  <c r="Y451"/>
  <c r="AD451" s="1"/>
  <c r="U451"/>
  <c r="AE451" s="1"/>
  <c r="Z450"/>
  <c r="Y450"/>
  <c r="U450"/>
  <c r="AB449"/>
  <c r="AA449"/>
  <c r="Z449"/>
  <c r="Y449"/>
  <c r="AD449" s="1"/>
  <c r="U449"/>
  <c r="AE449" s="1"/>
  <c r="AB448"/>
  <c r="AA448"/>
  <c r="Z448"/>
  <c r="Y448"/>
  <c r="U448"/>
  <c r="AE448" s="1"/>
  <c r="AB447"/>
  <c r="AA447"/>
  <c r="Z447"/>
  <c r="Y447"/>
  <c r="AD447" s="1"/>
  <c r="U447"/>
  <c r="AE447" s="1"/>
  <c r="AB446"/>
  <c r="AA446"/>
  <c r="Z446"/>
  <c r="Y446"/>
  <c r="U446"/>
  <c r="AE446" s="1"/>
  <c r="AB445"/>
  <c r="AA445"/>
  <c r="Z445"/>
  <c r="Y445"/>
  <c r="AD445" s="1"/>
  <c r="U445"/>
  <c r="AE445" s="1"/>
  <c r="AB444"/>
  <c r="AA444"/>
  <c r="Z444"/>
  <c r="Y444"/>
  <c r="U444"/>
  <c r="AE444" s="1"/>
  <c r="AB443"/>
  <c r="AA443"/>
  <c r="Z443"/>
  <c r="Y443"/>
  <c r="AD443" s="1"/>
  <c r="U443"/>
  <c r="AE443" s="1"/>
  <c r="AB442"/>
  <c r="AA442"/>
  <c r="Z442"/>
  <c r="Y442"/>
  <c r="U442"/>
  <c r="AE442" s="1"/>
  <c r="AB441"/>
  <c r="AA441"/>
  <c r="Z441"/>
  <c r="Y441"/>
  <c r="U441"/>
  <c r="AE441" s="1"/>
  <c r="AB440"/>
  <c r="AA440"/>
  <c r="Z440"/>
  <c r="Y440"/>
  <c r="U440"/>
  <c r="AE440" s="1"/>
  <c r="AB439"/>
  <c r="AA439"/>
  <c r="Z439"/>
  <c r="Y439"/>
  <c r="U439"/>
  <c r="AE439" s="1"/>
  <c r="U438"/>
  <c r="U437"/>
  <c r="AA436"/>
  <c r="Y436"/>
  <c r="U436"/>
  <c r="AA435"/>
  <c r="Y435"/>
  <c r="U435"/>
  <c r="AB434"/>
  <c r="AA434"/>
  <c r="Z434"/>
  <c r="Y434"/>
  <c r="U434"/>
  <c r="AE434" s="1"/>
  <c r="AA433"/>
  <c r="Y433"/>
  <c r="U433"/>
  <c r="AA432"/>
  <c r="Y432"/>
  <c r="U432"/>
  <c r="AA431"/>
  <c r="Y431"/>
  <c r="U431"/>
  <c r="AA430"/>
  <c r="Y430"/>
  <c r="U430"/>
  <c r="AA429"/>
  <c r="Y429"/>
  <c r="U429"/>
  <c r="AA428"/>
  <c r="Y428"/>
  <c r="U428"/>
  <c r="AA427"/>
  <c r="Y427"/>
  <c r="U427"/>
  <c r="AA426"/>
  <c r="Y426"/>
  <c r="U426"/>
  <c r="AA425"/>
  <c r="Y425"/>
  <c r="U425"/>
  <c r="AA424"/>
  <c r="Y424"/>
  <c r="U424"/>
  <c r="AA423"/>
  <c r="Y423"/>
  <c r="U423"/>
  <c r="AB422"/>
  <c r="AA422"/>
  <c r="Z422"/>
  <c r="Y422"/>
  <c r="AD422" s="1"/>
  <c r="U422"/>
  <c r="AE422" s="1"/>
  <c r="AA421"/>
  <c r="Y421"/>
  <c r="U421"/>
  <c r="AA420"/>
  <c r="Y420"/>
  <c r="U420"/>
  <c r="AA419"/>
  <c r="Y419"/>
  <c r="U419"/>
  <c r="AB418"/>
  <c r="AA418"/>
  <c r="Z418"/>
  <c r="Y418"/>
  <c r="AD418" s="1"/>
  <c r="U418"/>
  <c r="AE418" s="1"/>
  <c r="AA417"/>
  <c r="Y417"/>
  <c r="U417"/>
  <c r="AA416"/>
  <c r="Y416"/>
  <c r="U416"/>
  <c r="AA415"/>
  <c r="Y415"/>
  <c r="U415"/>
  <c r="AB414"/>
  <c r="AA414"/>
  <c r="Z414"/>
  <c r="Y414"/>
  <c r="AD414" s="1"/>
  <c r="U414"/>
  <c r="AE414" s="1"/>
  <c r="Z413"/>
  <c r="Y413"/>
  <c r="U413"/>
  <c r="AB412"/>
  <c r="AA412"/>
  <c r="Z412"/>
  <c r="Y412"/>
  <c r="AD412" s="1"/>
  <c r="U412"/>
  <c r="AE412" s="1"/>
  <c r="AB411"/>
  <c r="AA411"/>
  <c r="Z411"/>
  <c r="Y411"/>
  <c r="U411"/>
  <c r="AE411" s="1"/>
  <c r="AB410"/>
  <c r="AA410"/>
  <c r="Z410"/>
  <c r="Y410"/>
  <c r="AD410" s="1"/>
  <c r="U410"/>
  <c r="AE410" s="1"/>
  <c r="AB409"/>
  <c r="AA409"/>
  <c r="Z409"/>
  <c r="Y409"/>
  <c r="U409"/>
  <c r="AE409" s="1"/>
  <c r="AB408"/>
  <c r="AA408"/>
  <c r="Z408"/>
  <c r="Y408"/>
  <c r="AD408" s="1"/>
  <c r="U408"/>
  <c r="AE408" s="1"/>
  <c r="AB407"/>
  <c r="AA407"/>
  <c r="Z407"/>
  <c r="Y407"/>
  <c r="U407"/>
  <c r="AE407" s="1"/>
  <c r="AB406"/>
  <c r="AA406"/>
  <c r="Z406"/>
  <c r="Y406"/>
  <c r="AD406" s="1"/>
  <c r="U406"/>
  <c r="AE406" s="1"/>
  <c r="AB405"/>
  <c r="AA405"/>
  <c r="Z405"/>
  <c r="Y405"/>
  <c r="U405"/>
  <c r="AE405" s="1"/>
  <c r="AB404"/>
  <c r="AA404"/>
  <c r="Z404"/>
  <c r="Y404"/>
  <c r="AD404" s="1"/>
  <c r="U404"/>
  <c r="AE404" s="1"/>
  <c r="AB403"/>
  <c r="AA403"/>
  <c r="Z403"/>
  <c r="Y403"/>
  <c r="U403"/>
  <c r="AE403" s="1"/>
  <c r="AB402"/>
  <c r="AA402"/>
  <c r="Z402"/>
  <c r="Y402"/>
  <c r="AD402" s="1"/>
  <c r="U402"/>
  <c r="AE402" s="1"/>
  <c r="AB401"/>
  <c r="AA401"/>
  <c r="Z401"/>
  <c r="Y401"/>
  <c r="U401"/>
  <c r="AE401" s="1"/>
  <c r="Z399"/>
  <c r="Y399"/>
  <c r="U399"/>
  <c r="AE399" s="1"/>
  <c r="U398"/>
  <c r="AE398" s="1"/>
  <c r="AB397"/>
  <c r="AA397"/>
  <c r="AA399" s="1"/>
  <c r="U397"/>
  <c r="AE397" s="1"/>
  <c r="W394"/>
  <c r="V394"/>
  <c r="AA393"/>
  <c r="Z393"/>
  <c r="J66" i="38" s="1"/>
  <c r="Y393" i="1"/>
  <c r="I66" i="38" s="1"/>
  <c r="K66" s="1"/>
  <c r="U393" i="1"/>
  <c r="Y392"/>
  <c r="U392"/>
  <c r="Y391"/>
  <c r="U391"/>
  <c r="Y390"/>
  <c r="U390"/>
  <c r="W388"/>
  <c r="V388"/>
  <c r="AB387"/>
  <c r="AA387"/>
  <c r="Z387"/>
  <c r="Y387"/>
  <c r="U387"/>
  <c r="AE387" s="1"/>
  <c r="AB386"/>
  <c r="AA386"/>
  <c r="Z386"/>
  <c r="Y386"/>
  <c r="AD386" s="1"/>
  <c r="U386"/>
  <c r="AE386" s="1"/>
  <c r="Z385"/>
  <c r="Y385"/>
  <c r="U385"/>
  <c r="AB384"/>
  <c r="AA384"/>
  <c r="Z384"/>
  <c r="Y384"/>
  <c r="AD384" s="1"/>
  <c r="U384"/>
  <c r="AE384" s="1"/>
  <c r="W381"/>
  <c r="V381"/>
  <c r="Y380"/>
  <c r="U380"/>
  <c r="AA379"/>
  <c r="Y379"/>
  <c r="U379"/>
  <c r="AA378"/>
  <c r="Y378"/>
  <c r="U378"/>
  <c r="AA377"/>
  <c r="Y377"/>
  <c r="U377"/>
  <c r="AA376"/>
  <c r="Y376"/>
  <c r="U376"/>
  <c r="AA375"/>
  <c r="Y375"/>
  <c r="U375"/>
  <c r="Z374"/>
  <c r="Y374"/>
  <c r="U374"/>
  <c r="Z373"/>
  <c r="Y373"/>
  <c r="U373"/>
  <c r="AA372"/>
  <c r="Y372"/>
  <c r="AA371"/>
  <c r="Y371"/>
  <c r="U371"/>
  <c r="AA370"/>
  <c r="Y370"/>
  <c r="U370"/>
  <c r="AA369"/>
  <c r="Y369"/>
  <c r="U369"/>
  <c r="AA368"/>
  <c r="Y368"/>
  <c r="U368"/>
  <c r="AA367"/>
  <c r="Y367"/>
  <c r="U367"/>
  <c r="Y366"/>
  <c r="AA365"/>
  <c r="Y365"/>
  <c r="AA364"/>
  <c r="Y364"/>
  <c r="AA363"/>
  <c r="Y363"/>
  <c r="AA362"/>
  <c r="Y362"/>
  <c r="Y361"/>
  <c r="AA360"/>
  <c r="Y360"/>
  <c r="AA359"/>
  <c r="Y359"/>
  <c r="AA358"/>
  <c r="Y358"/>
  <c r="AA357"/>
  <c r="Y357"/>
  <c r="AA356"/>
  <c r="Y356"/>
  <c r="AA355"/>
  <c r="Y355"/>
  <c r="AA354"/>
  <c r="Y354"/>
  <c r="AA353"/>
  <c r="Y353"/>
  <c r="AA352"/>
  <c r="Y352"/>
  <c r="W349"/>
  <c r="V349"/>
  <c r="Y348"/>
  <c r="U348"/>
  <c r="AB347"/>
  <c r="AA347"/>
  <c r="Z347"/>
  <c r="Y347"/>
  <c r="U347"/>
  <c r="W345"/>
  <c r="V345"/>
  <c r="AB344"/>
  <c r="AA344"/>
  <c r="Z344"/>
  <c r="Y344"/>
  <c r="AD344" s="1"/>
  <c r="U344"/>
  <c r="AE344" s="1"/>
  <c r="AB343"/>
  <c r="AA343"/>
  <c r="Z343"/>
  <c r="Y343"/>
  <c r="U343"/>
  <c r="AE343" s="1"/>
  <c r="AB342"/>
  <c r="AA342"/>
  <c r="AA345" s="1"/>
  <c r="Z342"/>
  <c r="Y342"/>
  <c r="U342"/>
  <c r="AE342" s="1"/>
  <c r="AB341"/>
  <c r="AB345" s="1"/>
  <c r="H37" i="40" s="1"/>
  <c r="L37" s="1"/>
  <c r="AA341" i="1"/>
  <c r="Z341"/>
  <c r="Z345" s="1"/>
  <c r="J64" i="38" s="1"/>
  <c r="Y341" i="1"/>
  <c r="U341"/>
  <c r="W339"/>
  <c r="V339"/>
  <c r="Y338"/>
  <c r="U338"/>
  <c r="W335"/>
  <c r="V335"/>
  <c r="AA334"/>
  <c r="AA335" s="1"/>
  <c r="Y334"/>
  <c r="U334"/>
  <c r="W332"/>
  <c r="V332"/>
  <c r="AB331"/>
  <c r="AA331"/>
  <c r="Z331"/>
  <c r="Y331"/>
  <c r="U331"/>
  <c r="AE331" s="1"/>
  <c r="Y330"/>
  <c r="U330"/>
  <c r="W328"/>
  <c r="V328"/>
  <c r="AA327"/>
  <c r="Y327"/>
  <c r="U327"/>
  <c r="Y326"/>
  <c r="U326"/>
  <c r="W324"/>
  <c r="V324"/>
  <c r="AA323"/>
  <c r="Y323"/>
  <c r="U323"/>
  <c r="Y322"/>
  <c r="Y321"/>
  <c r="U321"/>
  <c r="AB320"/>
  <c r="AA320"/>
  <c r="Z320"/>
  <c r="Y320"/>
  <c r="U320"/>
  <c r="AE320" s="1"/>
  <c r="W317"/>
  <c r="V317"/>
  <c r="AA316"/>
  <c r="Y316"/>
  <c r="U316"/>
  <c r="AA315"/>
  <c r="AA317" s="1"/>
  <c r="Y315"/>
  <c r="U315"/>
  <c r="W313"/>
  <c r="V313"/>
  <c r="Y312"/>
  <c r="U312"/>
  <c r="Z311"/>
  <c r="J58" i="38" s="1"/>
  <c r="Y311" i="1"/>
  <c r="AD311" s="1"/>
  <c r="U311"/>
  <c r="W308"/>
  <c r="V308"/>
  <c r="AB307"/>
  <c r="AA307"/>
  <c r="Z307"/>
  <c r="Y307"/>
  <c r="U307"/>
  <c r="AE307" s="1"/>
  <c r="AB306"/>
  <c r="AA306"/>
  <c r="Z306"/>
  <c r="Y306"/>
  <c r="AD306" s="1"/>
  <c r="U306"/>
  <c r="AE306" s="1"/>
  <c r="AA305"/>
  <c r="Y305"/>
  <c r="U305"/>
  <c r="AA304"/>
  <c r="AA308" s="1"/>
  <c r="Y304"/>
  <c r="U304"/>
  <c r="AA303"/>
  <c r="Y303"/>
  <c r="U303"/>
  <c r="AA302"/>
  <c r="Y302"/>
  <c r="U302"/>
  <c r="AA301"/>
  <c r="Y301"/>
  <c r="U301"/>
  <c r="U299"/>
  <c r="Y298"/>
  <c r="U298"/>
  <c r="Y297"/>
  <c r="U297"/>
  <c r="Y296"/>
  <c r="U296"/>
  <c r="Y295"/>
  <c r="U295"/>
  <c r="Y294"/>
  <c r="U294"/>
  <c r="Y293"/>
  <c r="U293"/>
  <c r="Y292"/>
  <c r="U292"/>
  <c r="Y291"/>
  <c r="U291"/>
  <c r="Y290"/>
  <c r="U290"/>
  <c r="Y289"/>
  <c r="U289"/>
  <c r="Y288"/>
  <c r="U288"/>
  <c r="Y287"/>
  <c r="U287"/>
  <c r="W284"/>
  <c r="V284"/>
  <c r="U283"/>
  <c r="Z282"/>
  <c r="Y282"/>
  <c r="AD282" s="1"/>
  <c r="U282"/>
  <c r="AB281"/>
  <c r="AA281"/>
  <c r="Z281"/>
  <c r="Y281"/>
  <c r="U281"/>
  <c r="AE281" s="1"/>
  <c r="Y280"/>
  <c r="U280"/>
  <c r="AA279"/>
  <c r="Y279"/>
  <c r="U279"/>
  <c r="AA278"/>
  <c r="Y278"/>
  <c r="U278"/>
  <c r="AB277"/>
  <c r="AA277"/>
  <c r="Z277"/>
  <c r="Y277"/>
  <c r="AD277" s="1"/>
  <c r="U277"/>
  <c r="AE277" s="1"/>
  <c r="AB276"/>
  <c r="AA276"/>
  <c r="Z276"/>
  <c r="Y276"/>
  <c r="U276"/>
  <c r="AE276" s="1"/>
  <c r="AA275"/>
  <c r="Y275"/>
  <c r="U275"/>
  <c r="AA274"/>
  <c r="Y274"/>
  <c r="U274"/>
  <c r="AB273"/>
  <c r="AA273"/>
  <c r="Z273"/>
  <c r="Y273"/>
  <c r="AD273" s="1"/>
  <c r="U273"/>
  <c r="AE273" s="1"/>
  <c r="AB272"/>
  <c r="AA272"/>
  <c r="Z272"/>
  <c r="Y272"/>
  <c r="U272"/>
  <c r="AE272" s="1"/>
  <c r="Y271"/>
  <c r="U271"/>
  <c r="Y270"/>
  <c r="U270"/>
  <c r="Y269"/>
  <c r="U269"/>
  <c r="AA268"/>
  <c r="Y268"/>
  <c r="U268"/>
  <c r="Y267"/>
  <c r="U267"/>
  <c r="Y266"/>
  <c r="U266"/>
  <c r="Y265"/>
  <c r="U265"/>
  <c r="W259"/>
  <c r="V259"/>
  <c r="AA258"/>
  <c r="Y258"/>
  <c r="U258"/>
  <c r="Y257"/>
  <c r="U257"/>
  <c r="Y256"/>
  <c r="U256"/>
  <c r="Y255"/>
  <c r="U255"/>
  <c r="Y254"/>
  <c r="U254"/>
  <c r="Y253"/>
  <c r="U253"/>
  <c r="Y252"/>
  <c r="U252"/>
  <c r="Y251"/>
  <c r="U251"/>
  <c r="Y250"/>
  <c r="U250"/>
  <c r="AB249"/>
  <c r="Z249"/>
  <c r="Y249"/>
  <c r="U249"/>
  <c r="AE249" s="1"/>
  <c r="AB248"/>
  <c r="Z248"/>
  <c r="Y248"/>
  <c r="U248"/>
  <c r="AE248" s="1"/>
  <c r="Y247"/>
  <c r="U247"/>
  <c r="Y246"/>
  <c r="U246"/>
  <c r="AB245"/>
  <c r="Z245"/>
  <c r="Y245"/>
  <c r="U245"/>
  <c r="AE245" s="1"/>
  <c r="AB244"/>
  <c r="Z244"/>
  <c r="Y244"/>
  <c r="U244"/>
  <c r="AE244" s="1"/>
  <c r="AB243"/>
  <c r="Z243"/>
  <c r="Y243"/>
  <c r="U243"/>
  <c r="AE243" s="1"/>
  <c r="AB242"/>
  <c r="Z242"/>
  <c r="Y242"/>
  <c r="U242"/>
  <c r="AE242" s="1"/>
  <c r="Y241"/>
  <c r="U241"/>
  <c r="W238"/>
  <c r="W260" s="1"/>
  <c r="W261" s="1"/>
  <c r="W237"/>
  <c r="V237"/>
  <c r="V238" s="1"/>
  <c r="AB236"/>
  <c r="AA236"/>
  <c r="Z236"/>
  <c r="Y236"/>
  <c r="U236"/>
  <c r="AE236" s="1"/>
  <c r="AB235"/>
  <c r="AA235"/>
  <c r="Z235"/>
  <c r="Y235"/>
  <c r="AD235" s="1"/>
  <c r="U235"/>
  <c r="AE235" s="1"/>
  <c r="AB234"/>
  <c r="AA234"/>
  <c r="Z234"/>
  <c r="Y234"/>
  <c r="U234"/>
  <c r="AE234" s="1"/>
  <c r="AB233"/>
  <c r="AA233"/>
  <c r="Z233"/>
  <c r="Y233"/>
  <c r="AD233" s="1"/>
  <c r="U233"/>
  <c r="AE233" s="1"/>
  <c r="AB232"/>
  <c r="AA232"/>
  <c r="Z232"/>
  <c r="Y232"/>
  <c r="U232"/>
  <c r="AE232" s="1"/>
  <c r="AB231"/>
  <c r="AA231"/>
  <c r="Z231"/>
  <c r="Y231"/>
  <c r="AD231" s="1"/>
  <c r="U231"/>
  <c r="AE231" s="1"/>
  <c r="AB230"/>
  <c r="AA230"/>
  <c r="Z230"/>
  <c r="Y230"/>
  <c r="U230"/>
  <c r="AE230" s="1"/>
  <c r="AB229"/>
  <c r="AA229"/>
  <c r="Z229"/>
  <c r="Y229"/>
  <c r="AD229" s="1"/>
  <c r="U229"/>
  <c r="AE229" s="1"/>
  <c r="AB228"/>
  <c r="AA228"/>
  <c r="Z228"/>
  <c r="Y228"/>
  <c r="U228"/>
  <c r="AE228" s="1"/>
  <c r="AB227"/>
  <c r="AA227"/>
  <c r="Z227"/>
  <c r="Y227"/>
  <c r="AD227" s="1"/>
  <c r="U227"/>
  <c r="AE227" s="1"/>
  <c r="AB226"/>
  <c r="AA226"/>
  <c r="Z226"/>
  <c r="Y226"/>
  <c r="U226"/>
  <c r="AE226" s="1"/>
  <c r="AB225"/>
  <c r="AA225"/>
  <c r="Z225"/>
  <c r="Y225"/>
  <c r="AD225" s="1"/>
  <c r="U225"/>
  <c r="AE225" s="1"/>
  <c r="AB224"/>
  <c r="AA224"/>
  <c r="Z224"/>
  <c r="Y224"/>
  <c r="U224"/>
  <c r="AE224" s="1"/>
  <c r="AB223"/>
  <c r="AA223"/>
  <c r="Z223"/>
  <c r="Y223"/>
  <c r="AD223" s="1"/>
  <c r="U223"/>
  <c r="AE223" s="1"/>
  <c r="AB222"/>
  <c r="AA222"/>
  <c r="Z222"/>
  <c r="Y222"/>
  <c r="U222"/>
  <c r="AE222" s="1"/>
  <c r="AB221"/>
  <c r="AA221"/>
  <c r="Z221"/>
  <c r="Y221"/>
  <c r="AD221" s="1"/>
  <c r="U221"/>
  <c r="AE221" s="1"/>
  <c r="AB220"/>
  <c r="AA220"/>
  <c r="Z220"/>
  <c r="Y220"/>
  <c r="U220"/>
  <c r="AE220" s="1"/>
  <c r="W216"/>
  <c r="V216"/>
  <c r="AB215"/>
  <c r="AA215"/>
  <c r="Z215"/>
  <c r="Y215"/>
  <c r="AD215" s="1"/>
  <c r="U215"/>
  <c r="AE215" s="1"/>
  <c r="AB214"/>
  <c r="AA214"/>
  <c r="Z214"/>
  <c r="Y214"/>
  <c r="U214"/>
  <c r="AE214" s="1"/>
  <c r="W212"/>
  <c r="V212"/>
  <c r="AA211"/>
  <c r="Y211"/>
  <c r="U211"/>
  <c r="AA210"/>
  <c r="Y210"/>
  <c r="U210"/>
  <c r="AA209"/>
  <c r="Y209"/>
  <c r="U209"/>
  <c r="AA208"/>
  <c r="Y208"/>
  <c r="U208"/>
  <c r="W206"/>
  <c r="V206"/>
  <c r="AB205"/>
  <c r="AA205"/>
  <c r="Z205"/>
  <c r="Y205"/>
  <c r="AD205" s="1"/>
  <c r="U205"/>
  <c r="AE205" s="1"/>
  <c r="AA204"/>
  <c r="Y204"/>
  <c r="U204"/>
  <c r="Y203"/>
  <c r="U203"/>
  <c r="AA202"/>
  <c r="Y202"/>
  <c r="U202"/>
  <c r="AA201"/>
  <c r="Y201"/>
  <c r="U201"/>
  <c r="AA200"/>
  <c r="Y200"/>
  <c r="U200"/>
  <c r="AA199"/>
  <c r="Y199"/>
  <c r="U199"/>
  <c r="AA198"/>
  <c r="Y198"/>
  <c r="U198"/>
  <c r="AA197"/>
  <c r="Y197"/>
  <c r="U197"/>
  <c r="AB196"/>
  <c r="AA196"/>
  <c r="Z196"/>
  <c r="Y196"/>
  <c r="AD196" s="1"/>
  <c r="U196"/>
  <c r="W192"/>
  <c r="V192"/>
  <c r="AB191"/>
  <c r="AA191"/>
  <c r="Z191"/>
  <c r="Y191"/>
  <c r="X191"/>
  <c r="U191"/>
  <c r="AB190"/>
  <c r="AA190"/>
  <c r="Z190"/>
  <c r="Y190"/>
  <c r="X190"/>
  <c r="U190"/>
  <c r="AB189"/>
  <c r="AA189"/>
  <c r="Z189"/>
  <c r="Y189"/>
  <c r="X189"/>
  <c r="U189"/>
  <c r="AB188"/>
  <c r="AB192" s="1"/>
  <c r="AA188"/>
  <c r="AA192" s="1"/>
  <c r="Z188"/>
  <c r="Z192" s="1"/>
  <c r="Y188"/>
  <c r="X188"/>
  <c r="U188"/>
  <c r="W186"/>
  <c r="W193" s="1"/>
  <c r="V186"/>
  <c r="AB185"/>
  <c r="AA185"/>
  <c r="Z185"/>
  <c r="Y185"/>
  <c r="X185"/>
  <c r="U185"/>
  <c r="AB184"/>
  <c r="AA184"/>
  <c r="Z184"/>
  <c r="Y184"/>
  <c r="X184"/>
  <c r="U184"/>
  <c r="AB183"/>
  <c r="AA183"/>
  <c r="Z183"/>
  <c r="Y183"/>
  <c r="X183"/>
  <c r="U183"/>
  <c r="AB182"/>
  <c r="AB186" s="1"/>
  <c r="AA182"/>
  <c r="AA186" s="1"/>
  <c r="Z182"/>
  <c r="Z186" s="1"/>
  <c r="Y182"/>
  <c r="U182"/>
  <c r="AE182" s="1"/>
  <c r="W180"/>
  <c r="V180"/>
  <c r="AB179"/>
  <c r="AA179"/>
  <c r="Z179"/>
  <c r="Y179"/>
  <c r="AD179" s="1"/>
  <c r="X179"/>
  <c r="U179"/>
  <c r="AE179" s="1"/>
  <c r="AB178"/>
  <c r="AA178"/>
  <c r="Z178"/>
  <c r="Y178"/>
  <c r="AD178" s="1"/>
  <c r="X178"/>
  <c r="U178"/>
  <c r="AE178" s="1"/>
  <c r="AB177"/>
  <c r="AA177"/>
  <c r="Z177"/>
  <c r="Y177"/>
  <c r="AD177" s="1"/>
  <c r="X177"/>
  <c r="U177"/>
  <c r="AE177" s="1"/>
  <c r="AB176"/>
  <c r="AB180" s="1"/>
  <c r="AA176"/>
  <c r="AA180" s="1"/>
  <c r="Z176"/>
  <c r="Z180" s="1"/>
  <c r="Y176"/>
  <c r="X176"/>
  <c r="U176"/>
  <c r="W174"/>
  <c r="V174"/>
  <c r="AB173"/>
  <c r="AA173"/>
  <c r="Z173"/>
  <c r="Y173"/>
  <c r="AD173" s="1"/>
  <c r="X173"/>
  <c r="X173" i="7" s="1"/>
  <c r="AD173" s="1"/>
  <c r="U173" i="1"/>
  <c r="AE173" s="1"/>
  <c r="AB172"/>
  <c r="AA172"/>
  <c r="Z172"/>
  <c r="Y172"/>
  <c r="AD172" s="1"/>
  <c r="X172"/>
  <c r="X172" i="9" s="1"/>
  <c r="AD172" s="1"/>
  <c r="U172" i="1"/>
  <c r="AE172" s="1"/>
  <c r="AB171"/>
  <c r="AA171"/>
  <c r="Z171"/>
  <c r="Y171"/>
  <c r="AD171" s="1"/>
  <c r="X171"/>
  <c r="X171" i="7" s="1"/>
  <c r="AD171" s="1"/>
  <c r="U171" i="1"/>
  <c r="AE171" s="1"/>
  <c r="AB170"/>
  <c r="AB174" s="1"/>
  <c r="AA170"/>
  <c r="AA174" s="1"/>
  <c r="Z170"/>
  <c r="Z174" s="1"/>
  <c r="Y170"/>
  <c r="X170"/>
  <c r="X170" i="9" s="1"/>
  <c r="AD170" s="1"/>
  <c r="U170" i="1"/>
  <c r="W168"/>
  <c r="V168"/>
  <c r="AB167"/>
  <c r="AA167"/>
  <c r="Z167"/>
  <c r="J38" i="38" s="1"/>
  <c r="Y167" i="1"/>
  <c r="U167"/>
  <c r="AB166"/>
  <c r="AA166"/>
  <c r="Z166"/>
  <c r="J37" i="38" s="1"/>
  <c r="Y166" i="1"/>
  <c r="U166"/>
  <c r="AB165"/>
  <c r="AA165"/>
  <c r="Z165"/>
  <c r="J36" i="38" s="1"/>
  <c r="Y165" i="1"/>
  <c r="U165"/>
  <c r="AE165" s="1"/>
  <c r="AA164"/>
  <c r="Y164"/>
  <c r="U164"/>
  <c r="W162"/>
  <c r="V162"/>
  <c r="AB161"/>
  <c r="AA161"/>
  <c r="Z161"/>
  <c r="Y161"/>
  <c r="AD161" s="1"/>
  <c r="U161"/>
  <c r="AE161" s="1"/>
  <c r="AB160"/>
  <c r="AA160"/>
  <c r="Z160"/>
  <c r="Y160"/>
  <c r="X160"/>
  <c r="X160" i="9" s="1"/>
  <c r="AD160" s="1"/>
  <c r="U160" i="1"/>
  <c r="AB159"/>
  <c r="AA159"/>
  <c r="Z159"/>
  <c r="Y159"/>
  <c r="X159"/>
  <c r="X159" i="7" s="1"/>
  <c r="AD159" s="1"/>
  <c r="U159" i="1"/>
  <c r="AB158"/>
  <c r="AA158"/>
  <c r="Z158"/>
  <c r="Y158"/>
  <c r="U158"/>
  <c r="AE158" s="1"/>
  <c r="W156"/>
  <c r="V156"/>
  <c r="AB155"/>
  <c r="AA155"/>
  <c r="Z155"/>
  <c r="Y155"/>
  <c r="AD155" s="1"/>
  <c r="X155"/>
  <c r="U155"/>
  <c r="AE155" s="1"/>
  <c r="AB154"/>
  <c r="AA154"/>
  <c r="Z154"/>
  <c r="Y154"/>
  <c r="AD154" s="1"/>
  <c r="X154"/>
  <c r="U154"/>
  <c r="AE154" s="1"/>
  <c r="AB153"/>
  <c r="AA153"/>
  <c r="Z153"/>
  <c r="Y153"/>
  <c r="AD153" s="1"/>
  <c r="X153"/>
  <c r="U153"/>
  <c r="AE153" s="1"/>
  <c r="AB152"/>
  <c r="AB156" s="1"/>
  <c r="AA152"/>
  <c r="AA156" s="1"/>
  <c r="Z152"/>
  <c r="Z156" s="1"/>
  <c r="Y152"/>
  <c r="U152"/>
  <c r="W147"/>
  <c r="V147"/>
  <c r="AB146"/>
  <c r="AA146"/>
  <c r="Z146"/>
  <c r="Y146"/>
  <c r="U146"/>
  <c r="AE146" s="1"/>
  <c r="AB145"/>
  <c r="AA145"/>
  <c r="Z145"/>
  <c r="Y145"/>
  <c r="AD145" s="1"/>
  <c r="U145"/>
  <c r="W141"/>
  <c r="V141"/>
  <c r="V142" s="1"/>
  <c r="AB140"/>
  <c r="AA140"/>
  <c r="Z140"/>
  <c r="Y140"/>
  <c r="U140"/>
  <c r="AE140" s="1"/>
  <c r="AB139"/>
  <c r="AA139"/>
  <c r="Z139"/>
  <c r="Y139"/>
  <c r="AD139" s="1"/>
  <c r="U139"/>
  <c r="AE139" s="1"/>
  <c r="AB138"/>
  <c r="AA138"/>
  <c r="Z138"/>
  <c r="Y138"/>
  <c r="U138"/>
  <c r="AE138" s="1"/>
  <c r="AB137"/>
  <c r="AA137"/>
  <c r="Z137"/>
  <c r="Y137"/>
  <c r="AD137" s="1"/>
  <c r="U137"/>
  <c r="AE137" s="1"/>
  <c r="AB136"/>
  <c r="AA136"/>
  <c r="Z136"/>
  <c r="Y136"/>
  <c r="U136"/>
  <c r="AE136" s="1"/>
  <c r="AB135"/>
  <c r="AA135"/>
  <c r="Z135"/>
  <c r="Y135"/>
  <c r="AD135" s="1"/>
  <c r="U135"/>
  <c r="AE135" s="1"/>
  <c r="AB134"/>
  <c r="AA134"/>
  <c r="Z134"/>
  <c r="Y134"/>
  <c r="U134"/>
  <c r="AE134" s="1"/>
  <c r="AB133"/>
  <c r="AA133"/>
  <c r="Z133"/>
  <c r="Y133"/>
  <c r="AD133" s="1"/>
  <c r="U133"/>
  <c r="AE133" s="1"/>
  <c r="AB132"/>
  <c r="AA132"/>
  <c r="Z132"/>
  <c r="Y132"/>
  <c r="U132"/>
  <c r="AE132" s="1"/>
  <c r="AB131"/>
  <c r="AA131"/>
  <c r="Z131"/>
  <c r="Y131"/>
  <c r="AD131" s="1"/>
  <c r="U131"/>
  <c r="AE131" s="1"/>
  <c r="AB130"/>
  <c r="AA130"/>
  <c r="Z130"/>
  <c r="Y130"/>
  <c r="U130"/>
  <c r="AE130" s="1"/>
  <c r="AB129"/>
  <c r="AA129"/>
  <c r="Z129"/>
  <c r="Y129"/>
  <c r="AD129" s="1"/>
  <c r="U129"/>
  <c r="AE129" s="1"/>
  <c r="AB128"/>
  <c r="AA128"/>
  <c r="Z128"/>
  <c r="Y128"/>
  <c r="U128"/>
  <c r="AE128" s="1"/>
  <c r="AB127"/>
  <c r="AA127"/>
  <c r="Z127"/>
  <c r="Y127"/>
  <c r="AD127" s="1"/>
  <c r="U127"/>
  <c r="AE127" s="1"/>
  <c r="AB126"/>
  <c r="AA126"/>
  <c r="Z126"/>
  <c r="Y126"/>
  <c r="U126"/>
  <c r="AE126" s="1"/>
  <c r="AB125"/>
  <c r="AA125"/>
  <c r="Z125"/>
  <c r="Y125"/>
  <c r="AD125" s="1"/>
  <c r="U125"/>
  <c r="AE125" s="1"/>
  <c r="AB124"/>
  <c r="AA124"/>
  <c r="Z124"/>
  <c r="Y124"/>
  <c r="U124"/>
  <c r="AE124" s="1"/>
  <c r="AB123"/>
  <c r="AA123"/>
  <c r="Z123"/>
  <c r="Y123"/>
  <c r="AD123" s="1"/>
  <c r="U123"/>
  <c r="AE123" s="1"/>
  <c r="AB122"/>
  <c r="AA122"/>
  <c r="Z122"/>
  <c r="Y122"/>
  <c r="U122"/>
  <c r="AE122" s="1"/>
  <c r="AB121"/>
  <c r="AA121"/>
  <c r="Z121"/>
  <c r="Y121"/>
  <c r="AD121" s="1"/>
  <c r="U121"/>
  <c r="AE121" s="1"/>
  <c r="Z120"/>
  <c r="Y120"/>
  <c r="U120"/>
  <c r="AB119"/>
  <c r="AA119"/>
  <c r="Z119"/>
  <c r="Y119"/>
  <c r="AD119" s="1"/>
  <c r="U119"/>
  <c r="AE119" s="1"/>
  <c r="W117"/>
  <c r="W142" s="1"/>
  <c r="V117"/>
  <c r="AB116"/>
  <c r="AA116"/>
  <c r="Z116"/>
  <c r="Y116"/>
  <c r="U116"/>
  <c r="AE116" s="1"/>
  <c r="AB115"/>
  <c r="AA115"/>
  <c r="Z115"/>
  <c r="Y115"/>
  <c r="AD115" s="1"/>
  <c r="U115"/>
  <c r="AE115" s="1"/>
  <c r="AB114"/>
  <c r="AA114"/>
  <c r="Z114"/>
  <c r="Y114"/>
  <c r="U114"/>
  <c r="AE114" s="1"/>
  <c r="AB113"/>
  <c r="AA113"/>
  <c r="Z113"/>
  <c r="Y113"/>
  <c r="AD113" s="1"/>
  <c r="U113"/>
  <c r="V110"/>
  <c r="V143" s="1"/>
  <c r="W109"/>
  <c r="V109"/>
  <c r="Y108"/>
  <c r="U108"/>
  <c r="AB107"/>
  <c r="AA107"/>
  <c r="Z107"/>
  <c r="Y107"/>
  <c r="AD107" s="1"/>
  <c r="U107"/>
  <c r="AE107" s="1"/>
  <c r="AB106"/>
  <c r="AA106"/>
  <c r="Z106"/>
  <c r="Y106"/>
  <c r="U106"/>
  <c r="AE106" s="1"/>
  <c r="AA105"/>
  <c r="Y105"/>
  <c r="U105"/>
  <c r="AA104"/>
  <c r="Y104"/>
  <c r="U104"/>
  <c r="AA103"/>
  <c r="Y103"/>
  <c r="U103"/>
  <c r="AA102"/>
  <c r="Y102"/>
  <c r="U102"/>
  <c r="AA101"/>
  <c r="Y101"/>
  <c r="U101"/>
  <c r="AA100"/>
  <c r="Y100"/>
  <c r="U100"/>
  <c r="Z99"/>
  <c r="Y99"/>
  <c r="U99"/>
  <c r="Z98"/>
  <c r="Y98"/>
  <c r="U98"/>
  <c r="AB97"/>
  <c r="AA97"/>
  <c r="Z97"/>
  <c r="Y97"/>
  <c r="AD97" s="1"/>
  <c r="U97"/>
  <c r="AE97" s="1"/>
  <c r="AB96"/>
  <c r="AA96"/>
  <c r="Z96"/>
  <c r="Y96"/>
  <c r="U96"/>
  <c r="AE96" s="1"/>
  <c r="AB95"/>
  <c r="AA95"/>
  <c r="Z95"/>
  <c r="Y95"/>
  <c r="AD95" s="1"/>
  <c r="U95"/>
  <c r="AE95" s="1"/>
  <c r="AB94"/>
  <c r="AA94"/>
  <c r="Z94"/>
  <c r="Y94"/>
  <c r="U94"/>
  <c r="AE94" s="1"/>
  <c r="AB93"/>
  <c r="AA93"/>
  <c r="Z93"/>
  <c r="Y93"/>
  <c r="AD93" s="1"/>
  <c r="U93"/>
  <c r="AE93" s="1"/>
  <c r="AA92"/>
  <c r="Y92"/>
  <c r="U92"/>
  <c r="AB91"/>
  <c r="AA91"/>
  <c r="Z91"/>
  <c r="Y91"/>
  <c r="AD91" s="1"/>
  <c r="U91"/>
  <c r="AE91" s="1"/>
  <c r="AB90"/>
  <c r="AA90"/>
  <c r="Z90"/>
  <c r="Y90"/>
  <c r="U90"/>
  <c r="AE90" s="1"/>
  <c r="Z89"/>
  <c r="Y89"/>
  <c r="AD89" s="1"/>
  <c r="U89"/>
  <c r="AA88"/>
  <c r="AA109" s="1"/>
  <c r="Y88"/>
  <c r="U88"/>
  <c r="W86"/>
  <c r="W110" s="1"/>
  <c r="V86"/>
  <c r="AB85"/>
  <c r="AA85"/>
  <c r="Z85"/>
  <c r="Y85"/>
  <c r="AD85" s="1"/>
  <c r="U85"/>
  <c r="AE85" s="1"/>
  <c r="AB84"/>
  <c r="AA84"/>
  <c r="Z84"/>
  <c r="Y84"/>
  <c r="U84"/>
  <c r="AE84" s="1"/>
  <c r="AB83"/>
  <c r="AA83"/>
  <c r="Z83"/>
  <c r="Y83"/>
  <c r="AD83" s="1"/>
  <c r="U83"/>
  <c r="AE83" s="1"/>
  <c r="AB82"/>
  <c r="AA82"/>
  <c r="Z82"/>
  <c r="Y82"/>
  <c r="U82"/>
  <c r="AE82" s="1"/>
  <c r="W76"/>
  <c r="V76"/>
  <c r="V77" s="1"/>
  <c r="V78" s="1"/>
  <c r="AB75"/>
  <c r="AA75"/>
  <c r="Z75"/>
  <c r="Y75"/>
  <c r="AD75" s="1"/>
  <c r="U75"/>
  <c r="AE75" s="1"/>
  <c r="AB74"/>
  <c r="AA74"/>
  <c r="Z74"/>
  <c r="Y74"/>
  <c r="U74"/>
  <c r="AE74" s="1"/>
  <c r="AB73"/>
  <c r="AA73"/>
  <c r="Z73"/>
  <c r="Y73"/>
  <c r="AD73" s="1"/>
  <c r="U73"/>
  <c r="AE73" s="1"/>
  <c r="AB72"/>
  <c r="AA72"/>
  <c r="Z72"/>
  <c r="Y72"/>
  <c r="U72"/>
  <c r="AE72" s="1"/>
  <c r="AB71"/>
  <c r="AA71"/>
  <c r="Z71"/>
  <c r="Y71"/>
  <c r="AD71" s="1"/>
  <c r="U71"/>
  <c r="AE71" s="1"/>
  <c r="AB70"/>
  <c r="AA70"/>
  <c r="Z70"/>
  <c r="Y70"/>
  <c r="U70"/>
  <c r="AE70" s="1"/>
  <c r="AB69"/>
  <c r="AA69"/>
  <c r="Z69"/>
  <c r="Y69"/>
  <c r="AD69" s="1"/>
  <c r="U69"/>
  <c r="AE69" s="1"/>
  <c r="AB68"/>
  <c r="AA68"/>
  <c r="Z68"/>
  <c r="Y68"/>
  <c r="U68"/>
  <c r="AE68" s="1"/>
  <c r="AB67"/>
  <c r="AA67"/>
  <c r="Z67"/>
  <c r="Y67"/>
  <c r="AD67" s="1"/>
  <c r="U67"/>
  <c r="AE67" s="1"/>
  <c r="AB66"/>
  <c r="AA66"/>
  <c r="Z66"/>
  <c r="Y66"/>
  <c r="U66"/>
  <c r="AE66" s="1"/>
  <c r="AB65"/>
  <c r="AA65"/>
  <c r="Z65"/>
  <c r="Y65"/>
  <c r="AD65" s="1"/>
  <c r="U65"/>
  <c r="AE65" s="1"/>
  <c r="AB64"/>
  <c r="AA64"/>
  <c r="Z64"/>
  <c r="Y64"/>
  <c r="U64"/>
  <c r="AE64" s="1"/>
  <c r="AB63"/>
  <c r="AA63"/>
  <c r="Z63"/>
  <c r="Y63"/>
  <c r="AD63" s="1"/>
  <c r="U63"/>
  <c r="AE63" s="1"/>
  <c r="AB62"/>
  <c r="AA62"/>
  <c r="Z62"/>
  <c r="Y62"/>
  <c r="U62"/>
  <c r="AE62" s="1"/>
  <c r="AB61"/>
  <c r="AA61"/>
  <c r="Z61"/>
  <c r="Y61"/>
  <c r="AD61" s="1"/>
  <c r="U61"/>
  <c r="AE61" s="1"/>
  <c r="AB60"/>
  <c r="AA60"/>
  <c r="Z60"/>
  <c r="Y60"/>
  <c r="U60"/>
  <c r="AE60" s="1"/>
  <c r="AB59"/>
  <c r="AA59"/>
  <c r="Z59"/>
  <c r="Y59"/>
  <c r="AD59" s="1"/>
  <c r="U59"/>
  <c r="AE59" s="1"/>
  <c r="AB58"/>
  <c r="AA58"/>
  <c r="Z58"/>
  <c r="Y58"/>
  <c r="U58"/>
  <c r="AE58" s="1"/>
  <c r="AB57"/>
  <c r="AA57"/>
  <c r="Z57"/>
  <c r="Y57"/>
  <c r="AD57" s="1"/>
  <c r="U57"/>
  <c r="AE57" s="1"/>
  <c r="AB56"/>
  <c r="AA56"/>
  <c r="Z56"/>
  <c r="Y56"/>
  <c r="U56"/>
  <c r="AE56" s="1"/>
  <c r="AB55"/>
  <c r="AA55"/>
  <c r="Z55"/>
  <c r="Y55"/>
  <c r="AD55" s="1"/>
  <c r="U55"/>
  <c r="AE55" s="1"/>
  <c r="AB54"/>
  <c r="AA54"/>
  <c r="Z54"/>
  <c r="Y54"/>
  <c r="U54"/>
  <c r="AE54" s="1"/>
  <c r="W52"/>
  <c r="W77" s="1"/>
  <c r="V52"/>
  <c r="AB51"/>
  <c r="AA51"/>
  <c r="Z51"/>
  <c r="Y51"/>
  <c r="AD51" s="1"/>
  <c r="U51"/>
  <c r="AE51" s="1"/>
  <c r="AB50"/>
  <c r="AA50"/>
  <c r="Z50"/>
  <c r="Y50"/>
  <c r="U50"/>
  <c r="AE50" s="1"/>
  <c r="AB49"/>
  <c r="AA49"/>
  <c r="Z49"/>
  <c r="Y49"/>
  <c r="AD49" s="1"/>
  <c r="U49"/>
  <c r="AE49" s="1"/>
  <c r="AB48"/>
  <c r="AA48"/>
  <c r="Z48"/>
  <c r="Y48"/>
  <c r="U48"/>
  <c r="AE48" s="1"/>
  <c r="V45"/>
  <c r="W44"/>
  <c r="W45" s="1"/>
  <c r="V44"/>
  <c r="AB43"/>
  <c r="AA43"/>
  <c r="Z43"/>
  <c r="Y43"/>
  <c r="U43"/>
  <c r="AE43" s="1"/>
  <c r="AB42"/>
  <c r="AA42"/>
  <c r="Z42"/>
  <c r="Y42"/>
  <c r="AD42" s="1"/>
  <c r="U42"/>
  <c r="AE42" s="1"/>
  <c r="AB41"/>
  <c r="AA41"/>
  <c r="Z41"/>
  <c r="Y41"/>
  <c r="U41"/>
  <c r="AE41" s="1"/>
  <c r="AB40"/>
  <c r="AA40"/>
  <c r="Z40"/>
  <c r="Y40"/>
  <c r="AD40" s="1"/>
  <c r="U40"/>
  <c r="AE40" s="1"/>
  <c r="AB39"/>
  <c r="AA39"/>
  <c r="Z39"/>
  <c r="Y39"/>
  <c r="U39"/>
  <c r="AE39" s="1"/>
  <c r="AB38"/>
  <c r="AA38"/>
  <c r="Z38"/>
  <c r="Y38"/>
  <c r="AD38" s="1"/>
  <c r="U38"/>
  <c r="AE38" s="1"/>
  <c r="AB37"/>
  <c r="AA37"/>
  <c r="Z37"/>
  <c r="Y37"/>
  <c r="U37"/>
  <c r="AE37" s="1"/>
  <c r="AB36"/>
  <c r="AA36"/>
  <c r="Z36"/>
  <c r="Y36"/>
  <c r="AD36" s="1"/>
  <c r="U36"/>
  <c r="AE36" s="1"/>
  <c r="AB35"/>
  <c r="AA35"/>
  <c r="Z35"/>
  <c r="Y35"/>
  <c r="U35"/>
  <c r="AE35" s="1"/>
  <c r="AB34"/>
  <c r="AA34"/>
  <c r="Z34"/>
  <c r="Y34"/>
  <c r="AD34" s="1"/>
  <c r="U34"/>
  <c r="AE34" s="1"/>
  <c r="AB33"/>
  <c r="AA33"/>
  <c r="Z33"/>
  <c r="Y33"/>
  <c r="U33"/>
  <c r="AE33" s="1"/>
  <c r="AB32"/>
  <c r="AA32"/>
  <c r="Z32"/>
  <c r="Y32"/>
  <c r="AD32" s="1"/>
  <c r="U32"/>
  <c r="AE32" s="1"/>
  <c r="AB31"/>
  <c r="AA31"/>
  <c r="Z31"/>
  <c r="Y31"/>
  <c r="U31"/>
  <c r="AE31" s="1"/>
  <c r="AB30"/>
  <c r="AA30"/>
  <c r="Z30"/>
  <c r="Y30"/>
  <c r="AD30" s="1"/>
  <c r="U30"/>
  <c r="AE30" s="1"/>
  <c r="AB29"/>
  <c r="AA29"/>
  <c r="Z29"/>
  <c r="Y29"/>
  <c r="U29"/>
  <c r="AE29" s="1"/>
  <c r="AB28"/>
  <c r="AA28"/>
  <c r="Z28"/>
  <c r="Y28"/>
  <c r="AD28" s="1"/>
  <c r="U28"/>
  <c r="AE28" s="1"/>
  <c r="AB27"/>
  <c r="AA27"/>
  <c r="Z27"/>
  <c r="Y27"/>
  <c r="U27"/>
  <c r="AE27" s="1"/>
  <c r="AB26"/>
  <c r="AA26"/>
  <c r="Z26"/>
  <c r="Y26"/>
  <c r="AD26" s="1"/>
  <c r="U26"/>
  <c r="AE26" s="1"/>
  <c r="AB25"/>
  <c r="AA25"/>
  <c r="Z25"/>
  <c r="Y25"/>
  <c r="U25"/>
  <c r="AE25" s="1"/>
  <c r="AB24"/>
  <c r="AA24"/>
  <c r="Z24"/>
  <c r="Y24"/>
  <c r="AD24" s="1"/>
  <c r="U24"/>
  <c r="AE24" s="1"/>
  <c r="AB23"/>
  <c r="AA23"/>
  <c r="Z23"/>
  <c r="Y23"/>
  <c r="U23"/>
  <c r="AE23" s="1"/>
  <c r="W21"/>
  <c r="V21"/>
  <c r="AB20"/>
  <c r="AA20"/>
  <c r="Z20"/>
  <c r="Y20"/>
  <c r="AD20" s="1"/>
  <c r="U20"/>
  <c r="AE20" s="1"/>
  <c r="AB19"/>
  <c r="AA19"/>
  <c r="Z19"/>
  <c r="Y19"/>
  <c r="U19"/>
  <c r="AE19" s="1"/>
  <c r="AB18"/>
  <c r="AA18"/>
  <c r="Z18"/>
  <c r="Y18"/>
  <c r="AD18" s="1"/>
  <c r="U18"/>
  <c r="AE18" s="1"/>
  <c r="AB17"/>
  <c r="AA17"/>
  <c r="Z17"/>
  <c r="Y17"/>
  <c r="U17"/>
  <c r="AE17" s="1"/>
  <c r="AB13"/>
  <c r="AA13"/>
  <c r="Z13"/>
  <c r="Y13"/>
  <c r="U13"/>
  <c r="AE13" s="1"/>
  <c r="AB12"/>
  <c r="AA12"/>
  <c r="Z12"/>
  <c r="Y12"/>
  <c r="U12"/>
  <c r="AE12" s="1"/>
  <c r="AB11"/>
  <c r="AA11"/>
  <c r="Z11"/>
  <c r="Y11"/>
  <c r="U11"/>
  <c r="AE11" s="1"/>
  <c r="AB10"/>
  <c r="AA10"/>
  <c r="Z10"/>
  <c r="Y10"/>
  <c r="U10"/>
  <c r="AE10" s="1"/>
  <c r="AB9"/>
  <c r="AA9"/>
  <c r="Z9"/>
  <c r="Y9"/>
  <c r="AD9" s="1"/>
  <c r="U9"/>
  <c r="AE9" s="1"/>
  <c r="AB8"/>
  <c r="AA8"/>
  <c r="Z8"/>
  <c r="Y8"/>
  <c r="U8"/>
  <c r="AB7"/>
  <c r="AA7"/>
  <c r="Z7"/>
  <c r="Y7"/>
  <c r="AD7" s="1"/>
  <c r="W7"/>
  <c r="V7"/>
  <c r="U7"/>
  <c r="X513" i="7"/>
  <c r="Y511" i="1"/>
  <c r="AB507" i="7"/>
  <c r="AA507"/>
  <c r="X507"/>
  <c r="AD507" s="1"/>
  <c r="AB506"/>
  <c r="AA506"/>
  <c r="X506"/>
  <c r="AD506" s="1"/>
  <c r="AB505"/>
  <c r="AA505"/>
  <c r="X505"/>
  <c r="AD505" s="1"/>
  <c r="AB504"/>
  <c r="AA504"/>
  <c r="X504"/>
  <c r="AD504" s="1"/>
  <c r="AB503"/>
  <c r="AA503"/>
  <c r="X503"/>
  <c r="AD503" s="1"/>
  <c r="AB502"/>
  <c r="AA502"/>
  <c r="X502"/>
  <c r="AD502" s="1"/>
  <c r="AB501"/>
  <c r="AA501"/>
  <c r="X501"/>
  <c r="AD501" s="1"/>
  <c r="AB500"/>
  <c r="AA500"/>
  <c r="X500"/>
  <c r="AD500" s="1"/>
  <c r="AB499"/>
  <c r="AA499"/>
  <c r="X499"/>
  <c r="AD499" s="1"/>
  <c r="AB498"/>
  <c r="AA498"/>
  <c r="X498"/>
  <c r="AD498" s="1"/>
  <c r="AB497"/>
  <c r="AA497"/>
  <c r="X497"/>
  <c r="AD497" s="1"/>
  <c r="AB496"/>
  <c r="AA496"/>
  <c r="X496"/>
  <c r="AD496" s="1"/>
  <c r="AB495"/>
  <c r="AA495"/>
  <c r="X495"/>
  <c r="AD495" s="1"/>
  <c r="AB494"/>
  <c r="AA494"/>
  <c r="X494"/>
  <c r="AD494" s="1"/>
  <c r="AB493"/>
  <c r="AA493"/>
  <c r="X493"/>
  <c r="AD493" s="1"/>
  <c r="AB492"/>
  <c r="AA492"/>
  <c r="X492"/>
  <c r="AD492" s="1"/>
  <c r="AB491"/>
  <c r="AA491"/>
  <c r="X491"/>
  <c r="AD491" s="1"/>
  <c r="AB490"/>
  <c r="AA490"/>
  <c r="X490"/>
  <c r="AD490" s="1"/>
  <c r="AB489"/>
  <c r="AA489"/>
  <c r="X489"/>
  <c r="AD489" s="1"/>
  <c r="AB488"/>
  <c r="AA488"/>
  <c r="X488"/>
  <c r="AD488" s="1"/>
  <c r="AB487"/>
  <c r="AA487"/>
  <c r="X487"/>
  <c r="AD487" s="1"/>
  <c r="X486"/>
  <c r="AD486" s="1"/>
  <c r="AB485"/>
  <c r="AA485"/>
  <c r="X485"/>
  <c r="AD485" s="1"/>
  <c r="AB484"/>
  <c r="AA484"/>
  <c r="X484"/>
  <c r="AD484" s="1"/>
  <c r="AB483"/>
  <c r="AA483"/>
  <c r="X483"/>
  <c r="AD483" s="1"/>
  <c r="AB482"/>
  <c r="AA482"/>
  <c r="X482"/>
  <c r="AD482" s="1"/>
  <c r="AB481"/>
  <c r="AA481"/>
  <c r="X481"/>
  <c r="AD481" s="1"/>
  <c r="AB480"/>
  <c r="AA480"/>
  <c r="X480"/>
  <c r="AD480" s="1"/>
  <c r="AB479"/>
  <c r="AA479"/>
  <c r="X479"/>
  <c r="AD479" s="1"/>
  <c r="AB478"/>
  <c r="AA478"/>
  <c r="X478"/>
  <c r="AD478" s="1"/>
  <c r="AB477"/>
  <c r="AA477"/>
  <c r="X477"/>
  <c r="AD477" s="1"/>
  <c r="AB476"/>
  <c r="AA476"/>
  <c r="X476"/>
  <c r="AD476" s="1"/>
  <c r="AB475"/>
  <c r="AA475"/>
  <c r="X475"/>
  <c r="AD475" s="1"/>
  <c r="X474"/>
  <c r="AD474" s="1"/>
  <c r="X473"/>
  <c r="AD473" s="1"/>
  <c r="AB472"/>
  <c r="AA472"/>
  <c r="X472"/>
  <c r="AD472" s="1"/>
  <c r="AB471"/>
  <c r="AA471"/>
  <c r="X471"/>
  <c r="AD471" s="1"/>
  <c r="AB470"/>
  <c r="AA470"/>
  <c r="X470"/>
  <c r="AD470" s="1"/>
  <c r="AB469"/>
  <c r="AA469"/>
  <c r="X469"/>
  <c r="AD469" s="1"/>
  <c r="AB468"/>
  <c r="AA468"/>
  <c r="X468"/>
  <c r="AD468" s="1"/>
  <c r="AB467"/>
  <c r="AA467"/>
  <c r="X467"/>
  <c r="AD467" s="1"/>
  <c r="AB466"/>
  <c r="AA466"/>
  <c r="X466"/>
  <c r="AD466" s="1"/>
  <c r="AB465"/>
  <c r="AA465"/>
  <c r="X465"/>
  <c r="AD465" s="1"/>
  <c r="AB464"/>
  <c r="AA464"/>
  <c r="X464"/>
  <c r="AD464" s="1"/>
  <c r="AB463"/>
  <c r="AA463"/>
  <c r="X463"/>
  <c r="AD463" s="1"/>
  <c r="AB462"/>
  <c r="AA462"/>
  <c r="X462"/>
  <c r="AD462" s="1"/>
  <c r="AB461"/>
  <c r="AA461"/>
  <c r="X461"/>
  <c r="AD461" s="1"/>
  <c r="AB460"/>
  <c r="AA460"/>
  <c r="X460"/>
  <c r="AD460" s="1"/>
  <c r="AB459"/>
  <c r="AA459"/>
  <c r="X459"/>
  <c r="AD459" s="1"/>
  <c r="AB458"/>
  <c r="AA458"/>
  <c r="X458"/>
  <c r="AD458" s="1"/>
  <c r="AB457"/>
  <c r="AA457"/>
  <c r="X457"/>
  <c r="AD457" s="1"/>
  <c r="AB456"/>
  <c r="AA456"/>
  <c r="X456"/>
  <c r="AD456" s="1"/>
  <c r="AB455"/>
  <c r="AA455"/>
  <c r="X455"/>
  <c r="AD455" s="1"/>
  <c r="AB454"/>
  <c r="AA454"/>
  <c r="X454"/>
  <c r="AD454" s="1"/>
  <c r="AB453"/>
  <c r="AA453"/>
  <c r="X453"/>
  <c r="AD453" s="1"/>
  <c r="AB452"/>
  <c r="AA452"/>
  <c r="X452"/>
  <c r="AD452" s="1"/>
  <c r="AB451"/>
  <c r="AA451"/>
  <c r="X451"/>
  <c r="AD451" s="1"/>
  <c r="X450"/>
  <c r="AD450" s="1"/>
  <c r="AB449"/>
  <c r="AA449"/>
  <c r="X449"/>
  <c r="AD449" s="1"/>
  <c r="AB448"/>
  <c r="AA448"/>
  <c r="X448"/>
  <c r="AD448" s="1"/>
  <c r="AB447"/>
  <c r="AA447"/>
  <c r="X447"/>
  <c r="AD447" s="1"/>
  <c r="AB446"/>
  <c r="AA446"/>
  <c r="X446"/>
  <c r="AD446" s="1"/>
  <c r="AB445"/>
  <c r="AA445"/>
  <c r="X445"/>
  <c r="AD445" s="1"/>
  <c r="AB444"/>
  <c r="AA444"/>
  <c r="X444"/>
  <c r="AD444" s="1"/>
  <c r="AB443"/>
  <c r="AA443"/>
  <c r="X443"/>
  <c r="AD443" s="1"/>
  <c r="AB442"/>
  <c r="AA442"/>
  <c r="X442"/>
  <c r="AD442" s="1"/>
  <c r="AB441"/>
  <c r="AA441"/>
  <c r="X441"/>
  <c r="AD441" s="1"/>
  <c r="AA436"/>
  <c r="X436"/>
  <c r="AA435"/>
  <c r="X435"/>
  <c r="AB434"/>
  <c r="AA434"/>
  <c r="X434"/>
  <c r="AD434" s="1"/>
  <c r="AA433"/>
  <c r="X433"/>
  <c r="AA432"/>
  <c r="X432"/>
  <c r="AA431"/>
  <c r="X431"/>
  <c r="AA430"/>
  <c r="X430"/>
  <c r="AA429"/>
  <c r="X429"/>
  <c r="AA428"/>
  <c r="X428"/>
  <c r="AA427"/>
  <c r="X427"/>
  <c r="AA426"/>
  <c r="X426"/>
  <c r="AA425"/>
  <c r="X425"/>
  <c r="AA424"/>
  <c r="X424"/>
  <c r="AA423"/>
  <c r="X423"/>
  <c r="AB422"/>
  <c r="AA422"/>
  <c r="X422"/>
  <c r="AD422" s="1"/>
  <c r="AA421"/>
  <c r="X421"/>
  <c r="AA420"/>
  <c r="X420"/>
  <c r="AA419"/>
  <c r="X419"/>
  <c r="AB418"/>
  <c r="AA418"/>
  <c r="X418"/>
  <c r="AD418" s="1"/>
  <c r="AA417"/>
  <c r="X417"/>
  <c r="AA416"/>
  <c r="X416"/>
  <c r="AA415"/>
  <c r="X415"/>
  <c r="Z510" i="1"/>
  <c r="Y512"/>
  <c r="I15" i="38" s="1"/>
  <c r="K15" s="1"/>
  <c r="X412" i="7"/>
  <c r="AD412" s="1"/>
  <c r="AB411"/>
  <c r="AA411"/>
  <c r="X411"/>
  <c r="AD411" s="1"/>
  <c r="AB410"/>
  <c r="AA410"/>
  <c r="X410"/>
  <c r="AD410" s="1"/>
  <c r="AB409"/>
  <c r="AA409"/>
  <c r="X409"/>
  <c r="AD409" s="1"/>
  <c r="AB408"/>
  <c r="AA408"/>
  <c r="X408"/>
  <c r="AD408" s="1"/>
  <c r="AB407"/>
  <c r="AA407"/>
  <c r="X407"/>
  <c r="AD407" s="1"/>
  <c r="X406"/>
  <c r="AD406" s="1"/>
  <c r="AB405"/>
  <c r="AA405"/>
  <c r="X405"/>
  <c r="AD405" s="1"/>
  <c r="AB404"/>
  <c r="AA404"/>
  <c r="X404"/>
  <c r="AD404" s="1"/>
  <c r="AB403"/>
  <c r="AA403"/>
  <c r="X403"/>
  <c r="AD403" s="1"/>
  <c r="AB402"/>
  <c r="AA402"/>
  <c r="X402"/>
  <c r="AD402" s="1"/>
  <c r="AB401"/>
  <c r="AA401"/>
  <c r="X401"/>
  <c r="AD401" s="1"/>
  <c r="X400"/>
  <c r="AB399"/>
  <c r="AA399"/>
  <c r="X399"/>
  <c r="AB398"/>
  <c r="AA398"/>
  <c r="X398"/>
  <c r="AD398" s="1"/>
  <c r="AB397"/>
  <c r="AA397"/>
  <c r="X397"/>
  <c r="X396"/>
  <c r="X394"/>
  <c r="AB393"/>
  <c r="AA393"/>
  <c r="X393"/>
  <c r="AA392"/>
  <c r="AA391"/>
  <c r="AA390"/>
  <c r="AA388"/>
  <c r="AB387"/>
  <c r="AA387"/>
  <c r="X387"/>
  <c r="AD387" s="1"/>
  <c r="AB386"/>
  <c r="AA386"/>
  <c r="X386"/>
  <c r="AD386" s="1"/>
  <c r="AB385"/>
  <c r="AB388" s="1"/>
  <c r="AA385"/>
  <c r="X385"/>
  <c r="AD385" s="1"/>
  <c r="AB384"/>
  <c r="AA384"/>
  <c r="X384"/>
  <c r="AD384" s="1"/>
  <c r="AA380"/>
  <c r="X380"/>
  <c r="AD380" s="1"/>
  <c r="AA379"/>
  <c r="X379"/>
  <c r="AA378"/>
  <c r="X378"/>
  <c r="AA377"/>
  <c r="X377"/>
  <c r="AA376"/>
  <c r="X376"/>
  <c r="X375"/>
  <c r="AD375" s="1"/>
  <c r="AB374"/>
  <c r="AA374"/>
  <c r="X374"/>
  <c r="AD374" s="1"/>
  <c r="AB373"/>
  <c r="AA373"/>
  <c r="X373"/>
  <c r="AD373" s="1"/>
  <c r="X372"/>
  <c r="AD372" s="1"/>
  <c r="X371"/>
  <c r="AD371" s="1"/>
  <c r="X370"/>
  <c r="AD370" s="1"/>
  <c r="X369"/>
  <c r="AD369" s="1"/>
  <c r="X368"/>
  <c r="AD368" s="1"/>
  <c r="X367"/>
  <c r="AD367" s="1"/>
  <c r="AA366"/>
  <c r="AA381" s="1"/>
  <c r="X366"/>
  <c r="AB364"/>
  <c r="X364"/>
  <c r="AD364" s="1"/>
  <c r="AB363"/>
  <c r="AB362"/>
  <c r="AB361"/>
  <c r="X360"/>
  <c r="AD360" s="1"/>
  <c r="X359"/>
  <c r="AD359" s="1"/>
  <c r="X358"/>
  <c r="AD358" s="1"/>
  <c r="X357"/>
  <c r="AD357" s="1"/>
  <c r="X356"/>
  <c r="AD356" s="1"/>
  <c r="X355"/>
  <c r="AD355" s="1"/>
  <c r="X354"/>
  <c r="AD354" s="1"/>
  <c r="X353"/>
  <c r="AD353" s="1"/>
  <c r="X352"/>
  <c r="AD352" s="1"/>
  <c r="X349"/>
  <c r="AA348"/>
  <c r="AB347"/>
  <c r="AA347"/>
  <c r="X347"/>
  <c r="AD347" s="1"/>
  <c r="Y345"/>
  <c r="X345"/>
  <c r="AB344"/>
  <c r="AA344"/>
  <c r="AB343"/>
  <c r="AA343"/>
  <c r="AB342"/>
  <c r="AA342"/>
  <c r="AB341"/>
  <c r="AA341"/>
  <c r="AA345" s="1"/>
  <c r="X339"/>
  <c r="AA338"/>
  <c r="AA339" s="1"/>
  <c r="X335"/>
  <c r="AA334"/>
  <c r="X332"/>
  <c r="AD332" s="1"/>
  <c r="AB331"/>
  <c r="AA331"/>
  <c r="X331"/>
  <c r="AD331" s="1"/>
  <c r="AA330"/>
  <c r="AA332" s="1"/>
  <c r="X330"/>
  <c r="AD330" s="1"/>
  <c r="X329"/>
  <c r="AD329" s="1"/>
  <c r="X328"/>
  <c r="AA327"/>
  <c r="AA326"/>
  <c r="AA328" s="1"/>
  <c r="AA325"/>
  <c r="X325"/>
  <c r="AD325" s="1"/>
  <c r="X324"/>
  <c r="AA323"/>
  <c r="AA322"/>
  <c r="AA321"/>
  <c r="AA324" s="1"/>
  <c r="AB320"/>
  <c r="AA320"/>
  <c r="X320"/>
  <c r="AD320" s="1"/>
  <c r="X319"/>
  <c r="AD319" s="1"/>
  <c r="X318"/>
  <c r="AD318" s="1"/>
  <c r="AA317"/>
  <c r="Y317"/>
  <c r="X317"/>
  <c r="AA316"/>
  <c r="X316"/>
  <c r="AA315"/>
  <c r="X315"/>
  <c r="Y313"/>
  <c r="AA313"/>
  <c r="Z313"/>
  <c r="Y308"/>
  <c r="X308"/>
  <c r="AB307"/>
  <c r="AA307"/>
  <c r="X307"/>
  <c r="AD307" s="1"/>
  <c r="AB306"/>
  <c r="AA306"/>
  <c r="X306"/>
  <c r="AD306" s="1"/>
  <c r="AA305"/>
  <c r="AA304"/>
  <c r="AB303"/>
  <c r="AA303"/>
  <c r="X303"/>
  <c r="AD303" s="1"/>
  <c r="AB302"/>
  <c r="AA302"/>
  <c r="AA308" s="1"/>
  <c r="X302"/>
  <c r="AD302" s="1"/>
  <c r="AA301"/>
  <c r="X300"/>
  <c r="AD300" s="1"/>
  <c r="X299"/>
  <c r="AB298"/>
  <c r="AA298"/>
  <c r="AB297"/>
  <c r="AA297"/>
  <c r="AA296"/>
  <c r="AA295"/>
  <c r="AA294"/>
  <c r="AA292"/>
  <c r="AA291"/>
  <c r="AA290"/>
  <c r="AA289"/>
  <c r="AA287"/>
  <c r="X284"/>
  <c r="AA283"/>
  <c r="AB282"/>
  <c r="AA282"/>
  <c r="AB281"/>
  <c r="AA281"/>
  <c r="X281"/>
  <c r="AD281" s="1"/>
  <c r="AA280"/>
  <c r="AA279"/>
  <c r="AA278"/>
  <c r="AB277"/>
  <c r="AA277"/>
  <c r="X277"/>
  <c r="AD277" s="1"/>
  <c r="AB276"/>
  <c r="AA276"/>
  <c r="X276"/>
  <c r="AD276" s="1"/>
  <c r="AA275"/>
  <c r="AA274"/>
  <c r="AB273"/>
  <c r="AA273"/>
  <c r="X273"/>
  <c r="AD273" s="1"/>
  <c r="AB272"/>
  <c r="AA272"/>
  <c r="X272"/>
  <c r="AD272" s="1"/>
  <c r="AA271"/>
  <c r="AA270"/>
  <c r="AA270" i="1" s="1"/>
  <c r="AA269" i="7"/>
  <c r="AA269" i="1" s="1"/>
  <c r="AB268" i="7"/>
  <c r="AA268"/>
  <c r="X268"/>
  <c r="AD268" s="1"/>
  <c r="AA267"/>
  <c r="AA266"/>
  <c r="AA265"/>
  <c r="AA258"/>
  <c r="AA256"/>
  <c r="AA256" i="1" s="1"/>
  <c r="AA255" i="7"/>
  <c r="AA255" i="1" s="1"/>
  <c r="AB254" i="7"/>
  <c r="AA254"/>
  <c r="AA254" i="1" s="1"/>
  <c r="X254" i="7"/>
  <c r="AD254" s="1"/>
  <c r="AA253"/>
  <c r="AA253" i="1" s="1"/>
  <c r="AA252" i="7"/>
  <c r="AA252" i="1" s="1"/>
  <c r="AA251" i="7"/>
  <c r="AA251" i="1" s="1"/>
  <c r="AA250" i="7"/>
  <c r="AB249"/>
  <c r="AA249"/>
  <c r="AA249" i="1" s="1"/>
  <c r="X249" i="7"/>
  <c r="AD249" s="1"/>
  <c r="AB248"/>
  <c r="AA248"/>
  <c r="AA248" i="1" s="1"/>
  <c r="X248" i="7"/>
  <c r="AD248" s="1"/>
  <c r="AA247"/>
  <c r="AA247" i="1" s="1"/>
  <c r="AA246" i="7"/>
  <c r="AB245"/>
  <c r="AA245"/>
  <c r="AA245" i="1" s="1"/>
  <c r="X245" i="7"/>
  <c r="AD245" s="1"/>
  <c r="AB244"/>
  <c r="AA244"/>
  <c r="AA244" i="1" s="1"/>
  <c r="X244" i="7"/>
  <c r="AD244" s="1"/>
  <c r="AB243"/>
  <c r="AA243"/>
  <c r="AA243" i="1" s="1"/>
  <c r="X243" i="7"/>
  <c r="AD243" s="1"/>
  <c r="AB242"/>
  <c r="AA242"/>
  <c r="AA242" i="1" s="1"/>
  <c r="X242" i="7"/>
  <c r="AD242" s="1"/>
  <c r="AA241"/>
  <c r="AA241" i="1" s="1"/>
  <c r="AB236" i="7"/>
  <c r="AA236"/>
  <c r="X236"/>
  <c r="AD236" s="1"/>
  <c r="AB235"/>
  <c r="AA235"/>
  <c r="X235"/>
  <c r="AD235" s="1"/>
  <c r="AB234"/>
  <c r="AA234"/>
  <c r="X234"/>
  <c r="AD234" s="1"/>
  <c r="AB233"/>
  <c r="AA233"/>
  <c r="X233"/>
  <c r="AD233" s="1"/>
  <c r="AB232"/>
  <c r="AA232"/>
  <c r="X232"/>
  <c r="AD232" s="1"/>
  <c r="AB231"/>
  <c r="AA231"/>
  <c r="X231"/>
  <c r="AD231" s="1"/>
  <c r="AB230"/>
  <c r="AA230"/>
  <c r="X230"/>
  <c r="AD230" s="1"/>
  <c r="AB229"/>
  <c r="AA229"/>
  <c r="X229"/>
  <c r="AD229" s="1"/>
  <c r="AB228"/>
  <c r="AA228"/>
  <c r="X228"/>
  <c r="AD228" s="1"/>
  <c r="AB227"/>
  <c r="AA227"/>
  <c r="X227"/>
  <c r="AD227" s="1"/>
  <c r="AB226"/>
  <c r="AA226"/>
  <c r="X226"/>
  <c r="AD226" s="1"/>
  <c r="AB225"/>
  <c r="AA225"/>
  <c r="X225"/>
  <c r="AD225" s="1"/>
  <c r="AB224"/>
  <c r="AA224"/>
  <c r="X224"/>
  <c r="AD224" s="1"/>
  <c r="AB223"/>
  <c r="AA223"/>
  <c r="X223"/>
  <c r="AD223" s="1"/>
  <c r="AB222"/>
  <c r="AA222"/>
  <c r="X222"/>
  <c r="AD222" s="1"/>
  <c r="AB221"/>
  <c r="AA221"/>
  <c r="X221"/>
  <c r="AD221" s="1"/>
  <c r="AB220"/>
  <c r="AA220"/>
  <c r="X220"/>
  <c r="AD220" s="1"/>
  <c r="AB219"/>
  <c r="AA219"/>
  <c r="X219"/>
  <c r="AD219" s="1"/>
  <c r="AB218"/>
  <c r="AA218"/>
  <c r="X218"/>
  <c r="AD218" s="1"/>
  <c r="AB217"/>
  <c r="AA217"/>
  <c r="X217"/>
  <c r="AD217" s="1"/>
  <c r="AB216"/>
  <c r="AA216"/>
  <c r="X216"/>
  <c r="AD216" s="1"/>
  <c r="AB215"/>
  <c r="AA215"/>
  <c r="X215"/>
  <c r="AD215" s="1"/>
  <c r="AB214"/>
  <c r="AA214"/>
  <c r="X214"/>
  <c r="AD214" s="1"/>
  <c r="AB213"/>
  <c r="AA213"/>
  <c r="X213"/>
  <c r="AD213" s="1"/>
  <c r="X212"/>
  <c r="AA211"/>
  <c r="AA210"/>
  <c r="AA209"/>
  <c r="AA208"/>
  <c r="X207"/>
  <c r="AD207" s="1"/>
  <c r="X206"/>
  <c r="AB205"/>
  <c r="AA205"/>
  <c r="X205"/>
  <c r="AD205" s="1"/>
  <c r="AB204"/>
  <c r="AA204"/>
  <c r="X204"/>
  <c r="AD204" s="1"/>
  <c r="AA203"/>
  <c r="AB202"/>
  <c r="AA202"/>
  <c r="X202"/>
  <c r="AD202" s="1"/>
  <c r="AB201"/>
  <c r="AA201"/>
  <c r="X201"/>
  <c r="AD201" s="1"/>
  <c r="AA200"/>
  <c r="AB199"/>
  <c r="AA199"/>
  <c r="X199"/>
  <c r="AD199" s="1"/>
  <c r="AB198"/>
  <c r="AA198"/>
  <c r="X198"/>
  <c r="AD198" s="1"/>
  <c r="AA197"/>
  <c r="Z197"/>
  <c r="AB196"/>
  <c r="AA196"/>
  <c r="X196"/>
  <c r="AD196" s="1"/>
  <c r="X193"/>
  <c r="AB192"/>
  <c r="AA192"/>
  <c r="X192"/>
  <c r="AD192" s="1"/>
  <c r="AB191"/>
  <c r="AA191"/>
  <c r="X191"/>
  <c r="AD191" s="1"/>
  <c r="AB190"/>
  <c r="AA190"/>
  <c r="X190"/>
  <c r="AD190" s="1"/>
  <c r="AB189"/>
  <c r="AA189"/>
  <c r="X189"/>
  <c r="AD189" s="1"/>
  <c r="AB188"/>
  <c r="AA188"/>
  <c r="X188"/>
  <c r="AD188" s="1"/>
  <c r="AB187"/>
  <c r="AA187"/>
  <c r="X187"/>
  <c r="AD187" s="1"/>
  <c r="AB186"/>
  <c r="AA186"/>
  <c r="X186"/>
  <c r="AD186" s="1"/>
  <c r="AB185"/>
  <c r="AA185"/>
  <c r="X185"/>
  <c r="AD185" s="1"/>
  <c r="AB184"/>
  <c r="AA184"/>
  <c r="X184"/>
  <c r="AD184" s="1"/>
  <c r="AB183"/>
  <c r="AA183"/>
  <c r="X183"/>
  <c r="AD183" s="1"/>
  <c r="AB182"/>
  <c r="AA182"/>
  <c r="X182"/>
  <c r="AD182" s="1"/>
  <c r="AB181"/>
  <c r="AA181"/>
  <c r="X181"/>
  <c r="AD181" s="1"/>
  <c r="AB180"/>
  <c r="AA180"/>
  <c r="X180"/>
  <c r="AD180" s="1"/>
  <c r="AB179"/>
  <c r="AA179"/>
  <c r="X179"/>
  <c r="AD179" s="1"/>
  <c r="AB178"/>
  <c r="AA178"/>
  <c r="X178"/>
  <c r="AD178" s="1"/>
  <c r="AB177"/>
  <c r="AA177"/>
  <c r="X177"/>
  <c r="AD177" s="1"/>
  <c r="AB176"/>
  <c r="AA176"/>
  <c r="X176"/>
  <c r="AD176" s="1"/>
  <c r="AB175"/>
  <c r="AA175"/>
  <c r="X175"/>
  <c r="AD175" s="1"/>
  <c r="AB174"/>
  <c r="AA174"/>
  <c r="X174"/>
  <c r="AD174" s="1"/>
  <c r="AB173"/>
  <c r="AA173"/>
  <c r="AB172"/>
  <c r="AA172"/>
  <c r="X172"/>
  <c r="AD172" s="1"/>
  <c r="AB171"/>
  <c r="AA171"/>
  <c r="AB170"/>
  <c r="AA170"/>
  <c r="X170"/>
  <c r="AD170" s="1"/>
  <c r="AB169"/>
  <c r="AA169"/>
  <c r="X169"/>
  <c r="AD169" s="1"/>
  <c r="X168"/>
  <c r="AB167"/>
  <c r="AA167"/>
  <c r="X167"/>
  <c r="AD167" s="1"/>
  <c r="AB166"/>
  <c r="AA166"/>
  <c r="X166"/>
  <c r="AD166" s="1"/>
  <c r="AB165"/>
  <c r="AA165"/>
  <c r="X165"/>
  <c r="AD165" s="1"/>
  <c r="AA164"/>
  <c r="AB163"/>
  <c r="AA163"/>
  <c r="X163"/>
  <c r="AD163" s="1"/>
  <c r="AB162"/>
  <c r="AA162"/>
  <c r="X162"/>
  <c r="AD162" s="1"/>
  <c r="AB161"/>
  <c r="AA161"/>
  <c r="X161"/>
  <c r="AD161" s="1"/>
  <c r="AB160"/>
  <c r="AA160"/>
  <c r="X160"/>
  <c r="AD160" s="1"/>
  <c r="AB159"/>
  <c r="AA159"/>
  <c r="AB158"/>
  <c r="AA158"/>
  <c r="X158"/>
  <c r="AD158" s="1"/>
  <c r="AB157"/>
  <c r="AA157"/>
  <c r="X157"/>
  <c r="AD157" s="1"/>
  <c r="AB156"/>
  <c r="AA156"/>
  <c r="X156"/>
  <c r="AD156" s="1"/>
  <c r="AB155"/>
  <c r="AA155"/>
  <c r="X155"/>
  <c r="AD155" s="1"/>
  <c r="AB154"/>
  <c r="AA154"/>
  <c r="X154"/>
  <c r="AD154" s="1"/>
  <c r="AB153"/>
  <c r="AA153"/>
  <c r="X153"/>
  <c r="AD153" s="1"/>
  <c r="AB152"/>
  <c r="AA152"/>
  <c r="X152"/>
  <c r="AD152" s="1"/>
  <c r="AB151"/>
  <c r="AA151"/>
  <c r="X151"/>
  <c r="AD151" s="1"/>
  <c r="AB150"/>
  <c r="AA150"/>
  <c r="X150"/>
  <c r="AD150" s="1"/>
  <c r="AB149"/>
  <c r="AA149"/>
  <c r="X149"/>
  <c r="AD149" s="1"/>
  <c r="AB148"/>
  <c r="AA148"/>
  <c r="X148"/>
  <c r="AD148" s="1"/>
  <c r="AB147"/>
  <c r="AA147"/>
  <c r="X147"/>
  <c r="AD147" s="1"/>
  <c r="AB146"/>
  <c r="AA146"/>
  <c r="X146"/>
  <c r="AD146" s="1"/>
  <c r="AB145"/>
  <c r="AA145"/>
  <c r="X145"/>
  <c r="AD145" s="1"/>
  <c r="AB144"/>
  <c r="AA144"/>
  <c r="X144"/>
  <c r="AD144" s="1"/>
  <c r="AA143"/>
  <c r="Z143"/>
  <c r="Y143"/>
  <c r="X143"/>
  <c r="AB142"/>
  <c r="AA142"/>
  <c r="X142"/>
  <c r="AD142" s="1"/>
  <c r="AB141"/>
  <c r="AA141"/>
  <c r="X141"/>
  <c r="AD141" s="1"/>
  <c r="AB140"/>
  <c r="AA140"/>
  <c r="X140"/>
  <c r="AD140" s="1"/>
  <c r="AB139"/>
  <c r="AA139"/>
  <c r="X139"/>
  <c r="AD139" s="1"/>
  <c r="AB138"/>
  <c r="AA138"/>
  <c r="X138"/>
  <c r="AD138" s="1"/>
  <c r="AB137"/>
  <c r="AA137"/>
  <c r="X137"/>
  <c r="AD137" s="1"/>
  <c r="AB136"/>
  <c r="AA136"/>
  <c r="X136"/>
  <c r="AD136" s="1"/>
  <c r="AB135"/>
  <c r="AA135"/>
  <c r="X135"/>
  <c r="AD135" s="1"/>
  <c r="AB134"/>
  <c r="AA134"/>
  <c r="X134"/>
  <c r="AD134" s="1"/>
  <c r="AB133"/>
  <c r="AA133"/>
  <c r="X133"/>
  <c r="AD133" s="1"/>
  <c r="AB132"/>
  <c r="AA132"/>
  <c r="X132"/>
  <c r="AD132" s="1"/>
  <c r="AB131"/>
  <c r="AA131"/>
  <c r="X131"/>
  <c r="AD131" s="1"/>
  <c r="AB130"/>
  <c r="AA130"/>
  <c r="X130"/>
  <c r="AD130" s="1"/>
  <c r="AB129"/>
  <c r="AA129"/>
  <c r="X129"/>
  <c r="AD129" s="1"/>
  <c r="AB128"/>
  <c r="AA128"/>
  <c r="X128"/>
  <c r="AD128" s="1"/>
  <c r="AB127"/>
  <c r="AA127"/>
  <c r="X127"/>
  <c r="AD127" s="1"/>
  <c r="AB126"/>
  <c r="AA126"/>
  <c r="X126"/>
  <c r="AD126" s="1"/>
  <c r="AB125"/>
  <c r="AA125"/>
  <c r="X125"/>
  <c r="AD125" s="1"/>
  <c r="AB124"/>
  <c r="AA124"/>
  <c r="X124"/>
  <c r="AD124" s="1"/>
  <c r="AB123"/>
  <c r="AA123"/>
  <c r="X123"/>
  <c r="AD123" s="1"/>
  <c r="AB122"/>
  <c r="AA122"/>
  <c r="X122"/>
  <c r="AD122" s="1"/>
  <c r="AB121"/>
  <c r="AA121"/>
  <c r="X121"/>
  <c r="AD121" s="1"/>
  <c r="AB120"/>
  <c r="AA120"/>
  <c r="AB119"/>
  <c r="AA119"/>
  <c r="X119"/>
  <c r="AD119" s="1"/>
  <c r="AB118"/>
  <c r="AA118"/>
  <c r="X118"/>
  <c r="AD118" s="1"/>
  <c r="AB117"/>
  <c r="AA117"/>
  <c r="X117"/>
  <c r="AD117" s="1"/>
  <c r="AB116"/>
  <c r="AA116"/>
  <c r="X116"/>
  <c r="AD116" s="1"/>
  <c r="AB115"/>
  <c r="AA115"/>
  <c r="X115"/>
  <c r="AD115" s="1"/>
  <c r="AB114"/>
  <c r="AA114"/>
  <c r="X114"/>
  <c r="AD114" s="1"/>
  <c r="AB113"/>
  <c r="AA113"/>
  <c r="X113"/>
  <c r="AD113" s="1"/>
  <c r="AB112"/>
  <c r="AA112"/>
  <c r="X112"/>
  <c r="AD112" s="1"/>
  <c r="AB111"/>
  <c r="AA111"/>
  <c r="X111"/>
  <c r="AD111" s="1"/>
  <c r="AB110"/>
  <c r="AB143" s="1"/>
  <c r="AA110"/>
  <c r="X110"/>
  <c r="AB109"/>
  <c r="AA109"/>
  <c r="Y109"/>
  <c r="X109"/>
  <c r="AB108"/>
  <c r="AA108"/>
  <c r="X108"/>
  <c r="AD108" s="1"/>
  <c r="AB107"/>
  <c r="AA107"/>
  <c r="X107"/>
  <c r="AD107" s="1"/>
  <c r="AB106"/>
  <c r="AA106"/>
  <c r="X106"/>
  <c r="AD106" s="1"/>
  <c r="AB105"/>
  <c r="AA105"/>
  <c r="X105"/>
  <c r="AD105" s="1"/>
  <c r="AB104"/>
  <c r="AA104"/>
  <c r="X104"/>
  <c r="AD104" s="1"/>
  <c r="AB103"/>
  <c r="AA103"/>
  <c r="X103"/>
  <c r="AD103" s="1"/>
  <c r="AB102"/>
  <c r="AA102"/>
  <c r="X102"/>
  <c r="AD102" s="1"/>
  <c r="AB101"/>
  <c r="AA101"/>
  <c r="X101"/>
  <c r="AD101" s="1"/>
  <c r="AB100"/>
  <c r="AA100"/>
  <c r="X100"/>
  <c r="AD100" s="1"/>
  <c r="AB99"/>
  <c r="AA99"/>
  <c r="AB98"/>
  <c r="AA98"/>
  <c r="AB97"/>
  <c r="AA97"/>
  <c r="X97"/>
  <c r="AD97" s="1"/>
  <c r="AB96"/>
  <c r="AA96"/>
  <c r="X96"/>
  <c r="AD96" s="1"/>
  <c r="AB95"/>
  <c r="AA95"/>
  <c r="X95"/>
  <c r="AD95" s="1"/>
  <c r="AB94"/>
  <c r="AA94"/>
  <c r="X94"/>
  <c r="AD94" s="1"/>
  <c r="AB93"/>
  <c r="AA93"/>
  <c r="X93"/>
  <c r="AD93" s="1"/>
  <c r="AB92"/>
  <c r="AA92"/>
  <c r="X92"/>
  <c r="AD92" s="1"/>
  <c r="AB91"/>
  <c r="AA91"/>
  <c r="X91"/>
  <c r="AD91" s="1"/>
  <c r="AB90"/>
  <c r="AA90"/>
  <c r="X90"/>
  <c r="AD90" s="1"/>
  <c r="AB88"/>
  <c r="AA88"/>
  <c r="X88"/>
  <c r="AD88" s="1"/>
  <c r="AB87"/>
  <c r="AA87"/>
  <c r="X87"/>
  <c r="AD87" s="1"/>
  <c r="AB86"/>
  <c r="AA86"/>
  <c r="X86"/>
  <c r="AD86" s="1"/>
  <c r="AB85"/>
  <c r="AA85"/>
  <c r="X85"/>
  <c r="AD85" s="1"/>
  <c r="AB84"/>
  <c r="AA84"/>
  <c r="X84"/>
  <c r="AD84" s="1"/>
  <c r="AB83"/>
  <c r="AA83"/>
  <c r="X83"/>
  <c r="AD83" s="1"/>
  <c r="AB82"/>
  <c r="AA82"/>
  <c r="X82"/>
  <c r="AD82" s="1"/>
  <c r="AB81"/>
  <c r="AA81"/>
  <c r="X81"/>
  <c r="AD81" s="1"/>
  <c r="AB80"/>
  <c r="AA80"/>
  <c r="X80"/>
  <c r="AD80" s="1"/>
  <c r="AB79"/>
  <c r="AA79"/>
  <c r="X79"/>
  <c r="AD79" s="1"/>
  <c r="AB78"/>
  <c r="AA78"/>
  <c r="X78"/>
  <c r="AD78" s="1"/>
  <c r="AB77"/>
  <c r="AA77"/>
  <c r="X77"/>
  <c r="AD77" s="1"/>
  <c r="AB76"/>
  <c r="AA76"/>
  <c r="X76"/>
  <c r="AD76" s="1"/>
  <c r="AB75"/>
  <c r="AA75"/>
  <c r="X75"/>
  <c r="AD75" s="1"/>
  <c r="AB74"/>
  <c r="AA74"/>
  <c r="X74"/>
  <c r="AD74" s="1"/>
  <c r="AB73"/>
  <c r="AA73"/>
  <c r="X73"/>
  <c r="AD73" s="1"/>
  <c r="AB72"/>
  <c r="AA72"/>
  <c r="X72"/>
  <c r="AD72" s="1"/>
  <c r="AB71"/>
  <c r="AA71"/>
  <c r="X71"/>
  <c r="AD71" s="1"/>
  <c r="AB70"/>
  <c r="AA70"/>
  <c r="X70"/>
  <c r="AD70" s="1"/>
  <c r="AB69"/>
  <c r="AA69"/>
  <c r="X69"/>
  <c r="AD69" s="1"/>
  <c r="AB68"/>
  <c r="AA68"/>
  <c r="X68"/>
  <c r="AD68" s="1"/>
  <c r="AB67"/>
  <c r="AA67"/>
  <c r="X67"/>
  <c r="AD67" s="1"/>
  <c r="AB66"/>
  <c r="AA66"/>
  <c r="X66"/>
  <c r="AD66" s="1"/>
  <c r="AB65"/>
  <c r="AA65"/>
  <c r="X65"/>
  <c r="AD65" s="1"/>
  <c r="AB64"/>
  <c r="AA64"/>
  <c r="X64"/>
  <c r="AD64" s="1"/>
  <c r="AB63"/>
  <c r="AA63"/>
  <c r="X63"/>
  <c r="AD63" s="1"/>
  <c r="AB62"/>
  <c r="AA62"/>
  <c r="X62"/>
  <c r="AD62" s="1"/>
  <c r="AB61"/>
  <c r="AA61"/>
  <c r="X61"/>
  <c r="AD61" s="1"/>
  <c r="AB60"/>
  <c r="AA60"/>
  <c r="X60"/>
  <c r="AD60" s="1"/>
  <c r="AB59"/>
  <c r="AA59"/>
  <c r="X59"/>
  <c r="AD59" s="1"/>
  <c r="AB58"/>
  <c r="AA58"/>
  <c r="X58"/>
  <c r="AD58" s="1"/>
  <c r="AB57"/>
  <c r="AA57"/>
  <c r="X57"/>
  <c r="AD57" s="1"/>
  <c r="AB56"/>
  <c r="AA56"/>
  <c r="X56"/>
  <c r="AD56" s="1"/>
  <c r="AB55"/>
  <c r="AA55"/>
  <c r="X55"/>
  <c r="AD55" s="1"/>
  <c r="AB54"/>
  <c r="AA54"/>
  <c r="X54"/>
  <c r="AD54" s="1"/>
  <c r="AB53"/>
  <c r="AA53"/>
  <c r="X53"/>
  <c r="AD53" s="1"/>
  <c r="AB52"/>
  <c r="AA52"/>
  <c r="X52"/>
  <c r="AD52" s="1"/>
  <c r="AB51"/>
  <c r="AA51"/>
  <c r="X51"/>
  <c r="AD51" s="1"/>
  <c r="AB50"/>
  <c r="AA50"/>
  <c r="X50"/>
  <c r="AD50" s="1"/>
  <c r="AB49"/>
  <c r="AA49"/>
  <c r="X49"/>
  <c r="AD49" s="1"/>
  <c r="AB48"/>
  <c r="AA48"/>
  <c r="X48"/>
  <c r="AD48" s="1"/>
  <c r="AB47"/>
  <c r="AA47"/>
  <c r="X47"/>
  <c r="AD47" s="1"/>
  <c r="AB46"/>
  <c r="AA46"/>
  <c r="X46"/>
  <c r="AD46" s="1"/>
  <c r="AB45"/>
  <c r="AA45"/>
  <c r="X45"/>
  <c r="AD45" s="1"/>
  <c r="AB44"/>
  <c r="AA44"/>
  <c r="X44"/>
  <c r="AD44" s="1"/>
  <c r="AB43"/>
  <c r="AA43"/>
  <c r="X43"/>
  <c r="AD43" s="1"/>
  <c r="AB42"/>
  <c r="AA42"/>
  <c r="X42"/>
  <c r="AD42" s="1"/>
  <c r="AB41"/>
  <c r="AA41"/>
  <c r="X41"/>
  <c r="AD41" s="1"/>
  <c r="AB40"/>
  <c r="AA40"/>
  <c r="X40"/>
  <c r="AD40" s="1"/>
  <c r="AB39"/>
  <c r="AA39"/>
  <c r="X39"/>
  <c r="AD39" s="1"/>
  <c r="AB38"/>
  <c r="AA38"/>
  <c r="X38"/>
  <c r="AD38" s="1"/>
  <c r="AB37"/>
  <c r="AA37"/>
  <c r="X37"/>
  <c r="AD37" s="1"/>
  <c r="AB36"/>
  <c r="AA36"/>
  <c r="X36"/>
  <c r="AD36" s="1"/>
  <c r="AB35"/>
  <c r="AA35"/>
  <c r="X35"/>
  <c r="AD35" s="1"/>
  <c r="AB34"/>
  <c r="AA34"/>
  <c r="X34"/>
  <c r="AD34" s="1"/>
  <c r="AB33"/>
  <c r="AA33"/>
  <c r="X33"/>
  <c r="AD33" s="1"/>
  <c r="AB32"/>
  <c r="AA32"/>
  <c r="X32"/>
  <c r="AD32" s="1"/>
  <c r="AB31"/>
  <c r="AA31"/>
  <c r="X31"/>
  <c r="AD31" s="1"/>
  <c r="AB30"/>
  <c r="AA30"/>
  <c r="X30"/>
  <c r="AD30" s="1"/>
  <c r="AB29"/>
  <c r="AA29"/>
  <c r="X29"/>
  <c r="AD29" s="1"/>
  <c r="AB28"/>
  <c r="AA28"/>
  <c r="X28"/>
  <c r="AD28" s="1"/>
  <c r="AB27"/>
  <c r="AA27"/>
  <c r="X27"/>
  <c r="AD27" s="1"/>
  <c r="AB26"/>
  <c r="AA26"/>
  <c r="X26"/>
  <c r="AD26" s="1"/>
  <c r="AB25"/>
  <c r="AA25"/>
  <c r="X25"/>
  <c r="AD25" s="1"/>
  <c r="AB24"/>
  <c r="AA24"/>
  <c r="X24"/>
  <c r="AD24" s="1"/>
  <c r="AB23"/>
  <c r="AA23"/>
  <c r="X23"/>
  <c r="AD23" s="1"/>
  <c r="AB22"/>
  <c r="AA22"/>
  <c r="X22"/>
  <c r="AD22" s="1"/>
  <c r="AB21"/>
  <c r="AA21"/>
  <c r="X21"/>
  <c r="AD21" s="1"/>
  <c r="AB20"/>
  <c r="AA20"/>
  <c r="X20"/>
  <c r="AD20" s="1"/>
  <c r="AB19"/>
  <c r="AA19"/>
  <c r="X19"/>
  <c r="AD19" s="1"/>
  <c r="AB18"/>
  <c r="AA18"/>
  <c r="X18"/>
  <c r="AD18" s="1"/>
  <c r="AB17"/>
  <c r="AA17"/>
  <c r="X17"/>
  <c r="AD17" s="1"/>
  <c r="X512" i="8"/>
  <c r="X513" s="1"/>
  <c r="X511"/>
  <c r="X510"/>
  <c r="AD510" s="1"/>
  <c r="X509"/>
  <c r="AD509" s="1"/>
  <c r="X508"/>
  <c r="AD508" s="1"/>
  <c r="AB507"/>
  <c r="AA507"/>
  <c r="X507"/>
  <c r="AD507" s="1"/>
  <c r="AB506"/>
  <c r="AA506"/>
  <c r="X506"/>
  <c r="AD506" s="1"/>
  <c r="AB505"/>
  <c r="AA505"/>
  <c r="X505"/>
  <c r="AD505" s="1"/>
  <c r="AB504"/>
  <c r="AA504"/>
  <c r="X504"/>
  <c r="AD504" s="1"/>
  <c r="AB503"/>
  <c r="AA503"/>
  <c r="X503"/>
  <c r="AD503" s="1"/>
  <c r="AB502"/>
  <c r="AA502"/>
  <c r="X502"/>
  <c r="AD502" s="1"/>
  <c r="AB501"/>
  <c r="AA501"/>
  <c r="X501"/>
  <c r="AD501" s="1"/>
  <c r="AB500"/>
  <c r="AA500"/>
  <c r="X500"/>
  <c r="AD500" s="1"/>
  <c r="AB499"/>
  <c r="AA499"/>
  <c r="X499"/>
  <c r="AD499" s="1"/>
  <c r="AB498"/>
  <c r="AA498"/>
  <c r="X498"/>
  <c r="AD498" s="1"/>
  <c r="AB497"/>
  <c r="AA497"/>
  <c r="X497"/>
  <c r="AD497" s="1"/>
  <c r="AB496"/>
  <c r="AA496"/>
  <c r="X496"/>
  <c r="AD496" s="1"/>
  <c r="AB495"/>
  <c r="AA495"/>
  <c r="X495"/>
  <c r="AD495" s="1"/>
  <c r="AB494"/>
  <c r="AA494"/>
  <c r="X494"/>
  <c r="AD494" s="1"/>
  <c r="AB493"/>
  <c r="AA493"/>
  <c r="X493"/>
  <c r="AD493" s="1"/>
  <c r="AB492"/>
  <c r="AA492"/>
  <c r="X492"/>
  <c r="AD492" s="1"/>
  <c r="AB491"/>
  <c r="AA491"/>
  <c r="X491"/>
  <c r="AD491" s="1"/>
  <c r="AB490"/>
  <c r="AA490"/>
  <c r="X490"/>
  <c r="AD490" s="1"/>
  <c r="AB489"/>
  <c r="AA489"/>
  <c r="X489"/>
  <c r="AD489" s="1"/>
  <c r="AB488"/>
  <c r="AA488"/>
  <c r="X488"/>
  <c r="AD488" s="1"/>
  <c r="AB487"/>
  <c r="AA487"/>
  <c r="X487"/>
  <c r="AD487" s="1"/>
  <c r="X486"/>
  <c r="AD486" s="1"/>
  <c r="AB485"/>
  <c r="AA485"/>
  <c r="X485"/>
  <c r="AD485" s="1"/>
  <c r="AB484"/>
  <c r="AA484"/>
  <c r="X484"/>
  <c r="AD484" s="1"/>
  <c r="AB483"/>
  <c r="AA483"/>
  <c r="X483"/>
  <c r="AD483" s="1"/>
  <c r="AB482"/>
  <c r="AA482"/>
  <c r="X482"/>
  <c r="AD482" s="1"/>
  <c r="AB481"/>
  <c r="AA481"/>
  <c r="X481"/>
  <c r="AD481" s="1"/>
  <c r="AB480"/>
  <c r="AA480"/>
  <c r="X480"/>
  <c r="AD480" s="1"/>
  <c r="AB479"/>
  <c r="AA479"/>
  <c r="X479"/>
  <c r="AD479" s="1"/>
  <c r="AB478"/>
  <c r="AA478"/>
  <c r="X478"/>
  <c r="AD478" s="1"/>
  <c r="AB477"/>
  <c r="AA477"/>
  <c r="X477"/>
  <c r="AD477" s="1"/>
  <c r="AB476"/>
  <c r="AA476"/>
  <c r="X476"/>
  <c r="AD476" s="1"/>
  <c r="AB475"/>
  <c r="AA475"/>
  <c r="X475"/>
  <c r="AD475" s="1"/>
  <c r="X474"/>
  <c r="AD474" s="1"/>
  <c r="X473"/>
  <c r="AD473" s="1"/>
  <c r="AB472"/>
  <c r="AA472"/>
  <c r="X472"/>
  <c r="AD472" s="1"/>
  <c r="AB471"/>
  <c r="AA471"/>
  <c r="X471"/>
  <c r="AD471" s="1"/>
  <c r="AB470"/>
  <c r="AA470"/>
  <c r="X470"/>
  <c r="AD470" s="1"/>
  <c r="AB469"/>
  <c r="AA469"/>
  <c r="X469"/>
  <c r="AD469" s="1"/>
  <c r="AB468"/>
  <c r="AA468"/>
  <c r="X468"/>
  <c r="AD468" s="1"/>
  <c r="AB467"/>
  <c r="AA467"/>
  <c r="X467"/>
  <c r="AD467" s="1"/>
  <c r="AB466"/>
  <c r="AA466"/>
  <c r="X466"/>
  <c r="AD466" s="1"/>
  <c r="AB465"/>
  <c r="AA465"/>
  <c r="X465"/>
  <c r="AD465" s="1"/>
  <c r="AB464"/>
  <c r="AA464"/>
  <c r="X464"/>
  <c r="AD464" s="1"/>
  <c r="AB463"/>
  <c r="AA463"/>
  <c r="X463"/>
  <c r="AD463" s="1"/>
  <c r="AB462"/>
  <c r="AA462"/>
  <c r="X462"/>
  <c r="AD462" s="1"/>
  <c r="AB461"/>
  <c r="AA461"/>
  <c r="X461"/>
  <c r="AD461" s="1"/>
  <c r="AB460"/>
  <c r="AA460"/>
  <c r="X460"/>
  <c r="AD460" s="1"/>
  <c r="AB459"/>
  <c r="AA459"/>
  <c r="X459"/>
  <c r="AD459" s="1"/>
  <c r="AB458"/>
  <c r="AA458"/>
  <c r="X458"/>
  <c r="AD458" s="1"/>
  <c r="AB457"/>
  <c r="AA457"/>
  <c r="X457"/>
  <c r="AD457" s="1"/>
  <c r="AB456"/>
  <c r="AA456"/>
  <c r="X456"/>
  <c r="AD456" s="1"/>
  <c r="AB455"/>
  <c r="AA455"/>
  <c r="X455"/>
  <c r="AD455" s="1"/>
  <c r="AB454"/>
  <c r="AA454"/>
  <c r="X454"/>
  <c r="AD454" s="1"/>
  <c r="AB453"/>
  <c r="AA453"/>
  <c r="X453"/>
  <c r="AD453" s="1"/>
  <c r="AB452"/>
  <c r="AA452"/>
  <c r="X452"/>
  <c r="AD452" s="1"/>
  <c r="AB451"/>
  <c r="AA451"/>
  <c r="X451"/>
  <c r="AD451" s="1"/>
  <c r="X450"/>
  <c r="AD450" s="1"/>
  <c r="AB449"/>
  <c r="AA449"/>
  <c r="X449"/>
  <c r="AD449" s="1"/>
  <c r="AB448"/>
  <c r="AA448"/>
  <c r="X448"/>
  <c r="AD448" s="1"/>
  <c r="AB447"/>
  <c r="AA447"/>
  <c r="X447"/>
  <c r="AD447" s="1"/>
  <c r="AB446"/>
  <c r="AA446"/>
  <c r="X446"/>
  <c r="AD446" s="1"/>
  <c r="AB445"/>
  <c r="AA445"/>
  <c r="X445"/>
  <c r="AD445" s="1"/>
  <c r="AB444"/>
  <c r="AA444"/>
  <c r="X444"/>
  <c r="AD444" s="1"/>
  <c r="AB443"/>
  <c r="AA443"/>
  <c r="X443"/>
  <c r="AD443" s="1"/>
  <c r="AB442"/>
  <c r="AA442"/>
  <c r="X442"/>
  <c r="AD442" s="1"/>
  <c r="AB441"/>
  <c r="AA441"/>
  <c r="X441"/>
  <c r="AD441" s="1"/>
  <c r="AB440"/>
  <c r="AA440"/>
  <c r="X440"/>
  <c r="AD440" s="1"/>
  <c r="AB439"/>
  <c r="AA439"/>
  <c r="X439"/>
  <c r="AD439" s="1"/>
  <c r="X438"/>
  <c r="X437"/>
  <c r="AB436"/>
  <c r="AA436"/>
  <c r="X436"/>
  <c r="AD436" s="1"/>
  <c r="AB435"/>
  <c r="AA435"/>
  <c r="X435"/>
  <c r="AD435" s="1"/>
  <c r="AB434"/>
  <c r="AA434"/>
  <c r="X434"/>
  <c r="AD434" s="1"/>
  <c r="AB433"/>
  <c r="AA433"/>
  <c r="X433"/>
  <c r="AD433" s="1"/>
  <c r="AB432"/>
  <c r="AA432"/>
  <c r="X432"/>
  <c r="AD432" s="1"/>
  <c r="AB431"/>
  <c r="AA431"/>
  <c r="X431"/>
  <c r="AD431" s="1"/>
  <c r="AB430"/>
  <c r="AA430"/>
  <c r="X430"/>
  <c r="AD430" s="1"/>
  <c r="AB429"/>
  <c r="AA429"/>
  <c r="X429"/>
  <c r="AD429" s="1"/>
  <c r="AB428"/>
  <c r="AA428"/>
  <c r="X428"/>
  <c r="AD428" s="1"/>
  <c r="AB427"/>
  <c r="AA427"/>
  <c r="X427"/>
  <c r="AD427" s="1"/>
  <c r="AB426"/>
  <c r="AA426"/>
  <c r="X426"/>
  <c r="AD426" s="1"/>
  <c r="AB425"/>
  <c r="AA425"/>
  <c r="X425"/>
  <c r="AD425" s="1"/>
  <c r="AB424"/>
  <c r="AA424"/>
  <c r="X424"/>
  <c r="AD424" s="1"/>
  <c r="AB423"/>
  <c r="AA423"/>
  <c r="X423"/>
  <c r="AD423" s="1"/>
  <c r="AB422"/>
  <c r="AA422"/>
  <c r="X422"/>
  <c r="AD422" s="1"/>
  <c r="AB421"/>
  <c r="AA421"/>
  <c r="X421"/>
  <c r="AD421" s="1"/>
  <c r="AB420"/>
  <c r="AA420"/>
  <c r="X420"/>
  <c r="AD420" s="1"/>
  <c r="AB419"/>
  <c r="AA419"/>
  <c r="X419"/>
  <c r="AD419" s="1"/>
  <c r="AB418"/>
  <c r="AA418"/>
  <c r="X418"/>
  <c r="AD418" s="1"/>
  <c r="AB417"/>
  <c r="AA417"/>
  <c r="X417"/>
  <c r="AD417" s="1"/>
  <c r="AB416"/>
  <c r="AA416"/>
  <c r="X416"/>
  <c r="AD416" s="1"/>
  <c r="AB415"/>
  <c r="AA415"/>
  <c r="X415"/>
  <c r="AD415" s="1"/>
  <c r="AB414"/>
  <c r="AA414"/>
  <c r="X414"/>
  <c r="AD414" s="1"/>
  <c r="X413"/>
  <c r="AD413" s="1"/>
  <c r="AB412"/>
  <c r="AA412"/>
  <c r="X412"/>
  <c r="AD412" s="1"/>
  <c r="AB411"/>
  <c r="AA411"/>
  <c r="X411"/>
  <c r="AD411" s="1"/>
  <c r="AB410"/>
  <c r="AA410"/>
  <c r="X410"/>
  <c r="AD410" s="1"/>
  <c r="AB409"/>
  <c r="AA409"/>
  <c r="X409"/>
  <c r="AD409" s="1"/>
  <c r="AB408"/>
  <c r="AA408"/>
  <c r="X408"/>
  <c r="AD408" s="1"/>
  <c r="AB407"/>
  <c r="AA407"/>
  <c r="X407"/>
  <c r="AD407" s="1"/>
  <c r="AB406"/>
  <c r="AA406"/>
  <c r="X406"/>
  <c r="AD406" s="1"/>
  <c r="AB405"/>
  <c r="AA405"/>
  <c r="X405"/>
  <c r="AD405" s="1"/>
  <c r="AB404"/>
  <c r="AA404"/>
  <c r="X404"/>
  <c r="AD404" s="1"/>
  <c r="AB403"/>
  <c r="AA403"/>
  <c r="X403"/>
  <c r="AD403" s="1"/>
  <c r="AB398"/>
  <c r="AA398"/>
  <c r="AB397"/>
  <c r="AA397"/>
  <c r="X397"/>
  <c r="AB396"/>
  <c r="AA396"/>
  <c r="X396"/>
  <c r="X394"/>
  <c r="AB393"/>
  <c r="AA393"/>
  <c r="X393"/>
  <c r="AA392"/>
  <c r="AA391"/>
  <c r="AA390"/>
  <c r="AA394" s="1"/>
  <c r="X389"/>
  <c r="AD389" s="1"/>
  <c r="Y388"/>
  <c r="AA388" s="1"/>
  <c r="X388"/>
  <c r="AB387"/>
  <c r="AA387"/>
  <c r="X387"/>
  <c r="AD387" s="1"/>
  <c r="AB386"/>
  <c r="AA386"/>
  <c r="X386"/>
  <c r="AD386" s="1"/>
  <c r="AB385"/>
  <c r="AA385"/>
  <c r="X385"/>
  <c r="AD385" s="1"/>
  <c r="AB384"/>
  <c r="AA384"/>
  <c r="X384"/>
  <c r="AD384" s="1"/>
  <c r="X381"/>
  <c r="AA380"/>
  <c r="X380"/>
  <c r="AA379"/>
  <c r="X379"/>
  <c r="AA378"/>
  <c r="X378"/>
  <c r="AA377"/>
  <c r="X377"/>
  <c r="AA376"/>
  <c r="X376"/>
  <c r="AA375"/>
  <c r="X375"/>
  <c r="AB374"/>
  <c r="AA374"/>
  <c r="X374"/>
  <c r="AD374" s="1"/>
  <c r="AB373"/>
  <c r="AA373"/>
  <c r="X373"/>
  <c r="AD373" s="1"/>
  <c r="AA371"/>
  <c r="X371"/>
  <c r="AA370"/>
  <c r="X370"/>
  <c r="AA369"/>
  <c r="X369"/>
  <c r="AA368"/>
  <c r="X368"/>
  <c r="AA367"/>
  <c r="X367"/>
  <c r="AA366"/>
  <c r="X366"/>
  <c r="AA365"/>
  <c r="Z365"/>
  <c r="AA364"/>
  <c r="X364"/>
  <c r="AA363"/>
  <c r="AA362"/>
  <c r="AA361"/>
  <c r="AA361" i="1" s="1"/>
  <c r="AA360" i="8"/>
  <c r="X360"/>
  <c r="AA359"/>
  <c r="X359"/>
  <c r="AA358"/>
  <c r="X358"/>
  <c r="AA357"/>
  <c r="X357"/>
  <c r="AA356"/>
  <c r="X356"/>
  <c r="AA355"/>
  <c r="X355"/>
  <c r="AA354"/>
  <c r="X354"/>
  <c r="AA353"/>
  <c r="X353"/>
  <c r="AA352"/>
  <c r="X352"/>
  <c r="AB351"/>
  <c r="AA351"/>
  <c r="X351"/>
  <c r="AD351" s="1"/>
  <c r="AB350"/>
  <c r="AA350"/>
  <c r="X350"/>
  <c r="AD350" s="1"/>
  <c r="X349"/>
  <c r="AA348"/>
  <c r="AB347"/>
  <c r="AA347"/>
  <c r="X347"/>
  <c r="AD347" s="1"/>
  <c r="AB346"/>
  <c r="AA346"/>
  <c r="X346"/>
  <c r="AD346" s="1"/>
  <c r="Y345"/>
  <c r="X345"/>
  <c r="AB344"/>
  <c r="AA344"/>
  <c r="AB343"/>
  <c r="AA343"/>
  <c r="AB342"/>
  <c r="AA342"/>
  <c r="AB341"/>
  <c r="AA341"/>
  <c r="AA345" s="1"/>
  <c r="AB340"/>
  <c r="AA340"/>
  <c r="X339"/>
  <c r="AA338"/>
  <c r="AA339" s="1"/>
  <c r="AB337"/>
  <c r="AA337"/>
  <c r="X337"/>
  <c r="AD337" s="1"/>
  <c r="AB336"/>
  <c r="AA336"/>
  <c r="X336"/>
  <c r="AD336" s="1"/>
  <c r="X335"/>
  <c r="AA334"/>
  <c r="AB333"/>
  <c r="AA333"/>
  <c r="X333"/>
  <c r="AD333" s="1"/>
  <c r="X332"/>
  <c r="AD332" s="1"/>
  <c r="AB331"/>
  <c r="AA331"/>
  <c r="X331"/>
  <c r="AD331" s="1"/>
  <c r="AA330"/>
  <c r="AA332" s="1"/>
  <c r="X330"/>
  <c r="AD330" s="1"/>
  <c r="X328"/>
  <c r="AA327"/>
  <c r="AA326"/>
  <c r="AA325"/>
  <c r="X325"/>
  <c r="AD325" s="1"/>
  <c r="AA323"/>
  <c r="AA322"/>
  <c r="X322"/>
  <c r="AA321"/>
  <c r="AA324" s="1"/>
  <c r="AB320"/>
  <c r="AA320"/>
  <c r="X320"/>
  <c r="AD320" s="1"/>
  <c r="X319"/>
  <c r="AD319" s="1"/>
  <c r="Y317"/>
  <c r="AA317" s="1"/>
  <c r="X317"/>
  <c r="AA316"/>
  <c r="X316"/>
  <c r="AA315"/>
  <c r="X315"/>
  <c r="AB314"/>
  <c r="AA314"/>
  <c r="Y313"/>
  <c r="X313"/>
  <c r="AA313"/>
  <c r="Z313"/>
  <c r="AB310"/>
  <c r="AA310"/>
  <c r="X310"/>
  <c r="AD310" s="1"/>
  <c r="AB309"/>
  <c r="AA309"/>
  <c r="X309"/>
  <c r="AD309" s="1"/>
  <c r="AA308"/>
  <c r="Y308"/>
  <c r="X308"/>
  <c r="AA305"/>
  <c r="AA304"/>
  <c r="AA303"/>
  <c r="X303"/>
  <c r="AA302"/>
  <c r="X302"/>
  <c r="AA301"/>
  <c r="Y299"/>
  <c r="Y395" s="1"/>
  <c r="Y400" s="1"/>
  <c r="Y513" s="1"/>
  <c r="AA298"/>
  <c r="AA298" i="1" s="1"/>
  <c r="X298" i="8"/>
  <c r="AA297"/>
  <c r="X297"/>
  <c r="AA296"/>
  <c r="AA295"/>
  <c r="AA294"/>
  <c r="X294"/>
  <c r="AA293"/>
  <c r="X293"/>
  <c r="AA292"/>
  <c r="AA292" i="1" s="1"/>
  <c r="AA291" i="8"/>
  <c r="AA290"/>
  <c r="AA289"/>
  <c r="AA288"/>
  <c r="AA287"/>
  <c r="X284"/>
  <c r="AA283"/>
  <c r="AB282"/>
  <c r="AA282"/>
  <c r="AB281"/>
  <c r="AA281"/>
  <c r="X281"/>
  <c r="AD281" s="1"/>
  <c r="AA280"/>
  <c r="AA279"/>
  <c r="AA278"/>
  <c r="AB277"/>
  <c r="AA277"/>
  <c r="X277"/>
  <c r="AD277" s="1"/>
  <c r="AB276"/>
  <c r="AA276"/>
  <c r="X276"/>
  <c r="AD276" s="1"/>
  <c r="AA275"/>
  <c r="AA274"/>
  <c r="AB273"/>
  <c r="AA273"/>
  <c r="X273"/>
  <c r="AD273" s="1"/>
  <c r="AB272"/>
  <c r="AA272"/>
  <c r="X272"/>
  <c r="AD272" s="1"/>
  <c r="AA271"/>
  <c r="AA270"/>
  <c r="AA269"/>
  <c r="AB268"/>
  <c r="AA268"/>
  <c r="X268"/>
  <c r="AD268" s="1"/>
  <c r="AA267"/>
  <c r="AA266"/>
  <c r="AA265"/>
  <c r="X261"/>
  <c r="X260"/>
  <c r="X259"/>
  <c r="AA258"/>
  <c r="AA257"/>
  <c r="AA256"/>
  <c r="AA255"/>
  <c r="AB254"/>
  <c r="AA254"/>
  <c r="X254"/>
  <c r="AD254" s="1"/>
  <c r="AA253"/>
  <c r="AA252"/>
  <c r="AA251"/>
  <c r="AA250"/>
  <c r="AB249"/>
  <c r="AA249"/>
  <c r="X249"/>
  <c r="AD249" s="1"/>
  <c r="AB248"/>
  <c r="AA248"/>
  <c r="X248"/>
  <c r="AD248" s="1"/>
  <c r="AA247"/>
  <c r="AA246"/>
  <c r="AA246" i="1" s="1"/>
  <c r="AB245" i="8"/>
  <c r="AA245"/>
  <c r="X245"/>
  <c r="AD245" s="1"/>
  <c r="AB244"/>
  <c r="AA244"/>
  <c r="X244"/>
  <c r="AD244" s="1"/>
  <c r="AB243"/>
  <c r="AA243"/>
  <c r="X243"/>
  <c r="AD243" s="1"/>
  <c r="AB242"/>
  <c r="AA242"/>
  <c r="X242"/>
  <c r="AD242" s="1"/>
  <c r="AA241"/>
  <c r="AB240"/>
  <c r="AA240"/>
  <c r="X240"/>
  <c r="AD240" s="1"/>
  <c r="AB239"/>
  <c r="AA239"/>
  <c r="X239"/>
  <c r="AD239" s="1"/>
  <c r="AB238"/>
  <c r="AA238"/>
  <c r="X238"/>
  <c r="AD238" s="1"/>
  <c r="AB237"/>
  <c r="AA237"/>
  <c r="X237"/>
  <c r="AD237" s="1"/>
  <c r="AB236"/>
  <c r="AA236"/>
  <c r="X236"/>
  <c r="AD236" s="1"/>
  <c r="AB235"/>
  <c r="AA235"/>
  <c r="X235"/>
  <c r="AD235" s="1"/>
  <c r="AB234"/>
  <c r="AA234"/>
  <c r="X234"/>
  <c r="AD234" s="1"/>
  <c r="AB233"/>
  <c r="AA233"/>
  <c r="X233"/>
  <c r="AD233" s="1"/>
  <c r="AB232"/>
  <c r="AA232"/>
  <c r="X232"/>
  <c r="AD232" s="1"/>
  <c r="AB231"/>
  <c r="AA231"/>
  <c r="X231"/>
  <c r="AD231" s="1"/>
  <c r="AB230"/>
  <c r="AA230"/>
  <c r="X230"/>
  <c r="AD230" s="1"/>
  <c r="AB229"/>
  <c r="AA229"/>
  <c r="X229"/>
  <c r="AD229" s="1"/>
  <c r="AB228"/>
  <c r="AA228"/>
  <c r="X228"/>
  <c r="AD228" s="1"/>
  <c r="AB227"/>
  <c r="AA227"/>
  <c r="X227"/>
  <c r="AD227" s="1"/>
  <c r="AB226"/>
  <c r="AA226"/>
  <c r="X226"/>
  <c r="AD226" s="1"/>
  <c r="AB225"/>
  <c r="AA225"/>
  <c r="X225"/>
  <c r="AD225" s="1"/>
  <c r="AB224"/>
  <c r="AA224"/>
  <c r="X224"/>
  <c r="AD224" s="1"/>
  <c r="AB223"/>
  <c r="AA223"/>
  <c r="X223"/>
  <c r="AD223" s="1"/>
  <c r="AB222"/>
  <c r="AA222"/>
  <c r="X222"/>
  <c r="AD222" s="1"/>
  <c r="AB221"/>
  <c r="AA221"/>
  <c r="X221"/>
  <c r="AD221" s="1"/>
  <c r="AB220"/>
  <c r="AA220"/>
  <c r="X220"/>
  <c r="AD220" s="1"/>
  <c r="AB219"/>
  <c r="AA219"/>
  <c r="X219"/>
  <c r="AD219" s="1"/>
  <c r="AB218"/>
  <c r="AA218"/>
  <c r="X218"/>
  <c r="AD218" s="1"/>
  <c r="AB213"/>
  <c r="AA213"/>
  <c r="X213"/>
  <c r="AD213" s="1"/>
  <c r="AA211"/>
  <c r="AA210"/>
  <c r="AA209"/>
  <c r="AA208"/>
  <c r="X206"/>
  <c r="AB205"/>
  <c r="AA205"/>
  <c r="X205"/>
  <c r="AD205" s="1"/>
  <c r="AB204"/>
  <c r="AA204"/>
  <c r="X204"/>
  <c r="AD204" s="1"/>
  <c r="AA203"/>
  <c r="AB202"/>
  <c r="AA202"/>
  <c r="X202"/>
  <c r="AD202" s="1"/>
  <c r="AB201"/>
  <c r="AA201"/>
  <c r="X201"/>
  <c r="AD201" s="1"/>
  <c r="AA200"/>
  <c r="AB199"/>
  <c r="AA199"/>
  <c r="X199"/>
  <c r="AD199" s="1"/>
  <c r="AB198"/>
  <c r="AA198"/>
  <c r="X198"/>
  <c r="AD198" s="1"/>
  <c r="AA197"/>
  <c r="Z197"/>
  <c r="AB196"/>
  <c r="AA196"/>
  <c r="X196"/>
  <c r="AD196" s="1"/>
  <c r="AB195"/>
  <c r="AA195"/>
  <c r="X195"/>
  <c r="AD195" s="1"/>
  <c r="AB194"/>
  <c r="AA194"/>
  <c r="X194"/>
  <c r="AD194" s="1"/>
  <c r="X193"/>
  <c r="X168"/>
  <c r="AA164"/>
  <c r="AB163"/>
  <c r="AA163"/>
  <c r="X163"/>
  <c r="AD163" s="1"/>
  <c r="Z156"/>
  <c r="AB156" s="1"/>
  <c r="Y156"/>
  <c r="AA156" s="1"/>
  <c r="X156"/>
  <c r="AD156" s="1"/>
  <c r="AB147"/>
  <c r="AA147"/>
  <c r="X147"/>
  <c r="AD147" s="1"/>
  <c r="X143"/>
  <c r="Y110"/>
  <c r="Y143" s="1"/>
  <c r="X110"/>
  <c r="Y109"/>
  <c r="AA109" s="1"/>
  <c r="X109"/>
  <c r="AA108"/>
  <c r="AA108" i="1" s="1"/>
  <c r="AA104" i="8"/>
  <c r="AA103"/>
  <c r="AA102"/>
  <c r="AA101"/>
  <c r="AA100"/>
  <c r="AB99"/>
  <c r="AA99"/>
  <c r="AA99" i="1" s="1"/>
  <c r="AA98" i="8"/>
  <c r="AA98" i="1" s="1"/>
  <c r="AB98" i="8"/>
  <c r="AA92"/>
  <c r="AB91"/>
  <c r="AA91"/>
  <c r="X91"/>
  <c r="AD91" s="1"/>
  <c r="AA88"/>
  <c r="AB87"/>
  <c r="AA87"/>
  <c r="X87"/>
  <c r="AD87" s="1"/>
  <c r="AB86"/>
  <c r="AA86"/>
  <c r="X86"/>
  <c r="AD86" s="1"/>
  <c r="AB85"/>
  <c r="AA85"/>
  <c r="X85"/>
  <c r="AD85" s="1"/>
  <c r="AB84"/>
  <c r="AA84"/>
  <c r="X84"/>
  <c r="AD84" s="1"/>
  <c r="AB83"/>
  <c r="AA83"/>
  <c r="X83"/>
  <c r="AD83" s="1"/>
  <c r="AB82"/>
  <c r="AA82"/>
  <c r="X82"/>
  <c r="AD82" s="1"/>
  <c r="AB81"/>
  <c r="AA81"/>
  <c r="X81"/>
  <c r="AD81" s="1"/>
  <c r="X512" i="9"/>
  <c r="X513" s="1"/>
  <c r="X511"/>
  <c r="X510"/>
  <c r="AD510" s="1"/>
  <c r="X509"/>
  <c r="AD509" s="1"/>
  <c r="X508"/>
  <c r="AD508" s="1"/>
  <c r="AB507"/>
  <c r="AA507"/>
  <c r="X507"/>
  <c r="AD507" s="1"/>
  <c r="AB506"/>
  <c r="AA506"/>
  <c r="X506"/>
  <c r="AD506" s="1"/>
  <c r="AB505"/>
  <c r="AA505"/>
  <c r="X505"/>
  <c r="AD505" s="1"/>
  <c r="AB504"/>
  <c r="AA504"/>
  <c r="X504"/>
  <c r="AD504" s="1"/>
  <c r="AB503"/>
  <c r="AA503"/>
  <c r="X503"/>
  <c r="AD503" s="1"/>
  <c r="AB502"/>
  <c r="AA502"/>
  <c r="X502"/>
  <c r="AD502" s="1"/>
  <c r="AB501"/>
  <c r="AA501"/>
  <c r="X501"/>
  <c r="AD501" s="1"/>
  <c r="AB500"/>
  <c r="AA500"/>
  <c r="X500"/>
  <c r="AD500" s="1"/>
  <c r="AB499"/>
  <c r="AA499"/>
  <c r="X499"/>
  <c r="AD499" s="1"/>
  <c r="AB498"/>
  <c r="AA498"/>
  <c r="X498"/>
  <c r="AD498" s="1"/>
  <c r="AB497"/>
  <c r="AA497"/>
  <c r="X497"/>
  <c r="AD497" s="1"/>
  <c r="AB496"/>
  <c r="AA496"/>
  <c r="X496"/>
  <c r="AD496" s="1"/>
  <c r="AB495"/>
  <c r="AA495"/>
  <c r="X495"/>
  <c r="AD495" s="1"/>
  <c r="AB494"/>
  <c r="AA494"/>
  <c r="X494"/>
  <c r="AD494" s="1"/>
  <c r="AB493"/>
  <c r="AA493"/>
  <c r="X493"/>
  <c r="AD493" s="1"/>
  <c r="AB492"/>
  <c r="AA492"/>
  <c r="X492"/>
  <c r="AD492" s="1"/>
  <c r="AB491"/>
  <c r="AA491"/>
  <c r="X491"/>
  <c r="AD491" s="1"/>
  <c r="AB490"/>
  <c r="AA490"/>
  <c r="X490"/>
  <c r="AD490" s="1"/>
  <c r="AB489"/>
  <c r="AA489"/>
  <c r="X489"/>
  <c r="AD489" s="1"/>
  <c r="AB488"/>
  <c r="AA488"/>
  <c r="X488"/>
  <c r="AD488" s="1"/>
  <c r="AB487"/>
  <c r="AA487"/>
  <c r="X487"/>
  <c r="AD487" s="1"/>
  <c r="X486"/>
  <c r="AD486" s="1"/>
  <c r="AB485"/>
  <c r="AA485"/>
  <c r="X485"/>
  <c r="AD485" s="1"/>
  <c r="AB484"/>
  <c r="AA484"/>
  <c r="X484"/>
  <c r="AD484" s="1"/>
  <c r="AB483"/>
  <c r="AA483"/>
  <c r="X483"/>
  <c r="AD483" s="1"/>
  <c r="AB482"/>
  <c r="AA482"/>
  <c r="X482"/>
  <c r="AD482" s="1"/>
  <c r="AB481"/>
  <c r="AA481"/>
  <c r="X481"/>
  <c r="AD481" s="1"/>
  <c r="AB480"/>
  <c r="AA480"/>
  <c r="X480"/>
  <c r="AD480" s="1"/>
  <c r="AB479"/>
  <c r="AA479"/>
  <c r="X479"/>
  <c r="AD479" s="1"/>
  <c r="AB478"/>
  <c r="AA478"/>
  <c r="X478"/>
  <c r="AD478" s="1"/>
  <c r="AB477"/>
  <c r="AA477"/>
  <c r="X477"/>
  <c r="AD477" s="1"/>
  <c r="AB476"/>
  <c r="AA476"/>
  <c r="X476"/>
  <c r="AD476" s="1"/>
  <c r="AB475"/>
  <c r="AA475"/>
  <c r="X475"/>
  <c r="AD475" s="1"/>
  <c r="X474"/>
  <c r="AD474" s="1"/>
  <c r="X473"/>
  <c r="AD473" s="1"/>
  <c r="AB472"/>
  <c r="AA472"/>
  <c r="X472"/>
  <c r="AD472" s="1"/>
  <c r="AB471"/>
  <c r="AA471"/>
  <c r="X471"/>
  <c r="AD471" s="1"/>
  <c r="AB470"/>
  <c r="AA470"/>
  <c r="X470"/>
  <c r="AD470" s="1"/>
  <c r="AB469"/>
  <c r="AA469"/>
  <c r="X469"/>
  <c r="AD469" s="1"/>
  <c r="AB468"/>
  <c r="AA468"/>
  <c r="X468"/>
  <c r="AD468" s="1"/>
  <c r="AB467"/>
  <c r="AA467"/>
  <c r="X467"/>
  <c r="AD467" s="1"/>
  <c r="AB466"/>
  <c r="AA466"/>
  <c r="X466"/>
  <c r="AD466" s="1"/>
  <c r="AB465"/>
  <c r="AA465"/>
  <c r="X465"/>
  <c r="AD465" s="1"/>
  <c r="AB464"/>
  <c r="AA464"/>
  <c r="X464"/>
  <c r="AD464" s="1"/>
  <c r="AB463"/>
  <c r="AA463"/>
  <c r="X463"/>
  <c r="AD463" s="1"/>
  <c r="AB462"/>
  <c r="AA462"/>
  <c r="X462"/>
  <c r="AD462" s="1"/>
  <c r="AB461"/>
  <c r="AA461"/>
  <c r="X461"/>
  <c r="AD461" s="1"/>
  <c r="AB460"/>
  <c r="AA460"/>
  <c r="X460"/>
  <c r="AD460" s="1"/>
  <c r="AB459"/>
  <c r="AA459"/>
  <c r="X459"/>
  <c r="AD459" s="1"/>
  <c r="AB458"/>
  <c r="AA458"/>
  <c r="X458"/>
  <c r="AD458" s="1"/>
  <c r="AB457"/>
  <c r="AA457"/>
  <c r="X457"/>
  <c r="AD457" s="1"/>
  <c r="AB456"/>
  <c r="AA456"/>
  <c r="X456"/>
  <c r="AD456" s="1"/>
  <c r="AB455"/>
  <c r="AA455"/>
  <c r="X455"/>
  <c r="AD455" s="1"/>
  <c r="AB454"/>
  <c r="AA454"/>
  <c r="X454"/>
  <c r="AD454" s="1"/>
  <c r="AB453"/>
  <c r="AA453"/>
  <c r="X453"/>
  <c r="AD453" s="1"/>
  <c r="AB452"/>
  <c r="AA452"/>
  <c r="X452"/>
  <c r="AD452" s="1"/>
  <c r="AB451"/>
  <c r="AA451"/>
  <c r="X451"/>
  <c r="AD451" s="1"/>
  <c r="X450"/>
  <c r="AD450" s="1"/>
  <c r="AB449"/>
  <c r="AA449"/>
  <c r="X449"/>
  <c r="AD449" s="1"/>
  <c r="AB448"/>
  <c r="AA448"/>
  <c r="X448"/>
  <c r="AD448" s="1"/>
  <c r="AB447"/>
  <c r="AA447"/>
  <c r="X447"/>
  <c r="AD447" s="1"/>
  <c r="AB446"/>
  <c r="AA446"/>
  <c r="X446"/>
  <c r="AD446" s="1"/>
  <c r="AB445"/>
  <c r="AA445"/>
  <c r="X445"/>
  <c r="AD445" s="1"/>
  <c r="AB444"/>
  <c r="AA444"/>
  <c r="X444"/>
  <c r="AD444" s="1"/>
  <c r="AB443"/>
  <c r="AA443"/>
  <c r="X443"/>
  <c r="AD443" s="1"/>
  <c r="AB442"/>
  <c r="AA442"/>
  <c r="X442"/>
  <c r="AD442" s="1"/>
  <c r="AB441"/>
  <c r="AA441"/>
  <c r="X441"/>
  <c r="AD441" s="1"/>
  <c r="AB440"/>
  <c r="AA440"/>
  <c r="X440"/>
  <c r="AD440" s="1"/>
  <c r="AB439"/>
  <c r="AA439"/>
  <c r="X439"/>
  <c r="AD439" s="1"/>
  <c r="X438"/>
  <c r="X437"/>
  <c r="AB436"/>
  <c r="AA436"/>
  <c r="X436"/>
  <c r="AD436" s="1"/>
  <c r="AB435"/>
  <c r="AA435"/>
  <c r="X435"/>
  <c r="AD435" s="1"/>
  <c r="AB434"/>
  <c r="AA434"/>
  <c r="X434"/>
  <c r="AD434" s="1"/>
  <c r="AB433"/>
  <c r="AA433"/>
  <c r="X433"/>
  <c r="AD433" s="1"/>
  <c r="AB432"/>
  <c r="AA432"/>
  <c r="X432"/>
  <c r="AD432" s="1"/>
  <c r="AB431"/>
  <c r="AA431"/>
  <c r="X431"/>
  <c r="AD431" s="1"/>
  <c r="AB430"/>
  <c r="AA430"/>
  <c r="X430"/>
  <c r="AD430" s="1"/>
  <c r="AB429"/>
  <c r="AA429"/>
  <c r="X429"/>
  <c r="AD429" s="1"/>
  <c r="AB428"/>
  <c r="AA428"/>
  <c r="X428"/>
  <c r="AD428" s="1"/>
  <c r="AB427"/>
  <c r="AA427"/>
  <c r="X427"/>
  <c r="AD427" s="1"/>
  <c r="AB426"/>
  <c r="AA426"/>
  <c r="X426"/>
  <c r="AD426" s="1"/>
  <c r="AB425"/>
  <c r="AA425"/>
  <c r="X425"/>
  <c r="AD425" s="1"/>
  <c r="AB424"/>
  <c r="AA424"/>
  <c r="X424"/>
  <c r="AD424" s="1"/>
  <c r="AB423"/>
  <c r="AA423"/>
  <c r="X423"/>
  <c r="AD423" s="1"/>
  <c r="AB422"/>
  <c r="AA422"/>
  <c r="X422"/>
  <c r="AD422" s="1"/>
  <c r="AB421"/>
  <c r="AA421"/>
  <c r="X421"/>
  <c r="AD421" s="1"/>
  <c r="AB420"/>
  <c r="AA420"/>
  <c r="X420"/>
  <c r="AD420" s="1"/>
  <c r="AB419"/>
  <c r="AA419"/>
  <c r="X419"/>
  <c r="AD419" s="1"/>
  <c r="AB418"/>
  <c r="AA418"/>
  <c r="X418"/>
  <c r="AD418" s="1"/>
  <c r="AB417"/>
  <c r="AA417"/>
  <c r="X417"/>
  <c r="AD417" s="1"/>
  <c r="AB416"/>
  <c r="AA416"/>
  <c r="X416"/>
  <c r="AD416" s="1"/>
  <c r="AB415"/>
  <c r="AA415"/>
  <c r="X415"/>
  <c r="AD415" s="1"/>
  <c r="AB414"/>
  <c r="AA414"/>
  <c r="X414"/>
  <c r="AD414" s="1"/>
  <c r="X413"/>
  <c r="AD413" s="1"/>
  <c r="AB412"/>
  <c r="AA412"/>
  <c r="X412"/>
  <c r="AD412" s="1"/>
  <c r="AB411"/>
  <c r="AA411"/>
  <c r="X411"/>
  <c r="AD411" s="1"/>
  <c r="AB410"/>
  <c r="AA410"/>
  <c r="X410"/>
  <c r="AD410" s="1"/>
  <c r="AB409"/>
  <c r="AA409"/>
  <c r="X409"/>
  <c r="AD409" s="1"/>
  <c r="AB408"/>
  <c r="AA408"/>
  <c r="X408"/>
  <c r="AD408" s="1"/>
  <c r="AB407"/>
  <c r="AA407"/>
  <c r="X407"/>
  <c r="AD407" s="1"/>
  <c r="AB406"/>
  <c r="AA406"/>
  <c r="X406"/>
  <c r="AD406" s="1"/>
  <c r="AB405"/>
  <c r="AA405"/>
  <c r="X405"/>
  <c r="AD405" s="1"/>
  <c r="AB404"/>
  <c r="AA404"/>
  <c r="X404"/>
  <c r="AD404" s="1"/>
  <c r="AB403"/>
  <c r="AA403"/>
  <c r="X403"/>
  <c r="AD403" s="1"/>
  <c r="AB402"/>
  <c r="AA402"/>
  <c r="X402"/>
  <c r="AD402" s="1"/>
  <c r="AB401"/>
  <c r="AA401"/>
  <c r="X401"/>
  <c r="AD401" s="1"/>
  <c r="X400"/>
  <c r="AB399"/>
  <c r="AA399"/>
  <c r="X399"/>
  <c r="AB398"/>
  <c r="AA398"/>
  <c r="AB397"/>
  <c r="AA397"/>
  <c r="X397"/>
  <c r="AB396"/>
  <c r="AA396"/>
  <c r="X396"/>
  <c r="X394"/>
  <c r="AB393"/>
  <c r="AA393"/>
  <c r="X393"/>
  <c r="AA392"/>
  <c r="AA391"/>
  <c r="AA390"/>
  <c r="AA394" s="1"/>
  <c r="AB389"/>
  <c r="AA389"/>
  <c r="X389"/>
  <c r="AD389" s="1"/>
  <c r="AA388"/>
  <c r="X388"/>
  <c r="AB387"/>
  <c r="AA387"/>
  <c r="X387"/>
  <c r="AD387" s="1"/>
  <c r="AB386"/>
  <c r="AA386"/>
  <c r="X386"/>
  <c r="AD386" s="1"/>
  <c r="AB385"/>
  <c r="AB388" s="1"/>
  <c r="AA385"/>
  <c r="AA385" i="1" s="1"/>
  <c r="X385" i="9"/>
  <c r="AD385" s="1"/>
  <c r="AB384"/>
  <c r="AA384"/>
  <c r="X384"/>
  <c r="AD384" s="1"/>
  <c r="AB383"/>
  <c r="AA383"/>
  <c r="X383"/>
  <c r="AD383" s="1"/>
  <c r="AB382"/>
  <c r="AA382"/>
  <c r="X382"/>
  <c r="AD382" s="1"/>
  <c r="X381"/>
  <c r="AA380"/>
  <c r="X380"/>
  <c r="AA379"/>
  <c r="X379"/>
  <c r="AA378"/>
  <c r="X378"/>
  <c r="AA377"/>
  <c r="X377"/>
  <c r="AA376"/>
  <c r="X376"/>
  <c r="AA375"/>
  <c r="X375"/>
  <c r="AB374"/>
  <c r="AB374" i="1" s="1"/>
  <c r="AA374" i="9"/>
  <c r="X374"/>
  <c r="AD374" s="1"/>
  <c r="AB373"/>
  <c r="AA373"/>
  <c r="X373"/>
  <c r="AD373" s="1"/>
  <c r="AA372"/>
  <c r="X372"/>
  <c r="AA371"/>
  <c r="X371"/>
  <c r="AA370"/>
  <c r="X370"/>
  <c r="AA369"/>
  <c r="X369"/>
  <c r="AA368"/>
  <c r="X368"/>
  <c r="AA367"/>
  <c r="X367"/>
  <c r="Z367" s="1"/>
  <c r="AA366"/>
  <c r="AA381" s="1"/>
  <c r="X366"/>
  <c r="AA365"/>
  <c r="Z365"/>
  <c r="AA364"/>
  <c r="X364"/>
  <c r="AA363"/>
  <c r="AA362"/>
  <c r="AA361"/>
  <c r="AA360"/>
  <c r="X360"/>
  <c r="AA359"/>
  <c r="X359"/>
  <c r="AA358"/>
  <c r="X358"/>
  <c r="AA357"/>
  <c r="AA356"/>
  <c r="X356"/>
  <c r="AA355"/>
  <c r="X355"/>
  <c r="AA354"/>
  <c r="X354"/>
  <c r="AA353"/>
  <c r="X353"/>
  <c r="AA352"/>
  <c r="X352"/>
  <c r="AB351"/>
  <c r="AA351"/>
  <c r="X351"/>
  <c r="AD351" s="1"/>
  <c r="AB350"/>
  <c r="AA350"/>
  <c r="X350"/>
  <c r="AD350" s="1"/>
  <c r="X349"/>
  <c r="AA348"/>
  <c r="AB347"/>
  <c r="AA347"/>
  <c r="X347"/>
  <c r="AD347" s="1"/>
  <c r="AB346"/>
  <c r="AA346"/>
  <c r="X346"/>
  <c r="AD346" s="1"/>
  <c r="X345"/>
  <c r="AB344"/>
  <c r="AA344"/>
  <c r="AB343"/>
  <c r="AA343"/>
  <c r="AB342"/>
  <c r="AA342"/>
  <c r="AA345" s="1"/>
  <c r="AB341"/>
  <c r="AA341"/>
  <c r="AB340"/>
  <c r="AA340"/>
  <c r="X340"/>
  <c r="AD340" s="1"/>
  <c r="X339"/>
  <c r="AA338"/>
  <c r="AA339" s="1"/>
  <c r="AB337"/>
  <c r="AA337"/>
  <c r="X337"/>
  <c r="AD337" s="1"/>
  <c r="AB336"/>
  <c r="AA336"/>
  <c r="X336"/>
  <c r="AD336" s="1"/>
  <c r="X335"/>
  <c r="AA334"/>
  <c r="AB333"/>
  <c r="AA333"/>
  <c r="X333"/>
  <c r="AD333" s="1"/>
  <c r="X332"/>
  <c r="AD332" s="1"/>
  <c r="AB331"/>
  <c r="AA331"/>
  <c r="X331"/>
  <c r="AD331" s="1"/>
  <c r="AA330"/>
  <c r="AA332" s="1"/>
  <c r="X330"/>
  <c r="AD330" s="1"/>
  <c r="AB329"/>
  <c r="AA329"/>
  <c r="X329"/>
  <c r="AD329" s="1"/>
  <c r="X328"/>
  <c r="AA327"/>
  <c r="AA326"/>
  <c r="AB325"/>
  <c r="AA325"/>
  <c r="X325"/>
  <c r="AD325" s="1"/>
  <c r="X324"/>
  <c r="AA323"/>
  <c r="AA322"/>
  <c r="AA321"/>
  <c r="AA324" s="1"/>
  <c r="AB320"/>
  <c r="AA320"/>
  <c r="X320"/>
  <c r="AD320" s="1"/>
  <c r="AB319"/>
  <c r="AA319"/>
  <c r="X319"/>
  <c r="AD319" s="1"/>
  <c r="AB318"/>
  <c r="AA318"/>
  <c r="X318"/>
  <c r="AD318" s="1"/>
  <c r="AA317"/>
  <c r="X317"/>
  <c r="AA316"/>
  <c r="X316"/>
  <c r="AA315"/>
  <c r="X315"/>
  <c r="AB314"/>
  <c r="AA314"/>
  <c r="Y313"/>
  <c r="AA313" s="1"/>
  <c r="X313"/>
  <c r="Z313"/>
  <c r="AB310"/>
  <c r="AA310"/>
  <c r="X310"/>
  <c r="AD310" s="1"/>
  <c r="AB309"/>
  <c r="AA309"/>
  <c r="X309"/>
  <c r="AD309" s="1"/>
  <c r="Y308"/>
  <c r="X308"/>
  <c r="AB307"/>
  <c r="AA307"/>
  <c r="X307"/>
  <c r="AD307" s="1"/>
  <c r="AB306"/>
  <c r="AA306"/>
  <c r="X306"/>
  <c r="AD306" s="1"/>
  <c r="AA305"/>
  <c r="AA304"/>
  <c r="AA308" s="1"/>
  <c r="AB303"/>
  <c r="AA303"/>
  <c r="X303"/>
  <c r="AD303" s="1"/>
  <c r="AB302"/>
  <c r="AA302"/>
  <c r="X302"/>
  <c r="AD302" s="1"/>
  <c r="AA301"/>
  <c r="AB300"/>
  <c r="AA300"/>
  <c r="Y299"/>
  <c r="X299"/>
  <c r="AB298"/>
  <c r="AA298"/>
  <c r="X298"/>
  <c r="AD298" s="1"/>
  <c r="AB297"/>
  <c r="AA297"/>
  <c r="X297"/>
  <c r="AD297" s="1"/>
  <c r="AA296"/>
  <c r="AA295"/>
  <c r="AA299" s="1"/>
  <c r="AA294"/>
  <c r="X294"/>
  <c r="AB293"/>
  <c r="AA293"/>
  <c r="X293"/>
  <c r="AD293" s="1"/>
  <c r="AA292"/>
  <c r="AA291"/>
  <c r="AA290"/>
  <c r="AA289"/>
  <c r="AA288"/>
  <c r="AA287"/>
  <c r="AB286"/>
  <c r="AA286"/>
  <c r="AB285"/>
  <c r="AA285"/>
  <c r="X285"/>
  <c r="AD285" s="1"/>
  <c r="X284"/>
  <c r="AB282"/>
  <c r="AA282"/>
  <c r="AB281"/>
  <c r="AA281"/>
  <c r="X281"/>
  <c r="AD281" s="1"/>
  <c r="AA280"/>
  <c r="AA279"/>
  <c r="AA278"/>
  <c r="AB277"/>
  <c r="AA277"/>
  <c r="X277"/>
  <c r="AD277" s="1"/>
  <c r="AB276"/>
  <c r="AA276"/>
  <c r="X276"/>
  <c r="AD276" s="1"/>
  <c r="AA275"/>
  <c r="AA274"/>
  <c r="AB273"/>
  <c r="AA273"/>
  <c r="X273"/>
  <c r="AD273" s="1"/>
  <c r="AB272"/>
  <c r="AA272"/>
  <c r="X272"/>
  <c r="AD272" s="1"/>
  <c r="AA271"/>
  <c r="AA270"/>
  <c r="AA269"/>
  <c r="AB268"/>
  <c r="AA268"/>
  <c r="X268"/>
  <c r="AD268" s="1"/>
  <c r="AA267"/>
  <c r="AA266"/>
  <c r="AA265"/>
  <c r="AB264"/>
  <c r="AA264"/>
  <c r="AB263"/>
  <c r="AA263"/>
  <c r="AB262"/>
  <c r="AA262"/>
  <c r="X259"/>
  <c r="AA258"/>
  <c r="AA257"/>
  <c r="AA256"/>
  <c r="AA255"/>
  <c r="AB254"/>
  <c r="AA254"/>
  <c r="X254"/>
  <c r="AD254" s="1"/>
  <c r="AA253"/>
  <c r="AA252"/>
  <c r="AA251"/>
  <c r="AB249"/>
  <c r="AA249"/>
  <c r="X249"/>
  <c r="AD249" s="1"/>
  <c r="AB248"/>
  <c r="AA248"/>
  <c r="X248"/>
  <c r="AD248" s="1"/>
  <c r="AA247"/>
  <c r="AA246"/>
  <c r="AB245"/>
  <c r="AA245"/>
  <c r="X245"/>
  <c r="AD245" s="1"/>
  <c r="AB244"/>
  <c r="AA244"/>
  <c r="X244"/>
  <c r="AD244" s="1"/>
  <c r="AB243"/>
  <c r="AA243"/>
  <c r="X243"/>
  <c r="AD243" s="1"/>
  <c r="AB242"/>
  <c r="AA242"/>
  <c r="X242"/>
  <c r="AD242" s="1"/>
  <c r="AA241"/>
  <c r="AB240"/>
  <c r="AA240"/>
  <c r="X240"/>
  <c r="AD240" s="1"/>
  <c r="AB239"/>
  <c r="AA239"/>
  <c r="X239"/>
  <c r="AD239" s="1"/>
  <c r="AB238"/>
  <c r="AA238"/>
  <c r="X238"/>
  <c r="AD238" s="1"/>
  <c r="AB237"/>
  <c r="AA237"/>
  <c r="X237"/>
  <c r="AD237" s="1"/>
  <c r="AB236"/>
  <c r="AA236"/>
  <c r="X236"/>
  <c r="AD236" s="1"/>
  <c r="AB235"/>
  <c r="AA235"/>
  <c r="X235"/>
  <c r="AD235" s="1"/>
  <c r="AB234"/>
  <c r="AA234"/>
  <c r="X234"/>
  <c r="AD234" s="1"/>
  <c r="AB233"/>
  <c r="AA233"/>
  <c r="X233"/>
  <c r="AD233" s="1"/>
  <c r="AB232"/>
  <c r="AA232"/>
  <c r="X232"/>
  <c r="AD232" s="1"/>
  <c r="AB231"/>
  <c r="AA231"/>
  <c r="X231"/>
  <c r="AD231" s="1"/>
  <c r="AB230"/>
  <c r="AA230"/>
  <c r="X230"/>
  <c r="AD230" s="1"/>
  <c r="AB229"/>
  <c r="AA229"/>
  <c r="X229"/>
  <c r="AD229" s="1"/>
  <c r="AB228"/>
  <c r="AA228"/>
  <c r="X228"/>
  <c r="AD228" s="1"/>
  <c r="AB227"/>
  <c r="AA227"/>
  <c r="X227"/>
  <c r="AD227" s="1"/>
  <c r="AB226"/>
  <c r="AA226"/>
  <c r="X226"/>
  <c r="AD226" s="1"/>
  <c r="AB225"/>
  <c r="AA225"/>
  <c r="X225"/>
  <c r="AD225" s="1"/>
  <c r="AB224"/>
  <c r="AA224"/>
  <c r="X224"/>
  <c r="AD224" s="1"/>
  <c r="AB223"/>
  <c r="AA223"/>
  <c r="X223"/>
  <c r="AD223" s="1"/>
  <c r="AB222"/>
  <c r="AA222"/>
  <c r="X222"/>
  <c r="AD222" s="1"/>
  <c r="AB221"/>
  <c r="AA221"/>
  <c r="X221"/>
  <c r="AD221" s="1"/>
  <c r="AB220"/>
  <c r="AA220"/>
  <c r="X220"/>
  <c r="AD220" s="1"/>
  <c r="AB219"/>
  <c r="AA219"/>
  <c r="X219"/>
  <c r="AD219" s="1"/>
  <c r="AB218"/>
  <c r="AA218"/>
  <c r="X218"/>
  <c r="AD218" s="1"/>
  <c r="AB217"/>
  <c r="AA217"/>
  <c r="X217"/>
  <c r="AD217" s="1"/>
  <c r="AB216"/>
  <c r="AA216"/>
  <c r="X216"/>
  <c r="AD216" s="1"/>
  <c r="AB215"/>
  <c r="AA215"/>
  <c r="X215"/>
  <c r="AD215" s="1"/>
  <c r="AB214"/>
  <c r="AA214"/>
  <c r="X214"/>
  <c r="AD214" s="1"/>
  <c r="AB213"/>
  <c r="AA213"/>
  <c r="X213"/>
  <c r="AD213" s="1"/>
  <c r="X212"/>
  <c r="AA211"/>
  <c r="AA210"/>
  <c r="AA209"/>
  <c r="AA208"/>
  <c r="AB207"/>
  <c r="AA207"/>
  <c r="X207"/>
  <c r="AD207" s="1"/>
  <c r="X206"/>
  <c r="AB205"/>
  <c r="AA205"/>
  <c r="AA204"/>
  <c r="AA203"/>
  <c r="AA202"/>
  <c r="AA201"/>
  <c r="AA200"/>
  <c r="AA199"/>
  <c r="AA198"/>
  <c r="AA197"/>
  <c r="Z197"/>
  <c r="AB196"/>
  <c r="AA196"/>
  <c r="X196"/>
  <c r="AD196" s="1"/>
  <c r="AB195"/>
  <c r="AA195"/>
  <c r="X195"/>
  <c r="AD195" s="1"/>
  <c r="AB194"/>
  <c r="AA194"/>
  <c r="X194"/>
  <c r="AD194" s="1"/>
  <c r="X193"/>
  <c r="AB192"/>
  <c r="AA192"/>
  <c r="X192"/>
  <c r="AD192" s="1"/>
  <c r="AB191"/>
  <c r="AA191"/>
  <c r="X191"/>
  <c r="AD191" s="1"/>
  <c r="AB190"/>
  <c r="AA190"/>
  <c r="X190"/>
  <c r="AD190" s="1"/>
  <c r="AB189"/>
  <c r="AA189"/>
  <c r="X189"/>
  <c r="AD189" s="1"/>
  <c r="AB188"/>
  <c r="AA188"/>
  <c r="X188"/>
  <c r="AD188" s="1"/>
  <c r="AB187"/>
  <c r="AA187"/>
  <c r="X187"/>
  <c r="AD187" s="1"/>
  <c r="AB186"/>
  <c r="AA186"/>
  <c r="X186"/>
  <c r="AD186" s="1"/>
  <c r="AB185"/>
  <c r="AA185"/>
  <c r="X185"/>
  <c r="AD185" s="1"/>
  <c r="AB184"/>
  <c r="AA184"/>
  <c r="X184"/>
  <c r="AD184" s="1"/>
  <c r="AB183"/>
  <c r="AA183"/>
  <c r="X183"/>
  <c r="AD183" s="1"/>
  <c r="AB182"/>
  <c r="AA182"/>
  <c r="X182"/>
  <c r="AD182" s="1"/>
  <c r="AB181"/>
  <c r="AA181"/>
  <c r="X181"/>
  <c r="AD181" s="1"/>
  <c r="AB180"/>
  <c r="AA180"/>
  <c r="X180"/>
  <c r="AD180" s="1"/>
  <c r="AB179"/>
  <c r="AA179"/>
  <c r="X179"/>
  <c r="AD179" s="1"/>
  <c r="AB178"/>
  <c r="AA178"/>
  <c r="X178"/>
  <c r="AD178" s="1"/>
  <c r="AB177"/>
  <c r="AA177"/>
  <c r="X177"/>
  <c r="AD177" s="1"/>
  <c r="AB176"/>
  <c r="AA176"/>
  <c r="X176"/>
  <c r="AD176" s="1"/>
  <c r="AB175"/>
  <c r="AA175"/>
  <c r="X175"/>
  <c r="AD175" s="1"/>
  <c r="AB174"/>
  <c r="AA174"/>
  <c r="X174"/>
  <c r="AD174" s="1"/>
  <c r="AB173"/>
  <c r="AA173"/>
  <c r="X173"/>
  <c r="AD173" s="1"/>
  <c r="AB172"/>
  <c r="AA172"/>
  <c r="AB171"/>
  <c r="AA171"/>
  <c r="X171"/>
  <c r="AD171" s="1"/>
  <c r="AB170"/>
  <c r="AA170"/>
  <c r="AB169"/>
  <c r="AA169"/>
  <c r="X169"/>
  <c r="AD169" s="1"/>
  <c r="AB167"/>
  <c r="AA167"/>
  <c r="X167"/>
  <c r="AD167" s="1"/>
  <c r="AB166"/>
  <c r="AA166"/>
  <c r="X166"/>
  <c r="AD166" s="1"/>
  <c r="AB165"/>
  <c r="AA165"/>
  <c r="X165"/>
  <c r="AD165" s="1"/>
  <c r="AA164"/>
  <c r="AB163"/>
  <c r="AA163"/>
  <c r="X163"/>
  <c r="AD163" s="1"/>
  <c r="AB162"/>
  <c r="AA162"/>
  <c r="X162"/>
  <c r="AD162" s="1"/>
  <c r="AB161"/>
  <c r="AA161"/>
  <c r="X161"/>
  <c r="AD161" s="1"/>
  <c r="AB160"/>
  <c r="AA160"/>
  <c r="AB159"/>
  <c r="AA159"/>
  <c r="X159"/>
  <c r="AD159" s="1"/>
  <c r="AB158"/>
  <c r="AA158"/>
  <c r="X158"/>
  <c r="AD158" s="1"/>
  <c r="AB157"/>
  <c r="AA157"/>
  <c r="X157"/>
  <c r="AD157" s="1"/>
  <c r="AB156"/>
  <c r="AA156"/>
  <c r="X156"/>
  <c r="AD156" s="1"/>
  <c r="AB155"/>
  <c r="AA155"/>
  <c r="X155"/>
  <c r="AD155" s="1"/>
  <c r="AB154"/>
  <c r="AA154"/>
  <c r="X154"/>
  <c r="AD154" s="1"/>
  <c r="AB153"/>
  <c r="AA153"/>
  <c r="X153"/>
  <c r="AD153" s="1"/>
  <c r="AB152"/>
  <c r="AA152"/>
  <c r="X152"/>
  <c r="AD152" s="1"/>
  <c r="AB151"/>
  <c r="AA151"/>
  <c r="X151"/>
  <c r="AD151" s="1"/>
  <c r="AB150"/>
  <c r="AA150"/>
  <c r="X150"/>
  <c r="AD150" s="1"/>
  <c r="AB149"/>
  <c r="AA149"/>
  <c r="X149"/>
  <c r="AD149" s="1"/>
  <c r="AB148"/>
  <c r="AA148"/>
  <c r="X148"/>
  <c r="AD148" s="1"/>
  <c r="AB147"/>
  <c r="AA147"/>
  <c r="X147"/>
  <c r="AD147" s="1"/>
  <c r="AB146"/>
  <c r="AA146"/>
  <c r="X146"/>
  <c r="AD146" s="1"/>
  <c r="AB145"/>
  <c r="AA145"/>
  <c r="X145"/>
  <c r="AD145" s="1"/>
  <c r="AB144"/>
  <c r="AA144"/>
  <c r="X144"/>
  <c r="AD144" s="1"/>
  <c r="AB143"/>
  <c r="Z143"/>
  <c r="Y143"/>
  <c r="X143"/>
  <c r="AB142"/>
  <c r="AA142"/>
  <c r="X142"/>
  <c r="AD142" s="1"/>
  <c r="AB141"/>
  <c r="AA141"/>
  <c r="X141"/>
  <c r="AD141" s="1"/>
  <c r="AB140"/>
  <c r="AA140"/>
  <c r="X140"/>
  <c r="AD140" s="1"/>
  <c r="AB139"/>
  <c r="AA139"/>
  <c r="X139"/>
  <c r="AD139" s="1"/>
  <c r="AB138"/>
  <c r="AA138"/>
  <c r="X138"/>
  <c r="AD138" s="1"/>
  <c r="AB137"/>
  <c r="AA137"/>
  <c r="X137"/>
  <c r="AD137" s="1"/>
  <c r="AB136"/>
  <c r="AA136"/>
  <c r="X136"/>
  <c r="AD136" s="1"/>
  <c r="AB135"/>
  <c r="AA135"/>
  <c r="X135"/>
  <c r="AD135" s="1"/>
  <c r="AB134"/>
  <c r="AA134"/>
  <c r="X134"/>
  <c r="AD134" s="1"/>
  <c r="AB133"/>
  <c r="AA133"/>
  <c r="X133"/>
  <c r="AD133" s="1"/>
  <c r="AB132"/>
  <c r="AA132"/>
  <c r="X132"/>
  <c r="AD132" s="1"/>
  <c r="AB131"/>
  <c r="AA131"/>
  <c r="X131"/>
  <c r="AD131" s="1"/>
  <c r="AB130"/>
  <c r="AA130"/>
  <c r="X130"/>
  <c r="AD130" s="1"/>
  <c r="AB129"/>
  <c r="AA129"/>
  <c r="X129"/>
  <c r="AD129" s="1"/>
  <c r="AB128"/>
  <c r="AA128"/>
  <c r="X128"/>
  <c r="AD128" s="1"/>
  <c r="AB127"/>
  <c r="AA127"/>
  <c r="X127"/>
  <c r="AD127" s="1"/>
  <c r="AB126"/>
  <c r="AA126"/>
  <c r="X126"/>
  <c r="AD126" s="1"/>
  <c r="AB125"/>
  <c r="AA125"/>
  <c r="X125"/>
  <c r="AD125" s="1"/>
  <c r="AB124"/>
  <c r="AA124"/>
  <c r="X124"/>
  <c r="AD124" s="1"/>
  <c r="AB123"/>
  <c r="AA123"/>
  <c r="X123"/>
  <c r="AD123" s="1"/>
  <c r="AB122"/>
  <c r="AA122"/>
  <c r="X122"/>
  <c r="AD122" s="1"/>
  <c r="AB121"/>
  <c r="AA121"/>
  <c r="X121"/>
  <c r="AD121" s="1"/>
  <c r="AB120"/>
  <c r="AA120"/>
  <c r="AB119"/>
  <c r="AA119"/>
  <c r="X119"/>
  <c r="AD119" s="1"/>
  <c r="AB118"/>
  <c r="AA118"/>
  <c r="X118"/>
  <c r="AD118" s="1"/>
  <c r="AB117"/>
  <c r="AA117"/>
  <c r="X117"/>
  <c r="AD117" s="1"/>
  <c r="AB116"/>
  <c r="AA116"/>
  <c r="X116"/>
  <c r="AD116" s="1"/>
  <c r="AB115"/>
  <c r="AA115"/>
  <c r="X115"/>
  <c r="AD115" s="1"/>
  <c r="AB114"/>
  <c r="AA114"/>
  <c r="X114"/>
  <c r="AD114" s="1"/>
  <c r="AB113"/>
  <c r="AA113"/>
  <c r="X113"/>
  <c r="AD113" s="1"/>
  <c r="AB112"/>
  <c r="AA112"/>
  <c r="X112"/>
  <c r="AD112" s="1"/>
  <c r="AB111"/>
  <c r="AA111"/>
  <c r="X111"/>
  <c r="AD111" s="1"/>
  <c r="AB110"/>
  <c r="AA110"/>
  <c r="AA143" s="1"/>
  <c r="X110"/>
  <c r="AB109"/>
  <c r="Y109"/>
  <c r="AA109" s="1"/>
  <c r="X109"/>
  <c r="AB108"/>
  <c r="AA108"/>
  <c r="X108"/>
  <c r="AD108" s="1"/>
  <c r="AB107"/>
  <c r="AA107"/>
  <c r="X107"/>
  <c r="AD107" s="1"/>
  <c r="AB106"/>
  <c r="AA106"/>
  <c r="X106"/>
  <c r="AD106" s="1"/>
  <c r="AB105"/>
  <c r="AA105"/>
  <c r="X105"/>
  <c r="AD105" s="1"/>
  <c r="AB104"/>
  <c r="AA104"/>
  <c r="X104"/>
  <c r="AD104" s="1"/>
  <c r="AB103"/>
  <c r="AA103"/>
  <c r="X103"/>
  <c r="AD103" s="1"/>
  <c r="AB102"/>
  <c r="AA102"/>
  <c r="X102"/>
  <c r="AD102" s="1"/>
  <c r="AB101"/>
  <c r="AA101"/>
  <c r="X101"/>
  <c r="AD101" s="1"/>
  <c r="AB100"/>
  <c r="AA100"/>
  <c r="X100"/>
  <c r="AD100" s="1"/>
  <c r="AB99"/>
  <c r="AA99"/>
  <c r="AB98"/>
  <c r="AA98"/>
  <c r="AB97"/>
  <c r="AA97"/>
  <c r="X97"/>
  <c r="AD97" s="1"/>
  <c r="AB96"/>
  <c r="AA96"/>
  <c r="X96"/>
  <c r="AD96" s="1"/>
  <c r="AB95"/>
  <c r="AA95"/>
  <c r="X95"/>
  <c r="AD95" s="1"/>
  <c r="AB94"/>
  <c r="AA94"/>
  <c r="X94"/>
  <c r="AD94" s="1"/>
  <c r="AB93"/>
  <c r="AA93"/>
  <c r="X93"/>
  <c r="AD93" s="1"/>
  <c r="AB92"/>
  <c r="AA92"/>
  <c r="X92"/>
  <c r="AD92" s="1"/>
  <c r="AB91"/>
  <c r="AA91"/>
  <c r="X91"/>
  <c r="AD91" s="1"/>
  <c r="AB90"/>
  <c r="AA90"/>
  <c r="X90"/>
  <c r="AD90" s="1"/>
  <c r="AB88"/>
  <c r="AA88"/>
  <c r="X88"/>
  <c r="AD88" s="1"/>
  <c r="AB87"/>
  <c r="AA87"/>
  <c r="X87"/>
  <c r="AD87" s="1"/>
  <c r="AB86"/>
  <c r="AA86"/>
  <c r="X86"/>
  <c r="AD86" s="1"/>
  <c r="AB85"/>
  <c r="AA85"/>
  <c r="X85"/>
  <c r="AD85" s="1"/>
  <c r="AB84"/>
  <c r="AA84"/>
  <c r="X84"/>
  <c r="AD84" s="1"/>
  <c r="AB83"/>
  <c r="AA83"/>
  <c r="X83"/>
  <c r="AD83" s="1"/>
  <c r="AB82"/>
  <c r="AA82"/>
  <c r="X82"/>
  <c r="AD82" s="1"/>
  <c r="AB81"/>
  <c r="AA81"/>
  <c r="X81"/>
  <c r="AD81" s="1"/>
  <c r="AB80"/>
  <c r="AA80"/>
  <c r="X80"/>
  <c r="AD80" s="1"/>
  <c r="AB79"/>
  <c r="AA79"/>
  <c r="X79"/>
  <c r="AD79" s="1"/>
  <c r="AB78"/>
  <c r="AA78"/>
  <c r="X78"/>
  <c r="AD78" s="1"/>
  <c r="AB77"/>
  <c r="AA77"/>
  <c r="X77"/>
  <c r="AD77" s="1"/>
  <c r="AB76"/>
  <c r="AA76"/>
  <c r="X76"/>
  <c r="AD76" s="1"/>
  <c r="AB75"/>
  <c r="AA75"/>
  <c r="X75"/>
  <c r="AD75" s="1"/>
  <c r="AB74"/>
  <c r="AA74"/>
  <c r="X74"/>
  <c r="AD74" s="1"/>
  <c r="AB73"/>
  <c r="AA73"/>
  <c r="X73"/>
  <c r="AD73" s="1"/>
  <c r="AB72"/>
  <c r="AA72"/>
  <c r="X72"/>
  <c r="AD72" s="1"/>
  <c r="AB71"/>
  <c r="AA71"/>
  <c r="X71"/>
  <c r="AD71" s="1"/>
  <c r="AB70"/>
  <c r="AA70"/>
  <c r="X70"/>
  <c r="AD70" s="1"/>
  <c r="AB69"/>
  <c r="AA69"/>
  <c r="X69"/>
  <c r="AD69" s="1"/>
  <c r="AB68"/>
  <c r="AA68"/>
  <c r="X68"/>
  <c r="AD68" s="1"/>
  <c r="AB67"/>
  <c r="AA67"/>
  <c r="X67"/>
  <c r="AD67" s="1"/>
  <c r="AB66"/>
  <c r="AA66"/>
  <c r="X66"/>
  <c r="AD66" s="1"/>
  <c r="AB65"/>
  <c r="AA65"/>
  <c r="X65"/>
  <c r="AD65" s="1"/>
  <c r="AB64"/>
  <c r="AA64"/>
  <c r="X64"/>
  <c r="AD64" s="1"/>
  <c r="AB63"/>
  <c r="AA63"/>
  <c r="X63"/>
  <c r="AD63" s="1"/>
  <c r="AB62"/>
  <c r="AA62"/>
  <c r="X62"/>
  <c r="AD62" s="1"/>
  <c r="AB61"/>
  <c r="AA61"/>
  <c r="X61"/>
  <c r="AD61" s="1"/>
  <c r="AB60"/>
  <c r="AA60"/>
  <c r="X60"/>
  <c r="AD60" s="1"/>
  <c r="AB59"/>
  <c r="AA59"/>
  <c r="X59"/>
  <c r="AD59" s="1"/>
  <c r="AB58"/>
  <c r="AA58"/>
  <c r="X58"/>
  <c r="AD58" s="1"/>
  <c r="AB57"/>
  <c r="AA57"/>
  <c r="X57"/>
  <c r="AD57" s="1"/>
  <c r="AB56"/>
  <c r="AA56"/>
  <c r="X56"/>
  <c r="AD56" s="1"/>
  <c r="AB55"/>
  <c r="AA55"/>
  <c r="X55"/>
  <c r="AD55" s="1"/>
  <c r="AB54"/>
  <c r="AA54"/>
  <c r="X54"/>
  <c r="AD54" s="1"/>
  <c r="AB53"/>
  <c r="AA53"/>
  <c r="X53"/>
  <c r="AD53" s="1"/>
  <c r="AB52"/>
  <c r="AA52"/>
  <c r="X52"/>
  <c r="AD52" s="1"/>
  <c r="AB51"/>
  <c r="AA51"/>
  <c r="X51"/>
  <c r="AD51" s="1"/>
  <c r="AB50"/>
  <c r="AA50"/>
  <c r="X50"/>
  <c r="AD50" s="1"/>
  <c r="AB49"/>
  <c r="AA49"/>
  <c r="X49"/>
  <c r="AD49" s="1"/>
  <c r="AB48"/>
  <c r="AA48"/>
  <c r="X48"/>
  <c r="AD48" s="1"/>
  <c r="AB47"/>
  <c r="AA47"/>
  <c r="X47"/>
  <c r="AD47" s="1"/>
  <c r="AB46"/>
  <c r="AA46"/>
  <c r="X46"/>
  <c r="AD46" s="1"/>
  <c r="AB45"/>
  <c r="AA45"/>
  <c r="X45"/>
  <c r="AD45" s="1"/>
  <c r="AB44"/>
  <c r="AA44"/>
  <c r="X44"/>
  <c r="AD44" s="1"/>
  <c r="AB43"/>
  <c r="AA43"/>
  <c r="X43"/>
  <c r="AD43" s="1"/>
  <c r="AB42"/>
  <c r="AA42"/>
  <c r="X42"/>
  <c r="AD42" s="1"/>
  <c r="AB41"/>
  <c r="AA41"/>
  <c r="X41"/>
  <c r="AD41" s="1"/>
  <c r="AB40"/>
  <c r="AA40"/>
  <c r="X40"/>
  <c r="AD40" s="1"/>
  <c r="AB39"/>
  <c r="AA39"/>
  <c r="X39"/>
  <c r="AD39" s="1"/>
  <c r="AB38"/>
  <c r="AA38"/>
  <c r="X38"/>
  <c r="AD38" s="1"/>
  <c r="AB37"/>
  <c r="AA37"/>
  <c r="X37"/>
  <c r="AD37" s="1"/>
  <c r="AB36"/>
  <c r="AA36"/>
  <c r="X36"/>
  <c r="AD36" s="1"/>
  <c r="AB35"/>
  <c r="AA35"/>
  <c r="X35"/>
  <c r="AD35" s="1"/>
  <c r="AB34"/>
  <c r="AA34"/>
  <c r="X34"/>
  <c r="AD34" s="1"/>
  <c r="AB33"/>
  <c r="AA33"/>
  <c r="X33"/>
  <c r="AD33" s="1"/>
  <c r="AB32"/>
  <c r="AA32"/>
  <c r="X32"/>
  <c r="AD32" s="1"/>
  <c r="AB31"/>
  <c r="AA31"/>
  <c r="X31"/>
  <c r="AD31" s="1"/>
  <c r="AB30"/>
  <c r="AA30"/>
  <c r="X30"/>
  <c r="AD30" s="1"/>
  <c r="AB29"/>
  <c r="AA29"/>
  <c r="X29"/>
  <c r="AD29" s="1"/>
  <c r="AB28"/>
  <c r="AA28"/>
  <c r="X28"/>
  <c r="AD28" s="1"/>
  <c r="AB27"/>
  <c r="AA27"/>
  <c r="X27"/>
  <c r="AD27" s="1"/>
  <c r="AB26"/>
  <c r="AA26"/>
  <c r="X26"/>
  <c r="AD26" s="1"/>
  <c r="AB25"/>
  <c r="AA25"/>
  <c r="X25"/>
  <c r="AD25" s="1"/>
  <c r="AB24"/>
  <c r="AA24"/>
  <c r="X24"/>
  <c r="AD24" s="1"/>
  <c r="AB23"/>
  <c r="AA23"/>
  <c r="X23"/>
  <c r="AD23" s="1"/>
  <c r="AB22"/>
  <c r="AA22"/>
  <c r="X22"/>
  <c r="AD22" s="1"/>
  <c r="AB21"/>
  <c r="AA21"/>
  <c r="X21"/>
  <c r="AD21" s="1"/>
  <c r="AB20"/>
  <c r="AA20"/>
  <c r="X20"/>
  <c r="AD20" s="1"/>
  <c r="AB19"/>
  <c r="AA19"/>
  <c r="X19"/>
  <c r="AD19" s="1"/>
  <c r="AB18"/>
  <c r="AA18"/>
  <c r="X18"/>
  <c r="AD18" s="1"/>
  <c r="AB17"/>
  <c r="AA17"/>
  <c r="X17"/>
  <c r="AD17" s="1"/>
  <c r="X16"/>
  <c r="AD16" s="1"/>
  <c r="X15"/>
  <c r="AD15" s="1"/>
  <c r="X14"/>
  <c r="AD14" s="1"/>
  <c r="X13"/>
  <c r="AD13" s="1"/>
  <c r="X12"/>
  <c r="AD12" s="1"/>
  <c r="X11"/>
  <c r="AD11" s="1"/>
  <c r="X10"/>
  <c r="AD10" s="1"/>
  <c r="X9"/>
  <c r="AD9" s="1"/>
  <c r="X8"/>
  <c r="AD8" s="1"/>
  <c r="X7"/>
  <c r="AD7" s="1"/>
  <c r="X512" i="6"/>
  <c r="X513" s="1"/>
  <c r="X511"/>
  <c r="X510"/>
  <c r="AD510" s="1"/>
  <c r="AB509" i="1"/>
  <c r="AA509"/>
  <c r="X509" i="6"/>
  <c r="AD509" s="1"/>
  <c r="AB508" i="1"/>
  <c r="AA508"/>
  <c r="X508" i="6"/>
  <c r="AD508" s="1"/>
  <c r="AB507"/>
  <c r="AA507"/>
  <c r="X507"/>
  <c r="AD507" s="1"/>
  <c r="AB506"/>
  <c r="AA506"/>
  <c r="X506"/>
  <c r="AD506" s="1"/>
  <c r="AB505"/>
  <c r="AA505"/>
  <c r="X505"/>
  <c r="AD505" s="1"/>
  <c r="AB504"/>
  <c r="AA504"/>
  <c r="X504"/>
  <c r="AD504" s="1"/>
  <c r="AB503"/>
  <c r="AA503"/>
  <c r="X503"/>
  <c r="AD503" s="1"/>
  <c r="AB502"/>
  <c r="AA502"/>
  <c r="X502"/>
  <c r="AD502" s="1"/>
  <c r="AB501"/>
  <c r="AA501"/>
  <c r="X501"/>
  <c r="AD501" s="1"/>
  <c r="AB500"/>
  <c r="AA500"/>
  <c r="X500"/>
  <c r="AD500" s="1"/>
  <c r="AB499"/>
  <c r="AA499"/>
  <c r="X499"/>
  <c r="AD499" s="1"/>
  <c r="AB498"/>
  <c r="AA498"/>
  <c r="X498"/>
  <c r="AD498" s="1"/>
  <c r="AB497"/>
  <c r="AA497"/>
  <c r="X497"/>
  <c r="AD497" s="1"/>
  <c r="AB496"/>
  <c r="AA496"/>
  <c r="X496"/>
  <c r="AD496" s="1"/>
  <c r="AB495"/>
  <c r="AA495"/>
  <c r="X495"/>
  <c r="AD495" s="1"/>
  <c r="AB494"/>
  <c r="AA494"/>
  <c r="X494"/>
  <c r="AD494" s="1"/>
  <c r="AB493"/>
  <c r="AA493"/>
  <c r="X493"/>
  <c r="AD493" s="1"/>
  <c r="AB492"/>
  <c r="AA492"/>
  <c r="X492"/>
  <c r="AD492" s="1"/>
  <c r="AB491"/>
  <c r="AA491"/>
  <c r="X491"/>
  <c r="AD491" s="1"/>
  <c r="AB490"/>
  <c r="AA490"/>
  <c r="X490"/>
  <c r="AD490" s="1"/>
  <c r="AB489"/>
  <c r="AA489"/>
  <c r="X489"/>
  <c r="AD489" s="1"/>
  <c r="AB488"/>
  <c r="AA488"/>
  <c r="X488"/>
  <c r="AD488" s="1"/>
  <c r="AB487"/>
  <c r="AA487"/>
  <c r="X487"/>
  <c r="AD487" s="1"/>
  <c r="AB486" i="1"/>
  <c r="AA486"/>
  <c r="X486" i="6"/>
  <c r="AD486" s="1"/>
  <c r="AB485"/>
  <c r="AA485"/>
  <c r="X485"/>
  <c r="AD485" s="1"/>
  <c r="AB484"/>
  <c r="AA484"/>
  <c r="X484"/>
  <c r="AD484" s="1"/>
  <c r="AB483"/>
  <c r="AA483"/>
  <c r="X483"/>
  <c r="AD483" s="1"/>
  <c r="AB482"/>
  <c r="AA482"/>
  <c r="X482"/>
  <c r="AD482" s="1"/>
  <c r="AB481"/>
  <c r="AA481"/>
  <c r="X481"/>
  <c r="AD481" s="1"/>
  <c r="AB480"/>
  <c r="AA480"/>
  <c r="X480"/>
  <c r="AD480" s="1"/>
  <c r="AB479"/>
  <c r="AA479"/>
  <c r="X479"/>
  <c r="AD479" s="1"/>
  <c r="AB478"/>
  <c r="AA478"/>
  <c r="X478"/>
  <c r="AD478" s="1"/>
  <c r="AB477"/>
  <c r="AA477"/>
  <c r="X477"/>
  <c r="AD477" s="1"/>
  <c r="AB476"/>
  <c r="AA476"/>
  <c r="X476"/>
  <c r="AD476" s="1"/>
  <c r="AB475"/>
  <c r="AA475"/>
  <c r="X475"/>
  <c r="AD475" s="1"/>
  <c r="AB474" i="1"/>
  <c r="AA474"/>
  <c r="X474" i="6"/>
  <c r="AD474" s="1"/>
  <c r="AB473" i="1"/>
  <c r="AA473"/>
  <c r="X473" i="6"/>
  <c r="AD473" s="1"/>
  <c r="AB472"/>
  <c r="AA472"/>
  <c r="X472"/>
  <c r="AD472" s="1"/>
  <c r="AB471"/>
  <c r="AA471"/>
  <c r="X471"/>
  <c r="AD471" s="1"/>
  <c r="AB470"/>
  <c r="AA470"/>
  <c r="X470"/>
  <c r="AD470" s="1"/>
  <c r="AB469"/>
  <c r="AA469"/>
  <c r="X469"/>
  <c r="AD469" s="1"/>
  <c r="AB468"/>
  <c r="AA468"/>
  <c r="X468"/>
  <c r="AD468" s="1"/>
  <c r="AB467"/>
  <c r="AA467"/>
  <c r="X467"/>
  <c r="AD467" s="1"/>
  <c r="AB466"/>
  <c r="AA466"/>
  <c r="X466"/>
  <c r="AD466" s="1"/>
  <c r="AB465"/>
  <c r="AA465"/>
  <c r="X465"/>
  <c r="AD465" s="1"/>
  <c r="AB464"/>
  <c r="AA464"/>
  <c r="X464"/>
  <c r="AD464" s="1"/>
  <c r="AB463"/>
  <c r="AA463"/>
  <c r="X463"/>
  <c r="AD463" s="1"/>
  <c r="AB462"/>
  <c r="AA462"/>
  <c r="X462"/>
  <c r="AD462" s="1"/>
  <c r="AB461"/>
  <c r="AA461"/>
  <c r="X461"/>
  <c r="AD461" s="1"/>
  <c r="AB460"/>
  <c r="AA460"/>
  <c r="X460"/>
  <c r="AD460" s="1"/>
  <c r="AB459"/>
  <c r="AA459"/>
  <c r="X459"/>
  <c r="AD459" s="1"/>
  <c r="AB458"/>
  <c r="AA458"/>
  <c r="X458"/>
  <c r="AD458" s="1"/>
  <c r="AB457"/>
  <c r="AA457"/>
  <c r="X457"/>
  <c r="AD457" s="1"/>
  <c r="AB456"/>
  <c r="AA456"/>
  <c r="X456"/>
  <c r="AD456" s="1"/>
  <c r="AB455"/>
  <c r="AA455"/>
  <c r="X455"/>
  <c r="AD455" s="1"/>
  <c r="AB454"/>
  <c r="AA454"/>
  <c r="X454"/>
  <c r="AD454" s="1"/>
  <c r="AB453"/>
  <c r="AA453"/>
  <c r="X453"/>
  <c r="AD453" s="1"/>
  <c r="AB452"/>
  <c r="AA452"/>
  <c r="X452"/>
  <c r="AD452" s="1"/>
  <c r="AB451"/>
  <c r="AA451"/>
  <c r="X451"/>
  <c r="AD451" s="1"/>
  <c r="AB450" i="1"/>
  <c r="AA450"/>
  <c r="X450" i="6"/>
  <c r="AD450" s="1"/>
  <c r="AB449"/>
  <c r="AA449"/>
  <c r="X449"/>
  <c r="AD449" s="1"/>
  <c r="AB448"/>
  <c r="AA448"/>
  <c r="X448"/>
  <c r="AD448" s="1"/>
  <c r="AB447"/>
  <c r="AA447"/>
  <c r="X447"/>
  <c r="AD447" s="1"/>
  <c r="AB446"/>
  <c r="AA446"/>
  <c r="X446"/>
  <c r="AD446" s="1"/>
  <c r="AB445"/>
  <c r="AA445"/>
  <c r="X445"/>
  <c r="AD445" s="1"/>
  <c r="AB444"/>
  <c r="AA444"/>
  <c r="X444"/>
  <c r="AD444" s="1"/>
  <c r="AB443"/>
  <c r="AA443"/>
  <c r="X443"/>
  <c r="AD443" s="1"/>
  <c r="AB442"/>
  <c r="AA442"/>
  <c r="X442"/>
  <c r="AD442" s="1"/>
  <c r="AB441"/>
  <c r="AA441"/>
  <c r="X441"/>
  <c r="AD441" s="1"/>
  <c r="AB440"/>
  <c r="AA440"/>
  <c r="X440"/>
  <c r="AD440" s="1"/>
  <c r="AB439"/>
  <c r="AA439"/>
  <c r="X439"/>
  <c r="AD439" s="1"/>
  <c r="X438"/>
  <c r="X437"/>
  <c r="AB436"/>
  <c r="AA436"/>
  <c r="X436"/>
  <c r="AD436" s="1"/>
  <c r="AB435"/>
  <c r="AA435"/>
  <c r="X435"/>
  <c r="AD435" s="1"/>
  <c r="AB434"/>
  <c r="AA434"/>
  <c r="X434"/>
  <c r="AD434" s="1"/>
  <c r="AB433"/>
  <c r="AA433"/>
  <c r="X433"/>
  <c r="AD433" s="1"/>
  <c r="AB432"/>
  <c r="AA432"/>
  <c r="X432"/>
  <c r="AD432" s="1"/>
  <c r="AB431"/>
  <c r="AA431"/>
  <c r="X431"/>
  <c r="AD431" s="1"/>
  <c r="AB430"/>
  <c r="AA430"/>
  <c r="X430"/>
  <c r="AD430" s="1"/>
  <c r="AB429"/>
  <c r="AA429"/>
  <c r="X429"/>
  <c r="AD429" s="1"/>
  <c r="AB428"/>
  <c r="AA428"/>
  <c r="X428"/>
  <c r="AD428" s="1"/>
  <c r="AB427"/>
  <c r="AA427"/>
  <c r="X427"/>
  <c r="AD427" s="1"/>
  <c r="AB426"/>
  <c r="AA426"/>
  <c r="X426"/>
  <c r="AD426" s="1"/>
  <c r="AB425"/>
  <c r="AA425"/>
  <c r="X425"/>
  <c r="AD425" s="1"/>
  <c r="AB424"/>
  <c r="AA424"/>
  <c r="X424"/>
  <c r="AD424" s="1"/>
  <c r="AB423"/>
  <c r="AA423"/>
  <c r="X423"/>
  <c r="AD423" s="1"/>
  <c r="AB422"/>
  <c r="AA422"/>
  <c r="X422"/>
  <c r="AD422" s="1"/>
  <c r="AB421"/>
  <c r="AA421"/>
  <c r="X421"/>
  <c r="AD421" s="1"/>
  <c r="AB420"/>
  <c r="AA420"/>
  <c r="X420"/>
  <c r="AD420" s="1"/>
  <c r="AB419"/>
  <c r="AA419"/>
  <c r="X419"/>
  <c r="AD419" s="1"/>
  <c r="AB418"/>
  <c r="AA418"/>
  <c r="X418"/>
  <c r="AD418" s="1"/>
  <c r="AB417"/>
  <c r="AA417"/>
  <c r="X417"/>
  <c r="AD417" s="1"/>
  <c r="AB416"/>
  <c r="AA416"/>
  <c r="X416"/>
  <c r="AD416" s="1"/>
  <c r="AB415"/>
  <c r="AA415"/>
  <c r="X415"/>
  <c r="AD415" s="1"/>
  <c r="AB414"/>
  <c r="AA414"/>
  <c r="X414"/>
  <c r="AD414" s="1"/>
  <c r="AB413" i="1"/>
  <c r="AA413"/>
  <c r="X413" i="6"/>
  <c r="AD413" s="1"/>
  <c r="AB412"/>
  <c r="AA412"/>
  <c r="X412"/>
  <c r="AD412" s="1"/>
  <c r="AB411"/>
  <c r="AA411"/>
  <c r="X411"/>
  <c r="AD411" s="1"/>
  <c r="AB410"/>
  <c r="AA410"/>
  <c r="X410"/>
  <c r="AD410" s="1"/>
  <c r="AB409"/>
  <c r="AA409"/>
  <c r="X409"/>
  <c r="AD409" s="1"/>
  <c r="AB408"/>
  <c r="AA408"/>
  <c r="X408"/>
  <c r="AD408" s="1"/>
  <c r="AB407"/>
  <c r="AA407"/>
  <c r="X407"/>
  <c r="AD407" s="1"/>
  <c r="AB406"/>
  <c r="AA406"/>
  <c r="X406"/>
  <c r="AD406" s="1"/>
  <c r="AB405"/>
  <c r="AA405"/>
  <c r="X405"/>
  <c r="AD405" s="1"/>
  <c r="AB404"/>
  <c r="AA404"/>
  <c r="X404"/>
  <c r="AD404" s="1"/>
  <c r="AB403"/>
  <c r="AA403"/>
  <c r="X403"/>
  <c r="AD403" s="1"/>
  <c r="AB402"/>
  <c r="AA402"/>
  <c r="X402"/>
  <c r="AD402" s="1"/>
  <c r="AB401"/>
  <c r="AA401"/>
  <c r="X401"/>
  <c r="AD401" s="1"/>
  <c r="X400"/>
  <c r="AB399"/>
  <c r="AA399"/>
  <c r="X399"/>
  <c r="AB398"/>
  <c r="AA398"/>
  <c r="X398"/>
  <c r="AD398" s="1"/>
  <c r="AB397"/>
  <c r="AA397"/>
  <c r="X397"/>
  <c r="AB396"/>
  <c r="AA396"/>
  <c r="X396"/>
  <c r="X394"/>
  <c r="AB393"/>
  <c r="F3" i="41" s="1"/>
  <c r="AA393" i="6"/>
  <c r="X393"/>
  <c r="AA392"/>
  <c r="AA392" i="1" s="1"/>
  <c r="AA391" i="6"/>
  <c r="AA390"/>
  <c r="AB389"/>
  <c r="AA389"/>
  <c r="X389"/>
  <c r="AD389" s="1"/>
  <c r="AA388"/>
  <c r="X388"/>
  <c r="AB387"/>
  <c r="AA387"/>
  <c r="X387"/>
  <c r="AD387" s="1"/>
  <c r="AB386"/>
  <c r="AA386"/>
  <c r="X386"/>
  <c r="AD386" s="1"/>
  <c r="AB385"/>
  <c r="AB388" s="1"/>
  <c r="AA385"/>
  <c r="X385"/>
  <c r="AD385" s="1"/>
  <c r="AB384"/>
  <c r="AA384"/>
  <c r="X384"/>
  <c r="AD384" s="1"/>
  <c r="AB383"/>
  <c r="AA383"/>
  <c r="X383"/>
  <c r="AD383" s="1"/>
  <c r="AB382"/>
  <c r="AA382"/>
  <c r="X382"/>
  <c r="AD382" s="1"/>
  <c r="X381"/>
  <c r="AA380"/>
  <c r="AA380" i="1" s="1"/>
  <c r="X380" i="6"/>
  <c r="AD380" s="1"/>
  <c r="AA379"/>
  <c r="X379"/>
  <c r="AA378"/>
  <c r="X378"/>
  <c r="AA377"/>
  <c r="X377"/>
  <c r="AA376"/>
  <c r="Z376"/>
  <c r="X376"/>
  <c r="AA375"/>
  <c r="X375"/>
  <c r="AB374"/>
  <c r="AA374"/>
  <c r="X374"/>
  <c r="AD374" s="1"/>
  <c r="AB373"/>
  <c r="AB373" i="1" s="1"/>
  <c r="AA373" i="6"/>
  <c r="X373"/>
  <c r="AD373" s="1"/>
  <c r="AA372"/>
  <c r="X372"/>
  <c r="AA371"/>
  <c r="X371"/>
  <c r="AA370"/>
  <c r="X370"/>
  <c r="AA369"/>
  <c r="X369"/>
  <c r="AA368"/>
  <c r="X368"/>
  <c r="AA367"/>
  <c r="X367"/>
  <c r="AA366"/>
  <c r="AA381" s="1"/>
  <c r="X366"/>
  <c r="AB365"/>
  <c r="AA365"/>
  <c r="X365"/>
  <c r="AD365" s="1"/>
  <c r="AB364"/>
  <c r="AA364"/>
  <c r="X364"/>
  <c r="AD364" s="1"/>
  <c r="AA363"/>
  <c r="X363"/>
  <c r="AA362"/>
  <c r="AA361"/>
  <c r="AA360"/>
  <c r="X360"/>
  <c r="AA359"/>
  <c r="X359"/>
  <c r="AA358"/>
  <c r="X358"/>
  <c r="AA357"/>
  <c r="X357"/>
  <c r="AA356"/>
  <c r="Z356"/>
  <c r="X356"/>
  <c r="AA355"/>
  <c r="X355"/>
  <c r="AA354"/>
  <c r="X354"/>
  <c r="AA353"/>
  <c r="X353"/>
  <c r="AA352"/>
  <c r="X352"/>
  <c r="AB351"/>
  <c r="AA351"/>
  <c r="X351"/>
  <c r="AD351" s="1"/>
  <c r="AB350"/>
  <c r="AA350"/>
  <c r="X350"/>
  <c r="AD350" s="1"/>
  <c r="X349"/>
  <c r="AA348"/>
  <c r="AA349" s="1"/>
  <c r="AB347"/>
  <c r="AA347"/>
  <c r="X347"/>
  <c r="AD347" s="1"/>
  <c r="AB346"/>
  <c r="AA346"/>
  <c r="AB344"/>
  <c r="AA344"/>
  <c r="AB343"/>
  <c r="AA343"/>
  <c r="AB342"/>
  <c r="AA342"/>
  <c r="AA345" s="1"/>
  <c r="AB341"/>
  <c r="AA341"/>
  <c r="AB340"/>
  <c r="AA340"/>
  <c r="AA338"/>
  <c r="AA339" s="1"/>
  <c r="AB337"/>
  <c r="AA337"/>
  <c r="X337"/>
  <c r="AD337" s="1"/>
  <c r="AB336"/>
  <c r="AA336"/>
  <c r="X336"/>
  <c r="AD336" s="1"/>
  <c r="X335"/>
  <c r="AA334"/>
  <c r="AB333"/>
  <c r="AA333"/>
  <c r="X333"/>
  <c r="AD333" s="1"/>
  <c r="X332"/>
  <c r="AD332" s="1"/>
  <c r="AB331"/>
  <c r="AA331"/>
  <c r="X331"/>
  <c r="AD331" s="1"/>
  <c r="AA330"/>
  <c r="AA332" s="1"/>
  <c r="X330"/>
  <c r="AD330" s="1"/>
  <c r="AB329"/>
  <c r="AA329"/>
  <c r="X329"/>
  <c r="AD329" s="1"/>
  <c r="X328"/>
  <c r="AA327"/>
  <c r="AA326"/>
  <c r="AB325"/>
  <c r="AA325"/>
  <c r="X325"/>
  <c r="AD325" s="1"/>
  <c r="X324"/>
  <c r="AA323"/>
  <c r="AA322"/>
  <c r="AA322" i="1" s="1"/>
  <c r="AA321" i="6"/>
  <c r="AA324" s="1"/>
  <c r="AB320"/>
  <c r="AA320"/>
  <c r="X320"/>
  <c r="AD320" s="1"/>
  <c r="AB319"/>
  <c r="AA319"/>
  <c r="AB318"/>
  <c r="AA318"/>
  <c r="AA317"/>
  <c r="AA316"/>
  <c r="X316"/>
  <c r="AA315"/>
  <c r="X315"/>
  <c r="AB314"/>
  <c r="AA314"/>
  <c r="X314"/>
  <c r="AD314" s="1"/>
  <c r="Y313"/>
  <c r="AA313" s="1"/>
  <c r="X313"/>
  <c r="AA312" i="1"/>
  <c r="Z313" i="6"/>
  <c r="AA311" i="1"/>
  <c r="AB310" i="6"/>
  <c r="AA310"/>
  <c r="AB309"/>
  <c r="AA309"/>
  <c r="Y308"/>
  <c r="AB307"/>
  <c r="AA307"/>
  <c r="X307"/>
  <c r="AD307" s="1"/>
  <c r="AB306"/>
  <c r="AA306"/>
  <c r="X306"/>
  <c r="AD306" s="1"/>
  <c r="AA305"/>
  <c r="AA304"/>
  <c r="AA308" s="1"/>
  <c r="AB303"/>
  <c r="AA303"/>
  <c r="X303"/>
  <c r="AD303" s="1"/>
  <c r="AB302"/>
  <c r="AA302"/>
  <c r="X302"/>
  <c r="AD302" s="1"/>
  <c r="AA301"/>
  <c r="AB300"/>
  <c r="AA300"/>
  <c r="X300"/>
  <c r="AD300" s="1"/>
  <c r="Y299"/>
  <c r="X299"/>
  <c r="AB298"/>
  <c r="AA298"/>
  <c r="X298"/>
  <c r="AD298" s="1"/>
  <c r="AB297"/>
  <c r="AA297"/>
  <c r="AA297" i="1" s="1"/>
  <c r="X297" i="6"/>
  <c r="AD297" s="1"/>
  <c r="AA296"/>
  <c r="AA296" i="1" s="1"/>
  <c r="AA295" i="6"/>
  <c r="AA299" s="1"/>
  <c r="AA294"/>
  <c r="AA294" i="1" s="1"/>
  <c r="AB293" i="6"/>
  <c r="AA293"/>
  <c r="AA293" i="1" s="1"/>
  <c r="AA292" i="6"/>
  <c r="AA291"/>
  <c r="AA291" i="1" s="1"/>
  <c r="AA290" i="6"/>
  <c r="AA290" i="1" s="1"/>
  <c r="AA289" i="6"/>
  <c r="AA289" i="1" s="1"/>
  <c r="AA288" i="6"/>
  <c r="AA287"/>
  <c r="AA287" i="1" s="1"/>
  <c r="AB286" i="6"/>
  <c r="AA286"/>
  <c r="X286"/>
  <c r="AD286" s="1"/>
  <c r="AB285"/>
  <c r="AA285"/>
  <c r="X285"/>
  <c r="AD285" s="1"/>
  <c r="X284"/>
  <c r="AB281"/>
  <c r="AA281"/>
  <c r="X281"/>
  <c r="AD281" s="1"/>
  <c r="AA280"/>
  <c r="AA280" i="1" s="1"/>
  <c r="AA279" i="6"/>
  <c r="AA278"/>
  <c r="AB277"/>
  <c r="AA277"/>
  <c r="X277"/>
  <c r="AD277" s="1"/>
  <c r="AB276"/>
  <c r="AA276"/>
  <c r="X276"/>
  <c r="AD276" s="1"/>
  <c r="AA275"/>
  <c r="AA274"/>
  <c r="AB273"/>
  <c r="AA273"/>
  <c r="X273"/>
  <c r="AD273" s="1"/>
  <c r="AB272"/>
  <c r="AA272"/>
  <c r="X272"/>
  <c r="AD272" s="1"/>
  <c r="AA271"/>
  <c r="AA271" i="1" s="1"/>
  <c r="AA270" i="6"/>
  <c r="AA269"/>
  <c r="AA268"/>
  <c r="X268"/>
  <c r="AA267"/>
  <c r="AA266"/>
  <c r="AA266" i="1" s="1"/>
  <c r="AA265" i="6"/>
  <c r="AA265" i="1" s="1"/>
  <c r="AB264" i="6"/>
  <c r="AA264"/>
  <c r="AB263"/>
  <c r="AA263"/>
  <c r="AB262"/>
  <c r="AA262"/>
  <c r="X261"/>
  <c r="X260"/>
  <c r="X259"/>
  <c r="AA258"/>
  <c r="AA257"/>
  <c r="AA256"/>
  <c r="AA255"/>
  <c r="AA254"/>
  <c r="X254"/>
  <c r="AA253"/>
  <c r="Y252"/>
  <c r="AA252" s="1"/>
  <c r="AA251"/>
  <c r="AA250"/>
  <c r="Y250"/>
  <c r="AB249"/>
  <c r="AA249"/>
  <c r="X249"/>
  <c r="AD249" s="1"/>
  <c r="AB248"/>
  <c r="AA248"/>
  <c r="X248"/>
  <c r="AD248" s="1"/>
  <c r="AA247"/>
  <c r="AA246"/>
  <c r="AB245"/>
  <c r="AA245"/>
  <c r="X245"/>
  <c r="AD245" s="1"/>
  <c r="AB244"/>
  <c r="AA244"/>
  <c r="X244"/>
  <c r="AD244" s="1"/>
  <c r="AB243"/>
  <c r="AA243"/>
  <c r="X243"/>
  <c r="AD243" s="1"/>
  <c r="AB242"/>
  <c r="AA242"/>
  <c r="X242"/>
  <c r="AD242" s="1"/>
  <c r="AA241"/>
  <c r="AB240"/>
  <c r="AA240"/>
  <c r="X240"/>
  <c r="AD240" s="1"/>
  <c r="AB239"/>
  <c r="AA239"/>
  <c r="X239"/>
  <c r="AD239" s="1"/>
  <c r="AB238"/>
  <c r="AA238"/>
  <c r="X238"/>
  <c r="AD238" s="1"/>
  <c r="AB237"/>
  <c r="AA237"/>
  <c r="X237"/>
  <c r="AD237" s="1"/>
  <c r="AB236"/>
  <c r="AA236"/>
  <c r="X236"/>
  <c r="AD236" s="1"/>
  <c r="AB235"/>
  <c r="AA235"/>
  <c r="X235"/>
  <c r="AD235" s="1"/>
  <c r="AB234"/>
  <c r="AA234"/>
  <c r="X234"/>
  <c r="AD234" s="1"/>
  <c r="AB233"/>
  <c r="AA233"/>
  <c r="X233"/>
  <c r="AD233" s="1"/>
  <c r="AB232"/>
  <c r="AA232"/>
  <c r="X232"/>
  <c r="AD232" s="1"/>
  <c r="AB231"/>
  <c r="AA231"/>
  <c r="X231"/>
  <c r="AD231" s="1"/>
  <c r="AB230"/>
  <c r="AA230"/>
  <c r="X230"/>
  <c r="AD230" s="1"/>
  <c r="AB229"/>
  <c r="AA229"/>
  <c r="X229"/>
  <c r="AD229" s="1"/>
  <c r="AB228"/>
  <c r="AA228"/>
  <c r="X228"/>
  <c r="AD228" s="1"/>
  <c r="AB227"/>
  <c r="AA227"/>
  <c r="X227"/>
  <c r="AD227" s="1"/>
  <c r="AB226"/>
  <c r="AA226"/>
  <c r="X226"/>
  <c r="AD226" s="1"/>
  <c r="AB225"/>
  <c r="AA225"/>
  <c r="X225"/>
  <c r="AD225" s="1"/>
  <c r="AB224"/>
  <c r="AA224"/>
  <c r="X224"/>
  <c r="AD224" s="1"/>
  <c r="AB223"/>
  <c r="AA223"/>
  <c r="X223"/>
  <c r="AD223" s="1"/>
  <c r="AB222"/>
  <c r="AA222"/>
  <c r="X222"/>
  <c r="AD222" s="1"/>
  <c r="AB221"/>
  <c r="AA221"/>
  <c r="X221"/>
  <c r="AD221" s="1"/>
  <c r="AB220"/>
  <c r="AA220"/>
  <c r="X220"/>
  <c r="AD220" s="1"/>
  <c r="AB219"/>
  <c r="AA219"/>
  <c r="X219"/>
  <c r="AD219" s="1"/>
  <c r="AB218"/>
  <c r="AA218"/>
  <c r="X218"/>
  <c r="AD218" s="1"/>
  <c r="AB217"/>
  <c r="AA217"/>
  <c r="X217"/>
  <c r="AD217" s="1"/>
  <c r="AB216"/>
  <c r="AA216"/>
  <c r="X216"/>
  <c r="AD216" s="1"/>
  <c r="AB215"/>
  <c r="AA215"/>
  <c r="X215"/>
  <c r="AD215" s="1"/>
  <c r="AB214"/>
  <c r="AA214"/>
  <c r="X214"/>
  <c r="AD214" s="1"/>
  <c r="AB213"/>
  <c r="AA213"/>
  <c r="X212"/>
  <c r="AA211"/>
  <c r="AA210"/>
  <c r="AA209"/>
  <c r="AA208"/>
  <c r="AB207"/>
  <c r="AA207"/>
  <c r="X206"/>
  <c r="AB205"/>
  <c r="AA205"/>
  <c r="X205"/>
  <c r="AD205" s="1"/>
  <c r="AB204"/>
  <c r="AA204"/>
  <c r="X204"/>
  <c r="AD204" s="1"/>
  <c r="AA203"/>
  <c r="AA206" s="1"/>
  <c r="AB202"/>
  <c r="AA202"/>
  <c r="X202"/>
  <c r="AD202" s="1"/>
  <c r="AB201"/>
  <c r="AA201"/>
  <c r="X201"/>
  <c r="AD201" s="1"/>
  <c r="AA200"/>
  <c r="AB199"/>
  <c r="AA199"/>
  <c r="X199"/>
  <c r="AD199" s="1"/>
  <c r="AB198"/>
  <c r="AA198"/>
  <c r="X198"/>
  <c r="AD198" s="1"/>
  <c r="AA197"/>
  <c r="Z197"/>
  <c r="AB196"/>
  <c r="AA196"/>
  <c r="X196"/>
  <c r="AD196" s="1"/>
  <c r="AB195"/>
  <c r="AA195"/>
  <c r="X195"/>
  <c r="AD195" s="1"/>
  <c r="AB194"/>
  <c r="AA194"/>
  <c r="X194"/>
  <c r="AD194" s="1"/>
  <c r="X193"/>
  <c r="AB192"/>
  <c r="AA192"/>
  <c r="X192"/>
  <c r="AD192" s="1"/>
  <c r="AB191"/>
  <c r="AA191"/>
  <c r="X191"/>
  <c r="AD191" s="1"/>
  <c r="AB190"/>
  <c r="AA190"/>
  <c r="X190"/>
  <c r="AD190" s="1"/>
  <c r="AB189"/>
  <c r="AA189"/>
  <c r="X189"/>
  <c r="AD189" s="1"/>
  <c r="AB188"/>
  <c r="AA188"/>
  <c r="X188"/>
  <c r="AD188" s="1"/>
  <c r="AB187"/>
  <c r="AA187"/>
  <c r="X187"/>
  <c r="AD187" s="1"/>
  <c r="AB186"/>
  <c r="AA186"/>
  <c r="X186"/>
  <c r="AD186" s="1"/>
  <c r="AB185"/>
  <c r="AA185"/>
  <c r="X185"/>
  <c r="AD185" s="1"/>
  <c r="AB184"/>
  <c r="AA184"/>
  <c r="X184"/>
  <c r="AD184" s="1"/>
  <c r="AB183"/>
  <c r="AA183"/>
  <c r="X183"/>
  <c r="AD183" s="1"/>
  <c r="AB182"/>
  <c r="AA182"/>
  <c r="X182"/>
  <c r="AD182" s="1"/>
  <c r="AB181"/>
  <c r="AA181"/>
  <c r="X181"/>
  <c r="AD181" s="1"/>
  <c r="AB180"/>
  <c r="AA180"/>
  <c r="X180"/>
  <c r="AD180" s="1"/>
  <c r="AB179"/>
  <c r="AA179"/>
  <c r="X179"/>
  <c r="AD179" s="1"/>
  <c r="AB178"/>
  <c r="AA178"/>
  <c r="X178"/>
  <c r="AD178" s="1"/>
  <c r="AB177"/>
  <c r="AA177"/>
  <c r="X177"/>
  <c r="AD177" s="1"/>
  <c r="AB176"/>
  <c r="AA176"/>
  <c r="X176"/>
  <c r="AD176" s="1"/>
  <c r="AB175"/>
  <c r="AA175"/>
  <c r="X175"/>
  <c r="AD175" s="1"/>
  <c r="AB174"/>
  <c r="AA174"/>
  <c r="X174"/>
  <c r="AD174" s="1"/>
  <c r="AB173"/>
  <c r="AA173"/>
  <c r="X173"/>
  <c r="AD173" s="1"/>
  <c r="AB172"/>
  <c r="AA172"/>
  <c r="AB171"/>
  <c r="AA171"/>
  <c r="X171"/>
  <c r="AD171" s="1"/>
  <c r="AB170"/>
  <c r="AA170"/>
  <c r="AB169"/>
  <c r="AA169"/>
  <c r="X169"/>
  <c r="AD169" s="1"/>
  <c r="X168"/>
  <c r="AB167"/>
  <c r="AA167"/>
  <c r="X167"/>
  <c r="AD167" s="1"/>
  <c r="AB166"/>
  <c r="AA166"/>
  <c r="X166"/>
  <c r="AD166" s="1"/>
  <c r="AB165"/>
  <c r="AA165"/>
  <c r="X165"/>
  <c r="AD165" s="1"/>
  <c r="AA164"/>
  <c r="AB163"/>
  <c r="AA163"/>
  <c r="X163"/>
  <c r="AD163" s="1"/>
  <c r="AB162"/>
  <c r="AA162"/>
  <c r="X162"/>
  <c r="AD162" s="1"/>
  <c r="AB161"/>
  <c r="AA161"/>
  <c r="X161"/>
  <c r="AD161" s="1"/>
  <c r="AB160"/>
  <c r="AA160"/>
  <c r="AB159"/>
  <c r="AA159"/>
  <c r="X159"/>
  <c r="AD159" s="1"/>
  <c r="AB158"/>
  <c r="AA158"/>
  <c r="X158"/>
  <c r="AD158" s="1"/>
  <c r="AB157"/>
  <c r="AA157"/>
  <c r="X157"/>
  <c r="AD157" s="1"/>
  <c r="AB156"/>
  <c r="AA156"/>
  <c r="X156"/>
  <c r="AD156" s="1"/>
  <c r="AB155"/>
  <c r="AA155"/>
  <c r="X155"/>
  <c r="AD155" s="1"/>
  <c r="AB154"/>
  <c r="AA154"/>
  <c r="X154"/>
  <c r="AD154" s="1"/>
  <c r="AB153"/>
  <c r="AA153"/>
  <c r="X153"/>
  <c r="AD153" s="1"/>
  <c r="AB152"/>
  <c r="AA152"/>
  <c r="X152"/>
  <c r="AD152" s="1"/>
  <c r="AB151"/>
  <c r="AA151"/>
  <c r="X151"/>
  <c r="AD151" s="1"/>
  <c r="AB150"/>
  <c r="AA150"/>
  <c r="X150"/>
  <c r="AD150" s="1"/>
  <c r="AB149"/>
  <c r="AA149"/>
  <c r="X149"/>
  <c r="AD149" s="1"/>
  <c r="AB148"/>
  <c r="AA148"/>
  <c r="X148"/>
  <c r="AD148" s="1"/>
  <c r="AB147"/>
  <c r="X147"/>
  <c r="AD147" s="1"/>
  <c r="AB146"/>
  <c r="X146"/>
  <c r="AD146" s="1"/>
  <c r="AB145"/>
  <c r="X145"/>
  <c r="AD145" s="1"/>
  <c r="AB144"/>
  <c r="X144"/>
  <c r="AD144" s="1"/>
  <c r="AB142"/>
  <c r="AA142"/>
  <c r="X142"/>
  <c r="AD142" s="1"/>
  <c r="AB141"/>
  <c r="AA141"/>
  <c r="X141"/>
  <c r="AD141" s="1"/>
  <c r="AB140"/>
  <c r="AA140"/>
  <c r="X140"/>
  <c r="AD140" s="1"/>
  <c r="AB139"/>
  <c r="AA139"/>
  <c r="X139"/>
  <c r="AD139" s="1"/>
  <c r="AB138"/>
  <c r="AA138"/>
  <c r="X138"/>
  <c r="AD138" s="1"/>
  <c r="AB137"/>
  <c r="AA137"/>
  <c r="X137"/>
  <c r="AD137" s="1"/>
  <c r="AB136"/>
  <c r="AA136"/>
  <c r="X136"/>
  <c r="AD136" s="1"/>
  <c r="AB135"/>
  <c r="AA135"/>
  <c r="X135"/>
  <c r="AD135" s="1"/>
  <c r="AB134"/>
  <c r="AA134"/>
  <c r="X134"/>
  <c r="AD134" s="1"/>
  <c r="AB133"/>
  <c r="AA133"/>
  <c r="X133"/>
  <c r="AD133" s="1"/>
  <c r="AB132"/>
  <c r="AA132"/>
  <c r="X132"/>
  <c r="AD132" s="1"/>
  <c r="AB131"/>
  <c r="AA131"/>
  <c r="X131"/>
  <c r="AD131" s="1"/>
  <c r="AB130"/>
  <c r="AA130"/>
  <c r="X130"/>
  <c r="AD130" s="1"/>
  <c r="AB129"/>
  <c r="AA129"/>
  <c r="X129"/>
  <c r="AD129" s="1"/>
  <c r="AB128"/>
  <c r="AA128"/>
  <c r="X128"/>
  <c r="AD128" s="1"/>
  <c r="AB127"/>
  <c r="AA127"/>
  <c r="X127"/>
  <c r="AD127" s="1"/>
  <c r="AB126"/>
  <c r="AA126"/>
  <c r="X126"/>
  <c r="AD126" s="1"/>
  <c r="AB125"/>
  <c r="AA125"/>
  <c r="X125"/>
  <c r="AD125" s="1"/>
  <c r="AB124"/>
  <c r="AA124"/>
  <c r="X124"/>
  <c r="AD124" s="1"/>
  <c r="AB123"/>
  <c r="AA123"/>
  <c r="X123"/>
  <c r="AD123" s="1"/>
  <c r="AB122"/>
  <c r="AA122"/>
  <c r="X122"/>
  <c r="AD122" s="1"/>
  <c r="AB121"/>
  <c r="AA121"/>
  <c r="X121"/>
  <c r="AD121" s="1"/>
  <c r="AB120"/>
  <c r="AB120" i="1" s="1"/>
  <c r="AA120" i="6"/>
  <c r="AA120" i="1" s="1"/>
  <c r="AB119" i="6"/>
  <c r="AA119"/>
  <c r="X119"/>
  <c r="AD119" s="1"/>
  <c r="AB118"/>
  <c r="AA118"/>
  <c r="X118"/>
  <c r="AD118" s="1"/>
  <c r="AB117"/>
  <c r="AA117"/>
  <c r="X117"/>
  <c r="AD117" s="1"/>
  <c r="AB116"/>
  <c r="AA116"/>
  <c r="X116"/>
  <c r="AD116" s="1"/>
  <c r="AB115"/>
  <c r="AA115"/>
  <c r="X115"/>
  <c r="AD115" s="1"/>
  <c r="AB114"/>
  <c r="AA114"/>
  <c r="X114"/>
  <c r="AD114" s="1"/>
  <c r="AB113"/>
  <c r="AA113"/>
  <c r="X113"/>
  <c r="AD113" s="1"/>
  <c r="AB112"/>
  <c r="AA112"/>
  <c r="X112"/>
  <c r="AD112" s="1"/>
  <c r="AB111"/>
  <c r="AA111"/>
  <c r="X111"/>
  <c r="AD111" s="1"/>
  <c r="AB110"/>
  <c r="AA110"/>
  <c r="X110"/>
  <c r="AB109"/>
  <c r="AA109"/>
  <c r="Y109"/>
  <c r="X109"/>
  <c r="AB108"/>
  <c r="AA108"/>
  <c r="X108"/>
  <c r="AD108" s="1"/>
  <c r="AB107"/>
  <c r="AA107"/>
  <c r="X107"/>
  <c r="AD107" s="1"/>
  <c r="AB106"/>
  <c r="AA106"/>
  <c r="X106"/>
  <c r="AD106" s="1"/>
  <c r="AB105"/>
  <c r="AA105"/>
  <c r="X105"/>
  <c r="AD105" s="1"/>
  <c r="AB104"/>
  <c r="AA104"/>
  <c r="X104"/>
  <c r="AD104" s="1"/>
  <c r="AB103"/>
  <c r="AA103"/>
  <c r="X103"/>
  <c r="AD103" s="1"/>
  <c r="AB102"/>
  <c r="AA102"/>
  <c r="X102"/>
  <c r="AD102" s="1"/>
  <c r="AB101"/>
  <c r="AA101"/>
  <c r="X101"/>
  <c r="AD101" s="1"/>
  <c r="AB100"/>
  <c r="AA100"/>
  <c r="X100"/>
  <c r="AD100" s="1"/>
  <c r="AB99"/>
  <c r="AA99"/>
  <c r="AB98"/>
  <c r="AA98"/>
  <c r="AB97"/>
  <c r="AA97"/>
  <c r="X97"/>
  <c r="AD97" s="1"/>
  <c r="AB96"/>
  <c r="AA96"/>
  <c r="X96"/>
  <c r="AD96" s="1"/>
  <c r="AB95"/>
  <c r="AA95"/>
  <c r="X95"/>
  <c r="AD95" s="1"/>
  <c r="AB94"/>
  <c r="AA94"/>
  <c r="X94"/>
  <c r="AD94" s="1"/>
  <c r="AB93"/>
  <c r="AA93"/>
  <c r="X93"/>
  <c r="AD93" s="1"/>
  <c r="AB92"/>
  <c r="AA92"/>
  <c r="X92"/>
  <c r="AD92" s="1"/>
  <c r="AB91"/>
  <c r="AA91"/>
  <c r="X91"/>
  <c r="AD91" s="1"/>
  <c r="AB90"/>
  <c r="AA90"/>
  <c r="X90"/>
  <c r="AD90" s="1"/>
  <c r="AB89" i="1"/>
  <c r="AA89"/>
  <c r="AB88" i="6"/>
  <c r="AA88"/>
  <c r="X88"/>
  <c r="AD88" s="1"/>
  <c r="AB87"/>
  <c r="AA87"/>
  <c r="X87"/>
  <c r="AD87" s="1"/>
  <c r="AB86"/>
  <c r="AA86"/>
  <c r="X86"/>
  <c r="AD86" s="1"/>
  <c r="AB85"/>
  <c r="AA85"/>
  <c r="X85"/>
  <c r="AD85" s="1"/>
  <c r="AB84"/>
  <c r="AA84"/>
  <c r="X84"/>
  <c r="AD84" s="1"/>
  <c r="AB83"/>
  <c r="AA83"/>
  <c r="X83"/>
  <c r="AD83" s="1"/>
  <c r="AB82"/>
  <c r="AA82"/>
  <c r="X82"/>
  <c r="AD82" s="1"/>
  <c r="AB81"/>
  <c r="AA81"/>
  <c r="X81"/>
  <c r="AD81" s="1"/>
  <c r="AB80"/>
  <c r="AA80"/>
  <c r="X80"/>
  <c r="AD80" s="1"/>
  <c r="AB79"/>
  <c r="AA79"/>
  <c r="X79"/>
  <c r="AD79" s="1"/>
  <c r="AB78"/>
  <c r="AA78"/>
  <c r="X78"/>
  <c r="AD78" s="1"/>
  <c r="AB77"/>
  <c r="AA77"/>
  <c r="X77"/>
  <c r="AD77" s="1"/>
  <c r="AB76"/>
  <c r="AA76"/>
  <c r="X76"/>
  <c r="AD76" s="1"/>
  <c r="AB75"/>
  <c r="AA75"/>
  <c r="X75"/>
  <c r="AD75" s="1"/>
  <c r="AB74"/>
  <c r="AA74"/>
  <c r="X74"/>
  <c r="AD74" s="1"/>
  <c r="AB73"/>
  <c r="AA73"/>
  <c r="X73"/>
  <c r="AD73" s="1"/>
  <c r="AB72"/>
  <c r="AA72"/>
  <c r="X72"/>
  <c r="AD72" s="1"/>
  <c r="AB71"/>
  <c r="AA71"/>
  <c r="X71"/>
  <c r="AD71" s="1"/>
  <c r="AB70"/>
  <c r="AA70"/>
  <c r="X70"/>
  <c r="AD70" s="1"/>
  <c r="AB69"/>
  <c r="AA69"/>
  <c r="X69"/>
  <c r="AD69" s="1"/>
  <c r="AB68"/>
  <c r="AA68"/>
  <c r="X68"/>
  <c r="AD68" s="1"/>
  <c r="AB67"/>
  <c r="AA67"/>
  <c r="X67"/>
  <c r="AD67" s="1"/>
  <c r="AB66"/>
  <c r="AA66"/>
  <c r="X66"/>
  <c r="AD66" s="1"/>
  <c r="AB65"/>
  <c r="AA65"/>
  <c r="X65"/>
  <c r="AD65" s="1"/>
  <c r="AB64"/>
  <c r="AA64"/>
  <c r="X64"/>
  <c r="AD64" s="1"/>
  <c r="AB63"/>
  <c r="AA63"/>
  <c r="X63"/>
  <c r="AD63" s="1"/>
  <c r="AB62"/>
  <c r="AA62"/>
  <c r="X62"/>
  <c r="AD62" s="1"/>
  <c r="AB61"/>
  <c r="AA61"/>
  <c r="X61"/>
  <c r="AD61" s="1"/>
  <c r="AB60"/>
  <c r="AA60"/>
  <c r="X60"/>
  <c r="AD60" s="1"/>
  <c r="AB59"/>
  <c r="AA59"/>
  <c r="X59"/>
  <c r="AD59" s="1"/>
  <c r="AB58"/>
  <c r="AA58"/>
  <c r="X58"/>
  <c r="AD58" s="1"/>
  <c r="AB57"/>
  <c r="AA57"/>
  <c r="X57"/>
  <c r="AD57" s="1"/>
  <c r="AB56"/>
  <c r="AA56"/>
  <c r="X56"/>
  <c r="AD56" s="1"/>
  <c r="AB55"/>
  <c r="AA55"/>
  <c r="X55"/>
  <c r="AD55" s="1"/>
  <c r="AB54"/>
  <c r="AA54"/>
  <c r="X54"/>
  <c r="AD54" s="1"/>
  <c r="AB53"/>
  <c r="AA53"/>
  <c r="X53"/>
  <c r="AD53" s="1"/>
  <c r="AB52"/>
  <c r="AA52"/>
  <c r="X52"/>
  <c r="AD52" s="1"/>
  <c r="AB51"/>
  <c r="AA51"/>
  <c r="X51"/>
  <c r="AD51" s="1"/>
  <c r="AB50"/>
  <c r="AA50"/>
  <c r="X50"/>
  <c r="AD50" s="1"/>
  <c r="AB49"/>
  <c r="AA49"/>
  <c r="X49"/>
  <c r="AD49" s="1"/>
  <c r="AB48"/>
  <c r="AA48"/>
  <c r="X48"/>
  <c r="AD48" s="1"/>
  <c r="AB47"/>
  <c r="AA47"/>
  <c r="X47"/>
  <c r="AD47" s="1"/>
  <c r="AB46"/>
  <c r="AA46"/>
  <c r="X46"/>
  <c r="AD46" s="1"/>
  <c r="AB45"/>
  <c r="AA45"/>
  <c r="X45"/>
  <c r="AD45" s="1"/>
  <c r="AB44"/>
  <c r="AA44"/>
  <c r="X44"/>
  <c r="AD44" s="1"/>
  <c r="AB43"/>
  <c r="AA43"/>
  <c r="X43"/>
  <c r="AD43" s="1"/>
  <c r="AB42"/>
  <c r="AA42"/>
  <c r="X42"/>
  <c r="AD42" s="1"/>
  <c r="AB41"/>
  <c r="AA41"/>
  <c r="X41"/>
  <c r="AD41" s="1"/>
  <c r="AB40"/>
  <c r="AA40"/>
  <c r="X40"/>
  <c r="AD40" s="1"/>
  <c r="AB39"/>
  <c r="AA39"/>
  <c r="X39"/>
  <c r="AD39" s="1"/>
  <c r="AB38"/>
  <c r="AA38"/>
  <c r="X38"/>
  <c r="AD38" s="1"/>
  <c r="AB37"/>
  <c r="AA37"/>
  <c r="X37"/>
  <c r="AD37" s="1"/>
  <c r="AB36"/>
  <c r="AA36"/>
  <c r="X36"/>
  <c r="AD36" s="1"/>
  <c r="AB35"/>
  <c r="AA35"/>
  <c r="X35"/>
  <c r="AD35" s="1"/>
  <c r="AB34"/>
  <c r="AA34"/>
  <c r="X34"/>
  <c r="AD34" s="1"/>
  <c r="AB33"/>
  <c r="AA33"/>
  <c r="X33"/>
  <c r="AD33" s="1"/>
  <c r="AB32"/>
  <c r="AA32"/>
  <c r="X32"/>
  <c r="AD32" s="1"/>
  <c r="AB31"/>
  <c r="AA31"/>
  <c r="X31"/>
  <c r="AD31" s="1"/>
  <c r="AB30"/>
  <c r="AA30"/>
  <c r="X30"/>
  <c r="AD30" s="1"/>
  <c r="AB29"/>
  <c r="AA29"/>
  <c r="X29"/>
  <c r="AD29" s="1"/>
  <c r="AB28"/>
  <c r="AA28"/>
  <c r="X28"/>
  <c r="AD28" s="1"/>
  <c r="AB27"/>
  <c r="AA27"/>
  <c r="X27"/>
  <c r="AD27" s="1"/>
  <c r="AB26"/>
  <c r="AA26"/>
  <c r="X26"/>
  <c r="AD26" s="1"/>
  <c r="AB25"/>
  <c r="AA25"/>
  <c r="X25"/>
  <c r="AD25" s="1"/>
  <c r="AB24"/>
  <c r="AA24"/>
  <c r="X24"/>
  <c r="AD24" s="1"/>
  <c r="AB23"/>
  <c r="AA23"/>
  <c r="X23"/>
  <c r="AD23" s="1"/>
  <c r="AB22"/>
  <c r="AA22"/>
  <c r="X22"/>
  <c r="AD22" s="1"/>
  <c r="AB21"/>
  <c r="AA21"/>
  <c r="X21"/>
  <c r="AD21" s="1"/>
  <c r="AB20"/>
  <c r="AA20"/>
  <c r="X20"/>
  <c r="AD20" s="1"/>
  <c r="AB19"/>
  <c r="AA19"/>
  <c r="X19"/>
  <c r="AD19" s="1"/>
  <c r="AB18"/>
  <c r="AA18"/>
  <c r="X18"/>
  <c r="AD18" s="1"/>
  <c r="AB17"/>
  <c r="AA17"/>
  <c r="X17"/>
  <c r="AD17" s="1"/>
  <c r="L362"/>
  <c r="L363"/>
  <c r="L364"/>
  <c r="L365"/>
  <c r="L366"/>
  <c r="L367"/>
  <c r="L368"/>
  <c r="L369"/>
  <c r="L370"/>
  <c r="L371"/>
  <c r="L372"/>
  <c r="L373"/>
  <c r="L361"/>
  <c r="AD439" i="1" l="1"/>
  <c r="AD441"/>
  <c r="AD485"/>
  <c r="AD487"/>
  <c r="AD497"/>
  <c r="AD505"/>
  <c r="AD507"/>
  <c r="AD509"/>
  <c r="AB367" i="9"/>
  <c r="AE367" s="1"/>
  <c r="Z357" i="6"/>
  <c r="Z358"/>
  <c r="Z360"/>
  <c r="Z363"/>
  <c r="Z377"/>
  <c r="Z378"/>
  <c r="Z379"/>
  <c r="Z254"/>
  <c r="Z268"/>
  <c r="Z315"/>
  <c r="Z316"/>
  <c r="Z352"/>
  <c r="Z353"/>
  <c r="Z354"/>
  <c r="Z355"/>
  <c r="Z367"/>
  <c r="Z368"/>
  <c r="Z369"/>
  <c r="Z370"/>
  <c r="Z371"/>
  <c r="Z372"/>
  <c r="Z375"/>
  <c r="AD197" i="9"/>
  <c r="Z294"/>
  <c r="Z315"/>
  <c r="Z316"/>
  <c r="Z358"/>
  <c r="Z359"/>
  <c r="Z360"/>
  <c r="Z368"/>
  <c r="Z369"/>
  <c r="Z370"/>
  <c r="Z371"/>
  <c r="Z372"/>
  <c r="Z375"/>
  <c r="Z376"/>
  <c r="Z377"/>
  <c r="Z378"/>
  <c r="Z379"/>
  <c r="AB380"/>
  <c r="AD380"/>
  <c r="Z293" i="8"/>
  <c r="Z294"/>
  <c r="Z297"/>
  <c r="Z298"/>
  <c r="Z302"/>
  <c r="Z303"/>
  <c r="Z322"/>
  <c r="Z364"/>
  <c r="AB365"/>
  <c r="AD365"/>
  <c r="AE365"/>
  <c r="Z366"/>
  <c r="AD366" s="1"/>
  <c r="Z367"/>
  <c r="AD367" s="1"/>
  <c r="Z368"/>
  <c r="AD368" s="1"/>
  <c r="Z369"/>
  <c r="AD369" s="1"/>
  <c r="Z370"/>
  <c r="AD370" s="1"/>
  <c r="Z371"/>
  <c r="AD371" s="1"/>
  <c r="Z375"/>
  <c r="AD375" s="1"/>
  <c r="Z376"/>
  <c r="AD376" s="1"/>
  <c r="Z377"/>
  <c r="AD377" s="1"/>
  <c r="Z378"/>
  <c r="AD378" s="1"/>
  <c r="Z379"/>
  <c r="AD379" s="1"/>
  <c r="AB380"/>
  <c r="AD380"/>
  <c r="AD197" i="7"/>
  <c r="Z366"/>
  <c r="AD366"/>
  <c r="Z415"/>
  <c r="AD415"/>
  <c r="Z416"/>
  <c r="AD416"/>
  <c r="Z417"/>
  <c r="AD417"/>
  <c r="Z423"/>
  <c r="AD423"/>
  <c r="Z424"/>
  <c r="AD424"/>
  <c r="Z425"/>
  <c r="AD425"/>
  <c r="Z426"/>
  <c r="AD426"/>
  <c r="Z427"/>
  <c r="AD427"/>
  <c r="Z428"/>
  <c r="AD428"/>
  <c r="Z429"/>
  <c r="AD429"/>
  <c r="Z430"/>
  <c r="AD430"/>
  <c r="Z431"/>
  <c r="AD431"/>
  <c r="Z432"/>
  <c r="AD432"/>
  <c r="Z433"/>
  <c r="AD433"/>
  <c r="H83" i="38"/>
  <c r="AE7" i="1"/>
  <c r="Q10" i="39"/>
  <c r="Q11" s="1"/>
  <c r="AD10" i="1"/>
  <c r="Y21"/>
  <c r="AD17"/>
  <c r="Y44"/>
  <c r="AD23"/>
  <c r="Y52"/>
  <c r="AD48"/>
  <c r="Y76"/>
  <c r="AD54"/>
  <c r="Y109"/>
  <c r="U117"/>
  <c r="AE113"/>
  <c r="U147"/>
  <c r="AE145"/>
  <c r="U156"/>
  <c r="AE156" s="1"/>
  <c r="AE152"/>
  <c r="I37" i="38"/>
  <c r="K37" s="1"/>
  <c r="AD166" i="1"/>
  <c r="H38" i="38"/>
  <c r="L38" s="1"/>
  <c r="AE167" i="1"/>
  <c r="Y186"/>
  <c r="AD186" s="1"/>
  <c r="AD182"/>
  <c r="U192"/>
  <c r="AE192" s="1"/>
  <c r="AE188"/>
  <c r="Y192"/>
  <c r="AD192" s="1"/>
  <c r="AD188"/>
  <c r="U206"/>
  <c r="AE196"/>
  <c r="I9" i="38"/>
  <c r="H12"/>
  <c r="I11"/>
  <c r="K11" s="1"/>
  <c r="I10"/>
  <c r="K10" s="1"/>
  <c r="Y216" i="1"/>
  <c r="AD214"/>
  <c r="Y237"/>
  <c r="AD220"/>
  <c r="Y259"/>
  <c r="U284"/>
  <c r="H55" i="38"/>
  <c r="I59"/>
  <c r="K59" s="1"/>
  <c r="Y332" i="1"/>
  <c r="U335"/>
  <c r="Y339"/>
  <c r="I16" i="38" s="1"/>
  <c r="K16" s="1"/>
  <c r="U381" i="1"/>
  <c r="H73" i="38"/>
  <c r="I80"/>
  <c r="K80" s="1"/>
  <c r="H75"/>
  <c r="H81"/>
  <c r="H66"/>
  <c r="L66" s="1"/>
  <c r="Y437" i="1"/>
  <c r="Y438" s="1"/>
  <c r="AD356" i="6"/>
  <c r="Z366"/>
  <c r="AD366" s="1"/>
  <c r="AD376"/>
  <c r="AD8" i="1"/>
  <c r="AD12"/>
  <c r="AA21"/>
  <c r="AD19"/>
  <c r="AA44"/>
  <c r="AD25"/>
  <c r="AD27"/>
  <c r="AD29"/>
  <c r="AD31"/>
  <c r="AD33"/>
  <c r="AD35"/>
  <c r="AD37"/>
  <c r="AD39"/>
  <c r="AD41"/>
  <c r="AD43"/>
  <c r="AA52"/>
  <c r="AD50"/>
  <c r="AA76"/>
  <c r="AD56"/>
  <c r="AD58"/>
  <c r="AD60"/>
  <c r="AD62"/>
  <c r="AD64"/>
  <c r="AD66"/>
  <c r="AD68"/>
  <c r="AD70"/>
  <c r="AD72"/>
  <c r="AD74"/>
  <c r="AD82"/>
  <c r="AD84"/>
  <c r="AE89"/>
  <c r="AD90"/>
  <c r="AD94"/>
  <c r="AD96"/>
  <c r="AD98"/>
  <c r="AD106"/>
  <c r="Z117"/>
  <c r="AB117"/>
  <c r="AD114"/>
  <c r="AD116"/>
  <c r="AD120"/>
  <c r="AD122"/>
  <c r="AD124"/>
  <c r="AD126"/>
  <c r="AD128"/>
  <c r="AD130"/>
  <c r="AD132"/>
  <c r="AD134"/>
  <c r="AD136"/>
  <c r="AD138"/>
  <c r="AD140"/>
  <c r="Z147"/>
  <c r="AB147"/>
  <c r="H20" i="40" s="1"/>
  <c r="L20" s="1"/>
  <c r="AD146" i="1"/>
  <c r="AD158"/>
  <c r="AE159"/>
  <c r="AD159"/>
  <c r="AE160"/>
  <c r="AD160"/>
  <c r="AE183"/>
  <c r="AD183"/>
  <c r="AE184"/>
  <c r="AD184"/>
  <c r="AE185"/>
  <c r="AD185"/>
  <c r="AE189"/>
  <c r="AD189"/>
  <c r="AE190"/>
  <c r="AD190"/>
  <c r="AE191"/>
  <c r="AD191"/>
  <c r="AA216"/>
  <c r="AD222"/>
  <c r="AD224"/>
  <c r="AD226"/>
  <c r="AD228"/>
  <c r="AD230"/>
  <c r="AD232"/>
  <c r="AD234"/>
  <c r="AD236"/>
  <c r="AD242"/>
  <c r="AD243"/>
  <c r="AD244"/>
  <c r="AD245"/>
  <c r="AD248"/>
  <c r="AD249"/>
  <c r="AD272"/>
  <c r="AD276"/>
  <c r="AD281"/>
  <c r="AD307"/>
  <c r="AD320"/>
  <c r="AD331"/>
  <c r="AD341"/>
  <c r="AD343"/>
  <c r="AD347"/>
  <c r="AD385"/>
  <c r="AD387"/>
  <c r="AD401"/>
  <c r="AD403"/>
  <c r="AD405"/>
  <c r="AD407"/>
  <c r="AD409"/>
  <c r="AD411"/>
  <c r="AD413"/>
  <c r="AE450"/>
  <c r="AE474"/>
  <c r="AE486"/>
  <c r="AD489"/>
  <c r="AD491"/>
  <c r="AD493"/>
  <c r="AD495"/>
  <c r="AD499"/>
  <c r="AD501"/>
  <c r="AD503"/>
  <c r="AE508"/>
  <c r="AB197" i="6"/>
  <c r="AE197"/>
  <c r="AD197"/>
  <c r="Z359"/>
  <c r="AD359" s="1"/>
  <c r="Z352" i="9"/>
  <c r="AD352" s="1"/>
  <c r="Z353"/>
  <c r="AD353" s="1"/>
  <c r="Z354"/>
  <c r="AD354" s="1"/>
  <c r="Z355"/>
  <c r="AD355" s="1"/>
  <c r="Z356"/>
  <c r="AD356" s="1"/>
  <c r="Z364"/>
  <c r="AD364" s="1"/>
  <c r="AB365"/>
  <c r="AD365"/>
  <c r="AE365"/>
  <c r="Z366"/>
  <c r="AD366" s="1"/>
  <c r="AB197" i="8"/>
  <c r="AE197" s="1"/>
  <c r="AD197"/>
  <c r="Z315"/>
  <c r="AD315" s="1"/>
  <c r="Z316"/>
  <c r="AD316" s="1"/>
  <c r="Z352"/>
  <c r="AD352" s="1"/>
  <c r="Z353"/>
  <c r="AD353" s="1"/>
  <c r="Z354"/>
  <c r="AD354" s="1"/>
  <c r="Z355"/>
  <c r="AD355" s="1"/>
  <c r="Z356"/>
  <c r="AD356" s="1"/>
  <c r="Z357"/>
  <c r="AD357" s="1"/>
  <c r="Z358"/>
  <c r="AD358" s="1"/>
  <c r="Z359"/>
  <c r="AD359" s="1"/>
  <c r="Z360"/>
  <c r="AD360" s="1"/>
  <c r="Z315" i="7"/>
  <c r="AD315" s="1"/>
  <c r="Z316"/>
  <c r="AD316" s="1"/>
  <c r="Z376"/>
  <c r="AE376" s="1"/>
  <c r="Z377"/>
  <c r="AE377" s="1"/>
  <c r="Z378"/>
  <c r="AE378" s="1"/>
  <c r="Z379"/>
  <c r="AE379" s="1"/>
  <c r="Z419"/>
  <c r="AD419" s="1"/>
  <c r="Z420"/>
  <c r="AD420" s="1"/>
  <c r="Z421"/>
  <c r="AD421" s="1"/>
  <c r="Z435"/>
  <c r="AD435" s="1"/>
  <c r="Z436"/>
  <c r="AD436" s="1"/>
  <c r="H84" i="38"/>
  <c r="AE8" i="1"/>
  <c r="R10" i="39"/>
  <c r="R11" s="1"/>
  <c r="AD11" i="1"/>
  <c r="S10" i="39"/>
  <c r="S11" s="1"/>
  <c r="AD13" i="1"/>
  <c r="Y156"/>
  <c r="AD156" s="1"/>
  <c r="AD152"/>
  <c r="H35" i="38"/>
  <c r="I36"/>
  <c r="K36" s="1"/>
  <c r="AD165" i="1"/>
  <c r="H37" i="38"/>
  <c r="L37" s="1"/>
  <c r="AE166" i="1"/>
  <c r="I38" i="38"/>
  <c r="K38" s="1"/>
  <c r="AD167" i="1"/>
  <c r="U174"/>
  <c r="AE174" s="1"/>
  <c r="AE170"/>
  <c r="Y174"/>
  <c r="AD174" s="1"/>
  <c r="AD170"/>
  <c r="U180"/>
  <c r="AE180" s="1"/>
  <c r="AE176"/>
  <c r="Y180"/>
  <c r="AD180" s="1"/>
  <c r="AD176"/>
  <c r="H10" i="38"/>
  <c r="U259" i="1"/>
  <c r="Y299"/>
  <c r="I55" i="38" s="1"/>
  <c r="K55" s="1"/>
  <c r="Y308" i="1"/>
  <c r="I56" i="38" s="1"/>
  <c r="K56" s="1"/>
  <c r="H59"/>
  <c r="U317" i="1"/>
  <c r="Y328"/>
  <c r="I17" i="38" s="1"/>
  <c r="K17" s="1"/>
  <c r="U332" i="1"/>
  <c r="Y335"/>
  <c r="I18" i="38" s="1"/>
  <c r="K18" s="1"/>
  <c r="U339" i="1"/>
  <c r="U345"/>
  <c r="AE341"/>
  <c r="Y345"/>
  <c r="I64" i="38" s="1"/>
  <c r="K64" s="1"/>
  <c r="AD342" i="1"/>
  <c r="U349"/>
  <c r="AE347"/>
  <c r="I79" i="38"/>
  <c r="K79" s="1"/>
  <c r="I81"/>
  <c r="I73"/>
  <c r="K73" s="1"/>
  <c r="H80"/>
  <c r="I77"/>
  <c r="K77" s="1"/>
  <c r="AD367" i="9"/>
  <c r="AE120" i="1"/>
  <c r="AE413"/>
  <c r="AD434"/>
  <c r="AD440"/>
  <c r="AD442"/>
  <c r="AD444"/>
  <c r="AD446"/>
  <c r="AD448"/>
  <c r="AD450"/>
  <c r="AD452"/>
  <c r="AD454"/>
  <c r="AD456"/>
  <c r="AD458"/>
  <c r="AD460"/>
  <c r="AD462"/>
  <c r="AD464"/>
  <c r="AD466"/>
  <c r="AD468"/>
  <c r="AD470"/>
  <c r="AD472"/>
  <c r="AE473"/>
  <c r="AD474"/>
  <c r="AD476"/>
  <c r="AD478"/>
  <c r="AD480"/>
  <c r="AD482"/>
  <c r="AD484"/>
  <c r="AD486"/>
  <c r="AD488"/>
  <c r="AD506"/>
  <c r="AD508"/>
  <c r="AE509"/>
  <c r="AD374"/>
  <c r="AE374"/>
  <c r="AD373"/>
  <c r="AE373"/>
  <c r="AB98"/>
  <c r="AE98" s="1"/>
  <c r="AE98" i="8"/>
  <c r="AD99" i="1"/>
  <c r="AB99"/>
  <c r="AE99" s="1"/>
  <c r="AE99" i="8"/>
  <c r="U21" i="1"/>
  <c r="Z21"/>
  <c r="AB21"/>
  <c r="U52"/>
  <c r="Z52"/>
  <c r="AB52"/>
  <c r="U76"/>
  <c r="Z76"/>
  <c r="U86"/>
  <c r="Z86"/>
  <c r="AB86"/>
  <c r="U162"/>
  <c r="Z162"/>
  <c r="AB162"/>
  <c r="Y206"/>
  <c r="Y10" i="39" s="1"/>
  <c r="Y11" s="1"/>
  <c r="H9" i="38"/>
  <c r="I12"/>
  <c r="K12" s="1"/>
  <c r="H11"/>
  <c r="U212" i="1"/>
  <c r="AA212"/>
  <c r="U237"/>
  <c r="Z237"/>
  <c r="Z238" s="1"/>
  <c r="AB237"/>
  <c r="AB238" s="1"/>
  <c r="Y317"/>
  <c r="I75" i="38"/>
  <c r="K75" s="1"/>
  <c r="F6" i="41"/>
  <c r="F5"/>
  <c r="F4"/>
  <c r="AB393" i="1"/>
  <c r="AE393" s="1"/>
  <c r="Z197"/>
  <c r="AB315" i="8"/>
  <c r="Z317"/>
  <c r="I83" i="38"/>
  <c r="K83" s="1"/>
  <c r="H83" i="43"/>
  <c r="O10" i="39"/>
  <c r="O11" s="1"/>
  <c r="J84" i="38"/>
  <c r="L84" s="1"/>
  <c r="I84" i="43"/>
  <c r="Y238" i="1"/>
  <c r="T10" i="39"/>
  <c r="T11" s="1"/>
  <c r="I72" i="38"/>
  <c r="K72" s="1"/>
  <c r="L10" i="39"/>
  <c r="L11" s="1"/>
  <c r="H15" i="38"/>
  <c r="G13" i="40"/>
  <c r="Z381" i="7"/>
  <c r="H10" i="39"/>
  <c r="H11" s="1"/>
  <c r="I10"/>
  <c r="I11" s="1"/>
  <c r="AB415" i="7"/>
  <c r="Z437"/>
  <c r="J83" i="38"/>
  <c r="I83" i="43"/>
  <c r="I88" s="1"/>
  <c r="I84" i="38"/>
  <c r="K84" s="1"/>
  <c r="H84" i="43"/>
  <c r="P10" i="39"/>
  <c r="P11" s="1"/>
  <c r="J24" i="38"/>
  <c r="I24" i="43"/>
  <c r="I68" s="1"/>
  <c r="N10" i="39"/>
  <c r="N11" s="1"/>
  <c r="J10"/>
  <c r="J11" s="1"/>
  <c r="Z317" i="6"/>
  <c r="AB365" i="1"/>
  <c r="L83" i="38"/>
  <c r="AA391" i="1"/>
  <c r="AA394" i="6"/>
  <c r="AA348" i="1"/>
  <c r="AA349" s="1"/>
  <c r="Y388"/>
  <c r="I20" i="38" s="1"/>
  <c r="K20" s="1"/>
  <c r="AA388" i="1"/>
  <c r="AB385"/>
  <c r="AE385" s="1"/>
  <c r="AB399"/>
  <c r="AA203"/>
  <c r="AA206" s="1"/>
  <c r="AB311"/>
  <c r="AE311" s="1"/>
  <c r="Y141"/>
  <c r="AA141"/>
  <c r="AA330"/>
  <c r="AA332" s="1"/>
  <c r="I63" i="38"/>
  <c r="K63" s="1"/>
  <c r="I19"/>
  <c r="K19" s="1"/>
  <c r="AA374" i="1"/>
  <c r="AA381" s="1"/>
  <c r="AA373"/>
  <c r="AA381" i="8"/>
  <c r="I76" i="38"/>
  <c r="K76" s="1"/>
  <c r="M10" i="39"/>
  <c r="M11" s="1"/>
  <c r="AB366" i="8"/>
  <c r="AB366" i="9"/>
  <c r="AA366" i="1"/>
  <c r="K81" i="38"/>
  <c r="AA394" i="7"/>
  <c r="AA390" i="1"/>
  <c r="AA394" s="1"/>
  <c r="AA326"/>
  <c r="AA328" s="1"/>
  <c r="Y324"/>
  <c r="I61" i="38" s="1"/>
  <c r="K61" s="1"/>
  <c r="AA321" i="1"/>
  <c r="AA324" s="1"/>
  <c r="AB282"/>
  <c r="AE282" s="1"/>
  <c r="AA282"/>
  <c r="AA284" i="8"/>
  <c r="AA284" i="7"/>
  <c r="AA267" i="1"/>
  <c r="C8" i="42"/>
  <c r="C8" i="41"/>
  <c r="AA338" i="1"/>
  <c r="AA339" s="1"/>
  <c r="J19" i="38"/>
  <c r="L19" s="1"/>
  <c r="AB510" i="1"/>
  <c r="AE510" s="1"/>
  <c r="AA510"/>
  <c r="Y510"/>
  <c r="AD510" s="1"/>
  <c r="K9" i="38"/>
  <c r="U313" i="1"/>
  <c r="H58" i="38"/>
  <c r="L58" s="1"/>
  <c r="Y381" i="1"/>
  <c r="I71" i="38"/>
  <c r="K71" s="1"/>
  <c r="U394" i="1"/>
  <c r="H57" i="38"/>
  <c r="Z352" i="1"/>
  <c r="U44"/>
  <c r="U45" s="1"/>
  <c r="Z44"/>
  <c r="Z45" s="1"/>
  <c r="AB44"/>
  <c r="U109"/>
  <c r="U186"/>
  <c r="AE186" s="1"/>
  <c r="Z355"/>
  <c r="Z359"/>
  <c r="Z365"/>
  <c r="Y168"/>
  <c r="I35" i="38"/>
  <c r="K35" s="1"/>
  <c r="U168" i="1"/>
  <c r="H36" i="38"/>
  <c r="L36" s="1"/>
  <c r="I58"/>
  <c r="K58" s="1"/>
  <c r="Y394" i="1"/>
  <c r="I57" i="38"/>
  <c r="AA237" i="1"/>
  <c r="AA238" s="1"/>
  <c r="U324"/>
  <c r="Z415"/>
  <c r="Z417"/>
  <c r="AD417" s="1"/>
  <c r="Z423"/>
  <c r="AD423" s="1"/>
  <c r="Z425"/>
  <c r="AD425" s="1"/>
  <c r="Z427"/>
  <c r="AD427" s="1"/>
  <c r="Z429"/>
  <c r="AD429" s="1"/>
  <c r="Z431"/>
  <c r="AD431" s="1"/>
  <c r="Z433"/>
  <c r="AD433" s="1"/>
  <c r="AA299" i="8"/>
  <c r="AA395" s="1"/>
  <c r="AA400" s="1"/>
  <c r="AA513" s="1"/>
  <c r="AA295" i="1"/>
  <c r="AA299" s="1"/>
  <c r="AB254" i="6"/>
  <c r="AB254" i="1" s="1"/>
  <c r="Z254"/>
  <c r="AD254" s="1"/>
  <c r="AB354" i="6"/>
  <c r="Z354" i="1"/>
  <c r="AD354" s="1"/>
  <c r="AB372" i="6"/>
  <c r="Z372" i="1"/>
  <c r="AD372" s="1"/>
  <c r="AB419" i="7"/>
  <c r="AB419" i="1" s="1"/>
  <c r="Z419"/>
  <c r="AD419" s="1"/>
  <c r="Z379"/>
  <c r="AD379" s="1"/>
  <c r="U77"/>
  <c r="AB358" i="6"/>
  <c r="Z358" i="1"/>
  <c r="AD358" s="1"/>
  <c r="AB368" i="6"/>
  <c r="Z368" i="1"/>
  <c r="AD368" s="1"/>
  <c r="AB378" i="6"/>
  <c r="Z378" i="1"/>
  <c r="AD378" s="1"/>
  <c r="AB436" i="7"/>
  <c r="AB436" i="1" s="1"/>
  <c r="Z436"/>
  <c r="AE436" s="1"/>
  <c r="Y45"/>
  <c r="AD45" s="1"/>
  <c r="AA45"/>
  <c r="AB45"/>
  <c r="W78"/>
  <c r="Y77"/>
  <c r="AA77"/>
  <c r="U193"/>
  <c r="Z312"/>
  <c r="AD312" s="1"/>
  <c r="AB356" i="6"/>
  <c r="Z356" i="1"/>
  <c r="AB360" i="6"/>
  <c r="Z360" i="1"/>
  <c r="AB366" i="6"/>
  <c r="Z366" i="1"/>
  <c r="AB370" i="6"/>
  <c r="Z370" i="1"/>
  <c r="J80" i="38" s="1"/>
  <c r="L80" s="1"/>
  <c r="AB376" i="6"/>
  <c r="AE376" s="1"/>
  <c r="Z376" i="1"/>
  <c r="AD376" s="1"/>
  <c r="AB380" i="6"/>
  <c r="AB380" i="1" s="1"/>
  <c r="Z380"/>
  <c r="AD380" s="1"/>
  <c r="AB298" i="8"/>
  <c r="AB298" i="1" s="1"/>
  <c r="Z298"/>
  <c r="AE298" s="1"/>
  <c r="AB303" i="8"/>
  <c r="AB303" i="1" s="1"/>
  <c r="Z303"/>
  <c r="AE303" s="1"/>
  <c r="AB364" i="8"/>
  <c r="Z364" i="1"/>
  <c r="AB268" i="6"/>
  <c r="AB268" i="1" s="1"/>
  <c r="Z268"/>
  <c r="AE268" s="1"/>
  <c r="Z315"/>
  <c r="AD315" s="1"/>
  <c r="AB416" i="7"/>
  <c r="AB416" i="1" s="1"/>
  <c r="Z416"/>
  <c r="AB420" i="7"/>
  <c r="AB420" i="1" s="1"/>
  <c r="Z420"/>
  <c r="AB424" i="7"/>
  <c r="AB424" i="1" s="1"/>
  <c r="Z424"/>
  <c r="AB426" i="7"/>
  <c r="AB426" i="1" s="1"/>
  <c r="Z426"/>
  <c r="AB428" i="7"/>
  <c r="AB428" i="1" s="1"/>
  <c r="Z428"/>
  <c r="AB430" i="7"/>
  <c r="AB430" i="1" s="1"/>
  <c r="Z430"/>
  <c r="AB432" i="7"/>
  <c r="AB432" i="1" s="1"/>
  <c r="Z432"/>
  <c r="W143"/>
  <c r="V193"/>
  <c r="V395" s="1"/>
  <c r="V400" s="1"/>
  <c r="V513" s="1"/>
  <c r="V260"/>
  <c r="V261" s="1"/>
  <c r="Z293"/>
  <c r="Z297"/>
  <c r="AD297" s="1"/>
  <c r="Z302"/>
  <c r="Z353"/>
  <c r="Z367"/>
  <c r="AD367" s="1"/>
  <c r="Z369"/>
  <c r="J73" i="38" s="1"/>
  <c r="L73" s="1"/>
  <c r="Z371" i="1"/>
  <c r="Z375"/>
  <c r="AD375" s="1"/>
  <c r="Z377"/>
  <c r="AD377" s="1"/>
  <c r="Z421"/>
  <c r="AD421" s="1"/>
  <c r="Z435"/>
  <c r="X160" i="6"/>
  <c r="AD160" s="1"/>
  <c r="X170"/>
  <c r="AD170" s="1"/>
  <c r="X172"/>
  <c r="AD172" s="1"/>
  <c r="AB76" i="1"/>
  <c r="AB77" s="1"/>
  <c r="Y86"/>
  <c r="AA86"/>
  <c r="AA110" s="1"/>
  <c r="Y117"/>
  <c r="AA117"/>
  <c r="U141"/>
  <c r="Z141"/>
  <c r="Z142" s="1"/>
  <c r="AB141"/>
  <c r="AB142" s="1"/>
  <c r="Y147"/>
  <c r="AD147" s="1"/>
  <c r="AA147"/>
  <c r="Y162"/>
  <c r="AA162"/>
  <c r="AA168"/>
  <c r="Y212"/>
  <c r="U216"/>
  <c r="Z216"/>
  <c r="J62" i="38" s="1"/>
  <c r="AB216" i="1"/>
  <c r="H33" i="40" s="1"/>
  <c r="L33" s="1"/>
  <c r="U308" i="1"/>
  <c r="Z316"/>
  <c r="AD316" s="1"/>
  <c r="U328"/>
  <c r="Z330"/>
  <c r="Z332" s="1"/>
  <c r="Y349"/>
  <c r="I67" i="38" s="1"/>
  <c r="K67" s="1"/>
  <c r="U388" i="1"/>
  <c r="Z388"/>
  <c r="J20" i="38" s="1"/>
  <c r="AB388" i="1"/>
  <c r="H50" i="40" s="1"/>
  <c r="W395" i="1"/>
  <c r="W400" s="1"/>
  <c r="W513" s="1"/>
  <c r="AB330" i="9"/>
  <c r="AB332" s="1"/>
  <c r="AB313"/>
  <c r="AB352"/>
  <c r="AB313" i="6"/>
  <c r="AB315"/>
  <c r="AB330"/>
  <c r="AB332" s="1"/>
  <c r="AB352"/>
  <c r="AB330" i="8"/>
  <c r="AB332" s="1"/>
  <c r="AB330" i="7"/>
  <c r="AB332" s="1"/>
  <c r="AB366"/>
  <c r="AB381" s="1"/>
  <c r="AB197" i="9"/>
  <c r="AE197" s="1"/>
  <c r="AA250"/>
  <c r="AA250" i="1" s="1"/>
  <c r="AB315" i="9"/>
  <c r="AB313" i="8"/>
  <c r="AB197" i="7"/>
  <c r="AB197" i="1" s="1"/>
  <c r="Y299" i="7"/>
  <c r="Y395" s="1"/>
  <c r="Y400" s="1"/>
  <c r="Y513" s="1"/>
  <c r="AB313"/>
  <c r="Z437" i="1"/>
  <c r="AA110" i="8"/>
  <c r="AA143" s="1"/>
  <c r="AA257" i="7"/>
  <c r="AA288"/>
  <c r="AA299" s="1"/>
  <c r="AA395" s="1"/>
  <c r="AA400" s="1"/>
  <c r="AA513" s="1"/>
  <c r="AB315"/>
  <c r="AA437" i="1"/>
  <c r="AA438" s="1"/>
  <c r="G252" i="9"/>
  <c r="H388"/>
  <c r="H385"/>
  <c r="H381"/>
  <c r="H313"/>
  <c r="H312"/>
  <c r="H301"/>
  <c r="H304"/>
  <c r="H305"/>
  <c r="H308"/>
  <c r="H246"/>
  <c r="H247"/>
  <c r="H250"/>
  <c r="H251"/>
  <c r="H252"/>
  <c r="H253"/>
  <c r="H255"/>
  <c r="H256"/>
  <c r="H257"/>
  <c r="H258"/>
  <c r="H241"/>
  <c r="H261"/>
  <c r="H259"/>
  <c r="H143" i="8"/>
  <c r="G143"/>
  <c r="G92"/>
  <c r="H92"/>
  <c r="G98"/>
  <c r="H98"/>
  <c r="G101"/>
  <c r="H101"/>
  <c r="G102"/>
  <c r="H102"/>
  <c r="G103"/>
  <c r="H103"/>
  <c r="G104"/>
  <c r="H104"/>
  <c r="G109"/>
  <c r="H109"/>
  <c r="G110"/>
  <c r="H110"/>
  <c r="H88"/>
  <c r="G88"/>
  <c r="H361"/>
  <c r="H362"/>
  <c r="H363"/>
  <c r="H364"/>
  <c r="H373"/>
  <c r="H381"/>
  <c r="H385"/>
  <c r="H388"/>
  <c r="H390"/>
  <c r="H391"/>
  <c r="H392"/>
  <c r="H393"/>
  <c r="H357"/>
  <c r="H313"/>
  <c r="H312"/>
  <c r="H301"/>
  <c r="H304"/>
  <c r="H305"/>
  <c r="H308"/>
  <c r="H246"/>
  <c r="H247"/>
  <c r="H250"/>
  <c r="H251"/>
  <c r="H252"/>
  <c r="H253"/>
  <c r="H255"/>
  <c r="H256"/>
  <c r="H257"/>
  <c r="H258"/>
  <c r="H241"/>
  <c r="H394" i="7"/>
  <c r="F395"/>
  <c r="F400" s="1"/>
  <c r="F513" s="1"/>
  <c r="H381"/>
  <c r="H362"/>
  <c r="H363"/>
  <c r="H364"/>
  <c r="H369"/>
  <c r="H372"/>
  <c r="H374"/>
  <c r="H361"/>
  <c r="H313"/>
  <c r="H312"/>
  <c r="H308"/>
  <c r="H304"/>
  <c r="H305"/>
  <c r="H301"/>
  <c r="H312" i="6"/>
  <c r="H313"/>
  <c r="H246" i="7"/>
  <c r="H247"/>
  <c r="H250"/>
  <c r="H251"/>
  <c r="H252"/>
  <c r="H253"/>
  <c r="H255"/>
  <c r="H256"/>
  <c r="H257"/>
  <c r="H258"/>
  <c r="H241"/>
  <c r="H259"/>
  <c r="H388" i="6"/>
  <c r="H385"/>
  <c r="H304"/>
  <c r="H301"/>
  <c r="H246"/>
  <c r="H247"/>
  <c r="H250"/>
  <c r="H251"/>
  <c r="H252"/>
  <c r="H253"/>
  <c r="H255"/>
  <c r="H256"/>
  <c r="H257"/>
  <c r="H258"/>
  <c r="H241"/>
  <c r="H260"/>
  <c r="AE45" i="1" l="1"/>
  <c r="Z77"/>
  <c r="AE432"/>
  <c r="AE430"/>
  <c r="AE428"/>
  <c r="AE426"/>
  <c r="AE424"/>
  <c r="AE420"/>
  <c r="AE416"/>
  <c r="AD77"/>
  <c r="AE197"/>
  <c r="H51" i="40"/>
  <c r="L51" s="1"/>
  <c r="L50"/>
  <c r="H62" i="38"/>
  <c r="AE216" i="1"/>
  <c r="Y193"/>
  <c r="AD162"/>
  <c r="H17" i="38"/>
  <c r="H56"/>
  <c r="U142" i="1"/>
  <c r="AE142" s="1"/>
  <c r="AE141"/>
  <c r="Y142"/>
  <c r="AD142" s="1"/>
  <c r="AD117"/>
  <c r="Y110"/>
  <c r="AD86"/>
  <c r="J79" i="38"/>
  <c r="L79" s="1"/>
  <c r="AE365" i="1"/>
  <c r="I60" i="38"/>
  <c r="AB322" i="8"/>
  <c r="AE322"/>
  <c r="AB302"/>
  <c r="AB302" i="1" s="1"/>
  <c r="AE302" s="1"/>
  <c r="AE302" i="8"/>
  <c r="AB297"/>
  <c r="AB297" i="1" s="1"/>
  <c r="AB294" i="8"/>
  <c r="AE294" s="1"/>
  <c r="AB293"/>
  <c r="AB293" i="1" s="1"/>
  <c r="AE293" s="1"/>
  <c r="AB379" i="9"/>
  <c r="AE379" s="1"/>
  <c r="AB378"/>
  <c r="AE378" s="1"/>
  <c r="AB377"/>
  <c r="AE377" s="1"/>
  <c r="AB376"/>
  <c r="AE376" s="1"/>
  <c r="AB375"/>
  <c r="AE375" s="1"/>
  <c r="AB372"/>
  <c r="AE372" s="1"/>
  <c r="AB371"/>
  <c r="AE371" s="1"/>
  <c r="AB370"/>
  <c r="AE370" s="1"/>
  <c r="AB369"/>
  <c r="AE369" s="1"/>
  <c r="AB368"/>
  <c r="AE368" s="1"/>
  <c r="AB360"/>
  <c r="AE360" s="1"/>
  <c r="AB359"/>
  <c r="AE359" s="1"/>
  <c r="AB358"/>
  <c r="AE358" s="1"/>
  <c r="AB316"/>
  <c r="AE316" s="1"/>
  <c r="Z317"/>
  <c r="AE315"/>
  <c r="AB294"/>
  <c r="AE294" s="1"/>
  <c r="AB375" i="6"/>
  <c r="AB371"/>
  <c r="AB369"/>
  <c r="AB367"/>
  <c r="AB355"/>
  <c r="AB353"/>
  <c r="AB316"/>
  <c r="AB379"/>
  <c r="AB377"/>
  <c r="AB363"/>
  <c r="AE363" s="1"/>
  <c r="AB357"/>
  <c r="AE357" s="1"/>
  <c r="AB317" i="9"/>
  <c r="AA78" i="1"/>
  <c r="AB372"/>
  <c r="AD141"/>
  <c r="AE162"/>
  <c r="AE52"/>
  <c r="AD436"/>
  <c r="AD432"/>
  <c r="AD430"/>
  <c r="AD428"/>
  <c r="AD426"/>
  <c r="AD424"/>
  <c r="AE419"/>
  <c r="AD416"/>
  <c r="AD364"/>
  <c r="AD302"/>
  <c r="AD298"/>
  <c r="AD293"/>
  <c r="AD268"/>
  <c r="AE254"/>
  <c r="AD369"/>
  <c r="AD366"/>
  <c r="AD365"/>
  <c r="AD379" i="7"/>
  <c r="AD378"/>
  <c r="AD377"/>
  <c r="AD376"/>
  <c r="AE366" i="9"/>
  <c r="AD435" i="1"/>
  <c r="AD360"/>
  <c r="AD356"/>
  <c r="AD352"/>
  <c r="AD303"/>
  <c r="AE297"/>
  <c r="AE366" i="6"/>
  <c r="AD415" i="1"/>
  <c r="AE380"/>
  <c r="AD370"/>
  <c r="AD330"/>
  <c r="AD197"/>
  <c r="AE364" i="8"/>
  <c r="AE303"/>
  <c r="AE298"/>
  <c r="AE372" i="6"/>
  <c r="AE370"/>
  <c r="AE368"/>
  <c r="AE354"/>
  <c r="AE352"/>
  <c r="AE315"/>
  <c r="AE268"/>
  <c r="AE254"/>
  <c r="AE378"/>
  <c r="AE360"/>
  <c r="AE358"/>
  <c r="H20" i="38"/>
  <c r="AE388" i="1"/>
  <c r="J77" i="38"/>
  <c r="L77" s="1"/>
  <c r="AE372" i="1"/>
  <c r="H61" i="38"/>
  <c r="AD317" i="6"/>
  <c r="Y260" i="1"/>
  <c r="Y261" s="1"/>
  <c r="I70" i="38" s="1"/>
  <c r="K70" s="1"/>
  <c r="AD238" i="1"/>
  <c r="U238"/>
  <c r="AE237"/>
  <c r="H13" i="38"/>
  <c r="U110" i="1"/>
  <c r="AE86"/>
  <c r="H67" i="38"/>
  <c r="H64"/>
  <c r="L64" s="1"/>
  <c r="AE345" i="1"/>
  <c r="H16" i="38"/>
  <c r="H63"/>
  <c r="H60"/>
  <c r="AB435" i="7"/>
  <c r="AB435" i="1" s="1"/>
  <c r="AE435" s="1"/>
  <c r="AB421" i="7"/>
  <c r="AB421" i="1" s="1"/>
  <c r="AE421" s="1"/>
  <c r="AB316" i="7"/>
  <c r="AE316" s="1"/>
  <c r="Z317"/>
  <c r="AE315"/>
  <c r="AB360" i="8"/>
  <c r="AE360" s="1"/>
  <c r="AB359"/>
  <c r="AE359" s="1"/>
  <c r="AB358"/>
  <c r="AB358" i="1" s="1"/>
  <c r="AE358" s="1"/>
  <c r="AB357" i="8"/>
  <c r="AE357" s="1"/>
  <c r="AB356"/>
  <c r="AE356" s="1"/>
  <c r="AB355"/>
  <c r="AE355" s="1"/>
  <c r="AB354"/>
  <c r="AB354" i="1" s="1"/>
  <c r="AE354" s="1"/>
  <c r="AB353" i="8"/>
  <c r="AE353" s="1"/>
  <c r="AB352"/>
  <c r="AE352" s="1"/>
  <c r="AB316"/>
  <c r="AB317" s="1"/>
  <c r="AE317" s="1"/>
  <c r="AB364" i="9"/>
  <c r="AE364" s="1"/>
  <c r="AB356"/>
  <c r="AE356" s="1"/>
  <c r="AB355"/>
  <c r="AE355" s="1"/>
  <c r="AB354"/>
  <c r="AE354" s="1"/>
  <c r="AB353"/>
  <c r="AE353" s="1"/>
  <c r="AB359" i="6"/>
  <c r="AB359" i="1" s="1"/>
  <c r="AE359" s="1"/>
  <c r="H18" i="38"/>
  <c r="H53"/>
  <c r="I62"/>
  <c r="K62" s="1"/>
  <c r="AD216" i="1"/>
  <c r="H24" i="38"/>
  <c r="L24" s="1"/>
  <c r="AE147" i="1"/>
  <c r="AB433" i="7"/>
  <c r="AB433" i="1" s="1"/>
  <c r="AB431" i="7"/>
  <c r="AB431" i="1" s="1"/>
  <c r="AE431" s="1"/>
  <c r="AB429" i="7"/>
  <c r="AB429" i="1" s="1"/>
  <c r="AB427" i="7"/>
  <c r="AB427" i="1" s="1"/>
  <c r="AE427" s="1"/>
  <c r="AB425" i="7"/>
  <c r="AB425" i="1" s="1"/>
  <c r="AE425" s="1"/>
  <c r="AB423" i="7"/>
  <c r="AB423" i="1" s="1"/>
  <c r="AE423" s="1"/>
  <c r="AB417" i="7"/>
  <c r="AB417" i="1" s="1"/>
  <c r="AE417" s="1"/>
  <c r="AB379" i="8"/>
  <c r="AE379" s="1"/>
  <c r="AB378"/>
  <c r="AB378" i="1" s="1"/>
  <c r="AE378" s="1"/>
  <c r="AB377" i="8"/>
  <c r="AE377" s="1"/>
  <c r="AB376"/>
  <c r="AE376" s="1"/>
  <c r="AB375"/>
  <c r="AE375" s="1"/>
  <c r="AB371"/>
  <c r="AE371" s="1"/>
  <c r="AB370"/>
  <c r="AE370" s="1"/>
  <c r="AB369"/>
  <c r="AE369" s="1"/>
  <c r="AB368"/>
  <c r="AE368" s="1"/>
  <c r="AB367"/>
  <c r="AE367" s="1"/>
  <c r="AB352" i="1"/>
  <c r="AE352" s="1"/>
  <c r="AB376"/>
  <c r="AE376" s="1"/>
  <c r="AB360"/>
  <c r="AE360" s="1"/>
  <c r="AE77"/>
  <c r="AE44"/>
  <c r="AE381" i="7"/>
  <c r="AE76" i="1"/>
  <c r="AE21"/>
  <c r="AE433"/>
  <c r="AE429"/>
  <c r="AD420"/>
  <c r="AD371"/>
  <c r="AD317" i="8"/>
  <c r="AE356" i="6"/>
  <c r="AE436" i="7"/>
  <c r="AE420"/>
  <c r="AE419"/>
  <c r="AE315" i="8"/>
  <c r="AE352" i="9"/>
  <c r="AD359" i="1"/>
  <c r="AD355"/>
  <c r="AD353"/>
  <c r="AD332"/>
  <c r="AD237"/>
  <c r="AE117"/>
  <c r="AD76"/>
  <c r="AD52"/>
  <c r="AD44"/>
  <c r="AD21"/>
  <c r="AE432" i="7"/>
  <c r="AE430"/>
  <c r="AE428"/>
  <c r="AE426"/>
  <c r="AE424"/>
  <c r="AE416"/>
  <c r="AE415"/>
  <c r="AE366"/>
  <c r="AE197"/>
  <c r="AE366" i="8"/>
  <c r="AD364"/>
  <c r="AD322"/>
  <c r="AD303"/>
  <c r="AD302"/>
  <c r="AD298"/>
  <c r="AD297"/>
  <c r="AD294"/>
  <c r="AD293"/>
  <c r="AD379" i="9"/>
  <c r="AD378"/>
  <c r="AD377"/>
  <c r="AD376"/>
  <c r="AD375"/>
  <c r="AD372"/>
  <c r="AD371"/>
  <c r="AD370"/>
  <c r="AD369"/>
  <c r="AD368"/>
  <c r="AD360"/>
  <c r="AD359"/>
  <c r="AD358"/>
  <c r="AD316"/>
  <c r="AD315"/>
  <c r="AD294"/>
  <c r="AD375" i="6"/>
  <c r="AD372"/>
  <c r="AD371"/>
  <c r="AD370"/>
  <c r="AD369"/>
  <c r="AD368"/>
  <c r="AD367"/>
  <c r="AD355"/>
  <c r="AD354"/>
  <c r="AD353"/>
  <c r="AD352"/>
  <c r="AD316"/>
  <c r="AD315"/>
  <c r="AD268"/>
  <c r="AD254"/>
  <c r="AD379"/>
  <c r="AD378"/>
  <c r="AD377"/>
  <c r="AD363"/>
  <c r="AD360"/>
  <c r="AD358"/>
  <c r="AD357"/>
  <c r="U143" i="1"/>
  <c r="AA193"/>
  <c r="AA142"/>
  <c r="AA143" s="1"/>
  <c r="H43" i="40"/>
  <c r="L43" s="1"/>
  <c r="F7" i="41"/>
  <c r="I13" i="38"/>
  <c r="K13" s="1"/>
  <c r="X10" i="39"/>
  <c r="X11" s="1"/>
  <c r="J70" i="43"/>
  <c r="J77"/>
  <c r="J73"/>
  <c r="J76"/>
  <c r="J72"/>
  <c r="J71"/>
  <c r="Z511" i="7"/>
  <c r="Z438"/>
  <c r="I24" i="38"/>
  <c r="H24" i="43"/>
  <c r="H68" s="1"/>
  <c r="AB78" i="1"/>
  <c r="H22" i="40"/>
  <c r="L22" s="1"/>
  <c r="J59" i="43"/>
  <c r="J56"/>
  <c r="J55"/>
  <c r="J53"/>
  <c r="J66"/>
  <c r="J67"/>
  <c r="J63"/>
  <c r="J61"/>
  <c r="J35"/>
  <c r="AB415" i="1"/>
  <c r="AE415" s="1"/>
  <c r="AB437" i="7"/>
  <c r="AE437" s="1"/>
  <c r="J81" i="38"/>
  <c r="L81" s="1"/>
  <c r="J63"/>
  <c r="L63" s="1"/>
  <c r="I22" i="43"/>
  <c r="K24" i="38"/>
  <c r="Z313" i="1"/>
  <c r="J59" i="38"/>
  <c r="L59" s="1"/>
  <c r="Y78" i="1"/>
  <c r="Z78"/>
  <c r="L20" i="38"/>
  <c r="L62"/>
  <c r="J75"/>
  <c r="L75" s="1"/>
  <c r="J71"/>
  <c r="L71" s="1"/>
  <c r="AA288" i="1"/>
  <c r="AA257"/>
  <c r="AA259" s="1"/>
  <c r="AA260" s="1"/>
  <c r="AA261" s="1"/>
  <c r="AB315"/>
  <c r="AE315" s="1"/>
  <c r="Z317"/>
  <c r="J60" i="38" s="1"/>
  <c r="AB330" i="1"/>
  <c r="AB332" s="1"/>
  <c r="H36" i="40" s="1"/>
  <c r="L36" s="1"/>
  <c r="AB312" i="1"/>
  <c r="AB313" s="1"/>
  <c r="H39" i="40" s="1"/>
  <c r="L39" s="1"/>
  <c r="Y143" i="1"/>
  <c r="AB366"/>
  <c r="AE366" s="1"/>
  <c r="U78"/>
  <c r="AB437"/>
  <c r="AE437" s="1"/>
  <c r="H260" i="7"/>
  <c r="H259" i="6"/>
  <c r="H260" i="9"/>
  <c r="H260" i="8"/>
  <c r="H259"/>
  <c r="G31" i="35"/>
  <c r="G27"/>
  <c r="R99" i="8"/>
  <c r="S99"/>
  <c r="R100"/>
  <c r="L395" i="7"/>
  <c r="K395"/>
  <c r="R373" i="8"/>
  <c r="S373"/>
  <c r="R374"/>
  <c r="S374"/>
  <c r="S362" i="7"/>
  <c r="S363"/>
  <c r="S364"/>
  <c r="S361"/>
  <c r="L362" i="9"/>
  <c r="L363"/>
  <c r="L364"/>
  <c r="L365"/>
  <c r="L361"/>
  <c r="L362" i="7"/>
  <c r="L363"/>
  <c r="L361"/>
  <c r="R345"/>
  <c r="P345"/>
  <c r="R299"/>
  <c r="AE78" i="1" l="1"/>
  <c r="AD78"/>
  <c r="AE313"/>
  <c r="AD317" i="7"/>
  <c r="U260" i="1"/>
  <c r="AE238"/>
  <c r="AE317" i="9"/>
  <c r="AD317"/>
  <c r="AB368" i="1"/>
  <c r="AE368" s="1"/>
  <c r="AB317" i="7"/>
  <c r="AE317" s="1"/>
  <c r="AB377" i="1"/>
  <c r="AE377" s="1"/>
  <c r="AB379"/>
  <c r="AE379" s="1"/>
  <c r="AB316"/>
  <c r="AE316" s="1"/>
  <c r="AB353"/>
  <c r="AE353" s="1"/>
  <c r="AB355"/>
  <c r="AE355" s="1"/>
  <c r="AB367"/>
  <c r="AE367" s="1"/>
  <c r="AB369"/>
  <c r="AE369" s="1"/>
  <c r="AB371"/>
  <c r="AE371" s="1"/>
  <c r="AB375"/>
  <c r="AE375" s="1"/>
  <c r="Z512" i="7"/>
  <c r="Z438" i="1"/>
  <c r="I14" i="38"/>
  <c r="K14" s="1"/>
  <c r="K22" s="1"/>
  <c r="AB317" i="1"/>
  <c r="H38" i="40" s="1"/>
  <c r="L38" s="1"/>
  <c r="AB356" i="1"/>
  <c r="AE356" s="1"/>
  <c r="AB370"/>
  <c r="AE370" s="1"/>
  <c r="AB364"/>
  <c r="AE364" s="1"/>
  <c r="AE378" i="8"/>
  <c r="AE417" i="7"/>
  <c r="AE423"/>
  <c r="AE425"/>
  <c r="AE427"/>
  <c r="AE429"/>
  <c r="AE431"/>
  <c r="AE433"/>
  <c r="AE359" i="6"/>
  <c r="AE316" i="8"/>
  <c r="AE354"/>
  <c r="AE358"/>
  <c r="AE421" i="7"/>
  <c r="AE435"/>
  <c r="AE317" i="1"/>
  <c r="AE332"/>
  <c r="AE312"/>
  <c r="AE330"/>
  <c r="AB317" i="6"/>
  <c r="AE317" s="1"/>
  <c r="AE377"/>
  <c r="AE379"/>
  <c r="AE316"/>
  <c r="AE353"/>
  <c r="AE355"/>
  <c r="AE367"/>
  <c r="AE369"/>
  <c r="AE371"/>
  <c r="AE375"/>
  <c r="AE293" i="8"/>
  <c r="AE297"/>
  <c r="AD317" i="1"/>
  <c r="H14" i="38"/>
  <c r="AB511" i="7"/>
  <c r="AB512" s="1"/>
  <c r="AB6" i="39" s="1"/>
  <c r="AB438" i="7"/>
  <c r="AE438" s="1"/>
  <c r="J20" i="43"/>
  <c r="J16"/>
  <c r="J13"/>
  <c r="J10"/>
  <c r="J18"/>
  <c r="J17"/>
  <c r="J14"/>
  <c r="J12"/>
  <c r="J15"/>
  <c r="J19"/>
  <c r="J9"/>
  <c r="J11"/>
  <c r="I22" i="38"/>
  <c r="I89" i="43"/>
  <c r="AA511" i="1"/>
  <c r="AA512" s="1"/>
  <c r="Z10" i="39" s="1"/>
  <c r="Z11" s="1"/>
  <c r="H22" i="38"/>
  <c r="Z512" i="1"/>
  <c r="Z511"/>
  <c r="AE511" s="1"/>
  <c r="AB511"/>
  <c r="AB438"/>
  <c r="H261" i="6"/>
  <c r="H513" i="9"/>
  <c r="H395"/>
  <c r="H400" s="1"/>
  <c r="H261" i="8"/>
  <c r="O365" i="6"/>
  <c r="O366"/>
  <c r="Q366" s="1"/>
  <c r="O367"/>
  <c r="O368"/>
  <c r="O322"/>
  <c r="X322" s="1"/>
  <c r="O323"/>
  <c r="X323" s="1"/>
  <c r="O324"/>
  <c r="O325"/>
  <c r="O326"/>
  <c r="X326" s="1"/>
  <c r="O327"/>
  <c r="X327" s="1"/>
  <c r="O328"/>
  <c r="O329"/>
  <c r="O330"/>
  <c r="O331"/>
  <c r="O332"/>
  <c r="O333"/>
  <c r="O321"/>
  <c r="X321" s="1"/>
  <c r="R282" i="9"/>
  <c r="P394" i="7"/>
  <c r="R374"/>
  <c r="S374"/>
  <c r="S373"/>
  <c r="R373"/>
  <c r="R381" s="1"/>
  <c r="R366"/>
  <c r="R308"/>
  <c r="P308"/>
  <c r="P299"/>
  <c r="R294"/>
  <c r="G416"/>
  <c r="H416"/>
  <c r="G417"/>
  <c r="H417"/>
  <c r="G419"/>
  <c r="H419"/>
  <c r="G420"/>
  <c r="H420"/>
  <c r="G421"/>
  <c r="H421"/>
  <c r="G423"/>
  <c r="H423"/>
  <c r="G424"/>
  <c r="H424"/>
  <c r="G425"/>
  <c r="H425"/>
  <c r="G426"/>
  <c r="H426"/>
  <c r="G427"/>
  <c r="H427"/>
  <c r="G428"/>
  <c r="H428"/>
  <c r="G429"/>
  <c r="H429"/>
  <c r="G430"/>
  <c r="H430"/>
  <c r="G431"/>
  <c r="H431"/>
  <c r="G432"/>
  <c r="H432"/>
  <c r="G433"/>
  <c r="H433"/>
  <c r="G435"/>
  <c r="H435"/>
  <c r="G436"/>
  <c r="H436"/>
  <c r="G437"/>
  <c r="H437"/>
  <c r="G438"/>
  <c r="H438"/>
  <c r="H415"/>
  <c r="G415"/>
  <c r="H412"/>
  <c r="G412"/>
  <c r="H357"/>
  <c r="G275"/>
  <c r="H275"/>
  <c r="H274"/>
  <c r="G274"/>
  <c r="R308" i="8"/>
  <c r="R345"/>
  <c r="R299"/>
  <c r="P345"/>
  <c r="P308"/>
  <c r="P299"/>
  <c r="P394"/>
  <c r="O326"/>
  <c r="X326" s="1"/>
  <c r="O327"/>
  <c r="X327" s="1"/>
  <c r="O325"/>
  <c r="O323"/>
  <c r="X323" s="1"/>
  <c r="O320"/>
  <c r="O321"/>
  <c r="X321" s="1"/>
  <c r="O322"/>
  <c r="O319"/>
  <c r="R209"/>
  <c r="R210"/>
  <c r="R211"/>
  <c r="R208"/>
  <c r="O209"/>
  <c r="O210"/>
  <c r="O211"/>
  <c r="O208"/>
  <c r="O105"/>
  <c r="O100"/>
  <c r="X100" s="1"/>
  <c r="Z323" l="1"/>
  <c r="Z327" i="6"/>
  <c r="Z323"/>
  <c r="U261" i="1"/>
  <c r="AE438"/>
  <c r="AE512" i="7"/>
  <c r="Z100" i="8"/>
  <c r="Z321"/>
  <c r="Z327"/>
  <c r="Z326"/>
  <c r="Z321" i="6"/>
  <c r="Z326"/>
  <c r="Z322"/>
  <c r="AE511" i="7"/>
  <c r="Z100" i="1"/>
  <c r="AB100" i="8"/>
  <c r="AB100" i="1" s="1"/>
  <c r="Q105" i="8"/>
  <c r="S105" s="1"/>
  <c r="X105"/>
  <c r="Q211"/>
  <c r="S211" s="1"/>
  <c r="X211"/>
  <c r="Q209"/>
  <c r="S209" s="1"/>
  <c r="X209"/>
  <c r="Z328"/>
  <c r="AB326"/>
  <c r="Z324" i="6"/>
  <c r="AB321"/>
  <c r="Z328"/>
  <c r="AB326"/>
  <c r="AB322"/>
  <c r="Q208" i="8"/>
  <c r="S208" s="1"/>
  <c r="X208"/>
  <c r="Q210"/>
  <c r="S210" s="1"/>
  <c r="X210"/>
  <c r="Z324"/>
  <c r="AB321"/>
  <c r="AB327" i="6"/>
  <c r="AB323"/>
  <c r="Q100" i="8"/>
  <c r="S100" s="1"/>
  <c r="H394"/>
  <c r="F394" i="1"/>
  <c r="F395" i="8"/>
  <c r="H395" s="1"/>
  <c r="H400" s="1"/>
  <c r="J15" i="38"/>
  <c r="L15" s="1"/>
  <c r="H13" i="40"/>
  <c r="I13" s="1"/>
  <c r="AB12" i="39"/>
  <c r="AB13" s="1"/>
  <c r="AB9"/>
  <c r="AB16"/>
  <c r="AB17" s="1"/>
  <c r="Q212" i="8"/>
  <c r="J68" i="43"/>
  <c r="J88"/>
  <c r="J22"/>
  <c r="AB512" i="1"/>
  <c r="AE512" s="1"/>
  <c r="H261" i="7"/>
  <c r="Z210" i="8" l="1"/>
  <c r="Z208"/>
  <c r="AD100" i="1"/>
  <c r="AE100"/>
  <c r="AB327" i="8"/>
  <c r="AE327" s="1"/>
  <c r="H70" i="38"/>
  <c r="H88" s="1"/>
  <c r="H89" s="1"/>
  <c r="U395" i="1"/>
  <c r="U400" s="1"/>
  <c r="AB323" i="8"/>
  <c r="AE323"/>
  <c r="AB324"/>
  <c r="AE322" i="6"/>
  <c r="AE326"/>
  <c r="AE321"/>
  <c r="AE326" i="8"/>
  <c r="AE321"/>
  <c r="AE100"/>
  <c r="AE323" i="6"/>
  <c r="AE327"/>
  <c r="Z209" i="8"/>
  <c r="AD209"/>
  <c r="Z211"/>
  <c r="AD211"/>
  <c r="Z105"/>
  <c r="AD105"/>
  <c r="AE324"/>
  <c r="S212"/>
  <c r="AB328"/>
  <c r="AE328" s="1"/>
  <c r="AD322" i="6"/>
  <c r="AD326"/>
  <c r="AD321"/>
  <c r="AD326" i="8"/>
  <c r="AD327"/>
  <c r="AD321"/>
  <c r="AD100"/>
  <c r="AD323" i="6"/>
  <c r="AD327"/>
  <c r="AD323" i="8"/>
  <c r="AB328" i="6"/>
  <c r="AE328" s="1"/>
  <c r="AB324"/>
  <c r="AE324" s="1"/>
  <c r="Z212" i="8"/>
  <c r="AB208"/>
  <c r="AB105"/>
  <c r="AB105" i="1" s="1"/>
  <c r="Z105"/>
  <c r="F400" i="8"/>
  <c r="F513" s="1"/>
  <c r="H513" s="1"/>
  <c r="F395" i="1"/>
  <c r="F400" s="1"/>
  <c r="F513" s="1"/>
  <c r="H55" i="40"/>
  <c r="AB10" i="39"/>
  <c r="AB11" s="1"/>
  <c r="H381" i="6"/>
  <c r="H372" i="9"/>
  <c r="G372"/>
  <c r="G357"/>
  <c r="H357"/>
  <c r="H352"/>
  <c r="G513"/>
  <c r="G395"/>
  <c r="G400" s="1"/>
  <c r="G381"/>
  <c r="G373"/>
  <c r="G364"/>
  <c r="H349"/>
  <c r="G349"/>
  <c r="H348"/>
  <c r="G348"/>
  <c r="H339"/>
  <c r="G339"/>
  <c r="H338"/>
  <c r="G338"/>
  <c r="H335"/>
  <c r="G335"/>
  <c r="H334"/>
  <c r="G334"/>
  <c r="H328"/>
  <c r="G328"/>
  <c r="H327"/>
  <c r="G327"/>
  <c r="H326"/>
  <c r="G326"/>
  <c r="H324"/>
  <c r="G324"/>
  <c r="H323"/>
  <c r="G323"/>
  <c r="H321"/>
  <c r="G321"/>
  <c r="G313"/>
  <c r="G312"/>
  <c r="G308"/>
  <c r="G305"/>
  <c r="G304"/>
  <c r="G301"/>
  <c r="H284"/>
  <c r="G284"/>
  <c r="H283"/>
  <c r="G283"/>
  <c r="H280"/>
  <c r="G280"/>
  <c r="H279"/>
  <c r="G279"/>
  <c r="H278"/>
  <c r="G278"/>
  <c r="H275"/>
  <c r="G275"/>
  <c r="H274"/>
  <c r="G274"/>
  <c r="H271"/>
  <c r="G271"/>
  <c r="H270"/>
  <c r="G270"/>
  <c r="H269"/>
  <c r="G269"/>
  <c r="H267"/>
  <c r="G267"/>
  <c r="H266"/>
  <c r="G266"/>
  <c r="H265"/>
  <c r="G265"/>
  <c r="G261"/>
  <c r="G260"/>
  <c r="G259"/>
  <c r="G258"/>
  <c r="G257"/>
  <c r="G256"/>
  <c r="G255"/>
  <c r="G253"/>
  <c r="G251"/>
  <c r="G250"/>
  <c r="G247"/>
  <c r="G246"/>
  <c r="G241"/>
  <c r="H212"/>
  <c r="G212"/>
  <c r="H211"/>
  <c r="G211"/>
  <c r="H210"/>
  <c r="G210"/>
  <c r="H209"/>
  <c r="G209"/>
  <c r="H208"/>
  <c r="G208"/>
  <c r="H206"/>
  <c r="G206"/>
  <c r="H203"/>
  <c r="G203"/>
  <c r="H200"/>
  <c r="G200"/>
  <c r="H197"/>
  <c r="G197"/>
  <c r="H193"/>
  <c r="G193"/>
  <c r="H168"/>
  <c r="G168"/>
  <c r="H164"/>
  <c r="G164"/>
  <c r="G394" i="8"/>
  <c r="G393"/>
  <c r="G364"/>
  <c r="G274"/>
  <c r="H274"/>
  <c r="G275"/>
  <c r="H275"/>
  <c r="G513"/>
  <c r="G395"/>
  <c r="G400" s="1"/>
  <c r="G381"/>
  <c r="G373"/>
  <c r="H349"/>
  <c r="G349"/>
  <c r="H348"/>
  <c r="G348"/>
  <c r="H339"/>
  <c r="G339"/>
  <c r="H338"/>
  <c r="G338"/>
  <c r="H335"/>
  <c r="G335"/>
  <c r="H334"/>
  <c r="G334"/>
  <c r="H328"/>
  <c r="G328"/>
  <c r="H327"/>
  <c r="G327"/>
  <c r="H326"/>
  <c r="G326"/>
  <c r="H324"/>
  <c r="G324"/>
  <c r="H323"/>
  <c r="G323"/>
  <c r="H321"/>
  <c r="G321"/>
  <c r="G313"/>
  <c r="G312"/>
  <c r="G308"/>
  <c r="G305"/>
  <c r="G304"/>
  <c r="G301"/>
  <c r="H284"/>
  <c r="G284"/>
  <c r="H283"/>
  <c r="G283"/>
  <c r="H280"/>
  <c r="G280"/>
  <c r="H279"/>
  <c r="G279"/>
  <c r="H278"/>
  <c r="G278"/>
  <c r="H271"/>
  <c r="G271"/>
  <c r="H270"/>
  <c r="G270"/>
  <c r="H269"/>
  <c r="G269"/>
  <c r="H267"/>
  <c r="G267"/>
  <c r="H266"/>
  <c r="G266"/>
  <c r="H265"/>
  <c r="G265"/>
  <c r="G261"/>
  <c r="G260"/>
  <c r="G259"/>
  <c r="G258"/>
  <c r="G257"/>
  <c r="G256"/>
  <c r="G255"/>
  <c r="G253"/>
  <c r="G251"/>
  <c r="G250"/>
  <c r="G247"/>
  <c r="G246"/>
  <c r="G241"/>
  <c r="H212"/>
  <c r="G212"/>
  <c r="H211"/>
  <c r="G211"/>
  <c r="H210"/>
  <c r="G210"/>
  <c r="H209"/>
  <c r="G209"/>
  <c r="H208"/>
  <c r="G208"/>
  <c r="H206"/>
  <c r="G206"/>
  <c r="H203"/>
  <c r="G203"/>
  <c r="H200"/>
  <c r="G200"/>
  <c r="H197"/>
  <c r="G197"/>
  <c r="H193"/>
  <c r="G193"/>
  <c r="H168"/>
  <c r="G168"/>
  <c r="H164"/>
  <c r="G164"/>
  <c r="G374" i="7"/>
  <c r="H352"/>
  <c r="H324"/>
  <c r="G324"/>
  <c r="H393"/>
  <c r="H388"/>
  <c r="H385"/>
  <c r="G381"/>
  <c r="G372"/>
  <c r="H349"/>
  <c r="G349"/>
  <c r="H348"/>
  <c r="G348"/>
  <c r="H339"/>
  <c r="G339"/>
  <c r="H338"/>
  <c r="G338"/>
  <c r="H335"/>
  <c r="G335"/>
  <c r="H334"/>
  <c r="G334"/>
  <c r="H328"/>
  <c r="G328"/>
  <c r="H327"/>
  <c r="G327"/>
  <c r="H326"/>
  <c r="G326"/>
  <c r="H323"/>
  <c r="G323"/>
  <c r="H321"/>
  <c r="G321"/>
  <c r="G313"/>
  <c r="G312"/>
  <c r="G308"/>
  <c r="G305"/>
  <c r="G304"/>
  <c r="G301"/>
  <c r="H284"/>
  <c r="G284"/>
  <c r="H283"/>
  <c r="G283"/>
  <c r="H280"/>
  <c r="G280"/>
  <c r="H279"/>
  <c r="G279"/>
  <c r="H278"/>
  <c r="G278"/>
  <c r="H271"/>
  <c r="G271"/>
  <c r="H270"/>
  <c r="G270"/>
  <c r="H269"/>
  <c r="G269"/>
  <c r="H267"/>
  <c r="G267"/>
  <c r="H266"/>
  <c r="G266"/>
  <c r="H265"/>
  <c r="G265"/>
  <c r="G261"/>
  <c r="G260"/>
  <c r="G259"/>
  <c r="G258"/>
  <c r="G257"/>
  <c r="G256"/>
  <c r="G255"/>
  <c r="G253"/>
  <c r="G251"/>
  <c r="G250"/>
  <c r="G247"/>
  <c r="G246"/>
  <c r="G241"/>
  <c r="H212"/>
  <c r="G212"/>
  <c r="H211"/>
  <c r="G211"/>
  <c r="H210"/>
  <c r="G210"/>
  <c r="H209"/>
  <c r="G209"/>
  <c r="H208"/>
  <c r="G208"/>
  <c r="H206"/>
  <c r="G206"/>
  <c r="H203"/>
  <c r="G203"/>
  <c r="H200"/>
  <c r="G200"/>
  <c r="H197"/>
  <c r="G197"/>
  <c r="H164"/>
  <c r="G164"/>
  <c r="G168" i="6"/>
  <c r="H168"/>
  <c r="G193"/>
  <c r="H193"/>
  <c r="G197"/>
  <c r="H197"/>
  <c r="G200"/>
  <c r="H200"/>
  <c r="G203"/>
  <c r="H203"/>
  <c r="G206"/>
  <c r="H206"/>
  <c r="G208"/>
  <c r="H208"/>
  <c r="G209"/>
  <c r="H209"/>
  <c r="G210"/>
  <c r="H210"/>
  <c r="G211"/>
  <c r="H211"/>
  <c r="G212"/>
  <c r="H212"/>
  <c r="G241"/>
  <c r="G246"/>
  <c r="G247"/>
  <c r="G250"/>
  <c r="G251"/>
  <c r="G253"/>
  <c r="G255"/>
  <c r="G256"/>
  <c r="G257"/>
  <c r="G258"/>
  <c r="G259"/>
  <c r="G260"/>
  <c r="G261"/>
  <c r="G265"/>
  <c r="H265"/>
  <c r="G266"/>
  <c r="H266"/>
  <c r="G267"/>
  <c r="H267"/>
  <c r="G269"/>
  <c r="H269"/>
  <c r="G270"/>
  <c r="H270"/>
  <c r="G271"/>
  <c r="H271"/>
  <c r="G274"/>
  <c r="H274"/>
  <c r="G275"/>
  <c r="H275"/>
  <c r="G278"/>
  <c r="H278"/>
  <c r="G279"/>
  <c r="H279"/>
  <c r="G280"/>
  <c r="H280"/>
  <c r="G283"/>
  <c r="H283"/>
  <c r="G284"/>
  <c r="H284"/>
  <c r="G301"/>
  <c r="G304"/>
  <c r="G308"/>
  <c r="H308"/>
  <c r="G312"/>
  <c r="G313"/>
  <c r="G321"/>
  <c r="H321"/>
  <c r="G323"/>
  <c r="H323"/>
  <c r="G324"/>
  <c r="H324"/>
  <c r="G326"/>
  <c r="H326"/>
  <c r="G327"/>
  <c r="H327"/>
  <c r="G328"/>
  <c r="H328"/>
  <c r="G334"/>
  <c r="H334"/>
  <c r="G335"/>
  <c r="H335"/>
  <c r="G338"/>
  <c r="H338"/>
  <c r="G339"/>
  <c r="H339"/>
  <c r="G348"/>
  <c r="H348"/>
  <c r="G349"/>
  <c r="H349"/>
  <c r="H357"/>
  <c r="H361"/>
  <c r="H362"/>
  <c r="H363"/>
  <c r="G364"/>
  <c r="H364"/>
  <c r="G372"/>
  <c r="H372"/>
  <c r="G373"/>
  <c r="H373"/>
  <c r="G381"/>
  <c r="G395"/>
  <c r="G400"/>
  <c r="G513"/>
  <c r="H164"/>
  <c r="G164"/>
  <c r="F14" i="35"/>
  <c r="G14" s="1"/>
  <c r="F15"/>
  <c r="G15" s="1"/>
  <c r="F19"/>
  <c r="G19" s="1"/>
  <c r="F26"/>
  <c r="G26" s="1"/>
  <c r="F28"/>
  <c r="G28" s="1"/>
  <c r="F30"/>
  <c r="G30" s="1"/>
  <c r="F32"/>
  <c r="G32" s="1"/>
  <c r="F38"/>
  <c r="H56" i="40" l="1"/>
  <c r="L56" s="1"/>
  <c r="L55"/>
  <c r="G12"/>
  <c r="G14" s="1"/>
  <c r="U513" i="1"/>
  <c r="AB210" i="8"/>
  <c r="AE210" s="1"/>
  <c r="AE208"/>
  <c r="AE105" i="1"/>
  <c r="AD105"/>
  <c r="AB211" i="8"/>
  <c r="AE211" s="1"/>
  <c r="AB209"/>
  <c r="AE209" s="1"/>
  <c r="AB212"/>
  <c r="AE212" s="1"/>
  <c r="AE105"/>
  <c r="AD208"/>
  <c r="AD210"/>
  <c r="G38" i="35"/>
  <c r="F22"/>
  <c r="G22" s="1"/>
  <c r="F21"/>
  <c r="F20"/>
  <c r="F18"/>
  <c r="F36"/>
  <c r="G36" s="1"/>
  <c r="F12"/>
  <c r="G12" s="1"/>
  <c r="F9"/>
  <c r="G9" s="1"/>
  <c r="F25"/>
  <c r="G25" s="1"/>
  <c r="F34"/>
  <c r="G34" s="1"/>
  <c r="G21" l="1"/>
  <c r="G20"/>
  <c r="F37"/>
  <c r="F39" s="1"/>
  <c r="G18"/>
  <c r="F40"/>
  <c r="G37" l="1"/>
  <c r="G39" s="1"/>
  <c r="G41" s="1"/>
  <c r="F41"/>
  <c r="D14" i="25"/>
  <c r="C14"/>
  <c r="C32" l="1"/>
  <c r="C109" i="7"/>
  <c r="C110" s="1"/>
  <c r="P109" i="6"/>
  <c r="P109" i="7"/>
  <c r="P109" i="9"/>
  <c r="P109" i="8"/>
  <c r="F7" i="34" l="1"/>
  <c r="G7"/>
  <c r="F8"/>
  <c r="G8"/>
  <c r="F11"/>
  <c r="G11"/>
  <c r="K11"/>
  <c r="L11"/>
  <c r="F18"/>
  <c r="K18"/>
  <c r="F22"/>
  <c r="G22"/>
  <c r="K22"/>
  <c r="L22"/>
  <c r="F23"/>
  <c r="G23"/>
  <c r="K23"/>
  <c r="L23"/>
  <c r="F24"/>
  <c r="G24"/>
  <c r="K24"/>
  <c r="L24"/>
  <c r="F25"/>
  <c r="G25"/>
  <c r="K25"/>
  <c r="L25"/>
  <c r="F26"/>
  <c r="G26"/>
  <c r="K26"/>
  <c r="L26"/>
  <c r="F27"/>
  <c r="G27"/>
  <c r="K27"/>
  <c r="L27"/>
  <c r="F28"/>
  <c r="G28"/>
  <c r="K28"/>
  <c r="L28"/>
  <c r="F30"/>
  <c r="G30"/>
  <c r="K30"/>
  <c r="L30"/>
  <c r="F31"/>
  <c r="G31"/>
  <c r="K31"/>
  <c r="L31"/>
  <c r="F32"/>
  <c r="G32"/>
  <c r="K32"/>
  <c r="L32"/>
  <c r="F33"/>
  <c r="G33"/>
  <c r="K33"/>
  <c r="L33"/>
  <c r="F34"/>
  <c r="G34"/>
  <c r="K34"/>
  <c r="L34"/>
  <c r="F35"/>
  <c r="G35"/>
  <c r="K35"/>
  <c r="L35"/>
  <c r="F37"/>
  <c r="G37"/>
  <c r="K37"/>
  <c r="L37"/>
  <c r="A44"/>
  <c r="A45"/>
  <c r="A46" s="1"/>
  <c r="A47" s="1"/>
  <c r="A49" s="1"/>
  <c r="A50" s="1"/>
  <c r="F45"/>
  <c r="G45"/>
  <c r="K45"/>
  <c r="L45"/>
  <c r="A54"/>
  <c r="A55"/>
  <c r="A56" s="1"/>
  <c r="A57" s="1"/>
  <c r="A58" s="1"/>
  <c r="A59" s="1"/>
  <c r="A60" s="1"/>
  <c r="A61" s="1"/>
  <c r="A64" s="1"/>
  <c r="A65" s="1"/>
  <c r="A67" s="1"/>
  <c r="A68" s="1"/>
  <c r="A69" s="1"/>
  <c r="A70" s="1"/>
  <c r="A71" s="1"/>
  <c r="A72" s="1"/>
  <c r="F56"/>
  <c r="G56"/>
  <c r="K56"/>
  <c r="L56"/>
  <c r="F57"/>
  <c r="G57"/>
  <c r="K57"/>
  <c r="L57"/>
  <c r="F58"/>
  <c r="G58"/>
  <c r="K58"/>
  <c r="L58"/>
  <c r="F67"/>
  <c r="G67"/>
  <c r="K67"/>
  <c r="L67"/>
  <c r="F68"/>
  <c r="G68"/>
  <c r="K68"/>
  <c r="L68"/>
  <c r="F69"/>
  <c r="G69"/>
  <c r="K69"/>
  <c r="L69"/>
  <c r="C4" i="33"/>
  <c r="G5"/>
  <c r="G6" s="1"/>
  <c r="D6"/>
  <c r="G7"/>
  <c r="D8"/>
  <c r="C8" s="1"/>
  <c r="D9"/>
  <c r="C9" s="1"/>
  <c r="G10"/>
  <c r="D13"/>
  <c r="D15"/>
  <c r="D16" s="1"/>
  <c r="D6" i="32"/>
  <c r="H6"/>
  <c r="C19" i="30"/>
  <c r="C72" s="1"/>
  <c r="F21"/>
  <c r="G21"/>
  <c r="F22"/>
  <c r="G22"/>
  <c r="F23"/>
  <c r="G23"/>
  <c r="F24"/>
  <c r="G24"/>
  <c r="F25"/>
  <c r="G25"/>
  <c r="F26"/>
  <c r="G26"/>
  <c r="F27"/>
  <c r="G27"/>
  <c r="A44"/>
  <c r="A45"/>
  <c r="A46" s="1"/>
  <c r="A47" s="1"/>
  <c r="A48" s="1"/>
  <c r="A49" s="1"/>
  <c r="C50"/>
  <c r="A53"/>
  <c r="A54"/>
  <c r="A55" s="1"/>
  <c r="A56" s="1"/>
  <c r="A57" s="1"/>
  <c r="A58" s="1"/>
  <c r="A59" s="1"/>
  <c r="A60" s="1"/>
  <c r="A63" s="1"/>
  <c r="A64" s="1"/>
  <c r="A65" s="1"/>
  <c r="A66" s="1"/>
  <c r="A67" s="1"/>
  <c r="A68" s="1"/>
  <c r="A69" s="1"/>
  <c r="A70" s="1"/>
  <c r="F66"/>
  <c r="G66"/>
  <c r="F67"/>
  <c r="G67"/>
  <c r="C71"/>
  <c r="C6" i="29"/>
  <c r="D6"/>
  <c r="G6"/>
  <c r="H6"/>
  <c r="C8"/>
  <c r="F8" s="1"/>
  <c r="E8"/>
  <c r="I8"/>
  <c r="J8" s="1"/>
  <c r="C9" l="1"/>
  <c r="U513" i="28"/>
  <c r="P513"/>
  <c r="J513"/>
  <c r="U512"/>
  <c r="P512"/>
  <c r="J512"/>
  <c r="U511"/>
  <c r="P511"/>
  <c r="J511"/>
  <c r="U510"/>
  <c r="P510"/>
  <c r="J510"/>
  <c r="U509"/>
  <c r="P509"/>
  <c r="J509"/>
  <c r="H509"/>
  <c r="G509"/>
  <c r="U508"/>
  <c r="P508"/>
  <c r="J508"/>
  <c r="H508"/>
  <c r="G508"/>
  <c r="U507"/>
  <c r="H507"/>
  <c r="G507"/>
  <c r="U506"/>
  <c r="H506"/>
  <c r="G506"/>
  <c r="U505"/>
  <c r="H505"/>
  <c r="G505"/>
  <c r="U504"/>
  <c r="H504"/>
  <c r="G504"/>
  <c r="U503"/>
  <c r="H503"/>
  <c r="G503"/>
  <c r="U502"/>
  <c r="H502"/>
  <c r="G502"/>
  <c r="U501"/>
  <c r="H501"/>
  <c r="G501"/>
  <c r="U500"/>
  <c r="H500"/>
  <c r="G500"/>
  <c r="U499"/>
  <c r="H499"/>
  <c r="G499"/>
  <c r="U498"/>
  <c r="H498"/>
  <c r="G498"/>
  <c r="U497"/>
  <c r="H497"/>
  <c r="G497"/>
  <c r="U496"/>
  <c r="H496"/>
  <c r="G496"/>
  <c r="U495"/>
  <c r="H495"/>
  <c r="G495"/>
  <c r="U494"/>
  <c r="H494"/>
  <c r="G494"/>
  <c r="U493"/>
  <c r="H493"/>
  <c r="G493"/>
  <c r="U492"/>
  <c r="H492"/>
  <c r="G492"/>
  <c r="U491"/>
  <c r="H491"/>
  <c r="G491"/>
  <c r="U490"/>
  <c r="H490"/>
  <c r="G490"/>
  <c r="U489"/>
  <c r="H489"/>
  <c r="G489"/>
  <c r="U488"/>
  <c r="H488"/>
  <c r="G488"/>
  <c r="U487"/>
  <c r="H487"/>
  <c r="G487"/>
  <c r="U486"/>
  <c r="H486"/>
  <c r="G486"/>
  <c r="U485"/>
  <c r="H485"/>
  <c r="G485"/>
  <c r="U484"/>
  <c r="H484"/>
  <c r="G484"/>
  <c r="U483"/>
  <c r="H483"/>
  <c r="G483"/>
  <c r="U482"/>
  <c r="H482"/>
  <c r="G482"/>
  <c r="U481"/>
  <c r="H481"/>
  <c r="G481"/>
  <c r="U480"/>
  <c r="H480"/>
  <c r="G480"/>
  <c r="U479"/>
  <c r="H479"/>
  <c r="G479"/>
  <c r="U478"/>
  <c r="H478"/>
  <c r="G478"/>
  <c r="U477"/>
  <c r="H477"/>
  <c r="G477"/>
  <c r="U476"/>
  <c r="H476"/>
  <c r="G476"/>
  <c r="U475"/>
  <c r="H475"/>
  <c r="G475"/>
  <c r="U474"/>
  <c r="H474"/>
  <c r="G474"/>
  <c r="U473"/>
  <c r="H473"/>
  <c r="G473"/>
  <c r="U472"/>
  <c r="H472"/>
  <c r="G472"/>
  <c r="U471"/>
  <c r="H471"/>
  <c r="G471"/>
  <c r="U470"/>
  <c r="H470"/>
  <c r="G470"/>
  <c r="U469"/>
  <c r="H469"/>
  <c r="G469"/>
  <c r="U468"/>
  <c r="H468"/>
  <c r="G468"/>
  <c r="U467"/>
  <c r="H467"/>
  <c r="G467"/>
  <c r="U466"/>
  <c r="H466"/>
  <c r="G466"/>
  <c r="U465"/>
  <c r="H465"/>
  <c r="G465"/>
  <c r="U464"/>
  <c r="H464"/>
  <c r="G464"/>
  <c r="U463"/>
  <c r="H463"/>
  <c r="G463"/>
  <c r="U462"/>
  <c r="H462"/>
  <c r="G462"/>
  <c r="U461"/>
  <c r="H461"/>
  <c r="G461"/>
  <c r="U460"/>
  <c r="H460"/>
  <c r="G460"/>
  <c r="U459"/>
  <c r="H459"/>
  <c r="G459"/>
  <c r="U458"/>
  <c r="H458"/>
  <c r="G458"/>
  <c r="U457"/>
  <c r="H457"/>
  <c r="G457"/>
  <c r="U456"/>
  <c r="H456"/>
  <c r="G456"/>
  <c r="U455"/>
  <c r="H455"/>
  <c r="G455"/>
  <c r="U454"/>
  <c r="H454"/>
  <c r="G454"/>
  <c r="U453"/>
  <c r="H453"/>
  <c r="G453"/>
  <c r="U452"/>
  <c r="H452"/>
  <c r="G452"/>
  <c r="U451"/>
  <c r="H451"/>
  <c r="G451"/>
  <c r="U450"/>
  <c r="H450"/>
  <c r="G450"/>
  <c r="U449"/>
  <c r="H449"/>
  <c r="G449"/>
  <c r="U448"/>
  <c r="H448"/>
  <c r="G448"/>
  <c r="U447"/>
  <c r="H447"/>
  <c r="G447"/>
  <c r="U446"/>
  <c r="H446"/>
  <c r="G446"/>
  <c r="U445"/>
  <c r="P445"/>
  <c r="J445"/>
  <c r="H445"/>
  <c r="G445"/>
  <c r="U444"/>
  <c r="P444"/>
  <c r="J444"/>
  <c r="H444"/>
  <c r="G444"/>
  <c r="U443"/>
  <c r="P443"/>
  <c r="J443"/>
  <c r="H443"/>
  <c r="G443"/>
  <c r="U442"/>
  <c r="P442"/>
  <c r="J442"/>
  <c r="H442"/>
  <c r="G442"/>
  <c r="U441"/>
  <c r="P441"/>
  <c r="J441"/>
  <c r="H441"/>
  <c r="G441"/>
  <c r="U440"/>
  <c r="P440"/>
  <c r="J440"/>
  <c r="H440"/>
  <c r="G440"/>
  <c r="U439"/>
  <c r="P439"/>
  <c r="J439"/>
  <c r="H439"/>
  <c r="G439"/>
  <c r="U438"/>
  <c r="P438"/>
  <c r="J438"/>
  <c r="U437"/>
  <c r="P437"/>
  <c r="J437"/>
  <c r="P436"/>
  <c r="J436"/>
  <c r="P435"/>
  <c r="J435"/>
  <c r="U434"/>
  <c r="P434"/>
  <c r="J434"/>
  <c r="H434"/>
  <c r="G434"/>
  <c r="P433"/>
  <c r="J433"/>
  <c r="P432"/>
  <c r="J432"/>
  <c r="P431"/>
  <c r="J431"/>
  <c r="P430"/>
  <c r="J430"/>
  <c r="P429"/>
  <c r="J429"/>
  <c r="P428"/>
  <c r="J428"/>
  <c r="P427"/>
  <c r="J427"/>
  <c r="P426"/>
  <c r="J426"/>
  <c r="P425"/>
  <c r="J425"/>
  <c r="P424"/>
  <c r="J424"/>
  <c r="P423"/>
  <c r="J423"/>
  <c r="U422"/>
  <c r="P422"/>
  <c r="J422"/>
  <c r="H422"/>
  <c r="G422"/>
  <c r="P421"/>
  <c r="J421"/>
  <c r="P420"/>
  <c r="J420"/>
  <c r="U419"/>
  <c r="P419"/>
  <c r="J419"/>
  <c r="U418"/>
  <c r="P418"/>
  <c r="J418"/>
  <c r="H418"/>
  <c r="G418"/>
  <c r="U417"/>
  <c r="P417"/>
  <c r="J417"/>
  <c r="U416"/>
  <c r="P416"/>
  <c r="J416"/>
  <c r="U415"/>
  <c r="P415"/>
  <c r="J415"/>
  <c r="U414"/>
  <c r="P414"/>
  <c r="J414"/>
  <c r="H414"/>
  <c r="G414"/>
  <c r="U413"/>
  <c r="P413"/>
  <c r="J413"/>
  <c r="P412"/>
  <c r="J412"/>
  <c r="U411"/>
  <c r="P411"/>
  <c r="J411"/>
  <c r="H411"/>
  <c r="G411"/>
  <c r="U410"/>
  <c r="P410"/>
  <c r="J410"/>
  <c r="H410"/>
  <c r="G410"/>
  <c r="U409"/>
  <c r="P409"/>
  <c r="J409"/>
  <c r="H409"/>
  <c r="G409"/>
  <c r="U408"/>
  <c r="P408"/>
  <c r="J408"/>
  <c r="H408"/>
  <c r="G408"/>
  <c r="U407"/>
  <c r="P407"/>
  <c r="J407"/>
  <c r="H407"/>
  <c r="G407"/>
  <c r="P406"/>
  <c r="J406"/>
  <c r="U405"/>
  <c r="P405"/>
  <c r="J405"/>
  <c r="H405"/>
  <c r="G405"/>
  <c r="U404"/>
  <c r="P404"/>
  <c r="J404"/>
  <c r="H404"/>
  <c r="G404"/>
  <c r="U403"/>
  <c r="P403"/>
  <c r="J403"/>
  <c r="H403"/>
  <c r="G403"/>
  <c r="U402"/>
  <c r="P402"/>
  <c r="J402"/>
  <c r="H402"/>
  <c r="G402"/>
  <c r="U401"/>
  <c r="P401"/>
  <c r="J401"/>
  <c r="H401"/>
  <c r="G401"/>
  <c r="P400"/>
  <c r="J400"/>
  <c r="U399"/>
  <c r="P399"/>
  <c r="J399"/>
  <c r="G399"/>
  <c r="U398"/>
  <c r="Q398"/>
  <c r="P398"/>
  <c r="L398"/>
  <c r="K398"/>
  <c r="J398"/>
  <c r="G398"/>
  <c r="F398"/>
  <c r="D398"/>
  <c r="U397"/>
  <c r="R397"/>
  <c r="Q397"/>
  <c r="P397"/>
  <c r="L397"/>
  <c r="K397"/>
  <c r="J397"/>
  <c r="G397"/>
  <c r="F397"/>
  <c r="D397"/>
  <c r="U396"/>
  <c r="T396"/>
  <c r="S396"/>
  <c r="R396"/>
  <c r="Q396"/>
  <c r="P396"/>
  <c r="O396"/>
  <c r="N396"/>
  <c r="M396"/>
  <c r="L396"/>
  <c r="K396"/>
  <c r="J396"/>
  <c r="I396"/>
  <c r="H396"/>
  <c r="G396"/>
  <c r="F396"/>
  <c r="E396"/>
  <c r="D396"/>
  <c r="C396"/>
  <c r="U395"/>
  <c r="P395"/>
  <c r="J395"/>
  <c r="U394"/>
  <c r="P394"/>
  <c r="J394"/>
  <c r="U393"/>
  <c r="P393"/>
  <c r="J393"/>
  <c r="U392"/>
  <c r="P392"/>
  <c r="J392"/>
  <c r="H392"/>
  <c r="G392"/>
  <c r="U391"/>
  <c r="P391"/>
  <c r="J391"/>
  <c r="H391"/>
  <c r="G391"/>
  <c r="U390"/>
  <c r="P390"/>
  <c r="J390"/>
  <c r="H390"/>
  <c r="G390"/>
  <c r="U389"/>
  <c r="T389"/>
  <c r="S389"/>
  <c r="R389"/>
  <c r="Q389"/>
  <c r="P389"/>
  <c r="O389"/>
  <c r="N389"/>
  <c r="M389"/>
  <c r="L389"/>
  <c r="K389"/>
  <c r="J389"/>
  <c r="I389"/>
  <c r="H389"/>
  <c r="G389"/>
  <c r="F389"/>
  <c r="E389"/>
  <c r="D389"/>
  <c r="C389"/>
  <c r="U388"/>
  <c r="P388"/>
  <c r="J388"/>
  <c r="G388"/>
  <c r="U387"/>
  <c r="P387"/>
  <c r="J387"/>
  <c r="H387"/>
  <c r="G387"/>
  <c r="U386"/>
  <c r="P386"/>
  <c r="J386"/>
  <c r="H386"/>
  <c r="G386"/>
  <c r="P385"/>
  <c r="J385"/>
  <c r="G385"/>
  <c r="U384"/>
  <c r="P384"/>
  <c r="J384"/>
  <c r="H384"/>
  <c r="G384"/>
  <c r="U383"/>
  <c r="T383"/>
  <c r="S383"/>
  <c r="R383"/>
  <c r="Q383"/>
  <c r="P383"/>
  <c r="O383"/>
  <c r="N383"/>
  <c r="M383"/>
  <c r="L383"/>
  <c r="K383"/>
  <c r="J383"/>
  <c r="I383"/>
  <c r="H383"/>
  <c r="G383"/>
  <c r="F383"/>
  <c r="E383"/>
  <c r="D383"/>
  <c r="C383"/>
  <c r="U382"/>
  <c r="T382"/>
  <c r="S382"/>
  <c r="R382"/>
  <c r="Q382"/>
  <c r="P382"/>
  <c r="O382"/>
  <c r="N382"/>
  <c r="M382"/>
  <c r="L382"/>
  <c r="K382"/>
  <c r="J382"/>
  <c r="I382"/>
  <c r="H382"/>
  <c r="G382"/>
  <c r="F382"/>
  <c r="E382"/>
  <c r="D382"/>
  <c r="C382"/>
  <c r="U381"/>
  <c r="P381"/>
  <c r="J381"/>
  <c r="U380"/>
  <c r="P380"/>
  <c r="J380"/>
  <c r="H380"/>
  <c r="G380"/>
  <c r="U379"/>
  <c r="P379"/>
  <c r="J379"/>
  <c r="H379"/>
  <c r="G379"/>
  <c r="U378"/>
  <c r="P378"/>
  <c r="J378"/>
  <c r="H378"/>
  <c r="G378"/>
  <c r="U377"/>
  <c r="P377"/>
  <c r="J377"/>
  <c r="H377"/>
  <c r="G377"/>
  <c r="U376"/>
  <c r="P376"/>
  <c r="J376"/>
  <c r="H376"/>
  <c r="G376"/>
  <c r="U375"/>
  <c r="P375"/>
  <c r="J375"/>
  <c r="H375"/>
  <c r="G375"/>
  <c r="U374"/>
  <c r="P374"/>
  <c r="J374"/>
  <c r="U373"/>
  <c r="P373"/>
  <c r="J373"/>
  <c r="U372"/>
  <c r="P372"/>
  <c r="J372"/>
  <c r="U371"/>
  <c r="P371"/>
  <c r="J371"/>
  <c r="H371"/>
  <c r="G371"/>
  <c r="U370"/>
  <c r="P370"/>
  <c r="J370"/>
  <c r="H370"/>
  <c r="G370"/>
  <c r="U369"/>
  <c r="P369"/>
  <c r="J369"/>
  <c r="H369"/>
  <c r="G369"/>
  <c r="U368"/>
  <c r="P368"/>
  <c r="J368"/>
  <c r="H368"/>
  <c r="G368"/>
  <c r="U367"/>
  <c r="P367"/>
  <c r="J367"/>
  <c r="H367"/>
  <c r="G367"/>
  <c r="U366"/>
  <c r="P366"/>
  <c r="J366"/>
  <c r="H366"/>
  <c r="G366"/>
  <c r="U365"/>
  <c r="P365"/>
  <c r="J365"/>
  <c r="H365"/>
  <c r="G365"/>
  <c r="U364"/>
  <c r="P364"/>
  <c r="J364"/>
  <c r="H364"/>
  <c r="G364"/>
  <c r="U363"/>
  <c r="P363"/>
  <c r="J363"/>
  <c r="U362"/>
  <c r="P362"/>
  <c r="J362"/>
  <c r="U361"/>
  <c r="P361"/>
  <c r="J361"/>
  <c r="U360"/>
  <c r="P360"/>
  <c r="J360"/>
  <c r="H360"/>
  <c r="G360"/>
  <c r="U359"/>
  <c r="P359"/>
  <c r="J359"/>
  <c r="H359"/>
  <c r="G359"/>
  <c r="U358"/>
  <c r="P358"/>
  <c r="J358"/>
  <c r="H358"/>
  <c r="G358"/>
  <c r="U357"/>
  <c r="P357"/>
  <c r="J357"/>
  <c r="U356"/>
  <c r="P356"/>
  <c r="J356"/>
  <c r="H356"/>
  <c r="G356"/>
  <c r="U355"/>
  <c r="P355"/>
  <c r="J355"/>
  <c r="H355"/>
  <c r="G355"/>
  <c r="F355"/>
  <c r="U354"/>
  <c r="P354"/>
  <c r="J354"/>
  <c r="H354"/>
  <c r="G354"/>
  <c r="U353"/>
  <c r="P353"/>
  <c r="J353"/>
  <c r="H353"/>
  <c r="G353"/>
  <c r="U352"/>
  <c r="P352"/>
  <c r="J352"/>
  <c r="U351"/>
  <c r="T351"/>
  <c r="S351"/>
  <c r="R351"/>
  <c r="Q351"/>
  <c r="P351"/>
  <c r="O351"/>
  <c r="N351"/>
  <c r="M351"/>
  <c r="L351"/>
  <c r="K351"/>
  <c r="J351"/>
  <c r="I351"/>
  <c r="H351"/>
  <c r="G351"/>
  <c r="F351"/>
  <c r="E351"/>
  <c r="D351"/>
  <c r="C351"/>
  <c r="U350"/>
  <c r="T350"/>
  <c r="S350"/>
  <c r="R350"/>
  <c r="Q350"/>
  <c r="P350"/>
  <c r="O350"/>
  <c r="N350"/>
  <c r="M350"/>
  <c r="L350"/>
  <c r="K350"/>
  <c r="J350"/>
  <c r="I350"/>
  <c r="H350"/>
  <c r="G350"/>
  <c r="F350"/>
  <c r="E350"/>
  <c r="D350"/>
  <c r="C350"/>
  <c r="U349"/>
  <c r="P349"/>
  <c r="J349"/>
  <c r="U348"/>
  <c r="P348"/>
  <c r="J348"/>
  <c r="U347"/>
  <c r="P347"/>
  <c r="J347"/>
  <c r="H347"/>
  <c r="G347"/>
  <c r="U346"/>
  <c r="T346"/>
  <c r="S346"/>
  <c r="R346"/>
  <c r="Q346"/>
  <c r="P346"/>
  <c r="O346"/>
  <c r="N346"/>
  <c r="M346"/>
  <c r="L346"/>
  <c r="K346"/>
  <c r="J346"/>
  <c r="I346"/>
  <c r="H346"/>
  <c r="G346"/>
  <c r="F346"/>
  <c r="E346"/>
  <c r="D346"/>
  <c r="C346"/>
  <c r="U345"/>
  <c r="P345"/>
  <c r="J345"/>
  <c r="U344"/>
  <c r="P344"/>
  <c r="J344"/>
  <c r="U343"/>
  <c r="P343"/>
  <c r="J343"/>
  <c r="H343"/>
  <c r="G343"/>
  <c r="U342"/>
  <c r="P342"/>
  <c r="J342"/>
  <c r="U341"/>
  <c r="P341"/>
  <c r="J341"/>
  <c r="U340"/>
  <c r="T340"/>
  <c r="S340"/>
  <c r="R340"/>
  <c r="Q340"/>
  <c r="P340"/>
  <c r="O340"/>
  <c r="N340"/>
  <c r="M340"/>
  <c r="L340"/>
  <c r="K340"/>
  <c r="J340"/>
  <c r="I340"/>
  <c r="H340"/>
  <c r="G340"/>
  <c r="F340"/>
  <c r="E340"/>
  <c r="D340"/>
  <c r="C340"/>
  <c r="U339"/>
  <c r="P339"/>
  <c r="J339"/>
  <c r="U338"/>
  <c r="P338"/>
  <c r="J338"/>
  <c r="U337"/>
  <c r="T337"/>
  <c r="S337"/>
  <c r="R337"/>
  <c r="Q337"/>
  <c r="P337"/>
  <c r="O337"/>
  <c r="N337"/>
  <c r="M337"/>
  <c r="L337"/>
  <c r="K337"/>
  <c r="J337"/>
  <c r="I337"/>
  <c r="H337"/>
  <c r="G337"/>
  <c r="F337"/>
  <c r="E337"/>
  <c r="D337"/>
  <c r="C337"/>
  <c r="U336"/>
  <c r="T336"/>
  <c r="S336"/>
  <c r="R336"/>
  <c r="Q336"/>
  <c r="P336"/>
  <c r="O336"/>
  <c r="N336"/>
  <c r="M336"/>
  <c r="L336"/>
  <c r="K336"/>
  <c r="J336"/>
  <c r="I336"/>
  <c r="H336"/>
  <c r="G336"/>
  <c r="F336"/>
  <c r="E336"/>
  <c r="D336"/>
  <c r="C336"/>
  <c r="U335"/>
  <c r="P335"/>
  <c r="J335"/>
  <c r="U334"/>
  <c r="P334"/>
  <c r="J334"/>
  <c r="U333"/>
  <c r="T333"/>
  <c r="S333"/>
  <c r="R333"/>
  <c r="Q333"/>
  <c r="P333"/>
  <c r="O333"/>
  <c r="N333"/>
  <c r="M333"/>
  <c r="L333"/>
  <c r="K333"/>
  <c r="J333"/>
  <c r="I333"/>
  <c r="H333"/>
  <c r="G333"/>
  <c r="F333"/>
  <c r="E333"/>
  <c r="D333"/>
  <c r="C333"/>
  <c r="U332"/>
  <c r="P332"/>
  <c r="J332"/>
  <c r="U331"/>
  <c r="P331"/>
  <c r="J331"/>
  <c r="H331"/>
  <c r="G331"/>
  <c r="U330"/>
  <c r="P330"/>
  <c r="J330"/>
  <c r="U329"/>
  <c r="T329"/>
  <c r="S329"/>
  <c r="R329"/>
  <c r="Q329"/>
  <c r="P329"/>
  <c r="O329"/>
  <c r="N329"/>
  <c r="M329"/>
  <c r="L329"/>
  <c r="K329"/>
  <c r="J329"/>
  <c r="I329"/>
  <c r="H329"/>
  <c r="G329"/>
  <c r="F329"/>
  <c r="E329"/>
  <c r="D329"/>
  <c r="C329"/>
  <c r="U328"/>
  <c r="P328"/>
  <c r="J328"/>
  <c r="U327"/>
  <c r="P327"/>
  <c r="J327"/>
  <c r="U326"/>
  <c r="P326"/>
  <c r="J326"/>
  <c r="U325"/>
  <c r="T325"/>
  <c r="S325"/>
  <c r="R325"/>
  <c r="Q325"/>
  <c r="P325"/>
  <c r="O325"/>
  <c r="N325"/>
  <c r="M325"/>
  <c r="L325"/>
  <c r="K325"/>
  <c r="J325"/>
  <c r="I325"/>
  <c r="H325"/>
  <c r="G325"/>
  <c r="F325"/>
  <c r="E325"/>
  <c r="D325"/>
  <c r="C325"/>
  <c r="U324"/>
  <c r="P324"/>
  <c r="J324"/>
  <c r="H324"/>
  <c r="G324"/>
  <c r="U323"/>
  <c r="P323"/>
  <c r="J323"/>
  <c r="H323"/>
  <c r="G323"/>
  <c r="U322"/>
  <c r="P322"/>
  <c r="J322"/>
  <c r="H322"/>
  <c r="G322"/>
  <c r="U321"/>
  <c r="P321"/>
  <c r="J321"/>
  <c r="H321"/>
  <c r="G321"/>
  <c r="U320"/>
  <c r="P320"/>
  <c r="J320"/>
  <c r="H320"/>
  <c r="G320"/>
  <c r="U319"/>
  <c r="T319"/>
  <c r="S319"/>
  <c r="R319"/>
  <c r="Q319"/>
  <c r="P319"/>
  <c r="O319"/>
  <c r="N319"/>
  <c r="M319"/>
  <c r="L319"/>
  <c r="K319"/>
  <c r="J319"/>
  <c r="I319"/>
  <c r="H319"/>
  <c r="G319"/>
  <c r="F319"/>
  <c r="E319"/>
  <c r="D319"/>
  <c r="C319"/>
  <c r="U318"/>
  <c r="T318"/>
  <c r="S318"/>
  <c r="R318"/>
  <c r="Q318"/>
  <c r="P318"/>
  <c r="O318"/>
  <c r="N318"/>
  <c r="M318"/>
  <c r="L318"/>
  <c r="K318"/>
  <c r="J318"/>
  <c r="I318"/>
  <c r="H318"/>
  <c r="G318"/>
  <c r="F318"/>
  <c r="E318"/>
  <c r="D318"/>
  <c r="C318"/>
  <c r="U317"/>
  <c r="P317"/>
  <c r="J317"/>
  <c r="H317"/>
  <c r="G317"/>
  <c r="U316"/>
  <c r="P316"/>
  <c r="J316"/>
  <c r="H316"/>
  <c r="G316"/>
  <c r="U315"/>
  <c r="P315"/>
  <c r="J315"/>
  <c r="H315"/>
  <c r="G315"/>
  <c r="U314"/>
  <c r="T314"/>
  <c r="S314"/>
  <c r="R314"/>
  <c r="Q314"/>
  <c r="P314"/>
  <c r="O314"/>
  <c r="N314"/>
  <c r="M314"/>
  <c r="L314"/>
  <c r="K314"/>
  <c r="J314"/>
  <c r="I314"/>
  <c r="H314"/>
  <c r="G314"/>
  <c r="F314"/>
  <c r="E314"/>
  <c r="D314"/>
  <c r="C314"/>
  <c r="U313"/>
  <c r="P313"/>
  <c r="J313"/>
  <c r="U312"/>
  <c r="P312"/>
  <c r="J312"/>
  <c r="U311"/>
  <c r="P311"/>
  <c r="J311"/>
  <c r="U310"/>
  <c r="T310"/>
  <c r="S310"/>
  <c r="R310"/>
  <c r="Q310"/>
  <c r="P310"/>
  <c r="O310"/>
  <c r="N310"/>
  <c r="M310"/>
  <c r="L310"/>
  <c r="K310"/>
  <c r="J310"/>
  <c r="I310"/>
  <c r="H310"/>
  <c r="G310"/>
  <c r="F310"/>
  <c r="E310"/>
  <c r="D310"/>
  <c r="C310"/>
  <c r="U309"/>
  <c r="T309"/>
  <c r="S309"/>
  <c r="R309"/>
  <c r="Q309"/>
  <c r="P309"/>
  <c r="O309"/>
  <c r="N309"/>
  <c r="M309"/>
  <c r="L309"/>
  <c r="K309"/>
  <c r="J309"/>
  <c r="I309"/>
  <c r="H309"/>
  <c r="G309"/>
  <c r="F309"/>
  <c r="E309"/>
  <c r="D309"/>
  <c r="C309"/>
  <c r="U308"/>
  <c r="P308"/>
  <c r="J308"/>
  <c r="U307"/>
  <c r="P307"/>
  <c r="J307"/>
  <c r="H307"/>
  <c r="G307"/>
  <c r="U306"/>
  <c r="P306"/>
  <c r="J306"/>
  <c r="H306"/>
  <c r="G306"/>
  <c r="U305"/>
  <c r="U304"/>
  <c r="P304"/>
  <c r="J304"/>
  <c r="U303"/>
  <c r="P303"/>
  <c r="J303"/>
  <c r="H303"/>
  <c r="G303"/>
  <c r="U302"/>
  <c r="P302"/>
  <c r="J302"/>
  <c r="H302"/>
  <c r="G302"/>
  <c r="U301"/>
  <c r="P301"/>
  <c r="J301"/>
  <c r="U300"/>
  <c r="T300"/>
  <c r="S300"/>
  <c r="R300"/>
  <c r="Q300"/>
  <c r="P300"/>
  <c r="O300"/>
  <c r="N300"/>
  <c r="M300"/>
  <c r="L300"/>
  <c r="K300"/>
  <c r="J300"/>
  <c r="I300"/>
  <c r="H300"/>
  <c r="G300"/>
  <c r="F300"/>
  <c r="E300"/>
  <c r="D300"/>
  <c r="C300"/>
  <c r="U299"/>
  <c r="P299"/>
  <c r="J299"/>
  <c r="U298"/>
  <c r="P298"/>
  <c r="J298"/>
  <c r="H298"/>
  <c r="G298"/>
  <c r="U297"/>
  <c r="P297"/>
  <c r="J297"/>
  <c r="H297"/>
  <c r="G297"/>
  <c r="U296"/>
  <c r="P296"/>
  <c r="J296"/>
  <c r="U295"/>
  <c r="P295"/>
  <c r="J295"/>
  <c r="U294"/>
  <c r="P294"/>
  <c r="J294"/>
  <c r="H294"/>
  <c r="G294"/>
  <c r="U293"/>
  <c r="P293"/>
  <c r="J293"/>
  <c r="H293"/>
  <c r="G293"/>
  <c r="U292"/>
  <c r="P292"/>
  <c r="J292"/>
  <c r="U291"/>
  <c r="P291"/>
  <c r="J291"/>
  <c r="U290"/>
  <c r="P290"/>
  <c r="J290"/>
  <c r="U289"/>
  <c r="P289"/>
  <c r="J289"/>
  <c r="U288"/>
  <c r="P288"/>
  <c r="J288"/>
  <c r="U287"/>
  <c r="P287"/>
  <c r="J287"/>
  <c r="U286"/>
  <c r="T286"/>
  <c r="S286"/>
  <c r="R286"/>
  <c r="Q286"/>
  <c r="P286"/>
  <c r="O286"/>
  <c r="N286"/>
  <c r="M286"/>
  <c r="L286"/>
  <c r="K286"/>
  <c r="J286"/>
  <c r="I286"/>
  <c r="H286"/>
  <c r="G286"/>
  <c r="F286"/>
  <c r="E286"/>
  <c r="D286"/>
  <c r="C286"/>
  <c r="U285"/>
  <c r="T285"/>
  <c r="S285"/>
  <c r="R285"/>
  <c r="Q285"/>
  <c r="P285"/>
  <c r="O285"/>
  <c r="N285"/>
  <c r="M285"/>
  <c r="L285"/>
  <c r="K285"/>
  <c r="J285"/>
  <c r="I285"/>
  <c r="H285"/>
  <c r="G285"/>
  <c r="F285"/>
  <c r="E285"/>
  <c r="D285"/>
  <c r="C285"/>
  <c r="U284"/>
  <c r="P284"/>
  <c r="J284"/>
  <c r="U283"/>
  <c r="P283"/>
  <c r="J283"/>
  <c r="U282"/>
  <c r="P282"/>
  <c r="J282"/>
  <c r="U281"/>
  <c r="P281"/>
  <c r="J281"/>
  <c r="H281"/>
  <c r="G281"/>
  <c r="U280"/>
  <c r="P280"/>
  <c r="J280"/>
  <c r="U279"/>
  <c r="P279"/>
  <c r="J279"/>
  <c r="U278"/>
  <c r="P278"/>
  <c r="J278"/>
  <c r="U277"/>
  <c r="P277"/>
  <c r="J277"/>
  <c r="H277"/>
  <c r="G277"/>
  <c r="U276"/>
  <c r="P276"/>
  <c r="J276"/>
  <c r="H276"/>
  <c r="G276"/>
  <c r="U275"/>
  <c r="P275"/>
  <c r="J275"/>
  <c r="H275"/>
  <c r="G275"/>
  <c r="U274"/>
  <c r="P274"/>
  <c r="J274"/>
  <c r="H274"/>
  <c r="G274"/>
  <c r="U273"/>
  <c r="P273"/>
  <c r="J273"/>
  <c r="H273"/>
  <c r="G273"/>
  <c r="U272"/>
  <c r="P272"/>
  <c r="J272"/>
  <c r="H272"/>
  <c r="G272"/>
  <c r="U271"/>
  <c r="P271"/>
  <c r="J271"/>
  <c r="U270"/>
  <c r="P270"/>
  <c r="J270"/>
  <c r="U269"/>
  <c r="P269"/>
  <c r="J269"/>
  <c r="U268"/>
  <c r="P268"/>
  <c r="J268"/>
  <c r="H268"/>
  <c r="G268"/>
  <c r="U267"/>
  <c r="P267"/>
  <c r="J267"/>
  <c r="U266"/>
  <c r="P266"/>
  <c r="J266"/>
  <c r="U265"/>
  <c r="P265"/>
  <c r="J265"/>
  <c r="U264"/>
  <c r="T264"/>
  <c r="S264"/>
  <c r="R264"/>
  <c r="Q264"/>
  <c r="P264"/>
  <c r="O264"/>
  <c r="N264"/>
  <c r="M264"/>
  <c r="L264"/>
  <c r="K264"/>
  <c r="J264"/>
  <c r="I264"/>
  <c r="H264"/>
  <c r="G264"/>
  <c r="F264"/>
  <c r="E264"/>
  <c r="D264"/>
  <c r="C264"/>
  <c r="U263"/>
  <c r="T263"/>
  <c r="S263"/>
  <c r="R263"/>
  <c r="Q263"/>
  <c r="P263"/>
  <c r="O263"/>
  <c r="N263"/>
  <c r="M263"/>
  <c r="L263"/>
  <c r="K263"/>
  <c r="J263"/>
  <c r="I263"/>
  <c r="H263"/>
  <c r="G263"/>
  <c r="F263"/>
  <c r="E263"/>
  <c r="D263"/>
  <c r="C263"/>
  <c r="U262"/>
  <c r="T262"/>
  <c r="S262"/>
  <c r="R262"/>
  <c r="Q262"/>
  <c r="P262"/>
  <c r="O262"/>
  <c r="N262"/>
  <c r="M262"/>
  <c r="L262"/>
  <c r="K262"/>
  <c r="J262"/>
  <c r="I262"/>
  <c r="H262"/>
  <c r="G262"/>
  <c r="F262"/>
  <c r="E262"/>
  <c r="D262"/>
  <c r="C262"/>
  <c r="U261"/>
  <c r="P261"/>
  <c r="J261"/>
  <c r="U260"/>
  <c r="P260"/>
  <c r="J260"/>
  <c r="U259"/>
  <c r="P259"/>
  <c r="J259"/>
  <c r="U258"/>
  <c r="P258"/>
  <c r="J258"/>
  <c r="U257"/>
  <c r="P257"/>
  <c r="J257"/>
  <c r="U256"/>
  <c r="P256"/>
  <c r="J256"/>
  <c r="U255"/>
  <c r="P255"/>
  <c r="J255"/>
  <c r="U254"/>
  <c r="P254"/>
  <c r="J254"/>
  <c r="H254"/>
  <c r="G254"/>
  <c r="U253"/>
  <c r="P253"/>
  <c r="J253"/>
  <c r="U252"/>
  <c r="P252"/>
  <c r="J252"/>
  <c r="H252"/>
  <c r="G252"/>
  <c r="U251"/>
  <c r="P251"/>
  <c r="J251"/>
  <c r="U250"/>
  <c r="P250"/>
  <c r="J250"/>
  <c r="U249"/>
  <c r="P249"/>
  <c r="J249"/>
  <c r="H249"/>
  <c r="G249"/>
  <c r="U248"/>
  <c r="P248"/>
  <c r="J248"/>
  <c r="H248"/>
  <c r="G248"/>
  <c r="U247"/>
  <c r="P247"/>
  <c r="J247"/>
  <c r="U246"/>
  <c r="P246"/>
  <c r="J246"/>
  <c r="U245"/>
  <c r="P245"/>
  <c r="J245"/>
  <c r="H245"/>
  <c r="G245"/>
  <c r="U244"/>
  <c r="P244"/>
  <c r="J244"/>
  <c r="H244"/>
  <c r="G244"/>
  <c r="U243"/>
  <c r="P243"/>
  <c r="J243"/>
  <c r="H243"/>
  <c r="G243"/>
  <c r="U242"/>
  <c r="P242"/>
  <c r="J242"/>
  <c r="H242"/>
  <c r="G242"/>
  <c r="U241"/>
  <c r="P241"/>
  <c r="J241"/>
  <c r="U240"/>
  <c r="T240"/>
  <c r="S240"/>
  <c r="R240"/>
  <c r="Q240"/>
  <c r="P240"/>
  <c r="O240"/>
  <c r="N240"/>
  <c r="M240"/>
  <c r="L240"/>
  <c r="K240"/>
  <c r="J240"/>
  <c r="I240"/>
  <c r="H240"/>
  <c r="G240"/>
  <c r="F240"/>
  <c r="E240"/>
  <c r="D240"/>
  <c r="C240"/>
  <c r="U239"/>
  <c r="T239"/>
  <c r="S239"/>
  <c r="R239"/>
  <c r="Q239"/>
  <c r="P239"/>
  <c r="O239"/>
  <c r="N239"/>
  <c r="M239"/>
  <c r="L239"/>
  <c r="K239"/>
  <c r="J239"/>
  <c r="I239"/>
  <c r="H239"/>
  <c r="G239"/>
  <c r="F239"/>
  <c r="E239"/>
  <c r="D239"/>
  <c r="C239"/>
  <c r="U238"/>
  <c r="P238"/>
  <c r="J238"/>
  <c r="H238"/>
  <c r="G238"/>
  <c r="U237"/>
  <c r="P237"/>
  <c r="J237"/>
  <c r="H237"/>
  <c r="G237"/>
  <c r="U236"/>
  <c r="P236"/>
  <c r="J236"/>
  <c r="H236"/>
  <c r="G236"/>
  <c r="U235"/>
  <c r="P235"/>
  <c r="J235"/>
  <c r="H235"/>
  <c r="G235"/>
  <c r="U234"/>
  <c r="P234"/>
  <c r="J234"/>
  <c r="H234"/>
  <c r="G234"/>
  <c r="U233"/>
  <c r="P233"/>
  <c r="J233"/>
  <c r="H233"/>
  <c r="G233"/>
  <c r="U232"/>
  <c r="P232"/>
  <c r="J232"/>
  <c r="H232"/>
  <c r="G232"/>
  <c r="U231"/>
  <c r="P231"/>
  <c r="J231"/>
  <c r="H231"/>
  <c r="G231"/>
  <c r="U230"/>
  <c r="P230"/>
  <c r="J230"/>
  <c r="H230"/>
  <c r="G230"/>
  <c r="U229"/>
  <c r="P229"/>
  <c r="J229"/>
  <c r="H229"/>
  <c r="G229"/>
  <c r="U228"/>
  <c r="P228"/>
  <c r="J228"/>
  <c r="H228"/>
  <c r="G228"/>
  <c r="U227"/>
  <c r="P227"/>
  <c r="J227"/>
  <c r="H227"/>
  <c r="G227"/>
  <c r="U226"/>
  <c r="P226"/>
  <c r="J226"/>
  <c r="H226"/>
  <c r="G226"/>
  <c r="U225"/>
  <c r="P225"/>
  <c r="J225"/>
  <c r="H225"/>
  <c r="G225"/>
  <c r="U224"/>
  <c r="P224"/>
  <c r="J224"/>
  <c r="H224"/>
  <c r="G224"/>
  <c r="U223"/>
  <c r="P223"/>
  <c r="J223"/>
  <c r="H223"/>
  <c r="G223"/>
  <c r="U222"/>
  <c r="P222"/>
  <c r="J222"/>
  <c r="H222"/>
  <c r="G222"/>
  <c r="U221"/>
  <c r="P221"/>
  <c r="J221"/>
  <c r="H221"/>
  <c r="G221"/>
  <c r="U220"/>
  <c r="P220"/>
  <c r="J220"/>
  <c r="H220"/>
  <c r="G220"/>
  <c r="U219"/>
  <c r="T219"/>
  <c r="S219"/>
  <c r="R219"/>
  <c r="Q219"/>
  <c r="P219"/>
  <c r="O219"/>
  <c r="N219"/>
  <c r="M219"/>
  <c r="L219"/>
  <c r="K219"/>
  <c r="J219"/>
  <c r="I219"/>
  <c r="H219"/>
  <c r="G219"/>
  <c r="F219"/>
  <c r="E219"/>
  <c r="D219"/>
  <c r="C219"/>
  <c r="U218"/>
  <c r="T218"/>
  <c r="S218"/>
  <c r="R218"/>
  <c r="Q218"/>
  <c r="P218"/>
  <c r="O218"/>
  <c r="N218"/>
  <c r="M218"/>
  <c r="L218"/>
  <c r="K218"/>
  <c r="J218"/>
  <c r="I218"/>
  <c r="H218"/>
  <c r="G218"/>
  <c r="F218"/>
  <c r="E218"/>
  <c r="D218"/>
  <c r="C218"/>
  <c r="U217"/>
  <c r="T217"/>
  <c r="S217"/>
  <c r="R217"/>
  <c r="Q217"/>
  <c r="P217"/>
  <c r="O217"/>
  <c r="N217"/>
  <c r="M217"/>
  <c r="L217"/>
  <c r="K217"/>
  <c r="J217"/>
  <c r="I217"/>
  <c r="H217"/>
  <c r="G217"/>
  <c r="F217"/>
  <c r="E217"/>
  <c r="D217"/>
  <c r="C217"/>
  <c r="U216"/>
  <c r="P216"/>
  <c r="J216"/>
  <c r="H216"/>
  <c r="G216"/>
  <c r="U215"/>
  <c r="H215"/>
  <c r="G215"/>
  <c r="U214"/>
  <c r="H214"/>
  <c r="G214"/>
  <c r="U213"/>
  <c r="T213"/>
  <c r="S213"/>
  <c r="R213"/>
  <c r="Q213"/>
  <c r="P213"/>
  <c r="O213"/>
  <c r="N213"/>
  <c r="M213"/>
  <c r="L213"/>
  <c r="K213"/>
  <c r="J213"/>
  <c r="I213"/>
  <c r="H213"/>
  <c r="G213"/>
  <c r="F213"/>
  <c r="E213"/>
  <c r="D213"/>
  <c r="C213"/>
  <c r="U212"/>
  <c r="P212"/>
  <c r="J212"/>
  <c r="U211"/>
  <c r="P211"/>
  <c r="J211"/>
  <c r="U210"/>
  <c r="P210"/>
  <c r="J210"/>
  <c r="U209"/>
  <c r="P209"/>
  <c r="J209"/>
  <c r="U208"/>
  <c r="P208"/>
  <c r="J208"/>
  <c r="U207"/>
  <c r="T207"/>
  <c r="S207"/>
  <c r="R207"/>
  <c r="Q207"/>
  <c r="P207"/>
  <c r="O207"/>
  <c r="N207"/>
  <c r="M207"/>
  <c r="L207"/>
  <c r="K207"/>
  <c r="J207"/>
  <c r="I207"/>
  <c r="H207"/>
  <c r="G207"/>
  <c r="F207"/>
  <c r="E207"/>
  <c r="D207"/>
  <c r="C207"/>
  <c r="U206"/>
  <c r="P206"/>
  <c r="J206"/>
  <c r="U205"/>
  <c r="P205"/>
  <c r="J205"/>
  <c r="H205"/>
  <c r="G205"/>
  <c r="U204"/>
  <c r="P204"/>
  <c r="J204"/>
  <c r="U203"/>
  <c r="P203"/>
  <c r="J203"/>
  <c r="U202"/>
  <c r="P202"/>
  <c r="J202"/>
  <c r="H202"/>
  <c r="G202"/>
  <c r="U201"/>
  <c r="P201"/>
  <c r="J201"/>
  <c r="U200"/>
  <c r="P200"/>
  <c r="J200"/>
  <c r="U199"/>
  <c r="P199"/>
  <c r="J199"/>
  <c r="H199"/>
  <c r="G199"/>
  <c r="U198"/>
  <c r="P198"/>
  <c r="J198"/>
  <c r="U197"/>
  <c r="P197"/>
  <c r="J197"/>
  <c r="U196"/>
  <c r="P196"/>
  <c r="J196"/>
  <c r="H196"/>
  <c r="G196"/>
  <c r="U195"/>
  <c r="T195"/>
  <c r="S195"/>
  <c r="R195"/>
  <c r="Q195"/>
  <c r="P195"/>
  <c r="O195"/>
  <c r="N195"/>
  <c r="M195"/>
  <c r="L195"/>
  <c r="K195"/>
  <c r="J195"/>
  <c r="I195"/>
  <c r="H195"/>
  <c r="G195"/>
  <c r="F195"/>
  <c r="E195"/>
  <c r="D195"/>
  <c r="C195"/>
  <c r="U194"/>
  <c r="T194"/>
  <c r="S194"/>
  <c r="R194"/>
  <c r="Q194"/>
  <c r="P194"/>
  <c r="O194"/>
  <c r="N194"/>
  <c r="M194"/>
  <c r="L194"/>
  <c r="K194"/>
  <c r="J194"/>
  <c r="I194"/>
  <c r="H194"/>
  <c r="G194"/>
  <c r="F194"/>
  <c r="E194"/>
  <c r="D194"/>
  <c r="C194"/>
  <c r="U193"/>
  <c r="P193"/>
  <c r="J193"/>
  <c r="U192"/>
  <c r="P192"/>
  <c r="J192"/>
  <c r="H192"/>
  <c r="G192"/>
  <c r="U191"/>
  <c r="H191"/>
  <c r="G191"/>
  <c r="U190"/>
  <c r="H190"/>
  <c r="G190"/>
  <c r="U189"/>
  <c r="H189"/>
  <c r="G189"/>
  <c r="U188"/>
  <c r="H188"/>
  <c r="G188"/>
  <c r="U187"/>
  <c r="T187"/>
  <c r="S187"/>
  <c r="R187"/>
  <c r="Q187"/>
  <c r="O187"/>
  <c r="N187"/>
  <c r="M187"/>
  <c r="L187"/>
  <c r="K187"/>
  <c r="I187"/>
  <c r="H187"/>
  <c r="G187"/>
  <c r="F187"/>
  <c r="E187"/>
  <c r="D187"/>
  <c r="C187"/>
  <c r="U186"/>
  <c r="H186"/>
  <c r="G186"/>
  <c r="U185"/>
  <c r="H185"/>
  <c r="G185"/>
  <c r="U184"/>
  <c r="H184"/>
  <c r="G184"/>
  <c r="U183"/>
  <c r="H183"/>
  <c r="G183"/>
  <c r="U182"/>
  <c r="H182"/>
  <c r="G182"/>
  <c r="U181"/>
  <c r="T181"/>
  <c r="S181"/>
  <c r="R181"/>
  <c r="Q181"/>
  <c r="O181"/>
  <c r="N181"/>
  <c r="M181"/>
  <c r="L181"/>
  <c r="K181"/>
  <c r="I181"/>
  <c r="H181"/>
  <c r="G181"/>
  <c r="F181"/>
  <c r="E181"/>
  <c r="D181"/>
  <c r="C181"/>
  <c r="U180"/>
  <c r="H180"/>
  <c r="G180"/>
  <c r="U179"/>
  <c r="H179"/>
  <c r="G179"/>
  <c r="U178"/>
  <c r="H178"/>
  <c r="G178"/>
  <c r="U177"/>
  <c r="H177"/>
  <c r="G177"/>
  <c r="U176"/>
  <c r="H176"/>
  <c r="G176"/>
  <c r="U175"/>
  <c r="T175"/>
  <c r="S175"/>
  <c r="R175"/>
  <c r="Q175"/>
  <c r="O175"/>
  <c r="N175"/>
  <c r="M175"/>
  <c r="L175"/>
  <c r="K175"/>
  <c r="I175"/>
  <c r="H175"/>
  <c r="G175"/>
  <c r="F175"/>
  <c r="E175"/>
  <c r="D175"/>
  <c r="C175"/>
  <c r="U174"/>
  <c r="H174"/>
  <c r="G174"/>
  <c r="U173"/>
  <c r="H173"/>
  <c r="G173"/>
  <c r="U172"/>
  <c r="H172"/>
  <c r="G172"/>
  <c r="U171"/>
  <c r="H171"/>
  <c r="G171"/>
  <c r="U170"/>
  <c r="H170"/>
  <c r="G170"/>
  <c r="U169"/>
  <c r="T169"/>
  <c r="S169"/>
  <c r="R169"/>
  <c r="Q169"/>
  <c r="P169"/>
  <c r="O169"/>
  <c r="N169"/>
  <c r="M169"/>
  <c r="L169"/>
  <c r="K169"/>
  <c r="J169"/>
  <c r="I169"/>
  <c r="H169"/>
  <c r="G169"/>
  <c r="F169"/>
  <c r="E169"/>
  <c r="D169"/>
  <c r="C169"/>
  <c r="U168"/>
  <c r="P168"/>
  <c r="U167"/>
  <c r="H167"/>
  <c r="G167"/>
  <c r="U166"/>
  <c r="H166"/>
  <c r="G166"/>
  <c r="U165"/>
  <c r="H165"/>
  <c r="G165"/>
  <c r="U164"/>
  <c r="P164"/>
  <c r="J164"/>
  <c r="U163"/>
  <c r="T163"/>
  <c r="S163"/>
  <c r="R163"/>
  <c r="Q163"/>
  <c r="P163"/>
  <c r="O163"/>
  <c r="N163"/>
  <c r="M163"/>
  <c r="L163"/>
  <c r="K163"/>
  <c r="J163"/>
  <c r="I163"/>
  <c r="H163"/>
  <c r="G163"/>
  <c r="F163"/>
  <c r="E163"/>
  <c r="D163"/>
  <c r="C163"/>
  <c r="U162"/>
  <c r="P162"/>
  <c r="J162"/>
  <c r="H162"/>
  <c r="G162"/>
  <c r="U161"/>
  <c r="H161"/>
  <c r="G161"/>
  <c r="U160"/>
  <c r="H160"/>
  <c r="G160"/>
  <c r="U159"/>
  <c r="H159"/>
  <c r="G159"/>
  <c r="U158"/>
  <c r="H158"/>
  <c r="G158"/>
  <c r="U157"/>
  <c r="T157"/>
  <c r="S157"/>
  <c r="R157"/>
  <c r="Q157"/>
  <c r="O157"/>
  <c r="N157"/>
  <c r="M157"/>
  <c r="L157"/>
  <c r="K157"/>
  <c r="I157"/>
  <c r="H157"/>
  <c r="G157"/>
  <c r="F157"/>
  <c r="E157"/>
  <c r="D157"/>
  <c r="C157"/>
  <c r="U156"/>
  <c r="H156"/>
  <c r="G156"/>
  <c r="U155"/>
  <c r="H155"/>
  <c r="G155"/>
  <c r="U154"/>
  <c r="H154"/>
  <c r="G154"/>
  <c r="U153"/>
  <c r="H153"/>
  <c r="G153"/>
  <c r="U152"/>
  <c r="H152"/>
  <c r="G152"/>
  <c r="U151"/>
  <c r="T151"/>
  <c r="S151"/>
  <c r="R151"/>
  <c r="Q151"/>
  <c r="P151"/>
  <c r="O151"/>
  <c r="N151"/>
  <c r="M151"/>
  <c r="L151"/>
  <c r="K151"/>
  <c r="J151"/>
  <c r="I151"/>
  <c r="H151"/>
  <c r="G151"/>
  <c r="F151"/>
  <c r="E151"/>
  <c r="D151"/>
  <c r="C151"/>
  <c r="U150"/>
  <c r="T150"/>
  <c r="S150"/>
  <c r="R150"/>
  <c r="Q150"/>
  <c r="P150"/>
  <c r="O150"/>
  <c r="N150"/>
  <c r="M150"/>
  <c r="L150"/>
  <c r="K150"/>
  <c r="J150"/>
  <c r="I150"/>
  <c r="H150"/>
  <c r="G150"/>
  <c r="F150"/>
  <c r="E150"/>
  <c r="D150"/>
  <c r="C150"/>
  <c r="U149"/>
  <c r="P149"/>
  <c r="J149"/>
  <c r="H149"/>
  <c r="G149"/>
  <c r="U148"/>
  <c r="T148"/>
  <c r="S148"/>
  <c r="R148"/>
  <c r="Q148"/>
  <c r="P148"/>
  <c r="O148"/>
  <c r="N148"/>
  <c r="M148"/>
  <c r="L148"/>
  <c r="K148"/>
  <c r="J148"/>
  <c r="I148"/>
  <c r="H148"/>
  <c r="G148"/>
  <c r="F148"/>
  <c r="E148"/>
  <c r="D148"/>
  <c r="C148"/>
  <c r="U147"/>
  <c r="P147"/>
  <c r="J147"/>
  <c r="H147"/>
  <c r="G147"/>
  <c r="U146"/>
  <c r="H146"/>
  <c r="G146"/>
  <c r="U145"/>
  <c r="H145"/>
  <c r="G145"/>
  <c r="U144"/>
  <c r="T144"/>
  <c r="S144"/>
  <c r="R144"/>
  <c r="Q144"/>
  <c r="P144"/>
  <c r="O144"/>
  <c r="N144"/>
  <c r="M144"/>
  <c r="L144"/>
  <c r="K144"/>
  <c r="J144"/>
  <c r="I144"/>
  <c r="H144"/>
  <c r="G144"/>
  <c r="F144"/>
  <c r="E144"/>
  <c r="D144"/>
  <c r="C144"/>
  <c r="U143"/>
  <c r="P143"/>
  <c r="J143"/>
  <c r="H143"/>
  <c r="G143"/>
  <c r="U142"/>
  <c r="P142"/>
  <c r="J142"/>
  <c r="H142"/>
  <c r="G142"/>
  <c r="U141"/>
  <c r="P141"/>
  <c r="J141"/>
  <c r="H141"/>
  <c r="G141"/>
  <c r="U140"/>
  <c r="H140"/>
  <c r="G140"/>
  <c r="U139"/>
  <c r="H139"/>
  <c r="G139"/>
  <c r="U138"/>
  <c r="H138"/>
  <c r="G138"/>
  <c r="U137"/>
  <c r="H137"/>
  <c r="G137"/>
  <c r="U136"/>
  <c r="H136"/>
  <c r="G136"/>
  <c r="U135"/>
  <c r="H135"/>
  <c r="G135"/>
  <c r="U134"/>
  <c r="H134"/>
  <c r="G134"/>
  <c r="U133"/>
  <c r="H133"/>
  <c r="G133"/>
  <c r="U132"/>
  <c r="H132"/>
  <c r="G132"/>
  <c r="U131"/>
  <c r="H131"/>
  <c r="G131"/>
  <c r="U130"/>
  <c r="H130"/>
  <c r="G130"/>
  <c r="U129"/>
  <c r="H129"/>
  <c r="G129"/>
  <c r="U128"/>
  <c r="H128"/>
  <c r="G128"/>
  <c r="U127"/>
  <c r="H127"/>
  <c r="G127"/>
  <c r="U126"/>
  <c r="H126"/>
  <c r="G126"/>
  <c r="U125"/>
  <c r="H125"/>
  <c r="G125"/>
  <c r="U124"/>
  <c r="H124"/>
  <c r="G124"/>
  <c r="U123"/>
  <c r="H123"/>
  <c r="G123"/>
  <c r="U122"/>
  <c r="H122"/>
  <c r="G122"/>
  <c r="U121"/>
  <c r="H121"/>
  <c r="G121"/>
  <c r="U120"/>
  <c r="H120"/>
  <c r="G120"/>
  <c r="U119"/>
  <c r="H119"/>
  <c r="G119"/>
  <c r="U118"/>
  <c r="T118"/>
  <c r="S118"/>
  <c r="R118"/>
  <c r="Q118"/>
  <c r="O118"/>
  <c r="N118"/>
  <c r="M118"/>
  <c r="L118"/>
  <c r="K118"/>
  <c r="I118"/>
  <c r="H118"/>
  <c r="G118"/>
  <c r="F118"/>
  <c r="E118"/>
  <c r="D118"/>
  <c r="C118"/>
  <c r="U117"/>
  <c r="H117"/>
  <c r="G117"/>
  <c r="U116"/>
  <c r="H116"/>
  <c r="G116"/>
  <c r="U115"/>
  <c r="H115"/>
  <c r="G115"/>
  <c r="U114"/>
  <c r="H114"/>
  <c r="G114"/>
  <c r="U113"/>
  <c r="H113"/>
  <c r="G113"/>
  <c r="U112"/>
  <c r="T112"/>
  <c r="S112"/>
  <c r="R112"/>
  <c r="Q112"/>
  <c r="P112"/>
  <c r="O112"/>
  <c r="N112"/>
  <c r="M112"/>
  <c r="L112"/>
  <c r="K112"/>
  <c r="J112"/>
  <c r="I112"/>
  <c r="H112"/>
  <c r="G112"/>
  <c r="F112"/>
  <c r="E112"/>
  <c r="D112"/>
  <c r="C112"/>
  <c r="U111"/>
  <c r="T111"/>
  <c r="S111"/>
  <c r="R111"/>
  <c r="Q111"/>
  <c r="P111"/>
  <c r="O111"/>
  <c r="N111"/>
  <c r="M111"/>
  <c r="L111"/>
  <c r="K111"/>
  <c r="J111"/>
  <c r="I111"/>
  <c r="H111"/>
  <c r="G111"/>
  <c r="F111"/>
  <c r="E111"/>
  <c r="D111"/>
  <c r="C111"/>
  <c r="U110"/>
  <c r="P110"/>
  <c r="J110"/>
  <c r="U109"/>
  <c r="P109"/>
  <c r="J109"/>
  <c r="U108"/>
  <c r="P108"/>
  <c r="O108"/>
  <c r="J108"/>
  <c r="U107"/>
  <c r="O107"/>
  <c r="H107"/>
  <c r="G107"/>
  <c r="U106"/>
  <c r="P106"/>
  <c r="O106"/>
  <c r="J106"/>
  <c r="H106"/>
  <c r="G106"/>
  <c r="U105"/>
  <c r="O105"/>
  <c r="H105"/>
  <c r="G105"/>
  <c r="U104"/>
  <c r="P104"/>
  <c r="O104"/>
  <c r="J104"/>
  <c r="U103"/>
  <c r="P103"/>
  <c r="O103"/>
  <c r="J103"/>
  <c r="U102"/>
  <c r="W102" s="1"/>
  <c r="P102"/>
  <c r="O102"/>
  <c r="J102"/>
  <c r="U101"/>
  <c r="P101"/>
  <c r="O101"/>
  <c r="J101"/>
  <c r="U100"/>
  <c r="P100"/>
  <c r="O100"/>
  <c r="J100"/>
  <c r="H100"/>
  <c r="G100"/>
  <c r="U99"/>
  <c r="P99"/>
  <c r="O99"/>
  <c r="J99"/>
  <c r="H99"/>
  <c r="G99"/>
  <c r="U98"/>
  <c r="P98"/>
  <c r="O98"/>
  <c r="J98"/>
  <c r="U97"/>
  <c r="O97"/>
  <c r="H97"/>
  <c r="G97"/>
  <c r="U96"/>
  <c r="O96"/>
  <c r="H96"/>
  <c r="G96"/>
  <c r="U95"/>
  <c r="O95"/>
  <c r="H95"/>
  <c r="G95"/>
  <c r="U94"/>
  <c r="O94"/>
  <c r="H94"/>
  <c r="G94"/>
  <c r="U93"/>
  <c r="O93"/>
  <c r="H93"/>
  <c r="G93"/>
  <c r="U92"/>
  <c r="P92"/>
  <c r="O92"/>
  <c r="J92"/>
  <c r="U91"/>
  <c r="P91"/>
  <c r="O91"/>
  <c r="J91"/>
  <c r="H91"/>
  <c r="G91"/>
  <c r="U90"/>
  <c r="O90"/>
  <c r="H90"/>
  <c r="G90"/>
  <c r="U89"/>
  <c r="O89"/>
  <c r="H89"/>
  <c r="G89"/>
  <c r="U88"/>
  <c r="P88"/>
  <c r="J88"/>
  <c r="U87"/>
  <c r="T87"/>
  <c r="S87"/>
  <c r="R87"/>
  <c r="Q87"/>
  <c r="P87"/>
  <c r="O87"/>
  <c r="N87"/>
  <c r="M87"/>
  <c r="L87"/>
  <c r="K87"/>
  <c r="J87"/>
  <c r="I87"/>
  <c r="H87"/>
  <c r="G87"/>
  <c r="F87"/>
  <c r="E87"/>
  <c r="D87"/>
  <c r="C87"/>
  <c r="U86"/>
  <c r="P86"/>
  <c r="J86"/>
  <c r="U85"/>
  <c r="P85"/>
  <c r="J85"/>
  <c r="H85"/>
  <c r="G85"/>
  <c r="U84"/>
  <c r="O84"/>
  <c r="U83"/>
  <c r="O83"/>
  <c r="H83"/>
  <c r="G83"/>
  <c r="U82"/>
  <c r="O82"/>
  <c r="U81"/>
  <c r="T81"/>
  <c r="S81"/>
  <c r="R81"/>
  <c r="Q81"/>
  <c r="P81"/>
  <c r="O81"/>
  <c r="N81"/>
  <c r="M81"/>
  <c r="L81"/>
  <c r="K81"/>
  <c r="J81"/>
  <c r="I81"/>
  <c r="H81"/>
  <c r="G81"/>
  <c r="F81"/>
  <c r="E81"/>
  <c r="D81"/>
  <c r="C81"/>
  <c r="U80"/>
  <c r="T80"/>
  <c r="S80"/>
  <c r="R80"/>
  <c r="Q80"/>
  <c r="P80"/>
  <c r="O80"/>
  <c r="N80"/>
  <c r="M80"/>
  <c r="L80"/>
  <c r="K80"/>
  <c r="J80"/>
  <c r="I80"/>
  <c r="H80"/>
  <c r="G80"/>
  <c r="F80"/>
  <c r="E80"/>
  <c r="D80"/>
  <c r="C80"/>
  <c r="U79"/>
  <c r="T79"/>
  <c r="S79"/>
  <c r="R79"/>
  <c r="Q79"/>
  <c r="P79"/>
  <c r="O79"/>
  <c r="N79"/>
  <c r="M79"/>
  <c r="L79"/>
  <c r="K79"/>
  <c r="J79"/>
  <c r="I79"/>
  <c r="H79"/>
  <c r="G79"/>
  <c r="F79"/>
  <c r="E79"/>
  <c r="D79"/>
  <c r="C79"/>
  <c r="U78"/>
  <c r="P78"/>
  <c r="J78"/>
  <c r="H78"/>
  <c r="G78"/>
  <c r="U77"/>
  <c r="P77"/>
  <c r="J77"/>
  <c r="H77"/>
  <c r="G77"/>
  <c r="U76"/>
  <c r="P76"/>
  <c r="J76"/>
  <c r="H76"/>
  <c r="G76"/>
  <c r="U75"/>
  <c r="H75"/>
  <c r="G75"/>
  <c r="U74"/>
  <c r="H74"/>
  <c r="G74"/>
  <c r="U73"/>
  <c r="H73"/>
  <c r="G73"/>
  <c r="U72"/>
  <c r="H72"/>
  <c r="G72"/>
  <c r="U71"/>
  <c r="H71"/>
  <c r="G71"/>
  <c r="U70"/>
  <c r="H70"/>
  <c r="G70"/>
  <c r="U69"/>
  <c r="H69"/>
  <c r="G69"/>
  <c r="U68"/>
  <c r="H68"/>
  <c r="G68"/>
  <c r="U67"/>
  <c r="H67"/>
  <c r="G67"/>
  <c r="U66"/>
  <c r="H66"/>
  <c r="G66"/>
  <c r="U65"/>
  <c r="H65"/>
  <c r="G65"/>
  <c r="U64"/>
  <c r="H64"/>
  <c r="G64"/>
  <c r="U63"/>
  <c r="H63"/>
  <c r="G63"/>
  <c r="U62"/>
  <c r="H62"/>
  <c r="G62"/>
  <c r="U61"/>
  <c r="H61"/>
  <c r="G61"/>
  <c r="U60"/>
  <c r="H60"/>
  <c r="G60"/>
  <c r="U59"/>
  <c r="H59"/>
  <c r="G59"/>
  <c r="U58"/>
  <c r="H58"/>
  <c r="G58"/>
  <c r="U57"/>
  <c r="H57"/>
  <c r="G57"/>
  <c r="U56"/>
  <c r="H56"/>
  <c r="G56"/>
  <c r="U55"/>
  <c r="H55"/>
  <c r="G55"/>
  <c r="U54"/>
  <c r="H54"/>
  <c r="G54"/>
  <c r="U53"/>
  <c r="T53"/>
  <c r="S53"/>
  <c r="R53"/>
  <c r="Q53"/>
  <c r="O53"/>
  <c r="N53"/>
  <c r="M53"/>
  <c r="L53"/>
  <c r="K53"/>
  <c r="I53"/>
  <c r="H53"/>
  <c r="G53"/>
  <c r="F53"/>
  <c r="E53"/>
  <c r="D53"/>
  <c r="C53"/>
  <c r="U52"/>
  <c r="H52"/>
  <c r="G52"/>
  <c r="U51"/>
  <c r="H51"/>
  <c r="G51"/>
  <c r="U50"/>
  <c r="H50"/>
  <c r="G50"/>
  <c r="U49"/>
  <c r="H49"/>
  <c r="G49"/>
  <c r="U48"/>
  <c r="H48"/>
  <c r="G48"/>
  <c r="U47"/>
  <c r="T47"/>
  <c r="S47"/>
  <c r="R47"/>
  <c r="Q47"/>
  <c r="O47"/>
  <c r="N47"/>
  <c r="M47"/>
  <c r="L47"/>
  <c r="K47"/>
  <c r="I47"/>
  <c r="H47"/>
  <c r="G47"/>
  <c r="F47"/>
  <c r="E47"/>
  <c r="D47"/>
  <c r="C47"/>
  <c r="U46"/>
  <c r="T46"/>
  <c r="S46"/>
  <c r="R46"/>
  <c r="Q46"/>
  <c r="O46"/>
  <c r="N46"/>
  <c r="M46"/>
  <c r="L46"/>
  <c r="K46"/>
  <c r="I46"/>
  <c r="H46"/>
  <c r="G46"/>
  <c r="F46"/>
  <c r="E46"/>
  <c r="D46"/>
  <c r="C46"/>
  <c r="U45"/>
  <c r="H45"/>
  <c r="G45"/>
  <c r="U44"/>
  <c r="H44"/>
  <c r="G44"/>
  <c r="U43"/>
  <c r="H43"/>
  <c r="G43"/>
  <c r="U42"/>
  <c r="H42"/>
  <c r="G42"/>
  <c r="U41"/>
  <c r="H41"/>
  <c r="G41"/>
  <c r="U40"/>
  <c r="H40"/>
  <c r="G40"/>
  <c r="U39"/>
  <c r="H39"/>
  <c r="G39"/>
  <c r="U38"/>
  <c r="H38"/>
  <c r="G38"/>
  <c r="U37"/>
  <c r="H37"/>
  <c r="G37"/>
  <c r="U36"/>
  <c r="H36"/>
  <c r="G36"/>
  <c r="U35"/>
  <c r="H35"/>
  <c r="G35"/>
  <c r="U34"/>
  <c r="H34"/>
  <c r="G34"/>
  <c r="U33"/>
  <c r="H33"/>
  <c r="G33"/>
  <c r="U32"/>
  <c r="H32"/>
  <c r="G32"/>
  <c r="U31"/>
  <c r="H31"/>
  <c r="G31"/>
  <c r="U30"/>
  <c r="H30"/>
  <c r="G30"/>
  <c r="U29"/>
  <c r="H29"/>
  <c r="G29"/>
  <c r="U28"/>
  <c r="H28"/>
  <c r="G28"/>
  <c r="U27"/>
  <c r="H27"/>
  <c r="G27"/>
  <c r="U26"/>
  <c r="H26"/>
  <c r="G26"/>
  <c r="U25"/>
  <c r="H25"/>
  <c r="G25"/>
  <c r="U24"/>
  <c r="H24"/>
  <c r="G24"/>
  <c r="U23"/>
  <c r="H23"/>
  <c r="G23"/>
  <c r="U22"/>
  <c r="T22"/>
  <c r="S22"/>
  <c r="R22"/>
  <c r="Q22"/>
  <c r="O22"/>
  <c r="N22"/>
  <c r="M22"/>
  <c r="L22"/>
  <c r="K22"/>
  <c r="I22"/>
  <c r="H22"/>
  <c r="G22"/>
  <c r="F22"/>
  <c r="E22"/>
  <c r="D22"/>
  <c r="C22"/>
  <c r="U21"/>
  <c r="H21"/>
  <c r="G21"/>
  <c r="U20"/>
  <c r="H20"/>
  <c r="G20"/>
  <c r="U19"/>
  <c r="H19"/>
  <c r="G19"/>
  <c r="U18"/>
  <c r="H18"/>
  <c r="G18"/>
  <c r="U17"/>
  <c r="H17"/>
  <c r="G17"/>
  <c r="U16"/>
  <c r="T16"/>
  <c r="S16"/>
  <c r="R16"/>
  <c r="Q16"/>
  <c r="P16"/>
  <c r="O16"/>
  <c r="N16"/>
  <c r="M16"/>
  <c r="L16"/>
  <c r="K16"/>
  <c r="J16"/>
  <c r="I16"/>
  <c r="H16"/>
  <c r="G16"/>
  <c r="F16"/>
  <c r="E16"/>
  <c r="D16"/>
  <c r="C16"/>
  <c r="U15"/>
  <c r="T15"/>
  <c r="S15"/>
  <c r="R15"/>
  <c r="Q15"/>
  <c r="P15"/>
  <c r="O15"/>
  <c r="N15"/>
  <c r="M15"/>
  <c r="L15"/>
  <c r="K15"/>
  <c r="J15"/>
  <c r="I15"/>
  <c r="H15"/>
  <c r="G15"/>
  <c r="F15"/>
  <c r="E15"/>
  <c r="D15"/>
  <c r="C15"/>
  <c r="U14"/>
  <c r="T14"/>
  <c r="S14"/>
  <c r="R14"/>
  <c r="Q14"/>
  <c r="P14"/>
  <c r="O14"/>
  <c r="N14"/>
  <c r="M14"/>
  <c r="L14"/>
  <c r="K14"/>
  <c r="J14"/>
  <c r="I14"/>
  <c r="H14"/>
  <c r="G14"/>
  <c r="F14"/>
  <c r="E14"/>
  <c r="D14"/>
  <c r="C14"/>
  <c r="U13"/>
  <c r="P13"/>
  <c r="J13"/>
  <c r="H13"/>
  <c r="G13"/>
  <c r="U12"/>
  <c r="P12"/>
  <c r="J12"/>
  <c r="H12"/>
  <c r="G12"/>
  <c r="U11"/>
  <c r="P11"/>
  <c r="J11"/>
  <c r="H11"/>
  <c r="G11"/>
  <c r="U10"/>
  <c r="P10"/>
  <c r="J10"/>
  <c r="H10"/>
  <c r="G10"/>
  <c r="U9"/>
  <c r="P9"/>
  <c r="J9"/>
  <c r="H9"/>
  <c r="G9"/>
  <c r="U8"/>
  <c r="P8"/>
  <c r="J8"/>
  <c r="H8"/>
  <c r="G8"/>
  <c r="U7"/>
  <c r="P7"/>
  <c r="J7"/>
  <c r="H7"/>
  <c r="E517"/>
  <c r="A478"/>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V391"/>
  <c r="A380"/>
  <c r="A361"/>
  <c r="A362" s="1"/>
  <c r="A363" s="1"/>
  <c r="A364" s="1"/>
  <c r="A365" s="1"/>
  <c r="A366" s="1"/>
  <c r="A367" s="1"/>
  <c r="A368" s="1"/>
  <c r="A369" s="1"/>
  <c r="A370" s="1"/>
  <c r="A371" s="1"/>
  <c r="A372" s="1"/>
  <c r="A373" s="1"/>
  <c r="A374" s="1"/>
  <c r="A353"/>
  <c r="A354" s="1"/>
  <c r="A355" s="1"/>
  <c r="A356" s="1"/>
  <c r="A357" s="1"/>
  <c r="A358" s="1"/>
  <c r="A359" s="1"/>
  <c r="A343"/>
  <c r="A344" s="1"/>
  <c r="A331"/>
  <c r="V313"/>
  <c r="W312"/>
  <c r="V312"/>
  <c r="V311"/>
  <c r="A302"/>
  <c r="A303" s="1"/>
  <c r="A304" s="1"/>
  <c r="A305" s="1"/>
  <c r="A306" s="1"/>
  <c r="A307" s="1"/>
  <c r="A294"/>
  <c r="A295" s="1"/>
  <c r="A296" s="1"/>
  <c r="A297" s="1"/>
  <c r="A298" s="1"/>
  <c r="A245"/>
  <c r="A249" s="1"/>
  <c r="A253" s="1"/>
  <c r="A254" s="1"/>
  <c r="A232"/>
  <c r="A233" s="1"/>
  <c r="A241" s="1"/>
  <c r="A222"/>
  <c r="A209"/>
  <c r="A210" s="1"/>
  <c r="A211" s="1"/>
  <c r="V203"/>
  <c r="X203" s="1"/>
  <c r="A203"/>
  <c r="A204" s="1"/>
  <c r="A205" s="1"/>
  <c r="V200"/>
  <c r="X200" s="1"/>
  <c r="V197"/>
  <c r="X197" s="1"/>
  <c r="A157"/>
  <c r="A150"/>
  <c r="A130"/>
  <c r="A131" s="1"/>
  <c r="A132" s="1"/>
  <c r="A133" s="1"/>
  <c r="A134" s="1"/>
  <c r="A135" s="1"/>
  <c r="A136" s="1"/>
  <c r="A137" s="1"/>
  <c r="A138" s="1"/>
  <c r="A120"/>
  <c r="A121" s="1"/>
  <c r="A114"/>
  <c r="A115" s="1"/>
  <c r="A116" s="1"/>
  <c r="W101"/>
  <c r="A100"/>
  <c r="A101" s="1"/>
  <c r="A102" s="1"/>
  <c r="A103" s="1"/>
  <c r="A104" s="1"/>
  <c r="A105" s="1"/>
  <c r="A106" s="1"/>
  <c r="A107" s="1"/>
  <c r="W98"/>
  <c r="V98"/>
  <c r="A89"/>
  <c r="A90" s="1"/>
  <c r="V88"/>
  <c r="A83"/>
  <c r="A84" s="1"/>
  <c r="A85" s="1"/>
  <c r="A67"/>
  <c r="A68" s="1"/>
  <c r="A69" s="1"/>
  <c r="A70" s="1"/>
  <c r="A71" s="1"/>
  <c r="A72" s="1"/>
  <c r="A73" s="1"/>
  <c r="A74" s="1"/>
  <c r="A75" s="1"/>
  <c r="A55"/>
  <c r="A56" s="1"/>
  <c r="A57" s="1"/>
  <c r="A49"/>
  <c r="A50" s="1"/>
  <c r="A51" s="1"/>
  <c r="A36"/>
  <c r="A37" s="1"/>
  <c r="A38" s="1"/>
  <c r="A39" s="1"/>
  <c r="A40" s="1"/>
  <c r="A41" s="1"/>
  <c r="A42" s="1"/>
  <c r="A43" s="1"/>
  <c r="D283"/>
  <c r="C283"/>
  <c r="D282"/>
  <c r="C282"/>
  <c r="C278" l="1"/>
  <c r="D278"/>
  <c r="C279"/>
  <c r="D279"/>
  <c r="C280"/>
  <c r="D280"/>
  <c r="C281"/>
  <c r="D281"/>
  <c r="I283" i="8"/>
  <c r="J283"/>
  <c r="I283" i="9"/>
  <c r="J283"/>
  <c r="J282" i="8"/>
  <c r="J282" i="9"/>
  <c r="I282" i="8"/>
  <c r="I282" i="9"/>
  <c r="I511" i="1"/>
  <c r="E517" i="8"/>
  <c r="E517" i="9"/>
  <c r="J509" i="1"/>
  <c r="I509"/>
  <c r="J508"/>
  <c r="I508"/>
  <c r="I399"/>
  <c r="J507" i="8"/>
  <c r="I507"/>
  <c r="J506"/>
  <c r="I506"/>
  <c r="J505"/>
  <c r="I505"/>
  <c r="J504"/>
  <c r="I504"/>
  <c r="J503"/>
  <c r="I503"/>
  <c r="J502"/>
  <c r="I502"/>
  <c r="J501"/>
  <c r="I501"/>
  <c r="J500"/>
  <c r="I500"/>
  <c r="J499"/>
  <c r="I499"/>
  <c r="J498"/>
  <c r="I498"/>
  <c r="J497"/>
  <c r="I497"/>
  <c r="J496"/>
  <c r="I496"/>
  <c r="J495"/>
  <c r="I495"/>
  <c r="J494"/>
  <c r="I494"/>
  <c r="J493"/>
  <c r="I493"/>
  <c r="J492"/>
  <c r="I492"/>
  <c r="J491"/>
  <c r="I491"/>
  <c r="J490"/>
  <c r="I490"/>
  <c r="J489"/>
  <c r="I489"/>
  <c r="J488"/>
  <c r="I488"/>
  <c r="J487"/>
  <c r="I487"/>
  <c r="J486"/>
  <c r="I486"/>
  <c r="J485"/>
  <c r="I485"/>
  <c r="J484"/>
  <c r="I484"/>
  <c r="J483"/>
  <c r="I483"/>
  <c r="J482"/>
  <c r="I482"/>
  <c r="J481"/>
  <c r="I481"/>
  <c r="J480"/>
  <c r="I480"/>
  <c r="J479"/>
  <c r="I479"/>
  <c r="J478"/>
  <c r="I478"/>
  <c r="J477"/>
  <c r="I477"/>
  <c r="J476"/>
  <c r="I476"/>
  <c r="J475"/>
  <c r="I475"/>
  <c r="J474"/>
  <c r="I474"/>
  <c r="J473"/>
  <c r="I473"/>
  <c r="J472"/>
  <c r="I472"/>
  <c r="J471"/>
  <c r="I471"/>
  <c r="J470"/>
  <c r="I470"/>
  <c r="J469"/>
  <c r="I469"/>
  <c r="J468"/>
  <c r="I468"/>
  <c r="J467"/>
  <c r="I467"/>
  <c r="J466"/>
  <c r="I466"/>
  <c r="J465"/>
  <c r="I465"/>
  <c r="J464"/>
  <c r="I464"/>
  <c r="J463"/>
  <c r="I463"/>
  <c r="J462"/>
  <c r="I462"/>
  <c r="J461"/>
  <c r="I461"/>
  <c r="J460"/>
  <c r="I460"/>
  <c r="J459"/>
  <c r="I459"/>
  <c r="J458"/>
  <c r="I458"/>
  <c r="J457"/>
  <c r="I457"/>
  <c r="J456"/>
  <c r="I456"/>
  <c r="J455"/>
  <c r="I455"/>
  <c r="J454"/>
  <c r="I454"/>
  <c r="J453"/>
  <c r="I453"/>
  <c r="J452"/>
  <c r="I452"/>
  <c r="J451"/>
  <c r="I451"/>
  <c r="J450"/>
  <c r="I450"/>
  <c r="J449"/>
  <c r="I449"/>
  <c r="J448"/>
  <c r="I448"/>
  <c r="J447"/>
  <c r="I447"/>
  <c r="J446"/>
  <c r="I446"/>
  <c r="J445"/>
  <c r="I445"/>
  <c r="J444"/>
  <c r="I444"/>
  <c r="J443"/>
  <c r="I443"/>
  <c r="J442"/>
  <c r="I442"/>
  <c r="J441"/>
  <c r="I441"/>
  <c r="J440"/>
  <c r="I440"/>
  <c r="J439"/>
  <c r="I439"/>
  <c r="J436"/>
  <c r="I436"/>
  <c r="J435"/>
  <c r="I435"/>
  <c r="J434"/>
  <c r="I434"/>
  <c r="J433"/>
  <c r="I433"/>
  <c r="J432"/>
  <c r="I432"/>
  <c r="J431"/>
  <c r="I431"/>
  <c r="J430"/>
  <c r="I430"/>
  <c r="J429"/>
  <c r="I429"/>
  <c r="J428"/>
  <c r="I428"/>
  <c r="J427"/>
  <c r="I427"/>
  <c r="J426"/>
  <c r="I426"/>
  <c r="J425"/>
  <c r="I425"/>
  <c r="J424"/>
  <c r="I424"/>
  <c r="J423"/>
  <c r="I423"/>
  <c r="J422"/>
  <c r="I422"/>
  <c r="J421"/>
  <c r="I421"/>
  <c r="J420"/>
  <c r="I420"/>
  <c r="J419"/>
  <c r="I419"/>
  <c r="J418"/>
  <c r="I418"/>
  <c r="J417"/>
  <c r="I417"/>
  <c r="J416"/>
  <c r="I416"/>
  <c r="J415"/>
  <c r="I415"/>
  <c r="J414"/>
  <c r="I414"/>
  <c r="J412"/>
  <c r="I412"/>
  <c r="I413" s="1"/>
  <c r="J411"/>
  <c r="I411"/>
  <c r="J410"/>
  <c r="I410"/>
  <c r="J409"/>
  <c r="I409"/>
  <c r="J408"/>
  <c r="I408"/>
  <c r="J407"/>
  <c r="I407"/>
  <c r="J406"/>
  <c r="I406"/>
  <c r="J405"/>
  <c r="I405"/>
  <c r="J404"/>
  <c r="I404"/>
  <c r="J403"/>
  <c r="I403"/>
  <c r="J398"/>
  <c r="I398"/>
  <c r="J397"/>
  <c r="I397"/>
  <c r="J396"/>
  <c r="I396"/>
  <c r="J393"/>
  <c r="I393"/>
  <c r="J392"/>
  <c r="I392"/>
  <c r="J391"/>
  <c r="I391"/>
  <c r="J390"/>
  <c r="I390"/>
  <c r="J389"/>
  <c r="I389"/>
  <c r="J387"/>
  <c r="J386"/>
  <c r="I386"/>
  <c r="J385"/>
  <c r="I385"/>
  <c r="J384"/>
  <c r="I384"/>
  <c r="J383"/>
  <c r="I383"/>
  <c r="J382"/>
  <c r="I382"/>
  <c r="J380"/>
  <c r="I380"/>
  <c r="J379"/>
  <c r="I379"/>
  <c r="J378"/>
  <c r="I378"/>
  <c r="J377"/>
  <c r="I377"/>
  <c r="J376"/>
  <c r="I376"/>
  <c r="J375"/>
  <c r="I375"/>
  <c r="J371"/>
  <c r="I371"/>
  <c r="J370"/>
  <c r="I370"/>
  <c r="J369"/>
  <c r="I369"/>
  <c r="J368"/>
  <c r="I368"/>
  <c r="J367"/>
  <c r="I367"/>
  <c r="J366"/>
  <c r="I366"/>
  <c r="J365"/>
  <c r="I365"/>
  <c r="J364"/>
  <c r="I364"/>
  <c r="J363"/>
  <c r="I363"/>
  <c r="J362"/>
  <c r="I362"/>
  <c r="J361"/>
  <c r="I361"/>
  <c r="J360"/>
  <c r="I360"/>
  <c r="J359"/>
  <c r="I359"/>
  <c r="J358"/>
  <c r="I358"/>
  <c r="J357"/>
  <c r="I357"/>
  <c r="J356"/>
  <c r="I356"/>
  <c r="J355"/>
  <c r="I355"/>
  <c r="J354"/>
  <c r="I354"/>
  <c r="J353"/>
  <c r="I353"/>
  <c r="J352"/>
  <c r="I352"/>
  <c r="J351"/>
  <c r="I351"/>
  <c r="J350"/>
  <c r="I350"/>
  <c r="J348"/>
  <c r="I348"/>
  <c r="J347"/>
  <c r="I347"/>
  <c r="J346"/>
  <c r="I346"/>
  <c r="J344"/>
  <c r="I344"/>
  <c r="J343"/>
  <c r="I343"/>
  <c r="J342"/>
  <c r="I342"/>
  <c r="I345" s="1"/>
  <c r="J341"/>
  <c r="I341"/>
  <c r="J340"/>
  <c r="I340"/>
  <c r="J337"/>
  <c r="I337"/>
  <c r="J336"/>
  <c r="I336"/>
  <c r="J333"/>
  <c r="I333"/>
  <c r="J331"/>
  <c r="I331"/>
  <c r="J330"/>
  <c r="I330"/>
  <c r="J329"/>
  <c r="I329"/>
  <c r="J327"/>
  <c r="I327"/>
  <c r="J326"/>
  <c r="J328" s="1"/>
  <c r="I326"/>
  <c r="I328" s="1"/>
  <c r="J325"/>
  <c r="I325"/>
  <c r="J323"/>
  <c r="I323"/>
  <c r="J322"/>
  <c r="I322"/>
  <c r="J321"/>
  <c r="I321"/>
  <c r="J320"/>
  <c r="I320"/>
  <c r="J319"/>
  <c r="I319"/>
  <c r="J318"/>
  <c r="I318"/>
  <c r="J317"/>
  <c r="I317"/>
  <c r="J316"/>
  <c r="I316"/>
  <c r="J315"/>
  <c r="I315"/>
  <c r="J314"/>
  <c r="I314"/>
  <c r="J312"/>
  <c r="I312"/>
  <c r="J311"/>
  <c r="I311"/>
  <c r="J310"/>
  <c r="I310"/>
  <c r="J309"/>
  <c r="I309"/>
  <c r="J305"/>
  <c r="I305"/>
  <c r="J304"/>
  <c r="I304"/>
  <c r="I308" s="1"/>
  <c r="J303"/>
  <c r="I303"/>
  <c r="J302"/>
  <c r="I302"/>
  <c r="J301"/>
  <c r="I301"/>
  <c r="J300"/>
  <c r="I300"/>
  <c r="J298"/>
  <c r="I298"/>
  <c r="J297"/>
  <c r="I297"/>
  <c r="J296"/>
  <c r="I296"/>
  <c r="J295"/>
  <c r="I295"/>
  <c r="I299" s="1"/>
  <c r="J294"/>
  <c r="I294"/>
  <c r="J293"/>
  <c r="I293"/>
  <c r="J292"/>
  <c r="I292"/>
  <c r="J291"/>
  <c r="I291"/>
  <c r="J290"/>
  <c r="I290"/>
  <c r="J289"/>
  <c r="I289"/>
  <c r="J288"/>
  <c r="I288"/>
  <c r="J287"/>
  <c r="I287"/>
  <c r="J286"/>
  <c r="I286"/>
  <c r="J285"/>
  <c r="I285"/>
  <c r="J281"/>
  <c r="I281"/>
  <c r="J280"/>
  <c r="I280"/>
  <c r="J279"/>
  <c r="I279"/>
  <c r="J278"/>
  <c r="I278"/>
  <c r="J277"/>
  <c r="I277"/>
  <c r="J276"/>
  <c r="I276"/>
  <c r="J275"/>
  <c r="I275"/>
  <c r="J274"/>
  <c r="I274"/>
  <c r="J273"/>
  <c r="I273"/>
  <c r="J272"/>
  <c r="I272"/>
  <c r="J271"/>
  <c r="I271"/>
  <c r="J270"/>
  <c r="I270"/>
  <c r="J269"/>
  <c r="I269"/>
  <c r="I284" s="1"/>
  <c r="J268"/>
  <c r="I268"/>
  <c r="J267"/>
  <c r="I267"/>
  <c r="J266"/>
  <c r="I266"/>
  <c r="J265"/>
  <c r="I265"/>
  <c r="J264"/>
  <c r="I264"/>
  <c r="J263"/>
  <c r="I263"/>
  <c r="J262"/>
  <c r="I262"/>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I259" s="1"/>
  <c r="I260" s="1"/>
  <c r="I261" s="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3"/>
  <c r="I213"/>
  <c r="J212"/>
  <c r="I212"/>
  <c r="J207"/>
  <c r="I207"/>
  <c r="J205"/>
  <c r="I205"/>
  <c r="J204"/>
  <c r="I204"/>
  <c r="J203"/>
  <c r="I203"/>
  <c r="J202"/>
  <c r="I202"/>
  <c r="J201"/>
  <c r="I201"/>
  <c r="J200"/>
  <c r="I200"/>
  <c r="J199"/>
  <c r="I199"/>
  <c r="J198"/>
  <c r="I198"/>
  <c r="J197"/>
  <c r="J206" s="1"/>
  <c r="I197"/>
  <c r="I206" s="1"/>
  <c r="J196"/>
  <c r="I196"/>
  <c r="J195"/>
  <c r="I195"/>
  <c r="J194"/>
  <c r="I194"/>
  <c r="J164"/>
  <c r="J168" s="1"/>
  <c r="I164"/>
  <c r="I168" s="1"/>
  <c r="J163"/>
  <c r="I163"/>
  <c r="J147"/>
  <c r="I147"/>
  <c r="I143"/>
  <c r="J112"/>
  <c r="I112"/>
  <c r="J111"/>
  <c r="I111"/>
  <c r="J104"/>
  <c r="I104"/>
  <c r="J103"/>
  <c r="I103"/>
  <c r="J102"/>
  <c r="I102"/>
  <c r="J101"/>
  <c r="I101"/>
  <c r="J98"/>
  <c r="I98"/>
  <c r="J92"/>
  <c r="I92"/>
  <c r="J91"/>
  <c r="I91"/>
  <c r="J88"/>
  <c r="I88"/>
  <c r="J87"/>
  <c r="I87"/>
  <c r="I86"/>
  <c r="J85"/>
  <c r="I85"/>
  <c r="J84"/>
  <c r="I84"/>
  <c r="J83"/>
  <c r="I83"/>
  <c r="J82"/>
  <c r="I82"/>
  <c r="J81"/>
  <c r="I81"/>
  <c r="J507" i="9"/>
  <c r="I507"/>
  <c r="J506"/>
  <c r="I506"/>
  <c r="J505"/>
  <c r="I505"/>
  <c r="J504"/>
  <c r="I504"/>
  <c r="J503"/>
  <c r="I503"/>
  <c r="J502"/>
  <c r="I502"/>
  <c r="J501"/>
  <c r="I501"/>
  <c r="J500"/>
  <c r="I500"/>
  <c r="J499"/>
  <c r="I499"/>
  <c r="J498"/>
  <c r="I498"/>
  <c r="J497"/>
  <c r="I497"/>
  <c r="J496"/>
  <c r="I496"/>
  <c r="J495"/>
  <c r="I495"/>
  <c r="J494"/>
  <c r="I494"/>
  <c r="J493"/>
  <c r="I493"/>
  <c r="J492"/>
  <c r="I492"/>
  <c r="J491"/>
  <c r="I491"/>
  <c r="J490"/>
  <c r="I490"/>
  <c r="J489"/>
  <c r="I489"/>
  <c r="J488"/>
  <c r="I488"/>
  <c r="J487"/>
  <c r="I487"/>
  <c r="J486"/>
  <c r="I486"/>
  <c r="J485"/>
  <c r="I485"/>
  <c r="J484"/>
  <c r="I484"/>
  <c r="J483"/>
  <c r="I483"/>
  <c r="J482"/>
  <c r="I482"/>
  <c r="J481"/>
  <c r="I481"/>
  <c r="J480"/>
  <c r="I480"/>
  <c r="J479"/>
  <c r="I479"/>
  <c r="J478"/>
  <c r="I478"/>
  <c r="J477"/>
  <c r="I477"/>
  <c r="J476"/>
  <c r="I476"/>
  <c r="J475"/>
  <c r="I475"/>
  <c r="J474"/>
  <c r="I474"/>
  <c r="J473"/>
  <c r="I473"/>
  <c r="J472"/>
  <c r="I472"/>
  <c r="J471"/>
  <c r="I471"/>
  <c r="J470"/>
  <c r="I470"/>
  <c r="J469"/>
  <c r="I469"/>
  <c r="J468"/>
  <c r="I468"/>
  <c r="J467"/>
  <c r="I467"/>
  <c r="J466"/>
  <c r="I466"/>
  <c r="J465"/>
  <c r="I465"/>
  <c r="J464"/>
  <c r="I464"/>
  <c r="J463"/>
  <c r="I463"/>
  <c r="J462"/>
  <c r="I462"/>
  <c r="J461"/>
  <c r="I461"/>
  <c r="J460"/>
  <c r="I460"/>
  <c r="J459"/>
  <c r="I459"/>
  <c r="J458"/>
  <c r="I458"/>
  <c r="J457"/>
  <c r="I457"/>
  <c r="J456"/>
  <c r="I456"/>
  <c r="J455"/>
  <c r="I455"/>
  <c r="J454"/>
  <c r="I454"/>
  <c r="J453"/>
  <c r="I453"/>
  <c r="J452"/>
  <c r="I452"/>
  <c r="J451"/>
  <c r="I451"/>
  <c r="J450"/>
  <c r="I450"/>
  <c r="J449"/>
  <c r="I449"/>
  <c r="J448"/>
  <c r="I448"/>
  <c r="J447"/>
  <c r="I447"/>
  <c r="J446"/>
  <c r="I446"/>
  <c r="J445"/>
  <c r="I445"/>
  <c r="J444"/>
  <c r="I444"/>
  <c r="J443"/>
  <c r="I443"/>
  <c r="J442"/>
  <c r="I442"/>
  <c r="J441"/>
  <c r="I441"/>
  <c r="J440"/>
  <c r="I440"/>
  <c r="J439"/>
  <c r="I439"/>
  <c r="J436"/>
  <c r="I436"/>
  <c r="J435"/>
  <c r="I435"/>
  <c r="J434"/>
  <c r="I434"/>
  <c r="J433"/>
  <c r="I433"/>
  <c r="J432"/>
  <c r="I432"/>
  <c r="J431"/>
  <c r="I431"/>
  <c r="J430"/>
  <c r="I430"/>
  <c r="J429"/>
  <c r="I429"/>
  <c r="J428"/>
  <c r="I428"/>
  <c r="J427"/>
  <c r="I427"/>
  <c r="J426"/>
  <c r="I426"/>
  <c r="J425"/>
  <c r="I425"/>
  <c r="J424"/>
  <c r="I424"/>
  <c r="J423"/>
  <c r="I423"/>
  <c r="J422"/>
  <c r="I422"/>
  <c r="J421"/>
  <c r="I421"/>
  <c r="J420"/>
  <c r="I420"/>
  <c r="J419"/>
  <c r="I419"/>
  <c r="J418"/>
  <c r="I418"/>
  <c r="J417"/>
  <c r="I417"/>
  <c r="J416"/>
  <c r="I416"/>
  <c r="J415"/>
  <c r="I415"/>
  <c r="J414"/>
  <c r="I414"/>
  <c r="J412"/>
  <c r="I412"/>
  <c r="I413" s="1"/>
  <c r="J411"/>
  <c r="I411"/>
  <c r="J410"/>
  <c r="I410"/>
  <c r="J409"/>
  <c r="I409"/>
  <c r="J408"/>
  <c r="I408"/>
  <c r="J407"/>
  <c r="I407"/>
  <c r="J406"/>
  <c r="I406"/>
  <c r="J405"/>
  <c r="I405"/>
  <c r="J404"/>
  <c r="I404"/>
  <c r="J403"/>
  <c r="I403"/>
  <c r="J402"/>
  <c r="I402"/>
  <c r="J401"/>
  <c r="I401"/>
  <c r="J398"/>
  <c r="I398"/>
  <c r="J397"/>
  <c r="I397"/>
  <c r="J396"/>
  <c r="I396"/>
  <c r="J393"/>
  <c r="J394" s="1"/>
  <c r="I393"/>
  <c r="J392"/>
  <c r="I392"/>
  <c r="J391"/>
  <c r="I391"/>
  <c r="J390"/>
  <c r="I390"/>
  <c r="J389"/>
  <c r="I389"/>
  <c r="J387"/>
  <c r="I387"/>
  <c r="J386"/>
  <c r="I386"/>
  <c r="J385"/>
  <c r="J388" s="1"/>
  <c r="I385"/>
  <c r="J384"/>
  <c r="I384"/>
  <c r="J383"/>
  <c r="I383"/>
  <c r="J382"/>
  <c r="I382"/>
  <c r="J380"/>
  <c r="I380"/>
  <c r="J379"/>
  <c r="I379"/>
  <c r="J378"/>
  <c r="I378"/>
  <c r="J377"/>
  <c r="I377"/>
  <c r="J376"/>
  <c r="I376"/>
  <c r="J375"/>
  <c r="I375"/>
  <c r="J371"/>
  <c r="I371"/>
  <c r="J370"/>
  <c r="I370"/>
  <c r="J369"/>
  <c r="I369"/>
  <c r="J368"/>
  <c r="I368"/>
  <c r="J367"/>
  <c r="I367"/>
  <c r="J366"/>
  <c r="I366"/>
  <c r="J365"/>
  <c r="I365"/>
  <c r="J364"/>
  <c r="I364"/>
  <c r="J363"/>
  <c r="I363"/>
  <c r="J362"/>
  <c r="I362"/>
  <c r="J361"/>
  <c r="I361"/>
  <c r="J360"/>
  <c r="I360"/>
  <c r="J359"/>
  <c r="I359"/>
  <c r="J358"/>
  <c r="I358"/>
  <c r="J357"/>
  <c r="I357"/>
  <c r="J356"/>
  <c r="I356"/>
  <c r="J355"/>
  <c r="I355"/>
  <c r="J354"/>
  <c r="I354"/>
  <c r="J353"/>
  <c r="I353"/>
  <c r="J352"/>
  <c r="I352"/>
  <c r="J351"/>
  <c r="I351"/>
  <c r="J350"/>
  <c r="I350"/>
  <c r="J348"/>
  <c r="J349" s="1"/>
  <c r="I348"/>
  <c r="I349" s="1"/>
  <c r="J347"/>
  <c r="I347"/>
  <c r="J346"/>
  <c r="I346"/>
  <c r="J344"/>
  <c r="I344"/>
  <c r="J343"/>
  <c r="I343"/>
  <c r="J342"/>
  <c r="I342"/>
  <c r="I345" s="1"/>
  <c r="J341"/>
  <c r="J345" s="1"/>
  <c r="I341"/>
  <c r="J340"/>
  <c r="I340"/>
  <c r="J337"/>
  <c r="I337"/>
  <c r="J336"/>
  <c r="I336"/>
  <c r="J333"/>
  <c r="I333"/>
  <c r="J331"/>
  <c r="I331"/>
  <c r="J330"/>
  <c r="J332" s="1"/>
  <c r="I330"/>
  <c r="I332" s="1"/>
  <c r="J329"/>
  <c r="I329"/>
  <c r="J327"/>
  <c r="I327"/>
  <c r="J326"/>
  <c r="J328" s="1"/>
  <c r="I326"/>
  <c r="I328" s="1"/>
  <c r="J325"/>
  <c r="I325"/>
  <c r="J323"/>
  <c r="I323"/>
  <c r="J322"/>
  <c r="I322"/>
  <c r="J321"/>
  <c r="I321"/>
  <c r="J320"/>
  <c r="I320"/>
  <c r="J319"/>
  <c r="I319"/>
  <c r="J318"/>
  <c r="I318"/>
  <c r="J317"/>
  <c r="I317"/>
  <c r="J316"/>
  <c r="I316"/>
  <c r="J315"/>
  <c r="I315"/>
  <c r="J314"/>
  <c r="I314"/>
  <c r="J312"/>
  <c r="J313" s="1"/>
  <c r="I312"/>
  <c r="I313" s="1"/>
  <c r="J311"/>
  <c r="I311"/>
  <c r="J310"/>
  <c r="I310"/>
  <c r="J309"/>
  <c r="I309"/>
  <c r="J307"/>
  <c r="I307"/>
  <c r="J306"/>
  <c r="I306"/>
  <c r="J305"/>
  <c r="I305"/>
  <c r="J304"/>
  <c r="I304"/>
  <c r="I308" s="1"/>
  <c r="J303"/>
  <c r="I303"/>
  <c r="J302"/>
  <c r="I302"/>
  <c r="J301"/>
  <c r="I301"/>
  <c r="J300"/>
  <c r="I300"/>
  <c r="J298"/>
  <c r="I298"/>
  <c r="J297"/>
  <c r="I297"/>
  <c r="J296"/>
  <c r="I296"/>
  <c r="J295"/>
  <c r="I295"/>
  <c r="I299" s="1"/>
  <c r="J294"/>
  <c r="I294"/>
  <c r="J293"/>
  <c r="I293"/>
  <c r="J292"/>
  <c r="I292"/>
  <c r="J291"/>
  <c r="I291"/>
  <c r="J290"/>
  <c r="I290"/>
  <c r="J289"/>
  <c r="I289"/>
  <c r="J288"/>
  <c r="I288"/>
  <c r="J287"/>
  <c r="I287"/>
  <c r="J286"/>
  <c r="I286"/>
  <c r="J285"/>
  <c r="I285"/>
  <c r="J281"/>
  <c r="I281"/>
  <c r="J280"/>
  <c r="J279"/>
  <c r="J278"/>
  <c r="J277"/>
  <c r="I277"/>
  <c r="J276"/>
  <c r="I276"/>
  <c r="J275"/>
  <c r="I275"/>
  <c r="J274"/>
  <c r="I274"/>
  <c r="J273"/>
  <c r="I273"/>
  <c r="J272"/>
  <c r="I272"/>
  <c r="J271"/>
  <c r="I271"/>
  <c r="J270"/>
  <c r="I270"/>
  <c r="J269"/>
  <c r="I269"/>
  <c r="J268"/>
  <c r="I268"/>
  <c r="J267"/>
  <c r="J266"/>
  <c r="J265"/>
  <c r="J264"/>
  <c r="I264"/>
  <c r="J263"/>
  <c r="I263"/>
  <c r="J262"/>
  <c r="I262"/>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I259" s="1"/>
  <c r="I260" s="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1"/>
  <c r="I211"/>
  <c r="J210"/>
  <c r="I210"/>
  <c r="J209"/>
  <c r="I209"/>
  <c r="J208"/>
  <c r="J212" s="1"/>
  <c r="I208"/>
  <c r="I212" s="1"/>
  <c r="J207"/>
  <c r="I207"/>
  <c r="J205"/>
  <c r="I205"/>
  <c r="J204"/>
  <c r="I204"/>
  <c r="J203"/>
  <c r="I203"/>
  <c r="J202"/>
  <c r="I202"/>
  <c r="J201"/>
  <c r="I201"/>
  <c r="J200"/>
  <c r="I200"/>
  <c r="J199"/>
  <c r="I199"/>
  <c r="J198"/>
  <c r="I198"/>
  <c r="J197"/>
  <c r="J206" s="1"/>
  <c r="I197"/>
  <c r="I206" s="1"/>
  <c r="J196"/>
  <c r="I196"/>
  <c r="J195"/>
  <c r="I195"/>
  <c r="J194"/>
  <c r="I194"/>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7"/>
  <c r="I167"/>
  <c r="J166"/>
  <c r="I166"/>
  <c r="J165"/>
  <c r="I165"/>
  <c r="J164"/>
  <c r="J168" s="1"/>
  <c r="I164"/>
  <c r="I168" s="1"/>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2"/>
  <c r="J143" s="1"/>
  <c r="I142"/>
  <c r="I143" s="1"/>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07"/>
  <c r="I107"/>
  <c r="J106"/>
  <c r="I106"/>
  <c r="J105"/>
  <c r="I105"/>
  <c r="J104"/>
  <c r="I104"/>
  <c r="J103"/>
  <c r="I103"/>
  <c r="J102"/>
  <c r="I102"/>
  <c r="J101"/>
  <c r="I101"/>
  <c r="J100"/>
  <c r="I100"/>
  <c r="J99"/>
  <c r="I99"/>
  <c r="J98"/>
  <c r="I98"/>
  <c r="J97"/>
  <c r="I97"/>
  <c r="J96"/>
  <c r="I96"/>
  <c r="J95"/>
  <c r="I95"/>
  <c r="J94"/>
  <c r="I94"/>
  <c r="J93"/>
  <c r="I93"/>
  <c r="J92"/>
  <c r="I92"/>
  <c r="J91"/>
  <c r="I91"/>
  <c r="J90"/>
  <c r="I90"/>
  <c r="J89"/>
  <c r="I89"/>
  <c r="J88"/>
  <c r="I88"/>
  <c r="J87"/>
  <c r="I87"/>
  <c r="J86"/>
  <c r="I86"/>
  <c r="J85"/>
  <c r="I85"/>
  <c r="J84"/>
  <c r="I84"/>
  <c r="J83"/>
  <c r="I83"/>
  <c r="J82"/>
  <c r="I82"/>
  <c r="J81"/>
  <c r="I81"/>
  <c r="J80"/>
  <c r="I80"/>
  <c r="J79"/>
  <c r="I79"/>
  <c r="J78"/>
  <c r="I78"/>
  <c r="J77"/>
  <c r="I77"/>
  <c r="J76"/>
  <c r="I76"/>
  <c r="J75"/>
  <c r="I75"/>
  <c r="J74"/>
  <c r="I74"/>
  <c r="J73"/>
  <c r="I73"/>
  <c r="J72"/>
  <c r="I72"/>
  <c r="J71"/>
  <c r="I71"/>
  <c r="J70"/>
  <c r="I70"/>
  <c r="J69"/>
  <c r="I69"/>
  <c r="J68"/>
  <c r="I68"/>
  <c r="J67"/>
  <c r="I67"/>
  <c r="J66"/>
  <c r="I66"/>
  <c r="J65"/>
  <c r="I65"/>
  <c r="J64"/>
  <c r="I64"/>
  <c r="J63"/>
  <c r="I63"/>
  <c r="J62"/>
  <c r="I62"/>
  <c r="J61"/>
  <c r="I61"/>
  <c r="J60"/>
  <c r="I60"/>
  <c r="J59"/>
  <c r="I59"/>
  <c r="J58"/>
  <c r="I58"/>
  <c r="J57"/>
  <c r="I57"/>
  <c r="J56"/>
  <c r="I56"/>
  <c r="J55"/>
  <c r="I55"/>
  <c r="J54"/>
  <c r="I54"/>
  <c r="J53"/>
  <c r="I53"/>
  <c r="J52"/>
  <c r="I52"/>
  <c r="J51"/>
  <c r="I51"/>
  <c r="J50"/>
  <c r="I50"/>
  <c r="J49"/>
  <c r="I49"/>
  <c r="J48"/>
  <c r="I48"/>
  <c r="J47"/>
  <c r="I47"/>
  <c r="J46"/>
  <c r="I46"/>
  <c r="J45"/>
  <c r="I45"/>
  <c r="J44"/>
  <c r="I44"/>
  <c r="J43"/>
  <c r="I43"/>
  <c r="J42"/>
  <c r="I42"/>
  <c r="J41"/>
  <c r="I41"/>
  <c r="J40"/>
  <c r="I40"/>
  <c r="J39"/>
  <c r="I39"/>
  <c r="J38"/>
  <c r="I38"/>
  <c r="J37"/>
  <c r="I37"/>
  <c r="J36"/>
  <c r="I36"/>
  <c r="J35"/>
  <c r="I35"/>
  <c r="J34"/>
  <c r="I34"/>
  <c r="J33"/>
  <c r="I33"/>
  <c r="J32"/>
  <c r="I32"/>
  <c r="J31"/>
  <c r="I31"/>
  <c r="J30"/>
  <c r="I30"/>
  <c r="J29"/>
  <c r="I29"/>
  <c r="J28"/>
  <c r="I28"/>
  <c r="J27"/>
  <c r="I27"/>
  <c r="J26"/>
  <c r="I26"/>
  <c r="J25"/>
  <c r="I25"/>
  <c r="J24"/>
  <c r="I24"/>
  <c r="J23"/>
  <c r="I23"/>
  <c r="J22"/>
  <c r="I22"/>
  <c r="J21"/>
  <c r="I21"/>
  <c r="J20"/>
  <c r="I20"/>
  <c r="J19"/>
  <c r="I19"/>
  <c r="J18"/>
  <c r="I18"/>
  <c r="J17"/>
  <c r="I17"/>
  <c r="J16"/>
  <c r="I16"/>
  <c r="J15"/>
  <c r="I15"/>
  <c r="J14"/>
  <c r="I14"/>
  <c r="J13"/>
  <c r="I13"/>
  <c r="J12"/>
  <c r="I12"/>
  <c r="J11"/>
  <c r="I11"/>
  <c r="J10"/>
  <c r="I10"/>
  <c r="J9"/>
  <c r="I9"/>
  <c r="J8"/>
  <c r="I8"/>
  <c r="J398" i="1"/>
  <c r="J397"/>
  <c r="J396"/>
  <c r="I396"/>
  <c r="J389"/>
  <c r="I389"/>
  <c r="J383"/>
  <c r="I383"/>
  <c r="J382"/>
  <c r="I382"/>
  <c r="J351"/>
  <c r="I351"/>
  <c r="J350"/>
  <c r="I350"/>
  <c r="J346"/>
  <c r="I346"/>
  <c r="J340"/>
  <c r="I340"/>
  <c r="J337"/>
  <c r="I337"/>
  <c r="J336"/>
  <c r="I336"/>
  <c r="J333"/>
  <c r="I333"/>
  <c r="J329"/>
  <c r="I329"/>
  <c r="J325"/>
  <c r="I325"/>
  <c r="J319"/>
  <c r="I319"/>
  <c r="J318"/>
  <c r="I318"/>
  <c r="J314"/>
  <c r="I314"/>
  <c r="J310"/>
  <c r="I310"/>
  <c r="J309"/>
  <c r="I309"/>
  <c r="J300"/>
  <c r="I300"/>
  <c r="J286"/>
  <c r="I286"/>
  <c r="J285"/>
  <c r="I285"/>
  <c r="J264"/>
  <c r="I264"/>
  <c r="J263"/>
  <c r="I263"/>
  <c r="J262"/>
  <c r="I262"/>
  <c r="J240"/>
  <c r="I240"/>
  <c r="J239"/>
  <c r="I239"/>
  <c r="J219"/>
  <c r="I219"/>
  <c r="J218"/>
  <c r="I218"/>
  <c r="J217"/>
  <c r="I217"/>
  <c r="J213"/>
  <c r="I213"/>
  <c r="J207"/>
  <c r="I207"/>
  <c r="J195"/>
  <c r="I195"/>
  <c r="J194"/>
  <c r="I194"/>
  <c r="J187"/>
  <c r="I187"/>
  <c r="J181"/>
  <c r="I181"/>
  <c r="J175"/>
  <c r="I175"/>
  <c r="J169"/>
  <c r="I169"/>
  <c r="J163"/>
  <c r="I163"/>
  <c r="J157"/>
  <c r="I157"/>
  <c r="J151"/>
  <c r="I151"/>
  <c r="J150"/>
  <c r="I150"/>
  <c r="J148"/>
  <c r="I148"/>
  <c r="J144"/>
  <c r="I144"/>
  <c r="J118"/>
  <c r="I118"/>
  <c r="J112"/>
  <c r="I112"/>
  <c r="J111"/>
  <c r="I111"/>
  <c r="J87"/>
  <c r="I87"/>
  <c r="J81"/>
  <c r="I81"/>
  <c r="J80"/>
  <c r="I80"/>
  <c r="J79"/>
  <c r="I79"/>
  <c r="J53"/>
  <c r="I53"/>
  <c r="J47"/>
  <c r="I47"/>
  <c r="J46"/>
  <c r="I46"/>
  <c r="J22"/>
  <c r="I22"/>
  <c r="J16"/>
  <c r="I16"/>
  <c r="J15"/>
  <c r="I15"/>
  <c r="J14"/>
  <c r="I14"/>
  <c r="J7" i="9"/>
  <c r="I7"/>
  <c r="J388" i="8" l="1"/>
  <c r="J308" i="9"/>
  <c r="J299"/>
  <c r="J259"/>
  <c r="J260" s="1"/>
  <c r="J261" s="1"/>
  <c r="J308" i="8"/>
  <c r="J299"/>
  <c r="J259"/>
  <c r="J260" s="1"/>
  <c r="J261" s="1"/>
  <c r="J399" i="1"/>
  <c r="I193" i="9"/>
  <c r="I261"/>
  <c r="J82" i="1"/>
  <c r="J83"/>
  <c r="J84"/>
  <c r="J85"/>
  <c r="J247"/>
  <c r="J251"/>
  <c r="J269"/>
  <c r="J270"/>
  <c r="J271"/>
  <c r="J272"/>
  <c r="J278"/>
  <c r="J279"/>
  <c r="J280"/>
  <c r="J281"/>
  <c r="I82"/>
  <c r="I83"/>
  <c r="I84"/>
  <c r="I85"/>
  <c r="I164"/>
  <c r="I246"/>
  <c r="I247"/>
  <c r="I250"/>
  <c r="I251"/>
  <c r="I270"/>
  <c r="I271"/>
  <c r="I272"/>
  <c r="I281"/>
  <c r="J282"/>
  <c r="I283"/>
  <c r="J413"/>
  <c r="J437"/>
  <c r="J511"/>
  <c r="J193" i="9"/>
  <c r="I288" i="1"/>
  <c r="I292"/>
  <c r="I296"/>
  <c r="I301"/>
  <c r="I305"/>
  <c r="I327"/>
  <c r="I269"/>
  <c r="J287"/>
  <c r="J291"/>
  <c r="J295"/>
  <c r="J304"/>
  <c r="J326"/>
  <c r="I287"/>
  <c r="I291"/>
  <c r="I295"/>
  <c r="I299" s="1"/>
  <c r="I304"/>
  <c r="I308" s="1"/>
  <c r="I326"/>
  <c r="J109" i="8"/>
  <c r="J290" i="1"/>
  <c r="J294"/>
  <c r="J298"/>
  <c r="J303"/>
  <c r="J307"/>
  <c r="J312"/>
  <c r="J164"/>
  <c r="I290"/>
  <c r="I294"/>
  <c r="I298"/>
  <c r="I303"/>
  <c r="I307"/>
  <c r="I312"/>
  <c r="J283"/>
  <c r="J289"/>
  <c r="J293"/>
  <c r="J297"/>
  <c r="J302"/>
  <c r="J306"/>
  <c r="J311"/>
  <c r="I289"/>
  <c r="I293"/>
  <c r="I297"/>
  <c r="I302"/>
  <c r="I306"/>
  <c r="I311"/>
  <c r="J284" i="9"/>
  <c r="J288" i="1"/>
  <c r="J296"/>
  <c r="J305"/>
  <c r="J327"/>
  <c r="I282"/>
  <c r="E517" i="7"/>
  <c r="J438" i="1"/>
  <c r="C8" i="25"/>
  <c r="R312" i="8"/>
  <c r="R312" i="9"/>
  <c r="R312" i="6"/>
  <c r="R311" i="7"/>
  <c r="R311" i="8"/>
  <c r="R311" i="9"/>
  <c r="R311" i="6"/>
  <c r="I13" i="27"/>
  <c r="D13"/>
  <c r="J11"/>
  <c r="E11"/>
  <c r="J9"/>
  <c r="E9"/>
  <c r="J8"/>
  <c r="E8"/>
  <c r="J7"/>
  <c r="J6"/>
  <c r="E6"/>
  <c r="J5"/>
  <c r="J4"/>
  <c r="E4"/>
  <c r="I313" i="1" l="1"/>
  <c r="J313"/>
  <c r="J510"/>
  <c r="I328"/>
  <c r="I512"/>
  <c r="I510"/>
  <c r="E13" i="27"/>
  <c r="J328" i="1"/>
  <c r="J13" i="27"/>
  <c r="J512" i="1" l="1"/>
  <c r="I16" i="27"/>
  <c r="R390" i="8"/>
  <c r="C16" i="25"/>
  <c r="D15"/>
  <c r="D16" s="1"/>
  <c r="D8"/>
  <c r="D26" l="1"/>
  <c r="C33"/>
  <c r="C31"/>
  <c r="C34" s="1"/>
  <c r="C38" s="1"/>
  <c r="Q313" i="9"/>
  <c r="Q312" i="28"/>
  <c r="R311"/>
  <c r="Q311"/>
  <c r="P311" i="1"/>
  <c r="R312" i="7"/>
  <c r="P312" i="1"/>
  <c r="J334" i="8"/>
  <c r="J334" i="9"/>
  <c r="J335" s="1"/>
  <c r="I334" i="8"/>
  <c r="I334" i="9"/>
  <c r="I335" s="1"/>
  <c r="K312" i="28" l="1"/>
  <c r="D59" i="38"/>
  <c r="F59" s="1"/>
  <c r="L311" i="28"/>
  <c r="E58" i="38"/>
  <c r="K311" i="28"/>
  <c r="D58" i="38"/>
  <c r="F58" s="1"/>
  <c r="C36" i="25"/>
  <c r="D36"/>
  <c r="Q313" i="8"/>
  <c r="R312" i="28"/>
  <c r="Q313" i="7"/>
  <c r="Q313" i="6"/>
  <c r="Q312" i="1" l="1"/>
  <c r="L312" i="28" l="1"/>
  <c r="E59" i="38"/>
  <c r="Q374" i="1"/>
  <c r="L374" i="28" s="1"/>
  <c r="Q373" i="1"/>
  <c r="E22" i="43" s="1"/>
  <c r="P374" i="1"/>
  <c r="K374" i="28" s="1"/>
  <c r="P373" i="1"/>
  <c r="I373" i="8"/>
  <c r="J373"/>
  <c r="J374"/>
  <c r="I373" i="9"/>
  <c r="J373"/>
  <c r="I374"/>
  <c r="J374"/>
  <c r="J372" i="8"/>
  <c r="J372" i="9"/>
  <c r="I372"/>
  <c r="I381" s="1"/>
  <c r="Q365" i="8"/>
  <c r="Q365" i="9"/>
  <c r="L353" i="8"/>
  <c r="L354"/>
  <c r="L355"/>
  <c r="L356"/>
  <c r="L357"/>
  <c r="L358"/>
  <c r="L359"/>
  <c r="L360"/>
  <c r="L361"/>
  <c r="L362"/>
  <c r="L363"/>
  <c r="L364"/>
  <c r="L365"/>
  <c r="L366"/>
  <c r="L367"/>
  <c r="L368"/>
  <c r="L369"/>
  <c r="L370"/>
  <c r="L371"/>
  <c r="L375"/>
  <c r="L376"/>
  <c r="L377"/>
  <c r="L378"/>
  <c r="L379"/>
  <c r="L380"/>
  <c r="K353" i="9"/>
  <c r="L353"/>
  <c r="K354"/>
  <c r="L354"/>
  <c r="K355"/>
  <c r="L355"/>
  <c r="K356"/>
  <c r="L356"/>
  <c r="K357"/>
  <c r="L357"/>
  <c r="K358"/>
  <c r="L358"/>
  <c r="K359"/>
  <c r="L359"/>
  <c r="K360"/>
  <c r="L360"/>
  <c r="K361"/>
  <c r="K362"/>
  <c r="K363"/>
  <c r="K364"/>
  <c r="K365"/>
  <c r="K366"/>
  <c r="L366"/>
  <c r="K367"/>
  <c r="L367"/>
  <c r="K368"/>
  <c r="L368"/>
  <c r="K369"/>
  <c r="L369"/>
  <c r="K370"/>
  <c r="L370"/>
  <c r="K371"/>
  <c r="L371"/>
  <c r="K375"/>
  <c r="L375"/>
  <c r="K376"/>
  <c r="L376"/>
  <c r="K377"/>
  <c r="L377"/>
  <c r="K378"/>
  <c r="L378"/>
  <c r="K379"/>
  <c r="L379"/>
  <c r="K380"/>
  <c r="L380"/>
  <c r="K353" i="6"/>
  <c r="L353"/>
  <c r="K354"/>
  <c r="L354"/>
  <c r="K355"/>
  <c r="L355"/>
  <c r="K356"/>
  <c r="L356"/>
  <c r="K357"/>
  <c r="L357"/>
  <c r="K358"/>
  <c r="L358"/>
  <c r="K359"/>
  <c r="L359"/>
  <c r="K360"/>
  <c r="L360"/>
  <c r="K362"/>
  <c r="K363"/>
  <c r="K364"/>
  <c r="K365"/>
  <c r="S365"/>
  <c r="K366"/>
  <c r="K367"/>
  <c r="K368"/>
  <c r="K369"/>
  <c r="K370"/>
  <c r="K371"/>
  <c r="K375"/>
  <c r="L375"/>
  <c r="K376"/>
  <c r="L376"/>
  <c r="K377"/>
  <c r="L377"/>
  <c r="K378"/>
  <c r="L378"/>
  <c r="K379"/>
  <c r="L379"/>
  <c r="K380"/>
  <c r="L380"/>
  <c r="L352" i="8"/>
  <c r="L352" i="9"/>
  <c r="L352" i="6"/>
  <c r="K352" i="9"/>
  <c r="K352" i="6"/>
  <c r="R376" i="7"/>
  <c r="R377"/>
  <c r="R378"/>
  <c r="R379"/>
  <c r="R380"/>
  <c r="R353" i="8"/>
  <c r="R354"/>
  <c r="R355"/>
  <c r="R356"/>
  <c r="R357"/>
  <c r="R358"/>
  <c r="R359"/>
  <c r="R360"/>
  <c r="R361"/>
  <c r="R381" s="1"/>
  <c r="R362"/>
  <c r="R363"/>
  <c r="R364"/>
  <c r="R365"/>
  <c r="S365"/>
  <c r="R366"/>
  <c r="R367"/>
  <c r="R368"/>
  <c r="R369"/>
  <c r="R370"/>
  <c r="R371"/>
  <c r="R375"/>
  <c r="R376"/>
  <c r="R377"/>
  <c r="R378"/>
  <c r="R379"/>
  <c r="R380"/>
  <c r="R353" i="9"/>
  <c r="R354"/>
  <c r="R355"/>
  <c r="R356"/>
  <c r="R357"/>
  <c r="R358"/>
  <c r="R359"/>
  <c r="R360"/>
  <c r="R361"/>
  <c r="R362"/>
  <c r="R363"/>
  <c r="R364"/>
  <c r="R365"/>
  <c r="R366"/>
  <c r="R367"/>
  <c r="R368"/>
  <c r="R369"/>
  <c r="R370"/>
  <c r="R371"/>
  <c r="R372"/>
  <c r="R373"/>
  <c r="R374"/>
  <c r="R375"/>
  <c r="R376"/>
  <c r="R377"/>
  <c r="R378"/>
  <c r="R379"/>
  <c r="R380"/>
  <c r="R353" i="6"/>
  <c r="R353" i="1" s="1"/>
  <c r="M353" i="28" s="1"/>
  <c r="R354" i="6"/>
  <c r="R355"/>
  <c r="R356"/>
  <c r="R356" i="1" s="1"/>
  <c r="M356" i="28" s="1"/>
  <c r="R357" i="6"/>
  <c r="R358"/>
  <c r="R358" i="1" s="1"/>
  <c r="M358" i="28" s="1"/>
  <c r="R359" i="6"/>
  <c r="R360"/>
  <c r="R360" i="1" s="1"/>
  <c r="M360" i="28" s="1"/>
  <c r="R361" i="6"/>
  <c r="R361" i="1" s="1"/>
  <c r="M361" i="28" s="1"/>
  <c r="R362" i="6"/>
  <c r="R363"/>
  <c r="R364"/>
  <c r="R365"/>
  <c r="R366"/>
  <c r="R367"/>
  <c r="R367" i="1" s="1"/>
  <c r="M367" i="28" s="1"/>
  <c r="R368" i="6"/>
  <c r="R369"/>
  <c r="R370"/>
  <c r="R371"/>
  <c r="R372"/>
  <c r="R373"/>
  <c r="R374"/>
  <c r="R375"/>
  <c r="R376"/>
  <c r="R377"/>
  <c r="R378"/>
  <c r="R379"/>
  <c r="R380"/>
  <c r="R352" i="8"/>
  <c r="R352" i="9"/>
  <c r="R352" i="6"/>
  <c r="R359" i="1"/>
  <c r="M359" i="28" s="1"/>
  <c r="F362"/>
  <c r="E362"/>
  <c r="L372" i="8"/>
  <c r="L373"/>
  <c r="L374"/>
  <c r="K372" i="9"/>
  <c r="L372"/>
  <c r="K373"/>
  <c r="S373"/>
  <c r="K374"/>
  <c r="L374"/>
  <c r="S374" s="1"/>
  <c r="K372" i="6"/>
  <c r="K373"/>
  <c r="S373"/>
  <c r="K374"/>
  <c r="L374"/>
  <c r="S374" s="1"/>
  <c r="F363" i="28"/>
  <c r="E363"/>
  <c r="Q197" i="7"/>
  <c r="Q197" i="8"/>
  <c r="Q197" i="9"/>
  <c r="Q197" i="6"/>
  <c r="R381" l="1"/>
  <c r="R381" i="9"/>
  <c r="D19" i="38"/>
  <c r="F19" s="1"/>
  <c r="E19"/>
  <c r="R363" i="1"/>
  <c r="M363" i="28" s="1"/>
  <c r="R355" i="1"/>
  <c r="M355" i="28" s="1"/>
  <c r="R354" i="1"/>
  <c r="M354" i="28" s="1"/>
  <c r="R366" i="1"/>
  <c r="M366" i="28" s="1"/>
  <c r="R365" i="1"/>
  <c r="M365" i="28" s="1"/>
  <c r="R362" i="1"/>
  <c r="M362" i="28" s="1"/>
  <c r="S365" i="9"/>
  <c r="R357" i="1"/>
  <c r="M357" i="28" s="1"/>
  <c r="R364" i="1"/>
  <c r="M364" i="28" s="1"/>
  <c r="I374" i="8"/>
  <c r="E374" i="28"/>
  <c r="I372" i="8"/>
  <c r="J381" i="9"/>
  <c r="S365" i="1"/>
  <c r="N365" i="28" s="1"/>
  <c r="F372"/>
  <c r="F373"/>
  <c r="I381" i="8"/>
  <c r="E373" i="28"/>
  <c r="J381" i="8"/>
  <c r="F374" i="28"/>
  <c r="G53" i="30"/>
  <c r="F352" i="28"/>
  <c r="F54" i="30"/>
  <c r="E357" i="28"/>
  <c r="F53" i="30"/>
  <c r="E352" i="28"/>
  <c r="G54" i="30"/>
  <c r="F357" i="28"/>
  <c r="G58" i="30"/>
  <c r="F361" i="28"/>
  <c r="D64" i="34"/>
  <c r="F64" s="1"/>
  <c r="K373" i="28"/>
  <c r="F58" i="30"/>
  <c r="E361" i="28"/>
  <c r="G59" i="30"/>
  <c r="E64" i="34"/>
  <c r="L373" i="28"/>
  <c r="O251" i="7"/>
  <c r="O252"/>
  <c r="O251" i="8"/>
  <c r="O252"/>
  <c r="X252" s="1"/>
  <c r="O251" i="9"/>
  <c r="O252"/>
  <c r="O251" i="6"/>
  <c r="O252"/>
  <c r="X252" s="1"/>
  <c r="O250" i="7"/>
  <c r="X250" s="1"/>
  <c r="O250" i="8"/>
  <c r="X250" s="1"/>
  <c r="O250" i="9"/>
  <c r="X250" s="1"/>
  <c r="O250" i="6"/>
  <c r="X250" s="1"/>
  <c r="P250" i="7"/>
  <c r="P250" i="8"/>
  <c r="P250" i="9"/>
  <c r="P250" i="6"/>
  <c r="P252" i="7"/>
  <c r="P252" i="8"/>
  <c r="P252" i="9"/>
  <c r="P252" i="6"/>
  <c r="Z250" l="1"/>
  <c r="AD250"/>
  <c r="Z252"/>
  <c r="AD252"/>
  <c r="Z252" i="8"/>
  <c r="Z250"/>
  <c r="Z250" i="9"/>
  <c r="Z250" i="7"/>
  <c r="Q252" i="9"/>
  <c r="X252"/>
  <c r="Q252" i="7"/>
  <c r="X252"/>
  <c r="AB250" i="6"/>
  <c r="Z250" i="1"/>
  <c r="AB252" i="6"/>
  <c r="Q251"/>
  <c r="X251"/>
  <c r="Q251" i="9"/>
  <c r="X251"/>
  <c r="Q251" i="8"/>
  <c r="X251"/>
  <c r="Q251" i="7"/>
  <c r="X251"/>
  <c r="Q250" i="9"/>
  <c r="F59" i="30"/>
  <c r="Q252" i="6"/>
  <c r="Q250"/>
  <c r="E372" i="28"/>
  <c r="Q252" i="8"/>
  <c r="F63" i="30"/>
  <c r="G63"/>
  <c r="Q250" i="8"/>
  <c r="E59" i="30"/>
  <c r="D372" i="28"/>
  <c r="J372" i="1"/>
  <c r="R398" i="28"/>
  <c r="Q250" i="7"/>
  <c r="L372" i="1"/>
  <c r="O88" i="28"/>
  <c r="AB250" i="7" l="1"/>
  <c r="AE250"/>
  <c r="AB250" i="9"/>
  <c r="AE250"/>
  <c r="AB250" i="8"/>
  <c r="AE250"/>
  <c r="AB252"/>
  <c r="AE252"/>
  <c r="AB250" i="1"/>
  <c r="AE252" i="6"/>
  <c r="AE250"/>
  <c r="Z251" i="7"/>
  <c r="AD251" s="1"/>
  <c r="Z251" i="8"/>
  <c r="AD251" s="1"/>
  <c r="Z251" i="9"/>
  <c r="AD251" s="1"/>
  <c r="Z251" i="6"/>
  <c r="AD251" s="1"/>
  <c r="AD250" i="1"/>
  <c r="AE250"/>
  <c r="Z252" i="7"/>
  <c r="AD252" s="1"/>
  <c r="Z252" i="9"/>
  <c r="AD252" s="1"/>
  <c r="AD250" i="7"/>
  <c r="AD250" i="9"/>
  <c r="AD250" i="8"/>
  <c r="AD252"/>
  <c r="AB251" i="6"/>
  <c r="Z251" i="1"/>
  <c r="C77" i="38"/>
  <c r="C77" i="43"/>
  <c r="G77" s="1"/>
  <c r="C60" i="34"/>
  <c r="I372" i="28"/>
  <c r="K413" i="6"/>
  <c r="K413" i="8"/>
  <c r="K413" i="9"/>
  <c r="F143" i="6"/>
  <c r="E143"/>
  <c r="F143" i="7"/>
  <c r="E143"/>
  <c r="F143" i="9"/>
  <c r="E143"/>
  <c r="D143" i="7"/>
  <c r="C143"/>
  <c r="L143" i="6"/>
  <c r="K143"/>
  <c r="L143" i="8"/>
  <c r="K143"/>
  <c r="L143" i="9"/>
  <c r="K143"/>
  <c r="N143" i="6"/>
  <c r="M143"/>
  <c r="N143" i="7"/>
  <c r="M143"/>
  <c r="N143" i="8"/>
  <c r="M143"/>
  <c r="N143" i="9"/>
  <c r="M143"/>
  <c r="Q143" i="7"/>
  <c r="P143"/>
  <c r="Q143" i="9"/>
  <c r="P143"/>
  <c r="N324" i="6"/>
  <c r="M324"/>
  <c r="N324" i="7"/>
  <c r="M324"/>
  <c r="N324" i="8"/>
  <c r="M324"/>
  <c r="N324" i="9"/>
  <c r="M324"/>
  <c r="N324" i="1"/>
  <c r="M324"/>
  <c r="L324" i="6"/>
  <c r="K324"/>
  <c r="L324" i="8"/>
  <c r="K324"/>
  <c r="L324" i="9"/>
  <c r="K324"/>
  <c r="J324" i="8"/>
  <c r="I324"/>
  <c r="J324" i="9"/>
  <c r="I324"/>
  <c r="AB252" l="1"/>
  <c r="AE252"/>
  <c r="AB252" i="7"/>
  <c r="AB252" i="1" s="1"/>
  <c r="AE252" i="7"/>
  <c r="Z252" i="1"/>
  <c r="AB251" i="9"/>
  <c r="AE251" s="1"/>
  <c r="AB251" i="8"/>
  <c r="AE251" s="1"/>
  <c r="AB251" i="7"/>
  <c r="AE251" s="1"/>
  <c r="AB251" i="1"/>
  <c r="AE251" s="1"/>
  <c r="AE251" i="6"/>
  <c r="AD251" i="1"/>
  <c r="H395" i="6"/>
  <c r="R436" i="7"/>
  <c r="R435"/>
  <c r="R434"/>
  <c r="R433"/>
  <c r="R432"/>
  <c r="R431"/>
  <c r="R430"/>
  <c r="R429"/>
  <c r="R428"/>
  <c r="R427"/>
  <c r="R426"/>
  <c r="R425"/>
  <c r="R424"/>
  <c r="R423"/>
  <c r="R422"/>
  <c r="R421"/>
  <c r="R420"/>
  <c r="R419"/>
  <c r="R418"/>
  <c r="R417"/>
  <c r="R416"/>
  <c r="R415"/>
  <c r="R436" i="8"/>
  <c r="R435"/>
  <c r="R434"/>
  <c r="R433"/>
  <c r="R432"/>
  <c r="R431"/>
  <c r="R430"/>
  <c r="R429"/>
  <c r="R428"/>
  <c r="R427"/>
  <c r="R426"/>
  <c r="R425"/>
  <c r="R424"/>
  <c r="R423"/>
  <c r="R422"/>
  <c r="R421"/>
  <c r="R420"/>
  <c r="R419"/>
  <c r="R418"/>
  <c r="R417"/>
  <c r="R416"/>
  <c r="R415"/>
  <c r="R436" i="9"/>
  <c r="R435"/>
  <c r="R434"/>
  <c r="R433"/>
  <c r="R432"/>
  <c r="R431"/>
  <c r="R430"/>
  <c r="R429"/>
  <c r="R428"/>
  <c r="R427"/>
  <c r="R426"/>
  <c r="R425"/>
  <c r="R424"/>
  <c r="R423"/>
  <c r="R422"/>
  <c r="R421"/>
  <c r="R420"/>
  <c r="R419"/>
  <c r="R418"/>
  <c r="R417"/>
  <c r="R416"/>
  <c r="R415"/>
  <c r="R436" i="6"/>
  <c r="R435"/>
  <c r="R434"/>
  <c r="R433"/>
  <c r="R432"/>
  <c r="R431"/>
  <c r="R430"/>
  <c r="R429"/>
  <c r="R428"/>
  <c r="R427"/>
  <c r="R426"/>
  <c r="R425"/>
  <c r="R424"/>
  <c r="R423"/>
  <c r="R422"/>
  <c r="R421"/>
  <c r="R420"/>
  <c r="R419"/>
  <c r="R418"/>
  <c r="R417"/>
  <c r="R416"/>
  <c r="R415"/>
  <c r="R411" i="7"/>
  <c r="R410"/>
  <c r="R409"/>
  <c r="R408"/>
  <c r="R407"/>
  <c r="R405"/>
  <c r="R404"/>
  <c r="R412" i="8"/>
  <c r="R411"/>
  <c r="R410"/>
  <c r="R409"/>
  <c r="R408"/>
  <c r="R407"/>
  <c r="R406"/>
  <c r="R405"/>
  <c r="R404"/>
  <c r="R412" i="9"/>
  <c r="R411"/>
  <c r="R410"/>
  <c r="R409"/>
  <c r="R408"/>
  <c r="R407"/>
  <c r="R406"/>
  <c r="R405"/>
  <c r="R404"/>
  <c r="R412" i="6"/>
  <c r="R411"/>
  <c r="R410"/>
  <c r="R409"/>
  <c r="R408"/>
  <c r="R407"/>
  <c r="R406"/>
  <c r="R405"/>
  <c r="R404"/>
  <c r="R398" i="7"/>
  <c r="R397"/>
  <c r="R398" i="8"/>
  <c r="R397"/>
  <c r="R398" i="9"/>
  <c r="R397"/>
  <c r="R398" i="6"/>
  <c r="R397"/>
  <c r="R393" i="7"/>
  <c r="R392"/>
  <c r="R391"/>
  <c r="R393" i="8"/>
  <c r="R392"/>
  <c r="R394" s="1"/>
  <c r="R391"/>
  <c r="R393" i="9"/>
  <c r="R392"/>
  <c r="R391"/>
  <c r="R393" i="6"/>
  <c r="R392"/>
  <c r="R391"/>
  <c r="R387" i="7"/>
  <c r="R386"/>
  <c r="R385"/>
  <c r="R387" i="8"/>
  <c r="R386"/>
  <c r="R385"/>
  <c r="R387" i="9"/>
  <c r="R386"/>
  <c r="R385"/>
  <c r="R387" i="6"/>
  <c r="R386"/>
  <c r="R385"/>
  <c r="R348" i="7"/>
  <c r="R347"/>
  <c r="R348" i="8"/>
  <c r="R347"/>
  <c r="R348" i="9"/>
  <c r="R347"/>
  <c r="R348" i="6"/>
  <c r="R349" s="1"/>
  <c r="R347"/>
  <c r="R344" i="7"/>
  <c r="R343"/>
  <c r="R342"/>
  <c r="R341"/>
  <c r="R344" i="8"/>
  <c r="R343"/>
  <c r="R342"/>
  <c r="R341"/>
  <c r="R344" i="9"/>
  <c r="R343"/>
  <c r="R342"/>
  <c r="R341"/>
  <c r="R344" i="6"/>
  <c r="R343"/>
  <c r="R342"/>
  <c r="R341"/>
  <c r="R338" i="7"/>
  <c r="R339" s="1"/>
  <c r="R338" i="8"/>
  <c r="R339" s="1"/>
  <c r="R338" i="9"/>
  <c r="R339" s="1"/>
  <c r="R338" i="6"/>
  <c r="R339" s="1"/>
  <c r="R334" i="7"/>
  <c r="R334" i="8"/>
  <c r="R334" i="9"/>
  <c r="R334" i="6"/>
  <c r="R331" i="7"/>
  <c r="R330"/>
  <c r="R331" i="8"/>
  <c r="R330"/>
  <c r="R331" i="9"/>
  <c r="R330"/>
  <c r="R331" i="6"/>
  <c r="R330"/>
  <c r="R327" i="7"/>
  <c r="R326"/>
  <c r="R328" s="1"/>
  <c r="R325"/>
  <c r="R323"/>
  <c r="R322"/>
  <c r="R321"/>
  <c r="R327" i="8"/>
  <c r="R326"/>
  <c r="R325"/>
  <c r="R323"/>
  <c r="R322"/>
  <c r="R321"/>
  <c r="R324" s="1"/>
  <c r="R327" i="9"/>
  <c r="R326"/>
  <c r="R325"/>
  <c r="R323"/>
  <c r="R322"/>
  <c r="R321"/>
  <c r="R324" s="1"/>
  <c r="R327" i="6"/>
  <c r="R326"/>
  <c r="R325"/>
  <c r="R323"/>
  <c r="R322"/>
  <c r="R321"/>
  <c r="R324" s="1"/>
  <c r="R316" i="7"/>
  <c r="R315"/>
  <c r="R316" i="8"/>
  <c r="R315"/>
  <c r="R316" i="9"/>
  <c r="R315"/>
  <c r="R316" i="6"/>
  <c r="R315"/>
  <c r="R307" i="7"/>
  <c r="R306"/>
  <c r="R305"/>
  <c r="R304"/>
  <c r="R303"/>
  <c r="R302"/>
  <c r="R301"/>
  <c r="R305" i="8"/>
  <c r="R304"/>
  <c r="R303"/>
  <c r="R302"/>
  <c r="R301"/>
  <c r="R307" i="9"/>
  <c r="R306"/>
  <c r="R305"/>
  <c r="R304"/>
  <c r="R303"/>
  <c r="R302"/>
  <c r="R301"/>
  <c r="R307" i="6"/>
  <c r="R306"/>
  <c r="R305"/>
  <c r="R304"/>
  <c r="R303"/>
  <c r="R302"/>
  <c r="R301"/>
  <c r="R298" i="7"/>
  <c r="R297"/>
  <c r="R298" i="8"/>
  <c r="R297"/>
  <c r="R296"/>
  <c r="R295"/>
  <c r="R294"/>
  <c r="R293"/>
  <c r="R292"/>
  <c r="R291"/>
  <c r="R290"/>
  <c r="R289"/>
  <c r="R288"/>
  <c r="R287"/>
  <c r="R298" i="9"/>
  <c r="R297"/>
  <c r="R296"/>
  <c r="R295"/>
  <c r="R294"/>
  <c r="R293"/>
  <c r="R292"/>
  <c r="R291"/>
  <c r="R290"/>
  <c r="R289"/>
  <c r="R288"/>
  <c r="R287"/>
  <c r="R298" i="6"/>
  <c r="R297"/>
  <c r="R296"/>
  <c r="R295"/>
  <c r="R294"/>
  <c r="R293"/>
  <c r="R292"/>
  <c r="R291"/>
  <c r="R290"/>
  <c r="R289"/>
  <c r="R288"/>
  <c r="R287"/>
  <c r="R282" i="7"/>
  <c r="R281"/>
  <c r="R280"/>
  <c r="R279"/>
  <c r="R278"/>
  <c r="R277"/>
  <c r="R276"/>
  <c r="R275"/>
  <c r="R274"/>
  <c r="R273"/>
  <c r="R272"/>
  <c r="R271"/>
  <c r="R270"/>
  <c r="R269"/>
  <c r="R268"/>
  <c r="R267"/>
  <c r="R266"/>
  <c r="R265"/>
  <c r="R282" i="8"/>
  <c r="R281"/>
  <c r="R280"/>
  <c r="R279"/>
  <c r="R278"/>
  <c r="R277"/>
  <c r="R276"/>
  <c r="R275"/>
  <c r="R274"/>
  <c r="R273"/>
  <c r="R272"/>
  <c r="R271"/>
  <c r="R270"/>
  <c r="R269"/>
  <c r="R268"/>
  <c r="R267"/>
  <c r="R284" s="1"/>
  <c r="R266"/>
  <c r="R265"/>
  <c r="R283" i="9"/>
  <c r="Y283" s="1"/>
  <c r="R281"/>
  <c r="R280"/>
  <c r="R279"/>
  <c r="R278"/>
  <c r="R277"/>
  <c r="R276"/>
  <c r="R275"/>
  <c r="R274"/>
  <c r="R273"/>
  <c r="R272"/>
  <c r="R271"/>
  <c r="R270"/>
  <c r="R269"/>
  <c r="R268"/>
  <c r="R267"/>
  <c r="R284" s="1"/>
  <c r="R266"/>
  <c r="R265"/>
  <c r="R283" i="6"/>
  <c r="Y283" s="1"/>
  <c r="R282"/>
  <c r="R281"/>
  <c r="R280"/>
  <c r="R279"/>
  <c r="R278"/>
  <c r="R277"/>
  <c r="R276"/>
  <c r="R275"/>
  <c r="R274"/>
  <c r="R273"/>
  <c r="R272"/>
  <c r="R271"/>
  <c r="R270"/>
  <c r="R269"/>
  <c r="R268"/>
  <c r="R267"/>
  <c r="R266"/>
  <c r="R265"/>
  <c r="R254" i="7"/>
  <c r="R253"/>
  <c r="R252"/>
  <c r="R251"/>
  <c r="R250"/>
  <c r="R249"/>
  <c r="R248"/>
  <c r="R247"/>
  <c r="R246"/>
  <c r="R245"/>
  <c r="R244"/>
  <c r="R243"/>
  <c r="R242"/>
  <c r="R241"/>
  <c r="R258" i="8"/>
  <c r="R257"/>
  <c r="R256"/>
  <c r="R255"/>
  <c r="R254"/>
  <c r="R253"/>
  <c r="R252"/>
  <c r="R251"/>
  <c r="R250"/>
  <c r="R249"/>
  <c r="R248"/>
  <c r="R247"/>
  <c r="R246"/>
  <c r="R245"/>
  <c r="R244"/>
  <c r="R243"/>
  <c r="R242"/>
  <c r="R241"/>
  <c r="R258" i="9"/>
  <c r="R257"/>
  <c r="R256"/>
  <c r="R255"/>
  <c r="R254"/>
  <c r="R253"/>
  <c r="R252"/>
  <c r="R251"/>
  <c r="R250"/>
  <c r="R249"/>
  <c r="R248"/>
  <c r="R247"/>
  <c r="R246"/>
  <c r="R245"/>
  <c r="R244"/>
  <c r="R243"/>
  <c r="R242"/>
  <c r="R241"/>
  <c r="R258" i="6"/>
  <c r="R257"/>
  <c r="R256"/>
  <c r="R255"/>
  <c r="R254"/>
  <c r="R253"/>
  <c r="R252"/>
  <c r="R251"/>
  <c r="R250"/>
  <c r="R249"/>
  <c r="R248"/>
  <c r="R247"/>
  <c r="R246"/>
  <c r="R245"/>
  <c r="R244"/>
  <c r="R243"/>
  <c r="R242"/>
  <c r="R241"/>
  <c r="R236" i="7"/>
  <c r="R235"/>
  <c r="R234"/>
  <c r="R233"/>
  <c r="R232"/>
  <c r="R231"/>
  <c r="R230"/>
  <c r="R229"/>
  <c r="R228"/>
  <c r="R227"/>
  <c r="R226"/>
  <c r="R225"/>
  <c r="R224"/>
  <c r="R223"/>
  <c r="R222"/>
  <c r="R221"/>
  <c r="R220"/>
  <c r="R236" i="8"/>
  <c r="R235"/>
  <c r="R234"/>
  <c r="R233"/>
  <c r="R232"/>
  <c r="R231"/>
  <c r="R230"/>
  <c r="R229"/>
  <c r="R228"/>
  <c r="R227"/>
  <c r="R226"/>
  <c r="R225"/>
  <c r="R224"/>
  <c r="R223"/>
  <c r="R222"/>
  <c r="R221"/>
  <c r="R220"/>
  <c r="R236" i="9"/>
  <c r="R235"/>
  <c r="R234"/>
  <c r="R233"/>
  <c r="R232"/>
  <c r="R231"/>
  <c r="R230"/>
  <c r="R229"/>
  <c r="R228"/>
  <c r="R227"/>
  <c r="R226"/>
  <c r="R225"/>
  <c r="R224"/>
  <c r="R223"/>
  <c r="R222"/>
  <c r="R221"/>
  <c r="R220"/>
  <c r="R236" i="6"/>
  <c r="R235"/>
  <c r="R234"/>
  <c r="R233"/>
  <c r="R232"/>
  <c r="R231"/>
  <c r="R230"/>
  <c r="R229"/>
  <c r="R228"/>
  <c r="R227"/>
  <c r="R226"/>
  <c r="R225"/>
  <c r="R224"/>
  <c r="R223"/>
  <c r="R222"/>
  <c r="R221"/>
  <c r="R220"/>
  <c r="R215" i="7"/>
  <c r="R214"/>
  <c r="R215" i="9"/>
  <c r="R214"/>
  <c r="R215" i="6"/>
  <c r="R214"/>
  <c r="R211" i="7"/>
  <c r="R210"/>
  <c r="R209"/>
  <c r="R208"/>
  <c r="R211" i="9"/>
  <c r="R210"/>
  <c r="R209"/>
  <c r="R208"/>
  <c r="R211" i="6"/>
  <c r="R210"/>
  <c r="R209"/>
  <c r="R208"/>
  <c r="R205" i="7"/>
  <c r="R204"/>
  <c r="R203"/>
  <c r="R202"/>
  <c r="R201"/>
  <c r="R200"/>
  <c r="R199"/>
  <c r="R198"/>
  <c r="R197"/>
  <c r="R205" i="8"/>
  <c r="R204"/>
  <c r="R203"/>
  <c r="R202"/>
  <c r="R201"/>
  <c r="R200"/>
  <c r="R199"/>
  <c r="R198"/>
  <c r="R197"/>
  <c r="R205" i="9"/>
  <c r="R204"/>
  <c r="R203"/>
  <c r="R202"/>
  <c r="R201"/>
  <c r="R200"/>
  <c r="R199"/>
  <c r="R198"/>
  <c r="R197"/>
  <c r="R205" i="6"/>
  <c r="R204"/>
  <c r="R203"/>
  <c r="R206" s="1"/>
  <c r="R202"/>
  <c r="R201"/>
  <c r="R200"/>
  <c r="R199"/>
  <c r="R198"/>
  <c r="R197"/>
  <c r="R191" i="7"/>
  <c r="R190"/>
  <c r="R189"/>
  <c r="R188"/>
  <c r="R191" i="9"/>
  <c r="R190"/>
  <c r="R189"/>
  <c r="R188"/>
  <c r="R191" i="6"/>
  <c r="R190"/>
  <c r="R189"/>
  <c r="R188"/>
  <c r="R185" i="7"/>
  <c r="R184"/>
  <c r="R183"/>
  <c r="R182"/>
  <c r="R185" i="9"/>
  <c r="R184"/>
  <c r="R183"/>
  <c r="R182"/>
  <c r="R185" i="6"/>
  <c r="R184"/>
  <c r="R183"/>
  <c r="R182"/>
  <c r="R179" i="7"/>
  <c r="R178"/>
  <c r="R177"/>
  <c r="R176"/>
  <c r="R179" i="9"/>
  <c r="R178"/>
  <c r="R177"/>
  <c r="R176"/>
  <c r="R179" i="6"/>
  <c r="R178"/>
  <c r="R177"/>
  <c r="R176"/>
  <c r="R173" i="7"/>
  <c r="R172"/>
  <c r="R171"/>
  <c r="R170"/>
  <c r="R173" i="9"/>
  <c r="R172"/>
  <c r="R171"/>
  <c r="R170"/>
  <c r="R173" i="6"/>
  <c r="R172"/>
  <c r="R171"/>
  <c r="R170"/>
  <c r="R167" i="7"/>
  <c r="R166"/>
  <c r="R165"/>
  <c r="R164"/>
  <c r="R164" i="8"/>
  <c r="R167" i="9"/>
  <c r="R166"/>
  <c r="R165"/>
  <c r="R164"/>
  <c r="R167" i="6"/>
  <c r="R166"/>
  <c r="R165"/>
  <c r="R164"/>
  <c r="R161" i="7"/>
  <c r="R160"/>
  <c r="R159"/>
  <c r="R158"/>
  <c r="R161" i="9"/>
  <c r="R160"/>
  <c r="R159"/>
  <c r="R158"/>
  <c r="R161" i="6"/>
  <c r="R160"/>
  <c r="R159"/>
  <c r="R158"/>
  <c r="R155" i="7"/>
  <c r="R154"/>
  <c r="R153"/>
  <c r="R152"/>
  <c r="R155" i="9"/>
  <c r="R154"/>
  <c r="R153"/>
  <c r="R152"/>
  <c r="R155" i="6"/>
  <c r="R154"/>
  <c r="R153"/>
  <c r="R152"/>
  <c r="R148" i="7"/>
  <c r="R148" i="9"/>
  <c r="R148" i="6"/>
  <c r="R146" i="7"/>
  <c r="R145"/>
  <c r="R146" i="9"/>
  <c r="R145"/>
  <c r="R140" i="7"/>
  <c r="R139"/>
  <c r="R138"/>
  <c r="R137"/>
  <c r="R136"/>
  <c r="R135"/>
  <c r="R134"/>
  <c r="R133"/>
  <c r="R132"/>
  <c r="R131"/>
  <c r="R130"/>
  <c r="R129"/>
  <c r="R128"/>
  <c r="R127"/>
  <c r="R126"/>
  <c r="R125"/>
  <c r="R124"/>
  <c r="R123"/>
  <c r="R122"/>
  <c r="R121"/>
  <c r="R120"/>
  <c r="R119"/>
  <c r="R140" i="9"/>
  <c r="R139"/>
  <c r="R138"/>
  <c r="R137"/>
  <c r="R136"/>
  <c r="R135"/>
  <c r="R134"/>
  <c r="R133"/>
  <c r="R132"/>
  <c r="R131"/>
  <c r="R130"/>
  <c r="R129"/>
  <c r="R128"/>
  <c r="R127"/>
  <c r="R126"/>
  <c r="R125"/>
  <c r="R124"/>
  <c r="R123"/>
  <c r="R122"/>
  <c r="R121"/>
  <c r="R120"/>
  <c r="R119"/>
  <c r="R140" i="6"/>
  <c r="R139"/>
  <c r="R138"/>
  <c r="R137"/>
  <c r="R136"/>
  <c r="R135"/>
  <c r="R134"/>
  <c r="R133"/>
  <c r="R132"/>
  <c r="R131"/>
  <c r="R130"/>
  <c r="R129"/>
  <c r="R128"/>
  <c r="R127"/>
  <c r="R126"/>
  <c r="R125"/>
  <c r="R124"/>
  <c r="R123"/>
  <c r="R122"/>
  <c r="R121"/>
  <c r="R120"/>
  <c r="R119"/>
  <c r="R116" i="7"/>
  <c r="R115"/>
  <c r="R114"/>
  <c r="R113"/>
  <c r="R116" i="9"/>
  <c r="R115"/>
  <c r="R114"/>
  <c r="R113"/>
  <c r="R116" i="6"/>
  <c r="R115"/>
  <c r="R114"/>
  <c r="R113"/>
  <c r="R108" i="7"/>
  <c r="R107"/>
  <c r="R106"/>
  <c r="R105"/>
  <c r="R104"/>
  <c r="R103"/>
  <c r="R102"/>
  <c r="R101"/>
  <c r="R100"/>
  <c r="R99"/>
  <c r="R98"/>
  <c r="R97"/>
  <c r="R96"/>
  <c r="R95"/>
  <c r="R94"/>
  <c r="R93"/>
  <c r="R92"/>
  <c r="R91"/>
  <c r="R90"/>
  <c r="R89"/>
  <c r="R88"/>
  <c r="R108" i="8"/>
  <c r="R104"/>
  <c r="R103"/>
  <c r="R102"/>
  <c r="R101"/>
  <c r="R98"/>
  <c r="R92"/>
  <c r="R91"/>
  <c r="R88"/>
  <c r="R108" i="9"/>
  <c r="R107"/>
  <c r="R106"/>
  <c r="R105"/>
  <c r="R104"/>
  <c r="R103"/>
  <c r="R102"/>
  <c r="R101"/>
  <c r="R100"/>
  <c r="R99"/>
  <c r="R98"/>
  <c r="R97"/>
  <c r="R96"/>
  <c r="R95"/>
  <c r="R94"/>
  <c r="R93"/>
  <c r="R92"/>
  <c r="R91"/>
  <c r="R90"/>
  <c r="R89"/>
  <c r="R88"/>
  <c r="R108" i="6"/>
  <c r="R107"/>
  <c r="R106"/>
  <c r="R105"/>
  <c r="R104"/>
  <c r="R103"/>
  <c r="R102"/>
  <c r="R101"/>
  <c r="R100"/>
  <c r="R99"/>
  <c r="R98"/>
  <c r="R97"/>
  <c r="R96"/>
  <c r="R95"/>
  <c r="R94"/>
  <c r="R93"/>
  <c r="R92"/>
  <c r="R91"/>
  <c r="R90"/>
  <c r="R89"/>
  <c r="R88"/>
  <c r="R83" i="7"/>
  <c r="R84"/>
  <c r="R85"/>
  <c r="R83" i="8"/>
  <c r="R84"/>
  <c r="R85"/>
  <c r="R83" i="9"/>
  <c r="R84"/>
  <c r="R85"/>
  <c r="R83" i="6"/>
  <c r="R84"/>
  <c r="R85"/>
  <c r="R82" i="7"/>
  <c r="R82" i="8"/>
  <c r="R82" i="9"/>
  <c r="R82" i="6"/>
  <c r="L69" i="23"/>
  <c r="K69"/>
  <c r="G69"/>
  <c r="F69"/>
  <c r="L68"/>
  <c r="K68"/>
  <c r="G68"/>
  <c r="F68"/>
  <c r="L67"/>
  <c r="K67"/>
  <c r="G67"/>
  <c r="F67"/>
  <c r="K64"/>
  <c r="L63"/>
  <c r="K63"/>
  <c r="L62"/>
  <c r="K62"/>
  <c r="L61"/>
  <c r="K61"/>
  <c r="K60"/>
  <c r="F60"/>
  <c r="C60"/>
  <c r="K59"/>
  <c r="F59"/>
  <c r="L58"/>
  <c r="K58"/>
  <c r="G58"/>
  <c r="F58"/>
  <c r="L57"/>
  <c r="K57"/>
  <c r="G57"/>
  <c r="F57"/>
  <c r="L56"/>
  <c r="K56"/>
  <c r="G56"/>
  <c r="F56"/>
  <c r="K55"/>
  <c r="K54"/>
  <c r="A54"/>
  <c r="A55" s="1"/>
  <c r="A56" s="1"/>
  <c r="A57" s="1"/>
  <c r="A58" s="1"/>
  <c r="A59" s="1"/>
  <c r="A60" s="1"/>
  <c r="A61" s="1"/>
  <c r="A64" s="1"/>
  <c r="A65" s="1"/>
  <c r="A67" s="1"/>
  <c r="A68" s="1"/>
  <c r="A69" s="1"/>
  <c r="A70" s="1"/>
  <c r="A71" s="1"/>
  <c r="A72" s="1"/>
  <c r="L45"/>
  <c r="K45"/>
  <c r="G45"/>
  <c r="F45"/>
  <c r="A44"/>
  <c r="A45" s="1"/>
  <c r="A46" s="1"/>
  <c r="A47" s="1"/>
  <c r="A49" s="1"/>
  <c r="A50" s="1"/>
  <c r="L37"/>
  <c r="K37"/>
  <c r="G37"/>
  <c r="F37"/>
  <c r="L35"/>
  <c r="G35"/>
  <c r="F35"/>
  <c r="K35" s="1"/>
  <c r="L34"/>
  <c r="K34"/>
  <c r="G34"/>
  <c r="F34"/>
  <c r="L33"/>
  <c r="K33"/>
  <c r="G33"/>
  <c r="F33"/>
  <c r="L32"/>
  <c r="K32"/>
  <c r="G32"/>
  <c r="F32"/>
  <c r="L31"/>
  <c r="K31"/>
  <c r="G31"/>
  <c r="F31"/>
  <c r="L30"/>
  <c r="K30"/>
  <c r="G30"/>
  <c r="F30"/>
  <c r="L28"/>
  <c r="K28"/>
  <c r="G28"/>
  <c r="F28"/>
  <c r="L27"/>
  <c r="K27"/>
  <c r="G27"/>
  <c r="F27"/>
  <c r="L26"/>
  <c r="K26"/>
  <c r="G26"/>
  <c r="F26"/>
  <c r="K25"/>
  <c r="G25"/>
  <c r="F25"/>
  <c r="L24"/>
  <c r="K24"/>
  <c r="G24"/>
  <c r="F24"/>
  <c r="L23"/>
  <c r="K23"/>
  <c r="G23"/>
  <c r="F23"/>
  <c r="L22"/>
  <c r="K22"/>
  <c r="G22"/>
  <c r="F22"/>
  <c r="K20"/>
  <c r="F18"/>
  <c r="L11"/>
  <c r="G11"/>
  <c r="F11"/>
  <c r="G8"/>
  <c r="F8"/>
  <c r="G7"/>
  <c r="F7"/>
  <c r="N34" i="21"/>
  <c r="AD252" i="1" l="1"/>
  <c r="AE252"/>
  <c r="R324" i="7"/>
  <c r="Y284" i="9"/>
  <c r="AA283"/>
  <c r="AA284" s="1"/>
  <c r="AA395" s="1"/>
  <c r="AA400" s="1"/>
  <c r="AA513" s="1"/>
  <c r="Y284" i="6"/>
  <c r="Y283" i="1"/>
  <c r="AA283" i="6"/>
  <c r="R284"/>
  <c r="R284" i="7"/>
  <c r="H400" i="6"/>
  <c r="H513"/>
  <c r="G60" i="23"/>
  <c r="Y284" i="1" l="1"/>
  <c r="W8" i="39"/>
  <c r="Y395" i="9"/>
  <c r="Y400" s="1"/>
  <c r="Y513" s="1"/>
  <c r="AA283" i="1"/>
  <c r="AA284" s="1"/>
  <c r="AA395" s="1"/>
  <c r="AA400" s="1"/>
  <c r="AA513" s="1"/>
  <c r="AA284" i="6"/>
  <c r="AA395" s="1"/>
  <c r="AA400" s="1"/>
  <c r="AA513" s="1"/>
  <c r="W5" i="39"/>
  <c r="Y395" i="6"/>
  <c r="Y400" s="1"/>
  <c r="Y513" s="1"/>
  <c r="W10" i="39"/>
  <c r="I53" i="38"/>
  <c r="Y395" i="1"/>
  <c r="Y400" s="1"/>
  <c r="Y513" s="1"/>
  <c r="G60" i="18"/>
  <c r="F60"/>
  <c r="G59"/>
  <c r="F59"/>
  <c r="G58"/>
  <c r="F58"/>
  <c r="G46"/>
  <c r="F46"/>
  <c r="F41"/>
  <c r="G38"/>
  <c r="F38"/>
  <c r="F37"/>
  <c r="G36"/>
  <c r="F36"/>
  <c r="G35"/>
  <c r="F35"/>
  <c r="G34"/>
  <c r="F34"/>
  <c r="G33"/>
  <c r="F33"/>
  <c r="G32"/>
  <c r="F32"/>
  <c r="G31"/>
  <c r="F31"/>
  <c r="G29"/>
  <c r="F29"/>
  <c r="G28"/>
  <c r="F28"/>
  <c r="G27"/>
  <c r="F27"/>
  <c r="G26"/>
  <c r="F26"/>
  <c r="G25"/>
  <c r="F25"/>
  <c r="G24"/>
  <c r="F24"/>
  <c r="G23"/>
  <c r="F23"/>
  <c r="G11"/>
  <c r="R345" i="6"/>
  <c r="R345" i="9"/>
  <c r="R299" i="6"/>
  <c r="R299" i="9"/>
  <c r="R308" i="6"/>
  <c r="R308" i="9"/>
  <c r="P308" i="6"/>
  <c r="P308" i="9"/>
  <c r="P299" i="6"/>
  <c r="P299" i="9"/>
  <c r="O204" i="6"/>
  <c r="O205"/>
  <c r="O204" i="7"/>
  <c r="O205"/>
  <c r="O204" i="8"/>
  <c r="O205"/>
  <c r="O204" i="9"/>
  <c r="X204" s="1"/>
  <c r="O205"/>
  <c r="X205" s="1"/>
  <c r="AD205" s="1"/>
  <c r="O199" i="6"/>
  <c r="O200"/>
  <c r="X200" s="1"/>
  <c r="O201"/>
  <c r="O198" i="7"/>
  <c r="O199"/>
  <c r="O200"/>
  <c r="X200" s="1"/>
  <c r="O201"/>
  <c r="O198" i="8"/>
  <c r="O199"/>
  <c r="O200"/>
  <c r="X200" s="1"/>
  <c r="O201"/>
  <c r="O198" i="9"/>
  <c r="O199"/>
  <c r="O200"/>
  <c r="O201"/>
  <c r="J338" i="8"/>
  <c r="J339" s="1"/>
  <c r="J338" i="9"/>
  <c r="J339" s="1"/>
  <c r="J395" s="1"/>
  <c r="I338" i="8"/>
  <c r="I339" s="1"/>
  <c r="I338" i="9"/>
  <c r="I339" s="1"/>
  <c r="Z204" l="1"/>
  <c r="AD204"/>
  <c r="Z200" i="8"/>
  <c r="Z200" i="7"/>
  <c r="Z200" i="6"/>
  <c r="Z204" i="1"/>
  <c r="AB204" i="9"/>
  <c r="AB204" i="1" s="1"/>
  <c r="Q201" i="9"/>
  <c r="X201"/>
  <c r="Q199"/>
  <c r="X199"/>
  <c r="Q200"/>
  <c r="X200"/>
  <c r="Q198"/>
  <c r="X198"/>
  <c r="AB200" i="8"/>
  <c r="AB200" i="7"/>
  <c r="AB200" i="6"/>
  <c r="Q204" i="9"/>
  <c r="W9" i="39"/>
  <c r="W13" s="1"/>
  <c r="W16"/>
  <c r="W17" s="1"/>
  <c r="W11"/>
  <c r="K53" i="38"/>
  <c r="K68" s="1"/>
  <c r="I68"/>
  <c r="J513" i="9"/>
  <c r="J400"/>
  <c r="J5" i="18"/>
  <c r="AE204" i="1" l="1"/>
  <c r="AD204"/>
  <c r="AE200" i="6"/>
  <c r="AE200" i="7"/>
  <c r="AE200" i="8"/>
  <c r="AE204" i="9"/>
  <c r="Z198"/>
  <c r="AD198"/>
  <c r="Z200"/>
  <c r="AD200"/>
  <c r="Z199"/>
  <c r="Z201"/>
  <c r="AD200" i="6"/>
  <c r="AD200" i="7"/>
  <c r="AD200" i="8"/>
  <c r="Z198" i="1"/>
  <c r="AB198" i="9"/>
  <c r="Z199" i="1"/>
  <c r="AB199" i="9"/>
  <c r="AB199" i="1" s="1"/>
  <c r="AB201" i="9"/>
  <c r="AB201" i="1" s="1"/>
  <c r="Z201"/>
  <c r="L5" i="18"/>
  <c r="L6" s="1"/>
  <c r="D37" i="21"/>
  <c r="D9"/>
  <c r="D12"/>
  <c r="D33"/>
  <c r="D32"/>
  <c r="D28"/>
  <c r="D27"/>
  <c r="D10"/>
  <c r="D21"/>
  <c r="D22"/>
  <c r="D26"/>
  <c r="D25"/>
  <c r="D11"/>
  <c r="D23"/>
  <c r="D24"/>
  <c r="D19"/>
  <c r="D18"/>
  <c r="D17"/>
  <c r="D20"/>
  <c r="D5"/>
  <c r="D31"/>
  <c r="D16"/>
  <c r="D6"/>
  <c r="AE201" i="1" l="1"/>
  <c r="AD201"/>
  <c r="AB200" i="9"/>
  <c r="AB200" i="1" s="1"/>
  <c r="AE200" i="9"/>
  <c r="Z200" i="1"/>
  <c r="AE201" i="9"/>
  <c r="AE199"/>
  <c r="AE198"/>
  <c r="AE199" i="1"/>
  <c r="AD199"/>
  <c r="AD198"/>
  <c r="AD201" i="9"/>
  <c r="AD199"/>
  <c r="AB198" i="1"/>
  <c r="AE198" s="1"/>
  <c r="J12" i="38"/>
  <c r="L12" s="1"/>
  <c r="D34" i="21"/>
  <c r="D29"/>
  <c r="M6" i="18"/>
  <c r="D13" i="21"/>
  <c r="J9" i="38" l="1"/>
  <c r="L9" s="1"/>
  <c r="AE200" i="1"/>
  <c r="AD200"/>
  <c r="D35" i="21"/>
  <c r="E14" s="1"/>
  <c r="E18" l="1"/>
  <c r="E34"/>
  <c r="E22"/>
  <c r="E23"/>
  <c r="E6"/>
  <c r="E19"/>
  <c r="E15"/>
  <c r="E31"/>
  <c r="E26"/>
  <c r="E11"/>
  <c r="E24"/>
  <c r="E25"/>
  <c r="E21"/>
  <c r="E8"/>
  <c r="E12"/>
  <c r="E28"/>
  <c r="E17"/>
  <c r="D38"/>
  <c r="E10"/>
  <c r="E33"/>
  <c r="E20"/>
  <c r="E32"/>
  <c r="E13"/>
  <c r="E9"/>
  <c r="E7"/>
  <c r="E30"/>
  <c r="E29"/>
  <c r="E5"/>
  <c r="E16"/>
  <c r="E27"/>
  <c r="E35"/>
  <c r="T268" i="28"/>
  <c r="T254"/>
  <c r="T431"/>
  <c r="T427"/>
  <c r="T425"/>
  <c r="T421"/>
  <c r="R415"/>
  <c r="T252"/>
  <c r="T303"/>
  <c r="S322"/>
  <c r="T302"/>
  <c r="S297"/>
  <c r="S283"/>
  <c r="S254"/>
  <c r="S250"/>
  <c r="S247"/>
  <c r="T245"/>
  <c r="S244"/>
  <c r="S241"/>
  <c r="T234"/>
  <c r="T230"/>
  <c r="T226"/>
  <c r="T222"/>
  <c r="S204"/>
  <c r="S202"/>
  <c r="S198"/>
  <c r="S196"/>
  <c r="T189"/>
  <c r="T184"/>
  <c r="S178"/>
  <c r="S173"/>
  <c r="S165"/>
  <c r="S154"/>
  <c r="S152"/>
  <c r="S138"/>
  <c r="S134"/>
  <c r="S130"/>
  <c r="S126"/>
  <c r="S122"/>
  <c r="T115"/>
  <c r="S114"/>
  <c r="T107"/>
  <c r="S106"/>
  <c r="T99"/>
  <c r="T95"/>
  <c r="S94"/>
  <c r="T91"/>
  <c r="S90"/>
  <c r="S74"/>
  <c r="S70"/>
  <c r="S66"/>
  <c r="S62"/>
  <c r="S58"/>
  <c r="T51"/>
  <c r="S50"/>
  <c r="S42"/>
  <c r="S38"/>
  <c r="S34"/>
  <c r="S30"/>
  <c r="S26"/>
  <c r="T19"/>
  <c r="S18"/>
  <c r="Q511"/>
  <c r="O511"/>
  <c r="R510"/>
  <c r="Q510"/>
  <c r="S509"/>
  <c r="R509"/>
  <c r="Q509"/>
  <c r="O509"/>
  <c r="T508"/>
  <c r="R508"/>
  <c r="Q508"/>
  <c r="O508"/>
  <c r="T507"/>
  <c r="S507"/>
  <c r="R507"/>
  <c r="Q507"/>
  <c r="O507"/>
  <c r="T506"/>
  <c r="S506"/>
  <c r="R506"/>
  <c r="Q506"/>
  <c r="O506"/>
  <c r="S505"/>
  <c r="R505"/>
  <c r="Q505"/>
  <c r="O505"/>
  <c r="T504"/>
  <c r="R504"/>
  <c r="Q504"/>
  <c r="O504"/>
  <c r="T503"/>
  <c r="S503"/>
  <c r="R503"/>
  <c r="Q503"/>
  <c r="O503"/>
  <c r="T502"/>
  <c r="S502"/>
  <c r="R502"/>
  <c r="Q502"/>
  <c r="O502"/>
  <c r="S501"/>
  <c r="R501"/>
  <c r="Q501"/>
  <c r="O501"/>
  <c r="T500"/>
  <c r="R500"/>
  <c r="Q500"/>
  <c r="O500"/>
  <c r="T499"/>
  <c r="S499"/>
  <c r="R499"/>
  <c r="Q499"/>
  <c r="O499"/>
  <c r="T498"/>
  <c r="S498"/>
  <c r="R498"/>
  <c r="Q498"/>
  <c r="O498"/>
  <c r="S497"/>
  <c r="R497"/>
  <c r="Q497"/>
  <c r="O497"/>
  <c r="T496"/>
  <c r="R496"/>
  <c r="Q496"/>
  <c r="O496"/>
  <c r="T495"/>
  <c r="S495"/>
  <c r="R495"/>
  <c r="Q495"/>
  <c r="O495"/>
  <c r="T494"/>
  <c r="S494"/>
  <c r="R494"/>
  <c r="Q494"/>
  <c r="O494"/>
  <c r="S493"/>
  <c r="R493"/>
  <c r="Q493"/>
  <c r="O493"/>
  <c r="T492"/>
  <c r="R492"/>
  <c r="Q492"/>
  <c r="O492"/>
  <c r="T491"/>
  <c r="S491"/>
  <c r="R491"/>
  <c r="Q491"/>
  <c r="O491"/>
  <c r="T490"/>
  <c r="S490"/>
  <c r="R490"/>
  <c r="Q490"/>
  <c r="O490"/>
  <c r="S489"/>
  <c r="R489"/>
  <c r="Q489"/>
  <c r="O489"/>
  <c r="T488"/>
  <c r="R488"/>
  <c r="Q488"/>
  <c r="O488"/>
  <c r="T487"/>
  <c r="S487"/>
  <c r="R487"/>
  <c r="Q487"/>
  <c r="O487"/>
  <c r="T486"/>
  <c r="S486"/>
  <c r="R486"/>
  <c r="Q486"/>
  <c r="O486"/>
  <c r="S485"/>
  <c r="R485"/>
  <c r="Q485"/>
  <c r="O485"/>
  <c r="T484"/>
  <c r="R484"/>
  <c r="Q484"/>
  <c r="O484"/>
  <c r="T483"/>
  <c r="S483"/>
  <c r="R483"/>
  <c r="Q483"/>
  <c r="O483"/>
  <c r="T482"/>
  <c r="S482"/>
  <c r="R482"/>
  <c r="Q482"/>
  <c r="O482"/>
  <c r="S481"/>
  <c r="R481"/>
  <c r="Q481"/>
  <c r="O481"/>
  <c r="T480"/>
  <c r="R480"/>
  <c r="Q480"/>
  <c r="O480"/>
  <c r="T479"/>
  <c r="S479"/>
  <c r="R479"/>
  <c r="Q479"/>
  <c r="O479"/>
  <c r="T478"/>
  <c r="S478"/>
  <c r="R478"/>
  <c r="Q478"/>
  <c r="O478"/>
  <c r="S477"/>
  <c r="R477"/>
  <c r="Q477"/>
  <c r="O477"/>
  <c r="T476"/>
  <c r="R476"/>
  <c r="Q476"/>
  <c r="O476"/>
  <c r="T475"/>
  <c r="S475"/>
  <c r="R475"/>
  <c r="Q475"/>
  <c r="O475"/>
  <c r="T474"/>
  <c r="S474"/>
  <c r="R474"/>
  <c r="Q474"/>
  <c r="O474"/>
  <c r="S473"/>
  <c r="R473"/>
  <c r="Q473"/>
  <c r="O473"/>
  <c r="T472"/>
  <c r="R472"/>
  <c r="Q472"/>
  <c r="O472"/>
  <c r="T471"/>
  <c r="S471"/>
  <c r="R471"/>
  <c r="Q471"/>
  <c r="O471"/>
  <c r="T470"/>
  <c r="S470"/>
  <c r="R470"/>
  <c r="Q470"/>
  <c r="O470"/>
  <c r="S469"/>
  <c r="R469"/>
  <c r="Q469"/>
  <c r="O469"/>
  <c r="T468"/>
  <c r="R468"/>
  <c r="Q468"/>
  <c r="O468"/>
  <c r="T467"/>
  <c r="S467"/>
  <c r="R467"/>
  <c r="Q467"/>
  <c r="O467"/>
  <c r="T466"/>
  <c r="S466"/>
  <c r="R466"/>
  <c r="Q466"/>
  <c r="O466"/>
  <c r="S465"/>
  <c r="R465"/>
  <c r="Q465"/>
  <c r="O465"/>
  <c r="T464"/>
  <c r="R464"/>
  <c r="Q464"/>
  <c r="O464"/>
  <c r="T463"/>
  <c r="S463"/>
  <c r="R463"/>
  <c r="Q463"/>
  <c r="O463"/>
  <c r="T462"/>
  <c r="S462"/>
  <c r="R462"/>
  <c r="Q462"/>
  <c r="O462"/>
  <c r="S461"/>
  <c r="R461"/>
  <c r="Q461"/>
  <c r="O461"/>
  <c r="T460"/>
  <c r="R460"/>
  <c r="Q460"/>
  <c r="O460"/>
  <c r="T459"/>
  <c r="S459"/>
  <c r="R459"/>
  <c r="Q459"/>
  <c r="O459"/>
  <c r="T458"/>
  <c r="S458"/>
  <c r="R458"/>
  <c r="Q458"/>
  <c r="O458"/>
  <c r="S457"/>
  <c r="R457"/>
  <c r="Q457"/>
  <c r="O457"/>
  <c r="T456"/>
  <c r="R456"/>
  <c r="Q456"/>
  <c r="O456"/>
  <c r="T455"/>
  <c r="S455"/>
  <c r="R455"/>
  <c r="Q455"/>
  <c r="O455"/>
  <c r="T454"/>
  <c r="S454"/>
  <c r="R454"/>
  <c r="Q454"/>
  <c r="O454"/>
  <c r="S453"/>
  <c r="R453"/>
  <c r="Q453"/>
  <c r="O453"/>
  <c r="T452"/>
  <c r="R452"/>
  <c r="Q452"/>
  <c r="O452"/>
  <c r="T451"/>
  <c r="S451"/>
  <c r="R451"/>
  <c r="Q451"/>
  <c r="O451"/>
  <c r="T450"/>
  <c r="S450"/>
  <c r="R450"/>
  <c r="Q450"/>
  <c r="O450"/>
  <c r="S449"/>
  <c r="R449"/>
  <c r="Q449"/>
  <c r="O449"/>
  <c r="T448"/>
  <c r="R448"/>
  <c r="Q448"/>
  <c r="O448"/>
  <c r="T447"/>
  <c r="S447"/>
  <c r="R447"/>
  <c r="Q447"/>
  <c r="O447"/>
  <c r="T446"/>
  <c r="S446"/>
  <c r="R446"/>
  <c r="Q446"/>
  <c r="O446"/>
  <c r="S445"/>
  <c r="R445"/>
  <c r="Q445"/>
  <c r="O445"/>
  <c r="T444"/>
  <c r="R444"/>
  <c r="Q444"/>
  <c r="O444"/>
  <c r="T443"/>
  <c r="S443"/>
  <c r="R443"/>
  <c r="Q443"/>
  <c r="O443"/>
  <c r="T442"/>
  <c r="S442"/>
  <c r="R442"/>
  <c r="Q442"/>
  <c r="O442"/>
  <c r="S441"/>
  <c r="R441"/>
  <c r="Q441"/>
  <c r="O441"/>
  <c r="T440"/>
  <c r="R440"/>
  <c r="Q440"/>
  <c r="O440"/>
  <c r="T439"/>
  <c r="S439"/>
  <c r="R439"/>
  <c r="Q439"/>
  <c r="O439"/>
  <c r="O438"/>
  <c r="O437"/>
  <c r="T436"/>
  <c r="S436"/>
  <c r="R436"/>
  <c r="Q436"/>
  <c r="O436"/>
  <c r="T435"/>
  <c r="S435"/>
  <c r="R435"/>
  <c r="Q435"/>
  <c r="O435"/>
  <c r="T434"/>
  <c r="S434"/>
  <c r="R434"/>
  <c r="Q434"/>
  <c r="O434"/>
  <c r="T433"/>
  <c r="Q433"/>
  <c r="O433"/>
  <c r="S432"/>
  <c r="Q432"/>
  <c r="O432"/>
  <c r="S431"/>
  <c r="Q431"/>
  <c r="O431"/>
  <c r="S430"/>
  <c r="Q430"/>
  <c r="O430"/>
  <c r="Q429"/>
  <c r="O429"/>
  <c r="S428"/>
  <c r="Q428"/>
  <c r="O428"/>
  <c r="S427"/>
  <c r="Q427"/>
  <c r="O427"/>
  <c r="S426"/>
  <c r="Q426"/>
  <c r="O426"/>
  <c r="Q425"/>
  <c r="O425"/>
  <c r="S424"/>
  <c r="Q424"/>
  <c r="O424"/>
  <c r="T423"/>
  <c r="S423"/>
  <c r="R423"/>
  <c r="Q423"/>
  <c r="O423"/>
  <c r="S422"/>
  <c r="R422"/>
  <c r="Q422"/>
  <c r="O422"/>
  <c r="R421"/>
  <c r="Q421"/>
  <c r="O421"/>
  <c r="T420"/>
  <c r="S420"/>
  <c r="R420"/>
  <c r="Q420"/>
  <c r="O420"/>
  <c r="T419"/>
  <c r="S419"/>
  <c r="R419"/>
  <c r="Q419"/>
  <c r="O419"/>
  <c r="T418"/>
  <c r="S418"/>
  <c r="R418"/>
  <c r="Q418"/>
  <c r="O418"/>
  <c r="Q417"/>
  <c r="O417"/>
  <c r="S416"/>
  <c r="Q416"/>
  <c r="O416"/>
  <c r="S415"/>
  <c r="O415"/>
  <c r="S414"/>
  <c r="R414"/>
  <c r="Q414"/>
  <c r="O414"/>
  <c r="R413"/>
  <c r="Q413"/>
  <c r="O413"/>
  <c r="T412"/>
  <c r="R412"/>
  <c r="Q412"/>
  <c r="O412"/>
  <c r="S411"/>
  <c r="R411"/>
  <c r="Q411"/>
  <c r="O411"/>
  <c r="T410"/>
  <c r="R410"/>
  <c r="Q410"/>
  <c r="O410"/>
  <c r="T409"/>
  <c r="S409"/>
  <c r="R409"/>
  <c r="Q409"/>
  <c r="O409"/>
  <c r="T408"/>
  <c r="S408"/>
  <c r="R408"/>
  <c r="Q408"/>
  <c r="O408"/>
  <c r="S407"/>
  <c r="R407"/>
  <c r="Q407"/>
  <c r="O407"/>
  <c r="T406"/>
  <c r="R406"/>
  <c r="Q406"/>
  <c r="O406"/>
  <c r="T405"/>
  <c r="S405"/>
  <c r="R405"/>
  <c r="Q405"/>
  <c r="O405"/>
  <c r="T404"/>
  <c r="S404"/>
  <c r="R404"/>
  <c r="Q404"/>
  <c r="O404"/>
  <c r="S403"/>
  <c r="R403"/>
  <c r="Q403"/>
  <c r="O403"/>
  <c r="T402"/>
  <c r="R402"/>
  <c r="Q402"/>
  <c r="O402"/>
  <c r="T401"/>
  <c r="S401"/>
  <c r="R401"/>
  <c r="Q401"/>
  <c r="O401"/>
  <c r="R399"/>
  <c r="Q399"/>
  <c r="O399"/>
  <c r="T398"/>
  <c r="S398"/>
  <c r="O398"/>
  <c r="O397"/>
  <c r="T393"/>
  <c r="S393"/>
  <c r="O393"/>
  <c r="S392"/>
  <c r="Q392"/>
  <c r="O392"/>
  <c r="S391"/>
  <c r="Q391"/>
  <c r="O391"/>
  <c r="T387"/>
  <c r="R387"/>
  <c r="Q387"/>
  <c r="O387"/>
  <c r="S386"/>
  <c r="R386"/>
  <c r="Q386"/>
  <c r="O386"/>
  <c r="R385"/>
  <c r="Q385"/>
  <c r="O385"/>
  <c r="T384"/>
  <c r="S384"/>
  <c r="R380"/>
  <c r="R379"/>
  <c r="R378"/>
  <c r="R377"/>
  <c r="R376"/>
  <c r="R375"/>
  <c r="R374"/>
  <c r="R371"/>
  <c r="Q362"/>
  <c r="S348"/>
  <c r="Q348"/>
  <c r="O348"/>
  <c r="T347"/>
  <c r="S347"/>
  <c r="R347"/>
  <c r="T344"/>
  <c r="R344"/>
  <c r="Q344"/>
  <c r="O344"/>
  <c r="T343"/>
  <c r="S343"/>
  <c r="R343"/>
  <c r="Q343"/>
  <c r="O343"/>
  <c r="T342"/>
  <c r="R342"/>
  <c r="O342"/>
  <c r="S341"/>
  <c r="R341"/>
  <c r="Q341"/>
  <c r="O341"/>
  <c r="T331"/>
  <c r="S331"/>
  <c r="R331"/>
  <c r="Q331"/>
  <c r="O331"/>
  <c r="O330"/>
  <c r="S327"/>
  <c r="Q327"/>
  <c r="O327"/>
  <c r="Q326"/>
  <c r="S323"/>
  <c r="O323"/>
  <c r="O322"/>
  <c r="S321"/>
  <c r="O321"/>
  <c r="T320"/>
  <c r="S320"/>
  <c r="R320"/>
  <c r="Q320"/>
  <c r="O320"/>
  <c r="T316"/>
  <c r="S316"/>
  <c r="R316"/>
  <c r="Q316"/>
  <c r="O316"/>
  <c r="S315"/>
  <c r="O312"/>
  <c r="T311"/>
  <c r="S311"/>
  <c r="O311"/>
  <c r="S307"/>
  <c r="R307"/>
  <c r="Q307"/>
  <c r="O307"/>
  <c r="T306"/>
  <c r="S306"/>
  <c r="R306"/>
  <c r="O306"/>
  <c r="S305"/>
  <c r="P305"/>
  <c r="O305"/>
  <c r="O304"/>
  <c r="S303"/>
  <c r="O303"/>
  <c r="S302"/>
  <c r="R302"/>
  <c r="O302"/>
  <c r="S301"/>
  <c r="O301"/>
  <c r="O299"/>
  <c r="T298"/>
  <c r="S298"/>
  <c r="R298"/>
  <c r="O298"/>
  <c r="O297"/>
  <c r="O296"/>
  <c r="O295"/>
  <c r="S294"/>
  <c r="O294"/>
  <c r="S293"/>
  <c r="O293"/>
  <c r="O292"/>
  <c r="O291"/>
  <c r="O290"/>
  <c r="O289"/>
  <c r="O288"/>
  <c r="O287"/>
  <c r="Q283"/>
  <c r="O283"/>
  <c r="T282"/>
  <c r="S282"/>
  <c r="R282"/>
  <c r="Q282"/>
  <c r="O282"/>
  <c r="T281"/>
  <c r="S281"/>
  <c r="R281"/>
  <c r="Q281"/>
  <c r="O281"/>
  <c r="S280"/>
  <c r="Q280"/>
  <c r="O280"/>
  <c r="S279"/>
  <c r="Q279"/>
  <c r="O279"/>
  <c r="S278"/>
  <c r="Q278"/>
  <c r="O278"/>
  <c r="T277"/>
  <c r="S277"/>
  <c r="R277"/>
  <c r="Q277"/>
  <c r="O277"/>
  <c r="T276"/>
  <c r="S276"/>
  <c r="R276"/>
  <c r="Q276"/>
  <c r="O276"/>
  <c r="S275"/>
  <c r="O275"/>
  <c r="S274"/>
  <c r="O274"/>
  <c r="T273"/>
  <c r="S273"/>
  <c r="R273"/>
  <c r="Q273"/>
  <c r="O273"/>
  <c r="T272"/>
  <c r="S272"/>
  <c r="R272"/>
  <c r="Q272"/>
  <c r="O272"/>
  <c r="S271"/>
  <c r="Q271"/>
  <c r="O271"/>
  <c r="S270"/>
  <c r="Q270"/>
  <c r="O270"/>
  <c r="S269"/>
  <c r="Q269"/>
  <c r="O269"/>
  <c r="S268"/>
  <c r="Q268"/>
  <c r="O268"/>
  <c r="S267"/>
  <c r="Q267"/>
  <c r="O267"/>
  <c r="S266"/>
  <c r="Q266"/>
  <c r="O266"/>
  <c r="S265"/>
  <c r="Q265"/>
  <c r="O265"/>
  <c r="O258"/>
  <c r="O257"/>
  <c r="O256"/>
  <c r="O255"/>
  <c r="R254"/>
  <c r="Q254"/>
  <c r="O254"/>
  <c r="S253"/>
  <c r="Q253"/>
  <c r="O253"/>
  <c r="S252"/>
  <c r="R252"/>
  <c r="Q252"/>
  <c r="O252"/>
  <c r="T251"/>
  <c r="S251"/>
  <c r="R251"/>
  <c r="Q251"/>
  <c r="O251"/>
  <c r="T250"/>
  <c r="R250"/>
  <c r="Q250"/>
  <c r="O250"/>
  <c r="T249"/>
  <c r="S249"/>
  <c r="R249"/>
  <c r="Q249"/>
  <c r="O249"/>
  <c r="T248"/>
  <c r="S248"/>
  <c r="R248"/>
  <c r="Q248"/>
  <c r="O248"/>
  <c r="Q247"/>
  <c r="O247"/>
  <c r="S246"/>
  <c r="Q246"/>
  <c r="O246"/>
  <c r="S245"/>
  <c r="R245"/>
  <c r="Q245"/>
  <c r="O245"/>
  <c r="T244"/>
  <c r="R244"/>
  <c r="Q244"/>
  <c r="O244"/>
  <c r="T243"/>
  <c r="S243"/>
  <c r="R243"/>
  <c r="Q243"/>
  <c r="O243"/>
  <c r="T242"/>
  <c r="S242"/>
  <c r="R242"/>
  <c r="Q242"/>
  <c r="O242"/>
  <c r="Q241"/>
  <c r="O241"/>
  <c r="T236"/>
  <c r="S236"/>
  <c r="R236"/>
  <c r="Q236"/>
  <c r="O236"/>
  <c r="T235"/>
  <c r="S235"/>
  <c r="R235"/>
  <c r="Q235"/>
  <c r="O235"/>
  <c r="S234"/>
  <c r="R234"/>
  <c r="Q234"/>
  <c r="O234"/>
  <c r="T233"/>
  <c r="S233"/>
  <c r="R233"/>
  <c r="Q233"/>
  <c r="O233"/>
  <c r="T232"/>
  <c r="S232"/>
  <c r="R232"/>
  <c r="Q232"/>
  <c r="O232"/>
  <c r="T231"/>
  <c r="S231"/>
  <c r="R231"/>
  <c r="Q231"/>
  <c r="O231"/>
  <c r="S230"/>
  <c r="R230"/>
  <c r="Q230"/>
  <c r="O230"/>
  <c r="T229"/>
  <c r="S229"/>
  <c r="R229"/>
  <c r="Q229"/>
  <c r="O229"/>
  <c r="T228"/>
  <c r="S228"/>
  <c r="R228"/>
  <c r="Q228"/>
  <c r="O228"/>
  <c r="T227"/>
  <c r="S227"/>
  <c r="R227"/>
  <c r="Q227"/>
  <c r="O227"/>
  <c r="S226"/>
  <c r="R226"/>
  <c r="Q226"/>
  <c r="O226"/>
  <c r="T225"/>
  <c r="S225"/>
  <c r="R225"/>
  <c r="Q225"/>
  <c r="O225"/>
  <c r="T224"/>
  <c r="S224"/>
  <c r="R224"/>
  <c r="Q224"/>
  <c r="O224"/>
  <c r="T223"/>
  <c r="S223"/>
  <c r="R223"/>
  <c r="Q223"/>
  <c r="O223"/>
  <c r="S222"/>
  <c r="R222"/>
  <c r="Q222"/>
  <c r="O222"/>
  <c r="T221"/>
  <c r="S221"/>
  <c r="R221"/>
  <c r="Q221"/>
  <c r="O221"/>
  <c r="T220"/>
  <c r="S220"/>
  <c r="O220"/>
  <c r="T215"/>
  <c r="S215"/>
  <c r="R215"/>
  <c r="Q215"/>
  <c r="O215"/>
  <c r="R214"/>
  <c r="Q214"/>
  <c r="S211"/>
  <c r="Q211"/>
  <c r="O211"/>
  <c r="S210"/>
  <c r="Q210"/>
  <c r="O210"/>
  <c r="S209"/>
  <c r="Q209"/>
  <c r="O209"/>
  <c r="S208"/>
  <c r="Q208"/>
  <c r="T205"/>
  <c r="S205"/>
  <c r="R205"/>
  <c r="Q205"/>
  <c r="O205"/>
  <c r="T204"/>
  <c r="R204"/>
  <c r="Q204"/>
  <c r="O204"/>
  <c r="S203"/>
  <c r="O203"/>
  <c r="Q202"/>
  <c r="O202"/>
  <c r="T201"/>
  <c r="S201"/>
  <c r="R201"/>
  <c r="Q201"/>
  <c r="O201"/>
  <c r="S200"/>
  <c r="R200"/>
  <c r="Q200"/>
  <c r="O200"/>
  <c r="T199"/>
  <c r="S199"/>
  <c r="R199"/>
  <c r="Q199"/>
  <c r="O199"/>
  <c r="T198"/>
  <c r="O198"/>
  <c r="S197"/>
  <c r="O197"/>
  <c r="T196"/>
  <c r="R196"/>
  <c r="Q196"/>
  <c r="T191"/>
  <c r="S191"/>
  <c r="R191"/>
  <c r="Q191"/>
  <c r="O191"/>
  <c r="T190"/>
  <c r="S190"/>
  <c r="R190"/>
  <c r="Q190"/>
  <c r="O190"/>
  <c r="S189"/>
  <c r="R189"/>
  <c r="Q189"/>
  <c r="O189"/>
  <c r="T188"/>
  <c r="S188"/>
  <c r="R188"/>
  <c r="Q188"/>
  <c r="O188"/>
  <c r="T185"/>
  <c r="S185"/>
  <c r="R185"/>
  <c r="Q185"/>
  <c r="O185"/>
  <c r="S184"/>
  <c r="R184"/>
  <c r="Q184"/>
  <c r="O184"/>
  <c r="T183"/>
  <c r="S183"/>
  <c r="R183"/>
  <c r="Q183"/>
  <c r="O183"/>
  <c r="S182"/>
  <c r="R182"/>
  <c r="Q182"/>
  <c r="T179"/>
  <c r="S179"/>
  <c r="R179"/>
  <c r="Q179"/>
  <c r="O179"/>
  <c r="T178"/>
  <c r="R178"/>
  <c r="Q178"/>
  <c r="O178"/>
  <c r="T177"/>
  <c r="S177"/>
  <c r="R177"/>
  <c r="Q177"/>
  <c r="O177"/>
  <c r="T176"/>
  <c r="R176"/>
  <c r="Q176"/>
  <c r="O176"/>
  <c r="T173"/>
  <c r="R173"/>
  <c r="Q173"/>
  <c r="O173"/>
  <c r="T172"/>
  <c r="S172"/>
  <c r="R172"/>
  <c r="Q172"/>
  <c r="O172"/>
  <c r="T171"/>
  <c r="S171"/>
  <c r="R171"/>
  <c r="Q171"/>
  <c r="O171"/>
  <c r="T170"/>
  <c r="S170"/>
  <c r="R170"/>
  <c r="Q170"/>
  <c r="O170"/>
  <c r="T167"/>
  <c r="S167"/>
  <c r="R167"/>
  <c r="Q167"/>
  <c r="O167"/>
  <c r="T166"/>
  <c r="S166"/>
  <c r="R166"/>
  <c r="Q166"/>
  <c r="O166"/>
  <c r="T165"/>
  <c r="R165"/>
  <c r="Q165"/>
  <c r="O165"/>
  <c r="S164"/>
  <c r="Q164"/>
  <c r="O164"/>
  <c r="T161"/>
  <c r="S161"/>
  <c r="R161"/>
  <c r="Q161"/>
  <c r="O161"/>
  <c r="T160"/>
  <c r="S160"/>
  <c r="R160"/>
  <c r="Q160"/>
  <c r="O160"/>
  <c r="T159"/>
  <c r="S159"/>
  <c r="R159"/>
  <c r="Q159"/>
  <c r="O159"/>
  <c r="S158"/>
  <c r="Q158"/>
  <c r="O158"/>
  <c r="T155"/>
  <c r="S155"/>
  <c r="R155"/>
  <c r="Q155"/>
  <c r="O155"/>
  <c r="T154"/>
  <c r="R154"/>
  <c r="Q154"/>
  <c r="O154"/>
  <c r="T153"/>
  <c r="S153"/>
  <c r="R153"/>
  <c r="Q153"/>
  <c r="O153"/>
  <c r="Q152"/>
  <c r="O152"/>
  <c r="T146"/>
  <c r="S146"/>
  <c r="R146"/>
  <c r="Q146"/>
  <c r="O146"/>
  <c r="Q145"/>
  <c r="O145"/>
  <c r="T140"/>
  <c r="S140"/>
  <c r="R140"/>
  <c r="Q140"/>
  <c r="O140"/>
  <c r="T139"/>
  <c r="S139"/>
  <c r="R139"/>
  <c r="Q139"/>
  <c r="O139"/>
  <c r="T138"/>
  <c r="R138"/>
  <c r="Q138"/>
  <c r="O138"/>
  <c r="T137"/>
  <c r="S137"/>
  <c r="R137"/>
  <c r="Q137"/>
  <c r="O137"/>
  <c r="T136"/>
  <c r="S136"/>
  <c r="R136"/>
  <c r="Q136"/>
  <c r="O136"/>
  <c r="T135"/>
  <c r="S135"/>
  <c r="R135"/>
  <c r="Q135"/>
  <c r="O135"/>
  <c r="T134"/>
  <c r="R134"/>
  <c r="Q134"/>
  <c r="O134"/>
  <c r="T133"/>
  <c r="S133"/>
  <c r="R133"/>
  <c r="Q133"/>
  <c r="O133"/>
  <c r="T132"/>
  <c r="S132"/>
  <c r="R132"/>
  <c r="Q132"/>
  <c r="O132"/>
  <c r="T131"/>
  <c r="S131"/>
  <c r="R131"/>
  <c r="Q131"/>
  <c r="O131"/>
  <c r="T130"/>
  <c r="R130"/>
  <c r="Q130"/>
  <c r="O130"/>
  <c r="T129"/>
  <c r="S129"/>
  <c r="R129"/>
  <c r="Q129"/>
  <c r="O129"/>
  <c r="T128"/>
  <c r="S128"/>
  <c r="R128"/>
  <c r="Q128"/>
  <c r="O128"/>
  <c r="T127"/>
  <c r="S127"/>
  <c r="R127"/>
  <c r="Q127"/>
  <c r="O127"/>
  <c r="T126"/>
  <c r="R126"/>
  <c r="Q126"/>
  <c r="O126"/>
  <c r="T125"/>
  <c r="S125"/>
  <c r="R125"/>
  <c r="Q125"/>
  <c r="O125"/>
  <c r="T124"/>
  <c r="S124"/>
  <c r="R124"/>
  <c r="Q124"/>
  <c r="O124"/>
  <c r="T123"/>
  <c r="S123"/>
  <c r="R123"/>
  <c r="Q123"/>
  <c r="O123"/>
  <c r="T122"/>
  <c r="R122"/>
  <c r="Q122"/>
  <c r="O122"/>
  <c r="T121"/>
  <c r="S121"/>
  <c r="R121"/>
  <c r="Q121"/>
  <c r="O121"/>
  <c r="T120"/>
  <c r="S120"/>
  <c r="R120"/>
  <c r="Q120"/>
  <c r="O120"/>
  <c r="S119"/>
  <c r="R119"/>
  <c r="T116"/>
  <c r="S116"/>
  <c r="R116"/>
  <c r="Q116"/>
  <c r="O116"/>
  <c r="S115"/>
  <c r="R115"/>
  <c r="Q115"/>
  <c r="O115"/>
  <c r="T114"/>
  <c r="R114"/>
  <c r="Q114"/>
  <c r="O114"/>
  <c r="T113"/>
  <c r="S113"/>
  <c r="Q113"/>
  <c r="O113"/>
  <c r="Q108"/>
  <c r="S107"/>
  <c r="R107"/>
  <c r="Q107"/>
  <c r="T106"/>
  <c r="R106"/>
  <c r="Q106"/>
  <c r="T105"/>
  <c r="S105"/>
  <c r="R105"/>
  <c r="Q105"/>
  <c r="Q104"/>
  <c r="Q103"/>
  <c r="Q102"/>
  <c r="Q101"/>
  <c r="T100"/>
  <c r="S100"/>
  <c r="R100"/>
  <c r="Q100"/>
  <c r="S99"/>
  <c r="R99"/>
  <c r="Q99"/>
  <c r="T98"/>
  <c r="R98"/>
  <c r="Q98"/>
  <c r="T97"/>
  <c r="S97"/>
  <c r="R97"/>
  <c r="Q97"/>
  <c r="T96"/>
  <c r="S96"/>
  <c r="R96"/>
  <c r="Q96"/>
  <c r="S95"/>
  <c r="R95"/>
  <c r="Q95"/>
  <c r="T94"/>
  <c r="R94"/>
  <c r="Q94"/>
  <c r="T93"/>
  <c r="S93"/>
  <c r="R93"/>
  <c r="Q93"/>
  <c r="Q92"/>
  <c r="S91"/>
  <c r="R91"/>
  <c r="Q91"/>
  <c r="T90"/>
  <c r="R90"/>
  <c r="Q90"/>
  <c r="S89"/>
  <c r="Q89"/>
  <c r="O109"/>
  <c r="T85"/>
  <c r="S85"/>
  <c r="R85"/>
  <c r="Q85"/>
  <c r="O85"/>
  <c r="T84"/>
  <c r="R84"/>
  <c r="Q84"/>
  <c r="T83"/>
  <c r="S83"/>
  <c r="R83"/>
  <c r="Q83"/>
  <c r="R82"/>
  <c r="Q82"/>
  <c r="O86"/>
  <c r="T75"/>
  <c r="S75"/>
  <c r="R75"/>
  <c r="Q75"/>
  <c r="O75"/>
  <c r="T74"/>
  <c r="R74"/>
  <c r="Q74"/>
  <c r="O74"/>
  <c r="T73"/>
  <c r="S73"/>
  <c r="R73"/>
  <c r="Q73"/>
  <c r="O73"/>
  <c r="T72"/>
  <c r="S72"/>
  <c r="R72"/>
  <c r="Q72"/>
  <c r="O72"/>
  <c r="T71"/>
  <c r="S71"/>
  <c r="R71"/>
  <c r="Q71"/>
  <c r="O71"/>
  <c r="T70"/>
  <c r="R70"/>
  <c r="Q70"/>
  <c r="O70"/>
  <c r="T69"/>
  <c r="S69"/>
  <c r="R69"/>
  <c r="Q69"/>
  <c r="O69"/>
  <c r="T68"/>
  <c r="S68"/>
  <c r="R68"/>
  <c r="Q68"/>
  <c r="O68"/>
  <c r="T67"/>
  <c r="S67"/>
  <c r="R67"/>
  <c r="Q67"/>
  <c r="O67"/>
  <c r="T66"/>
  <c r="R66"/>
  <c r="Q66"/>
  <c r="O66"/>
  <c r="T65"/>
  <c r="S65"/>
  <c r="R65"/>
  <c r="Q65"/>
  <c r="O65"/>
  <c r="T64"/>
  <c r="S64"/>
  <c r="R64"/>
  <c r="Q64"/>
  <c r="O64"/>
  <c r="T63"/>
  <c r="S63"/>
  <c r="R63"/>
  <c r="Q63"/>
  <c r="O63"/>
  <c r="T62"/>
  <c r="R62"/>
  <c r="Q62"/>
  <c r="O62"/>
  <c r="T61"/>
  <c r="S61"/>
  <c r="R61"/>
  <c r="Q61"/>
  <c r="O61"/>
  <c r="T60"/>
  <c r="S60"/>
  <c r="R60"/>
  <c r="Q60"/>
  <c r="O60"/>
  <c r="T59"/>
  <c r="S59"/>
  <c r="R59"/>
  <c r="Q59"/>
  <c r="O59"/>
  <c r="T58"/>
  <c r="R58"/>
  <c r="Q58"/>
  <c r="O58"/>
  <c r="T57"/>
  <c r="S57"/>
  <c r="R57"/>
  <c r="Q57"/>
  <c r="O57"/>
  <c r="T56"/>
  <c r="S56"/>
  <c r="R56"/>
  <c r="Q56"/>
  <c r="O56"/>
  <c r="T55"/>
  <c r="S55"/>
  <c r="R55"/>
  <c r="Q55"/>
  <c r="O55"/>
  <c r="T54"/>
  <c r="Q54"/>
  <c r="O54"/>
  <c r="S51"/>
  <c r="R51"/>
  <c r="Q51"/>
  <c r="O51"/>
  <c r="T50"/>
  <c r="R50"/>
  <c r="Q50"/>
  <c r="O50"/>
  <c r="T49"/>
  <c r="S49"/>
  <c r="R49"/>
  <c r="Q49"/>
  <c r="O49"/>
  <c r="T48"/>
  <c r="S48"/>
  <c r="R48"/>
  <c r="T43"/>
  <c r="S43"/>
  <c r="R43"/>
  <c r="Q43"/>
  <c r="O43"/>
  <c r="T42"/>
  <c r="R42"/>
  <c r="Q42"/>
  <c r="O42"/>
  <c r="T41"/>
  <c r="S41"/>
  <c r="R41"/>
  <c r="Q41"/>
  <c r="O41"/>
  <c r="T40"/>
  <c r="S40"/>
  <c r="R40"/>
  <c r="Q40"/>
  <c r="O40"/>
  <c r="T39"/>
  <c r="S39"/>
  <c r="R39"/>
  <c r="Q39"/>
  <c r="O39"/>
  <c r="T38"/>
  <c r="R38"/>
  <c r="Q38"/>
  <c r="O38"/>
  <c r="T37"/>
  <c r="S37"/>
  <c r="R37"/>
  <c r="Q37"/>
  <c r="O37"/>
  <c r="T36"/>
  <c r="S36"/>
  <c r="R36"/>
  <c r="Q36"/>
  <c r="O36"/>
  <c r="T35"/>
  <c r="S35"/>
  <c r="R35"/>
  <c r="Q35"/>
  <c r="O35"/>
  <c r="T34"/>
  <c r="R34"/>
  <c r="Q34"/>
  <c r="O34"/>
  <c r="T33"/>
  <c r="S33"/>
  <c r="R33"/>
  <c r="Q33"/>
  <c r="O33"/>
  <c r="T32"/>
  <c r="S32"/>
  <c r="R32"/>
  <c r="Q32"/>
  <c r="O32"/>
  <c r="T31"/>
  <c r="S31"/>
  <c r="R31"/>
  <c r="Q31"/>
  <c r="O31"/>
  <c r="T30"/>
  <c r="R30"/>
  <c r="Q30"/>
  <c r="O30"/>
  <c r="T29"/>
  <c r="S29"/>
  <c r="R29"/>
  <c r="Q29"/>
  <c r="O29"/>
  <c r="T28"/>
  <c r="S28"/>
  <c r="R28"/>
  <c r="Q28"/>
  <c r="O28"/>
  <c r="T27"/>
  <c r="S27"/>
  <c r="R27"/>
  <c r="Q27"/>
  <c r="O27"/>
  <c r="T26"/>
  <c r="R26"/>
  <c r="Q26"/>
  <c r="O26"/>
  <c r="T25"/>
  <c r="S25"/>
  <c r="R25"/>
  <c r="Q25"/>
  <c r="O25"/>
  <c r="T24"/>
  <c r="S24"/>
  <c r="R24"/>
  <c r="Q24"/>
  <c r="O24"/>
  <c r="S23"/>
  <c r="R23"/>
  <c r="T20"/>
  <c r="S20"/>
  <c r="R20"/>
  <c r="Q20"/>
  <c r="O20"/>
  <c r="S19"/>
  <c r="R19"/>
  <c r="Q19"/>
  <c r="O19"/>
  <c r="T18"/>
  <c r="R18"/>
  <c r="Q18"/>
  <c r="O18"/>
  <c r="T17"/>
  <c r="S17"/>
  <c r="Q17"/>
  <c r="O17"/>
  <c r="T13"/>
  <c r="S13"/>
  <c r="R13"/>
  <c r="Q13"/>
  <c r="O13"/>
  <c r="T12"/>
  <c r="S12"/>
  <c r="R12"/>
  <c r="Q12"/>
  <c r="O12"/>
  <c r="T11"/>
  <c r="S11"/>
  <c r="R11"/>
  <c r="Q11"/>
  <c r="O11"/>
  <c r="T10"/>
  <c r="S10"/>
  <c r="R10"/>
  <c r="Q10"/>
  <c r="O10"/>
  <c r="T9"/>
  <c r="S9"/>
  <c r="R9"/>
  <c r="Q9"/>
  <c r="O9"/>
  <c r="T8"/>
  <c r="S8"/>
  <c r="R8"/>
  <c r="Q8"/>
  <c r="O8"/>
  <c r="T7"/>
  <c r="S7"/>
  <c r="R7"/>
  <c r="Q7"/>
  <c r="O7"/>
  <c r="C44" i="11"/>
  <c r="C5"/>
  <c r="C6"/>
  <c r="C11"/>
  <c r="C13"/>
  <c r="C14"/>
  <c r="C15"/>
  <c r="C16"/>
  <c r="C17"/>
  <c r="C18"/>
  <c r="C19"/>
  <c r="C20"/>
  <c r="C21"/>
  <c r="C22"/>
  <c r="C23"/>
  <c r="C24"/>
  <c r="C25"/>
  <c r="C28"/>
  <c r="C29"/>
  <c r="C30"/>
  <c r="C33"/>
  <c r="C34"/>
  <c r="C36"/>
  <c r="C40"/>
  <c r="R353" i="28" l="1"/>
  <c r="R355"/>
  <c r="R359"/>
  <c r="R367"/>
  <c r="W99"/>
  <c r="R303"/>
  <c r="R425"/>
  <c r="R429"/>
  <c r="R431"/>
  <c r="R433"/>
  <c r="T428"/>
  <c r="R428"/>
  <c r="R268"/>
  <c r="R354"/>
  <c r="R356"/>
  <c r="R358"/>
  <c r="R360"/>
  <c r="R368"/>
  <c r="R427"/>
  <c r="T307"/>
  <c r="T430"/>
  <c r="R430"/>
  <c r="T386"/>
  <c r="Q294"/>
  <c r="S330"/>
  <c r="S344"/>
  <c r="S399"/>
  <c r="S397"/>
  <c r="S402"/>
  <c r="T407"/>
  <c r="S410"/>
  <c r="S421"/>
  <c r="S429"/>
  <c r="S440"/>
  <c r="T445"/>
  <c r="S448"/>
  <c r="T453"/>
  <c r="S456"/>
  <c r="T461"/>
  <c r="S464"/>
  <c r="T469"/>
  <c r="S472"/>
  <c r="T477"/>
  <c r="S480"/>
  <c r="T485"/>
  <c r="S488"/>
  <c r="T493"/>
  <c r="S496"/>
  <c r="T501"/>
  <c r="S504"/>
  <c r="T509"/>
  <c r="S385"/>
  <c r="T403"/>
  <c r="S406"/>
  <c r="T411"/>
  <c r="T414"/>
  <c r="S417"/>
  <c r="T422"/>
  <c r="S425"/>
  <c r="S433"/>
  <c r="T441"/>
  <c r="S444"/>
  <c r="T449"/>
  <c r="S452"/>
  <c r="T457"/>
  <c r="S460"/>
  <c r="T465"/>
  <c r="S468"/>
  <c r="T473"/>
  <c r="S476"/>
  <c r="T481"/>
  <c r="S484"/>
  <c r="T489"/>
  <c r="S492"/>
  <c r="T497"/>
  <c r="S500"/>
  <c r="T505"/>
  <c r="S508"/>
  <c r="P170"/>
  <c r="T429"/>
  <c r="T426"/>
  <c r="R426"/>
  <c r="T89"/>
  <c r="R89"/>
  <c r="T417"/>
  <c r="R417"/>
  <c r="R21"/>
  <c r="R17"/>
  <c r="O44"/>
  <c r="O23"/>
  <c r="T44"/>
  <c r="T23"/>
  <c r="Q52"/>
  <c r="Q48"/>
  <c r="Q109"/>
  <c r="Q88"/>
  <c r="R117"/>
  <c r="R113"/>
  <c r="O141"/>
  <c r="O119"/>
  <c r="T141"/>
  <c r="T119"/>
  <c r="S147"/>
  <c r="S145"/>
  <c r="R156"/>
  <c r="R152"/>
  <c r="R162"/>
  <c r="R158"/>
  <c r="O186"/>
  <c r="O182"/>
  <c r="O206"/>
  <c r="O196"/>
  <c r="I9" i="34"/>
  <c r="K9" s="1"/>
  <c r="Q197" i="28"/>
  <c r="J12" i="34"/>
  <c r="L12" s="1"/>
  <c r="R198" i="28"/>
  <c r="I10" i="34"/>
  <c r="K10" s="1"/>
  <c r="Q203" i="28"/>
  <c r="O212"/>
  <c r="O208"/>
  <c r="S216"/>
  <c r="S214"/>
  <c r="R220"/>
  <c r="Q275"/>
  <c r="V275" s="1"/>
  <c r="Q303"/>
  <c r="Q305"/>
  <c r="Q306"/>
  <c r="O317"/>
  <c r="O315"/>
  <c r="J43" i="23"/>
  <c r="L43" s="1"/>
  <c r="R315" i="28"/>
  <c r="O328"/>
  <c r="O326"/>
  <c r="E47" i="18"/>
  <c r="G47" s="1"/>
  <c r="R330" i="28"/>
  <c r="O335"/>
  <c r="O334"/>
  <c r="D16" i="18"/>
  <c r="Q338" i="28"/>
  <c r="O349"/>
  <c r="O347"/>
  <c r="I54" i="34"/>
  <c r="K54" s="1"/>
  <c r="Q352" i="28"/>
  <c r="S352"/>
  <c r="S353"/>
  <c r="Q353"/>
  <c r="S354"/>
  <c r="Q354"/>
  <c r="S355"/>
  <c r="Q355"/>
  <c r="S356"/>
  <c r="Q356"/>
  <c r="S357"/>
  <c r="I55" i="34"/>
  <c r="K55" s="1"/>
  <c r="Q357" i="28"/>
  <c r="S358"/>
  <c r="Q358"/>
  <c r="S359"/>
  <c r="Q359"/>
  <c r="S360"/>
  <c r="Q360"/>
  <c r="S361"/>
  <c r="I59" i="34"/>
  <c r="K59" s="1"/>
  <c r="Q361" i="28"/>
  <c r="S363"/>
  <c r="Q363"/>
  <c r="S366"/>
  <c r="Q366"/>
  <c r="S367"/>
  <c r="Q367"/>
  <c r="S368"/>
  <c r="Q368"/>
  <c r="D63" i="18"/>
  <c r="F63" s="1"/>
  <c r="I61" i="34"/>
  <c r="K61" s="1"/>
  <c r="S370" i="28"/>
  <c r="I63" i="34"/>
  <c r="K63" s="1"/>
  <c r="Q370" i="28"/>
  <c r="S371"/>
  <c r="Q371"/>
  <c r="S372"/>
  <c r="I60" i="34"/>
  <c r="K60" s="1"/>
  <c r="Q372" i="28"/>
  <c r="J64" i="34"/>
  <c r="R373" i="28"/>
  <c r="O388"/>
  <c r="O384"/>
  <c r="R384"/>
  <c r="Q394"/>
  <c r="I40" i="34"/>
  <c r="K40" s="1"/>
  <c r="Q390" i="28"/>
  <c r="I40" i="23"/>
  <c r="K40" s="1"/>
  <c r="S394" i="28"/>
  <c r="S390"/>
  <c r="J49" i="34"/>
  <c r="L49" s="1"/>
  <c r="R393" i="28"/>
  <c r="S76"/>
  <c r="S54"/>
  <c r="T147"/>
  <c r="T145"/>
  <c r="T162"/>
  <c r="T158"/>
  <c r="S180"/>
  <c r="S176"/>
  <c r="T186"/>
  <c r="T182"/>
  <c r="R364"/>
  <c r="Q44"/>
  <c r="Q23"/>
  <c r="O52"/>
  <c r="O48"/>
  <c r="R76"/>
  <c r="R54"/>
  <c r="Q141"/>
  <c r="Q119"/>
  <c r="R147"/>
  <c r="R145"/>
  <c r="J9" i="34"/>
  <c r="L9" s="1"/>
  <c r="R197" i="28"/>
  <c r="I12" i="34"/>
  <c r="K12" s="1"/>
  <c r="Q198" i="28"/>
  <c r="O216"/>
  <c r="O214"/>
  <c r="Q220"/>
  <c r="Q274"/>
  <c r="V274" s="1"/>
  <c r="Q301"/>
  <c r="Q302"/>
  <c r="I43" i="23"/>
  <c r="K43" s="1"/>
  <c r="Q315" i="28"/>
  <c r="S328"/>
  <c r="S326"/>
  <c r="D47" i="18"/>
  <c r="F47" s="1"/>
  <c r="Q330" i="28"/>
  <c r="D67" i="18"/>
  <c r="F67" s="1"/>
  <c r="Q334" i="28"/>
  <c r="S335"/>
  <c r="S334"/>
  <c r="O339"/>
  <c r="O338"/>
  <c r="D48" i="18"/>
  <c r="F48" s="1"/>
  <c r="Q342" i="28"/>
  <c r="D51" i="18"/>
  <c r="F51" s="1"/>
  <c r="Q347" i="28"/>
  <c r="J54" i="34"/>
  <c r="R352" i="28"/>
  <c r="S364"/>
  <c r="Q364"/>
  <c r="S365"/>
  <c r="I62" i="34"/>
  <c r="K62" s="1"/>
  <c r="Q365" i="28"/>
  <c r="R369"/>
  <c r="E63" i="18"/>
  <c r="G63" s="1"/>
  <c r="J61" i="34"/>
  <c r="L61" s="1"/>
  <c r="S373" i="28"/>
  <c r="I64" i="34"/>
  <c r="K64" s="1"/>
  <c r="Q373" i="28"/>
  <c r="S374"/>
  <c r="Q374"/>
  <c r="S375"/>
  <c r="Q375"/>
  <c r="S376"/>
  <c r="Q376"/>
  <c r="S377"/>
  <c r="Q377"/>
  <c r="S378"/>
  <c r="Q378"/>
  <c r="S379"/>
  <c r="Q379"/>
  <c r="S380"/>
  <c r="Q380"/>
  <c r="Q388"/>
  <c r="Q384"/>
  <c r="T385"/>
  <c r="V385" s="1"/>
  <c r="O394"/>
  <c r="O390"/>
  <c r="I49" i="34"/>
  <c r="K49" s="1"/>
  <c r="Q393" i="28"/>
  <c r="S413"/>
  <c r="S412"/>
  <c r="Q415"/>
  <c r="T216"/>
  <c r="T214"/>
  <c r="S332"/>
  <c r="S339"/>
  <c r="S338"/>
  <c r="R366"/>
  <c r="E65" i="18"/>
  <c r="G65" s="1"/>
  <c r="H60" i="34"/>
  <c r="O372" i="28"/>
  <c r="T399"/>
  <c r="T397"/>
  <c r="S369"/>
  <c r="Q369"/>
  <c r="D40" i="18"/>
  <c r="F40" s="1"/>
  <c r="Q304" i="28"/>
  <c r="S308"/>
  <c r="S304"/>
  <c r="S312"/>
  <c r="S206"/>
  <c r="S362"/>
  <c r="S168"/>
  <c r="S117"/>
  <c r="Q156"/>
  <c r="S162"/>
  <c r="O174"/>
  <c r="S174"/>
  <c r="T174"/>
  <c r="R180"/>
  <c r="Q186"/>
  <c r="R192"/>
  <c r="S192"/>
  <c r="J12" i="23"/>
  <c r="L12" s="1"/>
  <c r="E12" i="18"/>
  <c r="G12" s="1"/>
  <c r="O308" i="28"/>
  <c r="E42" i="18"/>
  <c r="G42" s="1"/>
  <c r="D44"/>
  <c r="F44" s="1"/>
  <c r="S324" i="28"/>
  <c r="I65" i="23"/>
  <c r="K65" s="1"/>
  <c r="D62" i="18"/>
  <c r="F62" s="1"/>
  <c r="J49" i="23"/>
  <c r="L49" s="1"/>
  <c r="E50" i="18"/>
  <c r="G50" s="1"/>
  <c r="I16" i="23"/>
  <c r="O21" i="28"/>
  <c r="T21"/>
  <c r="R44"/>
  <c r="R52"/>
  <c r="O76"/>
  <c r="T76"/>
  <c r="R86"/>
  <c r="T117"/>
  <c r="R141"/>
  <c r="O147"/>
  <c r="O156"/>
  <c r="O162"/>
  <c r="O192"/>
  <c r="Q216"/>
  <c r="O284"/>
  <c r="S313"/>
  <c r="E44" i="18"/>
  <c r="G44" s="1"/>
  <c r="D66"/>
  <c r="F66" s="1"/>
  <c r="T416" i="28"/>
  <c r="R416"/>
  <c r="T424"/>
  <c r="R424"/>
  <c r="T432"/>
  <c r="R432"/>
  <c r="I12" i="23"/>
  <c r="D12" i="18"/>
  <c r="S21" i="28"/>
  <c r="Q21"/>
  <c r="S44"/>
  <c r="S52"/>
  <c r="Q76"/>
  <c r="Q117"/>
  <c r="S141"/>
  <c r="Q147"/>
  <c r="S156"/>
  <c r="Q162"/>
  <c r="Q174"/>
  <c r="O180"/>
  <c r="T180"/>
  <c r="R186"/>
  <c r="S186"/>
  <c r="T192"/>
  <c r="Q192"/>
  <c r="S212"/>
  <c r="R216"/>
  <c r="O259"/>
  <c r="I39" i="23"/>
  <c r="K39" s="1"/>
  <c r="O313" i="28"/>
  <c r="S317"/>
  <c r="O324"/>
  <c r="O332"/>
  <c r="I47" i="23"/>
  <c r="K47" s="1"/>
  <c r="I50"/>
  <c r="K50" s="1"/>
  <c r="Q381" i="28"/>
  <c r="D56" i="18"/>
  <c r="F56" s="1"/>
  <c r="D61"/>
  <c r="F61" s="1"/>
  <c r="D64"/>
  <c r="F64" s="1"/>
  <c r="D65"/>
  <c r="F65" s="1"/>
  <c r="E66"/>
  <c r="J18" i="23"/>
  <c r="L18" s="1"/>
  <c r="E18" i="18"/>
  <c r="G18" s="1"/>
  <c r="E56"/>
  <c r="K27" i="21"/>
  <c r="J29" i="11"/>
  <c r="R437" i="28"/>
  <c r="O345"/>
  <c r="S349"/>
  <c r="D57" i="18"/>
  <c r="F57" s="1"/>
  <c r="T388" i="28"/>
  <c r="I49" i="23"/>
  <c r="K49" s="1"/>
  <c r="D50" i="18"/>
  <c r="F50" s="1"/>
  <c r="S284" i="28"/>
  <c r="H60" i="23"/>
  <c r="L60" s="1"/>
  <c r="C62" i="18"/>
  <c r="I46" i="23"/>
  <c r="J46"/>
  <c r="L46" s="1"/>
  <c r="I10"/>
  <c r="D10" i="18"/>
  <c r="I9" i="23"/>
  <c r="D9" i="18"/>
  <c r="J9" i="23"/>
  <c r="L9" s="1"/>
  <c r="E9" i="18"/>
  <c r="G9" s="1"/>
  <c r="J47" i="23"/>
  <c r="O45" i="28"/>
  <c r="T45"/>
  <c r="R77"/>
  <c r="R142"/>
  <c r="Q45"/>
  <c r="S45"/>
  <c r="Q142"/>
  <c r="S142"/>
  <c r="T197"/>
  <c r="R511"/>
  <c r="T200"/>
  <c r="T415"/>
  <c r="S193" l="1"/>
  <c r="Q77"/>
  <c r="T142"/>
  <c r="O78"/>
  <c r="R45"/>
  <c r="T86"/>
  <c r="T82"/>
  <c r="T156"/>
  <c r="T152"/>
  <c r="S78"/>
  <c r="S77"/>
  <c r="I36" i="34"/>
  <c r="K36" s="1"/>
  <c r="Q284" i="28"/>
  <c r="O237"/>
  <c r="S345"/>
  <c r="S342"/>
  <c r="I13" i="34"/>
  <c r="K13" s="1"/>
  <c r="Q212" i="28"/>
  <c r="J41" i="34"/>
  <c r="L41" s="1"/>
  <c r="R313" i="28"/>
  <c r="J41" i="23"/>
  <c r="L41" s="1"/>
  <c r="J63" i="34"/>
  <c r="L63" s="1"/>
  <c r="R370" i="28"/>
  <c r="I50" i="34"/>
  <c r="K50" s="1"/>
  <c r="Q349" i="28"/>
  <c r="I47" i="34"/>
  <c r="K47" s="1"/>
  <c r="Q345" i="28"/>
  <c r="I65" i="34"/>
  <c r="K65" s="1"/>
  <c r="Q335" i="28"/>
  <c r="I46" i="34"/>
  <c r="K46" s="1"/>
  <c r="Q332" i="28"/>
  <c r="I43" i="34"/>
  <c r="K43" s="1"/>
  <c r="Q317" i="28"/>
  <c r="Q238"/>
  <c r="Q237"/>
  <c r="J18" i="34"/>
  <c r="L18" s="1"/>
  <c r="R388" i="28"/>
  <c r="S388"/>
  <c r="S387"/>
  <c r="S109"/>
  <c r="S88"/>
  <c r="T332"/>
  <c r="T330"/>
  <c r="O77"/>
  <c r="E48" i="18"/>
  <c r="G48" s="1"/>
  <c r="J47" i="34"/>
  <c r="L47" s="1"/>
  <c r="R345" i="28"/>
  <c r="I17" i="34"/>
  <c r="K17" s="1"/>
  <c r="Q328" i="28"/>
  <c r="T238"/>
  <c r="T237"/>
  <c r="R174"/>
  <c r="I29" i="34"/>
  <c r="Q168" i="28"/>
  <c r="J62" i="34"/>
  <c r="L62" s="1"/>
  <c r="R365" i="28"/>
  <c r="T372"/>
  <c r="J60" i="34"/>
  <c r="L60" s="1"/>
  <c r="R372" i="28"/>
  <c r="S238"/>
  <c r="S237"/>
  <c r="O142"/>
  <c r="O117"/>
  <c r="Q110"/>
  <c r="Q86"/>
  <c r="T52"/>
  <c r="Q206"/>
  <c r="Q193"/>
  <c r="Q180"/>
  <c r="O193"/>
  <c r="O168"/>
  <c r="D42" i="18"/>
  <c r="F42" s="1"/>
  <c r="I41" i="34"/>
  <c r="K41" s="1"/>
  <c r="Q313" i="28"/>
  <c r="I41" i="23"/>
  <c r="K41" s="1"/>
  <c r="Q308" i="28"/>
  <c r="I39" i="34"/>
  <c r="K39" s="1"/>
  <c r="Q438" i="28"/>
  <c r="Q437"/>
  <c r="I16" i="34"/>
  <c r="K16" s="1"/>
  <c r="Q339" i="28"/>
  <c r="R332"/>
  <c r="J46" i="34"/>
  <c r="L46" s="1"/>
  <c r="J43"/>
  <c r="L43" s="1"/>
  <c r="R317" i="28"/>
  <c r="R238"/>
  <c r="R237"/>
  <c r="H14" i="34"/>
  <c r="O110" i="28"/>
  <c r="T293"/>
  <c r="R293"/>
  <c r="Q78"/>
  <c r="K15" i="21"/>
  <c r="J4" i="11"/>
  <c r="I29" i="23"/>
  <c r="K29" s="1"/>
  <c r="D30" i="18"/>
  <c r="E62"/>
  <c r="G62" s="1"/>
  <c r="E64"/>
  <c r="G64" s="1"/>
  <c r="I13" i="23"/>
  <c r="D13" i="18"/>
  <c r="T297" i="28"/>
  <c r="R297"/>
  <c r="K12" i="21"/>
  <c r="J36" i="11"/>
  <c r="J37" s="1"/>
  <c r="I17" i="23"/>
  <c r="D17" i="18"/>
  <c r="D37"/>
  <c r="I36" i="23"/>
  <c r="K25" i="21"/>
  <c r="J22" i="11"/>
  <c r="K46" i="23"/>
  <c r="L47"/>
  <c r="T413" i="28"/>
  <c r="T511"/>
  <c r="T437"/>
  <c r="O510"/>
  <c r="T438"/>
  <c r="R438"/>
  <c r="R78"/>
  <c r="C14" i="18" l="1"/>
  <c r="S438" i="28"/>
  <c r="S437"/>
  <c r="J25" i="11"/>
  <c r="T312" i="28"/>
  <c r="K29" i="34"/>
  <c r="T317" i="28"/>
  <c r="T315"/>
  <c r="I15" i="34"/>
  <c r="K15" s="1"/>
  <c r="Q512" i="28"/>
  <c r="T345"/>
  <c r="T341"/>
  <c r="J15" i="34"/>
  <c r="I5" i="32"/>
  <c r="R512" i="28"/>
  <c r="T78"/>
  <c r="T77"/>
  <c r="O238"/>
  <c r="I14" i="34"/>
  <c r="Q143" i="28"/>
  <c r="O143"/>
  <c r="J15" i="23"/>
  <c r="E15" i="18"/>
  <c r="I14" i="23"/>
  <c r="D14" i="18"/>
  <c r="K22" i="21"/>
  <c r="J24" i="11"/>
  <c r="I15" i="23"/>
  <c r="D15" i="18"/>
  <c r="T510" i="28"/>
  <c r="S510"/>
  <c r="J23" i="11" l="1"/>
  <c r="H14" i="23"/>
  <c r="K26" i="21"/>
  <c r="S512" i="28"/>
  <c r="S511"/>
  <c r="O261"/>
  <c r="O260"/>
  <c r="K21" i="21"/>
  <c r="T313" i="28"/>
  <c r="H15" i="34"/>
  <c r="H20" s="1"/>
  <c r="G5" i="32"/>
  <c r="J5" s="1"/>
  <c r="O512" i="28"/>
  <c r="I20" i="23"/>
  <c r="K14" i="34"/>
  <c r="K20" s="1"/>
  <c r="I20"/>
  <c r="H15" i="23"/>
  <c r="C15" i="18"/>
  <c r="G15" s="1"/>
  <c r="T512" i="28"/>
  <c r="H20" i="23" l="1"/>
  <c r="L15" i="34"/>
  <c r="L15" i="23"/>
  <c r="K9" i="21"/>
  <c r="J40" i="11"/>
  <c r="J41" s="1"/>
  <c r="C27" i="19" l="1"/>
  <c r="B27"/>
  <c r="C25"/>
  <c r="B25"/>
  <c r="C23"/>
  <c r="C24" s="1"/>
  <c r="B23"/>
  <c r="D22"/>
  <c r="D21"/>
  <c r="C16"/>
  <c r="B16"/>
  <c r="D16" s="1"/>
  <c r="C14"/>
  <c r="C15" s="1"/>
  <c r="C17" s="1"/>
  <c r="D13"/>
  <c r="D9"/>
  <c r="B9" s="1"/>
  <c r="C8"/>
  <c r="D7"/>
  <c r="D6"/>
  <c r="B5"/>
  <c r="B14" s="1"/>
  <c r="D4"/>
  <c r="I74" i="18"/>
  <c r="H74"/>
  <c r="I73"/>
  <c r="H73"/>
  <c r="I72"/>
  <c r="H72"/>
  <c r="G71"/>
  <c r="I71" s="1"/>
  <c r="F71"/>
  <c r="G70"/>
  <c r="H70" s="1"/>
  <c r="F70"/>
  <c r="G69"/>
  <c r="I69" s="1"/>
  <c r="F69"/>
  <c r="I68"/>
  <c r="H68"/>
  <c r="I65"/>
  <c r="I64"/>
  <c r="I63"/>
  <c r="H62"/>
  <c r="H60"/>
  <c r="I59"/>
  <c r="H58"/>
  <c r="A56"/>
  <c r="A57" s="1"/>
  <c r="A58" s="1"/>
  <c r="A59" s="1"/>
  <c r="A60" s="1"/>
  <c r="A61" s="1"/>
  <c r="A62" s="1"/>
  <c r="A63" s="1"/>
  <c r="A66" s="1"/>
  <c r="A67" s="1"/>
  <c r="A69" s="1"/>
  <c r="A70" s="1"/>
  <c r="A71" s="1"/>
  <c r="A72" s="1"/>
  <c r="A73" s="1"/>
  <c r="A74" s="1"/>
  <c r="I50"/>
  <c r="H50"/>
  <c r="I49"/>
  <c r="H49"/>
  <c r="A45"/>
  <c r="A46" s="1"/>
  <c r="A47" s="1"/>
  <c r="A48" s="1"/>
  <c r="A50" s="1"/>
  <c r="A51" s="1"/>
  <c r="H44"/>
  <c r="I43"/>
  <c r="H43"/>
  <c r="H38"/>
  <c r="H35"/>
  <c r="H34"/>
  <c r="H33"/>
  <c r="H32"/>
  <c r="H31"/>
  <c r="H29"/>
  <c r="H28"/>
  <c r="H27"/>
  <c r="H26"/>
  <c r="H25"/>
  <c r="H24"/>
  <c r="I19"/>
  <c r="H19"/>
  <c r="C20"/>
  <c r="F20"/>
  <c r="K5"/>
  <c r="C41" i="11"/>
  <c r="C37"/>
  <c r="C35"/>
  <c r="C31"/>
  <c r="C26"/>
  <c r="C9"/>
  <c r="C9" i="19" l="1"/>
  <c r="C10" s="1"/>
  <c r="D23"/>
  <c r="D27"/>
  <c r="D25"/>
  <c r="C26"/>
  <c r="C28" s="1"/>
  <c r="D5"/>
  <c r="H69" i="18"/>
  <c r="H64"/>
  <c r="H59"/>
  <c r="H63"/>
  <c r="H65"/>
  <c r="D24" i="19"/>
  <c r="D26" s="1"/>
  <c r="C38" i="11"/>
  <c r="H11" i="18"/>
  <c r="I11"/>
  <c r="H12"/>
  <c r="I12"/>
  <c r="I15"/>
  <c r="H15"/>
  <c r="H36"/>
  <c r="I36"/>
  <c r="H42"/>
  <c r="I42"/>
  <c r="H18"/>
  <c r="I18"/>
  <c r="H46"/>
  <c r="I46"/>
  <c r="I47"/>
  <c r="H47"/>
  <c r="H48"/>
  <c r="I48"/>
  <c r="D14" i="19"/>
  <c r="D15" s="1"/>
  <c r="D17" s="1"/>
  <c r="B15"/>
  <c r="B17" s="1"/>
  <c r="D20" i="18"/>
  <c r="I23"/>
  <c r="I24"/>
  <c r="I25"/>
  <c r="I26"/>
  <c r="I27"/>
  <c r="I28"/>
  <c r="I29"/>
  <c r="I31"/>
  <c r="I32"/>
  <c r="I33"/>
  <c r="I34"/>
  <c r="I35"/>
  <c r="I38"/>
  <c r="I44"/>
  <c r="I58"/>
  <c r="I60"/>
  <c r="I62"/>
  <c r="I70"/>
  <c r="H71"/>
  <c r="B24" i="19"/>
  <c r="B26" s="1"/>
  <c r="B28" s="1"/>
  <c r="H23" i="18"/>
  <c r="B8" i="19"/>
  <c r="D28" l="1"/>
  <c r="B10"/>
  <c r="D10" s="1"/>
  <c r="D8"/>
  <c r="H9" i="18"/>
  <c r="I9"/>
  <c r="C42" i="11"/>
  <c r="D38" l="1"/>
  <c r="C45"/>
  <c r="D39"/>
  <c r="D36"/>
  <c r="D32"/>
  <c r="D27"/>
  <c r="D6"/>
  <c r="D11"/>
  <c r="D10"/>
  <c r="D8"/>
  <c r="D4"/>
  <c r="D42"/>
  <c r="D40"/>
  <c r="D34"/>
  <c r="D33"/>
  <c r="D30"/>
  <c r="D29"/>
  <c r="D28"/>
  <c r="D18"/>
  <c r="D15"/>
  <c r="D7"/>
  <c r="D12"/>
  <c r="D17"/>
  <c r="D19"/>
  <c r="D23"/>
  <c r="D25"/>
  <c r="D35"/>
  <c r="D41"/>
  <c r="D26"/>
  <c r="D13"/>
  <c r="D14"/>
  <c r="D20"/>
  <c r="D24"/>
  <c r="D5"/>
  <c r="D9"/>
  <c r="D21"/>
  <c r="D16"/>
  <c r="D22"/>
  <c r="D31"/>
  <c r="D37"/>
  <c r="O426" i="7" l="1"/>
  <c r="Q426" s="1"/>
  <c r="P110" i="8" l="1"/>
  <c r="P143" s="1"/>
  <c r="O513" i="7"/>
  <c r="N395" i="6"/>
  <c r="N400" s="1"/>
  <c r="M395"/>
  <c r="M400" s="1"/>
  <c r="R398" i="1"/>
  <c r="R397"/>
  <c r="M397" i="28" s="1"/>
  <c r="P399" i="1"/>
  <c r="K399" i="28" s="1"/>
  <c r="R399" i="1" l="1"/>
  <c r="M398" i="28"/>
  <c r="N513" i="6"/>
  <c r="M513"/>
  <c r="O266"/>
  <c r="X266" s="1"/>
  <c r="O267"/>
  <c r="X267" s="1"/>
  <c r="Z266" l="1"/>
  <c r="AD266"/>
  <c r="Z267"/>
  <c r="AB266"/>
  <c r="AB267"/>
  <c r="M399" i="28"/>
  <c r="H38" i="35"/>
  <c r="F399" i="28"/>
  <c r="H397"/>
  <c r="H398"/>
  <c r="AE267" i="6" l="1"/>
  <c r="AE266"/>
  <c r="AD267"/>
  <c r="E7" i="28"/>
  <c r="S398" i="1"/>
  <c r="N398" i="28" s="1"/>
  <c r="S397" i="1"/>
  <c r="N397" i="28" s="1"/>
  <c r="Q399" i="1"/>
  <c r="L399" i="28" s="1"/>
  <c r="R194" i="8"/>
  <c r="S194"/>
  <c r="O164"/>
  <c r="M394" i="1"/>
  <c r="N394"/>
  <c r="M388"/>
  <c r="N388"/>
  <c r="M381"/>
  <c r="N381"/>
  <c r="M349"/>
  <c r="N349"/>
  <c r="M345"/>
  <c r="N345"/>
  <c r="M339"/>
  <c r="N339"/>
  <c r="M335"/>
  <c r="N335"/>
  <c r="M332"/>
  <c r="N332"/>
  <c r="M328"/>
  <c r="N328"/>
  <c r="M317"/>
  <c r="N317"/>
  <c r="M313"/>
  <c r="N313"/>
  <c r="M308"/>
  <c r="N308"/>
  <c r="M284"/>
  <c r="N284"/>
  <c r="M511" i="7"/>
  <c r="N511"/>
  <c r="M510"/>
  <c r="N510"/>
  <c r="N512" s="1"/>
  <c r="M438"/>
  <c r="N438"/>
  <c r="P317"/>
  <c r="M259"/>
  <c r="M395" s="1"/>
  <c r="M400" s="1"/>
  <c r="N259"/>
  <c r="N395" s="1"/>
  <c r="N400" s="1"/>
  <c r="M260"/>
  <c r="M261" s="1"/>
  <c r="Q164" i="8" l="1"/>
  <c r="X164"/>
  <c r="S164"/>
  <c r="S168" s="1"/>
  <c r="S193" s="1"/>
  <c r="Q168"/>
  <c r="Q193" s="1"/>
  <c r="M512" i="7"/>
  <c r="M513" s="1"/>
  <c r="H399" i="1"/>
  <c r="H399" i="28" s="1"/>
  <c r="D399"/>
  <c r="S399" i="1"/>
  <c r="N260" i="7"/>
  <c r="N261" s="1"/>
  <c r="N513"/>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9"/>
  <c r="O80"/>
  <c r="O81"/>
  <c r="O82"/>
  <c r="O83"/>
  <c r="O84"/>
  <c r="O85"/>
  <c r="O86"/>
  <c r="O87"/>
  <c r="O88"/>
  <c r="O90"/>
  <c r="O91"/>
  <c r="O92"/>
  <c r="O93"/>
  <c r="O94"/>
  <c r="O95"/>
  <c r="O96"/>
  <c r="O97"/>
  <c r="O98"/>
  <c r="O99"/>
  <c r="O100"/>
  <c r="O101"/>
  <c r="O102"/>
  <c r="O103"/>
  <c r="O104"/>
  <c r="O105"/>
  <c r="O106"/>
  <c r="O108"/>
  <c r="O109"/>
  <c r="O110"/>
  <c r="O111"/>
  <c r="O112"/>
  <c r="O113"/>
  <c r="O114"/>
  <c r="O115"/>
  <c r="O116"/>
  <c r="O117"/>
  <c r="O118"/>
  <c r="O119"/>
  <c r="O121"/>
  <c r="O122"/>
  <c r="O123"/>
  <c r="O124"/>
  <c r="O125"/>
  <c r="O126"/>
  <c r="O127"/>
  <c r="O128"/>
  <c r="O129"/>
  <c r="O130"/>
  <c r="O131"/>
  <c r="O132"/>
  <c r="O133"/>
  <c r="O134"/>
  <c r="O135"/>
  <c r="O136"/>
  <c r="O137"/>
  <c r="O138"/>
  <c r="O139"/>
  <c r="O140"/>
  <c r="O141"/>
  <c r="O142"/>
  <c r="O143"/>
  <c r="O144"/>
  <c r="O145"/>
  <c r="O146"/>
  <c r="O147"/>
  <c r="O148"/>
  <c r="O150"/>
  <c r="O151"/>
  <c r="O152"/>
  <c r="O156"/>
  <c r="O157"/>
  <c r="O158"/>
  <c r="O161"/>
  <c r="O162"/>
  <c r="O163"/>
  <c r="O164"/>
  <c r="X164" s="1"/>
  <c r="O168"/>
  <c r="O169"/>
  <c r="O174"/>
  <c r="O175"/>
  <c r="O180"/>
  <c r="O181"/>
  <c r="O182"/>
  <c r="O186"/>
  <c r="O187"/>
  <c r="O192"/>
  <c r="O196"/>
  <c r="O202"/>
  <c r="O203"/>
  <c r="X203" s="1"/>
  <c r="O206"/>
  <c r="O207"/>
  <c r="O208"/>
  <c r="X208" s="1"/>
  <c r="O209"/>
  <c r="X209" s="1"/>
  <c r="O210"/>
  <c r="X210" s="1"/>
  <c r="O211"/>
  <c r="X211" s="1"/>
  <c r="O212"/>
  <c r="O213"/>
  <c r="O214"/>
  <c r="O215"/>
  <c r="O216"/>
  <c r="O217"/>
  <c r="O218"/>
  <c r="O219"/>
  <c r="O220"/>
  <c r="O221"/>
  <c r="O222"/>
  <c r="O223"/>
  <c r="O224"/>
  <c r="O225"/>
  <c r="O226"/>
  <c r="O227"/>
  <c r="O228"/>
  <c r="O229"/>
  <c r="O230"/>
  <c r="O231"/>
  <c r="O232"/>
  <c r="O233"/>
  <c r="O234"/>
  <c r="O235"/>
  <c r="O236"/>
  <c r="O241"/>
  <c r="X241" s="1"/>
  <c r="O242"/>
  <c r="O243"/>
  <c r="O244"/>
  <c r="O245"/>
  <c r="O246"/>
  <c r="X246" s="1"/>
  <c r="O247"/>
  <c r="X247" s="1"/>
  <c r="O248"/>
  <c r="O249"/>
  <c r="O253"/>
  <c r="X253" s="1"/>
  <c r="O254"/>
  <c r="O255"/>
  <c r="X255" s="1"/>
  <c r="O256"/>
  <c r="X256" s="1"/>
  <c r="O257"/>
  <c r="X257" s="1"/>
  <c r="O258"/>
  <c r="X258" s="1"/>
  <c r="O265"/>
  <c r="X265" s="1"/>
  <c r="O266"/>
  <c r="O267"/>
  <c r="O268"/>
  <c r="O269"/>
  <c r="X269" s="1"/>
  <c r="O270"/>
  <c r="O271"/>
  <c r="O272"/>
  <c r="O273"/>
  <c r="O274"/>
  <c r="O275"/>
  <c r="O276"/>
  <c r="O277"/>
  <c r="O278"/>
  <c r="O279"/>
  <c r="O280"/>
  <c r="O281"/>
  <c r="O282"/>
  <c r="X282" s="1"/>
  <c r="AD282" s="1"/>
  <c r="O283"/>
  <c r="O284"/>
  <c r="O287"/>
  <c r="X287" s="1"/>
  <c r="O288"/>
  <c r="X288" s="1"/>
  <c r="O289"/>
  <c r="X289" s="1"/>
  <c r="O290"/>
  <c r="X290" s="1"/>
  <c r="O291"/>
  <c r="X291" s="1"/>
  <c r="O292"/>
  <c r="X292" s="1"/>
  <c r="O293"/>
  <c r="X293" s="1"/>
  <c r="AD293" s="1"/>
  <c r="O294"/>
  <c r="O295"/>
  <c r="X295" s="1"/>
  <c r="O296"/>
  <c r="X296" s="1"/>
  <c r="O297"/>
  <c r="X297" s="1"/>
  <c r="AD297" s="1"/>
  <c r="O298"/>
  <c r="X298" s="1"/>
  <c r="AD298" s="1"/>
  <c r="O299"/>
  <c r="O300"/>
  <c r="O301"/>
  <c r="O302"/>
  <c r="O303"/>
  <c r="O304"/>
  <c r="X304" s="1"/>
  <c r="O306"/>
  <c r="O307"/>
  <c r="O308"/>
  <c r="O315"/>
  <c r="Q315" s="1"/>
  <c r="O316"/>
  <c r="Q316" s="1"/>
  <c r="O317"/>
  <c r="O318"/>
  <c r="O319"/>
  <c r="O320"/>
  <c r="O321"/>
  <c r="O322"/>
  <c r="O323"/>
  <c r="O324"/>
  <c r="O325"/>
  <c r="O326"/>
  <c r="X326" s="1"/>
  <c r="O327"/>
  <c r="X327" s="1"/>
  <c r="O328"/>
  <c r="O329"/>
  <c r="O330"/>
  <c r="Q330" s="1"/>
  <c r="Q332" s="1"/>
  <c r="O331"/>
  <c r="O332"/>
  <c r="O334"/>
  <c r="X334" s="1"/>
  <c r="O335"/>
  <c r="O338"/>
  <c r="X338" s="1"/>
  <c r="O339"/>
  <c r="O341"/>
  <c r="O342"/>
  <c r="O343"/>
  <c r="O344"/>
  <c r="O345"/>
  <c r="O347"/>
  <c r="O348"/>
  <c r="X348" s="1"/>
  <c r="O349"/>
  <c r="O352"/>
  <c r="O353"/>
  <c r="O354"/>
  <c r="O355"/>
  <c r="O356"/>
  <c r="O357"/>
  <c r="O358"/>
  <c r="O359"/>
  <c r="O360"/>
  <c r="O361"/>
  <c r="X361" s="1"/>
  <c r="AD361" s="1"/>
  <c r="O362"/>
  <c r="X362" s="1"/>
  <c r="AD362" s="1"/>
  <c r="O363"/>
  <c r="X363" s="1"/>
  <c r="AD363" s="1"/>
  <c r="O364"/>
  <c r="O366"/>
  <c r="Q366" s="1"/>
  <c r="O367"/>
  <c r="O368"/>
  <c r="O369"/>
  <c r="O370"/>
  <c r="O371"/>
  <c r="O372"/>
  <c r="O373"/>
  <c r="O374"/>
  <c r="O375"/>
  <c r="O376"/>
  <c r="Q376" s="1"/>
  <c r="O377"/>
  <c r="Q377" s="1"/>
  <c r="O378"/>
  <c r="Q378" s="1"/>
  <c r="O379"/>
  <c r="Q379" s="1"/>
  <c r="O380"/>
  <c r="Q380" s="1"/>
  <c r="O384"/>
  <c r="O385"/>
  <c r="O386"/>
  <c r="O387"/>
  <c r="O390"/>
  <c r="O391"/>
  <c r="O392"/>
  <c r="O393"/>
  <c r="O394"/>
  <c r="O396"/>
  <c r="O397"/>
  <c r="O398"/>
  <c r="O399"/>
  <c r="O401"/>
  <c r="O402"/>
  <c r="O403"/>
  <c r="O404"/>
  <c r="O405"/>
  <c r="O406"/>
  <c r="O407"/>
  <c r="O408"/>
  <c r="O409"/>
  <c r="O410"/>
  <c r="O411"/>
  <c r="O412"/>
  <c r="O415"/>
  <c r="O416"/>
  <c r="O417"/>
  <c r="O418"/>
  <c r="O419"/>
  <c r="O420"/>
  <c r="O421"/>
  <c r="Q421" s="1"/>
  <c r="S421" s="1"/>
  <c r="O422"/>
  <c r="O423"/>
  <c r="Q423" s="1"/>
  <c r="O424"/>
  <c r="O425"/>
  <c r="Q425" s="1"/>
  <c r="O427"/>
  <c r="O428"/>
  <c r="O429"/>
  <c r="O430"/>
  <c r="O431"/>
  <c r="O432"/>
  <c r="O433"/>
  <c r="O434"/>
  <c r="O435"/>
  <c r="O436"/>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17"/>
  <c r="S507"/>
  <c r="R507"/>
  <c r="S506"/>
  <c r="R506"/>
  <c r="S505"/>
  <c r="R505"/>
  <c r="S504"/>
  <c r="R504"/>
  <c r="S503"/>
  <c r="R503"/>
  <c r="S502"/>
  <c r="R502"/>
  <c r="S501"/>
  <c r="R501"/>
  <c r="S500"/>
  <c r="R500"/>
  <c r="S499"/>
  <c r="R499"/>
  <c r="S498"/>
  <c r="R498"/>
  <c r="S497"/>
  <c r="R497"/>
  <c r="S496"/>
  <c r="R496"/>
  <c r="S495"/>
  <c r="R495"/>
  <c r="S494"/>
  <c r="R494"/>
  <c r="S493"/>
  <c r="R493"/>
  <c r="S492"/>
  <c r="R492"/>
  <c r="S491"/>
  <c r="R491"/>
  <c r="S490"/>
  <c r="R490"/>
  <c r="S489"/>
  <c r="R489"/>
  <c r="S488"/>
  <c r="R488"/>
  <c r="S487"/>
  <c r="R487"/>
  <c r="S485"/>
  <c r="R485"/>
  <c r="S484"/>
  <c r="R484"/>
  <c r="S483"/>
  <c r="R483"/>
  <c r="S482"/>
  <c r="R482"/>
  <c r="S481"/>
  <c r="R481"/>
  <c r="S480"/>
  <c r="R480"/>
  <c r="S479"/>
  <c r="R479"/>
  <c r="S478"/>
  <c r="R478"/>
  <c r="S477"/>
  <c r="R477"/>
  <c r="S476"/>
  <c r="R476"/>
  <c r="S475"/>
  <c r="R475"/>
  <c r="S472"/>
  <c r="R472"/>
  <c r="S471"/>
  <c r="R471"/>
  <c r="S470"/>
  <c r="R470"/>
  <c r="S469"/>
  <c r="R469"/>
  <c r="S468"/>
  <c r="R468"/>
  <c r="S467"/>
  <c r="R467"/>
  <c r="S466"/>
  <c r="R466"/>
  <c r="S465"/>
  <c r="R465"/>
  <c r="S464"/>
  <c r="R464"/>
  <c r="S463"/>
  <c r="R463"/>
  <c r="S462"/>
  <c r="R462"/>
  <c r="S461"/>
  <c r="R461"/>
  <c r="S460"/>
  <c r="R460"/>
  <c r="S459"/>
  <c r="R459"/>
  <c r="S458"/>
  <c r="R458"/>
  <c r="S457"/>
  <c r="R457"/>
  <c r="S456"/>
  <c r="R456"/>
  <c r="S455"/>
  <c r="R455"/>
  <c r="S454"/>
  <c r="R454"/>
  <c r="S453"/>
  <c r="R453"/>
  <c r="S452"/>
  <c r="R452"/>
  <c r="S451"/>
  <c r="R451"/>
  <c r="S449"/>
  <c r="R449"/>
  <c r="S448"/>
  <c r="R448"/>
  <c r="S447"/>
  <c r="R447"/>
  <c r="S446"/>
  <c r="R446"/>
  <c r="S445"/>
  <c r="R445"/>
  <c r="S444"/>
  <c r="R444"/>
  <c r="S443"/>
  <c r="R443"/>
  <c r="S442"/>
  <c r="R442"/>
  <c r="S441"/>
  <c r="R441"/>
  <c r="S434"/>
  <c r="S422"/>
  <c r="S418"/>
  <c r="S411"/>
  <c r="S410"/>
  <c r="S409"/>
  <c r="S408"/>
  <c r="S407"/>
  <c r="S405"/>
  <c r="S404"/>
  <c r="S403"/>
  <c r="R403"/>
  <c r="S402"/>
  <c r="R402"/>
  <c r="S401"/>
  <c r="R401"/>
  <c r="S399"/>
  <c r="R399"/>
  <c r="S398"/>
  <c r="S397"/>
  <c r="S393"/>
  <c r="R390"/>
  <c r="R394" s="1"/>
  <c r="R388"/>
  <c r="S387"/>
  <c r="S386"/>
  <c r="S385"/>
  <c r="S388" s="1"/>
  <c r="S384"/>
  <c r="R384"/>
  <c r="S347"/>
  <c r="S344"/>
  <c r="S343"/>
  <c r="S342"/>
  <c r="S331"/>
  <c r="S320"/>
  <c r="R320"/>
  <c r="R317"/>
  <c r="S316"/>
  <c r="S312"/>
  <c r="R313"/>
  <c r="S311"/>
  <c r="S307"/>
  <c r="S306"/>
  <c r="S303"/>
  <c r="S302"/>
  <c r="S298"/>
  <c r="S297"/>
  <c r="S282"/>
  <c r="S281"/>
  <c r="S277"/>
  <c r="S276"/>
  <c r="S273"/>
  <c r="S272"/>
  <c r="S268"/>
  <c r="S254"/>
  <c r="S252"/>
  <c r="S249"/>
  <c r="S248"/>
  <c r="S245"/>
  <c r="S244"/>
  <c r="S243"/>
  <c r="S242"/>
  <c r="S236"/>
  <c r="S235"/>
  <c r="S234"/>
  <c r="S233"/>
  <c r="S232"/>
  <c r="S231"/>
  <c r="S230"/>
  <c r="S229"/>
  <c r="S228"/>
  <c r="S227"/>
  <c r="S226"/>
  <c r="S225"/>
  <c r="S224"/>
  <c r="S223"/>
  <c r="S222"/>
  <c r="S221"/>
  <c r="S220"/>
  <c r="S219"/>
  <c r="R219"/>
  <c r="S218"/>
  <c r="R218"/>
  <c r="S217"/>
  <c r="R217"/>
  <c r="S216"/>
  <c r="R216"/>
  <c r="S215"/>
  <c r="S214"/>
  <c r="S213"/>
  <c r="R213"/>
  <c r="S205"/>
  <c r="S204"/>
  <c r="S202"/>
  <c r="S201"/>
  <c r="S199"/>
  <c r="S198"/>
  <c r="S196"/>
  <c r="R196"/>
  <c r="S192"/>
  <c r="R192"/>
  <c r="S191"/>
  <c r="S190"/>
  <c r="S189"/>
  <c r="S188"/>
  <c r="S187"/>
  <c r="R187"/>
  <c r="S186"/>
  <c r="R186"/>
  <c r="S185"/>
  <c r="S184"/>
  <c r="S183"/>
  <c r="S182"/>
  <c r="S181"/>
  <c r="R181"/>
  <c r="S180"/>
  <c r="R180"/>
  <c r="S179"/>
  <c r="S178"/>
  <c r="S177"/>
  <c r="S176"/>
  <c r="S175"/>
  <c r="R175"/>
  <c r="S174"/>
  <c r="R174"/>
  <c r="S173"/>
  <c r="S172"/>
  <c r="S171"/>
  <c r="S170"/>
  <c r="S169"/>
  <c r="R169"/>
  <c r="S167"/>
  <c r="S166"/>
  <c r="S165"/>
  <c r="S163"/>
  <c r="R163"/>
  <c r="S162"/>
  <c r="R162"/>
  <c r="S161"/>
  <c r="S160"/>
  <c r="S159"/>
  <c r="S158"/>
  <c r="S157"/>
  <c r="R157"/>
  <c r="S156"/>
  <c r="R156"/>
  <c r="S155"/>
  <c r="S154"/>
  <c r="S153"/>
  <c r="S152"/>
  <c r="S151"/>
  <c r="R151"/>
  <c r="S150"/>
  <c r="R150"/>
  <c r="S149"/>
  <c r="R149"/>
  <c r="S148"/>
  <c r="S147"/>
  <c r="R147"/>
  <c r="S146"/>
  <c r="S145"/>
  <c r="S144"/>
  <c r="R144"/>
  <c r="S142"/>
  <c r="R142"/>
  <c r="S141"/>
  <c r="R141"/>
  <c r="S140"/>
  <c r="S139"/>
  <c r="S138"/>
  <c r="S137"/>
  <c r="S136"/>
  <c r="S135"/>
  <c r="S134"/>
  <c r="S133"/>
  <c r="S132"/>
  <c r="S131"/>
  <c r="S130"/>
  <c r="S129"/>
  <c r="S128"/>
  <c r="S127"/>
  <c r="S126"/>
  <c r="S125"/>
  <c r="S124"/>
  <c r="S123"/>
  <c r="S122"/>
  <c r="S121"/>
  <c r="S120"/>
  <c r="S119"/>
  <c r="S118"/>
  <c r="R118"/>
  <c r="S117"/>
  <c r="R117"/>
  <c r="S116"/>
  <c r="S115"/>
  <c r="S114"/>
  <c r="S113"/>
  <c r="S112"/>
  <c r="R112"/>
  <c r="S111"/>
  <c r="R111"/>
  <c r="S110"/>
  <c r="S143" s="1"/>
  <c r="R110"/>
  <c r="R143" s="1"/>
  <c r="S109"/>
  <c r="R109"/>
  <c r="S108"/>
  <c r="S107"/>
  <c r="S106"/>
  <c r="S105"/>
  <c r="S104"/>
  <c r="S103"/>
  <c r="S102"/>
  <c r="S101"/>
  <c r="S100"/>
  <c r="S99"/>
  <c r="S98"/>
  <c r="S97"/>
  <c r="S96"/>
  <c r="S95"/>
  <c r="S94"/>
  <c r="S93"/>
  <c r="S92"/>
  <c r="S91"/>
  <c r="S90"/>
  <c r="S89"/>
  <c r="S88"/>
  <c r="S87"/>
  <c r="R87"/>
  <c r="S86"/>
  <c r="R86"/>
  <c r="S85"/>
  <c r="S84"/>
  <c r="S83"/>
  <c r="S82"/>
  <c r="S81"/>
  <c r="R81"/>
  <c r="S80"/>
  <c r="R80"/>
  <c r="S79"/>
  <c r="R79"/>
  <c r="S78"/>
  <c r="R78"/>
  <c r="S77"/>
  <c r="R77"/>
  <c r="S76"/>
  <c r="R76"/>
  <c r="S75"/>
  <c r="R75"/>
  <c r="S74"/>
  <c r="R74"/>
  <c r="S73"/>
  <c r="R73"/>
  <c r="S72"/>
  <c r="R72"/>
  <c r="S71"/>
  <c r="R71"/>
  <c r="S70"/>
  <c r="R70"/>
  <c r="S69"/>
  <c r="R69"/>
  <c r="S68"/>
  <c r="R68"/>
  <c r="S67"/>
  <c r="R67"/>
  <c r="S66"/>
  <c r="R66"/>
  <c r="S65"/>
  <c r="R65"/>
  <c r="S64"/>
  <c r="R64"/>
  <c r="S63"/>
  <c r="R63"/>
  <c r="S62"/>
  <c r="R62"/>
  <c r="S61"/>
  <c r="R61"/>
  <c r="S60"/>
  <c r="R60"/>
  <c r="S59"/>
  <c r="R59"/>
  <c r="S58"/>
  <c r="R58"/>
  <c r="S57"/>
  <c r="R57"/>
  <c r="S56"/>
  <c r="R56"/>
  <c r="S55"/>
  <c r="R55"/>
  <c r="S54"/>
  <c r="R54"/>
  <c r="S53"/>
  <c r="R53"/>
  <c r="S52"/>
  <c r="R52"/>
  <c r="S51"/>
  <c r="R51"/>
  <c r="S50"/>
  <c r="R50"/>
  <c r="S49"/>
  <c r="R49"/>
  <c r="S48"/>
  <c r="R48"/>
  <c r="S47"/>
  <c r="R47"/>
  <c r="S46"/>
  <c r="R46"/>
  <c r="S45"/>
  <c r="R45"/>
  <c r="S44"/>
  <c r="R44"/>
  <c r="S43"/>
  <c r="R43"/>
  <c r="S42"/>
  <c r="R42"/>
  <c r="S41"/>
  <c r="R41"/>
  <c r="S40"/>
  <c r="R40"/>
  <c r="S39"/>
  <c r="R39"/>
  <c r="S38"/>
  <c r="R38"/>
  <c r="S37"/>
  <c r="R37"/>
  <c r="S36"/>
  <c r="R36"/>
  <c r="S35"/>
  <c r="R35"/>
  <c r="S34"/>
  <c r="R34"/>
  <c r="S33"/>
  <c r="R33"/>
  <c r="S32"/>
  <c r="R32"/>
  <c r="S31"/>
  <c r="R31"/>
  <c r="S30"/>
  <c r="R30"/>
  <c r="S29"/>
  <c r="R29"/>
  <c r="S28"/>
  <c r="R28"/>
  <c r="S27"/>
  <c r="R27"/>
  <c r="S26"/>
  <c r="R26"/>
  <c r="S25"/>
  <c r="R25"/>
  <c r="S24"/>
  <c r="R24"/>
  <c r="S23"/>
  <c r="R23"/>
  <c r="S22"/>
  <c r="R22"/>
  <c r="S21"/>
  <c r="R21"/>
  <c r="S20"/>
  <c r="R20"/>
  <c r="S19"/>
  <c r="R19"/>
  <c r="S18"/>
  <c r="R18"/>
  <c r="S17"/>
  <c r="R17"/>
  <c r="P388" i="8"/>
  <c r="P317"/>
  <c r="P313"/>
  <c r="P395" s="1"/>
  <c r="P400" s="1"/>
  <c r="P513" s="1"/>
  <c r="P156"/>
  <c r="Z348" i="7" l="1"/>
  <c r="Z338"/>
  <c r="Z334"/>
  <c r="Z327"/>
  <c r="Z304"/>
  <c r="Z296"/>
  <c r="Z292"/>
  <c r="Z290"/>
  <c r="Z288"/>
  <c r="Z258"/>
  <c r="AD258" s="1"/>
  <c r="Z256"/>
  <c r="AD256" s="1"/>
  <c r="Z247"/>
  <c r="AD247" s="1"/>
  <c r="Z211"/>
  <c r="AD211" s="1"/>
  <c r="Z209"/>
  <c r="AD209" s="1"/>
  <c r="Z203"/>
  <c r="AD203" s="1"/>
  <c r="Z326"/>
  <c r="AD326" s="1"/>
  <c r="Z295"/>
  <c r="AD295" s="1"/>
  <c r="Z291"/>
  <c r="AD291" s="1"/>
  <c r="Z289"/>
  <c r="AD289" s="1"/>
  <c r="Z287"/>
  <c r="AD287" s="1"/>
  <c r="Z269"/>
  <c r="AD269" s="1"/>
  <c r="Z265"/>
  <c r="AD265" s="1"/>
  <c r="Z257"/>
  <c r="AD257" s="1"/>
  <c r="Z255"/>
  <c r="AD255" s="1"/>
  <c r="Z253"/>
  <c r="AD253" s="1"/>
  <c r="Z246"/>
  <c r="AD246" s="1"/>
  <c r="Z210"/>
  <c r="AD210" s="1"/>
  <c r="Z208"/>
  <c r="AD208" s="1"/>
  <c r="Z164"/>
  <c r="AD164" s="1"/>
  <c r="Z164" i="8"/>
  <c r="AD164" s="1"/>
  <c r="Q392" i="7"/>
  <c r="S392" s="1"/>
  <c r="X392"/>
  <c r="Q390"/>
  <c r="S390" s="1"/>
  <c r="X390"/>
  <c r="AB348"/>
  <c r="AB349" s="1"/>
  <c r="Z349"/>
  <c r="S341"/>
  <c r="Z339"/>
  <c r="AB338"/>
  <c r="AB339" s="1"/>
  <c r="Z335"/>
  <c r="AB334"/>
  <c r="AB335" s="1"/>
  <c r="AB327"/>
  <c r="Q323"/>
  <c r="S323" s="1"/>
  <c r="X323"/>
  <c r="Q321"/>
  <c r="X321"/>
  <c r="Q294"/>
  <c r="S294" s="1"/>
  <c r="X294"/>
  <c r="Q280"/>
  <c r="S280" s="1"/>
  <c r="X280"/>
  <c r="Q278"/>
  <c r="S278" s="1"/>
  <c r="X278"/>
  <c r="Q274"/>
  <c r="S274" s="1"/>
  <c r="X274"/>
  <c r="Q270"/>
  <c r="S270" s="1"/>
  <c r="X270"/>
  <c r="Q266"/>
  <c r="S266" s="1"/>
  <c r="X266"/>
  <c r="Z241"/>
  <c r="AD241" s="1"/>
  <c r="X259"/>
  <c r="X260" s="1"/>
  <c r="X261" s="1"/>
  <c r="AB203"/>
  <c r="AB206" s="1"/>
  <c r="Z206"/>
  <c r="Q391"/>
  <c r="S391" s="1"/>
  <c r="X391"/>
  <c r="AB326"/>
  <c r="Z328"/>
  <c r="Q322"/>
  <c r="S322" s="1"/>
  <c r="X322"/>
  <c r="Q301"/>
  <c r="X301"/>
  <c r="AB287"/>
  <c r="Q283"/>
  <c r="S283" s="1"/>
  <c r="X283"/>
  <c r="Q279"/>
  <c r="S279" s="1"/>
  <c r="X279"/>
  <c r="Q275"/>
  <c r="S275" s="1"/>
  <c r="X275"/>
  <c r="Q271"/>
  <c r="S271" s="1"/>
  <c r="X271"/>
  <c r="Q267"/>
  <c r="S267" s="1"/>
  <c r="X267"/>
  <c r="AB265"/>
  <c r="Z212"/>
  <c r="AB208"/>
  <c r="Z168"/>
  <c r="AB164"/>
  <c r="AB168" s="1"/>
  <c r="AB193" s="1"/>
  <c r="Z168" i="8"/>
  <c r="AB164"/>
  <c r="AB168" s="1"/>
  <c r="AB193" s="1"/>
  <c r="S394" i="7"/>
  <c r="S315"/>
  <c r="S317" s="1"/>
  <c r="Q317"/>
  <c r="Q394"/>
  <c r="S366"/>
  <c r="S381" s="1"/>
  <c r="Q381"/>
  <c r="S313"/>
  <c r="N399" i="28"/>
  <c r="I38" i="35"/>
  <c r="I47"/>
  <c r="S321" i="7"/>
  <c r="S324" s="1"/>
  <c r="Q324"/>
  <c r="S330"/>
  <c r="S332" s="1"/>
  <c r="O259"/>
  <c r="O260" s="1"/>
  <c r="O261" s="1"/>
  <c r="M259" i="1"/>
  <c r="N259"/>
  <c r="M237"/>
  <c r="M238" s="1"/>
  <c r="N237"/>
  <c r="N238" s="1"/>
  <c r="M216"/>
  <c r="N216"/>
  <c r="M212"/>
  <c r="N212"/>
  <c r="M206"/>
  <c r="N206"/>
  <c r="M192"/>
  <c r="N192"/>
  <c r="M186"/>
  <c r="N186"/>
  <c r="M180"/>
  <c r="N180"/>
  <c r="M174"/>
  <c r="N174"/>
  <c r="M168"/>
  <c r="N168"/>
  <c r="M162"/>
  <c r="N162"/>
  <c r="M156"/>
  <c r="N156"/>
  <c r="M147"/>
  <c r="N147"/>
  <c r="M141"/>
  <c r="N141"/>
  <c r="M117"/>
  <c r="N117"/>
  <c r="M109"/>
  <c r="N109"/>
  <c r="M86"/>
  <c r="M110" s="1"/>
  <c r="N86"/>
  <c r="M76"/>
  <c r="N76"/>
  <c r="M52"/>
  <c r="N52"/>
  <c r="M44"/>
  <c r="N44"/>
  <c r="M21"/>
  <c r="N21"/>
  <c r="Z267" i="7" l="1"/>
  <c r="AD267"/>
  <c r="Z271"/>
  <c r="Z275"/>
  <c r="Z279"/>
  <c r="Z283"/>
  <c r="AD283" s="1"/>
  <c r="Z301"/>
  <c r="AD301" s="1"/>
  <c r="Z322"/>
  <c r="Z266"/>
  <c r="Z270"/>
  <c r="Z274"/>
  <c r="Z278"/>
  <c r="Z280"/>
  <c r="AD280"/>
  <c r="Z294"/>
  <c r="AD294"/>
  <c r="Z321"/>
  <c r="AD321"/>
  <c r="Z323"/>
  <c r="AB209"/>
  <c r="AE209" s="1"/>
  <c r="AB211"/>
  <c r="AE211" s="1"/>
  <c r="AB247"/>
  <c r="AE247" s="1"/>
  <c r="AB256"/>
  <c r="AE256" s="1"/>
  <c r="AB258"/>
  <c r="AE258" s="1"/>
  <c r="AB288"/>
  <c r="AE288" s="1"/>
  <c r="AB290"/>
  <c r="AE290" s="1"/>
  <c r="AB292"/>
  <c r="AE292" s="1"/>
  <c r="AB296"/>
  <c r="AE296" s="1"/>
  <c r="AB304"/>
  <c r="AE304" s="1"/>
  <c r="AE206"/>
  <c r="AE335"/>
  <c r="AE339"/>
  <c r="AE349"/>
  <c r="AE203"/>
  <c r="AE327"/>
  <c r="AE334"/>
  <c r="AE338"/>
  <c r="AE348"/>
  <c r="Z193" i="8"/>
  <c r="AE193" s="1"/>
  <c r="AE168"/>
  <c r="Z193" i="7"/>
  <c r="AE193" s="1"/>
  <c r="AE168"/>
  <c r="AB210"/>
  <c r="AE210" s="1"/>
  <c r="AB246"/>
  <c r="AE246" s="1"/>
  <c r="AB253"/>
  <c r="AE253" s="1"/>
  <c r="AB255"/>
  <c r="AE255" s="1"/>
  <c r="AB257"/>
  <c r="AE257" s="1"/>
  <c r="AB269"/>
  <c r="AE269" s="1"/>
  <c r="AB289"/>
  <c r="AE289" s="1"/>
  <c r="AB291"/>
  <c r="AE291" s="1"/>
  <c r="AB295"/>
  <c r="AE295" s="1"/>
  <c r="AE164" i="8"/>
  <c r="AE164" i="7"/>
  <c r="AE208"/>
  <c r="AE265"/>
  <c r="AE287"/>
  <c r="AE326"/>
  <c r="AD288"/>
  <c r="AD290"/>
  <c r="AD292"/>
  <c r="AD296"/>
  <c r="AD304"/>
  <c r="AD327"/>
  <c r="AD334"/>
  <c r="AD338"/>
  <c r="AD348"/>
  <c r="AB267"/>
  <c r="AB301"/>
  <c r="AB322"/>
  <c r="AB328"/>
  <c r="AE328" s="1"/>
  <c r="Z259"/>
  <c r="AB241"/>
  <c r="AB259" s="1"/>
  <c r="AB260" s="1"/>
  <c r="AB261" s="1"/>
  <c r="Z391"/>
  <c r="AD391" s="1"/>
  <c r="AB391"/>
  <c r="E4" i="42" s="1"/>
  <c r="AB266" i="7"/>
  <c r="Z324"/>
  <c r="AB321"/>
  <c r="AB323"/>
  <c r="Z390"/>
  <c r="AB390"/>
  <c r="AB392"/>
  <c r="F4" i="42" s="1"/>
  <c r="Z392" i="7"/>
  <c r="AE392" s="1"/>
  <c r="C149" i="28"/>
  <c r="N45" i="1"/>
  <c r="N77"/>
  <c r="N142"/>
  <c r="M77"/>
  <c r="M142"/>
  <c r="M143" s="1"/>
  <c r="M193"/>
  <c r="M395" s="1"/>
  <c r="M400" s="1"/>
  <c r="M513" s="1"/>
  <c r="N193"/>
  <c r="N395" s="1"/>
  <c r="N400" s="1"/>
  <c r="N513" s="1"/>
  <c r="N260"/>
  <c r="N261" s="1"/>
  <c r="M45"/>
  <c r="N110"/>
  <c r="M260"/>
  <c r="M261" s="1"/>
  <c r="P8"/>
  <c r="D84" i="43" s="1"/>
  <c r="F84" s="1"/>
  <c r="Q8" i="1"/>
  <c r="E84" i="43" s="1"/>
  <c r="R8" i="1"/>
  <c r="M8" i="28" s="1"/>
  <c r="S8" i="1"/>
  <c r="N8" i="28" s="1"/>
  <c r="P9" i="1"/>
  <c r="K9" i="28" s="1"/>
  <c r="Q9" i="1"/>
  <c r="L9" i="28" s="1"/>
  <c r="R9" i="1"/>
  <c r="M9" i="28" s="1"/>
  <c r="S9" i="1"/>
  <c r="N9" i="28" s="1"/>
  <c r="P10" i="1"/>
  <c r="K10" i="28" s="1"/>
  <c r="Q10" i="1"/>
  <c r="L10" i="28" s="1"/>
  <c r="R10" i="1"/>
  <c r="M10" i="28" s="1"/>
  <c r="S10" i="1"/>
  <c r="N10" i="28" s="1"/>
  <c r="P11" i="1"/>
  <c r="K11" i="28" s="1"/>
  <c r="Q11" i="1"/>
  <c r="L11" i="28" s="1"/>
  <c r="R11" i="1"/>
  <c r="M11" i="28" s="1"/>
  <c r="S11" i="1"/>
  <c r="N11" i="28" s="1"/>
  <c r="P12" i="1"/>
  <c r="K12" i="28" s="1"/>
  <c r="Q12" i="1"/>
  <c r="L12" i="28" s="1"/>
  <c r="R12" i="1"/>
  <c r="M12" i="28" s="1"/>
  <c r="S12" i="1"/>
  <c r="N12" i="28" s="1"/>
  <c r="P13" i="1"/>
  <c r="K13" i="28" s="1"/>
  <c r="Q13" i="1"/>
  <c r="L13" i="28" s="1"/>
  <c r="R13" i="1"/>
  <c r="M13" i="28" s="1"/>
  <c r="S13" i="1"/>
  <c r="N13" i="28" s="1"/>
  <c r="P17" i="1"/>
  <c r="K17" i="28" s="1"/>
  <c r="Q17" i="1"/>
  <c r="L17" i="28" s="1"/>
  <c r="P18" i="1"/>
  <c r="K18" i="28" s="1"/>
  <c r="Q18" i="1"/>
  <c r="L18" i="28" s="1"/>
  <c r="P19" i="1"/>
  <c r="K19" i="28" s="1"/>
  <c r="Q19" i="1"/>
  <c r="L19" i="28" s="1"/>
  <c r="P20" i="1"/>
  <c r="K20" i="28" s="1"/>
  <c r="Q20" i="1"/>
  <c r="L20" i="28" s="1"/>
  <c r="P23" i="1"/>
  <c r="K23" i="28" s="1"/>
  <c r="Q23" i="1"/>
  <c r="L23" i="28" s="1"/>
  <c r="P24" i="1"/>
  <c r="K24" i="28" s="1"/>
  <c r="Q24" i="1"/>
  <c r="L24" i="28" s="1"/>
  <c r="P25" i="1"/>
  <c r="K25" i="28" s="1"/>
  <c r="Q25" i="1"/>
  <c r="L25" i="28" s="1"/>
  <c r="P26" i="1"/>
  <c r="K26" i="28" s="1"/>
  <c r="Q26" i="1"/>
  <c r="L26" i="28" s="1"/>
  <c r="P27" i="1"/>
  <c r="K27" i="28" s="1"/>
  <c r="Q27" i="1"/>
  <c r="L27" i="28" s="1"/>
  <c r="P28" i="1"/>
  <c r="K28" i="28" s="1"/>
  <c r="Q28" i="1"/>
  <c r="L28" i="28" s="1"/>
  <c r="P29" i="1"/>
  <c r="K29" i="28" s="1"/>
  <c r="Q29" i="1"/>
  <c r="L29" i="28" s="1"/>
  <c r="P30" i="1"/>
  <c r="K30" i="28" s="1"/>
  <c r="Q30" i="1"/>
  <c r="L30" i="28" s="1"/>
  <c r="P31" i="1"/>
  <c r="K31" i="28" s="1"/>
  <c r="Q31" i="1"/>
  <c r="L31" i="28" s="1"/>
  <c r="P32" i="1"/>
  <c r="K32" i="28" s="1"/>
  <c r="Q32" i="1"/>
  <c r="L32" i="28" s="1"/>
  <c r="P33" i="1"/>
  <c r="K33" i="28" s="1"/>
  <c r="Q33" i="1"/>
  <c r="L33" i="28" s="1"/>
  <c r="P34" i="1"/>
  <c r="K34" i="28" s="1"/>
  <c r="Q34" i="1"/>
  <c r="L34" i="28" s="1"/>
  <c r="P35" i="1"/>
  <c r="K35" i="28" s="1"/>
  <c r="Q35" i="1"/>
  <c r="L35" i="28" s="1"/>
  <c r="P36" i="1"/>
  <c r="K36" i="28" s="1"/>
  <c r="Q36" i="1"/>
  <c r="L36" i="28" s="1"/>
  <c r="P37" i="1"/>
  <c r="K37" i="28" s="1"/>
  <c r="Q37" i="1"/>
  <c r="L37" i="28" s="1"/>
  <c r="P38" i="1"/>
  <c r="K38" i="28" s="1"/>
  <c r="Q38" i="1"/>
  <c r="L38" i="28" s="1"/>
  <c r="P39" i="1"/>
  <c r="K39" i="28" s="1"/>
  <c r="Q39" i="1"/>
  <c r="L39" i="28" s="1"/>
  <c r="P40" i="1"/>
  <c r="K40" i="28" s="1"/>
  <c r="Q40" i="1"/>
  <c r="L40" i="28" s="1"/>
  <c r="P41" i="1"/>
  <c r="K41" i="28" s="1"/>
  <c r="Q41" i="1"/>
  <c r="L41" i="28" s="1"/>
  <c r="P42" i="1"/>
  <c r="K42" i="28" s="1"/>
  <c r="Q42" i="1"/>
  <c r="L42" i="28" s="1"/>
  <c r="P43" i="1"/>
  <c r="K43" i="28" s="1"/>
  <c r="Q43" i="1"/>
  <c r="L43" i="28" s="1"/>
  <c r="P48" i="1"/>
  <c r="K48" i="28" s="1"/>
  <c r="Q48" i="1"/>
  <c r="L48" i="28" s="1"/>
  <c r="P49" i="1"/>
  <c r="K49" i="28" s="1"/>
  <c r="Q49" i="1"/>
  <c r="L49" i="28" s="1"/>
  <c r="P50" i="1"/>
  <c r="K50" i="28" s="1"/>
  <c r="Q50" i="1"/>
  <c r="L50" i="28" s="1"/>
  <c r="P51" i="1"/>
  <c r="K51" i="28" s="1"/>
  <c r="Q51" i="1"/>
  <c r="L51" i="28" s="1"/>
  <c r="P54" i="1"/>
  <c r="K54" i="28" s="1"/>
  <c r="Q54" i="1"/>
  <c r="L54" i="28" s="1"/>
  <c r="P55" i="1"/>
  <c r="K55" i="28" s="1"/>
  <c r="Q55" i="1"/>
  <c r="L55" i="28" s="1"/>
  <c r="P56" i="1"/>
  <c r="K56" i="28" s="1"/>
  <c r="Q56" i="1"/>
  <c r="L56" i="28" s="1"/>
  <c r="P57" i="1"/>
  <c r="K57" i="28" s="1"/>
  <c r="Q57" i="1"/>
  <c r="L57" i="28" s="1"/>
  <c r="P58" i="1"/>
  <c r="K58" i="28" s="1"/>
  <c r="Q58" i="1"/>
  <c r="L58" i="28" s="1"/>
  <c r="P59" i="1"/>
  <c r="K59" i="28" s="1"/>
  <c r="Q59" i="1"/>
  <c r="L59" i="28" s="1"/>
  <c r="P60" i="1"/>
  <c r="K60" i="28" s="1"/>
  <c r="Q60" i="1"/>
  <c r="L60" i="28" s="1"/>
  <c r="P61" i="1"/>
  <c r="K61" i="28" s="1"/>
  <c r="Q61" i="1"/>
  <c r="L61" i="28" s="1"/>
  <c r="P62" i="1"/>
  <c r="K62" i="28" s="1"/>
  <c r="Q62" i="1"/>
  <c r="L62" i="28" s="1"/>
  <c r="P63" i="1"/>
  <c r="K63" i="28" s="1"/>
  <c r="Q63" i="1"/>
  <c r="L63" i="28" s="1"/>
  <c r="P64" i="1"/>
  <c r="K64" i="28" s="1"/>
  <c r="Q64" i="1"/>
  <c r="L64" i="28" s="1"/>
  <c r="P65" i="1"/>
  <c r="K65" i="28" s="1"/>
  <c r="Q65" i="1"/>
  <c r="L65" i="28" s="1"/>
  <c r="P66" i="1"/>
  <c r="K66" i="28" s="1"/>
  <c r="Q66" i="1"/>
  <c r="L66" i="28" s="1"/>
  <c r="P67" i="1"/>
  <c r="K67" i="28" s="1"/>
  <c r="Q67" i="1"/>
  <c r="L67" i="28" s="1"/>
  <c r="P68" i="1"/>
  <c r="K68" i="28" s="1"/>
  <c r="Q68" i="1"/>
  <c r="L68" i="28" s="1"/>
  <c r="P69" i="1"/>
  <c r="K69" i="28" s="1"/>
  <c r="Q69" i="1"/>
  <c r="L69" i="28" s="1"/>
  <c r="P70" i="1"/>
  <c r="K70" i="28" s="1"/>
  <c r="Q70" i="1"/>
  <c r="L70" i="28" s="1"/>
  <c r="P71" i="1"/>
  <c r="K71" i="28" s="1"/>
  <c r="Q71" i="1"/>
  <c r="L71" i="28" s="1"/>
  <c r="P72" i="1"/>
  <c r="K72" i="28" s="1"/>
  <c r="Q72" i="1"/>
  <c r="L72" i="28" s="1"/>
  <c r="P73" i="1"/>
  <c r="K73" i="28" s="1"/>
  <c r="Q73" i="1"/>
  <c r="L73" i="28" s="1"/>
  <c r="P74" i="1"/>
  <c r="K74" i="28" s="1"/>
  <c r="Q74" i="1"/>
  <c r="L74" i="28" s="1"/>
  <c r="P75" i="1"/>
  <c r="K75" i="28" s="1"/>
  <c r="Q75" i="1"/>
  <c r="L75" i="28" s="1"/>
  <c r="P82" i="1"/>
  <c r="K82" i="28" s="1"/>
  <c r="Q82" i="1"/>
  <c r="L82" i="28" s="1"/>
  <c r="P83" i="1"/>
  <c r="K83" i="28" s="1"/>
  <c r="Q83" i="1"/>
  <c r="L83" i="28" s="1"/>
  <c r="P84" i="1"/>
  <c r="K84" i="28" s="1"/>
  <c r="Q84" i="1"/>
  <c r="L84" i="28" s="1"/>
  <c r="P85" i="1"/>
  <c r="K85" i="28" s="1"/>
  <c r="Q85" i="1"/>
  <c r="L85" i="28" s="1"/>
  <c r="P88" i="1"/>
  <c r="K89" i="28"/>
  <c r="P90" i="1"/>
  <c r="K90" i="28" s="1"/>
  <c r="Q90" i="1"/>
  <c r="L90" i="28" s="1"/>
  <c r="P91" i="1"/>
  <c r="K91" i="28" s="1"/>
  <c r="Q91" i="1"/>
  <c r="L91" i="28" s="1"/>
  <c r="P92" i="1"/>
  <c r="K92" i="28" s="1"/>
  <c r="P93" i="1"/>
  <c r="K93" i="28" s="1"/>
  <c r="Q93" i="1"/>
  <c r="L93" i="28" s="1"/>
  <c r="P94" i="1"/>
  <c r="K94" i="28" s="1"/>
  <c r="Q94" i="1"/>
  <c r="L94" i="28" s="1"/>
  <c r="P95" i="1"/>
  <c r="K95" i="28" s="1"/>
  <c r="Q95" i="1"/>
  <c r="L95" i="28" s="1"/>
  <c r="K96"/>
  <c r="Q96" i="1"/>
  <c r="L96" i="28" s="1"/>
  <c r="P97" i="1"/>
  <c r="K97" i="28" s="1"/>
  <c r="Q97" i="1"/>
  <c r="L97" i="28" s="1"/>
  <c r="P98" i="1"/>
  <c r="K98" i="28" s="1"/>
  <c r="P99" i="1"/>
  <c r="K99" i="28" s="1"/>
  <c r="Q99" i="1"/>
  <c r="L99" i="28" s="1"/>
  <c r="P100" i="1"/>
  <c r="K100" i="28" s="1"/>
  <c r="Q100" i="1"/>
  <c r="L100" i="28" s="1"/>
  <c r="P101" i="1"/>
  <c r="K101" i="28" s="1"/>
  <c r="P102" i="1"/>
  <c r="K102" i="28" s="1"/>
  <c r="P103" i="1"/>
  <c r="K103" i="28" s="1"/>
  <c r="P104" i="1"/>
  <c r="K104" i="28" s="1"/>
  <c r="P105" i="1"/>
  <c r="K105" i="28" s="1"/>
  <c r="Q105" i="1"/>
  <c r="L105" i="28" s="1"/>
  <c r="K106"/>
  <c r="Q106" i="1"/>
  <c r="L106" i="28" s="1"/>
  <c r="P107" i="1"/>
  <c r="K107" i="28" s="1"/>
  <c r="Q107" i="1"/>
  <c r="L107" i="28" s="1"/>
  <c r="P108" i="1"/>
  <c r="K108" i="28" s="1"/>
  <c r="P113" i="1"/>
  <c r="K113" i="28" s="1"/>
  <c r="Q113" i="1"/>
  <c r="L113" i="28" s="1"/>
  <c r="P114" i="1"/>
  <c r="K114" i="28" s="1"/>
  <c r="Q114" i="1"/>
  <c r="L114" i="28" s="1"/>
  <c r="P115" i="1"/>
  <c r="K115" i="28" s="1"/>
  <c r="Q115" i="1"/>
  <c r="L115" i="28" s="1"/>
  <c r="P116" i="1"/>
  <c r="K116" i="28" s="1"/>
  <c r="Q116" i="1"/>
  <c r="L116" i="28" s="1"/>
  <c r="P119" i="1"/>
  <c r="K119" i="28" s="1"/>
  <c r="Q119" i="1"/>
  <c r="L119" i="28" s="1"/>
  <c r="P120" i="1"/>
  <c r="K120" i="28" s="1"/>
  <c r="Q120" i="1"/>
  <c r="L120" i="28" s="1"/>
  <c r="P121" i="1"/>
  <c r="K121" i="28" s="1"/>
  <c r="Q121" i="1"/>
  <c r="L121" i="28" s="1"/>
  <c r="P122" i="1"/>
  <c r="K122" i="28" s="1"/>
  <c r="Q122" i="1"/>
  <c r="L122" i="28" s="1"/>
  <c r="P123" i="1"/>
  <c r="K123" i="28" s="1"/>
  <c r="Q123" i="1"/>
  <c r="L123" i="28" s="1"/>
  <c r="P124" i="1"/>
  <c r="K124" i="28" s="1"/>
  <c r="Q124" i="1"/>
  <c r="L124" i="28" s="1"/>
  <c r="P125" i="1"/>
  <c r="K125" i="28" s="1"/>
  <c r="Q125" i="1"/>
  <c r="L125" i="28" s="1"/>
  <c r="P126" i="1"/>
  <c r="K126" i="28" s="1"/>
  <c r="Q126" i="1"/>
  <c r="L126" i="28" s="1"/>
  <c r="P127" i="1"/>
  <c r="K127" i="28" s="1"/>
  <c r="Q127" i="1"/>
  <c r="L127" i="28" s="1"/>
  <c r="P128" i="1"/>
  <c r="K128" i="28" s="1"/>
  <c r="Q128" i="1"/>
  <c r="L128" i="28" s="1"/>
  <c r="P129" i="1"/>
  <c r="K129" i="28" s="1"/>
  <c r="Q129" i="1"/>
  <c r="L129" i="28" s="1"/>
  <c r="P130" i="1"/>
  <c r="K130" i="28" s="1"/>
  <c r="Q130" i="1"/>
  <c r="L130" i="28" s="1"/>
  <c r="P131" i="1"/>
  <c r="K131" i="28" s="1"/>
  <c r="Q131" i="1"/>
  <c r="L131" i="28" s="1"/>
  <c r="P132" i="1"/>
  <c r="K132" i="28" s="1"/>
  <c r="Q132" i="1"/>
  <c r="L132" i="28" s="1"/>
  <c r="P133" i="1"/>
  <c r="K133" i="28" s="1"/>
  <c r="Q133" i="1"/>
  <c r="L133" i="28" s="1"/>
  <c r="P134" i="1"/>
  <c r="K134" i="28" s="1"/>
  <c r="Q134" i="1"/>
  <c r="L134" i="28" s="1"/>
  <c r="P135" i="1"/>
  <c r="K135" i="28" s="1"/>
  <c r="Q135" i="1"/>
  <c r="L135" i="28" s="1"/>
  <c r="P136" i="1"/>
  <c r="K136" i="28" s="1"/>
  <c r="Q136" i="1"/>
  <c r="L136" i="28" s="1"/>
  <c r="P137" i="1"/>
  <c r="K137" i="28" s="1"/>
  <c r="Q137" i="1"/>
  <c r="L137" i="28" s="1"/>
  <c r="P138" i="1"/>
  <c r="K138" i="28" s="1"/>
  <c r="Q138" i="1"/>
  <c r="L138" i="28" s="1"/>
  <c r="P139" i="1"/>
  <c r="K139" i="28" s="1"/>
  <c r="Q139" i="1"/>
  <c r="L139" i="28" s="1"/>
  <c r="P140" i="1"/>
  <c r="K140" i="28" s="1"/>
  <c r="Q140" i="1"/>
  <c r="L140" i="28" s="1"/>
  <c r="P145" i="1"/>
  <c r="K145" i="28" s="1"/>
  <c r="Q145" i="1"/>
  <c r="L145" i="28" s="1"/>
  <c r="P146" i="1"/>
  <c r="K146" i="28" s="1"/>
  <c r="Q146" i="1"/>
  <c r="L146" i="28" s="1"/>
  <c r="P152" i="1"/>
  <c r="K152" i="28" s="1"/>
  <c r="P153" i="1"/>
  <c r="K153" i="28" s="1"/>
  <c r="Q153" i="1"/>
  <c r="L153" i="28" s="1"/>
  <c r="P154" i="1"/>
  <c r="K154" i="28" s="1"/>
  <c r="Q154" i="1"/>
  <c r="L154" i="28" s="1"/>
  <c r="P155" i="1"/>
  <c r="K155" i="28" s="1"/>
  <c r="Q155" i="1"/>
  <c r="L155" i="28" s="1"/>
  <c r="P158" i="1"/>
  <c r="K158" i="28" s="1"/>
  <c r="Q158" i="1"/>
  <c r="L158" i="28" s="1"/>
  <c r="P159" i="1"/>
  <c r="K159" i="28" s="1"/>
  <c r="Q159" i="1"/>
  <c r="L159" i="28" s="1"/>
  <c r="P160" i="1"/>
  <c r="K160" i="28" s="1"/>
  <c r="Q160" i="1"/>
  <c r="L160" i="28" s="1"/>
  <c r="P161" i="1"/>
  <c r="K161" i="28" s="1"/>
  <c r="Q161" i="1"/>
  <c r="L161" i="28" s="1"/>
  <c r="P164" i="1"/>
  <c r="P165"/>
  <c r="Q165"/>
  <c r="P166"/>
  <c r="Q166"/>
  <c r="P167"/>
  <c r="Q167"/>
  <c r="P170"/>
  <c r="K170" i="28" s="1"/>
  <c r="Q170" i="1"/>
  <c r="L170" i="28" s="1"/>
  <c r="P171" i="1"/>
  <c r="K171" i="28" s="1"/>
  <c r="Q171" i="1"/>
  <c r="L171" i="28" s="1"/>
  <c r="P172" i="1"/>
  <c r="K172" i="28" s="1"/>
  <c r="Q172" i="1"/>
  <c r="L172" i="28" s="1"/>
  <c r="P173" i="1"/>
  <c r="K173" i="28" s="1"/>
  <c r="Q173" i="1"/>
  <c r="L173" i="28" s="1"/>
  <c r="P176" i="1"/>
  <c r="K176" i="28" s="1"/>
  <c r="Q176" i="1"/>
  <c r="L176" i="28" s="1"/>
  <c r="P177" i="1"/>
  <c r="K177" i="28" s="1"/>
  <c r="Q177" i="1"/>
  <c r="L177" i="28" s="1"/>
  <c r="P178" i="1"/>
  <c r="K178" i="28" s="1"/>
  <c r="Q178" i="1"/>
  <c r="L178" i="28" s="1"/>
  <c r="P179" i="1"/>
  <c r="K179" i="28" s="1"/>
  <c r="Q179" i="1"/>
  <c r="L179" i="28" s="1"/>
  <c r="P182" i="1"/>
  <c r="K182" i="28" s="1"/>
  <c r="Q182" i="1"/>
  <c r="L182" i="28" s="1"/>
  <c r="P183" i="1"/>
  <c r="K183" i="28" s="1"/>
  <c r="Q183" i="1"/>
  <c r="L183" i="28" s="1"/>
  <c r="P184" i="1"/>
  <c r="K184" i="28" s="1"/>
  <c r="Q184" i="1"/>
  <c r="L184" i="28" s="1"/>
  <c r="P185" i="1"/>
  <c r="K185" i="28" s="1"/>
  <c r="Q185" i="1"/>
  <c r="L185" i="28" s="1"/>
  <c r="P188" i="1"/>
  <c r="K188" i="28" s="1"/>
  <c r="Q188" i="1"/>
  <c r="L188" i="28" s="1"/>
  <c r="P189" i="1"/>
  <c r="K189" i="28" s="1"/>
  <c r="Q189" i="1"/>
  <c r="L189" i="28" s="1"/>
  <c r="P190" i="1"/>
  <c r="K190" i="28" s="1"/>
  <c r="Q190" i="1"/>
  <c r="L190" i="28" s="1"/>
  <c r="P191" i="1"/>
  <c r="K191" i="28" s="1"/>
  <c r="Q191" i="1"/>
  <c r="L191" i="28" s="1"/>
  <c r="P196" i="1"/>
  <c r="K196" i="28" s="1"/>
  <c r="Q196" i="1"/>
  <c r="L196" i="28" s="1"/>
  <c r="P197" i="1"/>
  <c r="P198"/>
  <c r="Q198"/>
  <c r="P199"/>
  <c r="Q199"/>
  <c r="P200"/>
  <c r="K200" i="28" s="1"/>
  <c r="P201" i="1"/>
  <c r="K201" i="28" s="1"/>
  <c r="Q201" i="1"/>
  <c r="L201" i="28" s="1"/>
  <c r="P202" i="1"/>
  <c r="K202" i="28" s="1"/>
  <c r="P203" i="1"/>
  <c r="D10" i="38" s="1"/>
  <c r="F10" s="1"/>
  <c r="P204" i="1"/>
  <c r="K204" i="28" s="1"/>
  <c r="Q204" i="1"/>
  <c r="L204" i="28" s="1"/>
  <c r="P205" i="1"/>
  <c r="K205" i="28" s="1"/>
  <c r="Q205" i="1"/>
  <c r="L205" i="28" s="1"/>
  <c r="P208" i="1"/>
  <c r="K208" i="28" s="1"/>
  <c r="P209" i="1"/>
  <c r="K209" i="28" s="1"/>
  <c r="P210" i="1"/>
  <c r="K210" i="28" s="1"/>
  <c r="P211" i="1"/>
  <c r="K211" i="28" s="1"/>
  <c r="P214" i="1"/>
  <c r="K214" i="28" s="1"/>
  <c r="Q214" i="1"/>
  <c r="L214" i="28" s="1"/>
  <c r="P215" i="1"/>
  <c r="K215" i="28" s="1"/>
  <c r="Q215" i="1"/>
  <c r="L215" i="28" s="1"/>
  <c r="P220" i="1"/>
  <c r="K220" i="28" s="1"/>
  <c r="Q220" i="1"/>
  <c r="L220" i="28" s="1"/>
  <c r="P221" i="1"/>
  <c r="K221" i="28" s="1"/>
  <c r="Q221" i="1"/>
  <c r="L221" i="28" s="1"/>
  <c r="P222" i="1"/>
  <c r="K222" i="28" s="1"/>
  <c r="Q222" i="1"/>
  <c r="L222" i="28" s="1"/>
  <c r="P223" i="1"/>
  <c r="K223" i="28" s="1"/>
  <c r="Q223" i="1"/>
  <c r="L223" i="28" s="1"/>
  <c r="P224" i="1"/>
  <c r="K224" i="28" s="1"/>
  <c r="Q224" i="1"/>
  <c r="L224" i="28" s="1"/>
  <c r="P225" i="1"/>
  <c r="K225" i="28" s="1"/>
  <c r="Q225" i="1"/>
  <c r="L225" i="28" s="1"/>
  <c r="P226" i="1"/>
  <c r="K226" i="28" s="1"/>
  <c r="Q226" i="1"/>
  <c r="L226" i="28" s="1"/>
  <c r="P227" i="1"/>
  <c r="K227" i="28" s="1"/>
  <c r="Q227" i="1"/>
  <c r="L227" i="28" s="1"/>
  <c r="P228" i="1"/>
  <c r="K228" i="28" s="1"/>
  <c r="Q228" i="1"/>
  <c r="L228" i="28" s="1"/>
  <c r="P229" i="1"/>
  <c r="K229" i="28" s="1"/>
  <c r="Q229" i="1"/>
  <c r="L229" i="28" s="1"/>
  <c r="P230" i="1"/>
  <c r="K230" i="28" s="1"/>
  <c r="Q230" i="1"/>
  <c r="L230" i="28" s="1"/>
  <c r="P231" i="1"/>
  <c r="K231" i="28" s="1"/>
  <c r="Q231" i="1"/>
  <c r="L231" i="28" s="1"/>
  <c r="P232" i="1"/>
  <c r="K232" i="28" s="1"/>
  <c r="Q232" i="1"/>
  <c r="L232" i="28" s="1"/>
  <c r="P233" i="1"/>
  <c r="K233" i="28" s="1"/>
  <c r="Q233" i="1"/>
  <c r="L233" i="28" s="1"/>
  <c r="P234" i="1"/>
  <c r="K234" i="28" s="1"/>
  <c r="Q234" i="1"/>
  <c r="L234" i="28" s="1"/>
  <c r="P235" i="1"/>
  <c r="K235" i="28" s="1"/>
  <c r="Q235" i="1"/>
  <c r="L235" i="28" s="1"/>
  <c r="P236" i="1"/>
  <c r="K236" i="28" s="1"/>
  <c r="Q236" i="1"/>
  <c r="L236" i="28" s="1"/>
  <c r="P241" i="1"/>
  <c r="K241" i="28" s="1"/>
  <c r="P242" i="1"/>
  <c r="K242" i="28" s="1"/>
  <c r="Q242" i="1"/>
  <c r="L242" i="28" s="1"/>
  <c r="P243" i="1"/>
  <c r="K243" i="28" s="1"/>
  <c r="Q243" i="1"/>
  <c r="L243" i="28" s="1"/>
  <c r="P244" i="1"/>
  <c r="K244" i="28" s="1"/>
  <c r="Q244" i="1"/>
  <c r="L244" i="28" s="1"/>
  <c r="P245" i="1"/>
  <c r="K245" i="28" s="1"/>
  <c r="Q245" i="1"/>
  <c r="L245" i="28" s="1"/>
  <c r="P246" i="1"/>
  <c r="K246" i="28" s="1"/>
  <c r="P247" i="1"/>
  <c r="K247" i="28" s="1"/>
  <c r="P248" i="1"/>
  <c r="K248" i="28" s="1"/>
  <c r="Q248" i="1"/>
  <c r="L248" i="28" s="1"/>
  <c r="P249" i="1"/>
  <c r="K249" i="28" s="1"/>
  <c r="Q249" i="1"/>
  <c r="L249" i="28" s="1"/>
  <c r="P250" i="1"/>
  <c r="K250" i="28" s="1"/>
  <c r="P251" i="1"/>
  <c r="K251" i="28" s="1"/>
  <c r="P252" i="1"/>
  <c r="K252" i="28" s="1"/>
  <c r="P253" i="1"/>
  <c r="K253" i="28" s="1"/>
  <c r="P254" i="1"/>
  <c r="K254" i="28" s="1"/>
  <c r="P265" i="1"/>
  <c r="K265" i="28" s="1"/>
  <c r="P266" i="1"/>
  <c r="K266" i="28" s="1"/>
  <c r="P267" i="1"/>
  <c r="K267" i="28" s="1"/>
  <c r="P268" i="1"/>
  <c r="K268" i="28" s="1"/>
  <c r="P269" i="1"/>
  <c r="K269" i="28" s="1"/>
  <c r="P270" i="1"/>
  <c r="K270" i="28" s="1"/>
  <c r="P271" i="1"/>
  <c r="K271" i="28" s="1"/>
  <c r="P272" i="1"/>
  <c r="K272" i="28" s="1"/>
  <c r="Q272" i="1"/>
  <c r="L272" i="28" s="1"/>
  <c r="P273" i="1"/>
  <c r="K273" i="28" s="1"/>
  <c r="Q273" i="1"/>
  <c r="L273" i="28" s="1"/>
  <c r="P274" i="1"/>
  <c r="K274" i="28" s="1"/>
  <c r="P275" i="1"/>
  <c r="K275" i="28" s="1"/>
  <c r="P276" i="1"/>
  <c r="K276" i="28" s="1"/>
  <c r="Q276" i="1"/>
  <c r="L276" i="28" s="1"/>
  <c r="P277" i="1"/>
  <c r="K277" i="28" s="1"/>
  <c r="Q277" i="1"/>
  <c r="L277" i="28" s="1"/>
  <c r="P278" i="1"/>
  <c r="K278" i="28" s="1"/>
  <c r="P279" i="1"/>
  <c r="K279" i="28" s="1"/>
  <c r="P280" i="1"/>
  <c r="K280" i="28" s="1"/>
  <c r="P281" i="1"/>
  <c r="K281" i="28" s="1"/>
  <c r="Q281" i="1"/>
  <c r="L281" i="28" s="1"/>
  <c r="P282" i="1"/>
  <c r="K282" i="28" s="1"/>
  <c r="Q282" i="1"/>
  <c r="L282" i="28" s="1"/>
  <c r="P283" i="1"/>
  <c r="K283" i="28" s="1"/>
  <c r="P293" i="1"/>
  <c r="P294"/>
  <c r="K294" i="28" s="1"/>
  <c r="P297" i="1"/>
  <c r="P298"/>
  <c r="P301"/>
  <c r="K301" i="28" s="1"/>
  <c r="P302" i="1"/>
  <c r="K302" i="28" s="1"/>
  <c r="P303" i="1"/>
  <c r="K303" i="28" s="1"/>
  <c r="P304" i="1"/>
  <c r="P305"/>
  <c r="K305" i="28" s="1"/>
  <c r="P306" i="1"/>
  <c r="K306" i="28" s="1"/>
  <c r="P307" i="1"/>
  <c r="K307" i="28" s="1"/>
  <c r="P315" i="1"/>
  <c r="K315" i="28" s="1"/>
  <c r="P316" i="1"/>
  <c r="K316" i="28" s="1"/>
  <c r="K320"/>
  <c r="Q320" i="1"/>
  <c r="L320" i="28" s="1"/>
  <c r="P321" i="1"/>
  <c r="K321" i="28" s="1"/>
  <c r="P323" i="1"/>
  <c r="P326"/>
  <c r="K326" i="28" s="1"/>
  <c r="P327" i="1"/>
  <c r="K327" i="28" s="1"/>
  <c r="P330" i="1"/>
  <c r="K330" i="28" s="1"/>
  <c r="P331" i="1"/>
  <c r="K331" i="28" s="1"/>
  <c r="Q331" i="1"/>
  <c r="L331" i="28" s="1"/>
  <c r="P334" i="1"/>
  <c r="P338"/>
  <c r="P341"/>
  <c r="K341" i="28" s="1"/>
  <c r="P342" i="1"/>
  <c r="P343"/>
  <c r="K343" i="28" s="1"/>
  <c r="P344" i="1"/>
  <c r="K344" i="28" s="1"/>
  <c r="P347" i="1"/>
  <c r="K347" i="28" s="1"/>
  <c r="Q347" i="1"/>
  <c r="L347" i="28" s="1"/>
  <c r="P348" i="1"/>
  <c r="K348" i="28" s="1"/>
  <c r="P352" i="1"/>
  <c r="P353"/>
  <c r="K353" i="28" s="1"/>
  <c r="P354" i="1"/>
  <c r="K354" i="28" s="1"/>
  <c r="P355" i="1"/>
  <c r="K355" i="28" s="1"/>
  <c r="P356" i="1"/>
  <c r="P357"/>
  <c r="P358"/>
  <c r="K358" i="28" s="1"/>
  <c r="P359" i="1"/>
  <c r="K359" i="28" s="1"/>
  <c r="P360" i="1"/>
  <c r="K360" i="28" s="1"/>
  <c r="P361" i="1"/>
  <c r="P362"/>
  <c r="K362" i="28" s="1"/>
  <c r="P363" i="1"/>
  <c r="K363" i="28" s="1"/>
  <c r="P364" i="1"/>
  <c r="K364" i="28" s="1"/>
  <c r="P365" i="1"/>
  <c r="D79" i="38" s="1"/>
  <c r="F79" s="1"/>
  <c r="P366" i="1"/>
  <c r="P367"/>
  <c r="K367" i="28" s="1"/>
  <c r="P368" i="1"/>
  <c r="K368" i="28" s="1"/>
  <c r="P369" i="1"/>
  <c r="P370"/>
  <c r="D80" i="38" s="1"/>
  <c r="F80" s="1"/>
  <c r="P371" i="1"/>
  <c r="K371" i="28" s="1"/>
  <c r="P372" i="1"/>
  <c r="D77" i="38" s="1"/>
  <c r="F77" s="1"/>
  <c r="P375" i="1"/>
  <c r="K375" i="28" s="1"/>
  <c r="P376" i="1"/>
  <c r="P377"/>
  <c r="K377" i="28" s="1"/>
  <c r="P378" i="1"/>
  <c r="K378" i="28" s="1"/>
  <c r="P379" i="1"/>
  <c r="K379" i="28" s="1"/>
  <c r="P380" i="1"/>
  <c r="D81" i="38" s="1"/>
  <c r="F81" s="1"/>
  <c r="P384" i="1"/>
  <c r="K384" i="28" s="1"/>
  <c r="Q384" i="1"/>
  <c r="L384" i="28" s="1"/>
  <c r="P385" i="1"/>
  <c r="K385" i="28" s="1"/>
  <c r="Q385" i="1"/>
  <c r="P386"/>
  <c r="K386" i="28" s="1"/>
  <c r="Q386" i="1"/>
  <c r="L386" i="28" s="1"/>
  <c r="P387" i="1"/>
  <c r="K387" i="28" s="1"/>
  <c r="Q387" i="1"/>
  <c r="L387" i="28" s="1"/>
  <c r="P390" i="1"/>
  <c r="P391"/>
  <c r="K391" i="28" s="1"/>
  <c r="P392" i="1"/>
  <c r="K392" i="28" s="1"/>
  <c r="P393" i="1"/>
  <c r="D66" i="38" s="1"/>
  <c r="F66" s="1"/>
  <c r="Q393" i="1"/>
  <c r="E66" i="38" s="1"/>
  <c r="P401" i="1"/>
  <c r="K401" i="28" s="1"/>
  <c r="Q401" i="1"/>
  <c r="L401" i="28" s="1"/>
  <c r="P402" i="1"/>
  <c r="K402" i="28" s="1"/>
  <c r="Q402" i="1"/>
  <c r="L402" i="28" s="1"/>
  <c r="P403" i="1"/>
  <c r="K403" i="28" s="1"/>
  <c r="Q403" i="1"/>
  <c r="L403" i="28" s="1"/>
  <c r="P404" i="1"/>
  <c r="K404" i="28" s="1"/>
  <c r="Q404" i="1"/>
  <c r="L404" i="28" s="1"/>
  <c r="P405" i="1"/>
  <c r="K405" i="28" s="1"/>
  <c r="Q405" i="1"/>
  <c r="L405" i="28" s="1"/>
  <c r="P406" i="1"/>
  <c r="K406" i="28" s="1"/>
  <c r="Q406" i="1"/>
  <c r="L406" i="28" s="1"/>
  <c r="P407" i="1"/>
  <c r="K407" i="28" s="1"/>
  <c r="Q407" i="1"/>
  <c r="L407" i="28" s="1"/>
  <c r="P408" i="1"/>
  <c r="K408" i="28" s="1"/>
  <c r="Q408" i="1"/>
  <c r="L408" i="28" s="1"/>
  <c r="P409" i="1"/>
  <c r="K409" i="28" s="1"/>
  <c r="Q409" i="1"/>
  <c r="L409" i="28" s="1"/>
  <c r="P410" i="1"/>
  <c r="K410" i="28" s="1"/>
  <c r="Q410" i="1"/>
  <c r="L410" i="28" s="1"/>
  <c r="P411" i="1"/>
  <c r="K411" i="28" s="1"/>
  <c r="Q411" i="1"/>
  <c r="L411" i="28" s="1"/>
  <c r="P412" i="1"/>
  <c r="K412" i="28" s="1"/>
  <c r="Q412" i="1"/>
  <c r="L412" i="28" s="1"/>
  <c r="P414" i="1"/>
  <c r="K414" i="28" s="1"/>
  <c r="Q414" i="1"/>
  <c r="L414" i="28" s="1"/>
  <c r="P415" i="1"/>
  <c r="P416"/>
  <c r="K416" i="28" s="1"/>
  <c r="P417" i="1"/>
  <c r="K417" i="28" s="1"/>
  <c r="P418" i="1"/>
  <c r="K418" i="28" s="1"/>
  <c r="Q418" i="1"/>
  <c r="L418" i="28" s="1"/>
  <c r="P419" i="1"/>
  <c r="K419" i="28" s="1"/>
  <c r="P420" i="1"/>
  <c r="K420" i="28" s="1"/>
  <c r="P421" i="1"/>
  <c r="K421" i="28" s="1"/>
  <c r="Q421" i="1"/>
  <c r="L421" i="28" s="1"/>
  <c r="P422" i="1"/>
  <c r="K422" i="28" s="1"/>
  <c r="Q422" i="1"/>
  <c r="L422" i="28" s="1"/>
  <c r="P423" i="1"/>
  <c r="K423" i="28" s="1"/>
  <c r="P424" i="1"/>
  <c r="K424" i="28" s="1"/>
  <c r="P425" i="1"/>
  <c r="K425" i="28" s="1"/>
  <c r="P426" i="1"/>
  <c r="K426" i="28" s="1"/>
  <c r="P427" i="1"/>
  <c r="K427" i="28" s="1"/>
  <c r="P428" i="1"/>
  <c r="K428" i="28" s="1"/>
  <c r="P429" i="1"/>
  <c r="K429" i="28" s="1"/>
  <c r="P430" i="1"/>
  <c r="K430" i="28" s="1"/>
  <c r="P431" i="1"/>
  <c r="K431" i="28" s="1"/>
  <c r="P432" i="1"/>
  <c r="K432" i="28" s="1"/>
  <c r="P433" i="1"/>
  <c r="K433" i="28" s="1"/>
  <c r="P434" i="1"/>
  <c r="K434" i="28" s="1"/>
  <c r="Q434" i="1"/>
  <c r="L434" i="28" s="1"/>
  <c r="P435" i="1"/>
  <c r="K435" i="28" s="1"/>
  <c r="P436" i="1"/>
  <c r="K436" i="28" s="1"/>
  <c r="P439" i="1"/>
  <c r="K439" i="28" s="1"/>
  <c r="Q439" i="1"/>
  <c r="L439" i="28" s="1"/>
  <c r="P440" i="1"/>
  <c r="K440" i="28" s="1"/>
  <c r="Q440" i="1"/>
  <c r="L440" i="28" s="1"/>
  <c r="P441" i="1"/>
  <c r="K441" i="28" s="1"/>
  <c r="Q441" i="1"/>
  <c r="L441" i="28" s="1"/>
  <c r="P442" i="1"/>
  <c r="K442" i="28" s="1"/>
  <c r="Q442" i="1"/>
  <c r="L442" i="28" s="1"/>
  <c r="P443" i="1"/>
  <c r="K443" i="28" s="1"/>
  <c r="Q443" i="1"/>
  <c r="L443" i="28" s="1"/>
  <c r="P444" i="1"/>
  <c r="K444" i="28" s="1"/>
  <c r="Q444" i="1"/>
  <c r="L444" i="28" s="1"/>
  <c r="P445" i="1"/>
  <c r="K445" i="28" s="1"/>
  <c r="Q445" i="1"/>
  <c r="L445" i="28" s="1"/>
  <c r="P446" i="1"/>
  <c r="K446" i="28" s="1"/>
  <c r="Q446" i="1"/>
  <c r="L446" i="28" s="1"/>
  <c r="P447" i="1"/>
  <c r="K447" i="28" s="1"/>
  <c r="Q447" i="1"/>
  <c r="L447" i="28" s="1"/>
  <c r="P448" i="1"/>
  <c r="K448" i="28" s="1"/>
  <c r="Q448" i="1"/>
  <c r="L448" i="28" s="1"/>
  <c r="P449" i="1"/>
  <c r="K449" i="28" s="1"/>
  <c r="Q449" i="1"/>
  <c r="L449" i="28" s="1"/>
  <c r="P450" i="1"/>
  <c r="K450" i="28" s="1"/>
  <c r="Q450" i="1"/>
  <c r="L450" i="28" s="1"/>
  <c r="P451" i="1"/>
  <c r="K451" i="28" s="1"/>
  <c r="Q451" i="1"/>
  <c r="L451" i="28" s="1"/>
  <c r="P452" i="1"/>
  <c r="K452" i="28" s="1"/>
  <c r="Q452" i="1"/>
  <c r="L452" i="28" s="1"/>
  <c r="P453" i="1"/>
  <c r="K453" i="28" s="1"/>
  <c r="Q453" i="1"/>
  <c r="L453" i="28" s="1"/>
  <c r="P454" i="1"/>
  <c r="K454" i="28" s="1"/>
  <c r="Q454" i="1"/>
  <c r="L454" i="28" s="1"/>
  <c r="P455" i="1"/>
  <c r="K455" i="28" s="1"/>
  <c r="Q455" i="1"/>
  <c r="L455" i="28" s="1"/>
  <c r="P456" i="1"/>
  <c r="K456" i="28" s="1"/>
  <c r="Q456" i="1"/>
  <c r="L456" i="28" s="1"/>
  <c r="P457" i="1"/>
  <c r="K457" i="28" s="1"/>
  <c r="Q457" i="1"/>
  <c r="L457" i="28" s="1"/>
  <c r="P458" i="1"/>
  <c r="K458" i="28" s="1"/>
  <c r="Q458" i="1"/>
  <c r="L458" i="28" s="1"/>
  <c r="P459" i="1"/>
  <c r="K459" i="28" s="1"/>
  <c r="Q459" i="1"/>
  <c r="L459" i="28" s="1"/>
  <c r="P460" i="1"/>
  <c r="K460" i="28" s="1"/>
  <c r="Q460" i="1"/>
  <c r="L460" i="28" s="1"/>
  <c r="P461" i="1"/>
  <c r="K461" i="28" s="1"/>
  <c r="Q461" i="1"/>
  <c r="L461" i="28" s="1"/>
  <c r="P462" i="1"/>
  <c r="K462" i="28" s="1"/>
  <c r="Q462" i="1"/>
  <c r="L462" i="28" s="1"/>
  <c r="P463" i="1"/>
  <c r="K463" i="28" s="1"/>
  <c r="Q463" i="1"/>
  <c r="L463" i="28" s="1"/>
  <c r="P464" i="1"/>
  <c r="K464" i="28" s="1"/>
  <c r="Q464" i="1"/>
  <c r="L464" i="28" s="1"/>
  <c r="P465" i="1"/>
  <c r="K465" i="28" s="1"/>
  <c r="Q465" i="1"/>
  <c r="L465" i="28" s="1"/>
  <c r="P466" i="1"/>
  <c r="K466" i="28" s="1"/>
  <c r="Q466" i="1"/>
  <c r="L466" i="28" s="1"/>
  <c r="P467" i="1"/>
  <c r="K467" i="28" s="1"/>
  <c r="Q467" i="1"/>
  <c r="L467" i="28" s="1"/>
  <c r="P468" i="1"/>
  <c r="K468" i="28" s="1"/>
  <c r="Q468" i="1"/>
  <c r="L468" i="28" s="1"/>
  <c r="P469" i="1"/>
  <c r="K469" i="28" s="1"/>
  <c r="Q469" i="1"/>
  <c r="L469" i="28" s="1"/>
  <c r="P470" i="1"/>
  <c r="K470" i="28" s="1"/>
  <c r="Q470" i="1"/>
  <c r="L470" i="28" s="1"/>
  <c r="P471" i="1"/>
  <c r="K471" i="28" s="1"/>
  <c r="Q471" i="1"/>
  <c r="L471" i="28" s="1"/>
  <c r="P472" i="1"/>
  <c r="K472" i="28" s="1"/>
  <c r="Q472" i="1"/>
  <c r="L472" i="28" s="1"/>
  <c r="P473" i="1"/>
  <c r="K473" i="28" s="1"/>
  <c r="Q473" i="1"/>
  <c r="L473" i="28" s="1"/>
  <c r="P474" i="1"/>
  <c r="K474" i="28" s="1"/>
  <c r="Q474" i="1"/>
  <c r="L474" i="28" s="1"/>
  <c r="P475" i="1"/>
  <c r="K475" i="28" s="1"/>
  <c r="Q475" i="1"/>
  <c r="L475" i="28" s="1"/>
  <c r="P476" i="1"/>
  <c r="K476" i="28" s="1"/>
  <c r="Q476" i="1"/>
  <c r="L476" i="28" s="1"/>
  <c r="P477" i="1"/>
  <c r="K477" i="28" s="1"/>
  <c r="Q477" i="1"/>
  <c r="L477" i="28" s="1"/>
  <c r="P478" i="1"/>
  <c r="K478" i="28" s="1"/>
  <c r="Q478" i="1"/>
  <c r="L478" i="28" s="1"/>
  <c r="P479" i="1"/>
  <c r="K479" i="28" s="1"/>
  <c r="Q479" i="1"/>
  <c r="L479" i="28" s="1"/>
  <c r="P480" i="1"/>
  <c r="K480" i="28" s="1"/>
  <c r="Q480" i="1"/>
  <c r="L480" i="28" s="1"/>
  <c r="P481" i="1"/>
  <c r="K481" i="28" s="1"/>
  <c r="Q481" i="1"/>
  <c r="L481" i="28" s="1"/>
  <c r="P482" i="1"/>
  <c r="K482" i="28" s="1"/>
  <c r="Q482" i="1"/>
  <c r="L482" i="28" s="1"/>
  <c r="P483" i="1"/>
  <c r="K483" i="28" s="1"/>
  <c r="Q483" i="1"/>
  <c r="L483" i="28" s="1"/>
  <c r="P484" i="1"/>
  <c r="K484" i="28" s="1"/>
  <c r="Q484" i="1"/>
  <c r="L484" i="28" s="1"/>
  <c r="P485" i="1"/>
  <c r="K485" i="28" s="1"/>
  <c r="Q485" i="1"/>
  <c r="L485" i="28" s="1"/>
  <c r="P486" i="1"/>
  <c r="K486" i="28" s="1"/>
  <c r="Q486" i="1"/>
  <c r="L486" i="28" s="1"/>
  <c r="P487" i="1"/>
  <c r="K487" i="28" s="1"/>
  <c r="Q487" i="1"/>
  <c r="L487" i="28" s="1"/>
  <c r="P488" i="1"/>
  <c r="K488" i="28" s="1"/>
  <c r="Q488" i="1"/>
  <c r="L488" i="28" s="1"/>
  <c r="P489" i="1"/>
  <c r="K489" i="28" s="1"/>
  <c r="Q489" i="1"/>
  <c r="L489" i="28" s="1"/>
  <c r="P490" i="1"/>
  <c r="K490" i="28" s="1"/>
  <c r="Q490" i="1"/>
  <c r="L490" i="28" s="1"/>
  <c r="P491" i="1"/>
  <c r="K491" i="28" s="1"/>
  <c r="Q491" i="1"/>
  <c r="L491" i="28" s="1"/>
  <c r="P492" i="1"/>
  <c r="K492" i="28" s="1"/>
  <c r="Q492" i="1"/>
  <c r="L492" i="28" s="1"/>
  <c r="P493" i="1"/>
  <c r="K493" i="28" s="1"/>
  <c r="Q493" i="1"/>
  <c r="L493" i="28" s="1"/>
  <c r="P494" i="1"/>
  <c r="K494" i="28" s="1"/>
  <c r="Q494" i="1"/>
  <c r="L494" i="28" s="1"/>
  <c r="P495" i="1"/>
  <c r="K495" i="28" s="1"/>
  <c r="Q495" i="1"/>
  <c r="L495" i="28" s="1"/>
  <c r="P496" i="1"/>
  <c r="K496" i="28" s="1"/>
  <c r="Q496" i="1"/>
  <c r="L496" i="28" s="1"/>
  <c r="P497" i="1"/>
  <c r="K497" i="28" s="1"/>
  <c r="Q497" i="1"/>
  <c r="L497" i="28" s="1"/>
  <c r="P498" i="1"/>
  <c r="K498" i="28" s="1"/>
  <c r="Q498" i="1"/>
  <c r="L498" i="28" s="1"/>
  <c r="P499" i="1"/>
  <c r="K499" i="28" s="1"/>
  <c r="Q499" i="1"/>
  <c r="L499" i="28" s="1"/>
  <c r="P500" i="1"/>
  <c r="K500" i="28" s="1"/>
  <c r="Q500" i="1"/>
  <c r="L500" i="28" s="1"/>
  <c r="P501" i="1"/>
  <c r="K501" i="28" s="1"/>
  <c r="Q501" i="1"/>
  <c r="L501" i="28" s="1"/>
  <c r="P502" i="1"/>
  <c r="K502" i="28" s="1"/>
  <c r="Q502" i="1"/>
  <c r="L502" i="28" s="1"/>
  <c r="P503" i="1"/>
  <c r="K503" i="28" s="1"/>
  <c r="Q503" i="1"/>
  <c r="L503" i="28" s="1"/>
  <c r="P504" i="1"/>
  <c r="K504" i="28" s="1"/>
  <c r="Q504" i="1"/>
  <c r="L504" i="28" s="1"/>
  <c r="P505" i="1"/>
  <c r="K505" i="28" s="1"/>
  <c r="Q505" i="1"/>
  <c r="L505" i="28" s="1"/>
  <c r="P506" i="1"/>
  <c r="K506" i="28" s="1"/>
  <c r="Q506" i="1"/>
  <c r="L506" i="28" s="1"/>
  <c r="P507" i="1"/>
  <c r="K507" i="28" s="1"/>
  <c r="Q507" i="1"/>
  <c r="L507" i="28" s="1"/>
  <c r="P508" i="1"/>
  <c r="K508" i="28" s="1"/>
  <c r="Q508" i="1"/>
  <c r="L508" i="28" s="1"/>
  <c r="P509" i="1"/>
  <c r="K509" i="28" s="1"/>
  <c r="Q509" i="1"/>
  <c r="L509" i="28" s="1"/>
  <c r="Q7" i="1"/>
  <c r="E83" i="43" s="1"/>
  <c r="E88" s="1"/>
  <c r="R7" i="1"/>
  <c r="M7" i="28" s="1"/>
  <c r="S7" i="1"/>
  <c r="N7" i="28" s="1"/>
  <c r="P7" i="1"/>
  <c r="D83" i="43" s="1"/>
  <c r="F83" s="1"/>
  <c r="E8" i="28"/>
  <c r="F8"/>
  <c r="K8" i="1"/>
  <c r="L8"/>
  <c r="C84" i="43" s="1"/>
  <c r="G84" s="1"/>
  <c r="E9" i="28"/>
  <c r="F9"/>
  <c r="K9" i="1"/>
  <c r="L9"/>
  <c r="I9" i="28" s="1"/>
  <c r="E10"/>
  <c r="F10"/>
  <c r="K10" i="1"/>
  <c r="L10"/>
  <c r="I10" i="28" s="1"/>
  <c r="E11"/>
  <c r="F11"/>
  <c r="K11" i="1"/>
  <c r="L11"/>
  <c r="I11" i="28" s="1"/>
  <c r="E12"/>
  <c r="F12"/>
  <c r="K12" i="1"/>
  <c r="L12"/>
  <c r="I12" i="28" s="1"/>
  <c r="E13"/>
  <c r="F13"/>
  <c r="K13" i="1"/>
  <c r="L13"/>
  <c r="I13" i="28" s="1"/>
  <c r="E17"/>
  <c r="F17"/>
  <c r="K17" i="1"/>
  <c r="L17"/>
  <c r="I17" i="28" s="1"/>
  <c r="E18"/>
  <c r="F18"/>
  <c r="K18" i="1"/>
  <c r="L18"/>
  <c r="I18" i="28" s="1"/>
  <c r="E19"/>
  <c r="F19"/>
  <c r="K19" i="1"/>
  <c r="L19"/>
  <c r="I19" i="28" s="1"/>
  <c r="E20"/>
  <c r="F20"/>
  <c r="K20" i="1"/>
  <c r="L20"/>
  <c r="I20" i="28" s="1"/>
  <c r="E23"/>
  <c r="F23"/>
  <c r="K23" i="1"/>
  <c r="L23"/>
  <c r="I23" i="28" s="1"/>
  <c r="E24"/>
  <c r="F24"/>
  <c r="K24" i="1"/>
  <c r="L24"/>
  <c r="I24" i="28" s="1"/>
  <c r="E25"/>
  <c r="F25"/>
  <c r="K25" i="1"/>
  <c r="L25"/>
  <c r="I25" i="28" s="1"/>
  <c r="E26"/>
  <c r="F26"/>
  <c r="K26" i="1"/>
  <c r="L26"/>
  <c r="I26" i="28" s="1"/>
  <c r="E27"/>
  <c r="F27"/>
  <c r="K27" i="1"/>
  <c r="L27"/>
  <c r="I27" i="28" s="1"/>
  <c r="E28"/>
  <c r="F28"/>
  <c r="K28" i="1"/>
  <c r="L28"/>
  <c r="I28" i="28" s="1"/>
  <c r="E29"/>
  <c r="F29"/>
  <c r="K29" i="1"/>
  <c r="L29"/>
  <c r="I29" i="28" s="1"/>
  <c r="E30"/>
  <c r="F30"/>
  <c r="K30" i="1"/>
  <c r="L30"/>
  <c r="I30" i="28" s="1"/>
  <c r="E31"/>
  <c r="F31"/>
  <c r="K31" i="1"/>
  <c r="L31"/>
  <c r="I31" i="28" s="1"/>
  <c r="E32"/>
  <c r="F32"/>
  <c r="K32" i="1"/>
  <c r="L32"/>
  <c r="I32" i="28" s="1"/>
  <c r="E33"/>
  <c r="F33"/>
  <c r="K33" i="1"/>
  <c r="L33"/>
  <c r="I33" i="28" s="1"/>
  <c r="E34"/>
  <c r="F34"/>
  <c r="K34" i="1"/>
  <c r="L34"/>
  <c r="I34" i="28" s="1"/>
  <c r="E35"/>
  <c r="F35"/>
  <c r="K35" i="1"/>
  <c r="L35"/>
  <c r="I35" i="28" s="1"/>
  <c r="E36"/>
  <c r="F36"/>
  <c r="K36" i="1"/>
  <c r="L36"/>
  <c r="I36" i="28" s="1"/>
  <c r="E37"/>
  <c r="F37"/>
  <c r="K37" i="1"/>
  <c r="L37"/>
  <c r="I37" i="28" s="1"/>
  <c r="E38"/>
  <c r="F38"/>
  <c r="K38" i="1"/>
  <c r="L38"/>
  <c r="I38" i="28" s="1"/>
  <c r="E39"/>
  <c r="F39"/>
  <c r="K39" i="1"/>
  <c r="L39"/>
  <c r="I39" i="28" s="1"/>
  <c r="E40"/>
  <c r="F40"/>
  <c r="K40" i="1"/>
  <c r="L40"/>
  <c r="I40" i="28" s="1"/>
  <c r="E41"/>
  <c r="F41"/>
  <c r="K41" i="1"/>
  <c r="L41"/>
  <c r="I41" i="28" s="1"/>
  <c r="E42"/>
  <c r="F42"/>
  <c r="K42" i="1"/>
  <c r="L42"/>
  <c r="I42" i="28" s="1"/>
  <c r="E43"/>
  <c r="F43"/>
  <c r="K43" i="1"/>
  <c r="L43"/>
  <c r="I43" i="28" s="1"/>
  <c r="E48"/>
  <c r="F48"/>
  <c r="K48" i="1"/>
  <c r="L48"/>
  <c r="I48" i="28" s="1"/>
  <c r="E49"/>
  <c r="F49"/>
  <c r="K49" i="1"/>
  <c r="L49"/>
  <c r="I49" i="28" s="1"/>
  <c r="E50"/>
  <c r="F50"/>
  <c r="K50" i="1"/>
  <c r="L50"/>
  <c r="I50" i="28" s="1"/>
  <c r="E51"/>
  <c r="F51"/>
  <c r="K51" i="1"/>
  <c r="L51"/>
  <c r="I51" i="28" s="1"/>
  <c r="E54"/>
  <c r="F54"/>
  <c r="K54" i="1"/>
  <c r="L54"/>
  <c r="I54" i="28" s="1"/>
  <c r="E55"/>
  <c r="F55"/>
  <c r="K55" i="1"/>
  <c r="L55"/>
  <c r="I55" i="28" s="1"/>
  <c r="E56"/>
  <c r="F56"/>
  <c r="K56" i="1"/>
  <c r="L56"/>
  <c r="I56" i="28" s="1"/>
  <c r="E57"/>
  <c r="F57"/>
  <c r="K57" i="1"/>
  <c r="L57"/>
  <c r="I57" i="28" s="1"/>
  <c r="E58"/>
  <c r="F58"/>
  <c r="K58" i="1"/>
  <c r="L58"/>
  <c r="I58" i="28" s="1"/>
  <c r="E59"/>
  <c r="F59"/>
  <c r="K59" i="1"/>
  <c r="L59"/>
  <c r="I59" i="28" s="1"/>
  <c r="E60"/>
  <c r="F60"/>
  <c r="K60" i="1"/>
  <c r="L60"/>
  <c r="I60" i="28" s="1"/>
  <c r="E61"/>
  <c r="F61"/>
  <c r="K61" i="1"/>
  <c r="L61"/>
  <c r="I61" i="28" s="1"/>
  <c r="E62"/>
  <c r="F62"/>
  <c r="K62" i="1"/>
  <c r="L62"/>
  <c r="I62" i="28" s="1"/>
  <c r="E63"/>
  <c r="F63"/>
  <c r="K63" i="1"/>
  <c r="L63"/>
  <c r="I63" i="28" s="1"/>
  <c r="E64"/>
  <c r="F64"/>
  <c r="K64" i="1"/>
  <c r="L64"/>
  <c r="I64" i="28" s="1"/>
  <c r="E65"/>
  <c r="F65"/>
  <c r="K65" i="1"/>
  <c r="L65"/>
  <c r="I65" i="28" s="1"/>
  <c r="E66"/>
  <c r="F66"/>
  <c r="K66" i="1"/>
  <c r="L66"/>
  <c r="I66" i="28" s="1"/>
  <c r="E67"/>
  <c r="F67"/>
  <c r="K67" i="1"/>
  <c r="L67"/>
  <c r="I67" i="28" s="1"/>
  <c r="E68"/>
  <c r="F68"/>
  <c r="K68" i="1"/>
  <c r="L68"/>
  <c r="I68" i="28" s="1"/>
  <c r="E69"/>
  <c r="F69"/>
  <c r="K69" i="1"/>
  <c r="L69"/>
  <c r="I69" i="28" s="1"/>
  <c r="E70"/>
  <c r="F70"/>
  <c r="K70" i="1"/>
  <c r="L70"/>
  <c r="I70" i="28" s="1"/>
  <c r="E71"/>
  <c r="F71"/>
  <c r="K71" i="1"/>
  <c r="L71"/>
  <c r="I71" i="28" s="1"/>
  <c r="E72"/>
  <c r="F72"/>
  <c r="K72" i="1"/>
  <c r="L72"/>
  <c r="I72" i="28" s="1"/>
  <c r="E73"/>
  <c r="F73"/>
  <c r="K73" i="1"/>
  <c r="L73"/>
  <c r="I73" i="28" s="1"/>
  <c r="E74"/>
  <c r="F74"/>
  <c r="K74" i="1"/>
  <c r="L74"/>
  <c r="I74" i="28" s="1"/>
  <c r="E75"/>
  <c r="F75"/>
  <c r="K75" i="1"/>
  <c r="L75"/>
  <c r="I75" i="28" s="1"/>
  <c r="C82"/>
  <c r="D82"/>
  <c r="C83"/>
  <c r="D83"/>
  <c r="E83"/>
  <c r="F83"/>
  <c r="K83" i="1"/>
  <c r="L83"/>
  <c r="I83" i="28" s="1"/>
  <c r="C84"/>
  <c r="D84"/>
  <c r="C85"/>
  <c r="D85"/>
  <c r="E85"/>
  <c r="F85"/>
  <c r="K85" i="1"/>
  <c r="L85"/>
  <c r="I85" i="28" s="1"/>
  <c r="F88"/>
  <c r="E89"/>
  <c r="F89"/>
  <c r="K89" i="1"/>
  <c r="L89"/>
  <c r="I89" i="28" s="1"/>
  <c r="E90"/>
  <c r="F90"/>
  <c r="K90" i="1"/>
  <c r="L90"/>
  <c r="I90" i="28" s="1"/>
  <c r="E91"/>
  <c r="F91"/>
  <c r="K91" i="1"/>
  <c r="L91"/>
  <c r="I91" i="28" s="1"/>
  <c r="E93"/>
  <c r="F93"/>
  <c r="K93" i="1"/>
  <c r="L93"/>
  <c r="I93" i="28" s="1"/>
  <c r="E94"/>
  <c r="F94"/>
  <c r="K94" i="1"/>
  <c r="L94"/>
  <c r="I94" i="28" s="1"/>
  <c r="E95"/>
  <c r="F95"/>
  <c r="K95" i="1"/>
  <c r="L95"/>
  <c r="I95" i="28" s="1"/>
  <c r="E96"/>
  <c r="F96"/>
  <c r="K96" i="1"/>
  <c r="L96"/>
  <c r="I96" i="28" s="1"/>
  <c r="E97"/>
  <c r="F97"/>
  <c r="K97" i="1"/>
  <c r="L97"/>
  <c r="I97" i="28" s="1"/>
  <c r="E99"/>
  <c r="F99"/>
  <c r="K99" i="1"/>
  <c r="L99"/>
  <c r="I99" i="28" s="1"/>
  <c r="E100"/>
  <c r="F100"/>
  <c r="K100" i="1"/>
  <c r="L100"/>
  <c r="I100" i="28" s="1"/>
  <c r="E105"/>
  <c r="F105"/>
  <c r="K105" i="1"/>
  <c r="L105"/>
  <c r="I105" i="28" s="1"/>
  <c r="E106"/>
  <c r="F106"/>
  <c r="K106" i="1"/>
  <c r="L106"/>
  <c r="I106" i="28" s="1"/>
  <c r="E107"/>
  <c r="F107"/>
  <c r="K107" i="1"/>
  <c r="L107"/>
  <c r="I107" i="28" s="1"/>
  <c r="C108"/>
  <c r="D108"/>
  <c r="E113"/>
  <c r="F113"/>
  <c r="K113" i="1"/>
  <c r="L113"/>
  <c r="I113" i="28" s="1"/>
  <c r="E114"/>
  <c r="F114"/>
  <c r="K114" i="1"/>
  <c r="L114"/>
  <c r="I114" i="28" s="1"/>
  <c r="E115"/>
  <c r="F115"/>
  <c r="K115" i="1"/>
  <c r="L115"/>
  <c r="I115" i="28" s="1"/>
  <c r="E116"/>
  <c r="F116"/>
  <c r="K116" i="1"/>
  <c r="L116"/>
  <c r="I116" i="28" s="1"/>
  <c r="E119"/>
  <c r="F119"/>
  <c r="K119" i="1"/>
  <c r="L119"/>
  <c r="I119" i="28" s="1"/>
  <c r="E120"/>
  <c r="F120"/>
  <c r="K120" i="1"/>
  <c r="L120"/>
  <c r="I120" i="28" s="1"/>
  <c r="E121"/>
  <c r="F121"/>
  <c r="K121" i="1"/>
  <c r="L121"/>
  <c r="I121" i="28" s="1"/>
  <c r="E122"/>
  <c r="F122"/>
  <c r="K122" i="1"/>
  <c r="L122"/>
  <c r="I122" i="28" s="1"/>
  <c r="E123"/>
  <c r="F123"/>
  <c r="K123" i="1"/>
  <c r="L123"/>
  <c r="I123" i="28" s="1"/>
  <c r="E124"/>
  <c r="F124"/>
  <c r="K124" i="1"/>
  <c r="L124"/>
  <c r="I124" i="28" s="1"/>
  <c r="E125"/>
  <c r="F125"/>
  <c r="K125" i="1"/>
  <c r="L125"/>
  <c r="I125" i="28" s="1"/>
  <c r="E126"/>
  <c r="F126"/>
  <c r="K126" i="1"/>
  <c r="L126"/>
  <c r="I126" i="28" s="1"/>
  <c r="E127"/>
  <c r="F127"/>
  <c r="K127" i="1"/>
  <c r="L127"/>
  <c r="I127" i="28" s="1"/>
  <c r="E128"/>
  <c r="F128"/>
  <c r="K128" i="1"/>
  <c r="L128"/>
  <c r="I128" i="28" s="1"/>
  <c r="E129"/>
  <c r="F129"/>
  <c r="K129" i="1"/>
  <c r="L129"/>
  <c r="I129" i="28" s="1"/>
  <c r="E130"/>
  <c r="F130"/>
  <c r="K130" i="1"/>
  <c r="L130"/>
  <c r="I130" i="28" s="1"/>
  <c r="E131"/>
  <c r="F131"/>
  <c r="K131" i="1"/>
  <c r="L131"/>
  <c r="I131" i="28" s="1"/>
  <c r="E132"/>
  <c r="F132"/>
  <c r="K132" i="1"/>
  <c r="L132"/>
  <c r="I132" i="28" s="1"/>
  <c r="E133"/>
  <c r="F133"/>
  <c r="K133" i="1"/>
  <c r="L133"/>
  <c r="I133" i="28" s="1"/>
  <c r="E134"/>
  <c r="F134"/>
  <c r="K134" i="1"/>
  <c r="L134"/>
  <c r="I134" i="28" s="1"/>
  <c r="E135"/>
  <c r="F135"/>
  <c r="K135" i="1"/>
  <c r="L135"/>
  <c r="I135" i="28" s="1"/>
  <c r="E136"/>
  <c r="F136"/>
  <c r="K136" i="1"/>
  <c r="L136"/>
  <c r="I136" i="28" s="1"/>
  <c r="E137"/>
  <c r="F137"/>
  <c r="K137" i="1"/>
  <c r="L137"/>
  <c r="I137" i="28" s="1"/>
  <c r="E138"/>
  <c r="F138"/>
  <c r="K138" i="1"/>
  <c r="L138"/>
  <c r="I138" i="28" s="1"/>
  <c r="E139"/>
  <c r="F139"/>
  <c r="K139" i="1"/>
  <c r="L139"/>
  <c r="I139" i="28" s="1"/>
  <c r="E140"/>
  <c r="F140"/>
  <c r="K140" i="1"/>
  <c r="L140"/>
  <c r="I140" i="28" s="1"/>
  <c r="E145"/>
  <c r="F145"/>
  <c r="K145" i="1"/>
  <c r="L145"/>
  <c r="I145" i="28" s="1"/>
  <c r="E146"/>
  <c r="F146"/>
  <c r="K146" i="1"/>
  <c r="L146"/>
  <c r="I146" i="28" s="1"/>
  <c r="E152"/>
  <c r="F152"/>
  <c r="K152" i="1"/>
  <c r="L152"/>
  <c r="I152" i="28" s="1"/>
  <c r="E153"/>
  <c r="F153"/>
  <c r="K153" i="1"/>
  <c r="L153"/>
  <c r="I153" i="28" s="1"/>
  <c r="E154"/>
  <c r="F154"/>
  <c r="K154" i="1"/>
  <c r="L154"/>
  <c r="I154" i="28" s="1"/>
  <c r="E155"/>
  <c r="F155"/>
  <c r="K155" i="1"/>
  <c r="L155"/>
  <c r="I155" i="28" s="1"/>
  <c r="E158"/>
  <c r="F158"/>
  <c r="K158" i="1"/>
  <c r="L158"/>
  <c r="I158" i="28" s="1"/>
  <c r="E159"/>
  <c r="F159"/>
  <c r="K159" i="1"/>
  <c r="L159"/>
  <c r="I159" i="28" s="1"/>
  <c r="E160"/>
  <c r="F160"/>
  <c r="K160" i="1"/>
  <c r="L160"/>
  <c r="I160" i="28" s="1"/>
  <c r="E161"/>
  <c r="F161"/>
  <c r="K161" i="1"/>
  <c r="L161"/>
  <c r="I161" i="28" s="1"/>
  <c r="C164"/>
  <c r="D164"/>
  <c r="K164" i="1"/>
  <c r="L164"/>
  <c r="C35" i="43" s="1"/>
  <c r="G35" s="1"/>
  <c r="E165" i="28"/>
  <c r="F165"/>
  <c r="K165" i="1"/>
  <c r="L165"/>
  <c r="C36" i="43" s="1"/>
  <c r="G36" s="1"/>
  <c r="E166" i="28"/>
  <c r="F166"/>
  <c r="K166" i="1"/>
  <c r="L166"/>
  <c r="C37" i="43" s="1"/>
  <c r="G37" s="1"/>
  <c r="E167" i="28"/>
  <c r="F167"/>
  <c r="K167" i="1"/>
  <c r="L167"/>
  <c r="C38" i="43" s="1"/>
  <c r="G38" s="1"/>
  <c r="E170" i="28"/>
  <c r="F170"/>
  <c r="K170" i="1"/>
  <c r="L170"/>
  <c r="I170" i="28" s="1"/>
  <c r="E171"/>
  <c r="F171"/>
  <c r="K171" i="1"/>
  <c r="L171"/>
  <c r="I171" i="28" s="1"/>
  <c r="E172"/>
  <c r="F172"/>
  <c r="K172" i="1"/>
  <c r="L172"/>
  <c r="I172" i="28" s="1"/>
  <c r="E173"/>
  <c r="F173"/>
  <c r="K173" i="1"/>
  <c r="L173"/>
  <c r="I173" i="28" s="1"/>
  <c r="E176"/>
  <c r="F176"/>
  <c r="K176" i="1"/>
  <c r="L176"/>
  <c r="I176" i="28" s="1"/>
  <c r="E177"/>
  <c r="F177"/>
  <c r="K177" i="1"/>
  <c r="L177"/>
  <c r="I177" i="28" s="1"/>
  <c r="E178"/>
  <c r="F178"/>
  <c r="K178" i="1"/>
  <c r="L178"/>
  <c r="I178" i="28" s="1"/>
  <c r="E179"/>
  <c r="F179"/>
  <c r="K179" i="1"/>
  <c r="L179"/>
  <c r="I179" i="28" s="1"/>
  <c r="E182"/>
  <c r="F182"/>
  <c r="K182" i="1"/>
  <c r="L182"/>
  <c r="I182" i="28" s="1"/>
  <c r="E183"/>
  <c r="F183"/>
  <c r="K183" i="1"/>
  <c r="L183"/>
  <c r="I183" i="28" s="1"/>
  <c r="E184"/>
  <c r="F184"/>
  <c r="K184" i="1"/>
  <c r="L184"/>
  <c r="I184" i="28" s="1"/>
  <c r="E185"/>
  <c r="F185"/>
  <c r="K185" i="1"/>
  <c r="L185"/>
  <c r="I185" i="28" s="1"/>
  <c r="E188"/>
  <c r="F188"/>
  <c r="K188" i="1"/>
  <c r="L188"/>
  <c r="I188" i="28" s="1"/>
  <c r="E189"/>
  <c r="F189"/>
  <c r="K189" i="1"/>
  <c r="L189"/>
  <c r="I189" i="28" s="1"/>
  <c r="E190"/>
  <c r="F190"/>
  <c r="K190" i="1"/>
  <c r="L190"/>
  <c r="I190" i="28" s="1"/>
  <c r="E191"/>
  <c r="F191"/>
  <c r="K191" i="1"/>
  <c r="L191"/>
  <c r="I191" i="28" s="1"/>
  <c r="E196"/>
  <c r="F196"/>
  <c r="K196" i="1"/>
  <c r="L196"/>
  <c r="I196" i="28" s="1"/>
  <c r="K197" i="1"/>
  <c r="L197"/>
  <c r="K198"/>
  <c r="L198"/>
  <c r="K199"/>
  <c r="L199"/>
  <c r="K200"/>
  <c r="L200"/>
  <c r="I200" i="28" s="1"/>
  <c r="K201" i="1"/>
  <c r="L201"/>
  <c r="I201" i="28" s="1"/>
  <c r="E202"/>
  <c r="F202"/>
  <c r="K202" i="1"/>
  <c r="L202"/>
  <c r="I202" i="28" s="1"/>
  <c r="K203" i="1"/>
  <c r="L203"/>
  <c r="C10" i="43" s="1"/>
  <c r="G10" s="1"/>
  <c r="K204" i="1"/>
  <c r="L204"/>
  <c r="I204" i="28" s="1"/>
  <c r="E205"/>
  <c r="F205"/>
  <c r="K205" i="1"/>
  <c r="L205"/>
  <c r="I205" i="28" s="1"/>
  <c r="K208" i="1"/>
  <c r="L208"/>
  <c r="I208" i="28" s="1"/>
  <c r="K209" i="1"/>
  <c r="L209"/>
  <c r="I209" i="28" s="1"/>
  <c r="K210" i="1"/>
  <c r="L210"/>
  <c r="I210" i="28" s="1"/>
  <c r="K211" i="1"/>
  <c r="L211"/>
  <c r="I211" i="28" s="1"/>
  <c r="E214"/>
  <c r="F214"/>
  <c r="K214" i="1"/>
  <c r="L214"/>
  <c r="I214" i="28" s="1"/>
  <c r="E215"/>
  <c r="F215"/>
  <c r="K215" i="1"/>
  <c r="L215"/>
  <c r="I215" i="28" s="1"/>
  <c r="E220"/>
  <c r="F220"/>
  <c r="K220" i="1"/>
  <c r="L220"/>
  <c r="I220" i="28" s="1"/>
  <c r="E221"/>
  <c r="F221"/>
  <c r="K221" i="1"/>
  <c r="L221"/>
  <c r="I221" i="28" s="1"/>
  <c r="E222"/>
  <c r="F222"/>
  <c r="K222" i="1"/>
  <c r="L222"/>
  <c r="I222" i="28" s="1"/>
  <c r="E223"/>
  <c r="F223"/>
  <c r="K223" i="1"/>
  <c r="L223"/>
  <c r="I223" i="28" s="1"/>
  <c r="E224"/>
  <c r="F224"/>
  <c r="K224" i="1"/>
  <c r="L224"/>
  <c r="I224" i="28" s="1"/>
  <c r="E225"/>
  <c r="F225"/>
  <c r="K225" i="1"/>
  <c r="L225"/>
  <c r="I225" i="28" s="1"/>
  <c r="E226"/>
  <c r="F226"/>
  <c r="K226" i="1"/>
  <c r="L226"/>
  <c r="I226" i="28" s="1"/>
  <c r="E227"/>
  <c r="F227"/>
  <c r="K227" i="1"/>
  <c r="L227"/>
  <c r="I227" i="28" s="1"/>
  <c r="E228"/>
  <c r="F228"/>
  <c r="K228" i="1"/>
  <c r="L228"/>
  <c r="I228" i="28" s="1"/>
  <c r="E229"/>
  <c r="F229"/>
  <c r="K229" i="1"/>
  <c r="L229"/>
  <c r="I229" i="28" s="1"/>
  <c r="E230"/>
  <c r="F230"/>
  <c r="K230" i="1"/>
  <c r="L230"/>
  <c r="I230" i="28" s="1"/>
  <c r="E231"/>
  <c r="F231"/>
  <c r="K231" i="1"/>
  <c r="L231"/>
  <c r="I231" i="28" s="1"/>
  <c r="E232"/>
  <c r="F232"/>
  <c r="K232" i="1"/>
  <c r="L232"/>
  <c r="I232" i="28" s="1"/>
  <c r="E233"/>
  <c r="F233"/>
  <c r="K233" i="1"/>
  <c r="L233"/>
  <c r="I233" i="28" s="1"/>
  <c r="E234"/>
  <c r="F234"/>
  <c r="K234" i="1"/>
  <c r="L234"/>
  <c r="I234" i="28" s="1"/>
  <c r="E235"/>
  <c r="F235"/>
  <c r="K235" i="1"/>
  <c r="L235"/>
  <c r="I235" i="28" s="1"/>
  <c r="E236"/>
  <c r="F236"/>
  <c r="K236" i="1"/>
  <c r="L236"/>
  <c r="I236" i="28" s="1"/>
  <c r="C241"/>
  <c r="D241"/>
  <c r="K241" i="1"/>
  <c r="L241"/>
  <c r="I241" i="28" s="1"/>
  <c r="E242"/>
  <c r="F242"/>
  <c r="K242" i="1"/>
  <c r="L242"/>
  <c r="I242" i="28" s="1"/>
  <c r="E243"/>
  <c r="F243"/>
  <c r="K243" i="1"/>
  <c r="L243"/>
  <c r="I243" i="28" s="1"/>
  <c r="E244"/>
  <c r="F244"/>
  <c r="K244" i="1"/>
  <c r="L244"/>
  <c r="I244" i="28" s="1"/>
  <c r="E245"/>
  <c r="F245"/>
  <c r="K245" i="1"/>
  <c r="L245"/>
  <c r="I245" i="28" s="1"/>
  <c r="C246"/>
  <c r="D246"/>
  <c r="E246"/>
  <c r="K246" i="1"/>
  <c r="L246"/>
  <c r="I246" i="28" s="1"/>
  <c r="C247"/>
  <c r="D247"/>
  <c r="E247"/>
  <c r="K247" i="1"/>
  <c r="L247"/>
  <c r="I247" i="28" s="1"/>
  <c r="E248"/>
  <c r="F248"/>
  <c r="K248" i="1"/>
  <c r="L248"/>
  <c r="I248" i="28" s="1"/>
  <c r="E249"/>
  <c r="F249"/>
  <c r="K249" i="1"/>
  <c r="L249"/>
  <c r="I249" i="28" s="1"/>
  <c r="C250"/>
  <c r="D250"/>
  <c r="E250"/>
  <c r="K250" i="1"/>
  <c r="L250"/>
  <c r="I250" i="28" s="1"/>
  <c r="C251"/>
  <c r="D251"/>
  <c r="K251" i="1"/>
  <c r="L251"/>
  <c r="I251" i="28" s="1"/>
  <c r="E252"/>
  <c r="F252"/>
  <c r="K252" i="1"/>
  <c r="L252"/>
  <c r="I252" i="28" s="1"/>
  <c r="K253" i="1"/>
  <c r="L253"/>
  <c r="I253" i="28" s="1"/>
  <c r="E254"/>
  <c r="F254"/>
  <c r="K254" i="1"/>
  <c r="L254"/>
  <c r="I254" i="28" s="1"/>
  <c r="F255"/>
  <c r="K255" i="1"/>
  <c r="L255"/>
  <c r="I255" i="28" s="1"/>
  <c r="E256"/>
  <c r="K256" i="1"/>
  <c r="L256"/>
  <c r="I256" i="28" s="1"/>
  <c r="K257" i="1"/>
  <c r="L257"/>
  <c r="I257" i="28" s="1"/>
  <c r="E258"/>
  <c r="K258" i="1"/>
  <c r="L258"/>
  <c r="I258" i="28" s="1"/>
  <c r="K265" i="1"/>
  <c r="L265"/>
  <c r="I265" i="28" s="1"/>
  <c r="K266" i="1"/>
  <c r="L266"/>
  <c r="I266" i="28" s="1"/>
  <c r="K267" i="1"/>
  <c r="L267"/>
  <c r="I267" i="28" s="1"/>
  <c r="E268"/>
  <c r="F268"/>
  <c r="K268" i="1"/>
  <c r="L268"/>
  <c r="I268" i="28" s="1"/>
  <c r="C269"/>
  <c r="D269"/>
  <c r="E269"/>
  <c r="K269" i="1"/>
  <c r="L269"/>
  <c r="I269" i="28" s="1"/>
  <c r="C270"/>
  <c r="D270"/>
  <c r="F270"/>
  <c r="K270" i="1"/>
  <c r="L270"/>
  <c r="I270" i="28" s="1"/>
  <c r="C271"/>
  <c r="D271"/>
  <c r="E271"/>
  <c r="K271" i="1"/>
  <c r="L271"/>
  <c r="I271" i="28" s="1"/>
  <c r="C272"/>
  <c r="D272"/>
  <c r="E272"/>
  <c r="F272"/>
  <c r="K272" i="1"/>
  <c r="L272"/>
  <c r="I272" i="28" s="1"/>
  <c r="E273"/>
  <c r="F273"/>
  <c r="K273" i="1"/>
  <c r="L273"/>
  <c r="I273" i="28" s="1"/>
  <c r="E274"/>
  <c r="F274"/>
  <c r="K274" i="1"/>
  <c r="L274"/>
  <c r="I274" i="28" s="1"/>
  <c r="E275"/>
  <c r="F275"/>
  <c r="K275" i="1"/>
  <c r="L275"/>
  <c r="I275" i="28" s="1"/>
  <c r="E276"/>
  <c r="F276"/>
  <c r="K276" i="1"/>
  <c r="L276"/>
  <c r="I276" i="28" s="1"/>
  <c r="E277"/>
  <c r="F277"/>
  <c r="K277" i="1"/>
  <c r="L277"/>
  <c r="I277" i="28" s="1"/>
  <c r="K278" i="1"/>
  <c r="L278"/>
  <c r="I278" i="28" s="1"/>
  <c r="K279" i="1"/>
  <c r="L279"/>
  <c r="I279" i="28" s="1"/>
  <c r="K280" i="1"/>
  <c r="L280"/>
  <c r="I280" i="28" s="1"/>
  <c r="E281"/>
  <c r="F281"/>
  <c r="K281" i="1"/>
  <c r="L281"/>
  <c r="I281" i="28" s="1"/>
  <c r="K282" i="1"/>
  <c r="L282"/>
  <c r="I282" i="28" s="1"/>
  <c r="K283" i="1"/>
  <c r="L283"/>
  <c r="I283" i="28" s="1"/>
  <c r="C287"/>
  <c r="E287"/>
  <c r="F287"/>
  <c r="K287" i="1"/>
  <c r="L287"/>
  <c r="I287" i="28" s="1"/>
  <c r="C288"/>
  <c r="K288" i="1"/>
  <c r="L288"/>
  <c r="I288" i="28" s="1"/>
  <c r="C289"/>
  <c r="E289"/>
  <c r="F289"/>
  <c r="K289" i="1"/>
  <c r="L289"/>
  <c r="I289" i="28" s="1"/>
  <c r="C290"/>
  <c r="K290" i="1"/>
  <c r="L290"/>
  <c r="I290" i="28" s="1"/>
  <c r="C291"/>
  <c r="E291"/>
  <c r="F291"/>
  <c r="K291" i="1"/>
  <c r="L291"/>
  <c r="I291" i="28" s="1"/>
  <c r="C292"/>
  <c r="K292" i="1"/>
  <c r="L292"/>
  <c r="I292" i="28" s="1"/>
  <c r="C293"/>
  <c r="D293"/>
  <c r="E293"/>
  <c r="F293"/>
  <c r="K293" i="1"/>
  <c r="L293"/>
  <c r="I293" i="28" s="1"/>
  <c r="C294"/>
  <c r="D294"/>
  <c r="E294"/>
  <c r="F294"/>
  <c r="K294" i="1"/>
  <c r="L294"/>
  <c r="I294" i="28" s="1"/>
  <c r="D295"/>
  <c r="E295"/>
  <c r="K295" i="1"/>
  <c r="L295"/>
  <c r="I295" i="28" s="1"/>
  <c r="C296"/>
  <c r="D296"/>
  <c r="F296"/>
  <c r="K296" i="1"/>
  <c r="L296"/>
  <c r="I296" i="28" s="1"/>
  <c r="C297"/>
  <c r="D297"/>
  <c r="E297"/>
  <c r="F297"/>
  <c r="K297" i="1"/>
  <c r="L297"/>
  <c r="I297" i="28" s="1"/>
  <c r="C298"/>
  <c r="D298"/>
  <c r="E298"/>
  <c r="F298"/>
  <c r="K298" i="1"/>
  <c r="L298"/>
  <c r="I298" i="28" s="1"/>
  <c r="K299" i="1"/>
  <c r="L299"/>
  <c r="C55" i="43" s="1"/>
  <c r="G55" s="1"/>
  <c r="C301" i="28"/>
  <c r="D301"/>
  <c r="E301"/>
  <c r="K301" i="1"/>
  <c r="L301"/>
  <c r="I301" i="28" s="1"/>
  <c r="C302"/>
  <c r="D302"/>
  <c r="E302"/>
  <c r="F302"/>
  <c r="K302" i="1"/>
  <c r="L302"/>
  <c r="I302" i="28" s="1"/>
  <c r="C303"/>
  <c r="D303"/>
  <c r="E303"/>
  <c r="F303"/>
  <c r="K303" i="1"/>
  <c r="L303"/>
  <c r="I303" i="28" s="1"/>
  <c r="D304"/>
  <c r="E304"/>
  <c r="F304"/>
  <c r="K304" i="1"/>
  <c r="L304"/>
  <c r="I304" i="28" s="1"/>
  <c r="C305"/>
  <c r="D305"/>
  <c r="K305" i="1"/>
  <c r="L305"/>
  <c r="I305" i="28" s="1"/>
  <c r="C306"/>
  <c r="D306"/>
  <c r="E306"/>
  <c r="F306"/>
  <c r="K306" i="1"/>
  <c r="L306"/>
  <c r="I306" i="28" s="1"/>
  <c r="C307"/>
  <c r="D307"/>
  <c r="E307"/>
  <c r="F307"/>
  <c r="K307" i="1"/>
  <c r="L307"/>
  <c r="I307" i="28" s="1"/>
  <c r="C311"/>
  <c r="D311"/>
  <c r="E311"/>
  <c r="F311"/>
  <c r="K311" i="1"/>
  <c r="L311"/>
  <c r="C58" i="43" s="1"/>
  <c r="G58" s="1"/>
  <c r="J58" s="1"/>
  <c r="C312" i="28"/>
  <c r="D312"/>
  <c r="K312" i="1"/>
  <c r="L312"/>
  <c r="C59" i="43" s="1"/>
  <c r="G59" s="1"/>
  <c r="E315" i="28"/>
  <c r="F315"/>
  <c r="K315" i="1"/>
  <c r="L315"/>
  <c r="I315" i="28" s="1"/>
  <c r="E316"/>
  <c r="F316"/>
  <c r="K316" i="1"/>
  <c r="L316"/>
  <c r="I316" i="28" s="1"/>
  <c r="E320"/>
  <c r="F320"/>
  <c r="K320" i="1"/>
  <c r="L320"/>
  <c r="I320" i="28" s="1"/>
  <c r="E321"/>
  <c r="F321"/>
  <c r="K321" i="1"/>
  <c r="L321"/>
  <c r="I321" i="28" s="1"/>
  <c r="E322"/>
  <c r="F322"/>
  <c r="K322" i="1"/>
  <c r="L322"/>
  <c r="I322" i="28" s="1"/>
  <c r="E323"/>
  <c r="F323"/>
  <c r="K323" i="1"/>
  <c r="L323"/>
  <c r="I323" i="28" s="1"/>
  <c r="C326"/>
  <c r="D326"/>
  <c r="E326"/>
  <c r="F326"/>
  <c r="K326" i="1"/>
  <c r="L326"/>
  <c r="I326" i="28" s="1"/>
  <c r="C327"/>
  <c r="D327"/>
  <c r="K327" i="1"/>
  <c r="L327"/>
  <c r="I327" i="28" s="1"/>
  <c r="E330"/>
  <c r="F330"/>
  <c r="K330" i="1"/>
  <c r="L330"/>
  <c r="I330" i="28" s="1"/>
  <c r="E331"/>
  <c r="F331"/>
  <c r="K331" i="1"/>
  <c r="L331"/>
  <c r="I331" i="28" s="1"/>
  <c r="E334"/>
  <c r="F334"/>
  <c r="K334" i="1"/>
  <c r="K335" s="1"/>
  <c r="L334"/>
  <c r="E338" i="28"/>
  <c r="F338"/>
  <c r="K338" i="1"/>
  <c r="K339" s="1"/>
  <c r="L338"/>
  <c r="E341" i="28"/>
  <c r="F341"/>
  <c r="K341" i="1"/>
  <c r="L341"/>
  <c r="I341" i="28" s="1"/>
  <c r="E342"/>
  <c r="K342" i="1"/>
  <c r="L342"/>
  <c r="I342" i="28" s="1"/>
  <c r="E343"/>
  <c r="F343"/>
  <c r="K343" i="1"/>
  <c r="L343"/>
  <c r="I343" i="28" s="1"/>
  <c r="F344"/>
  <c r="K344" i="1"/>
  <c r="L344"/>
  <c r="I344" i="28" s="1"/>
  <c r="E347"/>
  <c r="F347"/>
  <c r="K347" i="1"/>
  <c r="L347"/>
  <c r="I347" i="28" s="1"/>
  <c r="E348"/>
  <c r="K348" i="1"/>
  <c r="L348"/>
  <c r="I348" i="28" s="1"/>
  <c r="E353"/>
  <c r="F353"/>
  <c r="E354"/>
  <c r="F354"/>
  <c r="E355"/>
  <c r="E356"/>
  <c r="F356"/>
  <c r="H357" i="1"/>
  <c r="H357" i="28" s="1"/>
  <c r="E358"/>
  <c r="F358"/>
  <c r="E359"/>
  <c r="F359"/>
  <c r="E360"/>
  <c r="F360"/>
  <c r="G362"/>
  <c r="G363"/>
  <c r="E364"/>
  <c r="F364"/>
  <c r="E365"/>
  <c r="F365"/>
  <c r="E366"/>
  <c r="F366"/>
  <c r="E367"/>
  <c r="F367"/>
  <c r="E368"/>
  <c r="F368"/>
  <c r="E369"/>
  <c r="F369"/>
  <c r="E370"/>
  <c r="F370"/>
  <c r="E371"/>
  <c r="F371"/>
  <c r="H372" i="1"/>
  <c r="H372" i="28" s="1"/>
  <c r="E375"/>
  <c r="F375"/>
  <c r="E376"/>
  <c r="F376"/>
  <c r="E377"/>
  <c r="F377"/>
  <c r="E378"/>
  <c r="F378"/>
  <c r="E379"/>
  <c r="F379"/>
  <c r="E380"/>
  <c r="F380"/>
  <c r="E384"/>
  <c r="F384"/>
  <c r="K384" i="1"/>
  <c r="L384"/>
  <c r="I384" i="28" s="1"/>
  <c r="E385"/>
  <c r="F385"/>
  <c r="K385" i="1"/>
  <c r="L385"/>
  <c r="I385" i="28" s="1"/>
  <c r="E386"/>
  <c r="F386"/>
  <c r="K386" i="1"/>
  <c r="L386"/>
  <c r="I386" i="28" s="1"/>
  <c r="F387"/>
  <c r="L387" i="1"/>
  <c r="I387" i="28" s="1"/>
  <c r="E390"/>
  <c r="F390"/>
  <c r="K390" i="1"/>
  <c r="L390"/>
  <c r="E391" i="28"/>
  <c r="F391"/>
  <c r="K391" i="1"/>
  <c r="L391"/>
  <c r="I391" i="28" s="1"/>
  <c r="E392"/>
  <c r="F392"/>
  <c r="K392" i="1"/>
  <c r="L392"/>
  <c r="I392" i="28" s="1"/>
  <c r="K393" i="1"/>
  <c r="L393"/>
  <c r="C66" i="43" s="1"/>
  <c r="G66" s="1"/>
  <c r="E397" i="28"/>
  <c r="K397" i="1"/>
  <c r="L397"/>
  <c r="I397" i="28" s="1"/>
  <c r="E398"/>
  <c r="K398" i="1"/>
  <c r="L398"/>
  <c r="C399" i="28"/>
  <c r="E399"/>
  <c r="K399" i="1"/>
  <c r="L399"/>
  <c r="I399" i="28" s="1"/>
  <c r="E401"/>
  <c r="F401"/>
  <c r="K401" i="1"/>
  <c r="L401"/>
  <c r="I401" i="28" s="1"/>
  <c r="E402"/>
  <c r="F402"/>
  <c r="K402" i="1"/>
  <c r="L402"/>
  <c r="I402" i="28" s="1"/>
  <c r="E403"/>
  <c r="F403"/>
  <c r="K403" i="1"/>
  <c r="L403"/>
  <c r="I403" i="28" s="1"/>
  <c r="E404"/>
  <c r="F404"/>
  <c r="K404" i="1"/>
  <c r="L404"/>
  <c r="I404" i="28" s="1"/>
  <c r="E405"/>
  <c r="F405"/>
  <c r="K405" i="1"/>
  <c r="L405"/>
  <c r="I405" i="28" s="1"/>
  <c r="K406" i="1"/>
  <c r="L406"/>
  <c r="I406" i="28" s="1"/>
  <c r="E407"/>
  <c r="F407"/>
  <c r="K407" i="1"/>
  <c r="L407"/>
  <c r="I407" i="28" s="1"/>
  <c r="E408"/>
  <c r="F408"/>
  <c r="K408" i="1"/>
  <c r="L408"/>
  <c r="I408" i="28" s="1"/>
  <c r="E409"/>
  <c r="F409"/>
  <c r="K409" i="1"/>
  <c r="L409"/>
  <c r="I409" i="28" s="1"/>
  <c r="E410"/>
  <c r="F410"/>
  <c r="K410" i="1"/>
  <c r="L410"/>
  <c r="I410" i="28" s="1"/>
  <c r="E411"/>
  <c r="F411"/>
  <c r="K411" i="1"/>
  <c r="L411"/>
  <c r="I411" i="28" s="1"/>
  <c r="K412" i="1"/>
  <c r="K413" s="1"/>
  <c r="L412"/>
  <c r="I412" i="28" s="1"/>
  <c r="L413" i="1"/>
  <c r="I413" i="28" s="1"/>
  <c r="E414"/>
  <c r="F414"/>
  <c r="K414" i="1"/>
  <c r="L414"/>
  <c r="I414" i="28" s="1"/>
  <c r="E415"/>
  <c r="K415" i="1"/>
  <c r="L415"/>
  <c r="I415" i="28" s="1"/>
  <c r="E416"/>
  <c r="K416" i="1"/>
  <c r="L416"/>
  <c r="I416" i="28" s="1"/>
  <c r="E417"/>
  <c r="K417" i="1"/>
  <c r="L417"/>
  <c r="I417" i="28" s="1"/>
  <c r="E418"/>
  <c r="F418"/>
  <c r="K418" i="1"/>
  <c r="L418"/>
  <c r="I418" i="28" s="1"/>
  <c r="E419"/>
  <c r="K419" i="1"/>
  <c r="L419"/>
  <c r="I419" i="28" s="1"/>
  <c r="E420"/>
  <c r="K420" i="1"/>
  <c r="L420"/>
  <c r="I420" i="28" s="1"/>
  <c r="E421"/>
  <c r="K421" i="1"/>
  <c r="L421"/>
  <c r="I421" i="28" s="1"/>
  <c r="E422"/>
  <c r="F422"/>
  <c r="K422" i="1"/>
  <c r="L422"/>
  <c r="I422" i="28" s="1"/>
  <c r="E423"/>
  <c r="K423" i="1"/>
  <c r="L423"/>
  <c r="I423" i="28" s="1"/>
  <c r="E424"/>
  <c r="K424" i="1"/>
  <c r="L424"/>
  <c r="I424" i="28" s="1"/>
  <c r="E425"/>
  <c r="K425" i="1"/>
  <c r="L425"/>
  <c r="I425" i="28" s="1"/>
  <c r="E426"/>
  <c r="K426" i="1"/>
  <c r="L426"/>
  <c r="I426" i="28" s="1"/>
  <c r="E427"/>
  <c r="K427" i="1"/>
  <c r="L427"/>
  <c r="I427" i="28" s="1"/>
  <c r="E428"/>
  <c r="K428" i="1"/>
  <c r="L428"/>
  <c r="I428" i="28" s="1"/>
  <c r="E429"/>
  <c r="K429" i="1"/>
  <c r="L429"/>
  <c r="I429" i="28" s="1"/>
  <c r="E430"/>
  <c r="K430" i="1"/>
  <c r="L430"/>
  <c r="I430" i="28" s="1"/>
  <c r="E431"/>
  <c r="K431" i="1"/>
  <c r="L431"/>
  <c r="I431" i="28" s="1"/>
  <c r="E432"/>
  <c r="K432" i="1"/>
  <c r="L432"/>
  <c r="I432" i="28" s="1"/>
  <c r="E433"/>
  <c r="K433" i="1"/>
  <c r="L433"/>
  <c r="I433" i="28" s="1"/>
  <c r="E434"/>
  <c r="F434"/>
  <c r="K434" i="1"/>
  <c r="L434"/>
  <c r="I434" i="28" s="1"/>
  <c r="E435"/>
  <c r="K435" i="1"/>
  <c r="L435"/>
  <c r="I435" i="28" s="1"/>
  <c r="E436"/>
  <c r="K436" i="1"/>
  <c r="L436"/>
  <c r="I436" i="28" s="1"/>
  <c r="E437"/>
  <c r="F437"/>
  <c r="K437" i="1"/>
  <c r="L437"/>
  <c r="I437" i="28" s="1"/>
  <c r="K438" i="1"/>
  <c r="L438"/>
  <c r="I438" i="28" s="1"/>
  <c r="E439"/>
  <c r="F439"/>
  <c r="K439" i="1"/>
  <c r="L439"/>
  <c r="I439" i="28" s="1"/>
  <c r="E440"/>
  <c r="F440"/>
  <c r="K440" i="1"/>
  <c r="L440"/>
  <c r="I440" i="28" s="1"/>
  <c r="E441"/>
  <c r="F441"/>
  <c r="K441" i="1"/>
  <c r="L441"/>
  <c r="I441" i="28" s="1"/>
  <c r="E442"/>
  <c r="F442"/>
  <c r="K442" i="1"/>
  <c r="L442"/>
  <c r="I442" i="28" s="1"/>
  <c r="E443"/>
  <c r="F443"/>
  <c r="K443" i="1"/>
  <c r="L443"/>
  <c r="I443" i="28" s="1"/>
  <c r="E444"/>
  <c r="F444"/>
  <c r="K444" i="1"/>
  <c r="L444"/>
  <c r="I444" i="28" s="1"/>
  <c r="E445"/>
  <c r="F445"/>
  <c r="K445" i="1"/>
  <c r="L445"/>
  <c r="I445" i="28" s="1"/>
  <c r="E446"/>
  <c r="F446"/>
  <c r="K446" i="1"/>
  <c r="L446"/>
  <c r="I446" i="28" s="1"/>
  <c r="E447"/>
  <c r="F447"/>
  <c r="K447" i="1"/>
  <c r="L447"/>
  <c r="I447" i="28" s="1"/>
  <c r="E448"/>
  <c r="F448"/>
  <c r="K448" i="1"/>
  <c r="L448"/>
  <c r="I448" i="28" s="1"/>
  <c r="E449"/>
  <c r="F449"/>
  <c r="K449" i="1"/>
  <c r="L449"/>
  <c r="I449" i="28" s="1"/>
  <c r="E450"/>
  <c r="F450"/>
  <c r="K450" i="1"/>
  <c r="L450"/>
  <c r="I450" i="28" s="1"/>
  <c r="E451"/>
  <c r="F451"/>
  <c r="K451" i="1"/>
  <c r="L451"/>
  <c r="I451" i="28" s="1"/>
  <c r="E452"/>
  <c r="F452"/>
  <c r="K452" i="1"/>
  <c r="L452"/>
  <c r="I452" i="28" s="1"/>
  <c r="E453"/>
  <c r="F453"/>
  <c r="K453" i="1"/>
  <c r="L453"/>
  <c r="I453" i="28" s="1"/>
  <c r="E454"/>
  <c r="F454"/>
  <c r="K454" i="1"/>
  <c r="L454"/>
  <c r="I454" i="28" s="1"/>
  <c r="E455"/>
  <c r="F455"/>
  <c r="K455" i="1"/>
  <c r="L455"/>
  <c r="I455" i="28" s="1"/>
  <c r="E456"/>
  <c r="F456"/>
  <c r="K456" i="1"/>
  <c r="L456"/>
  <c r="I456" i="28" s="1"/>
  <c r="E457"/>
  <c r="F457"/>
  <c r="K457" i="1"/>
  <c r="L457"/>
  <c r="I457" i="28" s="1"/>
  <c r="E458"/>
  <c r="F458"/>
  <c r="K458" i="1"/>
  <c r="L458"/>
  <c r="I458" i="28" s="1"/>
  <c r="E459"/>
  <c r="F459"/>
  <c r="K459" i="1"/>
  <c r="L459"/>
  <c r="I459" i="28" s="1"/>
  <c r="E460"/>
  <c r="F460"/>
  <c r="K460" i="1"/>
  <c r="L460"/>
  <c r="I460" i="28" s="1"/>
  <c r="E461"/>
  <c r="F461"/>
  <c r="K461" i="1"/>
  <c r="L461"/>
  <c r="I461" i="28" s="1"/>
  <c r="E462"/>
  <c r="F462"/>
  <c r="K462" i="1"/>
  <c r="L462"/>
  <c r="I462" i="28" s="1"/>
  <c r="E463"/>
  <c r="F463"/>
  <c r="K463" i="1"/>
  <c r="L463"/>
  <c r="I463" i="28" s="1"/>
  <c r="E464"/>
  <c r="F464"/>
  <c r="K464" i="1"/>
  <c r="L464"/>
  <c r="I464" i="28" s="1"/>
  <c r="E465"/>
  <c r="F465"/>
  <c r="K465" i="1"/>
  <c r="L465"/>
  <c r="I465" i="28" s="1"/>
  <c r="E466"/>
  <c r="F466"/>
  <c r="K466" i="1"/>
  <c r="L466"/>
  <c r="I466" i="28" s="1"/>
  <c r="E467"/>
  <c r="F467"/>
  <c r="K467" i="1"/>
  <c r="L467"/>
  <c r="I467" i="28" s="1"/>
  <c r="E468"/>
  <c r="F468"/>
  <c r="K468" i="1"/>
  <c r="L468"/>
  <c r="I468" i="28" s="1"/>
  <c r="E469"/>
  <c r="F469"/>
  <c r="K469" i="1"/>
  <c r="L469"/>
  <c r="I469" i="28" s="1"/>
  <c r="E470"/>
  <c r="F470"/>
  <c r="K470" i="1"/>
  <c r="L470"/>
  <c r="I470" i="28" s="1"/>
  <c r="E471"/>
  <c r="F471"/>
  <c r="K471" i="1"/>
  <c r="L471"/>
  <c r="I471" i="28" s="1"/>
  <c r="E472"/>
  <c r="F472"/>
  <c r="K472" i="1"/>
  <c r="L472"/>
  <c r="I472" i="28" s="1"/>
  <c r="E473"/>
  <c r="F473"/>
  <c r="K473" i="1"/>
  <c r="L473"/>
  <c r="I473" i="28" s="1"/>
  <c r="E474"/>
  <c r="F474"/>
  <c r="K474" i="1"/>
  <c r="L474"/>
  <c r="I474" i="28" s="1"/>
  <c r="E475"/>
  <c r="F475"/>
  <c r="K475" i="1"/>
  <c r="L475"/>
  <c r="I475" i="28" s="1"/>
  <c r="E476"/>
  <c r="F476"/>
  <c r="K476" i="1"/>
  <c r="L476"/>
  <c r="I476" i="28" s="1"/>
  <c r="E477"/>
  <c r="F477"/>
  <c r="K477" i="1"/>
  <c r="L477"/>
  <c r="I477" i="28" s="1"/>
  <c r="E478"/>
  <c r="F478"/>
  <c r="K478" i="1"/>
  <c r="L478"/>
  <c r="I478" i="28" s="1"/>
  <c r="E479"/>
  <c r="F479"/>
  <c r="K479" i="1"/>
  <c r="L479"/>
  <c r="I479" i="28" s="1"/>
  <c r="E480"/>
  <c r="F480"/>
  <c r="K480" i="1"/>
  <c r="L480"/>
  <c r="I480" i="28" s="1"/>
  <c r="E481"/>
  <c r="F481"/>
  <c r="K481" i="1"/>
  <c r="L481"/>
  <c r="I481" i="28" s="1"/>
  <c r="E482"/>
  <c r="F482"/>
  <c r="K482" i="1"/>
  <c r="L482"/>
  <c r="I482" i="28" s="1"/>
  <c r="E483"/>
  <c r="F483"/>
  <c r="K483" i="1"/>
  <c r="L483"/>
  <c r="I483" i="28" s="1"/>
  <c r="E484"/>
  <c r="F484"/>
  <c r="K484" i="1"/>
  <c r="L484"/>
  <c r="I484" i="28" s="1"/>
  <c r="E485"/>
  <c r="F485"/>
  <c r="K485" i="1"/>
  <c r="L485"/>
  <c r="I485" i="28" s="1"/>
  <c r="E486"/>
  <c r="F486"/>
  <c r="K486" i="1"/>
  <c r="L486"/>
  <c r="I486" i="28" s="1"/>
  <c r="E487"/>
  <c r="F487"/>
  <c r="K487" i="1"/>
  <c r="L487"/>
  <c r="I487" i="28" s="1"/>
  <c r="E488"/>
  <c r="F488"/>
  <c r="K488" i="1"/>
  <c r="L488"/>
  <c r="I488" i="28" s="1"/>
  <c r="E489"/>
  <c r="F489"/>
  <c r="K489" i="1"/>
  <c r="L489"/>
  <c r="I489" i="28" s="1"/>
  <c r="E490"/>
  <c r="F490"/>
  <c r="K490" i="1"/>
  <c r="L490"/>
  <c r="I490" i="28" s="1"/>
  <c r="E491"/>
  <c r="F491"/>
  <c r="K491" i="1"/>
  <c r="L491"/>
  <c r="I491" i="28" s="1"/>
  <c r="E492"/>
  <c r="F492"/>
  <c r="K492" i="1"/>
  <c r="L492"/>
  <c r="I492" i="28" s="1"/>
  <c r="E493"/>
  <c r="F493"/>
  <c r="K493" i="1"/>
  <c r="L493"/>
  <c r="I493" i="28" s="1"/>
  <c r="E494"/>
  <c r="F494"/>
  <c r="K494" i="1"/>
  <c r="L494"/>
  <c r="I494" i="28" s="1"/>
  <c r="E495"/>
  <c r="F495"/>
  <c r="K495" i="1"/>
  <c r="L495"/>
  <c r="I495" i="28" s="1"/>
  <c r="E496"/>
  <c r="F496"/>
  <c r="K496" i="1"/>
  <c r="L496"/>
  <c r="I496" i="28" s="1"/>
  <c r="E497"/>
  <c r="F497"/>
  <c r="K497" i="1"/>
  <c r="L497"/>
  <c r="I497" i="28" s="1"/>
  <c r="E498"/>
  <c r="F498"/>
  <c r="K498" i="1"/>
  <c r="L498"/>
  <c r="I498" i="28" s="1"/>
  <c r="E499"/>
  <c r="F499"/>
  <c r="K499" i="1"/>
  <c r="L499"/>
  <c r="I499" i="28" s="1"/>
  <c r="E500"/>
  <c r="F500"/>
  <c r="K500" i="1"/>
  <c r="L500"/>
  <c r="I500" i="28" s="1"/>
  <c r="E501"/>
  <c r="F501"/>
  <c r="K501" i="1"/>
  <c r="L501"/>
  <c r="I501" i="28" s="1"/>
  <c r="E502"/>
  <c r="F502"/>
  <c r="K502" i="1"/>
  <c r="L502"/>
  <c r="I502" i="28" s="1"/>
  <c r="E503"/>
  <c r="F503"/>
  <c r="K503" i="1"/>
  <c r="L503"/>
  <c r="I503" i="28" s="1"/>
  <c r="E504"/>
  <c r="F504"/>
  <c r="K504" i="1"/>
  <c r="L504"/>
  <c r="I504" i="28" s="1"/>
  <c r="E505"/>
  <c r="F505"/>
  <c r="K505" i="1"/>
  <c r="L505"/>
  <c r="I505" i="28" s="1"/>
  <c r="E506"/>
  <c r="F506"/>
  <c r="K506" i="1"/>
  <c r="L506"/>
  <c r="I506" i="28" s="1"/>
  <c r="E507"/>
  <c r="F507"/>
  <c r="K507" i="1"/>
  <c r="L507"/>
  <c r="I507" i="28" s="1"/>
  <c r="C508"/>
  <c r="D508"/>
  <c r="E508"/>
  <c r="F508"/>
  <c r="K508" i="1"/>
  <c r="L508"/>
  <c r="I508" i="28" s="1"/>
  <c r="C509"/>
  <c r="D509"/>
  <c r="E509"/>
  <c r="F509"/>
  <c r="K509" i="1"/>
  <c r="L509"/>
  <c r="I509" i="28" s="1"/>
  <c r="K510" i="1"/>
  <c r="L510"/>
  <c r="I510" i="28" s="1"/>
  <c r="E511"/>
  <c r="F511"/>
  <c r="K511" i="1"/>
  <c r="L511"/>
  <c r="I511" i="28" s="1"/>
  <c r="K512" i="1"/>
  <c r="L512"/>
  <c r="F7" i="28"/>
  <c r="K7" i="1"/>
  <c r="L7"/>
  <c r="C83" i="43" s="1"/>
  <c r="G83" s="1"/>
  <c r="M7" i="1"/>
  <c r="N7"/>
  <c r="S507" i="9"/>
  <c r="R507"/>
  <c r="S506"/>
  <c r="R506"/>
  <c r="S505"/>
  <c r="R505"/>
  <c r="S504"/>
  <c r="R504"/>
  <c r="S503"/>
  <c r="R503"/>
  <c r="S502"/>
  <c r="R502"/>
  <c r="S501"/>
  <c r="R501"/>
  <c r="S500"/>
  <c r="R500"/>
  <c r="S499"/>
  <c r="R499"/>
  <c r="S498"/>
  <c r="R498"/>
  <c r="S497"/>
  <c r="R497"/>
  <c r="S496"/>
  <c r="R496"/>
  <c r="S495"/>
  <c r="R495"/>
  <c r="S494"/>
  <c r="R494"/>
  <c r="S493"/>
  <c r="R493"/>
  <c r="S492"/>
  <c r="R492"/>
  <c r="S491"/>
  <c r="R491"/>
  <c r="S490"/>
  <c r="R490"/>
  <c r="S489"/>
  <c r="R489"/>
  <c r="S488"/>
  <c r="R488"/>
  <c r="S487"/>
  <c r="R487"/>
  <c r="S485"/>
  <c r="R485"/>
  <c r="S484"/>
  <c r="R484"/>
  <c r="S483"/>
  <c r="R483"/>
  <c r="S482"/>
  <c r="R482"/>
  <c r="S481"/>
  <c r="R481"/>
  <c r="S480"/>
  <c r="R480"/>
  <c r="S479"/>
  <c r="R479"/>
  <c r="S478"/>
  <c r="R478"/>
  <c r="S477"/>
  <c r="R477"/>
  <c r="S476"/>
  <c r="R476"/>
  <c r="S475"/>
  <c r="R475"/>
  <c r="S472"/>
  <c r="R472"/>
  <c r="S471"/>
  <c r="R471"/>
  <c r="S470"/>
  <c r="R470"/>
  <c r="S469"/>
  <c r="R469"/>
  <c r="S468"/>
  <c r="R468"/>
  <c r="S467"/>
  <c r="R467"/>
  <c r="S466"/>
  <c r="R466"/>
  <c r="S465"/>
  <c r="R465"/>
  <c r="S464"/>
  <c r="R464"/>
  <c r="S463"/>
  <c r="R463"/>
  <c r="S462"/>
  <c r="R462"/>
  <c r="S461"/>
  <c r="R461"/>
  <c r="S460"/>
  <c r="R460"/>
  <c r="S459"/>
  <c r="R459"/>
  <c r="S458"/>
  <c r="R458"/>
  <c r="S457"/>
  <c r="R457"/>
  <c r="S456"/>
  <c r="R456"/>
  <c r="S455"/>
  <c r="R455"/>
  <c r="S454"/>
  <c r="R454"/>
  <c r="S453"/>
  <c r="R453"/>
  <c r="S452"/>
  <c r="R452"/>
  <c r="S451"/>
  <c r="R451"/>
  <c r="S449"/>
  <c r="R449"/>
  <c r="S448"/>
  <c r="R448"/>
  <c r="S447"/>
  <c r="R447"/>
  <c r="S446"/>
  <c r="R446"/>
  <c r="S445"/>
  <c r="R445"/>
  <c r="S444"/>
  <c r="R444"/>
  <c r="S443"/>
  <c r="R443"/>
  <c r="S442"/>
  <c r="R442"/>
  <c r="S441"/>
  <c r="R441"/>
  <c r="S440"/>
  <c r="R440"/>
  <c r="S439"/>
  <c r="R439"/>
  <c r="S436"/>
  <c r="S435"/>
  <c r="S434"/>
  <c r="S433"/>
  <c r="S432"/>
  <c r="S431"/>
  <c r="S430"/>
  <c r="S429"/>
  <c r="S428"/>
  <c r="S427"/>
  <c r="S426"/>
  <c r="S425"/>
  <c r="S424"/>
  <c r="S423"/>
  <c r="S422"/>
  <c r="S421"/>
  <c r="S420"/>
  <c r="S419"/>
  <c r="S418"/>
  <c r="S417"/>
  <c r="S416"/>
  <c r="S415"/>
  <c r="S414"/>
  <c r="R414"/>
  <c r="S412"/>
  <c r="S411"/>
  <c r="S410"/>
  <c r="S409"/>
  <c r="S408"/>
  <c r="S407"/>
  <c r="S406"/>
  <c r="S405"/>
  <c r="S404"/>
  <c r="S403"/>
  <c r="R403"/>
  <c r="S402"/>
  <c r="R402"/>
  <c r="S401"/>
  <c r="R401"/>
  <c r="S399"/>
  <c r="R399"/>
  <c r="S398"/>
  <c r="S397"/>
  <c r="S396"/>
  <c r="R396"/>
  <c r="S393"/>
  <c r="R390"/>
  <c r="S389"/>
  <c r="R389"/>
  <c r="R388"/>
  <c r="S387"/>
  <c r="S386"/>
  <c r="S385"/>
  <c r="S388" s="1"/>
  <c r="S384"/>
  <c r="R384"/>
  <c r="S383"/>
  <c r="R383"/>
  <c r="S382"/>
  <c r="R382"/>
  <c r="S351"/>
  <c r="R351"/>
  <c r="S350"/>
  <c r="R350"/>
  <c r="S347"/>
  <c r="S346"/>
  <c r="R346"/>
  <c r="S340"/>
  <c r="R340"/>
  <c r="S337"/>
  <c r="R337"/>
  <c r="S336"/>
  <c r="R336"/>
  <c r="S333"/>
  <c r="R333"/>
  <c r="S331"/>
  <c r="S329"/>
  <c r="R329"/>
  <c r="S325"/>
  <c r="S320"/>
  <c r="R320"/>
  <c r="S319"/>
  <c r="R319"/>
  <c r="S318"/>
  <c r="R318"/>
  <c r="S314"/>
  <c r="R314"/>
  <c r="S311"/>
  <c r="S310"/>
  <c r="R310"/>
  <c r="S309"/>
  <c r="R309"/>
  <c r="S307"/>
  <c r="S306"/>
  <c r="S303"/>
  <c r="S302"/>
  <c r="S300"/>
  <c r="R300"/>
  <c r="S298"/>
  <c r="S297"/>
  <c r="S293"/>
  <c r="S286"/>
  <c r="R286"/>
  <c r="S285"/>
  <c r="R285"/>
  <c r="S282"/>
  <c r="S281"/>
  <c r="S277"/>
  <c r="S276"/>
  <c r="S273"/>
  <c r="S272"/>
  <c r="S268"/>
  <c r="S264"/>
  <c r="R264"/>
  <c r="S263"/>
  <c r="R263"/>
  <c r="S262"/>
  <c r="R262"/>
  <c r="S254"/>
  <c r="S252"/>
  <c r="S249"/>
  <c r="S248"/>
  <c r="S245"/>
  <c r="S244"/>
  <c r="S243"/>
  <c r="S242"/>
  <c r="S240"/>
  <c r="R240"/>
  <c r="S239"/>
  <c r="R239"/>
  <c r="S238"/>
  <c r="R238"/>
  <c r="S237"/>
  <c r="R237"/>
  <c r="S236"/>
  <c r="S235"/>
  <c r="S234"/>
  <c r="S233"/>
  <c r="S232"/>
  <c r="S231"/>
  <c r="S230"/>
  <c r="S229"/>
  <c r="S228"/>
  <c r="S227"/>
  <c r="S226"/>
  <c r="S225"/>
  <c r="S224"/>
  <c r="S223"/>
  <c r="S222"/>
  <c r="S221"/>
  <c r="S220"/>
  <c r="S219"/>
  <c r="R219"/>
  <c r="S218"/>
  <c r="R218"/>
  <c r="S217"/>
  <c r="R217"/>
  <c r="S216"/>
  <c r="R216"/>
  <c r="S215"/>
  <c r="S214"/>
  <c r="S213"/>
  <c r="R213"/>
  <c r="S207"/>
  <c r="R207"/>
  <c r="S205"/>
  <c r="S204"/>
  <c r="S201"/>
  <c r="S199"/>
  <c r="S198"/>
  <c r="S196"/>
  <c r="R196"/>
  <c r="S195"/>
  <c r="R195"/>
  <c r="S194"/>
  <c r="R194"/>
  <c r="S192"/>
  <c r="R192"/>
  <c r="S191"/>
  <c r="S190"/>
  <c r="S189"/>
  <c r="S188"/>
  <c r="S187"/>
  <c r="R187"/>
  <c r="S186"/>
  <c r="R186"/>
  <c r="S185"/>
  <c r="S184"/>
  <c r="S183"/>
  <c r="S182"/>
  <c r="S181"/>
  <c r="R181"/>
  <c r="S180"/>
  <c r="R180"/>
  <c r="S179"/>
  <c r="S178"/>
  <c r="S177"/>
  <c r="S176"/>
  <c r="S175"/>
  <c r="R175"/>
  <c r="S174"/>
  <c r="R174"/>
  <c r="S173"/>
  <c r="S172"/>
  <c r="S171"/>
  <c r="S170"/>
  <c r="S169"/>
  <c r="R169"/>
  <c r="S167"/>
  <c r="S166"/>
  <c r="S165"/>
  <c r="S163"/>
  <c r="R163"/>
  <c r="S162"/>
  <c r="R162"/>
  <c r="S161"/>
  <c r="S160"/>
  <c r="S159"/>
  <c r="S158"/>
  <c r="S157"/>
  <c r="R157"/>
  <c r="S156"/>
  <c r="R156"/>
  <c r="S155"/>
  <c r="S154"/>
  <c r="S153"/>
  <c r="S152"/>
  <c r="S151"/>
  <c r="R151"/>
  <c r="S150"/>
  <c r="R150"/>
  <c r="S149"/>
  <c r="R149"/>
  <c r="S148"/>
  <c r="S147"/>
  <c r="R147"/>
  <c r="S146"/>
  <c r="S145"/>
  <c r="S144"/>
  <c r="R144"/>
  <c r="S142"/>
  <c r="R142"/>
  <c r="S141"/>
  <c r="R141"/>
  <c r="S140"/>
  <c r="S139"/>
  <c r="S138"/>
  <c r="S137"/>
  <c r="S136"/>
  <c r="S135"/>
  <c r="S134"/>
  <c r="S133"/>
  <c r="S132"/>
  <c r="S131"/>
  <c r="S130"/>
  <c r="S129"/>
  <c r="S128"/>
  <c r="S127"/>
  <c r="S126"/>
  <c r="S125"/>
  <c r="S124"/>
  <c r="S123"/>
  <c r="S122"/>
  <c r="S121"/>
  <c r="S120"/>
  <c r="S119"/>
  <c r="S118"/>
  <c r="R118"/>
  <c r="S117"/>
  <c r="R117"/>
  <c r="S116"/>
  <c r="S115"/>
  <c r="S114"/>
  <c r="S113"/>
  <c r="S112"/>
  <c r="R112"/>
  <c r="S111"/>
  <c r="R111"/>
  <c r="S110"/>
  <c r="S143" s="1"/>
  <c r="R110"/>
  <c r="R143" s="1"/>
  <c r="S109"/>
  <c r="R109"/>
  <c r="S108"/>
  <c r="S107"/>
  <c r="S106"/>
  <c r="S105"/>
  <c r="S104"/>
  <c r="S103"/>
  <c r="S102"/>
  <c r="S101"/>
  <c r="S100"/>
  <c r="S99"/>
  <c r="S98"/>
  <c r="S97"/>
  <c r="S96"/>
  <c r="S95"/>
  <c r="S94"/>
  <c r="S93"/>
  <c r="S92"/>
  <c r="S91"/>
  <c r="S90"/>
  <c r="S89"/>
  <c r="S88"/>
  <c r="S87"/>
  <c r="R87"/>
  <c r="S86"/>
  <c r="R86"/>
  <c r="S85"/>
  <c r="S84"/>
  <c r="S83"/>
  <c r="S82"/>
  <c r="S81"/>
  <c r="R81"/>
  <c r="S80"/>
  <c r="R80"/>
  <c r="S79"/>
  <c r="R79"/>
  <c r="S78"/>
  <c r="R78"/>
  <c r="S77"/>
  <c r="R77"/>
  <c r="S76"/>
  <c r="R76"/>
  <c r="S75"/>
  <c r="R75"/>
  <c r="S74"/>
  <c r="R74"/>
  <c r="S73"/>
  <c r="R73"/>
  <c r="S72"/>
  <c r="R72"/>
  <c r="S71"/>
  <c r="R71"/>
  <c r="S70"/>
  <c r="R70"/>
  <c r="S69"/>
  <c r="R69"/>
  <c r="S68"/>
  <c r="R68"/>
  <c r="S67"/>
  <c r="R67"/>
  <c r="S66"/>
  <c r="R66"/>
  <c r="S65"/>
  <c r="R65"/>
  <c r="S64"/>
  <c r="R64"/>
  <c r="S63"/>
  <c r="R63"/>
  <c r="S62"/>
  <c r="R62"/>
  <c r="S61"/>
  <c r="R61"/>
  <c r="S60"/>
  <c r="R60"/>
  <c r="S59"/>
  <c r="R59"/>
  <c r="S58"/>
  <c r="R58"/>
  <c r="S57"/>
  <c r="R57"/>
  <c r="S56"/>
  <c r="R56"/>
  <c r="S55"/>
  <c r="R55"/>
  <c r="S54"/>
  <c r="R54"/>
  <c r="S53"/>
  <c r="R53"/>
  <c r="S52"/>
  <c r="R52"/>
  <c r="S51"/>
  <c r="R51"/>
  <c r="S50"/>
  <c r="R50"/>
  <c r="S49"/>
  <c r="R49"/>
  <c r="S48"/>
  <c r="R48"/>
  <c r="S47"/>
  <c r="R47"/>
  <c r="S46"/>
  <c r="R46"/>
  <c r="S45"/>
  <c r="R45"/>
  <c r="S44"/>
  <c r="R44"/>
  <c r="S43"/>
  <c r="R43"/>
  <c r="S42"/>
  <c r="R42"/>
  <c r="S41"/>
  <c r="R41"/>
  <c r="S40"/>
  <c r="R40"/>
  <c r="S39"/>
  <c r="R39"/>
  <c r="S38"/>
  <c r="R38"/>
  <c r="S37"/>
  <c r="R37"/>
  <c r="S36"/>
  <c r="R36"/>
  <c r="S35"/>
  <c r="R35"/>
  <c r="S34"/>
  <c r="R34"/>
  <c r="S33"/>
  <c r="R33"/>
  <c r="S32"/>
  <c r="R32"/>
  <c r="S31"/>
  <c r="R31"/>
  <c r="S30"/>
  <c r="R30"/>
  <c r="S29"/>
  <c r="R29"/>
  <c r="S28"/>
  <c r="R28"/>
  <c r="S27"/>
  <c r="R27"/>
  <c r="S26"/>
  <c r="R26"/>
  <c r="S25"/>
  <c r="R25"/>
  <c r="S24"/>
  <c r="R24"/>
  <c r="S23"/>
  <c r="R23"/>
  <c r="S22"/>
  <c r="R22"/>
  <c r="S21"/>
  <c r="R21"/>
  <c r="S20"/>
  <c r="R20"/>
  <c r="S19"/>
  <c r="R19"/>
  <c r="S18"/>
  <c r="R18"/>
  <c r="S17"/>
  <c r="R17"/>
  <c r="S507" i="8"/>
  <c r="R507"/>
  <c r="S506"/>
  <c r="R506"/>
  <c r="S505"/>
  <c r="R505"/>
  <c r="S504"/>
  <c r="R504"/>
  <c r="S503"/>
  <c r="R503"/>
  <c r="S502"/>
  <c r="R502"/>
  <c r="S501"/>
  <c r="R501"/>
  <c r="S500"/>
  <c r="R500"/>
  <c r="S499"/>
  <c r="R499"/>
  <c r="S498"/>
  <c r="R498"/>
  <c r="S497"/>
  <c r="R497"/>
  <c r="S496"/>
  <c r="R496"/>
  <c r="S495"/>
  <c r="R495"/>
  <c r="S494"/>
  <c r="R494"/>
  <c r="S493"/>
  <c r="R493"/>
  <c r="S492"/>
  <c r="R492"/>
  <c r="S491"/>
  <c r="R491"/>
  <c r="S490"/>
  <c r="R490"/>
  <c r="S489"/>
  <c r="R489"/>
  <c r="S488"/>
  <c r="R488"/>
  <c r="S487"/>
  <c r="R487"/>
  <c r="S485"/>
  <c r="R485"/>
  <c r="S484"/>
  <c r="R484"/>
  <c r="S483"/>
  <c r="R483"/>
  <c r="S482"/>
  <c r="R482"/>
  <c r="S481"/>
  <c r="R481"/>
  <c r="S480"/>
  <c r="R480"/>
  <c r="S479"/>
  <c r="R479"/>
  <c r="S478"/>
  <c r="R478"/>
  <c r="S477"/>
  <c r="R477"/>
  <c r="S476"/>
  <c r="R476"/>
  <c r="S475"/>
  <c r="R475"/>
  <c r="S472"/>
  <c r="R472"/>
  <c r="S471"/>
  <c r="R471"/>
  <c r="S470"/>
  <c r="R470"/>
  <c r="S469"/>
  <c r="R469"/>
  <c r="S468"/>
  <c r="R468"/>
  <c r="S467"/>
  <c r="R467"/>
  <c r="S466"/>
  <c r="R466"/>
  <c r="S465"/>
  <c r="R465"/>
  <c r="S464"/>
  <c r="R464"/>
  <c r="S463"/>
  <c r="R463"/>
  <c r="S462"/>
  <c r="R462"/>
  <c r="S461"/>
  <c r="R461"/>
  <c r="S460"/>
  <c r="R460"/>
  <c r="S459"/>
  <c r="R459"/>
  <c r="S458"/>
  <c r="R458"/>
  <c r="S457"/>
  <c r="R457"/>
  <c r="S456"/>
  <c r="R456"/>
  <c r="S455"/>
  <c r="R455"/>
  <c r="S454"/>
  <c r="R454"/>
  <c r="S453"/>
  <c r="R453"/>
  <c r="S452"/>
  <c r="R452"/>
  <c r="S451"/>
  <c r="R451"/>
  <c r="S449"/>
  <c r="R449"/>
  <c r="S448"/>
  <c r="R448"/>
  <c r="S447"/>
  <c r="R447"/>
  <c r="S446"/>
  <c r="R446"/>
  <c r="S445"/>
  <c r="R445"/>
  <c r="S444"/>
  <c r="R444"/>
  <c r="S443"/>
  <c r="R443"/>
  <c r="S442"/>
  <c r="R442"/>
  <c r="S441"/>
  <c r="R441"/>
  <c r="S440"/>
  <c r="R440"/>
  <c r="S439"/>
  <c r="R439"/>
  <c r="S436"/>
  <c r="S435"/>
  <c r="S434"/>
  <c r="S433"/>
  <c r="S432"/>
  <c r="S431"/>
  <c r="S430"/>
  <c r="S429"/>
  <c r="S428"/>
  <c r="S427"/>
  <c r="S426"/>
  <c r="S425"/>
  <c r="S424"/>
  <c r="S423"/>
  <c r="S422"/>
  <c r="S421"/>
  <c r="S420"/>
  <c r="S419"/>
  <c r="S418"/>
  <c r="S417"/>
  <c r="S416"/>
  <c r="S415"/>
  <c r="S414"/>
  <c r="R414"/>
  <c r="S412"/>
  <c r="S411"/>
  <c r="S410"/>
  <c r="S409"/>
  <c r="S408"/>
  <c r="S407"/>
  <c r="S406"/>
  <c r="S405"/>
  <c r="S404"/>
  <c r="S403"/>
  <c r="R403"/>
  <c r="S398"/>
  <c r="S397"/>
  <c r="S396"/>
  <c r="R396"/>
  <c r="S393"/>
  <c r="S387"/>
  <c r="S386"/>
  <c r="S385"/>
  <c r="S384"/>
  <c r="R384"/>
  <c r="S351"/>
  <c r="R351"/>
  <c r="S350"/>
  <c r="R350"/>
  <c r="S347"/>
  <c r="S346"/>
  <c r="R346"/>
  <c r="S340"/>
  <c r="R340"/>
  <c r="S337"/>
  <c r="R337"/>
  <c r="S336"/>
  <c r="R336"/>
  <c r="S333"/>
  <c r="R333"/>
  <c r="S331"/>
  <c r="S320"/>
  <c r="R320"/>
  <c r="R317"/>
  <c r="S314"/>
  <c r="R314"/>
  <c r="R313"/>
  <c r="R395" s="1"/>
  <c r="R400" s="1"/>
  <c r="R513" s="1"/>
  <c r="S311"/>
  <c r="S310"/>
  <c r="R310"/>
  <c r="S309"/>
  <c r="R309"/>
  <c r="S282"/>
  <c r="S281"/>
  <c r="S277"/>
  <c r="S276"/>
  <c r="S273"/>
  <c r="S272"/>
  <c r="S268"/>
  <c r="S254"/>
  <c r="S252"/>
  <c r="S249"/>
  <c r="S248"/>
  <c r="S245"/>
  <c r="S244"/>
  <c r="S243"/>
  <c r="S242"/>
  <c r="S240"/>
  <c r="R240"/>
  <c r="S239"/>
  <c r="R239"/>
  <c r="S238"/>
  <c r="R238"/>
  <c r="S237"/>
  <c r="R237"/>
  <c r="S236"/>
  <c r="S235"/>
  <c r="S234"/>
  <c r="S233"/>
  <c r="S232"/>
  <c r="S231"/>
  <c r="S230"/>
  <c r="S229"/>
  <c r="S228"/>
  <c r="S227"/>
  <c r="S226"/>
  <c r="S225"/>
  <c r="S224"/>
  <c r="S223"/>
  <c r="S222"/>
  <c r="S221"/>
  <c r="S220"/>
  <c r="S219"/>
  <c r="R219"/>
  <c r="S218"/>
  <c r="R218"/>
  <c r="S213"/>
  <c r="R213"/>
  <c r="S205"/>
  <c r="S204"/>
  <c r="S202"/>
  <c r="S201"/>
  <c r="S199"/>
  <c r="S198"/>
  <c r="S196"/>
  <c r="R196"/>
  <c r="S195"/>
  <c r="R195"/>
  <c r="S163"/>
  <c r="R163"/>
  <c r="R156"/>
  <c r="S147"/>
  <c r="R147"/>
  <c r="R110"/>
  <c r="S91"/>
  <c r="S87"/>
  <c r="R87"/>
  <c r="S85"/>
  <c r="S83"/>
  <c r="S81"/>
  <c r="R81"/>
  <c r="Q164" i="7"/>
  <c r="S197"/>
  <c r="Q200"/>
  <c r="Q203"/>
  <c r="S203" s="1"/>
  <c r="Q208"/>
  <c r="Q209"/>
  <c r="S209" s="1"/>
  <c r="Q210"/>
  <c r="S210" s="1"/>
  <c r="Q211"/>
  <c r="S211" s="1"/>
  <c r="Q241"/>
  <c r="Q246"/>
  <c r="S246" s="1"/>
  <c r="Q247"/>
  <c r="S247" s="1"/>
  <c r="S250"/>
  <c r="S251"/>
  <c r="Q253"/>
  <c r="S253" s="1"/>
  <c r="Q265"/>
  <c r="Q269"/>
  <c r="S301"/>
  <c r="Q304"/>
  <c r="Q326"/>
  <c r="Q327"/>
  <c r="S327" s="1"/>
  <c r="Q334"/>
  <c r="Q338"/>
  <c r="Q348"/>
  <c r="Q415"/>
  <c r="Q416"/>
  <c r="Q417"/>
  <c r="Q419"/>
  <c r="Q420"/>
  <c r="Q424"/>
  <c r="Q427"/>
  <c r="Q428"/>
  <c r="Q429"/>
  <c r="Q430"/>
  <c r="Q431"/>
  <c r="Q432"/>
  <c r="Q433"/>
  <c r="Q435"/>
  <c r="Q436"/>
  <c r="R18" i="6"/>
  <c r="R18" i="1" s="1"/>
  <c r="M18" i="28" s="1"/>
  <c r="S18" i="6"/>
  <c r="S18" i="1" s="1"/>
  <c r="N18" i="28" s="1"/>
  <c r="R19" i="6"/>
  <c r="R19" i="1" s="1"/>
  <c r="M19" i="28" s="1"/>
  <c r="S19" i="6"/>
  <c r="R20"/>
  <c r="R20" i="1" s="1"/>
  <c r="M20" i="28" s="1"/>
  <c r="S20" i="6"/>
  <c r="R21"/>
  <c r="S21"/>
  <c r="R22"/>
  <c r="S22"/>
  <c r="R23"/>
  <c r="R23" i="1" s="1"/>
  <c r="M23" i="28" s="1"/>
  <c r="S23" i="6"/>
  <c r="R24"/>
  <c r="R24" i="1" s="1"/>
  <c r="M24" i="28" s="1"/>
  <c r="S24" i="6"/>
  <c r="R25"/>
  <c r="R25" i="1" s="1"/>
  <c r="M25" i="28" s="1"/>
  <c r="S25" i="6"/>
  <c r="R26"/>
  <c r="R26" i="1" s="1"/>
  <c r="M26" i="28" s="1"/>
  <c r="S26" i="6"/>
  <c r="S26" i="1" s="1"/>
  <c r="N26" i="28" s="1"/>
  <c r="R27" i="6"/>
  <c r="R27" i="1" s="1"/>
  <c r="M27" i="28" s="1"/>
  <c r="S27" i="6"/>
  <c r="R28"/>
  <c r="R28" i="1" s="1"/>
  <c r="M28" i="28" s="1"/>
  <c r="S28" i="6"/>
  <c r="R29"/>
  <c r="R29" i="1" s="1"/>
  <c r="M29" i="28" s="1"/>
  <c r="S29" i="6"/>
  <c r="R30"/>
  <c r="R30" i="1" s="1"/>
  <c r="M30" i="28" s="1"/>
  <c r="S30" i="6"/>
  <c r="S30" i="1" s="1"/>
  <c r="N30" i="28" s="1"/>
  <c r="R31" i="6"/>
  <c r="R31" i="1" s="1"/>
  <c r="M31" i="28" s="1"/>
  <c r="S31" i="6"/>
  <c r="R32"/>
  <c r="R32" i="1" s="1"/>
  <c r="M32" i="28" s="1"/>
  <c r="S32" i="6"/>
  <c r="R33"/>
  <c r="R33" i="1" s="1"/>
  <c r="M33" i="28" s="1"/>
  <c r="S33" i="6"/>
  <c r="R34"/>
  <c r="R34" i="1" s="1"/>
  <c r="M34" i="28" s="1"/>
  <c r="S34" i="6"/>
  <c r="S34" i="1" s="1"/>
  <c r="N34" i="28" s="1"/>
  <c r="R35" i="6"/>
  <c r="R35" i="1" s="1"/>
  <c r="M35" i="28" s="1"/>
  <c r="S35" i="6"/>
  <c r="R36"/>
  <c r="R36" i="1" s="1"/>
  <c r="M36" i="28" s="1"/>
  <c r="S36" i="6"/>
  <c r="R37"/>
  <c r="R37" i="1" s="1"/>
  <c r="M37" i="28" s="1"/>
  <c r="S37" i="6"/>
  <c r="R38"/>
  <c r="R38" i="1" s="1"/>
  <c r="M38" i="28" s="1"/>
  <c r="S38" i="6"/>
  <c r="S38" i="1" s="1"/>
  <c r="N38" i="28" s="1"/>
  <c r="R39" i="6"/>
  <c r="R39" i="1" s="1"/>
  <c r="M39" i="28" s="1"/>
  <c r="S39" i="6"/>
  <c r="R40"/>
  <c r="R40" i="1" s="1"/>
  <c r="M40" i="28" s="1"/>
  <c r="S40" i="6"/>
  <c r="R41"/>
  <c r="R41" i="1" s="1"/>
  <c r="M41" i="28" s="1"/>
  <c r="S41" i="6"/>
  <c r="R42"/>
  <c r="R42" i="1" s="1"/>
  <c r="M42" i="28" s="1"/>
  <c r="S42" i="6"/>
  <c r="S42" i="1" s="1"/>
  <c r="N42" i="28" s="1"/>
  <c r="R43" i="6"/>
  <c r="R43" i="1" s="1"/>
  <c r="M43" i="28" s="1"/>
  <c r="S43" i="6"/>
  <c r="R44"/>
  <c r="S44"/>
  <c r="R45"/>
  <c r="S45"/>
  <c r="R46"/>
  <c r="S46"/>
  <c r="R47"/>
  <c r="S47"/>
  <c r="R48"/>
  <c r="R48" i="1" s="1"/>
  <c r="M48" i="28" s="1"/>
  <c r="S48" i="6"/>
  <c r="R49"/>
  <c r="R49" i="1" s="1"/>
  <c r="M49" i="28" s="1"/>
  <c r="S49" i="6"/>
  <c r="R50"/>
  <c r="R50" i="1" s="1"/>
  <c r="M50" i="28" s="1"/>
  <c r="S50" i="6"/>
  <c r="S50" i="1" s="1"/>
  <c r="N50" i="28" s="1"/>
  <c r="R51" i="6"/>
  <c r="R51" i="1" s="1"/>
  <c r="M51" i="28" s="1"/>
  <c r="S51" i="6"/>
  <c r="R52"/>
  <c r="S52"/>
  <c r="R53"/>
  <c r="S53"/>
  <c r="R54"/>
  <c r="R54" i="1" s="1"/>
  <c r="M54" i="28" s="1"/>
  <c r="S54" i="6"/>
  <c r="S54" i="1" s="1"/>
  <c r="N54" i="28" s="1"/>
  <c r="R55" i="6"/>
  <c r="R55" i="1" s="1"/>
  <c r="M55" i="28" s="1"/>
  <c r="S55" i="6"/>
  <c r="R56"/>
  <c r="R56" i="1" s="1"/>
  <c r="M56" i="28" s="1"/>
  <c r="S56" i="6"/>
  <c r="R57"/>
  <c r="R57" i="1" s="1"/>
  <c r="M57" i="28" s="1"/>
  <c r="S57" i="6"/>
  <c r="R58"/>
  <c r="R58" i="1" s="1"/>
  <c r="M58" i="28" s="1"/>
  <c r="S58" i="6"/>
  <c r="S58" i="1" s="1"/>
  <c r="N58" i="28" s="1"/>
  <c r="R59" i="6"/>
  <c r="R59" i="1" s="1"/>
  <c r="M59" i="28" s="1"/>
  <c r="S59" i="6"/>
  <c r="R60"/>
  <c r="R60" i="1" s="1"/>
  <c r="M60" i="28" s="1"/>
  <c r="S60" i="6"/>
  <c r="R61"/>
  <c r="R61" i="1" s="1"/>
  <c r="M61" i="28" s="1"/>
  <c r="S61" i="6"/>
  <c r="R62"/>
  <c r="R62" i="1" s="1"/>
  <c r="M62" i="28" s="1"/>
  <c r="S62" i="6"/>
  <c r="S62" i="1" s="1"/>
  <c r="N62" i="28" s="1"/>
  <c r="R63" i="6"/>
  <c r="R63" i="1" s="1"/>
  <c r="M63" i="28" s="1"/>
  <c r="S63" i="6"/>
  <c r="R64"/>
  <c r="R64" i="1" s="1"/>
  <c r="M64" i="28" s="1"/>
  <c r="S64" i="6"/>
  <c r="R65"/>
  <c r="R65" i="1" s="1"/>
  <c r="M65" i="28" s="1"/>
  <c r="S65" i="6"/>
  <c r="R66"/>
  <c r="R66" i="1" s="1"/>
  <c r="M66" i="28" s="1"/>
  <c r="S66" i="6"/>
  <c r="S66" i="1" s="1"/>
  <c r="N66" i="28" s="1"/>
  <c r="R67" i="6"/>
  <c r="R67" i="1" s="1"/>
  <c r="M67" i="28" s="1"/>
  <c r="S67" i="6"/>
  <c r="R68"/>
  <c r="R68" i="1" s="1"/>
  <c r="M68" i="28" s="1"/>
  <c r="S68" i="6"/>
  <c r="R69"/>
  <c r="R69" i="1" s="1"/>
  <c r="M69" i="28" s="1"/>
  <c r="S69" i="6"/>
  <c r="R70"/>
  <c r="R70" i="1" s="1"/>
  <c r="M70" i="28" s="1"/>
  <c r="S70" i="6"/>
  <c r="S70" i="1" s="1"/>
  <c r="N70" i="28" s="1"/>
  <c r="R71" i="6"/>
  <c r="R71" i="1" s="1"/>
  <c r="M71" i="28" s="1"/>
  <c r="S71" i="6"/>
  <c r="R72"/>
  <c r="R72" i="1" s="1"/>
  <c r="M72" i="28" s="1"/>
  <c r="S72" i="6"/>
  <c r="R73"/>
  <c r="R73" i="1" s="1"/>
  <c r="M73" i="28" s="1"/>
  <c r="S73" i="6"/>
  <c r="R74"/>
  <c r="R74" i="1" s="1"/>
  <c r="M74" i="28" s="1"/>
  <c r="S74" i="6"/>
  <c r="S74" i="1" s="1"/>
  <c r="N74" i="28" s="1"/>
  <c r="R75" i="6"/>
  <c r="R75" i="1" s="1"/>
  <c r="M75" i="28" s="1"/>
  <c r="S75" i="6"/>
  <c r="R76"/>
  <c r="S76"/>
  <c r="R77"/>
  <c r="S77"/>
  <c r="R78"/>
  <c r="S78"/>
  <c r="R79"/>
  <c r="S79"/>
  <c r="R80"/>
  <c r="S80"/>
  <c r="R81"/>
  <c r="S81"/>
  <c r="S82"/>
  <c r="R83" i="1"/>
  <c r="M83" i="28" s="1"/>
  <c r="S83" i="6"/>
  <c r="S83" i="1" s="1"/>
  <c r="N83" i="28" s="1"/>
  <c r="S84" i="6"/>
  <c r="R85" i="1"/>
  <c r="M85" i="28" s="1"/>
  <c r="S85" i="6"/>
  <c r="R86"/>
  <c r="S86"/>
  <c r="R87"/>
  <c r="S87"/>
  <c r="S88"/>
  <c r="S89"/>
  <c r="R90" i="1"/>
  <c r="M90" i="28" s="1"/>
  <c r="S90" i="6"/>
  <c r="S90" i="1" s="1"/>
  <c r="N90" i="28" s="1"/>
  <c r="R91" i="1"/>
  <c r="M91" i="28" s="1"/>
  <c r="S91" i="6"/>
  <c r="S92"/>
  <c r="R93" i="1"/>
  <c r="M93" i="28" s="1"/>
  <c r="S93" i="6"/>
  <c r="S93" i="1" s="1"/>
  <c r="N93" i="28" s="1"/>
  <c r="R94" i="1"/>
  <c r="M94" i="28" s="1"/>
  <c r="S94" i="6"/>
  <c r="R95" i="1"/>
  <c r="M95" i="28" s="1"/>
  <c r="S95" i="6"/>
  <c r="S95" i="1" s="1"/>
  <c r="N95" i="28" s="1"/>
  <c r="R96" i="1"/>
  <c r="M96" i="28" s="1"/>
  <c r="S96" i="6"/>
  <c r="S96" i="1" s="1"/>
  <c r="N96" i="28" s="1"/>
  <c r="R97" i="1"/>
  <c r="M97" i="28" s="1"/>
  <c r="S97" i="6"/>
  <c r="S97" i="1" s="1"/>
  <c r="N97" i="28" s="1"/>
  <c r="S98" i="6"/>
  <c r="R99" i="1"/>
  <c r="M99" i="28" s="1"/>
  <c r="S99" i="6"/>
  <c r="R100" i="1"/>
  <c r="M100" i="28" s="1"/>
  <c r="S100" i="6"/>
  <c r="S100" i="1" s="1"/>
  <c r="N100" i="28" s="1"/>
  <c r="S101" i="6"/>
  <c r="S102"/>
  <c r="S103"/>
  <c r="S104"/>
  <c r="R105" i="1"/>
  <c r="M105" i="28" s="1"/>
  <c r="S105" i="6"/>
  <c r="S105" i="1" s="1"/>
  <c r="N105" i="28" s="1"/>
  <c r="R106" i="1"/>
  <c r="M106" i="28" s="1"/>
  <c r="S106" i="6"/>
  <c r="S106" i="1" s="1"/>
  <c r="N106" i="28" s="1"/>
  <c r="R107" i="1"/>
  <c r="M107" i="28" s="1"/>
  <c r="S107" i="6"/>
  <c r="S108"/>
  <c r="R109"/>
  <c r="S109"/>
  <c r="R110"/>
  <c r="S110"/>
  <c r="R111"/>
  <c r="S111"/>
  <c r="R112"/>
  <c r="S112"/>
  <c r="R113" i="1"/>
  <c r="M113" i="28" s="1"/>
  <c r="S113" i="6"/>
  <c r="S113" i="1" s="1"/>
  <c r="N113" i="28" s="1"/>
  <c r="R114" i="1"/>
  <c r="M114" i="28" s="1"/>
  <c r="S114" i="6"/>
  <c r="S114" i="1" s="1"/>
  <c r="N114" i="28" s="1"/>
  <c r="R115" i="1"/>
  <c r="M115" i="28" s="1"/>
  <c r="S115" i="6"/>
  <c r="R116" i="1"/>
  <c r="M116" i="28" s="1"/>
  <c r="S116" i="6"/>
  <c r="S116" i="1" s="1"/>
  <c r="N116" i="28" s="1"/>
  <c r="R117" i="6"/>
  <c r="S117"/>
  <c r="R118"/>
  <c r="S118"/>
  <c r="R119" i="1"/>
  <c r="M119" i="28" s="1"/>
  <c r="S119" i="6"/>
  <c r="S119" i="1" s="1"/>
  <c r="N119" i="28" s="1"/>
  <c r="R120" i="1"/>
  <c r="M120" i="28" s="1"/>
  <c r="S120" i="6"/>
  <c r="S120" i="1" s="1"/>
  <c r="N120" i="28" s="1"/>
  <c r="R121" i="1"/>
  <c r="M121" i="28" s="1"/>
  <c r="S121" i="6"/>
  <c r="R122" i="1"/>
  <c r="M122" i="28" s="1"/>
  <c r="S122" i="6"/>
  <c r="S122" i="1" s="1"/>
  <c r="N122" i="28" s="1"/>
  <c r="R123" i="1"/>
  <c r="M123" i="28" s="1"/>
  <c r="S123" i="6"/>
  <c r="S123" i="1" s="1"/>
  <c r="N123" i="28" s="1"/>
  <c r="R124" i="1"/>
  <c r="M124" i="28" s="1"/>
  <c r="S124" i="6"/>
  <c r="S124" i="1" s="1"/>
  <c r="N124" i="28" s="1"/>
  <c r="R125" i="1"/>
  <c r="M125" i="28" s="1"/>
  <c r="S125" i="6"/>
  <c r="R126" i="1"/>
  <c r="M126" i="28" s="1"/>
  <c r="S126" i="6"/>
  <c r="S126" i="1" s="1"/>
  <c r="N126" i="28" s="1"/>
  <c r="R127" i="1"/>
  <c r="M127" i="28" s="1"/>
  <c r="S127" i="6"/>
  <c r="S127" i="1" s="1"/>
  <c r="N127" i="28" s="1"/>
  <c r="R128" i="1"/>
  <c r="M128" i="28" s="1"/>
  <c r="S128" i="6"/>
  <c r="S128" i="1" s="1"/>
  <c r="N128" i="28" s="1"/>
  <c r="R129" i="1"/>
  <c r="M129" i="28" s="1"/>
  <c r="S129" i="6"/>
  <c r="R130" i="1"/>
  <c r="M130" i="28" s="1"/>
  <c r="S130" i="6"/>
  <c r="S130" i="1" s="1"/>
  <c r="N130" i="28" s="1"/>
  <c r="R131" i="1"/>
  <c r="M131" i="28" s="1"/>
  <c r="S131" i="6"/>
  <c r="S131" i="1" s="1"/>
  <c r="N131" i="28" s="1"/>
  <c r="R132" i="1"/>
  <c r="M132" i="28" s="1"/>
  <c r="S132" i="6"/>
  <c r="S132" i="1" s="1"/>
  <c r="N132" i="28" s="1"/>
  <c r="R133" i="1"/>
  <c r="M133" i="28" s="1"/>
  <c r="S133" i="6"/>
  <c r="R134" i="1"/>
  <c r="M134" i="28" s="1"/>
  <c r="S134" i="6"/>
  <c r="S134" i="1" s="1"/>
  <c r="N134" i="28" s="1"/>
  <c r="R135" i="1"/>
  <c r="M135" i="28" s="1"/>
  <c r="S135" i="6"/>
  <c r="S135" i="1" s="1"/>
  <c r="N135" i="28" s="1"/>
  <c r="R136" i="1"/>
  <c r="M136" i="28" s="1"/>
  <c r="S136" i="6"/>
  <c r="S136" i="1" s="1"/>
  <c r="N136" i="28" s="1"/>
  <c r="R137" i="1"/>
  <c r="M137" i="28" s="1"/>
  <c r="S137" i="6"/>
  <c r="R138" i="1"/>
  <c r="M138" i="28" s="1"/>
  <c r="S138" i="6"/>
  <c r="S138" i="1" s="1"/>
  <c r="N138" i="28" s="1"/>
  <c r="R139" i="1"/>
  <c r="M139" i="28" s="1"/>
  <c r="S139" i="6"/>
  <c r="S139" i="1" s="1"/>
  <c r="N139" i="28" s="1"/>
  <c r="R140" i="1"/>
  <c r="M140" i="28" s="1"/>
  <c r="S140" i="6"/>
  <c r="S140" i="1" s="1"/>
  <c r="N140" i="28" s="1"/>
  <c r="R141" i="6"/>
  <c r="S141"/>
  <c r="R142"/>
  <c r="S142"/>
  <c r="S144"/>
  <c r="R145" i="1"/>
  <c r="M145" i="28" s="1"/>
  <c r="S145" i="6"/>
  <c r="S145" i="1" s="1"/>
  <c r="N145" i="28" s="1"/>
  <c r="R146" i="1"/>
  <c r="M146" i="28" s="1"/>
  <c r="S146" i="6"/>
  <c r="S146" i="1" s="1"/>
  <c r="N146" i="28" s="1"/>
  <c r="S147" i="6"/>
  <c r="S148"/>
  <c r="R149"/>
  <c r="S149"/>
  <c r="R150"/>
  <c r="S150"/>
  <c r="R151"/>
  <c r="S151"/>
  <c r="S152"/>
  <c r="R153" i="1"/>
  <c r="M153" i="28" s="1"/>
  <c r="S153" i="6"/>
  <c r="S153" i="1" s="1"/>
  <c r="N153" i="28" s="1"/>
  <c r="R154" i="1"/>
  <c r="M154" i="28" s="1"/>
  <c r="S154" i="6"/>
  <c r="S154" i="1" s="1"/>
  <c r="N154" i="28" s="1"/>
  <c r="R155" i="1"/>
  <c r="M155" i="28" s="1"/>
  <c r="S155" i="6"/>
  <c r="R156"/>
  <c r="S156"/>
  <c r="R157"/>
  <c r="S157"/>
  <c r="R158" i="1"/>
  <c r="M158" i="28" s="1"/>
  <c r="S158" i="6"/>
  <c r="S158" i="1" s="1"/>
  <c r="N158" i="28" s="1"/>
  <c r="R159" i="1"/>
  <c r="M159" i="28" s="1"/>
  <c r="S159" i="6"/>
  <c r="R160" i="1"/>
  <c r="M160" i="28" s="1"/>
  <c r="S160" i="6"/>
  <c r="S160" i="1" s="1"/>
  <c r="N160" i="28" s="1"/>
  <c r="R161" i="1"/>
  <c r="M161" i="28" s="1"/>
  <c r="S161" i="6"/>
  <c r="R162"/>
  <c r="S162"/>
  <c r="R163"/>
  <c r="S163"/>
  <c r="R164" i="1"/>
  <c r="M164" i="28" s="1"/>
  <c r="R165" i="1"/>
  <c r="M165" i="28" s="1"/>
  <c r="S165" i="6"/>
  <c r="S165" i="1" s="1"/>
  <c r="N165" i="28" s="1"/>
  <c r="R166" i="1"/>
  <c r="M166" i="28" s="1"/>
  <c r="S166" i="6"/>
  <c r="S166" i="1" s="1"/>
  <c r="N166" i="28" s="1"/>
  <c r="R167" i="1"/>
  <c r="M167" i="28" s="1"/>
  <c r="S167" i="6"/>
  <c r="S167" i="1" s="1"/>
  <c r="N167" i="28" s="1"/>
  <c r="R169" i="6"/>
  <c r="S169"/>
  <c r="R170" i="1"/>
  <c r="M170" i="28" s="1"/>
  <c r="S170" i="6"/>
  <c r="R171" i="1"/>
  <c r="M171" i="28" s="1"/>
  <c r="S171" i="6"/>
  <c r="S171" i="1" s="1"/>
  <c r="N171" i="28" s="1"/>
  <c r="R172" i="1"/>
  <c r="M172" i="28" s="1"/>
  <c r="S172" i="6"/>
  <c r="R173" i="1"/>
  <c r="M173" i="28" s="1"/>
  <c r="S173" i="6"/>
  <c r="S173" i="1" s="1"/>
  <c r="N173" i="28" s="1"/>
  <c r="R174" i="6"/>
  <c r="S174"/>
  <c r="R175"/>
  <c r="S175"/>
  <c r="R176" i="1"/>
  <c r="M176" i="28" s="1"/>
  <c r="S176" i="6"/>
  <c r="S176" i="1" s="1"/>
  <c r="N176" i="28" s="1"/>
  <c r="R177" i="1"/>
  <c r="M177" i="28" s="1"/>
  <c r="S177" i="6"/>
  <c r="S177" i="1" s="1"/>
  <c r="N177" i="28" s="1"/>
  <c r="R178" i="1"/>
  <c r="M178" i="28" s="1"/>
  <c r="S178" i="6"/>
  <c r="R179" i="1"/>
  <c r="M179" i="28" s="1"/>
  <c r="S179" i="6"/>
  <c r="S179" i="1" s="1"/>
  <c r="N179" i="28" s="1"/>
  <c r="R180" i="6"/>
  <c r="S180"/>
  <c r="R181"/>
  <c r="S181"/>
  <c r="R182" i="1"/>
  <c r="M182" i="28" s="1"/>
  <c r="S182" i="6"/>
  <c r="R183" i="1"/>
  <c r="M183" i="28" s="1"/>
  <c r="S183" i="6"/>
  <c r="S183" i="1" s="1"/>
  <c r="N183" i="28" s="1"/>
  <c r="R184" i="1"/>
  <c r="M184" i="28" s="1"/>
  <c r="S184" i="6"/>
  <c r="R185" i="1"/>
  <c r="M185" i="28" s="1"/>
  <c r="S185" i="6"/>
  <c r="S185" i="1" s="1"/>
  <c r="N185" i="28" s="1"/>
  <c r="R186" i="6"/>
  <c r="S186"/>
  <c r="R187"/>
  <c r="S187"/>
  <c r="R188" i="1"/>
  <c r="M188" i="28" s="1"/>
  <c r="S188" i="6"/>
  <c r="S188" i="1" s="1"/>
  <c r="N188" i="28" s="1"/>
  <c r="R189" i="1"/>
  <c r="M189" i="28" s="1"/>
  <c r="S189" i="6"/>
  <c r="S189" i="1" s="1"/>
  <c r="N189" i="28" s="1"/>
  <c r="R190" i="1"/>
  <c r="M190" i="28" s="1"/>
  <c r="S190" i="6"/>
  <c r="R191" i="1"/>
  <c r="M191" i="28" s="1"/>
  <c r="S191" i="6"/>
  <c r="S191" i="1" s="1"/>
  <c r="N191" i="28" s="1"/>
  <c r="R192" i="6"/>
  <c r="S192"/>
  <c r="R194"/>
  <c r="S194"/>
  <c r="R195"/>
  <c r="S195"/>
  <c r="R196"/>
  <c r="S196"/>
  <c r="S196" i="1" s="1"/>
  <c r="N196" i="28" s="1"/>
  <c r="S197" i="6"/>
  <c r="R198" i="1"/>
  <c r="M198" i="28" s="1"/>
  <c r="S198" i="6"/>
  <c r="R199" i="1"/>
  <c r="M199" i="28" s="1"/>
  <c r="S199" i="6"/>
  <c r="R201" i="1"/>
  <c r="M201" i="28" s="1"/>
  <c r="S201" i="6"/>
  <c r="R202" i="1"/>
  <c r="M202" i="28" s="1"/>
  <c r="S202" i="6"/>
  <c r="R204" i="1"/>
  <c r="M204" i="28" s="1"/>
  <c r="S204" i="6"/>
  <c r="S204" i="1" s="1"/>
  <c r="N204" i="28" s="1"/>
  <c r="R205" i="1"/>
  <c r="M205" i="28" s="1"/>
  <c r="S205" i="6"/>
  <c r="S205" i="1" s="1"/>
  <c r="N205" i="28" s="1"/>
  <c r="R207" i="6"/>
  <c r="S207"/>
  <c r="R213"/>
  <c r="S213"/>
  <c r="R214" i="1"/>
  <c r="M214" i="28" s="1"/>
  <c r="S214" i="6"/>
  <c r="R215" i="1"/>
  <c r="M215" i="28" s="1"/>
  <c r="S215" i="6"/>
  <c r="S215" i="1" s="1"/>
  <c r="N215" i="28" s="1"/>
  <c r="R216" i="6"/>
  <c r="S216"/>
  <c r="R217"/>
  <c r="S217"/>
  <c r="R218"/>
  <c r="S218"/>
  <c r="R219"/>
  <c r="S219"/>
  <c r="R220" i="1"/>
  <c r="M220" i="28" s="1"/>
  <c r="S220" i="6"/>
  <c r="S220" i="1" s="1"/>
  <c r="N220" i="28" s="1"/>
  <c r="R221" i="1"/>
  <c r="M221" i="28" s="1"/>
  <c r="S221" i="6"/>
  <c r="S221" i="1" s="1"/>
  <c r="N221" i="28" s="1"/>
  <c r="R222" i="1"/>
  <c r="M222" i="28" s="1"/>
  <c r="S222" i="6"/>
  <c r="R223" i="1"/>
  <c r="M223" i="28" s="1"/>
  <c r="S223" i="6"/>
  <c r="S223" i="1" s="1"/>
  <c r="N223" i="28" s="1"/>
  <c r="R224" i="1"/>
  <c r="M224" i="28" s="1"/>
  <c r="S224" i="6"/>
  <c r="S224" i="1" s="1"/>
  <c r="N224" i="28" s="1"/>
  <c r="R225" i="1"/>
  <c r="M225" i="28" s="1"/>
  <c r="S225" i="6"/>
  <c r="S225" i="1" s="1"/>
  <c r="N225" i="28" s="1"/>
  <c r="R226" i="1"/>
  <c r="M226" i="28" s="1"/>
  <c r="S226" i="6"/>
  <c r="R227" i="1"/>
  <c r="M227" i="28" s="1"/>
  <c r="S227" i="6"/>
  <c r="S227" i="1" s="1"/>
  <c r="N227" i="28" s="1"/>
  <c r="R228" i="1"/>
  <c r="M228" i="28" s="1"/>
  <c r="S228" i="6"/>
  <c r="S228" i="1" s="1"/>
  <c r="N228" i="28" s="1"/>
  <c r="R229" i="1"/>
  <c r="M229" i="28" s="1"/>
  <c r="S229" i="6"/>
  <c r="S229" i="1" s="1"/>
  <c r="N229" i="28" s="1"/>
  <c r="R230" i="1"/>
  <c r="M230" i="28" s="1"/>
  <c r="S230" i="6"/>
  <c r="R231" i="1"/>
  <c r="M231" i="28" s="1"/>
  <c r="S231" i="6"/>
  <c r="S231" i="1" s="1"/>
  <c r="N231" i="28" s="1"/>
  <c r="R232" i="1"/>
  <c r="M232" i="28" s="1"/>
  <c r="S232" i="6"/>
  <c r="S232" i="1" s="1"/>
  <c r="N232" i="28" s="1"/>
  <c r="R233" i="1"/>
  <c r="M233" i="28" s="1"/>
  <c r="S233" i="6"/>
  <c r="S233" i="1" s="1"/>
  <c r="N233" i="28" s="1"/>
  <c r="R234" i="1"/>
  <c r="M234" i="28" s="1"/>
  <c r="S234" i="6"/>
  <c r="R235" i="1"/>
  <c r="M235" i="28" s="1"/>
  <c r="S235" i="6"/>
  <c r="S235" i="1" s="1"/>
  <c r="N235" i="28" s="1"/>
  <c r="R236" i="1"/>
  <c r="M236" i="28" s="1"/>
  <c r="S236" i="6"/>
  <c r="S236" i="1" s="1"/>
  <c r="N236" i="28" s="1"/>
  <c r="R237" i="6"/>
  <c r="S237"/>
  <c r="R238"/>
  <c r="S238"/>
  <c r="R239"/>
  <c r="S239"/>
  <c r="R240"/>
  <c r="S240"/>
  <c r="S242"/>
  <c r="S243"/>
  <c r="S244"/>
  <c r="S245"/>
  <c r="S248"/>
  <c r="S249"/>
  <c r="R262"/>
  <c r="S262"/>
  <c r="R263"/>
  <c r="S263"/>
  <c r="R264"/>
  <c r="S264"/>
  <c r="R265" i="1"/>
  <c r="M265" i="28" s="1"/>
  <c r="R266" i="1"/>
  <c r="M266" i="28" s="1"/>
  <c r="R267" i="1"/>
  <c r="M267" i="28" s="1"/>
  <c r="R268" i="1"/>
  <c r="M268" i="28" s="1"/>
  <c r="R269" i="1"/>
  <c r="M269" i="28" s="1"/>
  <c r="R270" i="1"/>
  <c r="M270" i="28" s="1"/>
  <c r="R271" i="1"/>
  <c r="M271" i="28" s="1"/>
  <c r="R272" i="1"/>
  <c r="M272" i="28" s="1"/>
  <c r="S272" i="6"/>
  <c r="R273" i="1"/>
  <c r="M273" i="28" s="1"/>
  <c r="S273" i="6"/>
  <c r="S273" i="1" s="1"/>
  <c r="N273" i="28" s="1"/>
  <c r="R274" i="1"/>
  <c r="M274" i="28" s="1"/>
  <c r="R275" i="1"/>
  <c r="M275" i="28" s="1"/>
  <c r="R276" i="1"/>
  <c r="M276" i="28" s="1"/>
  <c r="S276" i="6"/>
  <c r="R277" i="1"/>
  <c r="M277" i="28" s="1"/>
  <c r="S277" i="6"/>
  <c r="S277" i="1" s="1"/>
  <c r="N277" i="28" s="1"/>
  <c r="R278" i="1"/>
  <c r="M278" i="28" s="1"/>
  <c r="R279" i="1"/>
  <c r="M279" i="28" s="1"/>
  <c r="R280" i="1"/>
  <c r="M280" i="28" s="1"/>
  <c r="R281" i="1"/>
  <c r="M281" i="28" s="1"/>
  <c r="S281" i="6"/>
  <c r="R282" i="1"/>
  <c r="M282" i="28" s="1"/>
  <c r="S282" i="6"/>
  <c r="S282" i="1" s="1"/>
  <c r="N282" i="28" s="1"/>
  <c r="R283" i="1"/>
  <c r="M283" i="28" s="1"/>
  <c r="R285" i="6"/>
  <c r="S285"/>
  <c r="R286"/>
  <c r="S286"/>
  <c r="R293" i="1"/>
  <c r="M293" i="28" s="1"/>
  <c r="S293" i="6"/>
  <c r="R294" i="1"/>
  <c r="M294" i="28" s="1"/>
  <c r="S297" i="6"/>
  <c r="S298"/>
  <c r="R300"/>
  <c r="S300"/>
  <c r="R301" i="1"/>
  <c r="M301" i="28" s="1"/>
  <c r="R302" i="1"/>
  <c r="M302" i="28" s="1"/>
  <c r="S302" i="6"/>
  <c r="R303" i="1"/>
  <c r="M303" i="28" s="1"/>
  <c r="S303" i="6"/>
  <c r="R304" i="1"/>
  <c r="R305"/>
  <c r="M305" i="28" s="1"/>
  <c r="R306" i="1"/>
  <c r="M306" i="28" s="1"/>
  <c r="S306" i="6"/>
  <c r="R307" i="1"/>
  <c r="M307" i="28" s="1"/>
  <c r="S307" i="6"/>
  <c r="R309"/>
  <c r="S309"/>
  <c r="R310"/>
  <c r="S310"/>
  <c r="R311" i="1"/>
  <c r="M311" i="28" s="1"/>
  <c r="S311" i="6"/>
  <c r="R312" i="1"/>
  <c r="M312" i="28" s="1"/>
  <c r="R314" i="6"/>
  <c r="S314"/>
  <c r="R318"/>
  <c r="S318"/>
  <c r="R319"/>
  <c r="S319"/>
  <c r="R320"/>
  <c r="R320" i="1" s="1"/>
  <c r="M320" i="28" s="1"/>
  <c r="S320" i="6"/>
  <c r="R321" i="1"/>
  <c r="R322"/>
  <c r="M322" i="28" s="1"/>
  <c r="R323" i="1"/>
  <c r="M323" i="28" s="1"/>
  <c r="S325" i="6"/>
  <c r="R327" i="1"/>
  <c r="M327" i="28" s="1"/>
  <c r="R329" i="6"/>
  <c r="S329"/>
  <c r="R331" i="1"/>
  <c r="M331" i="28" s="1"/>
  <c r="S331" i="6"/>
  <c r="S331" i="1" s="1"/>
  <c r="N331" i="28" s="1"/>
  <c r="R333" i="6"/>
  <c r="S333"/>
  <c r="R336"/>
  <c r="S336"/>
  <c r="R337"/>
  <c r="S337"/>
  <c r="R340"/>
  <c r="S340"/>
  <c r="R341" i="1"/>
  <c r="M341" i="28" s="1"/>
  <c r="R346" i="6"/>
  <c r="S346"/>
  <c r="R347" i="1"/>
  <c r="M347" i="28" s="1"/>
  <c r="S347" i="6"/>
  <c r="S347" i="1" s="1"/>
  <c r="N347" i="28" s="1"/>
  <c r="R350" i="6"/>
  <c r="S350"/>
  <c r="R351"/>
  <c r="S351"/>
  <c r="R382"/>
  <c r="S382"/>
  <c r="R383"/>
  <c r="S383"/>
  <c r="R384"/>
  <c r="S384"/>
  <c r="R385" i="1"/>
  <c r="M385" i="28" s="1"/>
  <c r="S385" i="6"/>
  <c r="R386" i="1"/>
  <c r="M386" i="28" s="1"/>
  <c r="S386" i="6"/>
  <c r="S386" i="1" s="1"/>
  <c r="N386" i="28" s="1"/>
  <c r="S387" i="6"/>
  <c r="S387" i="1" s="1"/>
  <c r="N387" i="28" s="1"/>
  <c r="R388" i="6"/>
  <c r="R389"/>
  <c r="S389"/>
  <c r="R390"/>
  <c r="R394" s="1"/>
  <c r="R391" i="1"/>
  <c r="M391" i="28" s="1"/>
  <c r="R392" i="1"/>
  <c r="M392" i="28" s="1"/>
  <c r="S393" i="6"/>
  <c r="R396"/>
  <c r="S396"/>
  <c r="S397"/>
  <c r="S398"/>
  <c r="R399"/>
  <c r="S399"/>
  <c r="R401"/>
  <c r="S401"/>
  <c r="S401" i="1" s="1"/>
  <c r="N401" i="28" s="1"/>
  <c r="R402" i="6"/>
  <c r="S402"/>
  <c r="S402" i="1" s="1"/>
  <c r="N402" i="28" s="1"/>
  <c r="R403" i="6"/>
  <c r="S403"/>
  <c r="S403" i="1" s="1"/>
  <c r="N403" i="28" s="1"/>
  <c r="R404" i="1"/>
  <c r="M404" i="28" s="1"/>
  <c r="S404" i="6"/>
  <c r="S404" i="1" s="1"/>
  <c r="N404" i="28" s="1"/>
  <c r="R405" i="1"/>
  <c r="M405" i="28" s="1"/>
  <c r="S405" i="6"/>
  <c r="S405" i="1" s="1"/>
  <c r="N405" i="28" s="1"/>
  <c r="R406" i="1"/>
  <c r="M406" i="28" s="1"/>
  <c r="S406" i="6"/>
  <c r="S406" i="1" s="1"/>
  <c r="N406" i="28" s="1"/>
  <c r="R407" i="1"/>
  <c r="M407" i="28" s="1"/>
  <c r="S407" i="6"/>
  <c r="S407" i="1" s="1"/>
  <c r="N407" i="28" s="1"/>
  <c r="R408" i="1"/>
  <c r="M408" i="28" s="1"/>
  <c r="S408" i="6"/>
  <c r="S408" i="1" s="1"/>
  <c r="N408" i="28" s="1"/>
  <c r="R409" i="1"/>
  <c r="M409" i="28" s="1"/>
  <c r="S409" i="6"/>
  <c r="S409" i="1" s="1"/>
  <c r="N409" i="28" s="1"/>
  <c r="R410" i="1"/>
  <c r="M410" i="28" s="1"/>
  <c r="S410" i="6"/>
  <c r="S410" i="1" s="1"/>
  <c r="N410" i="28" s="1"/>
  <c r="R411" i="1"/>
  <c r="M411" i="28" s="1"/>
  <c r="S411" i="6"/>
  <c r="S411" i="1" s="1"/>
  <c r="N411" i="28" s="1"/>
  <c r="R412" i="1"/>
  <c r="M412" i="28" s="1"/>
  <c r="S412" i="6"/>
  <c r="S412" i="1" s="1"/>
  <c r="N412" i="28" s="1"/>
  <c r="R414" i="6"/>
  <c r="R414" i="1" s="1"/>
  <c r="M414" i="28" s="1"/>
  <c r="S414" i="6"/>
  <c r="S414" i="1" s="1"/>
  <c r="N414" i="28" s="1"/>
  <c r="R415" i="1"/>
  <c r="M415" i="28" s="1"/>
  <c r="S415" i="6"/>
  <c r="R416" i="1"/>
  <c r="M416" i="28" s="1"/>
  <c r="S416" i="6"/>
  <c r="R417" i="1"/>
  <c r="M417" i="28" s="1"/>
  <c r="S417" i="6"/>
  <c r="R418" i="1"/>
  <c r="M418" i="28" s="1"/>
  <c r="S418" i="6"/>
  <c r="S418" i="1" s="1"/>
  <c r="N418" i="28" s="1"/>
  <c r="R419" i="1"/>
  <c r="M419" i="28" s="1"/>
  <c r="S419" i="6"/>
  <c r="R420" i="1"/>
  <c r="M420" i="28" s="1"/>
  <c r="S420" i="6"/>
  <c r="R421" i="1"/>
  <c r="M421" i="28" s="1"/>
  <c r="S421" i="6"/>
  <c r="S421" i="1" s="1"/>
  <c r="N421" i="28" s="1"/>
  <c r="R422" i="1"/>
  <c r="M422" i="28" s="1"/>
  <c r="S422" i="6"/>
  <c r="S422" i="1" s="1"/>
  <c r="N422" i="28" s="1"/>
  <c r="R423" i="1"/>
  <c r="M423" i="28" s="1"/>
  <c r="S423" i="6"/>
  <c r="R424" i="1"/>
  <c r="M424" i="28" s="1"/>
  <c r="S424" i="6"/>
  <c r="R425" i="1"/>
  <c r="M425" i="28" s="1"/>
  <c r="S425" i="6"/>
  <c r="R426" i="1"/>
  <c r="M426" i="28" s="1"/>
  <c r="S426" i="6"/>
  <c r="R427" i="1"/>
  <c r="M427" i="28" s="1"/>
  <c r="S427" i="6"/>
  <c r="R428" i="1"/>
  <c r="M428" i="28" s="1"/>
  <c r="S428" i="6"/>
  <c r="R429" i="1"/>
  <c r="M429" i="28" s="1"/>
  <c r="S429" i="6"/>
  <c r="R430" i="1"/>
  <c r="M430" i="28" s="1"/>
  <c r="S430" i="6"/>
  <c r="R431" i="1"/>
  <c r="M431" i="28" s="1"/>
  <c r="S431" i="6"/>
  <c r="R432" i="1"/>
  <c r="M432" i="28" s="1"/>
  <c r="S432" i="6"/>
  <c r="R433" i="1"/>
  <c r="M433" i="28" s="1"/>
  <c r="S433" i="6"/>
  <c r="R434" i="1"/>
  <c r="M434" i="28" s="1"/>
  <c r="S434" i="6"/>
  <c r="S434" i="1" s="1"/>
  <c r="N434" i="28" s="1"/>
  <c r="R435" i="1"/>
  <c r="M435" i="28" s="1"/>
  <c r="S435" i="6"/>
  <c r="R436" i="1"/>
  <c r="M436" i="28" s="1"/>
  <c r="S436" i="6"/>
  <c r="R439"/>
  <c r="R439" i="1" s="1"/>
  <c r="M439" i="28" s="1"/>
  <c r="S439" i="6"/>
  <c r="S439" i="1" s="1"/>
  <c r="N439" i="28" s="1"/>
  <c r="R440" i="6"/>
  <c r="S440"/>
  <c r="S440" i="1" s="1"/>
  <c r="N440" i="28" s="1"/>
  <c r="R441" i="6"/>
  <c r="R441" i="1" s="1"/>
  <c r="M441" i="28" s="1"/>
  <c r="S441" i="6"/>
  <c r="S441" i="1" s="1"/>
  <c r="N441" i="28" s="1"/>
  <c r="R442" i="6"/>
  <c r="S442"/>
  <c r="S442" i="1" s="1"/>
  <c r="N442" i="28" s="1"/>
  <c r="R443" i="6"/>
  <c r="R443" i="1" s="1"/>
  <c r="M443" i="28" s="1"/>
  <c r="S443" i="6"/>
  <c r="S443" i="1" s="1"/>
  <c r="N443" i="28" s="1"/>
  <c r="R444" i="6"/>
  <c r="S444"/>
  <c r="S444" i="1" s="1"/>
  <c r="N444" i="28" s="1"/>
  <c r="R445" i="6"/>
  <c r="R445" i="1" s="1"/>
  <c r="M445" i="28" s="1"/>
  <c r="S445" i="6"/>
  <c r="S445" i="1" s="1"/>
  <c r="N445" i="28" s="1"/>
  <c r="R446" i="6"/>
  <c r="S446"/>
  <c r="S446" i="1" s="1"/>
  <c r="N446" i="28" s="1"/>
  <c r="R447" i="6"/>
  <c r="R447" i="1" s="1"/>
  <c r="M447" i="28" s="1"/>
  <c r="S447" i="6"/>
  <c r="S447" i="1" s="1"/>
  <c r="N447" i="28" s="1"/>
  <c r="R448" i="6"/>
  <c r="S448"/>
  <c r="S448" i="1" s="1"/>
  <c r="N448" i="28" s="1"/>
  <c r="R449" i="6"/>
  <c r="R449" i="1" s="1"/>
  <c r="M449" i="28" s="1"/>
  <c r="S449" i="6"/>
  <c r="S449" i="1" s="1"/>
  <c r="N449" i="28" s="1"/>
  <c r="S450" i="1"/>
  <c r="N450" i="28" s="1"/>
  <c r="R451" i="6"/>
  <c r="R451" i="1" s="1"/>
  <c r="M451" i="28" s="1"/>
  <c r="S451" i="6"/>
  <c r="S451" i="1" s="1"/>
  <c r="N451" i="28" s="1"/>
  <c r="R452" i="6"/>
  <c r="S452"/>
  <c r="S452" i="1" s="1"/>
  <c r="N452" i="28" s="1"/>
  <c r="R453" i="6"/>
  <c r="R453" i="1" s="1"/>
  <c r="M453" i="28" s="1"/>
  <c r="S453" i="6"/>
  <c r="S453" i="1" s="1"/>
  <c r="N453" i="28" s="1"/>
  <c r="R454" i="6"/>
  <c r="S454"/>
  <c r="S454" i="1" s="1"/>
  <c r="N454" i="28" s="1"/>
  <c r="R455" i="6"/>
  <c r="R455" i="1" s="1"/>
  <c r="M455" i="28" s="1"/>
  <c r="S455" i="6"/>
  <c r="S455" i="1" s="1"/>
  <c r="N455" i="28" s="1"/>
  <c r="R456" i="6"/>
  <c r="S456"/>
  <c r="S456" i="1" s="1"/>
  <c r="N456" i="28" s="1"/>
  <c r="R457" i="6"/>
  <c r="R457" i="1" s="1"/>
  <c r="M457" i="28" s="1"/>
  <c r="S457" i="6"/>
  <c r="S457" i="1" s="1"/>
  <c r="N457" i="28" s="1"/>
  <c r="R458" i="6"/>
  <c r="S458"/>
  <c r="S458" i="1" s="1"/>
  <c r="N458" i="28" s="1"/>
  <c r="R459" i="6"/>
  <c r="R459" i="1" s="1"/>
  <c r="M459" i="28" s="1"/>
  <c r="S459" i="6"/>
  <c r="S459" i="1" s="1"/>
  <c r="N459" i="28" s="1"/>
  <c r="R460" i="6"/>
  <c r="S460"/>
  <c r="S460" i="1" s="1"/>
  <c r="N460" i="28" s="1"/>
  <c r="R461" i="6"/>
  <c r="R461" i="1" s="1"/>
  <c r="M461" i="28" s="1"/>
  <c r="S461" i="6"/>
  <c r="S461" i="1" s="1"/>
  <c r="N461" i="28" s="1"/>
  <c r="R462" i="6"/>
  <c r="S462"/>
  <c r="S462" i="1" s="1"/>
  <c r="N462" i="28" s="1"/>
  <c r="R463" i="6"/>
  <c r="R463" i="1" s="1"/>
  <c r="M463" i="28" s="1"/>
  <c r="S463" i="6"/>
  <c r="S463" i="1" s="1"/>
  <c r="N463" i="28" s="1"/>
  <c r="R464" i="6"/>
  <c r="S464"/>
  <c r="S464" i="1" s="1"/>
  <c r="N464" i="28" s="1"/>
  <c r="R465" i="6"/>
  <c r="R465" i="1" s="1"/>
  <c r="M465" i="28" s="1"/>
  <c r="S465" i="6"/>
  <c r="S465" i="1" s="1"/>
  <c r="N465" i="28" s="1"/>
  <c r="R466" i="6"/>
  <c r="S466"/>
  <c r="S466" i="1" s="1"/>
  <c r="N466" i="28" s="1"/>
  <c r="R467" i="6"/>
  <c r="R467" i="1" s="1"/>
  <c r="M467" i="28" s="1"/>
  <c r="S467" i="6"/>
  <c r="S467" i="1" s="1"/>
  <c r="N467" i="28" s="1"/>
  <c r="R468" i="6"/>
  <c r="S468"/>
  <c r="S468" i="1" s="1"/>
  <c r="N468" i="28" s="1"/>
  <c r="R469" i="6"/>
  <c r="R469" i="1" s="1"/>
  <c r="M469" i="28" s="1"/>
  <c r="S469" i="6"/>
  <c r="S469" i="1" s="1"/>
  <c r="N469" i="28" s="1"/>
  <c r="R470" i="6"/>
  <c r="S470"/>
  <c r="S470" i="1" s="1"/>
  <c r="N470" i="28" s="1"/>
  <c r="R471" i="6"/>
  <c r="R471" i="1" s="1"/>
  <c r="M471" i="28" s="1"/>
  <c r="S471" i="6"/>
  <c r="S471" i="1" s="1"/>
  <c r="N471" i="28" s="1"/>
  <c r="R472" i="6"/>
  <c r="S472"/>
  <c r="S472" i="1" s="1"/>
  <c r="N472" i="28" s="1"/>
  <c r="R473" i="1"/>
  <c r="M473" i="28" s="1"/>
  <c r="S473" i="1"/>
  <c r="N473" i="28" s="1"/>
  <c r="S474" i="1"/>
  <c r="N474" i="28" s="1"/>
  <c r="R475" i="6"/>
  <c r="R475" i="1" s="1"/>
  <c r="M475" i="28" s="1"/>
  <c r="S475" i="6"/>
  <c r="S475" i="1" s="1"/>
  <c r="N475" i="28" s="1"/>
  <c r="R476" i="6"/>
  <c r="S476"/>
  <c r="S476" i="1" s="1"/>
  <c r="N476" i="28" s="1"/>
  <c r="R477" i="6"/>
  <c r="R477" i="1" s="1"/>
  <c r="M477" i="28" s="1"/>
  <c r="S477" i="6"/>
  <c r="S477" i="1" s="1"/>
  <c r="N477" i="28" s="1"/>
  <c r="R478" i="6"/>
  <c r="S478"/>
  <c r="S478" i="1" s="1"/>
  <c r="N478" i="28" s="1"/>
  <c r="R479" i="6"/>
  <c r="R479" i="1" s="1"/>
  <c r="M479" i="28" s="1"/>
  <c r="S479" i="6"/>
  <c r="S479" i="1" s="1"/>
  <c r="N479" i="28" s="1"/>
  <c r="R480" i="6"/>
  <c r="S480"/>
  <c r="S480" i="1" s="1"/>
  <c r="N480" i="28" s="1"/>
  <c r="R481" i="6"/>
  <c r="R481" i="1" s="1"/>
  <c r="M481" i="28" s="1"/>
  <c r="S481" i="6"/>
  <c r="S481" i="1" s="1"/>
  <c r="N481" i="28" s="1"/>
  <c r="R482" i="6"/>
  <c r="S482"/>
  <c r="S482" i="1" s="1"/>
  <c r="N482" i="28" s="1"/>
  <c r="R483" i="6"/>
  <c r="R483" i="1" s="1"/>
  <c r="M483" i="28" s="1"/>
  <c r="S483" i="6"/>
  <c r="S483" i="1" s="1"/>
  <c r="N483" i="28" s="1"/>
  <c r="R484" i="6"/>
  <c r="S484"/>
  <c r="S484" i="1" s="1"/>
  <c r="N484" i="28" s="1"/>
  <c r="R485" i="6"/>
  <c r="R485" i="1" s="1"/>
  <c r="M485" i="28" s="1"/>
  <c r="S485" i="6"/>
  <c r="S485" i="1" s="1"/>
  <c r="N485" i="28" s="1"/>
  <c r="S486" i="1"/>
  <c r="N486" i="28" s="1"/>
  <c r="R487" i="6"/>
  <c r="R487" i="1" s="1"/>
  <c r="M487" i="28" s="1"/>
  <c r="S487" i="6"/>
  <c r="S487" i="1" s="1"/>
  <c r="N487" i="28" s="1"/>
  <c r="R488" i="6"/>
  <c r="S488"/>
  <c r="S488" i="1" s="1"/>
  <c r="N488" i="28" s="1"/>
  <c r="R489" i="6"/>
  <c r="R489" i="1" s="1"/>
  <c r="M489" i="28" s="1"/>
  <c r="S489" i="6"/>
  <c r="S489" i="1" s="1"/>
  <c r="N489" i="28" s="1"/>
  <c r="R490" i="6"/>
  <c r="S490"/>
  <c r="S490" i="1" s="1"/>
  <c r="N490" i="28" s="1"/>
  <c r="R491" i="6"/>
  <c r="R491" i="1" s="1"/>
  <c r="M491" i="28" s="1"/>
  <c r="S491" i="6"/>
  <c r="S491" i="1" s="1"/>
  <c r="N491" i="28" s="1"/>
  <c r="R492" i="6"/>
  <c r="S492"/>
  <c r="S492" i="1" s="1"/>
  <c r="N492" i="28" s="1"/>
  <c r="R493" i="6"/>
  <c r="R493" i="1" s="1"/>
  <c r="M493" i="28" s="1"/>
  <c r="S493" i="6"/>
  <c r="S493" i="1" s="1"/>
  <c r="N493" i="28" s="1"/>
  <c r="R494" i="6"/>
  <c r="S494"/>
  <c r="S494" i="1" s="1"/>
  <c r="N494" i="28" s="1"/>
  <c r="R495" i="6"/>
  <c r="R495" i="1" s="1"/>
  <c r="M495" i="28" s="1"/>
  <c r="S495" i="6"/>
  <c r="S495" i="1" s="1"/>
  <c r="N495" i="28" s="1"/>
  <c r="R496" i="6"/>
  <c r="S496"/>
  <c r="S496" i="1" s="1"/>
  <c r="N496" i="28" s="1"/>
  <c r="R497" i="6"/>
  <c r="R497" i="1" s="1"/>
  <c r="M497" i="28" s="1"/>
  <c r="S497" i="6"/>
  <c r="S497" i="1" s="1"/>
  <c r="N497" i="28" s="1"/>
  <c r="R498" i="6"/>
  <c r="S498"/>
  <c r="S498" i="1" s="1"/>
  <c r="N498" i="28" s="1"/>
  <c r="R499" i="6"/>
  <c r="R499" i="1" s="1"/>
  <c r="M499" i="28" s="1"/>
  <c r="S499" i="6"/>
  <c r="S499" i="1" s="1"/>
  <c r="N499" i="28" s="1"/>
  <c r="R500" i="6"/>
  <c r="S500"/>
  <c r="S500" i="1" s="1"/>
  <c r="N500" i="28" s="1"/>
  <c r="R501" i="6"/>
  <c r="R501" i="1" s="1"/>
  <c r="M501" i="28" s="1"/>
  <c r="S501" i="6"/>
  <c r="S501" i="1" s="1"/>
  <c r="N501" i="28" s="1"/>
  <c r="R502" i="6"/>
  <c r="S502"/>
  <c r="S502" i="1" s="1"/>
  <c r="N502" i="28" s="1"/>
  <c r="R503" i="6"/>
  <c r="R503" i="1" s="1"/>
  <c r="M503" i="28" s="1"/>
  <c r="S503" i="6"/>
  <c r="S503" i="1" s="1"/>
  <c r="N503" i="28" s="1"/>
  <c r="R504" i="6"/>
  <c r="S504"/>
  <c r="S504" i="1" s="1"/>
  <c r="N504" i="28" s="1"/>
  <c r="R505" i="6"/>
  <c r="R505" i="1" s="1"/>
  <c r="M505" i="28" s="1"/>
  <c r="S505" i="6"/>
  <c r="S505" i="1" s="1"/>
  <c r="N505" i="28" s="1"/>
  <c r="R506" i="6"/>
  <c r="S506"/>
  <c r="S506" i="1" s="1"/>
  <c r="N506" i="28" s="1"/>
  <c r="R507" i="6"/>
  <c r="R507" i="1" s="1"/>
  <c r="M507" i="28" s="1"/>
  <c r="S507" i="6"/>
  <c r="S507" i="1" s="1"/>
  <c r="N507" i="28" s="1"/>
  <c r="S508" i="1"/>
  <c r="N508" i="28" s="1"/>
  <c r="R509" i="1"/>
  <c r="M509" i="28" s="1"/>
  <c r="S509" i="1"/>
  <c r="N509" i="28" s="1"/>
  <c r="S17" i="6"/>
  <c r="R17"/>
  <c r="R17" i="1" s="1"/>
  <c r="M17" i="28" s="1"/>
  <c r="AB294" i="7" l="1"/>
  <c r="AE294" s="1"/>
  <c r="Z299"/>
  <c r="AB280"/>
  <c r="AE280"/>
  <c r="AB278"/>
  <c r="AE278"/>
  <c r="AB274"/>
  <c r="AE274"/>
  <c r="AB270"/>
  <c r="AE270"/>
  <c r="AE266"/>
  <c r="Z284"/>
  <c r="AB283"/>
  <c r="AE283"/>
  <c r="AB279"/>
  <c r="AE279"/>
  <c r="AB275"/>
  <c r="AE275"/>
  <c r="AB271"/>
  <c r="AE271"/>
  <c r="AD392"/>
  <c r="AB212"/>
  <c r="AE212" s="1"/>
  <c r="AE323"/>
  <c r="AE321"/>
  <c r="AE322"/>
  <c r="AE301"/>
  <c r="AE267"/>
  <c r="Z394"/>
  <c r="AE390"/>
  <c r="Z260"/>
  <c r="AE259"/>
  <c r="AE391"/>
  <c r="AE241"/>
  <c r="AD390"/>
  <c r="AD323"/>
  <c r="AD278"/>
  <c r="AD274"/>
  <c r="AD270"/>
  <c r="AD266"/>
  <c r="AD322"/>
  <c r="AD279"/>
  <c r="AD275"/>
  <c r="AD271"/>
  <c r="D4" i="42"/>
  <c r="G4" s="1"/>
  <c r="AB394" i="7"/>
  <c r="AB284"/>
  <c r="AB324"/>
  <c r="AE324" s="1"/>
  <c r="S304"/>
  <c r="C15" i="38"/>
  <c r="C15" i="43"/>
  <c r="G15" s="1"/>
  <c r="D13" i="40"/>
  <c r="I398" i="28"/>
  <c r="C63" i="43"/>
  <c r="G63" s="1"/>
  <c r="C63" i="38"/>
  <c r="Q437" i="7"/>
  <c r="C57" i="43"/>
  <c r="G57" s="1"/>
  <c r="J57" s="1"/>
  <c r="C11"/>
  <c r="G11" s="1"/>
  <c r="C12"/>
  <c r="G12" s="1"/>
  <c r="C9"/>
  <c r="G9" s="1"/>
  <c r="S348" i="7"/>
  <c r="S349" s="1"/>
  <c r="Q349"/>
  <c r="S334"/>
  <c r="S335" s="1"/>
  <c r="Q335"/>
  <c r="S208"/>
  <c r="S212" s="1"/>
  <c r="Q212"/>
  <c r="S200"/>
  <c r="S206" s="1"/>
  <c r="Q206"/>
  <c r="S164"/>
  <c r="S168" s="1"/>
  <c r="S193" s="1"/>
  <c r="Q168"/>
  <c r="Q193" s="1"/>
  <c r="Q284"/>
  <c r="E12" i="38"/>
  <c r="D9"/>
  <c r="S385" i="1"/>
  <c r="N385" i="28" s="1"/>
  <c r="S388" i="6"/>
  <c r="S326" i="7"/>
  <c r="S328" s="1"/>
  <c r="Q328"/>
  <c r="S338"/>
  <c r="S339" s="1"/>
  <c r="Q339"/>
  <c r="I167" i="28"/>
  <c r="C38" i="38"/>
  <c r="I166" i="28"/>
  <c r="C37" i="38"/>
  <c r="I165" i="28"/>
  <c r="C36" i="38"/>
  <c r="I164" i="28"/>
  <c r="C35" i="38"/>
  <c r="L7" i="28"/>
  <c r="E83" i="38"/>
  <c r="K369" i="28"/>
  <c r="D73" i="38"/>
  <c r="F73" s="1"/>
  <c r="L199" i="28"/>
  <c r="F9" i="38"/>
  <c r="K167" i="28"/>
  <c r="D38" i="38"/>
  <c r="F38" s="1"/>
  <c r="K166" i="28"/>
  <c r="D37" i="38"/>
  <c r="F37" s="1"/>
  <c r="K165" i="28"/>
  <c r="D36" i="38"/>
  <c r="F36" s="1"/>
  <c r="L8" i="28"/>
  <c r="E84" i="38"/>
  <c r="D57"/>
  <c r="F57" s="1"/>
  <c r="D76"/>
  <c r="F76" s="1"/>
  <c r="I7" i="28"/>
  <c r="C83" i="38"/>
  <c r="G83" s="1"/>
  <c r="I393" i="28"/>
  <c r="C66" i="38"/>
  <c r="G66" s="1"/>
  <c r="I390" i="28"/>
  <c r="C57" i="38"/>
  <c r="I312" i="28"/>
  <c r="C59" i="38"/>
  <c r="G59" s="1"/>
  <c r="I311" i="28"/>
  <c r="C58" i="38"/>
  <c r="G58" s="1"/>
  <c r="I203" i="28"/>
  <c r="C10" i="38"/>
  <c r="I199" i="28"/>
  <c r="C11" i="38"/>
  <c r="I198" i="28"/>
  <c r="C12" i="38"/>
  <c r="G12" s="1"/>
  <c r="I197" i="28"/>
  <c r="C9" i="38"/>
  <c r="I299" i="28"/>
  <c r="C55" i="38"/>
  <c r="I8" i="28"/>
  <c r="C84" i="38"/>
  <c r="G84" s="1"/>
  <c r="K7" i="28"/>
  <c r="D83" i="38"/>
  <c r="F83" s="1"/>
  <c r="K380" i="28"/>
  <c r="K376"/>
  <c r="D75" i="38"/>
  <c r="F75" s="1"/>
  <c r="K356" i="28"/>
  <c r="D72" i="38"/>
  <c r="F72" s="1"/>
  <c r="K199" i="28"/>
  <c r="D11" i="38"/>
  <c r="F11" s="1"/>
  <c r="L167" i="28"/>
  <c r="E38" i="38"/>
  <c r="L166" i="28"/>
  <c r="E37" i="38"/>
  <c r="L165" i="28"/>
  <c r="E36" i="38"/>
  <c r="K164" i="28"/>
  <c r="D35" i="38"/>
  <c r="F35" s="1"/>
  <c r="K8" i="28"/>
  <c r="D84" i="38"/>
  <c r="F84" s="1"/>
  <c r="D71"/>
  <c r="F71" s="1"/>
  <c r="D12"/>
  <c r="F12" s="1"/>
  <c r="N143" i="1"/>
  <c r="D149" i="28"/>
  <c r="S72" i="1"/>
  <c r="N72" i="28" s="1"/>
  <c r="S68" i="1"/>
  <c r="N68" i="28" s="1"/>
  <c r="S64" i="1"/>
  <c r="N64" i="28" s="1"/>
  <c r="S60" i="1"/>
  <c r="N60" i="28" s="1"/>
  <c r="S56" i="1"/>
  <c r="N56" i="28" s="1"/>
  <c r="S48" i="1"/>
  <c r="N48" i="28" s="1"/>
  <c r="S40" i="1"/>
  <c r="N40" i="28" s="1"/>
  <c r="S36" i="1"/>
  <c r="N36" i="28" s="1"/>
  <c r="S32" i="1"/>
  <c r="N32" i="28" s="1"/>
  <c r="S28" i="1"/>
  <c r="N28" i="28" s="1"/>
  <c r="S24" i="1"/>
  <c r="N24" i="28" s="1"/>
  <c r="S20" i="1"/>
  <c r="N20" i="28" s="1"/>
  <c r="R324" i="1"/>
  <c r="M321" i="28"/>
  <c r="C15" i="34"/>
  <c r="C5" i="32"/>
  <c r="I512" i="28"/>
  <c r="D507"/>
  <c r="J507" i="1"/>
  <c r="D506" i="28"/>
  <c r="J506" i="1"/>
  <c r="D505" i="28"/>
  <c r="J505" i="1"/>
  <c r="D504" i="28"/>
  <c r="J504" i="1"/>
  <c r="D503" i="28"/>
  <c r="J503" i="1"/>
  <c r="D502" i="28"/>
  <c r="J502" i="1"/>
  <c r="D501" i="28"/>
  <c r="J501" i="1"/>
  <c r="D500" i="28"/>
  <c r="J500" i="1"/>
  <c r="D499" i="28"/>
  <c r="J499" i="1"/>
  <c r="D498" i="28"/>
  <c r="J498" i="1"/>
  <c r="D497" i="28"/>
  <c r="J497" i="1"/>
  <c r="D496" i="28"/>
  <c r="J496" i="1"/>
  <c r="D495" i="28"/>
  <c r="J495" i="1"/>
  <c r="D494" i="28"/>
  <c r="J494" i="1"/>
  <c r="D493" i="28"/>
  <c r="J493" i="1"/>
  <c r="D492" i="28"/>
  <c r="J492" i="1"/>
  <c r="D491" i="28"/>
  <c r="J491" i="1"/>
  <c r="D490" i="28"/>
  <c r="J490" i="1"/>
  <c r="D489" i="28"/>
  <c r="J489" i="1"/>
  <c r="D488" i="28"/>
  <c r="J488" i="1"/>
  <c r="D487" i="28"/>
  <c r="J487" i="1"/>
  <c r="D486" i="28"/>
  <c r="J486" i="1"/>
  <c r="D485" i="28"/>
  <c r="J485" i="1"/>
  <c r="D484" i="28"/>
  <c r="J484" i="1"/>
  <c r="D483" i="28"/>
  <c r="J483" i="1"/>
  <c r="D482" i="28"/>
  <c r="J482" i="1"/>
  <c r="D481" i="28"/>
  <c r="J481" i="1"/>
  <c r="D480" i="28"/>
  <c r="J480" i="1"/>
  <c r="D479" i="28"/>
  <c r="J479" i="1"/>
  <c r="D478" i="28"/>
  <c r="J478" i="1"/>
  <c r="D477" i="28"/>
  <c r="J477" i="1"/>
  <c r="D476" i="28"/>
  <c r="J476" i="1"/>
  <c r="D475" i="28"/>
  <c r="J475" i="1"/>
  <c r="D474" i="28"/>
  <c r="J474" i="1"/>
  <c r="D473" i="28"/>
  <c r="J473" i="1"/>
  <c r="D472" i="28"/>
  <c r="J472" i="1"/>
  <c r="D471" i="28"/>
  <c r="J471" i="1"/>
  <c r="D470" i="28"/>
  <c r="J470" i="1"/>
  <c r="D469" i="28"/>
  <c r="J469" i="1"/>
  <c r="D468" i="28"/>
  <c r="J468" i="1"/>
  <c r="D467" i="28"/>
  <c r="J467" i="1"/>
  <c r="D466" i="28"/>
  <c r="J466" i="1"/>
  <c r="D465" i="28"/>
  <c r="J465" i="1"/>
  <c r="D464" i="28"/>
  <c r="J464" i="1"/>
  <c r="D463" i="28"/>
  <c r="J463" i="1"/>
  <c r="D462" i="28"/>
  <c r="J462" i="1"/>
  <c r="D461" i="28"/>
  <c r="J461" i="1"/>
  <c r="D460" i="28"/>
  <c r="J460" i="1"/>
  <c r="D459" i="28"/>
  <c r="J459" i="1"/>
  <c r="D458" i="28"/>
  <c r="J458" i="1"/>
  <c r="D457" i="28"/>
  <c r="J457" i="1"/>
  <c r="D456" i="28"/>
  <c r="J456" i="1"/>
  <c r="D455" i="28"/>
  <c r="J455" i="1"/>
  <c r="D454" i="28"/>
  <c r="J454" i="1"/>
  <c r="D453" i="28"/>
  <c r="J453" i="1"/>
  <c r="D452" i="28"/>
  <c r="J452" i="1"/>
  <c r="D451" i="28"/>
  <c r="J451" i="1"/>
  <c r="D450" i="28"/>
  <c r="J450" i="1"/>
  <c r="D449" i="28"/>
  <c r="J449" i="1"/>
  <c r="D448" i="28"/>
  <c r="J448" i="1"/>
  <c r="D447" i="28"/>
  <c r="J447" i="1"/>
  <c r="D446" i="28"/>
  <c r="J446" i="1"/>
  <c r="D445" i="28"/>
  <c r="J445" i="1"/>
  <c r="D444" i="28"/>
  <c r="J444" i="1"/>
  <c r="D443" i="28"/>
  <c r="J443" i="1"/>
  <c r="D442" i="28"/>
  <c r="J442" i="1"/>
  <c r="D441" i="28"/>
  <c r="J441" i="1"/>
  <c r="D440" i="28"/>
  <c r="J440" i="1"/>
  <c r="D439" i="28"/>
  <c r="J439" i="1"/>
  <c r="C438" i="28"/>
  <c r="C437"/>
  <c r="C436"/>
  <c r="I436" i="1"/>
  <c r="C435" i="28"/>
  <c r="I435" i="1"/>
  <c r="C434" i="28"/>
  <c r="I434" i="1"/>
  <c r="C433" i="28"/>
  <c r="I433" i="1"/>
  <c r="C432" i="28"/>
  <c r="I432" i="1"/>
  <c r="C431" i="28"/>
  <c r="I431" i="1"/>
  <c r="C430" i="28"/>
  <c r="I430" i="1"/>
  <c r="C429" i="28"/>
  <c r="I429" i="1"/>
  <c r="C428" i="28"/>
  <c r="I428" i="1"/>
  <c r="C427" i="28"/>
  <c r="I427" i="1"/>
  <c r="C426" i="28"/>
  <c r="I426" i="1"/>
  <c r="C425" i="28"/>
  <c r="I425" i="1"/>
  <c r="C424" i="28"/>
  <c r="I424" i="1"/>
  <c r="C423" i="28"/>
  <c r="I423" i="1"/>
  <c r="C422" i="28"/>
  <c r="I422" i="1"/>
  <c r="C421" i="28"/>
  <c r="I421" i="1"/>
  <c r="C420" i="28"/>
  <c r="I420" i="1"/>
  <c r="C419" i="28"/>
  <c r="I419" i="1"/>
  <c r="C418" i="28"/>
  <c r="I418" i="1"/>
  <c r="C417" i="28"/>
  <c r="I417" i="1"/>
  <c r="C416" i="28"/>
  <c r="I416" i="1"/>
  <c r="C415" i="28"/>
  <c r="I415" i="1"/>
  <c r="C414" i="28"/>
  <c r="I414" i="1"/>
  <c r="H412"/>
  <c r="H412" i="28" s="1"/>
  <c r="F412"/>
  <c r="D412"/>
  <c r="J412" i="1"/>
  <c r="D411" i="28"/>
  <c r="J411" i="1"/>
  <c r="D410" i="28"/>
  <c r="J410" i="1"/>
  <c r="D409" i="28"/>
  <c r="J409" i="1"/>
  <c r="D408" i="28"/>
  <c r="J408" i="1"/>
  <c r="D407" i="28"/>
  <c r="J407" i="1"/>
  <c r="H406"/>
  <c r="H406" i="28" s="1"/>
  <c r="F406"/>
  <c r="D406"/>
  <c r="J406" i="1"/>
  <c r="D405" i="28"/>
  <c r="J405" i="1"/>
  <c r="D404" i="28"/>
  <c r="J404" i="1"/>
  <c r="D403" i="28"/>
  <c r="J403" i="1"/>
  <c r="D402" i="28"/>
  <c r="J402" i="1"/>
  <c r="D401" i="28"/>
  <c r="J401" i="1"/>
  <c r="G48" i="30"/>
  <c r="F393" i="28"/>
  <c r="E48" i="30"/>
  <c r="D393" i="28"/>
  <c r="J393" i="1"/>
  <c r="D392" i="28"/>
  <c r="J392" i="1"/>
  <c r="D391" i="28"/>
  <c r="J391" i="1"/>
  <c r="D390" i="28"/>
  <c r="J390" i="1"/>
  <c r="D387" i="28"/>
  <c r="J387" i="1"/>
  <c r="D386" i="28"/>
  <c r="J386" i="1"/>
  <c r="D385" i="28"/>
  <c r="J385" i="1"/>
  <c r="D384" i="28"/>
  <c r="J384" i="1"/>
  <c r="D380" i="28"/>
  <c r="J380" i="1"/>
  <c r="D379" i="28"/>
  <c r="J379" i="1"/>
  <c r="D378" i="28"/>
  <c r="J378" i="1"/>
  <c r="D377" i="28"/>
  <c r="J377" i="1"/>
  <c r="D376" i="28"/>
  <c r="J376" i="1"/>
  <c r="D375" i="28"/>
  <c r="J375" i="1"/>
  <c r="D374" i="28"/>
  <c r="J374" i="1"/>
  <c r="E63" i="30"/>
  <c r="D373" i="28"/>
  <c r="J373" i="1"/>
  <c r="D371" i="28"/>
  <c r="J371" i="1"/>
  <c r="D370" i="28"/>
  <c r="J370" i="1"/>
  <c r="D369" i="28"/>
  <c r="J369" i="1"/>
  <c r="D368" i="28"/>
  <c r="J368" i="1"/>
  <c r="D367" i="28"/>
  <c r="J367" i="1"/>
  <c r="D366" i="28"/>
  <c r="J366" i="1"/>
  <c r="D365" i="28"/>
  <c r="J365" i="1"/>
  <c r="D364" i="28"/>
  <c r="J364" i="1"/>
  <c r="C363" i="28"/>
  <c r="I363" i="1"/>
  <c r="L362"/>
  <c r="D362" i="28"/>
  <c r="J362" i="1"/>
  <c r="E58" i="30"/>
  <c r="I58" s="1"/>
  <c r="D361" i="28"/>
  <c r="J361" i="1"/>
  <c r="D360" i="28"/>
  <c r="J360" i="1"/>
  <c r="D359" i="28"/>
  <c r="J359" i="1"/>
  <c r="D358" i="28"/>
  <c r="J358" i="1"/>
  <c r="D54" i="30"/>
  <c r="H54" s="1"/>
  <c r="C357" i="28"/>
  <c r="I357" i="1"/>
  <c r="C356" i="28"/>
  <c r="I356" i="1"/>
  <c r="D355" i="28"/>
  <c r="J355" i="1"/>
  <c r="D354" i="28"/>
  <c r="J354" i="1"/>
  <c r="D353" i="28"/>
  <c r="J353" i="1"/>
  <c r="E53" i="30"/>
  <c r="I53" s="1"/>
  <c r="D352" i="28"/>
  <c r="J352" i="1"/>
  <c r="H348"/>
  <c r="H348" i="28" s="1"/>
  <c r="F348"/>
  <c r="D348"/>
  <c r="J348" i="1"/>
  <c r="D347" i="28"/>
  <c r="J347" i="1"/>
  <c r="D344" i="28"/>
  <c r="J344" i="1"/>
  <c r="D343" i="28"/>
  <c r="J343" i="1"/>
  <c r="H342"/>
  <c r="H342" i="28" s="1"/>
  <c r="F342"/>
  <c r="C507"/>
  <c r="I507" i="1"/>
  <c r="C506" i="28"/>
  <c r="I506" i="1"/>
  <c r="C505" i="28"/>
  <c r="I505" i="1"/>
  <c r="C504" i="28"/>
  <c r="I504" i="1"/>
  <c r="C503" i="28"/>
  <c r="I503" i="1"/>
  <c r="C502" i="28"/>
  <c r="I502" i="1"/>
  <c r="C501" i="28"/>
  <c r="I501" i="1"/>
  <c r="C500" i="28"/>
  <c r="I500" i="1"/>
  <c r="C499" i="28"/>
  <c r="I499" i="1"/>
  <c r="C498" i="28"/>
  <c r="I498" i="1"/>
  <c r="C497" i="28"/>
  <c r="I497" i="1"/>
  <c r="C496" i="28"/>
  <c r="I496" i="1"/>
  <c r="C495" i="28"/>
  <c r="I495" i="1"/>
  <c r="C494" i="28"/>
  <c r="I494" i="1"/>
  <c r="C493" i="28"/>
  <c r="I493" i="1"/>
  <c r="C492" i="28"/>
  <c r="I492" i="1"/>
  <c r="C491" i="28"/>
  <c r="I491" i="1"/>
  <c r="C490" i="28"/>
  <c r="I490" i="1"/>
  <c r="C489" i="28"/>
  <c r="I489" i="1"/>
  <c r="C488" i="28"/>
  <c r="I488" i="1"/>
  <c r="C487" i="28"/>
  <c r="I487" i="1"/>
  <c r="C486" i="28"/>
  <c r="I486" i="1"/>
  <c r="C485" i="28"/>
  <c r="I485" i="1"/>
  <c r="C484" i="28"/>
  <c r="I484" i="1"/>
  <c r="C483" i="28"/>
  <c r="I483" i="1"/>
  <c r="C482" i="28"/>
  <c r="I482" i="1"/>
  <c r="C481" i="28"/>
  <c r="I481" i="1"/>
  <c r="C480" i="28"/>
  <c r="I480" i="1"/>
  <c r="C479" i="28"/>
  <c r="I479" i="1"/>
  <c r="C478" i="28"/>
  <c r="I478" i="1"/>
  <c r="C477" i="28"/>
  <c r="I477" i="1"/>
  <c r="C476" i="28"/>
  <c r="I476" i="1"/>
  <c r="C475" i="28"/>
  <c r="I475" i="1"/>
  <c r="C474" i="28"/>
  <c r="I474" i="1"/>
  <c r="C473" i="28"/>
  <c r="I473" i="1"/>
  <c r="C472" i="28"/>
  <c r="I472" i="1"/>
  <c r="C471" i="28"/>
  <c r="I471" i="1"/>
  <c r="C470" i="28"/>
  <c r="I470" i="1"/>
  <c r="C469" i="28"/>
  <c r="I469" i="1"/>
  <c r="C468" i="28"/>
  <c r="I468" i="1"/>
  <c r="C467" i="28"/>
  <c r="I467" i="1"/>
  <c r="C466" i="28"/>
  <c r="I466" i="1"/>
  <c r="C465" i="28"/>
  <c r="I465" i="1"/>
  <c r="C464" i="28"/>
  <c r="I464" i="1"/>
  <c r="C463" i="28"/>
  <c r="I463" i="1"/>
  <c r="C462" i="28"/>
  <c r="I462" i="1"/>
  <c r="C461" i="28"/>
  <c r="I461" i="1"/>
  <c r="C460" i="28"/>
  <c r="I460" i="1"/>
  <c r="C459" i="28"/>
  <c r="I459" i="1"/>
  <c r="C458" i="28"/>
  <c r="I458" i="1"/>
  <c r="C457" i="28"/>
  <c r="I457" i="1"/>
  <c r="C456" i="28"/>
  <c r="I456" i="1"/>
  <c r="C455" i="28"/>
  <c r="I455" i="1"/>
  <c r="C454" i="28"/>
  <c r="I454" i="1"/>
  <c r="C453" i="28"/>
  <c r="I453" i="1"/>
  <c r="C452" i="28"/>
  <c r="I452" i="1"/>
  <c r="C451" i="28"/>
  <c r="I451" i="1"/>
  <c r="C450" i="28"/>
  <c r="I450" i="1"/>
  <c r="C449" i="28"/>
  <c r="I449" i="1"/>
  <c r="C448" i="28"/>
  <c r="I448" i="1"/>
  <c r="C447" i="28"/>
  <c r="I447" i="1"/>
  <c r="C446" i="28"/>
  <c r="I446" i="1"/>
  <c r="C445" i="28"/>
  <c r="I445" i="1"/>
  <c r="C444" i="28"/>
  <c r="I444" i="1"/>
  <c r="C443" i="28"/>
  <c r="I443" i="1"/>
  <c r="C442" i="28"/>
  <c r="I442" i="1"/>
  <c r="C441" i="28"/>
  <c r="I441" i="1"/>
  <c r="C440" i="28"/>
  <c r="I440" i="1"/>
  <c r="C439" i="28"/>
  <c r="I439" i="1"/>
  <c r="H436"/>
  <c r="H436" i="28" s="1"/>
  <c r="F436"/>
  <c r="D436"/>
  <c r="J436" i="1"/>
  <c r="H435"/>
  <c r="H435" i="28" s="1"/>
  <c r="F435"/>
  <c r="D435"/>
  <c r="J435" i="1"/>
  <c r="D434" i="28"/>
  <c r="J434" i="1"/>
  <c r="H433"/>
  <c r="H433" i="28" s="1"/>
  <c r="F433"/>
  <c r="D433"/>
  <c r="J433" i="1"/>
  <c r="H432"/>
  <c r="H432" i="28" s="1"/>
  <c r="F432"/>
  <c r="D432"/>
  <c r="J432" i="1"/>
  <c r="H431"/>
  <c r="H431" i="28" s="1"/>
  <c r="F431"/>
  <c r="D431"/>
  <c r="J431" i="1"/>
  <c r="H430"/>
  <c r="H430" i="28" s="1"/>
  <c r="F430"/>
  <c r="D430"/>
  <c r="J430" i="1"/>
  <c r="H429"/>
  <c r="H429" i="28" s="1"/>
  <c r="F429"/>
  <c r="D429"/>
  <c r="J429" i="1"/>
  <c r="H428"/>
  <c r="H428" i="28" s="1"/>
  <c r="F428"/>
  <c r="D428"/>
  <c r="J428" i="1"/>
  <c r="H427"/>
  <c r="H427" i="28" s="1"/>
  <c r="F427"/>
  <c r="D427"/>
  <c r="J427" i="1"/>
  <c r="H426"/>
  <c r="H426" i="28" s="1"/>
  <c r="F426"/>
  <c r="D426"/>
  <c r="J426" i="1"/>
  <c r="H425"/>
  <c r="H425" i="28" s="1"/>
  <c r="F425"/>
  <c r="D425"/>
  <c r="J425" i="1"/>
  <c r="H424"/>
  <c r="H424" i="28" s="1"/>
  <c r="F424"/>
  <c r="D424"/>
  <c r="J424" i="1"/>
  <c r="H423"/>
  <c r="H423" i="28" s="1"/>
  <c r="F423"/>
  <c r="D423"/>
  <c r="J423" i="1"/>
  <c r="D422" i="28"/>
  <c r="J422" i="1"/>
  <c r="H421"/>
  <c r="H421" i="28" s="1"/>
  <c r="F421"/>
  <c r="D421"/>
  <c r="J421" i="1"/>
  <c r="H420"/>
  <c r="H420" i="28" s="1"/>
  <c r="F420"/>
  <c r="D420"/>
  <c r="J420" i="1"/>
  <c r="H419"/>
  <c r="H419" i="28" s="1"/>
  <c r="F419"/>
  <c r="D419"/>
  <c r="J419" i="1"/>
  <c r="D418" i="28"/>
  <c r="J418" i="1"/>
  <c r="H417"/>
  <c r="H417" i="28" s="1"/>
  <c r="F417"/>
  <c r="D417"/>
  <c r="J417" i="1"/>
  <c r="H416"/>
  <c r="H416" i="28" s="1"/>
  <c r="F416"/>
  <c r="D416"/>
  <c r="J416" i="1"/>
  <c r="H415"/>
  <c r="H415" i="28" s="1"/>
  <c r="F415"/>
  <c r="D415"/>
  <c r="J415" i="1"/>
  <c r="D414" i="28"/>
  <c r="J414" i="1"/>
  <c r="G412"/>
  <c r="G412" i="28" s="1"/>
  <c r="E412"/>
  <c r="C413"/>
  <c r="C412"/>
  <c r="I412" i="1"/>
  <c r="I413" s="1"/>
  <c r="I438" s="1"/>
  <c r="C411" i="28"/>
  <c r="I411" i="1"/>
  <c r="C410" i="28"/>
  <c r="I410" i="1"/>
  <c r="C409" i="28"/>
  <c r="I409" i="1"/>
  <c r="C408" i="28"/>
  <c r="I408" i="1"/>
  <c r="C407" i="28"/>
  <c r="I407" i="1"/>
  <c r="G406"/>
  <c r="G406" i="28" s="1"/>
  <c r="E406"/>
  <c r="C406"/>
  <c r="I406" i="1"/>
  <c r="C405" i="28"/>
  <c r="I405" i="1"/>
  <c r="C404" i="28"/>
  <c r="I404" i="1"/>
  <c r="C403" i="28"/>
  <c r="I403" i="1"/>
  <c r="C402" i="28"/>
  <c r="I402" i="1"/>
  <c r="C401" i="28"/>
  <c r="I401" i="1"/>
  <c r="C398" i="28"/>
  <c r="I398" i="1"/>
  <c r="C397" i="28"/>
  <c r="I397" i="1"/>
  <c r="F48" i="30"/>
  <c r="E393" i="28"/>
  <c r="D48" i="30"/>
  <c r="C393" i="28"/>
  <c r="I393" i="1"/>
  <c r="C392" i="28"/>
  <c r="I392" i="1"/>
  <c r="C391" i="28"/>
  <c r="I391" i="1"/>
  <c r="C390" i="28"/>
  <c r="I390" i="1"/>
  <c r="C387" i="28"/>
  <c r="C386"/>
  <c r="I386" i="1"/>
  <c r="C385" i="28"/>
  <c r="I385" i="1"/>
  <c r="C384" i="28"/>
  <c r="I384" i="1"/>
  <c r="C380" i="28"/>
  <c r="I380" i="1"/>
  <c r="C379" i="28"/>
  <c r="I379" i="1"/>
  <c r="C378" i="28"/>
  <c r="I378" i="1"/>
  <c r="C377" i="28"/>
  <c r="I377" i="1"/>
  <c r="C376" i="28"/>
  <c r="I376" i="1"/>
  <c r="C375" i="28"/>
  <c r="I375" i="1"/>
  <c r="C374" i="28"/>
  <c r="I374" i="1"/>
  <c r="D63" i="30"/>
  <c r="C373" i="28"/>
  <c r="I373" i="1"/>
  <c r="D59" i="30"/>
  <c r="C372" i="28"/>
  <c r="I372" i="1"/>
  <c r="C371" i="28"/>
  <c r="I371" i="1"/>
  <c r="C370" i="28"/>
  <c r="I370" i="1"/>
  <c r="C369" i="28"/>
  <c r="I369" i="1"/>
  <c r="C368" i="28"/>
  <c r="I368" i="1"/>
  <c r="C367" i="28"/>
  <c r="I367" i="1"/>
  <c r="C366" i="28"/>
  <c r="I366" i="1"/>
  <c r="C365" i="28"/>
  <c r="I365" i="1"/>
  <c r="C364" i="28"/>
  <c r="I364" i="1"/>
  <c r="L363"/>
  <c r="D363" i="28"/>
  <c r="J363" i="1"/>
  <c r="C362" i="28"/>
  <c r="I362" i="1"/>
  <c r="D58" i="30"/>
  <c r="C361" i="28"/>
  <c r="I361" i="1"/>
  <c r="C360" i="28"/>
  <c r="I360" i="1"/>
  <c r="C359" i="28"/>
  <c r="I359" i="1"/>
  <c r="C358" i="28"/>
  <c r="I358" i="1"/>
  <c r="E54" i="30"/>
  <c r="I54" s="1"/>
  <c r="D357" i="28"/>
  <c r="J357" i="1"/>
  <c r="D356" i="28"/>
  <c r="J356" i="1"/>
  <c r="C355" i="28"/>
  <c r="I355" i="1"/>
  <c r="C354" i="28"/>
  <c r="I354" i="1"/>
  <c r="C353" i="28"/>
  <c r="I353" i="1"/>
  <c r="D53" i="30"/>
  <c r="H53" s="1"/>
  <c r="C352" i="28"/>
  <c r="I352" i="1"/>
  <c r="C348" i="28"/>
  <c r="I348" i="1"/>
  <c r="C347" i="28"/>
  <c r="I347" i="1"/>
  <c r="G344"/>
  <c r="G344" i="28" s="1"/>
  <c r="E344"/>
  <c r="C344"/>
  <c r="I344" i="1"/>
  <c r="C343" i="28"/>
  <c r="I343" i="1"/>
  <c r="C342" i="28"/>
  <c r="I342" i="1"/>
  <c r="I345" s="1"/>
  <c r="C341" i="28"/>
  <c r="I341" i="1"/>
  <c r="C338" i="28"/>
  <c r="I338" i="1"/>
  <c r="I339" s="1"/>
  <c r="C334" i="28"/>
  <c r="I334" i="1"/>
  <c r="I335" s="1"/>
  <c r="D342" i="28"/>
  <c r="J342" i="1"/>
  <c r="D341" i="28"/>
  <c r="J341" i="1"/>
  <c r="L339"/>
  <c r="C16" i="43" s="1"/>
  <c r="G16" s="1"/>
  <c r="I338" i="28"/>
  <c r="E28" i="11"/>
  <c r="D338" i="28"/>
  <c r="J338" i="1"/>
  <c r="J339" s="1"/>
  <c r="L335"/>
  <c r="C18" i="43" s="1"/>
  <c r="G18" s="1"/>
  <c r="I334" i="28"/>
  <c r="D334"/>
  <c r="J334" i="1"/>
  <c r="J335" s="1"/>
  <c r="D331" i="28"/>
  <c r="J331" i="1"/>
  <c r="D330" i="28"/>
  <c r="J330" i="1"/>
  <c r="H327"/>
  <c r="H327" i="28" s="1"/>
  <c r="F327"/>
  <c r="D323"/>
  <c r="J323" i="1"/>
  <c r="D322" i="28"/>
  <c r="J322" i="1"/>
  <c r="D321" i="28"/>
  <c r="J321" i="1"/>
  <c r="D320" i="28"/>
  <c r="J320" i="1"/>
  <c r="D316" i="28"/>
  <c r="J316" i="1"/>
  <c r="D315" i="28"/>
  <c r="J315" i="1"/>
  <c r="H312"/>
  <c r="H312" i="28" s="1"/>
  <c r="F312"/>
  <c r="H305" i="1"/>
  <c r="H305" i="28" s="1"/>
  <c r="F305"/>
  <c r="G296" i="1"/>
  <c r="G296" i="28" s="1"/>
  <c r="E296"/>
  <c r="C295"/>
  <c r="D292"/>
  <c r="V292" s="1"/>
  <c r="W292" s="1"/>
  <c r="D291"/>
  <c r="V291" s="1"/>
  <c r="W291" s="1"/>
  <c r="H290" i="1"/>
  <c r="H290" i="28" s="1"/>
  <c r="F290"/>
  <c r="D290"/>
  <c r="V290" s="1"/>
  <c r="W290" s="1"/>
  <c r="D289"/>
  <c r="V289" s="1"/>
  <c r="W289" s="1"/>
  <c r="H288" i="1"/>
  <c r="H288" i="28" s="1"/>
  <c r="F288"/>
  <c r="D288"/>
  <c r="V288" s="1"/>
  <c r="W288" s="1"/>
  <c r="D287"/>
  <c r="V287" s="1"/>
  <c r="W287" s="1"/>
  <c r="H283" i="1"/>
  <c r="H283" i="28" s="1"/>
  <c r="F283"/>
  <c r="H282"/>
  <c r="F282"/>
  <c r="H280" i="1"/>
  <c r="H280" i="28" s="1"/>
  <c r="F280"/>
  <c r="H278" i="1"/>
  <c r="H278" i="28" s="1"/>
  <c r="F278"/>
  <c r="C277"/>
  <c r="I277" i="1"/>
  <c r="C276" i="28"/>
  <c r="I276" i="1"/>
  <c r="C275" i="28"/>
  <c r="I275" i="1"/>
  <c r="C274" i="28"/>
  <c r="I274" i="1"/>
  <c r="C273" i="28"/>
  <c r="I273" i="1"/>
  <c r="G270"/>
  <c r="G270" i="28" s="1"/>
  <c r="E270"/>
  <c r="C268"/>
  <c r="I268" i="1"/>
  <c r="C267" i="28"/>
  <c r="C266"/>
  <c r="C265"/>
  <c r="D258"/>
  <c r="H257" i="1"/>
  <c r="H257" i="28" s="1"/>
  <c r="F257"/>
  <c r="D257"/>
  <c r="J257" i="1"/>
  <c r="C256" i="28"/>
  <c r="I256" i="1"/>
  <c r="G255"/>
  <c r="G255" i="28" s="1"/>
  <c r="E255"/>
  <c r="C255"/>
  <c r="I255" i="1"/>
  <c r="C254" i="28"/>
  <c r="I254" i="1"/>
  <c r="D253" i="28"/>
  <c r="D252"/>
  <c r="J252" i="1"/>
  <c r="H251"/>
  <c r="H251" i="28" s="1"/>
  <c r="F251"/>
  <c r="C249"/>
  <c r="I249" i="1"/>
  <c r="C248" i="28"/>
  <c r="I248" i="1"/>
  <c r="D245" i="28"/>
  <c r="J245" i="1"/>
  <c r="D244" i="28"/>
  <c r="J244" i="1"/>
  <c r="D243" i="28"/>
  <c r="J243" i="1"/>
  <c r="D242" i="28"/>
  <c r="J242" i="1"/>
  <c r="E241" i="28"/>
  <c r="G241" i="1"/>
  <c r="G241" i="28" s="1"/>
  <c r="C236"/>
  <c r="I236" i="1"/>
  <c r="C235" i="28"/>
  <c r="I235" i="1"/>
  <c r="C234" i="28"/>
  <c r="I234" i="1"/>
  <c r="C233" i="28"/>
  <c r="I233" i="1"/>
  <c r="C232" i="28"/>
  <c r="I232" i="1"/>
  <c r="C231" i="28"/>
  <c r="I231" i="1"/>
  <c r="C230" i="28"/>
  <c r="I230" i="1"/>
  <c r="C229" i="28"/>
  <c r="I229" i="1"/>
  <c r="C228" i="28"/>
  <c r="I228" i="1"/>
  <c r="C227" i="28"/>
  <c r="I227" i="1"/>
  <c r="C226" i="28"/>
  <c r="I226" i="1"/>
  <c r="C225" i="28"/>
  <c r="I225" i="1"/>
  <c r="C224" i="28"/>
  <c r="I224" i="1"/>
  <c r="C223" i="28"/>
  <c r="I223" i="1"/>
  <c r="C222" i="28"/>
  <c r="I222" i="1"/>
  <c r="C221" i="28"/>
  <c r="I221" i="1"/>
  <c r="C220" i="28"/>
  <c r="I220" i="1"/>
  <c r="C215" i="28"/>
  <c r="I215" i="1"/>
  <c r="C214" i="28"/>
  <c r="I214" i="1"/>
  <c r="E211" i="28"/>
  <c r="G211" i="1"/>
  <c r="G211" i="28" s="1"/>
  <c r="C211"/>
  <c r="I211" i="1"/>
  <c r="E210" i="28"/>
  <c r="G210" i="1"/>
  <c r="G210" i="28" s="1"/>
  <c r="C210"/>
  <c r="I210" i="1"/>
  <c r="E209" i="28"/>
  <c r="G209" i="1"/>
  <c r="G209" i="28" s="1"/>
  <c r="C209"/>
  <c r="I209" i="1"/>
  <c r="E208" i="28"/>
  <c r="G208" i="1"/>
  <c r="G208" i="28" s="1"/>
  <c r="C208"/>
  <c r="I208" i="1"/>
  <c r="I212" s="1"/>
  <c r="C205" i="28"/>
  <c r="I205" i="1"/>
  <c r="E204" i="28"/>
  <c r="G204" i="1"/>
  <c r="G204" i="28" s="1"/>
  <c r="C204"/>
  <c r="I204" i="1"/>
  <c r="F10" i="30"/>
  <c r="E203" i="28"/>
  <c r="G203" i="1"/>
  <c r="G203" i="28" s="1"/>
  <c r="D10" i="30"/>
  <c r="C203" i="28"/>
  <c r="I203" i="1"/>
  <c r="C202" i="28"/>
  <c r="I202" i="1"/>
  <c r="E201" i="28"/>
  <c r="G201" i="1"/>
  <c r="G201" i="28" s="1"/>
  <c r="C201"/>
  <c r="I201" i="1"/>
  <c r="E200" i="28"/>
  <c r="G200" i="1"/>
  <c r="G200" i="28" s="1"/>
  <c r="C200"/>
  <c r="I200" i="1"/>
  <c r="F11" i="30"/>
  <c r="E199" i="28"/>
  <c r="D11" i="30"/>
  <c r="C199" i="28"/>
  <c r="I199" i="1"/>
  <c r="F12" i="30"/>
  <c r="E198" i="28"/>
  <c r="G198" i="1"/>
  <c r="G198" i="28" s="1"/>
  <c r="D12" i="30"/>
  <c r="C198" i="28"/>
  <c r="I198" i="1"/>
  <c r="F9" i="30"/>
  <c r="E197" i="28"/>
  <c r="G197" i="1"/>
  <c r="G197" i="28" s="1"/>
  <c r="D9" i="30"/>
  <c r="C197" i="28"/>
  <c r="I197" i="1"/>
  <c r="C196" i="28"/>
  <c r="I196" i="1"/>
  <c r="C191" i="28"/>
  <c r="I191" i="1"/>
  <c r="C190" i="28"/>
  <c r="I190" i="1"/>
  <c r="C189" i="28"/>
  <c r="I189" i="1"/>
  <c r="C188" i="28"/>
  <c r="I188" i="1"/>
  <c r="C185" i="28"/>
  <c r="I185" i="1"/>
  <c r="C184" i="28"/>
  <c r="I184" i="1"/>
  <c r="C183" i="28"/>
  <c r="I183" i="1"/>
  <c r="C182" i="28"/>
  <c r="I182" i="1"/>
  <c r="C179" i="28"/>
  <c r="I179" i="1"/>
  <c r="C178" i="28"/>
  <c r="I178" i="1"/>
  <c r="C177" i="28"/>
  <c r="I177" i="1"/>
  <c r="C176" i="28"/>
  <c r="I176" i="1"/>
  <c r="C173" i="28"/>
  <c r="I173" i="1"/>
  <c r="C172" i="28"/>
  <c r="I172" i="1"/>
  <c r="C171" i="28"/>
  <c r="I171" i="1"/>
  <c r="C170" i="28"/>
  <c r="I170" i="1"/>
  <c r="C167" i="28"/>
  <c r="I167" i="1"/>
  <c r="C166" i="28"/>
  <c r="I166" i="1"/>
  <c r="C165" i="28"/>
  <c r="I165" i="1"/>
  <c r="E164" i="28"/>
  <c r="G164" i="1"/>
  <c r="G164" i="28" s="1"/>
  <c r="C161"/>
  <c r="I161" i="1"/>
  <c r="C160" i="28"/>
  <c r="I160" i="1"/>
  <c r="C159" i="28"/>
  <c r="I159" i="1"/>
  <c r="C158" i="28"/>
  <c r="I158" i="1"/>
  <c r="C155" i="28"/>
  <c r="I155" i="1"/>
  <c r="C154" i="28"/>
  <c r="I154" i="1"/>
  <c r="C153" i="28"/>
  <c r="I153" i="1"/>
  <c r="C152" i="28"/>
  <c r="I152" i="1"/>
  <c r="C146" i="28"/>
  <c r="I146" i="1"/>
  <c r="C145" i="28"/>
  <c r="I145" i="1"/>
  <c r="C140" i="28"/>
  <c r="I140" i="1"/>
  <c r="C139" i="28"/>
  <c r="I139" i="1"/>
  <c r="C138" i="28"/>
  <c r="I138" i="1"/>
  <c r="C137" i="28"/>
  <c r="I137" i="1"/>
  <c r="C136" i="28"/>
  <c r="I136" i="1"/>
  <c r="C135" i="28"/>
  <c r="I135" i="1"/>
  <c r="C134" i="28"/>
  <c r="I134" i="1"/>
  <c r="C133" i="28"/>
  <c r="I133" i="1"/>
  <c r="C132" i="28"/>
  <c r="I132" i="1"/>
  <c r="C131" i="28"/>
  <c r="I131" i="1"/>
  <c r="C130" i="28"/>
  <c r="I130" i="1"/>
  <c r="C129" i="28"/>
  <c r="I129" i="1"/>
  <c r="C128" i="28"/>
  <c r="I128" i="1"/>
  <c r="C127" i="28"/>
  <c r="I127" i="1"/>
  <c r="C126" i="28"/>
  <c r="I126" i="1"/>
  <c r="C125" i="28"/>
  <c r="I125" i="1"/>
  <c r="C124" i="28"/>
  <c r="I124" i="1"/>
  <c r="C123" i="28"/>
  <c r="I123" i="1"/>
  <c r="C122" i="28"/>
  <c r="I122" i="1"/>
  <c r="C121" i="28"/>
  <c r="I121" i="1"/>
  <c r="C120" i="28"/>
  <c r="I120" i="1"/>
  <c r="C119" i="28"/>
  <c r="I119" i="1"/>
  <c r="C116" i="28"/>
  <c r="I116" i="1"/>
  <c r="C115" i="28"/>
  <c r="I115" i="1"/>
  <c r="C114" i="28"/>
  <c r="I114" i="1"/>
  <c r="C113" i="28"/>
  <c r="I113" i="1"/>
  <c r="E108" i="28"/>
  <c r="G108"/>
  <c r="C107"/>
  <c r="I107" i="1"/>
  <c r="C106" i="28"/>
  <c r="I106" i="1"/>
  <c r="C105" i="28"/>
  <c r="I105" i="1"/>
  <c r="E104" i="28"/>
  <c r="G104" i="1"/>
  <c r="G104" i="28" s="1"/>
  <c r="C104"/>
  <c r="I104" i="1"/>
  <c r="E103" i="28"/>
  <c r="G103" i="1"/>
  <c r="G103" i="28" s="1"/>
  <c r="C103"/>
  <c r="I103" i="1"/>
  <c r="G102"/>
  <c r="G102" i="28" s="1"/>
  <c r="E102"/>
  <c r="C102"/>
  <c r="I102" i="1"/>
  <c r="G101"/>
  <c r="G101" i="28" s="1"/>
  <c r="E101"/>
  <c r="C101"/>
  <c r="I101" i="1"/>
  <c r="C100" i="28"/>
  <c r="I100" i="1"/>
  <c r="C99" i="28"/>
  <c r="I99" i="1"/>
  <c r="E98" i="28"/>
  <c r="G98" i="1"/>
  <c r="G98" i="28" s="1"/>
  <c r="C98"/>
  <c r="I98" i="1"/>
  <c r="C97" i="28"/>
  <c r="I97" i="1"/>
  <c r="C96" i="28"/>
  <c r="I96" i="1"/>
  <c r="C95" i="28"/>
  <c r="I95" i="1"/>
  <c r="C94" i="28"/>
  <c r="I94" i="1"/>
  <c r="C93" i="28"/>
  <c r="I93" i="1"/>
  <c r="E92" i="28"/>
  <c r="G92" i="1"/>
  <c r="G92" i="28" s="1"/>
  <c r="C92"/>
  <c r="I92" i="1"/>
  <c r="C91" i="28"/>
  <c r="I91" i="1"/>
  <c r="C90" i="28"/>
  <c r="I90" i="1"/>
  <c r="C89" i="28"/>
  <c r="I89" i="1"/>
  <c r="E88" i="28"/>
  <c r="G88" i="1"/>
  <c r="G88" i="28" s="1"/>
  <c r="C88"/>
  <c r="I88" i="1"/>
  <c r="E84" i="28"/>
  <c r="G84"/>
  <c r="E82"/>
  <c r="G82"/>
  <c r="C75"/>
  <c r="I75" i="1"/>
  <c r="C74" i="28"/>
  <c r="I74" i="1"/>
  <c r="C73" i="28"/>
  <c r="I73" i="1"/>
  <c r="C72" i="28"/>
  <c r="I72" i="1"/>
  <c r="C71" i="28"/>
  <c r="I71" i="1"/>
  <c r="C70" i="28"/>
  <c r="I70" i="1"/>
  <c r="C69" i="28"/>
  <c r="I69" i="1"/>
  <c r="C68" i="28"/>
  <c r="I68" i="1"/>
  <c r="C67" i="28"/>
  <c r="I67" i="1"/>
  <c r="C66" i="28"/>
  <c r="I66" i="1"/>
  <c r="C65" i="28"/>
  <c r="I65" i="1"/>
  <c r="C64" i="28"/>
  <c r="I64" i="1"/>
  <c r="C63" i="28"/>
  <c r="I63" i="1"/>
  <c r="C62" i="28"/>
  <c r="I62" i="1"/>
  <c r="C61" i="28"/>
  <c r="I61" i="1"/>
  <c r="C60" i="28"/>
  <c r="I60" i="1"/>
  <c r="C59" i="28"/>
  <c r="I59" i="1"/>
  <c r="C58" i="28"/>
  <c r="I58" i="1"/>
  <c r="C57" i="28"/>
  <c r="I57" i="1"/>
  <c r="C56" i="28"/>
  <c r="I56" i="1"/>
  <c r="C55" i="28"/>
  <c r="I55" i="1"/>
  <c r="C54" i="28"/>
  <c r="I54" i="1"/>
  <c r="C51" i="28"/>
  <c r="I51" i="1"/>
  <c r="C50" i="28"/>
  <c r="I50" i="1"/>
  <c r="C49" i="28"/>
  <c r="I49" i="1"/>
  <c r="C48" i="28"/>
  <c r="I48" i="1"/>
  <c r="C43" i="28"/>
  <c r="I43" i="1"/>
  <c r="C42" i="28"/>
  <c r="I42" i="1"/>
  <c r="C41" i="28"/>
  <c r="I41" i="1"/>
  <c r="C40" i="28"/>
  <c r="I40" i="1"/>
  <c r="C39" i="28"/>
  <c r="I39" i="1"/>
  <c r="C38" i="28"/>
  <c r="I38" i="1"/>
  <c r="C37" i="28"/>
  <c r="I37" i="1"/>
  <c r="C36" i="28"/>
  <c r="I36" i="1"/>
  <c r="C35" i="28"/>
  <c r="I35" i="1"/>
  <c r="C34" i="28"/>
  <c r="I34" i="1"/>
  <c r="C33" i="28"/>
  <c r="I33" i="1"/>
  <c r="C32" i="28"/>
  <c r="I32" i="1"/>
  <c r="C31" i="28"/>
  <c r="I31" i="1"/>
  <c r="C30" i="28"/>
  <c r="I30" i="1"/>
  <c r="C29" i="28"/>
  <c r="I29" i="1"/>
  <c r="C28" i="28"/>
  <c r="I28" i="1"/>
  <c r="C27" i="28"/>
  <c r="I27" i="1"/>
  <c r="C26" i="28"/>
  <c r="I26" i="1"/>
  <c r="C25" i="28"/>
  <c r="I25" i="1"/>
  <c r="C24" i="28"/>
  <c r="I24" i="1"/>
  <c r="C23" i="28"/>
  <c r="I23" i="1"/>
  <c r="C20" i="28"/>
  <c r="I20" i="1"/>
  <c r="C19" i="28"/>
  <c r="I19" i="1"/>
  <c r="C18" i="28"/>
  <c r="I18" i="1"/>
  <c r="C17" i="28"/>
  <c r="I17" i="1"/>
  <c r="C13" i="28"/>
  <c r="I13" i="1"/>
  <c r="C12" i="28"/>
  <c r="I12" i="1"/>
  <c r="C11" i="28"/>
  <c r="I11" i="1"/>
  <c r="C10" i="28"/>
  <c r="I10" i="1"/>
  <c r="C9" i="28"/>
  <c r="I9" i="1"/>
  <c r="C8" i="28"/>
  <c r="I8" i="1"/>
  <c r="P437"/>
  <c r="K415" i="28"/>
  <c r="D49" i="34"/>
  <c r="F49" s="1"/>
  <c r="K393" i="28"/>
  <c r="D40" i="34"/>
  <c r="F40" s="1"/>
  <c r="K390" i="28"/>
  <c r="D40" i="23"/>
  <c r="D63" i="34"/>
  <c r="F63" s="1"/>
  <c r="K370" i="28"/>
  <c r="D61" i="34"/>
  <c r="F61" s="1"/>
  <c r="K366" i="28"/>
  <c r="D55" i="34"/>
  <c r="F55" s="1"/>
  <c r="K357" i="28"/>
  <c r="P335" i="1"/>
  <c r="D18" i="38" s="1"/>
  <c r="F18" s="1"/>
  <c r="K334" i="28"/>
  <c r="Q323"/>
  <c r="K323"/>
  <c r="Q298"/>
  <c r="K298"/>
  <c r="E12" i="34"/>
  <c r="G12" s="1"/>
  <c r="L198" i="28"/>
  <c r="D9" i="34"/>
  <c r="F9" s="1"/>
  <c r="K197" i="28"/>
  <c r="C331"/>
  <c r="I331" i="1"/>
  <c r="C330" i="28"/>
  <c r="I330" i="1"/>
  <c r="I332" s="1"/>
  <c r="G327"/>
  <c r="G327" i="28" s="1"/>
  <c r="E327"/>
  <c r="C323"/>
  <c r="I323" i="1"/>
  <c r="C322" i="28"/>
  <c r="I322" i="1"/>
  <c r="C321" i="28"/>
  <c r="I321" i="1"/>
  <c r="C320" i="28"/>
  <c r="I320" i="1"/>
  <c r="C316" i="28"/>
  <c r="I316" i="1"/>
  <c r="C315" i="28"/>
  <c r="I315" i="1"/>
  <c r="G312"/>
  <c r="G312" i="28" s="1"/>
  <c r="E312"/>
  <c r="G305" i="1"/>
  <c r="G305" i="28" s="1"/>
  <c r="E305"/>
  <c r="C304"/>
  <c r="H295" i="1"/>
  <c r="H295" i="28" s="1"/>
  <c r="F295"/>
  <c r="G292" i="1"/>
  <c r="G292" i="28" s="1"/>
  <c r="E292"/>
  <c r="G290" i="1"/>
  <c r="G290" i="28" s="1"/>
  <c r="E290"/>
  <c r="G288" i="1"/>
  <c r="G288" i="28" s="1"/>
  <c r="E288"/>
  <c r="G283" i="1"/>
  <c r="G283" i="28" s="1"/>
  <c r="E283"/>
  <c r="G282"/>
  <c r="E282"/>
  <c r="H279" i="1"/>
  <c r="H279" i="28" s="1"/>
  <c r="F279"/>
  <c r="D277"/>
  <c r="J277" i="1"/>
  <c r="D276" i="28"/>
  <c r="J276" i="1"/>
  <c r="D275" i="28"/>
  <c r="J275" i="1"/>
  <c r="D274" i="28"/>
  <c r="J274" i="1"/>
  <c r="D273" i="28"/>
  <c r="J273" i="1"/>
  <c r="H271"/>
  <c r="H271" i="28" s="1"/>
  <c r="F271"/>
  <c r="H269" i="1"/>
  <c r="H269" i="28" s="1"/>
  <c r="F269"/>
  <c r="D268"/>
  <c r="J268" i="1"/>
  <c r="D267" i="28"/>
  <c r="D266"/>
  <c r="D265"/>
  <c r="C258"/>
  <c r="I258" i="1"/>
  <c r="G257"/>
  <c r="G257" i="28" s="1"/>
  <c r="E257"/>
  <c r="C257"/>
  <c r="I257" i="1"/>
  <c r="D256" i="28"/>
  <c r="D255"/>
  <c r="J255" i="1"/>
  <c r="D254" i="28"/>
  <c r="J254" i="1"/>
  <c r="G253"/>
  <c r="G253" i="28" s="1"/>
  <c r="E253"/>
  <c r="C253"/>
  <c r="I253" i="1"/>
  <c r="C252" i="28"/>
  <c r="I252" i="1"/>
  <c r="G251"/>
  <c r="G251" i="28" s="1"/>
  <c r="E251"/>
  <c r="D249"/>
  <c r="J249" i="1"/>
  <c r="D248" i="28"/>
  <c r="J248" i="1"/>
  <c r="H247"/>
  <c r="H247" i="28" s="1"/>
  <c r="F247"/>
  <c r="C245"/>
  <c r="I245" i="1"/>
  <c r="C244" i="28"/>
  <c r="I244" i="1"/>
  <c r="C243" i="28"/>
  <c r="I243" i="1"/>
  <c r="C242" i="28"/>
  <c r="I242" i="1"/>
  <c r="D236" i="28"/>
  <c r="J236" i="1"/>
  <c r="D235" i="28"/>
  <c r="J235" i="1"/>
  <c r="D234" i="28"/>
  <c r="J234" i="1"/>
  <c r="D233" i="28"/>
  <c r="J233" i="1"/>
  <c r="D232" i="28"/>
  <c r="J232" i="1"/>
  <c r="D231" i="28"/>
  <c r="J231" i="1"/>
  <c r="D230" i="28"/>
  <c r="J230" i="1"/>
  <c r="D229" i="28"/>
  <c r="J229" i="1"/>
  <c r="D228" i="28"/>
  <c r="J228" i="1"/>
  <c r="D227" i="28"/>
  <c r="J227" i="1"/>
  <c r="D226" i="28"/>
  <c r="J226" i="1"/>
  <c r="D225" i="28"/>
  <c r="J225" i="1"/>
  <c r="D224" i="28"/>
  <c r="J224" i="1"/>
  <c r="D223" i="28"/>
  <c r="J223" i="1"/>
  <c r="D222" i="28"/>
  <c r="J222" i="1"/>
  <c r="D221" i="28"/>
  <c r="J221" i="1"/>
  <c r="D220" i="28"/>
  <c r="J220" i="1"/>
  <c r="D215" i="28"/>
  <c r="J215" i="1"/>
  <c r="D214" i="28"/>
  <c r="J214" i="1"/>
  <c r="F211" i="28"/>
  <c r="H211" i="1"/>
  <c r="H211" i="28" s="1"/>
  <c r="D211"/>
  <c r="J211" i="1"/>
  <c r="F210" i="28"/>
  <c r="H210" i="1"/>
  <c r="H210" i="28" s="1"/>
  <c r="D210"/>
  <c r="J210" i="1"/>
  <c r="F209" i="28"/>
  <c r="H209" i="1"/>
  <c r="H209" i="28" s="1"/>
  <c r="D209"/>
  <c r="J209" i="1"/>
  <c r="F208" i="28"/>
  <c r="H208" i="1"/>
  <c r="H208" i="28" s="1"/>
  <c r="D208"/>
  <c r="J208" i="1"/>
  <c r="J212" s="1"/>
  <c r="D205" i="28"/>
  <c r="J205" i="1"/>
  <c r="F204" i="28"/>
  <c r="H204" i="1"/>
  <c r="H204" i="28" s="1"/>
  <c r="D204"/>
  <c r="J204" i="1"/>
  <c r="G10" i="30"/>
  <c r="F203" i="28"/>
  <c r="H203" i="1"/>
  <c r="H203" i="28" s="1"/>
  <c r="E10" i="30"/>
  <c r="D203" i="28"/>
  <c r="J203" i="1"/>
  <c r="D202" i="28"/>
  <c r="J202" i="1"/>
  <c r="F201" i="28"/>
  <c r="H201" i="1"/>
  <c r="H201" i="28" s="1"/>
  <c r="D201"/>
  <c r="J201" i="1"/>
  <c r="F200" i="28"/>
  <c r="H200" i="1"/>
  <c r="H200" i="28" s="1"/>
  <c r="D200"/>
  <c r="J200" i="1"/>
  <c r="G11" i="30"/>
  <c r="F199" i="28"/>
  <c r="E11" i="30"/>
  <c r="D199" i="28"/>
  <c r="J199" i="1"/>
  <c r="G12" i="30"/>
  <c r="F198" i="28"/>
  <c r="H198" i="1"/>
  <c r="H198" i="28" s="1"/>
  <c r="E12" i="30"/>
  <c r="D198" i="28"/>
  <c r="J198" i="1"/>
  <c r="G9" i="30"/>
  <c r="F197" i="28"/>
  <c r="H197" i="1"/>
  <c r="H197" i="28" s="1"/>
  <c r="E9" i="30"/>
  <c r="D197" i="28"/>
  <c r="J197" i="1"/>
  <c r="D196" i="28"/>
  <c r="J196" i="1"/>
  <c r="D191" i="28"/>
  <c r="J191" i="1"/>
  <c r="D190" i="28"/>
  <c r="J190" i="1"/>
  <c r="D189" i="28"/>
  <c r="J189" i="1"/>
  <c r="D188" i="28"/>
  <c r="J188" i="1"/>
  <c r="D185" i="28"/>
  <c r="J185" i="1"/>
  <c r="D184" i="28"/>
  <c r="J184" i="1"/>
  <c r="D183" i="28"/>
  <c r="J183" i="1"/>
  <c r="D182" i="28"/>
  <c r="J182" i="1"/>
  <c r="D179" i="28"/>
  <c r="J179" i="1"/>
  <c r="D178" i="28"/>
  <c r="J178" i="1"/>
  <c r="D177" i="28"/>
  <c r="J177" i="1"/>
  <c r="D176" i="28"/>
  <c r="J176" i="1"/>
  <c r="D173" i="28"/>
  <c r="J173" i="1"/>
  <c r="D172" i="28"/>
  <c r="J172" i="1"/>
  <c r="D171" i="28"/>
  <c r="J171" i="1"/>
  <c r="D170" i="28"/>
  <c r="J170" i="1"/>
  <c r="D167" i="28"/>
  <c r="J167" i="1"/>
  <c r="D166" i="28"/>
  <c r="J166" i="1"/>
  <c r="D165" i="28"/>
  <c r="J165" i="1"/>
  <c r="F164" i="28"/>
  <c r="H164" i="1"/>
  <c r="H164" i="28" s="1"/>
  <c r="D161"/>
  <c r="J161" i="1"/>
  <c r="D160" i="28"/>
  <c r="J160" i="1"/>
  <c r="D159" i="28"/>
  <c r="J159" i="1"/>
  <c r="D158" i="28"/>
  <c r="J158" i="1"/>
  <c r="D155" i="28"/>
  <c r="J155" i="1"/>
  <c r="D154" i="28"/>
  <c r="J154" i="1"/>
  <c r="D153" i="28"/>
  <c r="J153" i="1"/>
  <c r="D152" i="28"/>
  <c r="J152" i="1"/>
  <c r="D146" i="28"/>
  <c r="J146" i="1"/>
  <c r="D145" i="28"/>
  <c r="J145" i="1"/>
  <c r="D140" i="28"/>
  <c r="J140" i="1"/>
  <c r="D139" i="28"/>
  <c r="J139" i="1"/>
  <c r="D138" i="28"/>
  <c r="J138" i="1"/>
  <c r="D137" i="28"/>
  <c r="J137" i="1"/>
  <c r="D136" i="28"/>
  <c r="J136" i="1"/>
  <c r="D135" i="28"/>
  <c r="J135" i="1"/>
  <c r="D134" i="28"/>
  <c r="J134" i="1"/>
  <c r="D133" i="28"/>
  <c r="J133" i="1"/>
  <c r="D132" i="28"/>
  <c r="J132" i="1"/>
  <c r="D131" i="28"/>
  <c r="J131" i="1"/>
  <c r="D130" i="28"/>
  <c r="J130" i="1"/>
  <c r="D129" i="28"/>
  <c r="J129" i="1"/>
  <c r="D128" i="28"/>
  <c r="J128" i="1"/>
  <c r="D127" i="28"/>
  <c r="J127" i="1"/>
  <c r="D126" i="28"/>
  <c r="J126" i="1"/>
  <c r="D125" i="28"/>
  <c r="J125" i="1"/>
  <c r="D124" i="28"/>
  <c r="J124" i="1"/>
  <c r="D123" i="28"/>
  <c r="J123" i="1"/>
  <c r="D122" i="28"/>
  <c r="J122" i="1"/>
  <c r="D121" i="28"/>
  <c r="J121" i="1"/>
  <c r="D120" i="28"/>
  <c r="J120" i="1"/>
  <c r="D119" i="28"/>
  <c r="J119" i="1"/>
  <c r="D116" i="28"/>
  <c r="J116" i="1"/>
  <c r="D115" i="28"/>
  <c r="J115" i="1"/>
  <c r="D114" i="28"/>
  <c r="J114" i="1"/>
  <c r="D113" i="28"/>
  <c r="J113" i="1"/>
  <c r="F108" i="28"/>
  <c r="H108"/>
  <c r="D107"/>
  <c r="J107" i="1"/>
  <c r="D106" i="28"/>
  <c r="J106" i="1"/>
  <c r="D105" i="28"/>
  <c r="J105" i="1"/>
  <c r="F104" i="28"/>
  <c r="H104" i="1"/>
  <c r="H104" i="28" s="1"/>
  <c r="D104"/>
  <c r="J104" i="1"/>
  <c r="F103" i="28"/>
  <c r="H103" i="1"/>
  <c r="H103" i="28" s="1"/>
  <c r="D103"/>
  <c r="J103" i="1"/>
  <c r="F102" i="28"/>
  <c r="H102" i="1"/>
  <c r="H102" i="28" s="1"/>
  <c r="D102"/>
  <c r="J102" i="1"/>
  <c r="F101" i="28"/>
  <c r="H101" i="1"/>
  <c r="H101" i="28" s="1"/>
  <c r="D101"/>
  <c r="J101" i="1"/>
  <c r="D100" i="28"/>
  <c r="J100" i="1"/>
  <c r="D99" i="28"/>
  <c r="J99" i="1"/>
  <c r="F98" i="28"/>
  <c r="H98" i="1"/>
  <c r="H98" i="28" s="1"/>
  <c r="D98"/>
  <c r="J98" i="1"/>
  <c r="D97" i="28"/>
  <c r="J97" i="1"/>
  <c r="D96" i="28"/>
  <c r="J96" i="1"/>
  <c r="D95" i="28"/>
  <c r="J95" i="1"/>
  <c r="D94" i="28"/>
  <c r="J94" i="1"/>
  <c r="D93" i="28"/>
  <c r="J93" i="1"/>
  <c r="F92" i="28"/>
  <c r="H92" i="1"/>
  <c r="H92" i="28" s="1"/>
  <c r="D92"/>
  <c r="J92" i="1"/>
  <c r="D91" i="28"/>
  <c r="J91" i="1"/>
  <c r="D90" i="28"/>
  <c r="J90" i="1"/>
  <c r="D89" i="28"/>
  <c r="J89" i="1"/>
  <c r="F84" i="28"/>
  <c r="H84"/>
  <c r="F82"/>
  <c r="H82"/>
  <c r="D75"/>
  <c r="J75" i="1"/>
  <c r="D74" i="28"/>
  <c r="J74" i="1"/>
  <c r="D73" i="28"/>
  <c r="J73" i="1"/>
  <c r="D72" i="28"/>
  <c r="J72" i="1"/>
  <c r="D71" i="28"/>
  <c r="J71" i="1"/>
  <c r="D70" i="28"/>
  <c r="J70" i="1"/>
  <c r="D69" i="28"/>
  <c r="J69" i="1"/>
  <c r="D68" i="28"/>
  <c r="J68" i="1"/>
  <c r="D67" i="28"/>
  <c r="J67" i="1"/>
  <c r="D66" i="28"/>
  <c r="J66" i="1"/>
  <c r="D65" i="28"/>
  <c r="J65" i="1"/>
  <c r="D64" i="28"/>
  <c r="J64" i="1"/>
  <c r="D63" i="28"/>
  <c r="J63" i="1"/>
  <c r="D62" i="28"/>
  <c r="J62" i="1"/>
  <c r="D61" i="28"/>
  <c r="J61" i="1"/>
  <c r="D60" i="28"/>
  <c r="J60" i="1"/>
  <c r="D59" i="28"/>
  <c r="J59" i="1"/>
  <c r="D58" i="28"/>
  <c r="J58" i="1"/>
  <c r="D57" i="28"/>
  <c r="J57" i="1"/>
  <c r="D56" i="28"/>
  <c r="J56" i="1"/>
  <c r="D55" i="28"/>
  <c r="J55" i="1"/>
  <c r="D54" i="28"/>
  <c r="J54" i="1"/>
  <c r="D51" i="28"/>
  <c r="J51" i="1"/>
  <c r="D50" i="28"/>
  <c r="J50" i="1"/>
  <c r="D49" i="28"/>
  <c r="J49" i="1"/>
  <c r="D48" i="28"/>
  <c r="J48" i="1"/>
  <c r="D43" i="28"/>
  <c r="J43" i="1"/>
  <c r="D42" i="28"/>
  <c r="J42" i="1"/>
  <c r="D41" i="28"/>
  <c r="J41" i="1"/>
  <c r="D40" i="28"/>
  <c r="J40" i="1"/>
  <c r="D39" i="28"/>
  <c r="J39" i="1"/>
  <c r="D38" i="28"/>
  <c r="J38" i="1"/>
  <c r="D37" i="28"/>
  <c r="J37" i="1"/>
  <c r="D36" i="28"/>
  <c r="J36" i="1"/>
  <c r="D35" i="28"/>
  <c r="J35" i="1"/>
  <c r="D34" i="28"/>
  <c r="J34" i="1"/>
  <c r="D33" i="28"/>
  <c r="J33" i="1"/>
  <c r="D32" i="28"/>
  <c r="J32" i="1"/>
  <c r="D31" i="28"/>
  <c r="J31" i="1"/>
  <c r="D30" i="28"/>
  <c r="J30" i="1"/>
  <c r="D29" i="28"/>
  <c r="J29" i="1"/>
  <c r="D28" i="28"/>
  <c r="J28" i="1"/>
  <c r="D27" i="28"/>
  <c r="J27" i="1"/>
  <c r="D26" i="28"/>
  <c r="J26" i="1"/>
  <c r="D25" i="28"/>
  <c r="J25" i="1"/>
  <c r="D24" i="28"/>
  <c r="J24" i="1"/>
  <c r="D23" i="28"/>
  <c r="J23" i="1"/>
  <c r="D20" i="28"/>
  <c r="J20" i="1"/>
  <c r="D19" i="28"/>
  <c r="J19" i="1"/>
  <c r="D18" i="28"/>
  <c r="J18" i="1"/>
  <c r="D17" i="28"/>
  <c r="J17" i="1"/>
  <c r="D13" i="28"/>
  <c r="J13" i="1"/>
  <c r="D12" i="28"/>
  <c r="J12" i="1"/>
  <c r="D11" i="28"/>
  <c r="J11" i="1"/>
  <c r="D10" i="28"/>
  <c r="J10" i="1"/>
  <c r="D9" i="28"/>
  <c r="J9" i="1"/>
  <c r="D8" i="28"/>
  <c r="J8" i="1"/>
  <c r="E49" i="34"/>
  <c r="G49" s="1"/>
  <c r="L393" i="28"/>
  <c r="U385"/>
  <c r="L385"/>
  <c r="D60" i="34"/>
  <c r="F60" s="1"/>
  <c r="K372" i="28"/>
  <c r="D62" i="34"/>
  <c r="F62" s="1"/>
  <c r="K365" i="28"/>
  <c r="D59" i="34"/>
  <c r="F59" s="1"/>
  <c r="K361" i="28"/>
  <c r="D54" i="34"/>
  <c r="F54" s="1"/>
  <c r="K352" i="28"/>
  <c r="P345" i="1"/>
  <c r="D64" i="38" s="1"/>
  <c r="F64" s="1"/>
  <c r="K342" i="28"/>
  <c r="P339" i="1"/>
  <c r="K338" i="28"/>
  <c r="Q322"/>
  <c r="K322"/>
  <c r="Q297"/>
  <c r="K297"/>
  <c r="D10" i="34"/>
  <c r="F10" s="1"/>
  <c r="K203" i="28"/>
  <c r="D12" i="34"/>
  <c r="F12" s="1"/>
  <c r="K198" i="28"/>
  <c r="P109" i="1"/>
  <c r="K109" i="28" s="1"/>
  <c r="K88"/>
  <c r="D88"/>
  <c r="H88" i="1"/>
  <c r="H88" i="28" s="1"/>
  <c r="J88" i="1"/>
  <c r="Q293" i="28"/>
  <c r="K293"/>
  <c r="P308" i="1"/>
  <c r="D56" i="38" s="1"/>
  <c r="F56" s="1"/>
  <c r="K304" i="28"/>
  <c r="R308" i="1"/>
  <c r="M304" i="28"/>
  <c r="R390" i="1"/>
  <c r="M390" i="28" s="1"/>
  <c r="F27" i="21"/>
  <c r="E29" i="11"/>
  <c r="L352" i="1"/>
  <c r="D63" i="23"/>
  <c r="F63" s="1"/>
  <c r="D62"/>
  <c r="F62" s="1"/>
  <c r="P324" i="1"/>
  <c r="D61" i="38" s="1"/>
  <c r="F61" s="1"/>
  <c r="R402" i="1"/>
  <c r="M402" i="28" s="1"/>
  <c r="S320" i="1"/>
  <c r="N320" i="28" s="1"/>
  <c r="S276" i="1"/>
  <c r="N276" i="28" s="1"/>
  <c r="S272" i="1"/>
  <c r="N272" i="28" s="1"/>
  <c r="S107" i="1"/>
  <c r="N107" i="28" s="1"/>
  <c r="S99" i="1"/>
  <c r="N99" i="28" s="1"/>
  <c r="S85" i="1"/>
  <c r="N85" i="28" s="1"/>
  <c r="R143" i="8"/>
  <c r="L361" i="1"/>
  <c r="G76" i="43" s="1"/>
  <c r="L357" i="1"/>
  <c r="G72" i="43" s="1"/>
  <c r="K352" i="1"/>
  <c r="G348"/>
  <c r="G348" i="28" s="1"/>
  <c r="G342" i="1"/>
  <c r="G342" i="28" s="1"/>
  <c r="D65" i="23"/>
  <c r="F65" s="1"/>
  <c r="D12"/>
  <c r="F12" s="1"/>
  <c r="N78" i="1"/>
  <c r="C15" i="23"/>
  <c r="G361" i="28"/>
  <c r="G357" i="1"/>
  <c r="G357" i="28" s="1"/>
  <c r="F40" i="23"/>
  <c r="D64"/>
  <c r="F64" s="1"/>
  <c r="D54"/>
  <c r="F54" s="1"/>
  <c r="E12"/>
  <c r="G12" s="1"/>
  <c r="R508" i="1"/>
  <c r="M508" i="28" s="1"/>
  <c r="R506" i="1"/>
  <c r="M506" i="28" s="1"/>
  <c r="R504" i="1"/>
  <c r="M504" i="28" s="1"/>
  <c r="R502" i="1"/>
  <c r="M502" i="28" s="1"/>
  <c r="R500" i="1"/>
  <c r="M500" i="28" s="1"/>
  <c r="R498" i="1"/>
  <c r="M498" i="28" s="1"/>
  <c r="R496" i="1"/>
  <c r="M496" i="28" s="1"/>
  <c r="R494" i="1"/>
  <c r="M494" i="28" s="1"/>
  <c r="R492" i="1"/>
  <c r="M492" i="28" s="1"/>
  <c r="R490" i="1"/>
  <c r="M490" i="28" s="1"/>
  <c r="R488" i="1"/>
  <c r="M488" i="28" s="1"/>
  <c r="R486" i="1"/>
  <c r="M486" i="28" s="1"/>
  <c r="R484" i="1"/>
  <c r="M484" i="28" s="1"/>
  <c r="R482" i="1"/>
  <c r="M482" i="28" s="1"/>
  <c r="R480" i="1"/>
  <c r="M480" i="28" s="1"/>
  <c r="R478" i="1"/>
  <c r="M478" i="28" s="1"/>
  <c r="R476" i="1"/>
  <c r="M476" i="28" s="1"/>
  <c r="R474" i="1"/>
  <c r="M474" i="28" s="1"/>
  <c r="R472" i="1"/>
  <c r="M472" i="28" s="1"/>
  <c r="R470" i="1"/>
  <c r="M470" i="28" s="1"/>
  <c r="R468" i="1"/>
  <c r="M468" i="28" s="1"/>
  <c r="R466" i="1"/>
  <c r="M466" i="28" s="1"/>
  <c r="R464" i="1"/>
  <c r="M464" i="28" s="1"/>
  <c r="R462" i="1"/>
  <c r="M462" i="28" s="1"/>
  <c r="R460" i="1"/>
  <c r="M460" i="28" s="1"/>
  <c r="R458" i="1"/>
  <c r="M458" i="28" s="1"/>
  <c r="R456" i="1"/>
  <c r="M456" i="28" s="1"/>
  <c r="R454" i="1"/>
  <c r="M454" i="28" s="1"/>
  <c r="R452" i="1"/>
  <c r="M452" i="28" s="1"/>
  <c r="R450" i="1"/>
  <c r="M450" i="28" s="1"/>
  <c r="R448" i="1"/>
  <c r="M448" i="28" s="1"/>
  <c r="R446" i="1"/>
  <c r="M446" i="28" s="1"/>
  <c r="R444" i="1"/>
  <c r="M444" i="28" s="1"/>
  <c r="R442" i="1"/>
  <c r="M442" i="28" s="1"/>
  <c r="R440" i="1"/>
  <c r="M440" i="28" s="1"/>
  <c r="S311" i="1"/>
  <c r="N311" i="28" s="1"/>
  <c r="S281" i="1"/>
  <c r="N281" i="28" s="1"/>
  <c r="S234" i="1"/>
  <c r="N234" i="28" s="1"/>
  <c r="S230" i="1"/>
  <c r="S226"/>
  <c r="N226" i="28" s="1"/>
  <c r="S222" i="1"/>
  <c r="N222" i="28" s="1"/>
  <c r="S214" i="1"/>
  <c r="N214" i="28" s="1"/>
  <c r="R196" i="1"/>
  <c r="M196" i="28" s="1"/>
  <c r="S161" i="1"/>
  <c r="N161" i="28" s="1"/>
  <c r="S159" i="1"/>
  <c r="N159" i="28" s="1"/>
  <c r="S155" i="1"/>
  <c r="N155" i="28" s="1"/>
  <c r="S137" i="1"/>
  <c r="N137" i="28" s="1"/>
  <c r="S133" i="1"/>
  <c r="N133" i="28" s="1"/>
  <c r="S129" i="1"/>
  <c r="N129" i="28" s="1"/>
  <c r="S125" i="1"/>
  <c r="N125" i="28" s="1"/>
  <c r="S121" i="1"/>
  <c r="N121" i="28" s="1"/>
  <c r="S115" i="1"/>
  <c r="N115" i="28" s="1"/>
  <c r="S94" i="1"/>
  <c r="N94" i="28" s="1"/>
  <c r="G436" i="1"/>
  <c r="G436" i="28" s="1"/>
  <c r="G435" i="1"/>
  <c r="G435" i="28" s="1"/>
  <c r="G433" i="1"/>
  <c r="G433" i="28" s="1"/>
  <c r="G432" i="1"/>
  <c r="G432" i="28" s="1"/>
  <c r="G431" i="1"/>
  <c r="G431" i="28" s="1"/>
  <c r="G430" i="1"/>
  <c r="G430" i="28" s="1"/>
  <c r="G429" i="1"/>
  <c r="G429" i="28" s="1"/>
  <c r="G428" i="1"/>
  <c r="G428" i="28" s="1"/>
  <c r="G427" i="1"/>
  <c r="G427" i="28" s="1"/>
  <c r="G426" i="1"/>
  <c r="G426" i="28" s="1"/>
  <c r="G425" i="1"/>
  <c r="G425" i="28" s="1"/>
  <c r="G424" i="1"/>
  <c r="G424" i="28" s="1"/>
  <c r="G423" i="1"/>
  <c r="G423" i="28" s="1"/>
  <c r="G421" i="1"/>
  <c r="G421" i="28" s="1"/>
  <c r="G420" i="1"/>
  <c r="G420" i="28" s="1"/>
  <c r="G419" i="1"/>
  <c r="G419" i="28" s="1"/>
  <c r="G417" i="1"/>
  <c r="G417" i="28" s="1"/>
  <c r="G416" i="1"/>
  <c r="G416" i="28" s="1"/>
  <c r="G415" i="1"/>
  <c r="G415" i="28" s="1"/>
  <c r="H393" i="1"/>
  <c r="H393" i="28" s="1"/>
  <c r="G27" i="21"/>
  <c r="F29" i="11"/>
  <c r="H374" i="1"/>
  <c r="H374" i="28" s="1"/>
  <c r="L374" i="1"/>
  <c r="K363"/>
  <c r="K362"/>
  <c r="K361"/>
  <c r="K357"/>
  <c r="H344"/>
  <c r="H344" i="28" s="1"/>
  <c r="F10" i="21"/>
  <c r="L324" i="1"/>
  <c r="C61" i="43" s="1"/>
  <c r="G61" s="1"/>
  <c r="F324" i="28"/>
  <c r="H304" i="1"/>
  <c r="H304" i="28" s="1"/>
  <c r="G295" i="1"/>
  <c r="G295" i="28" s="1"/>
  <c r="H291" i="1"/>
  <c r="H291" i="28" s="1"/>
  <c r="H289" i="1"/>
  <c r="H289" i="28" s="1"/>
  <c r="G271" i="1"/>
  <c r="G271" i="28" s="1"/>
  <c r="G269" i="1"/>
  <c r="G269" i="28" s="1"/>
  <c r="G256" i="1"/>
  <c r="G256" i="28" s="1"/>
  <c r="G250" i="1"/>
  <c r="G250" i="28" s="1"/>
  <c r="G247" i="1"/>
  <c r="G247" i="28" s="1"/>
  <c r="D47" i="23"/>
  <c r="F47" s="1"/>
  <c r="F33" i="21"/>
  <c r="E34" i="11"/>
  <c r="D49" i="23"/>
  <c r="F49" s="1"/>
  <c r="S17" i="1"/>
  <c r="N17" i="28" s="1"/>
  <c r="R403" i="1"/>
  <c r="M403" i="28" s="1"/>
  <c r="R401" i="1"/>
  <c r="M401" i="28" s="1"/>
  <c r="S190" i="1"/>
  <c r="N190" i="28" s="1"/>
  <c r="S184" i="1"/>
  <c r="N184" i="28" s="1"/>
  <c r="S182" i="1"/>
  <c r="N182" i="28" s="1"/>
  <c r="S178" i="1"/>
  <c r="N178" i="28" s="1"/>
  <c r="S172" i="1"/>
  <c r="N172" i="28" s="1"/>
  <c r="S170" i="1"/>
  <c r="N170" i="28" s="1"/>
  <c r="S91" i="1"/>
  <c r="N91" i="28" s="1"/>
  <c r="S75" i="1"/>
  <c r="N75" i="28" s="1"/>
  <c r="S73" i="1"/>
  <c r="N73" i="28" s="1"/>
  <c r="S71" i="1"/>
  <c r="N71" i="28" s="1"/>
  <c r="S69" i="1"/>
  <c r="N69" i="28" s="1"/>
  <c r="S67" i="1"/>
  <c r="N67" i="28" s="1"/>
  <c r="S65" i="1"/>
  <c r="N65" i="28" s="1"/>
  <c r="S63" i="1"/>
  <c r="N63" i="28" s="1"/>
  <c r="S61" i="1"/>
  <c r="N61" i="28" s="1"/>
  <c r="S59" i="1"/>
  <c r="S57"/>
  <c r="N57" i="28" s="1"/>
  <c r="S55" i="1"/>
  <c r="N55" i="28" s="1"/>
  <c r="S51" i="1"/>
  <c r="N51" i="28" s="1"/>
  <c r="S49" i="1"/>
  <c r="N49" i="28" s="1"/>
  <c r="S43" i="1"/>
  <c r="N43" i="28" s="1"/>
  <c r="S41" i="1"/>
  <c r="N41" i="28" s="1"/>
  <c r="S39" i="1"/>
  <c r="N39" i="28" s="1"/>
  <c r="S37" i="1"/>
  <c r="N37" i="28" s="1"/>
  <c r="S35" i="1"/>
  <c r="N35" i="28" s="1"/>
  <c r="S33" i="1"/>
  <c r="N33" i="28" s="1"/>
  <c r="S31" i="1"/>
  <c r="N31" i="28" s="1"/>
  <c r="S29" i="1"/>
  <c r="N29" i="28" s="1"/>
  <c r="S27" i="1"/>
  <c r="N27" i="28" s="1"/>
  <c r="S25" i="1"/>
  <c r="N25" i="28" s="1"/>
  <c r="S23" i="1"/>
  <c r="N23" i="28" s="1"/>
  <c r="S19" i="1"/>
  <c r="G437"/>
  <c r="G437" i="28" s="1"/>
  <c r="G393" i="1"/>
  <c r="G393" i="28" s="1"/>
  <c r="G374" i="1"/>
  <c r="G374" i="28" s="1"/>
  <c r="K373" i="1"/>
  <c r="H363"/>
  <c r="H363" i="28" s="1"/>
  <c r="H362" i="1"/>
  <c r="H362" i="28" s="1"/>
  <c r="H361" i="1"/>
  <c r="H361" i="28" s="1"/>
  <c r="K324" i="1"/>
  <c r="E324" i="28"/>
  <c r="G304" i="1"/>
  <c r="G304" i="28" s="1"/>
  <c r="H296" i="1"/>
  <c r="H296" i="28" s="1"/>
  <c r="G291" i="1"/>
  <c r="G291" i="28" s="1"/>
  <c r="G289" i="1"/>
  <c r="G289" i="28" s="1"/>
  <c r="H270" i="1"/>
  <c r="H270" i="28" s="1"/>
  <c r="G258" i="1"/>
  <c r="G258" i="28" s="1"/>
  <c r="H255" i="1"/>
  <c r="H255" i="28" s="1"/>
  <c r="G246" i="1"/>
  <c r="G246" i="28" s="1"/>
  <c r="E49" i="23"/>
  <c r="G49" s="1"/>
  <c r="D61"/>
  <c r="F61" s="1"/>
  <c r="D55"/>
  <c r="F55" s="1"/>
  <c r="D39"/>
  <c r="F39" s="1"/>
  <c r="R284" i="1"/>
  <c r="M284" i="28" s="1"/>
  <c r="P284" i="1"/>
  <c r="D10" i="23"/>
  <c r="F10" s="1"/>
  <c r="D9"/>
  <c r="H287" i="1"/>
  <c r="H287" i="28" s="1"/>
  <c r="G287" i="1"/>
  <c r="G287" i="28" s="1"/>
  <c r="S241" i="7"/>
  <c r="L394" i="1"/>
  <c r="I394" i="28" s="1"/>
  <c r="K394" i="1"/>
  <c r="F394" i="28"/>
  <c r="E394"/>
  <c r="D394"/>
  <c r="C394"/>
  <c r="L388" i="1"/>
  <c r="C20" i="43" s="1"/>
  <c r="G20" s="1"/>
  <c r="H352" i="1"/>
  <c r="H352" i="28" s="1"/>
  <c r="F381"/>
  <c r="G352" i="1"/>
  <c r="G352" i="28" s="1"/>
  <c r="E381"/>
  <c r="D381"/>
  <c r="C381"/>
  <c r="L349" i="1"/>
  <c r="C67" i="43" s="1"/>
  <c r="G67" s="1"/>
  <c r="K349" i="1"/>
  <c r="L345"/>
  <c r="C64" i="43" s="1"/>
  <c r="G64" s="1"/>
  <c r="J64" s="1"/>
  <c r="K345" i="1"/>
  <c r="H341"/>
  <c r="H341" i="28" s="1"/>
  <c r="G341" i="1"/>
  <c r="G341" i="28" s="1"/>
  <c r="H338" i="1"/>
  <c r="H338" i="28" s="1"/>
  <c r="G338" i="1"/>
  <c r="G338" i="28" s="1"/>
  <c r="H334" i="1"/>
  <c r="H334" i="28" s="1"/>
  <c r="G334" i="1"/>
  <c r="G334" i="28" s="1"/>
  <c r="L332" i="1"/>
  <c r="K332"/>
  <c r="H330" i="28"/>
  <c r="G330"/>
  <c r="L328" i="1"/>
  <c r="C17" i="43" s="1"/>
  <c r="G17" s="1"/>
  <c r="K328" i="1"/>
  <c r="H326"/>
  <c r="H326" i="28" s="1"/>
  <c r="G326" i="1"/>
  <c r="G326" i="28" s="1"/>
  <c r="L317" i="1"/>
  <c r="C60" i="43" s="1"/>
  <c r="G60" s="1"/>
  <c r="K317" i="1"/>
  <c r="F317" i="28"/>
  <c r="E317"/>
  <c r="L313" i="1"/>
  <c r="I313" i="28" s="1"/>
  <c r="K313" i="1"/>
  <c r="H311"/>
  <c r="H311" i="28" s="1"/>
  <c r="G311"/>
  <c r="L308" i="1"/>
  <c r="C56" i="43" s="1"/>
  <c r="G56" s="1"/>
  <c r="K308" i="1"/>
  <c r="G301"/>
  <c r="G301" i="28" s="1"/>
  <c r="L284" i="1"/>
  <c r="C53" i="43" s="1"/>
  <c r="G53" s="1"/>
  <c r="K284" i="1"/>
  <c r="P394"/>
  <c r="K394" i="28" s="1"/>
  <c r="Q388" i="1"/>
  <c r="E20" i="38" s="1"/>
  <c r="P388" i="1"/>
  <c r="P381"/>
  <c r="K381" i="28" s="1"/>
  <c r="P349" i="1"/>
  <c r="D67" i="38" s="1"/>
  <c r="F67" s="1"/>
  <c r="P332" i="1"/>
  <c r="P328"/>
  <c r="D17" i="38" s="1"/>
  <c r="F17" s="1"/>
  <c r="P317" i="1"/>
  <c r="D60" i="38" s="1"/>
  <c r="F60" s="1"/>
  <c r="H385" i="1"/>
  <c r="H385" i="28" s="1"/>
  <c r="O78" i="7"/>
  <c r="O77"/>
  <c r="Q510" i="1"/>
  <c r="L510" i="28" s="1"/>
  <c r="Q413" i="1"/>
  <c r="L413" i="28" s="1"/>
  <c r="S510" i="1"/>
  <c r="N510" i="28" s="1"/>
  <c r="Q437" i="1"/>
  <c r="L437" i="28" s="1"/>
  <c r="Q436" i="1"/>
  <c r="L436" i="28" s="1"/>
  <c r="S436" i="7"/>
  <c r="S436" i="1" s="1"/>
  <c r="N436" i="28" s="1"/>
  <c r="Q435" i="1"/>
  <c r="L435" i="28" s="1"/>
  <c r="S435" i="7"/>
  <c r="S435" i="1" s="1"/>
  <c r="N435" i="28" s="1"/>
  <c r="Q433" i="1"/>
  <c r="L433" i="28" s="1"/>
  <c r="S433" i="7"/>
  <c r="S433" i="1" s="1"/>
  <c r="N433" i="28" s="1"/>
  <c r="Q432" i="1"/>
  <c r="L432" i="28" s="1"/>
  <c r="S432" i="7"/>
  <c r="S432" i="1" s="1"/>
  <c r="N432" i="28" s="1"/>
  <c r="Q431" i="1"/>
  <c r="L431" i="28" s="1"/>
  <c r="S431" i="7"/>
  <c r="S431" i="1" s="1"/>
  <c r="N431" i="28" s="1"/>
  <c r="Q430" i="1"/>
  <c r="L430" i="28" s="1"/>
  <c r="S430" i="7"/>
  <c r="S430" i="1" s="1"/>
  <c r="N430" i="28" s="1"/>
  <c r="Q429" i="1"/>
  <c r="L429" i="28" s="1"/>
  <c r="S429" i="7"/>
  <c r="S429" i="1" s="1"/>
  <c r="N429" i="28" s="1"/>
  <c r="Q428" i="1"/>
  <c r="L428" i="28" s="1"/>
  <c r="S428" i="7"/>
  <c r="S428" i="1" s="1"/>
  <c r="N428" i="28" s="1"/>
  <c r="Q427" i="1"/>
  <c r="L427" i="28" s="1"/>
  <c r="S427" i="7"/>
  <c r="S427" i="1" s="1"/>
  <c r="N427" i="28" s="1"/>
  <c r="Q426" i="1"/>
  <c r="L426" i="28" s="1"/>
  <c r="S426" i="7"/>
  <c r="S426" i="1" s="1"/>
  <c r="N426" i="28" s="1"/>
  <c r="Q425" i="1"/>
  <c r="L425" i="28" s="1"/>
  <c r="S425" i="7"/>
  <c r="S425" i="1" s="1"/>
  <c r="N425" i="28" s="1"/>
  <c r="Q424" i="1"/>
  <c r="L424" i="28" s="1"/>
  <c r="S424" i="7"/>
  <c r="S424" i="1" s="1"/>
  <c r="N424" i="28" s="1"/>
  <c r="Q423" i="1"/>
  <c r="L423" i="28" s="1"/>
  <c r="S423" i="7"/>
  <c r="S423" i="1" s="1"/>
  <c r="N423" i="28" s="1"/>
  <c r="Q420" i="1"/>
  <c r="L420" i="28" s="1"/>
  <c r="S420" i="7"/>
  <c r="S420" i="1" s="1"/>
  <c r="N420" i="28" s="1"/>
  <c r="Q419" i="1"/>
  <c r="L419" i="28" s="1"/>
  <c r="S419" i="7"/>
  <c r="S419" i="1" s="1"/>
  <c r="N419" i="28" s="1"/>
  <c r="Q417" i="1"/>
  <c r="L417" i="28" s="1"/>
  <c r="S417" i="7"/>
  <c r="S417" i="1" s="1"/>
  <c r="N417" i="28" s="1"/>
  <c r="Q416" i="1"/>
  <c r="L416" i="28" s="1"/>
  <c r="S416" i="7"/>
  <c r="S416" i="1" s="1"/>
  <c r="N416" i="28" s="1"/>
  <c r="Q415" i="1"/>
  <c r="L415" i="28" s="1"/>
  <c r="S415" i="7"/>
  <c r="S269"/>
  <c r="S265"/>
  <c r="R89" i="1"/>
  <c r="M89" i="28" s="1"/>
  <c r="R152" i="1"/>
  <c r="R197"/>
  <c r="M197" i="28" s="1"/>
  <c r="S198" i="1"/>
  <c r="N198" i="28" s="1"/>
  <c r="S199" i="1"/>
  <c r="N199" i="28" s="1"/>
  <c r="R200" i="1"/>
  <c r="M200" i="28" s="1"/>
  <c r="S201" i="1"/>
  <c r="N201" i="28" s="1"/>
  <c r="R203" i="1"/>
  <c r="M203" i="28" s="1"/>
  <c r="R208" i="1"/>
  <c r="R209"/>
  <c r="M209" i="28" s="1"/>
  <c r="R210" i="1"/>
  <c r="M210" i="28" s="1"/>
  <c r="R211" i="1"/>
  <c r="M211" i="28" s="1"/>
  <c r="R241" i="1"/>
  <c r="M241" i="28" s="1"/>
  <c r="R242" i="1"/>
  <c r="M242" i="28" s="1"/>
  <c r="S242" i="1"/>
  <c r="N242" i="28" s="1"/>
  <c r="R243" i="1"/>
  <c r="M243" i="28" s="1"/>
  <c r="S243" i="1"/>
  <c r="N243" i="28" s="1"/>
  <c r="R244" i="1"/>
  <c r="M244" i="28" s="1"/>
  <c r="S244" i="1"/>
  <c r="N244" i="28" s="1"/>
  <c r="R245" i="1"/>
  <c r="M245" i="28" s="1"/>
  <c r="S245" i="1"/>
  <c r="N245" i="28" s="1"/>
  <c r="R246" i="1"/>
  <c r="M246" i="28" s="1"/>
  <c r="R247" i="1"/>
  <c r="M247" i="28" s="1"/>
  <c r="R248" i="1"/>
  <c r="M248" i="28" s="1"/>
  <c r="S248" i="1"/>
  <c r="N248" i="28" s="1"/>
  <c r="R249" i="1"/>
  <c r="M249" i="28" s="1"/>
  <c r="S249" i="1"/>
  <c r="N249" i="28" s="1"/>
  <c r="R250" i="1"/>
  <c r="M250" i="28" s="1"/>
  <c r="R251" i="1"/>
  <c r="M251" i="28" s="1"/>
  <c r="R252" i="1"/>
  <c r="M252" i="28" s="1"/>
  <c r="R253" i="1"/>
  <c r="M253" i="28" s="1"/>
  <c r="R254" i="1"/>
  <c r="M254" i="28" s="1"/>
  <c r="R297" i="1"/>
  <c r="M297" i="28" s="1"/>
  <c r="R298" i="1"/>
  <c r="M298" i="28" s="1"/>
  <c r="R315" i="1"/>
  <c r="M315" i="28" s="1"/>
  <c r="R316" i="1"/>
  <c r="M316" i="28" s="1"/>
  <c r="R326" i="1"/>
  <c r="R330"/>
  <c r="R334"/>
  <c r="R338"/>
  <c r="R342"/>
  <c r="R343"/>
  <c r="M343" i="28" s="1"/>
  <c r="R344" i="1"/>
  <c r="M344" i="28" s="1"/>
  <c r="R348" i="1"/>
  <c r="R384"/>
  <c r="M384" i="28" s="1"/>
  <c r="S384" i="1"/>
  <c r="R393"/>
  <c r="S393"/>
  <c r="N393" i="28" s="1"/>
  <c r="L216" i="1"/>
  <c r="C62" i="43" s="1"/>
  <c r="G62" s="1"/>
  <c r="L147" i="1"/>
  <c r="C24" i="43" s="1"/>
  <c r="M78" i="1"/>
  <c r="Q147"/>
  <c r="E24" i="43" s="1"/>
  <c r="E68" s="1"/>
  <c r="E89" s="1"/>
  <c r="D259" i="28"/>
  <c r="F216"/>
  <c r="F206"/>
  <c r="F192"/>
  <c r="F186"/>
  <c r="F180"/>
  <c r="F174"/>
  <c r="F162"/>
  <c r="F156"/>
  <c r="F147"/>
  <c r="F141"/>
  <c r="F117"/>
  <c r="D109"/>
  <c r="L76" i="1"/>
  <c r="I76" i="28" s="1"/>
  <c r="L52" i="1"/>
  <c r="I52" i="28" s="1"/>
  <c r="F44"/>
  <c r="F21"/>
  <c r="Q237" i="1"/>
  <c r="S216"/>
  <c r="N216" i="28" s="1"/>
  <c r="S192" i="1"/>
  <c r="N192" i="28" s="1"/>
  <c r="S186" i="1"/>
  <c r="N186" i="28" s="1"/>
  <c r="S180" i="1"/>
  <c r="N180" i="28" s="1"/>
  <c r="S174" i="1"/>
  <c r="N174" i="28" s="1"/>
  <c r="S162" i="1"/>
  <c r="N162" i="28" s="1"/>
  <c r="P156" i="1"/>
  <c r="K156" i="28" s="1"/>
  <c r="R147" i="1"/>
  <c r="M147" i="28" s="1"/>
  <c r="P141" i="1"/>
  <c r="K141" i="28" s="1"/>
  <c r="P117" i="1"/>
  <c r="K117" i="28" s="1"/>
  <c r="P76" i="1"/>
  <c r="K76" i="28" s="1"/>
  <c r="P52" i="1"/>
  <c r="K52" i="28" s="1"/>
  <c r="Q44" i="1"/>
  <c r="L44" i="28" s="1"/>
  <c r="Q21" i="1"/>
  <c r="L21" i="28" s="1"/>
  <c r="E259"/>
  <c r="K237" i="1"/>
  <c r="K238" s="1"/>
  <c r="K216"/>
  <c r="K212"/>
  <c r="K206"/>
  <c r="C206" i="28"/>
  <c r="K192" i="1"/>
  <c r="K186"/>
  <c r="K180"/>
  <c r="K174"/>
  <c r="K168"/>
  <c r="K162"/>
  <c r="K156"/>
  <c r="K147"/>
  <c r="K141"/>
  <c r="K117"/>
  <c r="E86" i="28"/>
  <c r="E76"/>
  <c r="E52"/>
  <c r="K44" i="1"/>
  <c r="K21"/>
  <c r="R237"/>
  <c r="P216"/>
  <c r="P192"/>
  <c r="K192" i="28" s="1"/>
  <c r="P186" i="1"/>
  <c r="K186" i="28" s="1"/>
  <c r="P180" i="1"/>
  <c r="K180" i="28" s="1"/>
  <c r="P174" i="1"/>
  <c r="K174" i="28" s="1"/>
  <c r="P168" i="1"/>
  <c r="P162"/>
  <c r="K162" i="28" s="1"/>
  <c r="S147" i="1"/>
  <c r="N147" i="28" s="1"/>
  <c r="Q141" i="1"/>
  <c r="L141" i="28" s="1"/>
  <c r="Q117" i="1"/>
  <c r="L117" i="28" s="1"/>
  <c r="Q76" i="1"/>
  <c r="L76" i="28" s="1"/>
  <c r="Q52" i="1"/>
  <c r="L52" i="28" s="1"/>
  <c r="R44" i="1"/>
  <c r="M44" i="28" s="1"/>
  <c r="R21" i="1"/>
  <c r="M21" i="28" s="1"/>
  <c r="L237" i="1"/>
  <c r="L212"/>
  <c r="C13" i="43" s="1"/>
  <c r="G13" s="1"/>
  <c r="L206" i="1"/>
  <c r="I206" i="28" s="1"/>
  <c r="D206"/>
  <c r="L192" i="1"/>
  <c r="I192" i="28" s="1"/>
  <c r="L186" i="1"/>
  <c r="I186" i="28" s="1"/>
  <c r="L180" i="1"/>
  <c r="I180" i="28" s="1"/>
  <c r="L174" i="1"/>
  <c r="I174" i="28" s="1"/>
  <c r="L168" i="1"/>
  <c r="I168" i="28" s="1"/>
  <c r="L162" i="1"/>
  <c r="I162" i="28" s="1"/>
  <c r="L156" i="1"/>
  <c r="I156" i="28" s="1"/>
  <c r="L141" i="1"/>
  <c r="I141" i="28" s="1"/>
  <c r="L117" i="1"/>
  <c r="I117" i="28" s="1"/>
  <c r="F76"/>
  <c r="F52"/>
  <c r="L44" i="1"/>
  <c r="I44" i="28" s="1"/>
  <c r="L21" i="1"/>
  <c r="I21" i="28" s="1"/>
  <c r="Q216" i="1"/>
  <c r="Q192"/>
  <c r="L192" i="28" s="1"/>
  <c r="Q186" i="1"/>
  <c r="L186" i="28" s="1"/>
  <c r="Q180" i="1"/>
  <c r="L180" i="28" s="1"/>
  <c r="Q174" i="1"/>
  <c r="L174" i="28" s="1"/>
  <c r="Q162" i="1"/>
  <c r="L162" i="28" s="1"/>
  <c r="P147" i="1"/>
  <c r="D24" i="43" s="1"/>
  <c r="F24" s="1"/>
  <c r="R141" i="1"/>
  <c r="M141" i="28" s="1"/>
  <c r="R117" i="1"/>
  <c r="M117" i="28" s="1"/>
  <c r="P86" i="1"/>
  <c r="K86" i="28" s="1"/>
  <c r="R76" i="1"/>
  <c r="M76" i="28" s="1"/>
  <c r="R52" i="1"/>
  <c r="M52" i="28" s="1"/>
  <c r="S44" i="1"/>
  <c r="N44" i="28" s="1"/>
  <c r="G259" i="1"/>
  <c r="E216" i="28"/>
  <c r="E192"/>
  <c r="E186"/>
  <c r="E180"/>
  <c r="E174"/>
  <c r="E162"/>
  <c r="E156"/>
  <c r="E147"/>
  <c r="E141"/>
  <c r="E117"/>
  <c r="K76" i="1"/>
  <c r="K52"/>
  <c r="E44" i="28"/>
  <c r="E21"/>
  <c r="P237" i="1"/>
  <c r="R216"/>
  <c r="M216" i="28" s="1"/>
  <c r="R192" i="1"/>
  <c r="M192" i="28" s="1"/>
  <c r="R186" i="1"/>
  <c r="M186" i="28" s="1"/>
  <c r="R180" i="1"/>
  <c r="M180" i="28" s="1"/>
  <c r="R174" i="1"/>
  <c r="M174" i="28" s="1"/>
  <c r="R168" i="1"/>
  <c r="M168" i="28" s="1"/>
  <c r="R162" i="1"/>
  <c r="M162" i="28" s="1"/>
  <c r="S141" i="1"/>
  <c r="N141" i="28" s="1"/>
  <c r="S117" i="1"/>
  <c r="N117" i="28" s="1"/>
  <c r="Q86" i="1"/>
  <c r="L86" i="28" s="1"/>
  <c r="S52" i="1"/>
  <c r="N52" i="28" s="1"/>
  <c r="P44" i="1"/>
  <c r="K44" i="28" s="1"/>
  <c r="P21" i="1"/>
  <c r="K21" i="28" s="1"/>
  <c r="K259" i="1"/>
  <c r="L259"/>
  <c r="I259" i="28" s="1"/>
  <c r="P212" i="1"/>
  <c r="P206"/>
  <c r="P313" i="6"/>
  <c r="P395" s="1"/>
  <c r="P400" s="1"/>
  <c r="P513" s="1"/>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90"/>
  <c r="O91"/>
  <c r="O92"/>
  <c r="O93"/>
  <c r="O94"/>
  <c r="O95"/>
  <c r="O96"/>
  <c r="O97"/>
  <c r="O98"/>
  <c r="O99"/>
  <c r="O100"/>
  <c r="O101"/>
  <c r="O102"/>
  <c r="O103"/>
  <c r="O104"/>
  <c r="O105"/>
  <c r="O106"/>
  <c r="O108"/>
  <c r="O109"/>
  <c r="O110"/>
  <c r="O111"/>
  <c r="O112"/>
  <c r="O113"/>
  <c r="O114"/>
  <c r="O115"/>
  <c r="O116"/>
  <c r="O117"/>
  <c r="O118"/>
  <c r="O119"/>
  <c r="O121"/>
  <c r="O122"/>
  <c r="O123"/>
  <c r="O124"/>
  <c r="O125"/>
  <c r="O126"/>
  <c r="O127"/>
  <c r="O128"/>
  <c r="O129"/>
  <c r="O130"/>
  <c r="O131"/>
  <c r="O132"/>
  <c r="O133"/>
  <c r="O134"/>
  <c r="O135"/>
  <c r="O136"/>
  <c r="O137"/>
  <c r="O138"/>
  <c r="O139"/>
  <c r="O140"/>
  <c r="O141"/>
  <c r="O142"/>
  <c r="O144"/>
  <c r="O145"/>
  <c r="O146"/>
  <c r="O147"/>
  <c r="O148"/>
  <c r="O150"/>
  <c r="O151"/>
  <c r="O152"/>
  <c r="O157"/>
  <c r="O158"/>
  <c r="O161"/>
  <c r="O163"/>
  <c r="O164"/>
  <c r="O169"/>
  <c r="O175"/>
  <c r="O181"/>
  <c r="O182"/>
  <c r="O187"/>
  <c r="O194"/>
  <c r="O195"/>
  <c r="O196"/>
  <c r="Q200"/>
  <c r="O202"/>
  <c r="O203"/>
  <c r="O206"/>
  <c r="O208"/>
  <c r="O209"/>
  <c r="O210"/>
  <c r="O211"/>
  <c r="O212"/>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3"/>
  <c r="O254"/>
  <c r="Q254" s="1"/>
  <c r="O255"/>
  <c r="O256"/>
  <c r="O257"/>
  <c r="O258"/>
  <c r="O259"/>
  <c r="O260"/>
  <c r="O261"/>
  <c r="O265"/>
  <c r="Q266"/>
  <c r="Q267"/>
  <c r="O268"/>
  <c r="Q268" s="1"/>
  <c r="O269"/>
  <c r="O270"/>
  <c r="O271"/>
  <c r="O272"/>
  <c r="O273"/>
  <c r="O274"/>
  <c r="O275"/>
  <c r="O276"/>
  <c r="O277"/>
  <c r="O278"/>
  <c r="O279"/>
  <c r="O280"/>
  <c r="O281"/>
  <c r="O282"/>
  <c r="X282" s="1"/>
  <c r="AD282" s="1"/>
  <c r="O283"/>
  <c r="O284"/>
  <c r="O285"/>
  <c r="O286"/>
  <c r="O287"/>
  <c r="O288"/>
  <c r="O289"/>
  <c r="O290"/>
  <c r="O291"/>
  <c r="O292"/>
  <c r="O293"/>
  <c r="X293" s="1"/>
  <c r="AD293" s="1"/>
  <c r="O294"/>
  <c r="O295"/>
  <c r="O296"/>
  <c r="O297"/>
  <c r="O298"/>
  <c r="O299"/>
  <c r="O300"/>
  <c r="O301"/>
  <c r="O302"/>
  <c r="O303"/>
  <c r="O304"/>
  <c r="O306"/>
  <c r="O307"/>
  <c r="O313"/>
  <c r="O314"/>
  <c r="O315"/>
  <c r="Q315" s="1"/>
  <c r="O316"/>
  <c r="Q316" s="1"/>
  <c r="O320"/>
  <c r="Q321"/>
  <c r="Q322"/>
  <c r="Q323"/>
  <c r="Q326"/>
  <c r="Q327"/>
  <c r="Q330"/>
  <c r="Q332" s="1"/>
  <c r="O334"/>
  <c r="O335"/>
  <c r="O336"/>
  <c r="O337"/>
  <c r="O338"/>
  <c r="O341"/>
  <c r="O342"/>
  <c r="O343"/>
  <c r="O344"/>
  <c r="O347"/>
  <c r="O348"/>
  <c r="O349"/>
  <c r="O350"/>
  <c r="O351"/>
  <c r="O352"/>
  <c r="Q352" s="1"/>
  <c r="O353"/>
  <c r="Q353" s="1"/>
  <c r="O354"/>
  <c r="Q354" s="1"/>
  <c r="O355"/>
  <c r="Q355" s="1"/>
  <c r="O356"/>
  <c r="Q356" s="1"/>
  <c r="O357"/>
  <c r="Q357" s="1"/>
  <c r="S357" s="1"/>
  <c r="O358"/>
  <c r="Q358" s="1"/>
  <c r="O359"/>
  <c r="Q359" s="1"/>
  <c r="O360"/>
  <c r="Q360" s="1"/>
  <c r="O361"/>
  <c r="O362"/>
  <c r="O363"/>
  <c r="Q363" s="1"/>
  <c r="S363" s="1"/>
  <c r="O364"/>
  <c r="S364" s="1"/>
  <c r="S366"/>
  <c r="Q367"/>
  <c r="Q368"/>
  <c r="O369"/>
  <c r="Q369" s="1"/>
  <c r="O370"/>
  <c r="Q370" s="1"/>
  <c r="S370" s="1"/>
  <c r="O371"/>
  <c r="Q371" s="1"/>
  <c r="O372"/>
  <c r="Q372" s="1"/>
  <c r="S372" s="1"/>
  <c r="O373"/>
  <c r="O374"/>
  <c r="O375"/>
  <c r="Q375" s="1"/>
  <c r="O376"/>
  <c r="Q376" s="1"/>
  <c r="O377"/>
  <c r="Q377" s="1"/>
  <c r="O378"/>
  <c r="Q378" s="1"/>
  <c r="O379"/>
  <c r="Q379" s="1"/>
  <c r="O380"/>
  <c r="Q380" s="1"/>
  <c r="O381"/>
  <c r="O382"/>
  <c r="O383"/>
  <c r="O384"/>
  <c r="O385"/>
  <c r="O386"/>
  <c r="O387"/>
  <c r="O388"/>
  <c r="O389"/>
  <c r="O390"/>
  <c r="O391"/>
  <c r="O392"/>
  <c r="O393"/>
  <c r="O394"/>
  <c r="O396"/>
  <c r="O397"/>
  <c r="O398"/>
  <c r="O399"/>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s="1"/>
  <c r="O17"/>
  <c r="R317" i="9"/>
  <c r="P313"/>
  <c r="O292"/>
  <c r="X292" s="1"/>
  <c r="O293"/>
  <c r="O294"/>
  <c r="Q294" s="1"/>
  <c r="S294" s="1"/>
  <c r="O295"/>
  <c r="X295" s="1"/>
  <c r="O296"/>
  <c r="X296" s="1"/>
  <c r="O297"/>
  <c r="O298"/>
  <c r="O299"/>
  <c r="O301"/>
  <c r="X301" s="1"/>
  <c r="O302"/>
  <c r="O303"/>
  <c r="O304"/>
  <c r="X304" s="1"/>
  <c r="O306"/>
  <c r="O307"/>
  <c r="O308"/>
  <c r="O309"/>
  <c r="O310"/>
  <c r="S312"/>
  <c r="S313" s="1"/>
  <c r="O313"/>
  <c r="O315"/>
  <c r="Q315" s="1"/>
  <c r="O316"/>
  <c r="Q316" s="1"/>
  <c r="S316" s="1"/>
  <c r="O317"/>
  <c r="O318"/>
  <c r="O319"/>
  <c r="O320"/>
  <c r="O321"/>
  <c r="O322"/>
  <c r="O323"/>
  <c r="O324"/>
  <c r="O325"/>
  <c r="O326"/>
  <c r="X326" s="1"/>
  <c r="O327"/>
  <c r="X327" s="1"/>
  <c r="O328"/>
  <c r="O329"/>
  <c r="O330"/>
  <c r="O331"/>
  <c r="O332"/>
  <c r="O333"/>
  <c r="O334"/>
  <c r="X334" s="1"/>
  <c r="O335"/>
  <c r="O336"/>
  <c r="O337"/>
  <c r="O338"/>
  <c r="O339"/>
  <c r="O340"/>
  <c r="O341"/>
  <c r="O342"/>
  <c r="O343"/>
  <c r="O344"/>
  <c r="O345"/>
  <c r="O346"/>
  <c r="O347"/>
  <c r="O348"/>
  <c r="O349"/>
  <c r="O350"/>
  <c r="O351"/>
  <c r="O352"/>
  <c r="Q352" s="1"/>
  <c r="O353"/>
  <c r="Q353" s="1"/>
  <c r="S353" s="1"/>
  <c r="O354"/>
  <c r="Q354" s="1"/>
  <c r="S354" s="1"/>
  <c r="O355"/>
  <c r="Q355" s="1"/>
  <c r="S355" s="1"/>
  <c r="O356"/>
  <c r="Q356" s="1"/>
  <c r="S356" s="1"/>
  <c r="O357"/>
  <c r="O358"/>
  <c r="Q358" s="1"/>
  <c r="S358" s="1"/>
  <c r="O359"/>
  <c r="Q359" s="1"/>
  <c r="S359" s="1"/>
  <c r="O360"/>
  <c r="Q360" s="1"/>
  <c r="S360" s="1"/>
  <c r="O361"/>
  <c r="O362"/>
  <c r="O363"/>
  <c r="O364"/>
  <c r="Q364" s="1"/>
  <c r="S364" s="1"/>
  <c r="O366"/>
  <c r="Q366" s="1"/>
  <c r="S366" s="1"/>
  <c r="O367"/>
  <c r="Q367" s="1"/>
  <c r="S367" s="1"/>
  <c r="O368"/>
  <c r="Q368" s="1"/>
  <c r="S368" s="1"/>
  <c r="O369"/>
  <c r="Q369" s="1"/>
  <c r="S369" s="1"/>
  <c r="O370"/>
  <c r="Q370" s="1"/>
  <c r="S370" s="1"/>
  <c r="O371"/>
  <c r="Q371" s="1"/>
  <c r="S371" s="1"/>
  <c r="O372"/>
  <c r="Q372" s="1"/>
  <c r="S372" s="1"/>
  <c r="O373"/>
  <c r="O374"/>
  <c r="O375"/>
  <c r="Q375" s="1"/>
  <c r="S375" s="1"/>
  <c r="O376"/>
  <c r="Q376" s="1"/>
  <c r="S376" s="1"/>
  <c r="O377"/>
  <c r="Q377" s="1"/>
  <c r="S377" s="1"/>
  <c r="O378"/>
  <c r="Q378" s="1"/>
  <c r="S378" s="1"/>
  <c r="O379"/>
  <c r="Q379" s="1"/>
  <c r="S379" s="1"/>
  <c r="O380"/>
  <c r="Q380" s="1"/>
  <c r="S380" s="1"/>
  <c r="O381"/>
  <c r="O382"/>
  <c r="O383"/>
  <c r="O384"/>
  <c r="O385"/>
  <c r="O386"/>
  <c r="O387"/>
  <c r="O388"/>
  <c r="O389"/>
  <c r="O390"/>
  <c r="O391"/>
  <c r="O392"/>
  <c r="O393"/>
  <c r="O394"/>
  <c r="O396"/>
  <c r="O397"/>
  <c r="O398"/>
  <c r="X398" s="1"/>
  <c r="AD398" s="1"/>
  <c r="O399"/>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s="1"/>
  <c r="Q292"/>
  <c r="O291"/>
  <c r="X291" s="1"/>
  <c r="Z291" l="1"/>
  <c r="AD291"/>
  <c r="Z327"/>
  <c r="AD327"/>
  <c r="Z334"/>
  <c r="Z326"/>
  <c r="Z328" s="1"/>
  <c r="Z301"/>
  <c r="Z296"/>
  <c r="Z292"/>
  <c r="AB299" i="7"/>
  <c r="AE299" s="1"/>
  <c r="Q317" i="6"/>
  <c r="S284" i="7"/>
  <c r="AE284"/>
  <c r="Z304" i="9"/>
  <c r="AD304" s="1"/>
  <c r="Z295"/>
  <c r="AD295" s="1"/>
  <c r="Z261" i="7"/>
  <c r="AE261" s="1"/>
  <c r="AE260"/>
  <c r="AE394"/>
  <c r="J109" i="1"/>
  <c r="Q391" i="9"/>
  <c r="S391" s="1"/>
  <c r="X391"/>
  <c r="Q362"/>
  <c r="S362" s="1"/>
  <c r="X362"/>
  <c r="Z335"/>
  <c r="AB334"/>
  <c r="AB335" s="1"/>
  <c r="AB326"/>
  <c r="Q322"/>
  <c r="S322" s="1"/>
  <c r="X322"/>
  <c r="Q392" i="6"/>
  <c r="X392"/>
  <c r="Q390"/>
  <c r="X390"/>
  <c r="Q361"/>
  <c r="S361" s="1"/>
  <c r="X361"/>
  <c r="Q301"/>
  <c r="X301"/>
  <c r="Q295"/>
  <c r="X295"/>
  <c r="Q291"/>
  <c r="X291"/>
  <c r="Q289"/>
  <c r="X289"/>
  <c r="Q287"/>
  <c r="X287"/>
  <c r="Q283"/>
  <c r="X283"/>
  <c r="Q279"/>
  <c r="X279"/>
  <c r="Q275"/>
  <c r="X275"/>
  <c r="Q271"/>
  <c r="X271"/>
  <c r="Q269"/>
  <c r="S269" s="1"/>
  <c r="X269"/>
  <c r="Q265"/>
  <c r="S265" s="1"/>
  <c r="X265"/>
  <c r="Q258"/>
  <c r="X258"/>
  <c r="Q256"/>
  <c r="X256"/>
  <c r="Q247"/>
  <c r="X247"/>
  <c r="Q241"/>
  <c r="X241"/>
  <c r="Q210"/>
  <c r="X210"/>
  <c r="Q208"/>
  <c r="X208"/>
  <c r="Q203"/>
  <c r="Q206" s="1"/>
  <c r="X203"/>
  <c r="Q348" i="9"/>
  <c r="X348"/>
  <c r="Q338"/>
  <c r="X338"/>
  <c r="AB301"/>
  <c r="Q392"/>
  <c r="S392" s="1"/>
  <c r="X392"/>
  <c r="Q390"/>
  <c r="X390"/>
  <c r="Q363"/>
  <c r="S363" s="1"/>
  <c r="X363"/>
  <c r="Q361"/>
  <c r="S361" s="1"/>
  <c r="X361"/>
  <c r="Q357"/>
  <c r="S357" s="1"/>
  <c r="X357"/>
  <c r="AB327"/>
  <c r="AB327" i="1" s="1"/>
  <c r="T327" i="28" s="1"/>
  <c r="Z327" i="1"/>
  <c r="Q323" i="9"/>
  <c r="S323" s="1"/>
  <c r="X323"/>
  <c r="Q321"/>
  <c r="X321"/>
  <c r="Q391" i="6"/>
  <c r="X391"/>
  <c r="Q362"/>
  <c r="S362" s="1"/>
  <c r="X362"/>
  <c r="Q348"/>
  <c r="X348"/>
  <c r="Q338"/>
  <c r="Q339" s="1"/>
  <c r="X338"/>
  <c r="Q334"/>
  <c r="Q335" s="1"/>
  <c r="X334"/>
  <c r="Q304"/>
  <c r="X304"/>
  <c r="Q296"/>
  <c r="X296"/>
  <c r="Q294"/>
  <c r="S294" s="1"/>
  <c r="X294"/>
  <c r="Q292"/>
  <c r="X292"/>
  <c r="Q290"/>
  <c r="X290"/>
  <c r="Q288"/>
  <c r="X288"/>
  <c r="Q280"/>
  <c r="X280"/>
  <c r="Q278"/>
  <c r="X278"/>
  <c r="Q274"/>
  <c r="X274"/>
  <c r="Q270"/>
  <c r="X270"/>
  <c r="Q257"/>
  <c r="X257"/>
  <c r="Q255"/>
  <c r="X255"/>
  <c r="Q253"/>
  <c r="X253"/>
  <c r="Q246"/>
  <c r="X246"/>
  <c r="Q211"/>
  <c r="X211"/>
  <c r="Q209"/>
  <c r="X209"/>
  <c r="Q164"/>
  <c r="Q168" s="1"/>
  <c r="Q193" s="1"/>
  <c r="X164"/>
  <c r="S352" i="9"/>
  <c r="S381" s="1"/>
  <c r="Q381"/>
  <c r="S348"/>
  <c r="S349" s="1"/>
  <c r="Q349"/>
  <c r="S392" i="6"/>
  <c r="Q394"/>
  <c r="S390"/>
  <c r="S326"/>
  <c r="Q328"/>
  <c r="C68" i="43"/>
  <c r="G24"/>
  <c r="G68" s="1"/>
  <c r="S415" i="1"/>
  <c r="N415" i="28" s="1"/>
  <c r="S437" i="7"/>
  <c r="Q511"/>
  <c r="Q512" s="1"/>
  <c r="Q438"/>
  <c r="Q212" i="6"/>
  <c r="Q394" i="9"/>
  <c r="S390"/>
  <c r="S394" s="1"/>
  <c r="S315"/>
  <c r="S317" s="1"/>
  <c r="Q317"/>
  <c r="S391" i="6"/>
  <c r="S352"/>
  <c r="Q381"/>
  <c r="D63" i="38"/>
  <c r="F63" s="1"/>
  <c r="S348" i="6"/>
  <c r="S349" s="1"/>
  <c r="Q349"/>
  <c r="R313" i="9"/>
  <c r="R395" s="1"/>
  <c r="R400" s="1"/>
  <c r="P395"/>
  <c r="P400" s="1"/>
  <c r="P513" s="1"/>
  <c r="Q324" i="6"/>
  <c r="Q324" i="9"/>
  <c r="Q284" i="6"/>
  <c r="Q259"/>
  <c r="Q260" s="1"/>
  <c r="Q261" s="1"/>
  <c r="S338" i="9"/>
  <c r="S339" s="1"/>
  <c r="Q339"/>
  <c r="G71" i="43"/>
  <c r="H15" i="35"/>
  <c r="D13" i="38"/>
  <c r="F13" s="1"/>
  <c r="L147" i="28"/>
  <c r="E24" i="38"/>
  <c r="K388" i="28"/>
  <c r="D20" i="38"/>
  <c r="F20" s="1"/>
  <c r="I308" i="28"/>
  <c r="C56" i="38"/>
  <c r="I317" i="28"/>
  <c r="C60" i="38"/>
  <c r="I328" i="28"/>
  <c r="C17" i="38"/>
  <c r="I332" i="28"/>
  <c r="H19" i="35"/>
  <c r="D53" i="38"/>
  <c r="F53" s="1"/>
  <c r="I335" i="28"/>
  <c r="C18" i="38"/>
  <c r="K147" i="28"/>
  <c r="D24" i="38"/>
  <c r="F24" s="1"/>
  <c r="L216" i="28"/>
  <c r="E62" i="38"/>
  <c r="I212" i="28"/>
  <c r="C13" i="38"/>
  <c r="K216" i="28"/>
  <c r="D62" i="38"/>
  <c r="F62" s="1"/>
  <c r="I147" i="28"/>
  <c r="C24" i="38"/>
  <c r="I216" i="28"/>
  <c r="C62" i="38"/>
  <c r="G62" s="1"/>
  <c r="I284" i="28"/>
  <c r="C53" i="38"/>
  <c r="I345" i="28"/>
  <c r="C64" i="38"/>
  <c r="I349" i="28"/>
  <c r="C67" i="38"/>
  <c r="I388" i="28"/>
  <c r="C20" i="38"/>
  <c r="G20" s="1"/>
  <c r="I324" i="28"/>
  <c r="C61" i="38"/>
  <c r="D16" i="23"/>
  <c r="F16" s="1"/>
  <c r="D16" i="38"/>
  <c r="F16" s="1"/>
  <c r="I339" i="28"/>
  <c r="C16" i="38"/>
  <c r="G36"/>
  <c r="G37"/>
  <c r="G38"/>
  <c r="K206" i="28"/>
  <c r="H14" i="35"/>
  <c r="I349" i="1"/>
  <c r="M308" i="28"/>
  <c r="H21" i="35"/>
  <c r="M313" i="28"/>
  <c r="H22" i="35"/>
  <c r="M324" i="28"/>
  <c r="H25" i="35"/>
  <c r="J345" i="1"/>
  <c r="G29" i="11"/>
  <c r="H9" i="30"/>
  <c r="H12"/>
  <c r="I9"/>
  <c r="I12"/>
  <c r="J332" i="1"/>
  <c r="I394"/>
  <c r="J168"/>
  <c r="I168"/>
  <c r="J388"/>
  <c r="J394"/>
  <c r="E149" i="28"/>
  <c r="I149" i="1"/>
  <c r="I259"/>
  <c r="J349"/>
  <c r="S380" i="6"/>
  <c r="S378"/>
  <c r="S376"/>
  <c r="S368"/>
  <c r="S359"/>
  <c r="S355"/>
  <c r="S353"/>
  <c r="G13" i="30"/>
  <c r="F212" i="28"/>
  <c r="D13" i="34"/>
  <c r="F13" s="1"/>
  <c r="K212" i="28"/>
  <c r="P238" i="1"/>
  <c r="K238" i="28" s="1"/>
  <c r="K237"/>
  <c r="G206" i="1"/>
  <c r="G206" i="28" s="1"/>
  <c r="E206"/>
  <c r="E238"/>
  <c r="E237"/>
  <c r="L238" i="1"/>
  <c r="I238" i="28" s="1"/>
  <c r="I237"/>
  <c r="C21"/>
  <c r="I21" i="1"/>
  <c r="C44" i="28"/>
  <c r="I44" i="1"/>
  <c r="Q238"/>
  <c r="L238" i="28" s="1"/>
  <c r="L237"/>
  <c r="G28" i="30"/>
  <c r="F168" i="28"/>
  <c r="R394" i="1"/>
  <c r="M394" i="28" s="1"/>
  <c r="M393"/>
  <c r="R345" i="1"/>
  <c r="M342" i="28"/>
  <c r="R335" i="1"/>
  <c r="M334" i="28"/>
  <c r="R328" i="1"/>
  <c r="M326" i="28"/>
  <c r="R212" i="1"/>
  <c r="M212" i="28" s="1"/>
  <c r="M208"/>
  <c r="G18" i="30"/>
  <c r="F388" i="28"/>
  <c r="D41" i="34"/>
  <c r="F41" s="1"/>
  <c r="K313" i="28"/>
  <c r="D17" i="34"/>
  <c r="F17" s="1"/>
  <c r="K328" i="28"/>
  <c r="D50" i="34"/>
  <c r="F50" s="1"/>
  <c r="K349" i="28"/>
  <c r="E37" i="30"/>
  <c r="D284" i="28"/>
  <c r="E42" i="30"/>
  <c r="D313" i="28"/>
  <c r="D317"/>
  <c r="J317" i="1"/>
  <c r="E17" i="30"/>
  <c r="D328" i="28"/>
  <c r="E46" i="30"/>
  <c r="D332" i="28"/>
  <c r="E49" i="30"/>
  <c r="D349" i="28"/>
  <c r="G49" i="30"/>
  <c r="F349" i="28"/>
  <c r="E39" i="30"/>
  <c r="D299" i="28"/>
  <c r="D36" i="23"/>
  <c r="D36" i="34"/>
  <c r="F36" s="1"/>
  <c r="K284" i="28"/>
  <c r="F40" i="30"/>
  <c r="E308" i="28"/>
  <c r="F39" i="30"/>
  <c r="E299" i="28"/>
  <c r="I374"/>
  <c r="F47" i="30"/>
  <c r="E345" i="28"/>
  <c r="C55" i="34"/>
  <c r="I357" i="28"/>
  <c r="Q321"/>
  <c r="D37" i="30"/>
  <c r="C284" i="28"/>
  <c r="C54" i="34"/>
  <c r="I352" i="28"/>
  <c r="K308"/>
  <c r="D39" i="34"/>
  <c r="F39" s="1"/>
  <c r="P438" i="1"/>
  <c r="K438" i="28" s="1"/>
  <c r="K437"/>
  <c r="E109"/>
  <c r="E64" i="30"/>
  <c r="D335" i="28"/>
  <c r="D64" i="30"/>
  <c r="C335" i="28"/>
  <c r="D47" i="30"/>
  <c r="C345" i="28"/>
  <c r="I363"/>
  <c r="P110" i="1"/>
  <c r="J381"/>
  <c r="S379" i="6"/>
  <c r="S377"/>
  <c r="S375"/>
  <c r="S371"/>
  <c r="S367"/>
  <c r="S360"/>
  <c r="S358"/>
  <c r="S356"/>
  <c r="S354"/>
  <c r="F13" i="30"/>
  <c r="E212" i="28"/>
  <c r="C52"/>
  <c r="I52" i="1"/>
  <c r="C76" i="28"/>
  <c r="I76" i="1"/>
  <c r="C86" i="28"/>
  <c r="I86" i="1"/>
  <c r="F28" i="30"/>
  <c r="E168" i="28"/>
  <c r="C259"/>
  <c r="D21"/>
  <c r="J21" i="1"/>
  <c r="D44" i="28"/>
  <c r="J44" i="1"/>
  <c r="H86" i="28"/>
  <c r="F86"/>
  <c r="D117"/>
  <c r="J117" i="1"/>
  <c r="D141" i="28"/>
  <c r="J141" i="1"/>
  <c r="D156" i="28"/>
  <c r="J156" i="1"/>
  <c r="D162" i="28"/>
  <c r="J162" i="1"/>
  <c r="E28" i="30"/>
  <c r="D168" i="28"/>
  <c r="D174"/>
  <c r="J174" i="1"/>
  <c r="D180" i="28"/>
  <c r="J180" i="1"/>
  <c r="D186" i="28"/>
  <c r="J186" i="1"/>
  <c r="D192" i="28"/>
  <c r="J192" i="1"/>
  <c r="E13" i="30"/>
  <c r="D212" i="28"/>
  <c r="D237"/>
  <c r="J237" i="1"/>
  <c r="D29" i="34"/>
  <c r="K168" i="28"/>
  <c r="R238" i="1"/>
  <c r="M238" i="28" s="1"/>
  <c r="M237"/>
  <c r="C117"/>
  <c r="I117" i="1"/>
  <c r="C141" i="28"/>
  <c r="I141" i="1"/>
  <c r="C147" i="28"/>
  <c r="I147" i="1"/>
  <c r="C156" i="28"/>
  <c r="I156" i="1"/>
  <c r="C162" i="28"/>
  <c r="I162" i="1"/>
  <c r="D28" i="30"/>
  <c r="C168" i="28"/>
  <c r="C174"/>
  <c r="I174" i="1"/>
  <c r="C180" i="28"/>
  <c r="I180" i="1"/>
  <c r="C186" i="28"/>
  <c r="I186" i="1"/>
  <c r="C192" i="28"/>
  <c r="I192" i="1"/>
  <c r="I193" s="1"/>
  <c r="D13" i="30"/>
  <c r="C212" i="28"/>
  <c r="C216"/>
  <c r="I216" i="1"/>
  <c r="G260"/>
  <c r="C237" i="28"/>
  <c r="I237" i="1"/>
  <c r="D52" i="28"/>
  <c r="J52" i="1"/>
  <c r="D76" i="28"/>
  <c r="J76" i="1"/>
  <c r="D86" i="28"/>
  <c r="J86" i="1"/>
  <c r="F238" i="28"/>
  <c r="F237"/>
  <c r="D147"/>
  <c r="J147" i="1"/>
  <c r="D216" i="28"/>
  <c r="J216" i="1"/>
  <c r="S388"/>
  <c r="N384" i="28"/>
  <c r="R349" i="1"/>
  <c r="M348" i="28"/>
  <c r="R339" i="1"/>
  <c r="M338" i="28"/>
  <c r="R332" i="1"/>
  <c r="M330" i="28"/>
  <c r="R156" i="1"/>
  <c r="M156" i="28" s="1"/>
  <c r="M152"/>
  <c r="D43" i="34"/>
  <c r="F43" s="1"/>
  <c r="K317" i="28"/>
  <c r="D46" i="34"/>
  <c r="F46" s="1"/>
  <c r="K332" i="28"/>
  <c r="E18" i="34"/>
  <c r="G18" s="1"/>
  <c r="L388" i="28"/>
  <c r="E40" i="30"/>
  <c r="D308" i="28"/>
  <c r="D42" i="30"/>
  <c r="C313" i="28"/>
  <c r="F42" i="30"/>
  <c r="E313" i="28"/>
  <c r="G42" i="30"/>
  <c r="I42" s="1"/>
  <c r="F313" i="28"/>
  <c r="C317"/>
  <c r="I317" i="1"/>
  <c r="D17" i="30"/>
  <c r="C328" i="28"/>
  <c r="F17" i="30"/>
  <c r="E328" i="28"/>
  <c r="G17" i="30"/>
  <c r="I17" s="1"/>
  <c r="F328" i="28"/>
  <c r="D46" i="30"/>
  <c r="C332" i="28"/>
  <c r="F46" i="30"/>
  <c r="E332" i="28"/>
  <c r="G46" i="30"/>
  <c r="I46" s="1"/>
  <c r="F332" i="28"/>
  <c r="F64" i="30"/>
  <c r="H64" s="1"/>
  <c r="E335" i="28"/>
  <c r="G64" i="30"/>
  <c r="F335" i="28"/>
  <c r="F16" i="30"/>
  <c r="E339" i="28"/>
  <c r="G16" i="30"/>
  <c r="F339" i="28"/>
  <c r="E47" i="30"/>
  <c r="D345" i="28"/>
  <c r="G47" i="30"/>
  <c r="F345" i="28"/>
  <c r="D49" i="30"/>
  <c r="C349" i="28"/>
  <c r="F49" i="30"/>
  <c r="E349" i="28"/>
  <c r="D18" i="30"/>
  <c r="C388" i="28"/>
  <c r="E18" i="30"/>
  <c r="D388" i="28"/>
  <c r="S21" i="1"/>
  <c r="N21" i="28" s="1"/>
  <c r="N19"/>
  <c r="S76" i="1"/>
  <c r="N76" i="28" s="1"/>
  <c r="N59"/>
  <c r="S237" i="1"/>
  <c r="N230" i="28"/>
  <c r="C324"/>
  <c r="I324" i="1"/>
  <c r="I361" i="28"/>
  <c r="D44" i="34"/>
  <c r="F44" s="1"/>
  <c r="K324" i="28"/>
  <c r="D324"/>
  <c r="J324" i="1"/>
  <c r="D16" i="34"/>
  <c r="F16" s="1"/>
  <c r="K339" i="28"/>
  <c r="D47" i="34"/>
  <c r="F47" s="1"/>
  <c r="K345" i="28"/>
  <c r="D40" i="30"/>
  <c r="C308" i="28"/>
  <c r="D65" i="34"/>
  <c r="F65" s="1"/>
  <c r="K335" i="28"/>
  <c r="C110"/>
  <c r="C109"/>
  <c r="D39" i="30"/>
  <c r="C299" i="28"/>
  <c r="E16" i="30"/>
  <c r="D339" i="28"/>
  <c r="D16" i="30"/>
  <c r="C339" i="28"/>
  <c r="I362"/>
  <c r="J110" i="1"/>
  <c r="J193"/>
  <c r="J206"/>
  <c r="I10" i="30"/>
  <c r="I109" i="1"/>
  <c r="I110" s="1"/>
  <c r="I206"/>
  <c r="H10" i="30"/>
  <c r="I381" i="1"/>
  <c r="H48" i="30"/>
  <c r="I48"/>
  <c r="H109" i="1"/>
  <c r="H109" i="28" s="1"/>
  <c r="F109"/>
  <c r="S369" i="6"/>
  <c r="R206" i="1"/>
  <c r="M206" i="28" s="1"/>
  <c r="Q511" i="1"/>
  <c r="L511" i="28" s="1"/>
  <c r="S321" i="9"/>
  <c r="S324" s="1"/>
  <c r="H212" i="1"/>
  <c r="H212" i="28" s="1"/>
  <c r="G6" i="21"/>
  <c r="F5" i="11"/>
  <c r="F6" i="21"/>
  <c r="E5" i="11"/>
  <c r="D29" i="23"/>
  <c r="F29" s="1"/>
  <c r="G26" i="21"/>
  <c r="F23" i="11"/>
  <c r="G372" i="1"/>
  <c r="G372" i="28" s="1"/>
  <c r="I44" i="23"/>
  <c r="K44" s="1"/>
  <c r="D45" i="18"/>
  <c r="F45" s="1"/>
  <c r="S322" i="6"/>
  <c r="S275"/>
  <c r="G212" i="1"/>
  <c r="G212" i="28" s="1"/>
  <c r="K260" i="1"/>
  <c r="K261" s="1"/>
  <c r="G5" i="21"/>
  <c r="F13" i="11"/>
  <c r="I27" i="21"/>
  <c r="H29" i="11"/>
  <c r="S413" i="1"/>
  <c r="N413" i="28" s="1"/>
  <c r="H388" i="1"/>
  <c r="H388" i="28" s="1"/>
  <c r="G12" i="21"/>
  <c r="F36" i="11"/>
  <c r="D17" i="23"/>
  <c r="F17" s="1"/>
  <c r="F21" i="21"/>
  <c r="E25" i="11"/>
  <c r="F11" i="21"/>
  <c r="E21" i="11"/>
  <c r="F25" i="21"/>
  <c r="E22" i="11"/>
  <c r="F28" i="21"/>
  <c r="E30" i="11"/>
  <c r="E31" s="1"/>
  <c r="G373" i="1"/>
  <c r="G373" i="28" s="1"/>
  <c r="C55" i="23"/>
  <c r="G168" i="1"/>
  <c r="G168" i="28" s="1"/>
  <c r="F19" i="21"/>
  <c r="E18" i="11"/>
  <c r="S321" i="6"/>
  <c r="S274"/>
  <c r="D13" i="23"/>
  <c r="F13" s="1"/>
  <c r="F5" i="21"/>
  <c r="E13" i="11"/>
  <c r="I15" i="21"/>
  <c r="H4" i="11"/>
  <c r="D46" i="23"/>
  <c r="F46" s="1"/>
  <c r="E18"/>
  <c r="G18" s="1"/>
  <c r="G335" i="1"/>
  <c r="G335" i="28" s="1"/>
  <c r="F26" i="21"/>
  <c r="E23" i="11"/>
  <c r="F12" i="21"/>
  <c r="E36" i="11"/>
  <c r="E37" s="1"/>
  <c r="F18" i="21"/>
  <c r="E17" i="11"/>
  <c r="H373" i="1"/>
  <c r="H373" i="28" s="1"/>
  <c r="C54" i="23"/>
  <c r="S323" i="6"/>
  <c r="D43" i="23"/>
  <c r="F43" s="1"/>
  <c r="G21" i="21"/>
  <c r="F25" i="11"/>
  <c r="G11" i="21"/>
  <c r="F21" i="11"/>
  <c r="G25" i="21"/>
  <c r="F22" i="11"/>
  <c r="H335" i="1"/>
  <c r="H335" i="28" s="1"/>
  <c r="G33" i="21"/>
  <c r="H33" s="1"/>
  <c r="F34" i="11"/>
  <c r="G34" s="1"/>
  <c r="I12" i="21"/>
  <c r="H36" i="11"/>
  <c r="H37" s="1"/>
  <c r="D41" i="23"/>
  <c r="F41" s="1"/>
  <c r="D50"/>
  <c r="F50" s="1"/>
  <c r="F17" i="21"/>
  <c r="E15" i="11"/>
  <c r="G28" i="21"/>
  <c r="F30" i="11"/>
  <c r="G30" s="1"/>
  <c r="K374" i="1"/>
  <c r="K372"/>
  <c r="L373"/>
  <c r="H27" i="21"/>
  <c r="D44" i="23"/>
  <c r="F44" s="1"/>
  <c r="F36"/>
  <c r="F32" i="21"/>
  <c r="E33" i="11"/>
  <c r="E35" s="1"/>
  <c r="G32" i="21"/>
  <c r="F33" i="11"/>
  <c r="F9" i="23"/>
  <c r="H339" i="1"/>
  <c r="H339" i="28" s="1"/>
  <c r="G10" i="21"/>
  <c r="F28" i="11"/>
  <c r="G339" i="1"/>
  <c r="G339" i="28" s="1"/>
  <c r="S283" i="6"/>
  <c r="S280"/>
  <c r="S279"/>
  <c r="S278"/>
  <c r="Q268" i="1"/>
  <c r="L268" i="28" s="1"/>
  <c r="S268" i="6"/>
  <c r="S268" i="1" s="1"/>
  <c r="N268" i="28" s="1"/>
  <c r="G86"/>
  <c r="G109" i="1"/>
  <c r="G109" i="28" s="1"/>
  <c r="G259"/>
  <c r="H168" i="1"/>
  <c r="H168" i="28" s="1"/>
  <c r="H206" i="1"/>
  <c r="H206" i="28" s="1"/>
  <c r="R317" i="1"/>
  <c r="M317" i="28" s="1"/>
  <c r="G308" i="1"/>
  <c r="G308" i="28" s="1"/>
  <c r="G313" i="1"/>
  <c r="G313" i="28" s="1"/>
  <c r="H313" i="1"/>
  <c r="H313" i="28" s="1"/>
  <c r="G328" i="1"/>
  <c r="G328" i="28" s="1"/>
  <c r="H328" i="1"/>
  <c r="H328" i="28" s="1"/>
  <c r="G332"/>
  <c r="H332"/>
  <c r="G345" i="1"/>
  <c r="G345" i="28" s="1"/>
  <c r="H345" i="1"/>
  <c r="H345" i="28" s="1"/>
  <c r="G349" i="1"/>
  <c r="G349" i="28" s="1"/>
  <c r="H349" i="1"/>
  <c r="H349" i="28" s="1"/>
  <c r="G381" i="1"/>
  <c r="G381" i="28" s="1"/>
  <c r="H381" i="1"/>
  <c r="H381" i="28" s="1"/>
  <c r="G394" i="1"/>
  <c r="G394" i="28" s="1"/>
  <c r="H394" i="1"/>
  <c r="H394" i="28" s="1"/>
  <c r="Q438" i="1"/>
  <c r="L438" i="28" s="1"/>
  <c r="S271" i="6"/>
  <c r="S270"/>
  <c r="S267"/>
  <c r="S266"/>
  <c r="R317"/>
  <c r="S77" i="1"/>
  <c r="N77" i="28" s="1"/>
  <c r="E45"/>
  <c r="E142"/>
  <c r="F77"/>
  <c r="Q77" i="1"/>
  <c r="K45"/>
  <c r="F45" i="28"/>
  <c r="F142"/>
  <c r="Q512" i="1"/>
  <c r="R142"/>
  <c r="M142" i="28" s="1"/>
  <c r="R45" i="1"/>
  <c r="M45" i="28" s="1"/>
  <c r="Q142" i="1"/>
  <c r="L142" i="28" s="1"/>
  <c r="E110"/>
  <c r="L260" i="1"/>
  <c r="R193"/>
  <c r="M193" i="28" s="1"/>
  <c r="K142" i="1"/>
  <c r="S342" i="6"/>
  <c r="S315"/>
  <c r="S295"/>
  <c r="S291"/>
  <c r="S287"/>
  <c r="S257"/>
  <c r="S253"/>
  <c r="S241"/>
  <c r="S208"/>
  <c r="S203"/>
  <c r="P45" i="1"/>
  <c r="K45" i="28" s="1"/>
  <c r="S45" i="1"/>
  <c r="N45" i="28" s="1"/>
  <c r="L45" i="1"/>
  <c r="I45" i="28" s="1"/>
  <c r="E77"/>
  <c r="E260"/>
  <c r="P193" i="1"/>
  <c r="S343" i="6"/>
  <c r="S327"/>
  <c r="S316"/>
  <c r="S304"/>
  <c r="S296"/>
  <c r="S292"/>
  <c r="S288"/>
  <c r="S258"/>
  <c r="Q254" i="1"/>
  <c r="L254" i="28" s="1"/>
  <c r="S254" i="6"/>
  <c r="S254" i="1" s="1"/>
  <c r="N254" i="28" s="1"/>
  <c r="S250" i="6"/>
  <c r="S246"/>
  <c r="S209"/>
  <c r="S200"/>
  <c r="S78" i="1"/>
  <c r="N78" i="28" s="1"/>
  <c r="L193" i="1"/>
  <c r="I193" i="28" s="1"/>
  <c r="K193" i="1"/>
  <c r="S344" i="6"/>
  <c r="S338"/>
  <c r="S339" s="1"/>
  <c r="S334"/>
  <c r="S335" s="1"/>
  <c r="S330"/>
  <c r="S332" s="1"/>
  <c r="S301"/>
  <c r="S289"/>
  <c r="S255"/>
  <c r="S251"/>
  <c r="S247"/>
  <c r="S210"/>
  <c r="E193" i="28"/>
  <c r="R77" i="1"/>
  <c r="L142"/>
  <c r="I142" i="28" s="1"/>
  <c r="Q45" i="1"/>
  <c r="F193" i="28"/>
  <c r="S292" i="9"/>
  <c r="S341" i="6"/>
  <c r="S290"/>
  <c r="S256"/>
  <c r="Q252" i="1"/>
  <c r="L252" i="28" s="1"/>
  <c r="S252" i="6"/>
  <c r="S252" i="1" s="1"/>
  <c r="N252" i="28" s="1"/>
  <c r="S211" i="6"/>
  <c r="S164"/>
  <c r="S168" s="1"/>
  <c r="S193" s="1"/>
  <c r="S142" i="1"/>
  <c r="N142" i="28" s="1"/>
  <c r="K77" i="1"/>
  <c r="K78" s="1"/>
  <c r="D193" i="28"/>
  <c r="C193"/>
  <c r="P77" i="1"/>
  <c r="P142"/>
  <c r="L77"/>
  <c r="R313" i="6"/>
  <c r="R395" s="1"/>
  <c r="R400" s="1"/>
  <c r="S312"/>
  <c r="S313" s="1"/>
  <c r="A478"/>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L395"/>
  <c r="K381"/>
  <c r="K395" s="1"/>
  <c r="A380"/>
  <c r="A361"/>
  <c r="A362" s="1"/>
  <c r="A363" s="1"/>
  <c r="A364" s="1"/>
  <c r="A365" s="1"/>
  <c r="A366" s="1"/>
  <c r="A367" s="1"/>
  <c r="A368" s="1"/>
  <c r="A369" s="1"/>
  <c r="A370" s="1"/>
  <c r="A371" s="1"/>
  <c r="A372" s="1"/>
  <c r="A373" s="1"/>
  <c r="A374" s="1"/>
  <c r="A353"/>
  <c r="A354" s="1"/>
  <c r="A355" s="1"/>
  <c r="A356" s="1"/>
  <c r="A357" s="1"/>
  <c r="A358" s="1"/>
  <c r="A359" s="1"/>
  <c r="A343"/>
  <c r="A344" s="1"/>
  <c r="A331"/>
  <c r="A302"/>
  <c r="A303" s="1"/>
  <c r="A304" s="1"/>
  <c r="A305" s="1"/>
  <c r="A306" s="1"/>
  <c r="A307" s="1"/>
  <c r="Q299"/>
  <c r="A294"/>
  <c r="A295" s="1"/>
  <c r="A296" s="1"/>
  <c r="A297" s="1"/>
  <c r="A298" s="1"/>
  <c r="A245"/>
  <c r="A249" s="1"/>
  <c r="A253" s="1"/>
  <c r="A254" s="1"/>
  <c r="A232"/>
  <c r="A233" s="1"/>
  <c r="A241" s="1"/>
  <c r="A222"/>
  <c r="A209"/>
  <c r="A210" s="1"/>
  <c r="A211" s="1"/>
  <c r="A203"/>
  <c r="A204" s="1"/>
  <c r="A205" s="1"/>
  <c r="A157"/>
  <c r="A150"/>
  <c r="A130"/>
  <c r="A131" s="1"/>
  <c r="A132" s="1"/>
  <c r="A133" s="1"/>
  <c r="A134" s="1"/>
  <c r="A135" s="1"/>
  <c r="A136" s="1"/>
  <c r="A137" s="1"/>
  <c r="A138" s="1"/>
  <c r="A120"/>
  <c r="A121" s="1"/>
  <c r="A114"/>
  <c r="A115" s="1"/>
  <c r="A116" s="1"/>
  <c r="A100"/>
  <c r="A101" s="1"/>
  <c r="A102" s="1"/>
  <c r="A103" s="1"/>
  <c r="A104" s="1"/>
  <c r="A105" s="1"/>
  <c r="A106" s="1"/>
  <c r="A107" s="1"/>
  <c r="A89"/>
  <c r="A90" s="1"/>
  <c r="A83"/>
  <c r="A84" s="1"/>
  <c r="A85" s="1"/>
  <c r="A67"/>
  <c r="A68" s="1"/>
  <c r="A69" s="1"/>
  <c r="A70" s="1"/>
  <c r="A71" s="1"/>
  <c r="A72" s="1"/>
  <c r="A73" s="1"/>
  <c r="A74" s="1"/>
  <c r="A75" s="1"/>
  <c r="A55"/>
  <c r="A56" s="1"/>
  <c r="A57" s="1"/>
  <c r="A49"/>
  <c r="A50" s="1"/>
  <c r="A51" s="1"/>
  <c r="A36"/>
  <c r="A37" s="1"/>
  <c r="A38" s="1"/>
  <c r="A39" s="1"/>
  <c r="A40" s="1"/>
  <c r="A41" s="1"/>
  <c r="A42" s="1"/>
  <c r="A43" s="1"/>
  <c r="Z326" i="1" l="1"/>
  <c r="Z164" i="6"/>
  <c r="Z209"/>
  <c r="Z211"/>
  <c r="Z246"/>
  <c r="Z253"/>
  <c r="Z255"/>
  <c r="Z257"/>
  <c r="Z270"/>
  <c r="Z274"/>
  <c r="Z278"/>
  <c r="Z280"/>
  <c r="Z288"/>
  <c r="Z290"/>
  <c r="Z292"/>
  <c r="Z294"/>
  <c r="Z296"/>
  <c r="Z304"/>
  <c r="Z334"/>
  <c r="Z338"/>
  <c r="Z348"/>
  <c r="Z362"/>
  <c r="Z321" i="9"/>
  <c r="Z323"/>
  <c r="R327" i="28"/>
  <c r="AE327" i="1"/>
  <c r="AD327"/>
  <c r="Z357" i="9"/>
  <c r="AD357" s="1"/>
  <c r="Z361"/>
  <c r="AD361" s="1"/>
  <c r="Z363"/>
  <c r="AD363" s="1"/>
  <c r="Z362"/>
  <c r="AD362" s="1"/>
  <c r="AB292"/>
  <c r="AE292" s="1"/>
  <c r="AB296"/>
  <c r="AE296" s="1"/>
  <c r="AB291"/>
  <c r="AE291" s="1"/>
  <c r="AE301"/>
  <c r="AE326"/>
  <c r="AE334"/>
  <c r="AE327"/>
  <c r="Z338"/>
  <c r="AD338" s="1"/>
  <c r="Z348"/>
  <c r="AD348" s="1"/>
  <c r="Z203" i="6"/>
  <c r="AD203" s="1"/>
  <c r="Z208"/>
  <c r="AD208" s="1"/>
  <c r="Z210"/>
  <c r="AD210" s="1"/>
  <c r="Z241"/>
  <c r="AD241" s="1"/>
  <c r="Z247"/>
  <c r="AD247" s="1"/>
  <c r="Z256"/>
  <c r="AD256" s="1"/>
  <c r="Z258"/>
  <c r="AD258" s="1"/>
  <c r="Z265"/>
  <c r="AD265" s="1"/>
  <c r="Z269"/>
  <c r="AD269" s="1"/>
  <c r="Z271"/>
  <c r="AD271" s="1"/>
  <c r="Z275"/>
  <c r="AD275" s="1"/>
  <c r="Z279"/>
  <c r="AD279" s="1"/>
  <c r="Z283"/>
  <c r="AD283" s="1"/>
  <c r="Z287"/>
  <c r="AD287" s="1"/>
  <c r="Z289"/>
  <c r="AD289" s="1"/>
  <c r="Z291"/>
  <c r="AD291" s="1"/>
  <c r="Z295"/>
  <c r="AD295" s="1"/>
  <c r="Z301"/>
  <c r="AD301" s="1"/>
  <c r="Z361"/>
  <c r="AD361" s="1"/>
  <c r="Z322" i="9"/>
  <c r="AD322" s="1"/>
  <c r="AD326" i="1"/>
  <c r="AB295" i="9"/>
  <c r="AE295"/>
  <c r="AB304"/>
  <c r="AE304"/>
  <c r="AE335"/>
  <c r="AD292"/>
  <c r="AD296"/>
  <c r="AD301"/>
  <c r="AD326"/>
  <c r="AD334"/>
  <c r="Z206" i="6"/>
  <c r="AB208"/>
  <c r="AB241"/>
  <c r="AB247"/>
  <c r="AB258"/>
  <c r="AB269"/>
  <c r="AB275"/>
  <c r="AB287"/>
  <c r="AB291"/>
  <c r="AB301"/>
  <c r="Z381"/>
  <c r="AB390"/>
  <c r="Z390"/>
  <c r="AE390" s="1"/>
  <c r="AB392"/>
  <c r="Z392"/>
  <c r="AE392" s="1"/>
  <c r="Z322" i="1"/>
  <c r="Z328"/>
  <c r="R326" i="28"/>
  <c r="AB164" i="6"/>
  <c r="AB211"/>
  <c r="AB253"/>
  <c r="AB257"/>
  <c r="AB274"/>
  <c r="AB280"/>
  <c r="AB290"/>
  <c r="AB294"/>
  <c r="AB294" i="1" s="1"/>
  <c r="T294" i="28" s="1"/>
  <c r="AB296" i="6"/>
  <c r="Z335"/>
  <c r="Z339"/>
  <c r="Z349"/>
  <c r="AB362"/>
  <c r="Z391"/>
  <c r="AB391"/>
  <c r="AB321" i="9"/>
  <c r="AB323"/>
  <c r="AB323" i="1" s="1"/>
  <c r="T323" i="28" s="1"/>
  <c r="AB357" i="9"/>
  <c r="Z357" i="1"/>
  <c r="Z381" i="9"/>
  <c r="Z390"/>
  <c r="AD390" s="1"/>
  <c r="AB390"/>
  <c r="AB392"/>
  <c r="F6" i="42" s="1"/>
  <c r="Z392" i="9"/>
  <c r="AE392" s="1"/>
  <c r="Z339"/>
  <c r="AB338"/>
  <c r="AB339" s="1"/>
  <c r="Z349"/>
  <c r="AB348"/>
  <c r="AB349" s="1"/>
  <c r="AB328"/>
  <c r="AE328" s="1"/>
  <c r="AB326" i="1"/>
  <c r="AE326" s="1"/>
  <c r="Z391" i="9"/>
  <c r="AD391" s="1"/>
  <c r="AB391"/>
  <c r="E6" i="42" s="1"/>
  <c r="E15" i="38"/>
  <c r="G15" s="1"/>
  <c r="E13" i="40"/>
  <c r="F13" s="1"/>
  <c r="S511" i="7"/>
  <c r="S438"/>
  <c r="S438" i="1" s="1"/>
  <c r="N438" i="28" s="1"/>
  <c r="S437" i="1"/>
  <c r="N437" i="28" s="1"/>
  <c r="S394" i="6"/>
  <c r="S212"/>
  <c r="S381"/>
  <c r="S206"/>
  <c r="S317"/>
  <c r="S284"/>
  <c r="S328"/>
  <c r="S324"/>
  <c r="AB283"/>
  <c r="S259"/>
  <c r="S260" s="1"/>
  <c r="S261" s="1"/>
  <c r="C19" i="38"/>
  <c r="G19" s="1"/>
  <c r="C19" i="43"/>
  <c r="H25" i="21"/>
  <c r="H21"/>
  <c r="C68" i="38"/>
  <c r="G24"/>
  <c r="L77" i="28"/>
  <c r="M332"/>
  <c r="H27" i="35"/>
  <c r="M349" i="28"/>
  <c r="H32" i="35"/>
  <c r="K110" i="28"/>
  <c r="H9" i="35"/>
  <c r="M328" i="28"/>
  <c r="H26" i="35"/>
  <c r="M345" i="28"/>
  <c r="H31" i="35"/>
  <c r="H46" i="30"/>
  <c r="I49"/>
  <c r="K193" i="28"/>
  <c r="H12" i="35"/>
  <c r="M339" i="28"/>
  <c r="H30" i="35"/>
  <c r="N388" i="28"/>
  <c r="M335"/>
  <c r="H28" i="35"/>
  <c r="H28" i="21"/>
  <c r="H16" i="30"/>
  <c r="F149" i="28"/>
  <c r="J149" i="1"/>
  <c r="K149" s="1"/>
  <c r="I47" i="30"/>
  <c r="I64"/>
  <c r="G21" i="11"/>
  <c r="G22"/>
  <c r="H26" i="21"/>
  <c r="H49" i="30"/>
  <c r="I16"/>
  <c r="H17"/>
  <c r="H42"/>
  <c r="G261" i="1"/>
  <c r="C260" i="28"/>
  <c r="L78" i="1"/>
  <c r="I77" i="28"/>
  <c r="P78" i="1"/>
  <c r="K78" i="28" s="1"/>
  <c r="K77"/>
  <c r="C142"/>
  <c r="I142" i="1"/>
  <c r="I143" s="1"/>
  <c r="Q78"/>
  <c r="L78" i="28" s="1"/>
  <c r="L45"/>
  <c r="D45"/>
  <c r="J45" i="1"/>
  <c r="E11" i="11"/>
  <c r="E26" s="1"/>
  <c r="D260" i="28"/>
  <c r="C45"/>
  <c r="I45" i="1"/>
  <c r="L261"/>
  <c r="C70" i="43" s="1"/>
  <c r="I260" i="28"/>
  <c r="E5" i="32"/>
  <c r="F5" s="1"/>
  <c r="E15" i="34"/>
  <c r="G15" s="1"/>
  <c r="L512" i="28"/>
  <c r="D77"/>
  <c r="J77" i="1"/>
  <c r="C77" i="28"/>
  <c r="I77" i="1"/>
  <c r="O361" i="28"/>
  <c r="C64" i="34"/>
  <c r="G64" s="1"/>
  <c r="I373" i="28"/>
  <c r="T352"/>
  <c r="H54" i="34"/>
  <c r="O352" i="28"/>
  <c r="H55" i="34"/>
  <c r="O357" i="28"/>
  <c r="D238"/>
  <c r="J238" i="1"/>
  <c r="H28" i="30"/>
  <c r="I28"/>
  <c r="E50"/>
  <c r="H13"/>
  <c r="I18"/>
  <c r="I13"/>
  <c r="P143" i="1"/>
  <c r="K142" i="28"/>
  <c r="R78" i="1"/>
  <c r="M78" i="28" s="1"/>
  <c r="M77"/>
  <c r="D142"/>
  <c r="J142" i="1"/>
  <c r="J143" s="1"/>
  <c r="O362" i="28"/>
  <c r="S238" i="1"/>
  <c r="N238" i="28" s="1"/>
  <c r="N237"/>
  <c r="C238"/>
  <c r="I238" i="1"/>
  <c r="I260" s="1"/>
  <c r="I261" s="1"/>
  <c r="F29" i="34"/>
  <c r="O363" i="28"/>
  <c r="I44" i="34"/>
  <c r="K44" s="1"/>
  <c r="Q324" i="28"/>
  <c r="T374"/>
  <c r="O374"/>
  <c r="D50" i="30"/>
  <c r="H47"/>
  <c r="H39"/>
  <c r="H40"/>
  <c r="G8" i="21"/>
  <c r="F110" i="28"/>
  <c r="F8" i="21"/>
  <c r="D110" i="28"/>
  <c r="C64" i="23"/>
  <c r="H54"/>
  <c r="C56" i="18"/>
  <c r="H6" i="21"/>
  <c r="F8" i="11"/>
  <c r="G110" i="1"/>
  <c r="G110" i="28" s="1"/>
  <c r="E15" i="23"/>
  <c r="G15" s="1"/>
  <c r="F37" i="11"/>
  <c r="G37" s="1"/>
  <c r="G36"/>
  <c r="G13"/>
  <c r="F16" i="21"/>
  <c r="F29" s="1"/>
  <c r="E6" i="11"/>
  <c r="G16" i="21"/>
  <c r="F6" i="11"/>
  <c r="K400" i="6"/>
  <c r="H11" i="21"/>
  <c r="H12"/>
  <c r="H5"/>
  <c r="G23" i="11"/>
  <c r="C57" i="18"/>
  <c r="H55" i="23"/>
  <c r="L55" s="1"/>
  <c r="G25" i="11"/>
  <c r="G5"/>
  <c r="K36" i="23"/>
  <c r="F35" i="11"/>
  <c r="G35" s="1"/>
  <c r="G33"/>
  <c r="H32" i="21"/>
  <c r="F31" i="11"/>
  <c r="G28"/>
  <c r="H10" i="21"/>
  <c r="H110" i="1"/>
  <c r="H110" i="28" s="1"/>
  <c r="H193" i="1"/>
  <c r="H193" i="28" s="1"/>
  <c r="G193" i="1"/>
  <c r="G193" i="28" s="1"/>
  <c r="G260"/>
  <c r="S299" i="6"/>
  <c r="O290" i="9"/>
  <c r="X290" s="1"/>
  <c r="O289"/>
  <c r="X289" s="1"/>
  <c r="O288"/>
  <c r="X288" s="1"/>
  <c r="O287"/>
  <c r="X287" s="1"/>
  <c r="O285"/>
  <c r="O284"/>
  <c r="O283"/>
  <c r="O282"/>
  <c r="X282" s="1"/>
  <c r="AD282" s="1"/>
  <c r="O281"/>
  <c r="O280"/>
  <c r="O279"/>
  <c r="O278"/>
  <c r="O277"/>
  <c r="O276"/>
  <c r="O275"/>
  <c r="O274"/>
  <c r="O273"/>
  <c r="O272"/>
  <c r="O271"/>
  <c r="O270"/>
  <c r="O269"/>
  <c r="O268"/>
  <c r="O267"/>
  <c r="O266"/>
  <c r="O265"/>
  <c r="O259"/>
  <c r="O258"/>
  <c r="X258" s="1"/>
  <c r="O257"/>
  <c r="X257" s="1"/>
  <c r="O256"/>
  <c r="X256" s="1"/>
  <c r="O255"/>
  <c r="X255" s="1"/>
  <c r="O254"/>
  <c r="O253"/>
  <c r="X253" s="1"/>
  <c r="O249"/>
  <c r="O248"/>
  <c r="O247"/>
  <c r="X247" s="1"/>
  <c r="O246"/>
  <c r="X246" s="1"/>
  <c r="O245"/>
  <c r="O244"/>
  <c r="O243"/>
  <c r="O242"/>
  <c r="O241"/>
  <c r="X241" s="1"/>
  <c r="O240"/>
  <c r="O239"/>
  <c r="O238"/>
  <c r="O237"/>
  <c r="O236"/>
  <c r="O235"/>
  <c r="O234"/>
  <c r="O233"/>
  <c r="O232"/>
  <c r="O231"/>
  <c r="O230"/>
  <c r="O229"/>
  <c r="O228"/>
  <c r="O227"/>
  <c r="O226"/>
  <c r="O225"/>
  <c r="O224"/>
  <c r="O223"/>
  <c r="O222"/>
  <c r="O221"/>
  <c r="O220"/>
  <c r="O219"/>
  <c r="O218"/>
  <c r="O217"/>
  <c r="O216"/>
  <c r="O215"/>
  <c r="O214"/>
  <c r="O213"/>
  <c r="O212"/>
  <c r="O211"/>
  <c r="O210"/>
  <c r="X210" s="1"/>
  <c r="O209"/>
  <c r="X209" s="1"/>
  <c r="O208"/>
  <c r="X208" s="1"/>
  <c r="O207"/>
  <c r="O206"/>
  <c r="O203"/>
  <c r="O202"/>
  <c r="O196"/>
  <c r="O195"/>
  <c r="O194"/>
  <c r="O187"/>
  <c r="O182"/>
  <c r="O181"/>
  <c r="O175"/>
  <c r="O169"/>
  <c r="O164"/>
  <c r="O163"/>
  <c r="O161"/>
  <c r="O158"/>
  <c r="O157"/>
  <c r="O152"/>
  <c r="O151"/>
  <c r="O150"/>
  <c r="O148"/>
  <c r="O147"/>
  <c r="O146"/>
  <c r="O145"/>
  <c r="O144"/>
  <c r="O143"/>
  <c r="O142"/>
  <c r="O141"/>
  <c r="O140"/>
  <c r="O139"/>
  <c r="O138"/>
  <c r="O137"/>
  <c r="O136"/>
  <c r="O135"/>
  <c r="O134"/>
  <c r="O133"/>
  <c r="O132"/>
  <c r="O131"/>
  <c r="O130"/>
  <c r="O129"/>
  <c r="O128"/>
  <c r="O127"/>
  <c r="O126"/>
  <c r="O125"/>
  <c r="O124"/>
  <c r="O123"/>
  <c r="O122"/>
  <c r="O121"/>
  <c r="O119"/>
  <c r="O118"/>
  <c r="O117"/>
  <c r="O116"/>
  <c r="O115"/>
  <c r="O114"/>
  <c r="O113"/>
  <c r="O112"/>
  <c r="O111"/>
  <c r="O110"/>
  <c r="O109"/>
  <c r="O108"/>
  <c r="O106"/>
  <c r="O105"/>
  <c r="O104"/>
  <c r="O103"/>
  <c r="O102"/>
  <c r="O101"/>
  <c r="O100"/>
  <c r="O99"/>
  <c r="O98"/>
  <c r="O97"/>
  <c r="O96"/>
  <c r="O95"/>
  <c r="O94"/>
  <c r="O93"/>
  <c r="O92"/>
  <c r="O91"/>
  <c r="O90"/>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512" i="8"/>
  <c r="O513" s="1"/>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398"/>
  <c r="X398" s="1"/>
  <c r="AD398" s="1"/>
  <c r="O397"/>
  <c r="O396"/>
  <c r="O394"/>
  <c r="O393"/>
  <c r="O392"/>
  <c r="O391"/>
  <c r="O390"/>
  <c r="O389"/>
  <c r="O388"/>
  <c r="O387"/>
  <c r="O386"/>
  <c r="O385"/>
  <c r="O384"/>
  <c r="O381"/>
  <c r="O380"/>
  <c r="Q380" s="1"/>
  <c r="O379"/>
  <c r="Q379" s="1"/>
  <c r="O378"/>
  <c r="Q378" s="1"/>
  <c r="O377"/>
  <c r="Q377" s="1"/>
  <c r="O376"/>
  <c r="Q376" s="1"/>
  <c r="O375"/>
  <c r="Q375" s="1"/>
  <c r="O374"/>
  <c r="O373"/>
  <c r="O371"/>
  <c r="Q371" s="1"/>
  <c r="O370"/>
  <c r="Q370" s="1"/>
  <c r="S370" s="1"/>
  <c r="O369"/>
  <c r="Q369" s="1"/>
  <c r="O368"/>
  <c r="Q368" s="1"/>
  <c r="O367"/>
  <c r="Q367" s="1"/>
  <c r="O366"/>
  <c r="Q366" s="1"/>
  <c r="S366" s="1"/>
  <c r="S366" i="1" s="1"/>
  <c r="N366" i="28" s="1"/>
  <c r="O364" i="8"/>
  <c r="Q364" s="1"/>
  <c r="S364" s="1"/>
  <c r="S364" i="1" s="1"/>
  <c r="N364" i="28" s="1"/>
  <c r="O363" i="8"/>
  <c r="O362"/>
  <c r="O361"/>
  <c r="O360"/>
  <c r="Q360" s="1"/>
  <c r="O359"/>
  <c r="Q359" s="1"/>
  <c r="O358"/>
  <c r="Q358" s="1"/>
  <c r="O357"/>
  <c r="Q357" s="1"/>
  <c r="S357" s="1"/>
  <c r="S357" i="1" s="1"/>
  <c r="N357" i="28" s="1"/>
  <c r="O356" i="8"/>
  <c r="Q356" s="1"/>
  <c r="O355"/>
  <c r="Q355" s="1"/>
  <c r="O354"/>
  <c r="Q354" s="1"/>
  <c r="O353"/>
  <c r="Q353" s="1"/>
  <c r="O352"/>
  <c r="Q352" s="1"/>
  <c r="S352" s="1"/>
  <c r="S352" i="1" s="1"/>
  <c r="N352" i="28" s="1"/>
  <c r="O351" i="8"/>
  <c r="O350"/>
  <c r="O349"/>
  <c r="O348"/>
  <c r="O347"/>
  <c r="O346"/>
  <c r="O345"/>
  <c r="O344"/>
  <c r="O343"/>
  <c r="O342"/>
  <c r="O341"/>
  <c r="O339"/>
  <c r="O338"/>
  <c r="O337"/>
  <c r="O336"/>
  <c r="O335"/>
  <c r="O334"/>
  <c r="O333"/>
  <c r="O332"/>
  <c r="O331"/>
  <c r="O330"/>
  <c r="Q330" s="1"/>
  <c r="Q332" s="1"/>
  <c r="O328"/>
  <c r="Q323"/>
  <c r="Q322"/>
  <c r="Q321"/>
  <c r="O317"/>
  <c r="O316"/>
  <c r="Q316" s="1"/>
  <c r="O315"/>
  <c r="Q315" s="1"/>
  <c r="O313"/>
  <c r="O310"/>
  <c r="O309"/>
  <c r="O308"/>
  <c r="O304"/>
  <c r="X304" s="1"/>
  <c r="O303"/>
  <c r="O302"/>
  <c r="O301"/>
  <c r="X301" s="1"/>
  <c r="O298"/>
  <c r="O297"/>
  <c r="O296"/>
  <c r="X296" s="1"/>
  <c r="O295"/>
  <c r="X295" s="1"/>
  <c r="O294"/>
  <c r="O293"/>
  <c r="O292"/>
  <c r="X292" s="1"/>
  <c r="O291"/>
  <c r="X291" s="1"/>
  <c r="O290"/>
  <c r="X290" s="1"/>
  <c r="O289"/>
  <c r="X289" s="1"/>
  <c r="O288"/>
  <c r="X288" s="1"/>
  <c r="O287"/>
  <c r="X287" s="1"/>
  <c r="O284"/>
  <c r="O283"/>
  <c r="O282"/>
  <c r="X282" s="1"/>
  <c r="AD282" s="1"/>
  <c r="O281"/>
  <c r="O280"/>
  <c r="O279"/>
  <c r="O278"/>
  <c r="O277"/>
  <c r="O276"/>
  <c r="O275"/>
  <c r="O274"/>
  <c r="O273"/>
  <c r="O272"/>
  <c r="O271"/>
  <c r="O270"/>
  <c r="O269"/>
  <c r="O268"/>
  <c r="O267"/>
  <c r="O266"/>
  <c r="O265"/>
  <c r="O261"/>
  <c r="O260"/>
  <c r="O259"/>
  <c r="O258"/>
  <c r="X258" s="1"/>
  <c r="O257"/>
  <c r="X257" s="1"/>
  <c r="O256"/>
  <c r="X256" s="1"/>
  <c r="O255"/>
  <c r="X255" s="1"/>
  <c r="O254"/>
  <c r="O253"/>
  <c r="X253" s="1"/>
  <c r="O249"/>
  <c r="O248"/>
  <c r="O247"/>
  <c r="X247" s="1"/>
  <c r="O246"/>
  <c r="X246" s="1"/>
  <c r="O245"/>
  <c r="O244"/>
  <c r="O243"/>
  <c r="O242"/>
  <c r="O241"/>
  <c r="X241" s="1"/>
  <c r="O240"/>
  <c r="O239"/>
  <c r="O238"/>
  <c r="O237"/>
  <c r="O236"/>
  <c r="O235"/>
  <c r="O234"/>
  <c r="O233"/>
  <c r="O232"/>
  <c r="O231"/>
  <c r="O230"/>
  <c r="O229"/>
  <c r="O228"/>
  <c r="O227"/>
  <c r="O226"/>
  <c r="O225"/>
  <c r="O224"/>
  <c r="O223"/>
  <c r="O222"/>
  <c r="O221"/>
  <c r="O220"/>
  <c r="O219"/>
  <c r="O218"/>
  <c r="O213"/>
  <c r="O206"/>
  <c r="O203"/>
  <c r="O202"/>
  <c r="Q200"/>
  <c r="O196"/>
  <c r="O195"/>
  <c r="O194"/>
  <c r="O163"/>
  <c r="Q156"/>
  <c r="O147"/>
  <c r="O143"/>
  <c r="O110"/>
  <c r="O109"/>
  <c r="O108"/>
  <c r="O104"/>
  <c r="O103"/>
  <c r="O102"/>
  <c r="O101"/>
  <c r="O92"/>
  <c r="O91"/>
  <c r="O88"/>
  <c r="O87"/>
  <c r="O86"/>
  <c r="O85"/>
  <c r="O84"/>
  <c r="O83"/>
  <c r="O82"/>
  <c r="O81"/>
  <c r="O305" i="1"/>
  <c r="O191"/>
  <c r="O190"/>
  <c r="O189"/>
  <c r="O188"/>
  <c r="O188" i="7" s="1"/>
  <c r="O185" i="1"/>
  <c r="O184"/>
  <c r="O183"/>
  <c r="O183" i="7" s="1"/>
  <c r="O179" i="1"/>
  <c r="O178"/>
  <c r="O177"/>
  <c r="O176"/>
  <c r="O176" i="7" s="1"/>
  <c r="O173" i="1"/>
  <c r="O172"/>
  <c r="O171"/>
  <c r="O170"/>
  <c r="O170" i="7" s="1"/>
  <c r="O167" i="1"/>
  <c r="O166"/>
  <c r="O165"/>
  <c r="O165" i="7" s="1"/>
  <c r="O160" i="1"/>
  <c r="O159"/>
  <c r="O159" i="7" s="1"/>
  <c r="O155" i="1"/>
  <c r="O154"/>
  <c r="O153"/>
  <c r="O153" i="7" s="1"/>
  <c r="AB322" i="9" l="1"/>
  <c r="AB322" i="1" s="1"/>
  <c r="T322" i="28" s="1"/>
  <c r="AB361" i="6"/>
  <c r="AB295"/>
  <c r="AB289"/>
  <c r="AB279"/>
  <c r="AB271"/>
  <c r="AB265"/>
  <c r="AB256"/>
  <c r="Z259"/>
  <c r="AB210"/>
  <c r="Z212"/>
  <c r="AB203"/>
  <c r="Z241" i="8"/>
  <c r="Z247"/>
  <c r="Z256"/>
  <c r="Z258"/>
  <c r="Z287"/>
  <c r="Z289"/>
  <c r="Z291"/>
  <c r="Z295"/>
  <c r="Z301"/>
  <c r="Z208" i="9"/>
  <c r="Z210"/>
  <c r="Z246"/>
  <c r="Z253"/>
  <c r="Z255"/>
  <c r="Z257"/>
  <c r="Z287"/>
  <c r="Z289"/>
  <c r="R322" i="28"/>
  <c r="AE322" i="1"/>
  <c r="AD322"/>
  <c r="Z260" i="6"/>
  <c r="Z246" i="8"/>
  <c r="AD246"/>
  <c r="Z253"/>
  <c r="AD253"/>
  <c r="Z255"/>
  <c r="AD255"/>
  <c r="Z257"/>
  <c r="AD257"/>
  <c r="Z288"/>
  <c r="AD288"/>
  <c r="Z290"/>
  <c r="AD290"/>
  <c r="Z292"/>
  <c r="AD292"/>
  <c r="Z296"/>
  <c r="AD296"/>
  <c r="Z304"/>
  <c r="AD304"/>
  <c r="Z209" i="9"/>
  <c r="AD209"/>
  <c r="Z241"/>
  <c r="AD241"/>
  <c r="Z247"/>
  <c r="AD247"/>
  <c r="Z256"/>
  <c r="AD256"/>
  <c r="Z258"/>
  <c r="AD258"/>
  <c r="Z288"/>
  <c r="AD288"/>
  <c r="Z290"/>
  <c r="AD290"/>
  <c r="AD357" i="1"/>
  <c r="AB362" i="9"/>
  <c r="AE362" s="1"/>
  <c r="AB363"/>
  <c r="AE363" s="1"/>
  <c r="AB361"/>
  <c r="AE361" s="1"/>
  <c r="AD392" i="6"/>
  <c r="AE323" i="9"/>
  <c r="AE321"/>
  <c r="AE362" i="6"/>
  <c r="AE296"/>
  <c r="AE294"/>
  <c r="AE290"/>
  <c r="AE280"/>
  <c r="AE274"/>
  <c r="AE257"/>
  <c r="AE253"/>
  <c r="AE211"/>
  <c r="AE164"/>
  <c r="Z284"/>
  <c r="AE391" i="9"/>
  <c r="AE349"/>
  <c r="AE339"/>
  <c r="AE390"/>
  <c r="Z323" i="1"/>
  <c r="Z321"/>
  <c r="Z324" i="9"/>
  <c r="AE391" i="6"/>
  <c r="AB348"/>
  <c r="AE348" s="1"/>
  <c r="AB338"/>
  <c r="AE338" s="1"/>
  <c r="AB334"/>
  <c r="AE334" s="1"/>
  <c r="AB304"/>
  <c r="AE304" s="1"/>
  <c r="Z294" i="1"/>
  <c r="AB292" i="6"/>
  <c r="AE292" s="1"/>
  <c r="AB288"/>
  <c r="AE288" s="1"/>
  <c r="AB278"/>
  <c r="AE278" s="1"/>
  <c r="AB270"/>
  <c r="AE270" s="1"/>
  <c r="AB255"/>
  <c r="AE255" s="1"/>
  <c r="AB246"/>
  <c r="AE246" s="1"/>
  <c r="AB209"/>
  <c r="AE209" s="1"/>
  <c r="Z168"/>
  <c r="Z299"/>
  <c r="AD390"/>
  <c r="AE322" i="9"/>
  <c r="AE361" i="6"/>
  <c r="AE301"/>
  <c r="AE295"/>
  <c r="AE291"/>
  <c r="AE289"/>
  <c r="AE287"/>
  <c r="AE283"/>
  <c r="AE279"/>
  <c r="AE275"/>
  <c r="AE271"/>
  <c r="AE269"/>
  <c r="AE265"/>
  <c r="AE258"/>
  <c r="AE256"/>
  <c r="AE247"/>
  <c r="AE241"/>
  <c r="AE210"/>
  <c r="AE208"/>
  <c r="AE203"/>
  <c r="AE348" i="9"/>
  <c r="AE338"/>
  <c r="AD392"/>
  <c r="AD391" i="6"/>
  <c r="AE357" i="9"/>
  <c r="AD323"/>
  <c r="AD321"/>
  <c r="AD362" i="6"/>
  <c r="AD348"/>
  <c r="AD338"/>
  <c r="AD334"/>
  <c r="AD304"/>
  <c r="AD296"/>
  <c r="AD294"/>
  <c r="AD292"/>
  <c r="AD290"/>
  <c r="AD288"/>
  <c r="AD280"/>
  <c r="AD278"/>
  <c r="AD274"/>
  <c r="AD270"/>
  <c r="AD257"/>
  <c r="AD255"/>
  <c r="AD253"/>
  <c r="AD246"/>
  <c r="AD211"/>
  <c r="AD209"/>
  <c r="AD164"/>
  <c r="Q101" i="8"/>
  <c r="X101"/>
  <c r="Q269"/>
  <c r="X269"/>
  <c r="Q275"/>
  <c r="X275"/>
  <c r="Q279"/>
  <c r="X279"/>
  <c r="Q283"/>
  <c r="X283"/>
  <c r="AB287"/>
  <c r="Q348"/>
  <c r="Q349" s="1"/>
  <c r="X348"/>
  <c r="Q362"/>
  <c r="S362" s="1"/>
  <c r="S362" i="1" s="1"/>
  <c r="N362" i="28" s="1"/>
  <c r="X362" i="8"/>
  <c r="Q390"/>
  <c r="X390"/>
  <c r="Q392"/>
  <c r="Q392" i="1" s="1"/>
  <c r="L392" i="28" s="1"/>
  <c r="X392" i="8"/>
  <c r="Q202" i="9"/>
  <c r="X202"/>
  <c r="AB208"/>
  <c r="AB208" i="1" s="1"/>
  <c r="Q266" i="9"/>
  <c r="X266"/>
  <c r="Q270"/>
  <c r="S270" s="1"/>
  <c r="X270"/>
  <c r="Q274"/>
  <c r="S274" s="1"/>
  <c r="X274"/>
  <c r="Q278"/>
  <c r="S278" s="1"/>
  <c r="X278"/>
  <c r="Q280"/>
  <c r="S280" s="1"/>
  <c r="X280"/>
  <c r="Z299"/>
  <c r="AB328" i="1"/>
  <c r="AE328" s="1"/>
  <c r="T326" i="28"/>
  <c r="D6" i="42"/>
  <c r="G6" s="1"/>
  <c r="AB394" i="9"/>
  <c r="AB357" i="1"/>
  <c r="AE357" s="1"/>
  <c r="AB381" i="9"/>
  <c r="AE381" s="1"/>
  <c r="AB324"/>
  <c r="AB321" i="1"/>
  <c r="E5" i="42"/>
  <c r="AB349" i="6"/>
  <c r="AE349" s="1"/>
  <c r="AB168"/>
  <c r="AB193" s="1"/>
  <c r="J17" i="38"/>
  <c r="L17" s="1"/>
  <c r="J17" i="23"/>
  <c r="L17" s="1"/>
  <c r="E17" i="18"/>
  <c r="G17" s="1"/>
  <c r="R328" i="28"/>
  <c r="J17" i="34"/>
  <c r="L17" s="1"/>
  <c r="F5" i="42"/>
  <c r="D5"/>
  <c r="AB394" i="6"/>
  <c r="AB206"/>
  <c r="AE206" s="1"/>
  <c r="Z292" i="1"/>
  <c r="Z288"/>
  <c r="Z287"/>
  <c r="Z256"/>
  <c r="Q103" i="8"/>
  <c r="Q103" i="1" s="1"/>
  <c r="L103" i="28" s="1"/>
  <c r="X103" i="8"/>
  <c r="Q108"/>
  <c r="X108"/>
  <c r="Q203"/>
  <c r="Q206" s="1"/>
  <c r="X203"/>
  <c r="AB241"/>
  <c r="Q265"/>
  <c r="X265"/>
  <c r="Q267"/>
  <c r="X267"/>
  <c r="Q271"/>
  <c r="X271"/>
  <c r="Q88"/>
  <c r="X88"/>
  <c r="Q92"/>
  <c r="Q92" i="1" s="1"/>
  <c r="L92" i="28" s="1"/>
  <c r="X92" i="8"/>
  <c r="Q102"/>
  <c r="Q102" i="1" s="1"/>
  <c r="X102" i="8"/>
  <c r="Q104"/>
  <c r="X104"/>
  <c r="Q266"/>
  <c r="S266" s="1"/>
  <c r="X266"/>
  <c r="Q270"/>
  <c r="Q270" i="1" s="1"/>
  <c r="L270" i="28" s="1"/>
  <c r="X270" i="8"/>
  <c r="Q274"/>
  <c r="Q274" i="1" s="1"/>
  <c r="L274" i="28" s="1"/>
  <c r="X274" i="8"/>
  <c r="Q278"/>
  <c r="Q278" i="1" s="1"/>
  <c r="L278" i="28" s="1"/>
  <c r="X278" i="8"/>
  <c r="Q280"/>
  <c r="Q280" i="1" s="1"/>
  <c r="L280" i="28" s="1"/>
  <c r="X280" i="8"/>
  <c r="Q334"/>
  <c r="Q335" s="1"/>
  <c r="X334"/>
  <c r="Q338"/>
  <c r="Q339" s="1"/>
  <c r="X338"/>
  <c r="Q361"/>
  <c r="Q361" i="1" s="1"/>
  <c r="X361" i="8"/>
  <c r="Q363"/>
  <c r="Q363" i="1" s="1"/>
  <c r="L363" i="28" s="1"/>
  <c r="X363" i="8"/>
  <c r="Q391"/>
  <c r="S391" s="1"/>
  <c r="S391" i="1" s="1"/>
  <c r="N391" i="28" s="1"/>
  <c r="X391" i="8"/>
  <c r="Q164" i="9"/>
  <c r="Q168" s="1"/>
  <c r="Q193" s="1"/>
  <c r="X164"/>
  <c r="Q203"/>
  <c r="X203"/>
  <c r="Q211"/>
  <c r="S211" s="1"/>
  <c r="S211" i="1" s="1"/>
  <c r="N211" i="28" s="1"/>
  <c r="X211" i="9"/>
  <c r="AB241"/>
  <c r="Q265"/>
  <c r="S265" s="1"/>
  <c r="X265"/>
  <c r="Q267"/>
  <c r="S267" s="1"/>
  <c r="X267"/>
  <c r="Q269"/>
  <c r="S269" s="1"/>
  <c r="X269"/>
  <c r="Q271"/>
  <c r="S271" s="1"/>
  <c r="X271"/>
  <c r="Q275"/>
  <c r="S275" s="1"/>
  <c r="X275"/>
  <c r="Q279"/>
  <c r="S279" s="1"/>
  <c r="X279"/>
  <c r="Q283"/>
  <c r="S283" s="1"/>
  <c r="Z283" s="1"/>
  <c r="X283"/>
  <c r="J72" i="38"/>
  <c r="L72" s="1"/>
  <c r="R357" i="28"/>
  <c r="E57" i="18"/>
  <c r="G57" s="1"/>
  <c r="J55" i="34"/>
  <c r="L55" s="1"/>
  <c r="Z324" i="1"/>
  <c r="AB339" i="6"/>
  <c r="AE339" s="1"/>
  <c r="Z394"/>
  <c r="AB381"/>
  <c r="AE381" s="1"/>
  <c r="AB212"/>
  <c r="AE212" s="1"/>
  <c r="Q324" i="8"/>
  <c r="Z394" i="9"/>
  <c r="Z304" i="1"/>
  <c r="Z296"/>
  <c r="Z290"/>
  <c r="Z255"/>
  <c r="Z209"/>
  <c r="Z295"/>
  <c r="Z289"/>
  <c r="Z258"/>
  <c r="Z210"/>
  <c r="Q391"/>
  <c r="L391" i="28" s="1"/>
  <c r="S390" i="8"/>
  <c r="S392"/>
  <c r="S392" i="1" s="1"/>
  <c r="N392" i="28" s="1"/>
  <c r="G70" i="43"/>
  <c r="I78" i="28"/>
  <c r="S512" i="7"/>
  <c r="S512" i="1" s="1"/>
  <c r="S511"/>
  <c r="N511" i="28" s="1"/>
  <c r="Q381" i="8"/>
  <c r="Q317"/>
  <c r="D14" i="23"/>
  <c r="F14" s="1"/>
  <c r="D14" i="38"/>
  <c r="F14" s="1"/>
  <c r="AB284" i="6"/>
  <c r="Q284" i="9"/>
  <c r="G19" i="43"/>
  <c r="I261" i="28"/>
  <c r="C70" i="38"/>
  <c r="L149" i="1"/>
  <c r="M149" s="1"/>
  <c r="N149" s="1"/>
  <c r="O149" i="7" s="1"/>
  <c r="K143" i="28"/>
  <c r="E78"/>
  <c r="F78"/>
  <c r="F9" i="11"/>
  <c r="E8"/>
  <c r="D395" i="28"/>
  <c r="F31" i="21"/>
  <c r="F34" s="1"/>
  <c r="D14" i="34"/>
  <c r="O305" i="7"/>
  <c r="X305" s="1"/>
  <c r="J305" i="28"/>
  <c r="E9" i="11"/>
  <c r="E38" s="1"/>
  <c r="S353" i="8"/>
  <c r="S353" i="1" s="1"/>
  <c r="N353" i="28" s="1"/>
  <c r="Q353" i="1"/>
  <c r="L353" i="28" s="1"/>
  <c r="S355" i="8"/>
  <c r="S355" i="1" s="1"/>
  <c r="N355" i="28" s="1"/>
  <c r="Q355" i="1"/>
  <c r="L355" i="28" s="1"/>
  <c r="S359" i="8"/>
  <c r="S359" i="1" s="1"/>
  <c r="N359" i="28" s="1"/>
  <c r="Q359" i="1"/>
  <c r="L359" i="28" s="1"/>
  <c r="S361" i="8"/>
  <c r="S363"/>
  <c r="S363" i="1" s="1"/>
  <c r="N363" i="28" s="1"/>
  <c r="S368" i="8"/>
  <c r="Q368" i="1"/>
  <c r="L368" i="28" s="1"/>
  <c r="S376" i="8"/>
  <c r="Q376" i="1"/>
  <c r="S378" i="8"/>
  <c r="Q378" i="1"/>
  <c r="L378" i="28" s="1"/>
  <c r="S380" i="8"/>
  <c r="Q380" i="1"/>
  <c r="F52" i="30"/>
  <c r="E261" i="28"/>
  <c r="L54" i="34"/>
  <c r="D78" i="28"/>
  <c r="J78" i="1"/>
  <c r="D52" i="30"/>
  <c r="D71" s="1"/>
  <c r="C261" i="28"/>
  <c r="S354" i="8"/>
  <c r="S354" i="1" s="1"/>
  <c r="N354" i="28" s="1"/>
  <c r="Q354" i="1"/>
  <c r="L354" i="28" s="1"/>
  <c r="S356" i="8"/>
  <c r="S356" i="1" s="1"/>
  <c r="N356" i="28" s="1"/>
  <c r="Q356" i="1"/>
  <c r="S358" i="8"/>
  <c r="S358" i="1" s="1"/>
  <c r="N358" i="28" s="1"/>
  <c r="Q358" i="1"/>
  <c r="L358" i="28" s="1"/>
  <c r="S360" i="8"/>
  <c r="S360" i="1" s="1"/>
  <c r="N360" i="28" s="1"/>
  <c r="Q360" i="1"/>
  <c r="L360" i="28" s="1"/>
  <c r="S367" i="8"/>
  <c r="S367" i="1" s="1"/>
  <c r="N367" i="28" s="1"/>
  <c r="Q367" i="1"/>
  <c r="L367" i="28" s="1"/>
  <c r="S371" i="8"/>
  <c r="Q371" i="1"/>
  <c r="L371" i="28" s="1"/>
  <c r="S375" i="8"/>
  <c r="Q375" i="1"/>
  <c r="L375" i="28" s="1"/>
  <c r="S377" i="8"/>
  <c r="Q377" i="1"/>
  <c r="L377" i="28" s="1"/>
  <c r="S379" i="8"/>
  <c r="Q379" i="1"/>
  <c r="L379" i="28" s="1"/>
  <c r="C78"/>
  <c r="I78" i="1"/>
  <c r="T373" i="28"/>
  <c r="H64" i="34"/>
  <c r="L64" s="1"/>
  <c r="O373" i="28"/>
  <c r="E52" i="30"/>
  <c r="E71" s="1"/>
  <c r="D261" i="28"/>
  <c r="F14" i="34"/>
  <c r="F14" i="30"/>
  <c r="E143" i="28"/>
  <c r="D14" i="30"/>
  <c r="C143" i="28"/>
  <c r="G14" i="30"/>
  <c r="F143" i="28"/>
  <c r="E14" i="30"/>
  <c r="D143" i="28"/>
  <c r="S369" i="8"/>
  <c r="Q369" i="1"/>
  <c r="H16" i="21"/>
  <c r="S274" i="8"/>
  <c r="S274" i="1" s="1"/>
  <c r="N274" i="28" s="1"/>
  <c r="S322" i="8"/>
  <c r="S322" i="1" s="1"/>
  <c r="N322" i="28" s="1"/>
  <c r="Q322" i="1"/>
  <c r="L322" i="28" s="1"/>
  <c r="G56" i="18"/>
  <c r="H64" i="23"/>
  <c r="L64" s="1"/>
  <c r="C66" i="18"/>
  <c r="G66" s="1"/>
  <c r="S202" i="9"/>
  <c r="S202" i="1" s="1"/>
  <c r="N202" i="28" s="1"/>
  <c r="S275" i="8"/>
  <c r="Q275" i="1"/>
  <c r="L275" i="28" s="1"/>
  <c r="S323" i="8"/>
  <c r="S323" i="1" s="1"/>
  <c r="N323" i="28" s="1"/>
  <c r="Q323" i="1"/>
  <c r="L323" i="28" s="1"/>
  <c r="G261"/>
  <c r="L54" i="23"/>
  <c r="C395" i="28"/>
  <c r="S321" i="8"/>
  <c r="Q321" i="1"/>
  <c r="L321" i="28" s="1"/>
  <c r="G6" i="11"/>
  <c r="G31"/>
  <c r="Q370" i="1"/>
  <c r="E80" i="38" s="1"/>
  <c r="S283" i="8"/>
  <c r="O154" i="6"/>
  <c r="O154" i="7"/>
  <c r="O155" i="6"/>
  <c r="O155" i="7"/>
  <c r="O160" i="6"/>
  <c r="O160" i="7"/>
  <c r="O166" i="6"/>
  <c r="O166" i="7"/>
  <c r="O167" i="6"/>
  <c r="O167" i="7"/>
  <c r="O171" i="6"/>
  <c r="O171" i="7"/>
  <c r="O172" i="6"/>
  <c r="O172" i="7"/>
  <c r="O173" i="6"/>
  <c r="O173" i="7"/>
  <c r="O177" i="6"/>
  <c r="O177" i="7"/>
  <c r="O178" i="6"/>
  <c r="O178" i="7"/>
  <c r="O179" i="6"/>
  <c r="O179" i="7"/>
  <c r="O184" i="6"/>
  <c r="O184" i="7"/>
  <c r="O185" i="6"/>
  <c r="O185" i="7"/>
  <c r="O189" i="6"/>
  <c r="O189" i="7"/>
  <c r="O190" i="6"/>
  <c r="O190" i="7"/>
  <c r="O191" i="6"/>
  <c r="O191" i="7"/>
  <c r="S265" i="8"/>
  <c r="S265" i="1" s="1"/>
  <c r="N265" i="28" s="1"/>
  <c r="S267" i="8"/>
  <c r="S269"/>
  <c r="S269" i="1" s="1"/>
  <c r="N269" i="28" s="1"/>
  <c r="S271" i="8"/>
  <c r="S271" i="1" s="1"/>
  <c r="N271" i="28" s="1"/>
  <c r="S278" i="8"/>
  <c r="S278" i="1" s="1"/>
  <c r="N278" i="28" s="1"/>
  <c r="S279" i="8"/>
  <c r="S279" i="1" s="1"/>
  <c r="N279" i="28" s="1"/>
  <c r="S280" i="8"/>
  <c r="S280" i="1" s="1"/>
  <c r="N280" i="28" s="1"/>
  <c r="S270" i="8"/>
  <c r="S270" i="1" s="1"/>
  <c r="N270" i="28" s="1"/>
  <c r="S266" i="9"/>
  <c r="Q266" i="1"/>
  <c r="L266" i="28" s="1"/>
  <c r="Q365" i="1"/>
  <c r="E79" i="38" s="1"/>
  <c r="S156" i="8"/>
  <c r="O170" i="6"/>
  <c r="O176"/>
  <c r="O159"/>
  <c r="O188"/>
  <c r="S203" i="8"/>
  <c r="S312"/>
  <c r="S313" s="1"/>
  <c r="Q313" i="1"/>
  <c r="S341" i="8"/>
  <c r="S164" i="9"/>
  <c r="O165" i="6"/>
  <c r="Q108" i="1"/>
  <c r="L108" i="28" s="1"/>
  <c r="Q98" i="1"/>
  <c r="L98" i="28" s="1"/>
  <c r="L102"/>
  <c r="Q211" i="1"/>
  <c r="L211" i="28" s="1"/>
  <c r="S316" i="8"/>
  <c r="S316" i="1" s="1"/>
  <c r="N316" i="28" s="1"/>
  <c r="Q316" i="1"/>
  <c r="L316" i="28" s="1"/>
  <c r="S344" i="8"/>
  <c r="Q348" i="1"/>
  <c r="Q352"/>
  <c r="E71" i="38" s="1"/>
  <c r="Q101" i="1"/>
  <c r="L101" i="28" s="1"/>
  <c r="S197" i="8"/>
  <c r="S315"/>
  <c r="Q315" i="1"/>
  <c r="S330" i="8"/>
  <c r="S332" s="1"/>
  <c r="S334"/>
  <c r="S335" s="1"/>
  <c r="Q338" i="1"/>
  <c r="S343" i="8"/>
  <c r="O153" i="6"/>
  <c r="O183"/>
  <c r="Q104" i="1"/>
  <c r="L104" i="28" s="1"/>
  <c r="S200" i="8"/>
  <c r="S342"/>
  <c r="Q152" i="1"/>
  <c r="S152"/>
  <c r="O305" i="6"/>
  <c r="O305" i="9"/>
  <c r="X305" s="1"/>
  <c r="O305" i="8"/>
  <c r="O153" i="9"/>
  <c r="O154"/>
  <c r="O155"/>
  <c r="O159"/>
  <c r="O160"/>
  <c r="O165"/>
  <c r="O166"/>
  <c r="O167"/>
  <c r="O170"/>
  <c r="O171"/>
  <c r="O172"/>
  <c r="O173"/>
  <c r="O176"/>
  <c r="O177"/>
  <c r="O178"/>
  <c r="O179"/>
  <c r="O183"/>
  <c r="O184"/>
  <c r="O185"/>
  <c r="O188"/>
  <c r="O189"/>
  <c r="O190"/>
  <c r="O191"/>
  <c r="A478" i="8"/>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L388"/>
  <c r="M387"/>
  <c r="M388" s="1"/>
  <c r="I387"/>
  <c r="I388" s="1"/>
  <c r="A380"/>
  <c r="A361"/>
  <c r="A362" s="1"/>
  <c r="A363" s="1"/>
  <c r="A364" s="1"/>
  <c r="A365" s="1"/>
  <c r="A366" s="1"/>
  <c r="A367" s="1"/>
  <c r="A368" s="1"/>
  <c r="A369" s="1"/>
  <c r="A370" s="1"/>
  <c r="A371" s="1"/>
  <c r="A372" s="1"/>
  <c r="A373" s="1"/>
  <c r="A374" s="1"/>
  <c r="A353"/>
  <c r="A354" s="1"/>
  <c r="A355" s="1"/>
  <c r="A356" s="1"/>
  <c r="A357" s="1"/>
  <c r="A358" s="1"/>
  <c r="A359" s="1"/>
  <c r="A343"/>
  <c r="A344" s="1"/>
  <c r="A331"/>
  <c r="N328"/>
  <c r="M328"/>
  <c r="K328"/>
  <c r="Q327"/>
  <c r="Q326"/>
  <c r="N308"/>
  <c r="M308"/>
  <c r="K308"/>
  <c r="Q304"/>
  <c r="Q303"/>
  <c r="Q302"/>
  <c r="A302"/>
  <c r="A303" s="1"/>
  <c r="A304" s="1"/>
  <c r="A305" s="1"/>
  <c r="A306" s="1"/>
  <c r="A307" s="1"/>
  <c r="Q301"/>
  <c r="Q298"/>
  <c r="Q297"/>
  <c r="Q296"/>
  <c r="Q295"/>
  <c r="Q294"/>
  <c r="A294"/>
  <c r="A295" s="1"/>
  <c r="A296" s="1"/>
  <c r="A297" s="1"/>
  <c r="A298" s="1"/>
  <c r="Q293"/>
  <c r="Q292"/>
  <c r="Q291"/>
  <c r="Q290"/>
  <c r="Q289"/>
  <c r="Q288"/>
  <c r="Q287"/>
  <c r="Q258"/>
  <c r="Q257"/>
  <c r="Q256"/>
  <c r="Q255"/>
  <c r="Q253"/>
  <c r="Q247"/>
  <c r="Q246"/>
  <c r="A245"/>
  <c r="A249" s="1"/>
  <c r="A253" s="1"/>
  <c r="A254" s="1"/>
  <c r="Q241"/>
  <c r="A232"/>
  <c r="A233" s="1"/>
  <c r="A241" s="1"/>
  <c r="A222"/>
  <c r="A209"/>
  <c r="A210" s="1"/>
  <c r="A211" s="1"/>
  <c r="A203"/>
  <c r="A204" s="1"/>
  <c r="A205" s="1"/>
  <c r="N168"/>
  <c r="M168"/>
  <c r="L168"/>
  <c r="K168"/>
  <c r="A157"/>
  <c r="J156"/>
  <c r="I156"/>
  <c r="A150"/>
  <c r="A130"/>
  <c r="A131" s="1"/>
  <c r="A132" s="1"/>
  <c r="A133" s="1"/>
  <c r="A134" s="1"/>
  <c r="A135" s="1"/>
  <c r="A136" s="1"/>
  <c r="A137" s="1"/>
  <c r="A138" s="1"/>
  <c r="A120"/>
  <c r="A121" s="1"/>
  <c r="A114"/>
  <c r="A115" s="1"/>
  <c r="A116" s="1"/>
  <c r="N109"/>
  <c r="M109"/>
  <c r="L108"/>
  <c r="L104"/>
  <c r="L103"/>
  <c r="L102"/>
  <c r="L101"/>
  <c r="A100"/>
  <c r="A101" s="1"/>
  <c r="A102" s="1"/>
  <c r="A103" s="1"/>
  <c r="A104" s="1"/>
  <c r="A105" s="1"/>
  <c r="A106" s="1"/>
  <c r="A107" s="1"/>
  <c r="L98"/>
  <c r="L92"/>
  <c r="A89"/>
  <c r="A90" s="1"/>
  <c r="N86"/>
  <c r="M86"/>
  <c r="L84"/>
  <c r="K84"/>
  <c r="A83"/>
  <c r="A84" s="1"/>
  <c r="A85" s="1"/>
  <c r="L82"/>
  <c r="K82"/>
  <c r="A67"/>
  <c r="A68" s="1"/>
  <c r="A69" s="1"/>
  <c r="A70" s="1"/>
  <c r="A71" s="1"/>
  <c r="A72" s="1"/>
  <c r="A73" s="1"/>
  <c r="A74" s="1"/>
  <c r="A75" s="1"/>
  <c r="A55"/>
  <c r="A56" s="1"/>
  <c r="A57" s="1"/>
  <c r="A49"/>
  <c r="A50" s="1"/>
  <c r="A51" s="1"/>
  <c r="A36"/>
  <c r="A37" s="1"/>
  <c r="A38" s="1"/>
  <c r="A39" s="1"/>
  <c r="A40" s="1"/>
  <c r="A41" s="1"/>
  <c r="A42" s="1"/>
  <c r="A43" s="1"/>
  <c r="Q206" i="9" l="1"/>
  <c r="Q394" i="8"/>
  <c r="AE324" i="9"/>
  <c r="Q271" i="1"/>
  <c r="L271" i="28" s="1"/>
  <c r="Q267" i="1"/>
  <c r="L267" i="28" s="1"/>
  <c r="Q284" i="8"/>
  <c r="H57" i="18"/>
  <c r="I57"/>
  <c r="Z305" i="9"/>
  <c r="AD305" s="1"/>
  <c r="AD210" i="1"/>
  <c r="AD258"/>
  <c r="AD289"/>
  <c r="AD295"/>
  <c r="AD255"/>
  <c r="R304" i="28"/>
  <c r="AD304" i="1"/>
  <c r="AD256"/>
  <c r="AD287"/>
  <c r="AB299" i="9"/>
  <c r="AE299" s="1"/>
  <c r="Z280"/>
  <c r="Z278"/>
  <c r="Z274"/>
  <c r="Z270"/>
  <c r="Z266"/>
  <c r="Z279" i="8"/>
  <c r="Z275"/>
  <c r="Z269"/>
  <c r="Z101"/>
  <c r="AB299" i="6"/>
  <c r="AE299" s="1"/>
  <c r="Z193"/>
  <c r="AE193" s="1"/>
  <c r="AE168"/>
  <c r="R294" i="28"/>
  <c r="AE294" i="1"/>
  <c r="AD294"/>
  <c r="AE323"/>
  <c r="AD323"/>
  <c r="AB289" i="9"/>
  <c r="AE289"/>
  <c r="AB257"/>
  <c r="AE257"/>
  <c r="AB255"/>
  <c r="AE255"/>
  <c r="AB253"/>
  <c r="AE253"/>
  <c r="AB246"/>
  <c r="AE246"/>
  <c r="AB210"/>
  <c r="AB210" i="1" s="1"/>
  <c r="T210" i="28" s="1"/>
  <c r="AE210" i="9"/>
  <c r="AB295" i="8"/>
  <c r="AB295" i="1" s="1"/>
  <c r="AE295" s="1"/>
  <c r="AE295" i="8"/>
  <c r="AB291"/>
  <c r="AB291" i="1" s="1"/>
  <c r="AE291" i="8"/>
  <c r="AB289"/>
  <c r="AB289" i="1" s="1"/>
  <c r="AE289" s="1"/>
  <c r="AE289" i="8"/>
  <c r="AB258"/>
  <c r="AE258"/>
  <c r="AB256"/>
  <c r="AE256"/>
  <c r="AB247"/>
  <c r="AE247"/>
  <c r="Z305" i="7"/>
  <c r="AD305"/>
  <c r="R209" i="28"/>
  <c r="AD209" i="1"/>
  <c r="AD290"/>
  <c r="AD296"/>
  <c r="Z279" i="9"/>
  <c r="Z275"/>
  <c r="Z271"/>
  <c r="Z269"/>
  <c r="Z267"/>
  <c r="Z265"/>
  <c r="Z211"/>
  <c r="Z203"/>
  <c r="Z164"/>
  <c r="Z363" i="8"/>
  <c r="Z361"/>
  <c r="Z338"/>
  <c r="Z334"/>
  <c r="Z280"/>
  <c r="Z278"/>
  <c r="Z274"/>
  <c r="Z270"/>
  <c r="Z266"/>
  <c r="Z104"/>
  <c r="Z102"/>
  <c r="Z92"/>
  <c r="Z88"/>
  <c r="Z271"/>
  <c r="Z267"/>
  <c r="Z265"/>
  <c r="Z203"/>
  <c r="Z108"/>
  <c r="Z103"/>
  <c r="AD288" i="1"/>
  <c r="AD292"/>
  <c r="Z202" i="9"/>
  <c r="Z362" i="8"/>
  <c r="Z348"/>
  <c r="R321" i="28"/>
  <c r="AE321" i="1"/>
  <c r="AD321"/>
  <c r="AB290" i="9"/>
  <c r="AE290"/>
  <c r="AB288"/>
  <c r="AE288"/>
  <c r="AB258"/>
  <c r="AE258"/>
  <c r="AB256"/>
  <c r="AE256"/>
  <c r="AB247"/>
  <c r="AE247"/>
  <c r="AB209"/>
  <c r="AB209" i="1" s="1"/>
  <c r="T209" i="28" s="1"/>
  <c r="AE209" i="9"/>
  <c r="AB304" i="8"/>
  <c r="AB304" i="1" s="1"/>
  <c r="T304" i="28" s="1"/>
  <c r="AE304" i="8"/>
  <c r="AB296"/>
  <c r="AB296" i="1" s="1"/>
  <c r="AE296" s="1"/>
  <c r="AE296" i="8"/>
  <c r="AB292"/>
  <c r="AB292" i="1" s="1"/>
  <c r="AE292" s="1"/>
  <c r="AE292" i="8"/>
  <c r="AB290"/>
  <c r="AB290" i="1" s="1"/>
  <c r="AE290" s="1"/>
  <c r="AE290" i="8"/>
  <c r="AB288"/>
  <c r="AB288" i="1" s="1"/>
  <c r="AE288" s="1"/>
  <c r="AE288" i="8"/>
  <c r="AB257"/>
  <c r="AB257" i="1" s="1"/>
  <c r="AE257" i="8"/>
  <c r="AB255"/>
  <c r="AB255" i="1" s="1"/>
  <c r="AE255" s="1"/>
  <c r="AE255" i="8"/>
  <c r="AB253"/>
  <c r="AB253" i="1" s="1"/>
  <c r="T253" i="28" s="1"/>
  <c r="AE253" i="8"/>
  <c r="AB246"/>
  <c r="AB246" i="1" s="1"/>
  <c r="T246" i="28" s="1"/>
  <c r="AE246" i="8"/>
  <c r="Z261" i="6"/>
  <c r="AB259" i="9"/>
  <c r="AB260" s="1"/>
  <c r="AB261" s="1"/>
  <c r="AB259" i="8"/>
  <c r="AB260" s="1"/>
  <c r="AB261" s="1"/>
  <c r="AE208" i="9"/>
  <c r="AE287" i="8"/>
  <c r="AE241"/>
  <c r="S206"/>
  <c r="S338"/>
  <c r="S339" s="1"/>
  <c r="S348"/>
  <c r="Q164" i="1"/>
  <c r="E35" i="38" s="1"/>
  <c r="Q279" i="1"/>
  <c r="L279" i="28" s="1"/>
  <c r="Q269" i="1"/>
  <c r="L269" i="28" s="1"/>
  <c r="Q265" i="1"/>
  <c r="L265" i="28" s="1"/>
  <c r="Q283" i="1"/>
  <c r="L283" i="28" s="1"/>
  <c r="S275" i="1"/>
  <c r="N275" i="28" s="1"/>
  <c r="Q202" i="1"/>
  <c r="L202" i="28" s="1"/>
  <c r="AB283" i="9"/>
  <c r="AE283" s="1"/>
  <c r="Q390" i="1"/>
  <c r="E57" i="38" s="1"/>
  <c r="G57" s="1"/>
  <c r="Z241" i="1"/>
  <c r="Z291"/>
  <c r="Z253"/>
  <c r="Z257"/>
  <c r="AE394" i="9"/>
  <c r="AE394" i="6"/>
  <c r="R323" i="28"/>
  <c r="AD283" i="9"/>
  <c r="Z259"/>
  <c r="Z259" i="8"/>
  <c r="Z208" i="1"/>
  <c r="Z247"/>
  <c r="Z301"/>
  <c r="Z246"/>
  <c r="AB259" i="6"/>
  <c r="G5" i="42"/>
  <c r="AB335" i="6"/>
  <c r="AE335" s="1"/>
  <c r="AB287" i="9"/>
  <c r="AB287" i="1" s="1"/>
  <c r="AB301" i="8"/>
  <c r="AB301" i="1" s="1"/>
  <c r="T301" i="28" s="1"/>
  <c r="Z299" i="8"/>
  <c r="AE284" i="6"/>
  <c r="AE241" i="9"/>
  <c r="AD289"/>
  <c r="AD287"/>
  <c r="AD257"/>
  <c r="AD255"/>
  <c r="AD253"/>
  <c r="AD246"/>
  <c r="AD210"/>
  <c r="AD208"/>
  <c r="AD301" i="8"/>
  <c r="AD295"/>
  <c r="AD291"/>
  <c r="AD289"/>
  <c r="AD287"/>
  <c r="AD258"/>
  <c r="AD256"/>
  <c r="AD247"/>
  <c r="AD241"/>
  <c r="Q305"/>
  <c r="X305"/>
  <c r="Q305" i="6"/>
  <c r="Q308" s="1"/>
  <c r="Q395" s="1"/>
  <c r="Q400" s="1"/>
  <c r="Q513" s="1"/>
  <c r="X305"/>
  <c r="AB305" i="7"/>
  <c r="AB308" s="1"/>
  <c r="AB395" s="1"/>
  <c r="AB400" s="1"/>
  <c r="Z308"/>
  <c r="R241" i="28"/>
  <c r="J61" i="38"/>
  <c r="L61" s="1"/>
  <c r="J44" i="23"/>
  <c r="L44" s="1"/>
  <c r="E45" i="18"/>
  <c r="G45" s="1"/>
  <c r="R324" i="28"/>
  <c r="J44" i="34"/>
  <c r="L44" s="1"/>
  <c r="H20" i="11"/>
  <c r="Z211" i="1"/>
  <c r="AB164" i="9"/>
  <c r="Z391" i="8"/>
  <c r="AB391"/>
  <c r="AB363"/>
  <c r="AB363" i="1" s="1"/>
  <c r="T363" i="28" s="1"/>
  <c r="AB361" i="8"/>
  <c r="Z361" i="1"/>
  <c r="AB338" i="8"/>
  <c r="Z335"/>
  <c r="Z334" i="1"/>
  <c r="Z280"/>
  <c r="Z278"/>
  <c r="Z274"/>
  <c r="Z270"/>
  <c r="Z266"/>
  <c r="AB104" i="8"/>
  <c r="AB104" i="1" s="1"/>
  <c r="T104" i="28" s="1"/>
  <c r="AB102" i="8"/>
  <c r="AB102" i="1" s="1"/>
  <c r="T102" i="28" s="1"/>
  <c r="AB92" i="8"/>
  <c r="AB92" i="1" s="1"/>
  <c r="T92" i="28" s="1"/>
  <c r="Z109" i="8"/>
  <c r="AB271"/>
  <c r="AB267"/>
  <c r="AB265"/>
  <c r="AB203"/>
  <c r="Z203" i="1"/>
  <c r="AB108" i="8"/>
  <c r="AB108" i="1" s="1"/>
  <c r="T108" i="28" s="1"/>
  <c r="Z103" i="1"/>
  <c r="H17" i="18"/>
  <c r="I17"/>
  <c r="T357" i="28"/>
  <c r="H35" i="40"/>
  <c r="L35" s="1"/>
  <c r="T328" i="28"/>
  <c r="J21" i="11"/>
  <c r="K11" i="21"/>
  <c r="Z212" i="9"/>
  <c r="AB305"/>
  <c r="Z308"/>
  <c r="R210" i="28"/>
  <c r="T208"/>
  <c r="AB324" i="1"/>
  <c r="AE324" s="1"/>
  <c r="T321" i="28"/>
  <c r="Z202" i="1"/>
  <c r="Z206" i="9"/>
  <c r="AB392" i="8"/>
  <c r="Z392"/>
  <c r="AB390"/>
  <c r="Z390"/>
  <c r="AE390" s="1"/>
  <c r="Z362" i="1"/>
  <c r="AB348" i="8"/>
  <c r="AB279"/>
  <c r="AB275"/>
  <c r="AB269"/>
  <c r="AB101"/>
  <c r="AB101" i="1" s="1"/>
  <c r="T101" i="28" s="1"/>
  <c r="Q109" i="8"/>
  <c r="AB241" i="1"/>
  <c r="S164"/>
  <c r="N164" i="28" s="1"/>
  <c r="S168" i="9"/>
  <c r="S193" s="1"/>
  <c r="N512" i="28"/>
  <c r="H40" i="11"/>
  <c r="H41" s="1"/>
  <c r="I9" i="21"/>
  <c r="E40" i="34"/>
  <c r="G40" s="1"/>
  <c r="Q394" i="1"/>
  <c r="L394" i="28" s="1"/>
  <c r="Q259" i="8"/>
  <c r="Q260" s="1"/>
  <c r="Q261" s="1"/>
  <c r="Q308"/>
  <c r="Q328"/>
  <c r="S324"/>
  <c r="I149" i="28"/>
  <c r="S284" i="9"/>
  <c r="S315" i="1"/>
  <c r="S317" s="1"/>
  <c r="N317" i="28" s="1"/>
  <c r="S317" i="8"/>
  <c r="S348" i="1"/>
  <c r="S349" s="1"/>
  <c r="I28" i="21" s="1"/>
  <c r="S349" i="8"/>
  <c r="S394"/>
  <c r="S390" i="1"/>
  <c r="S361"/>
  <c r="N361" i="28" s="1"/>
  <c r="S381" i="8"/>
  <c r="S283" i="1"/>
  <c r="N283" i="28" s="1"/>
  <c r="Z283" i="8"/>
  <c r="S267" i="1"/>
  <c r="N267" i="28" s="1"/>
  <c r="S284" i="8"/>
  <c r="S338" i="1"/>
  <c r="S339" s="1"/>
  <c r="I10" i="21" s="1"/>
  <c r="G35" i="38"/>
  <c r="E11"/>
  <c r="G11" s="1"/>
  <c r="L380" i="28"/>
  <c r="L376"/>
  <c r="E75" i="38"/>
  <c r="L369" i="28"/>
  <c r="E73" i="38"/>
  <c r="L356" i="28"/>
  <c r="R513" i="6"/>
  <c r="G9" i="11"/>
  <c r="J292" i="1"/>
  <c r="J299" s="1"/>
  <c r="J86" i="8"/>
  <c r="J110" s="1"/>
  <c r="J143" s="1"/>
  <c r="J193"/>
  <c r="C7" i="28"/>
  <c r="G7"/>
  <c r="S156" i="1"/>
  <c r="N156" i="28" s="1"/>
  <c r="N152"/>
  <c r="Q339" i="1"/>
  <c r="L338" i="28"/>
  <c r="Q317" i="1"/>
  <c r="L315" i="28"/>
  <c r="E54" i="34"/>
  <c r="G54" s="1"/>
  <c r="L352" i="28"/>
  <c r="Q349" i="1"/>
  <c r="L348" i="28"/>
  <c r="S168" i="1"/>
  <c r="N168" i="28" s="1"/>
  <c r="L361"/>
  <c r="D7"/>
  <c r="J7" i="1"/>
  <c r="Q156"/>
  <c r="L156" i="28" s="1"/>
  <c r="L152"/>
  <c r="N338"/>
  <c r="N348"/>
  <c r="L164"/>
  <c r="E41" i="34"/>
  <c r="G41" s="1"/>
  <c r="L313" i="28"/>
  <c r="E62" i="34"/>
  <c r="G62" s="1"/>
  <c r="L365" i="28"/>
  <c r="E63" i="34"/>
  <c r="G63" s="1"/>
  <c r="L370" i="28"/>
  <c r="F71" i="30"/>
  <c r="H71" s="1"/>
  <c r="H52"/>
  <c r="L102" i="1"/>
  <c r="I102" i="28" s="1"/>
  <c r="E41" i="23"/>
  <c r="G41" s="1"/>
  <c r="H56" i="18"/>
  <c r="I56"/>
  <c r="S84" i="28"/>
  <c r="L92" i="1"/>
  <c r="I92" i="28" s="1"/>
  <c r="E54" i="23"/>
  <c r="G54" s="1"/>
  <c r="Q284" i="1"/>
  <c r="E53" i="38" s="1"/>
  <c r="G53" s="1"/>
  <c r="Q324" i="1"/>
  <c r="E61" i="38" s="1"/>
  <c r="G61" s="1"/>
  <c r="L104" i="1"/>
  <c r="I104" i="28" s="1"/>
  <c r="E62" i="23"/>
  <c r="G62" s="1"/>
  <c r="E63"/>
  <c r="G63" s="1"/>
  <c r="H66" i="18"/>
  <c r="I66"/>
  <c r="L101" i="1"/>
  <c r="I101" i="28" s="1"/>
  <c r="L103" i="1"/>
  <c r="I103" i="28" s="1"/>
  <c r="L108" i="1"/>
  <c r="I108" i="28" s="1"/>
  <c r="S266" i="1"/>
  <c r="N266" i="28" s="1"/>
  <c r="S321" i="1"/>
  <c r="L98"/>
  <c r="I98" i="28" s="1"/>
  <c r="R292" i="7"/>
  <c r="K86" i="8"/>
  <c r="R86" s="1"/>
  <c r="K82" i="1"/>
  <c r="R82"/>
  <c r="M82" i="28" s="1"/>
  <c r="L86" i="8"/>
  <c r="S86" s="1"/>
  <c r="L82" i="1"/>
  <c r="I82" i="28" s="1"/>
  <c r="S82" i="8"/>
  <c r="S82" i="1" s="1"/>
  <c r="N82" i="28" s="1"/>
  <c r="K84" i="1"/>
  <c r="R84"/>
  <c r="M84" i="28" s="1"/>
  <c r="L84" i="1"/>
  <c r="I84" i="28" s="1"/>
  <c r="S84" i="8"/>
  <c r="S84" i="1" s="1"/>
  <c r="N84" i="28" s="1"/>
  <c r="R109" i="8"/>
  <c r="K88" i="1"/>
  <c r="R88"/>
  <c r="L109" i="8"/>
  <c r="L88" i="1"/>
  <c r="I88" i="28" s="1"/>
  <c r="K92" i="1"/>
  <c r="R92"/>
  <c r="M92" i="28" s="1"/>
  <c r="K98" i="1"/>
  <c r="R98"/>
  <c r="M98" i="28" s="1"/>
  <c r="K101" i="1"/>
  <c r="R101"/>
  <c r="M101" i="28" s="1"/>
  <c r="K102" i="1"/>
  <c r="R102"/>
  <c r="M102" i="28" s="1"/>
  <c r="K103" i="1"/>
  <c r="R103"/>
  <c r="M103" i="28" s="1"/>
  <c r="K104" i="1"/>
  <c r="R104"/>
  <c r="M104" i="28" s="1"/>
  <c r="K108" i="1"/>
  <c r="R108"/>
  <c r="M108" i="28" s="1"/>
  <c r="K387" i="1"/>
  <c r="K388" s="1"/>
  <c r="R387"/>
  <c r="F292" i="28"/>
  <c r="P292" i="1"/>
  <c r="R292"/>
  <c r="M292" i="28" s="1"/>
  <c r="Q292" i="7"/>
  <c r="S292" s="1"/>
  <c r="S104" i="8"/>
  <c r="S104" i="1" s="1"/>
  <c r="N104" i="28" s="1"/>
  <c r="S101" i="8"/>
  <c r="S101" i="1" s="1"/>
  <c r="N101" i="28" s="1"/>
  <c r="S102" i="8"/>
  <c r="S102" i="1" s="1"/>
  <c r="N102" i="28" s="1"/>
  <c r="S98" i="8"/>
  <c r="S98" i="1" s="1"/>
  <c r="N98" i="28" s="1"/>
  <c r="S108" i="8"/>
  <c r="S108" i="1" s="1"/>
  <c r="N108" i="28" s="1"/>
  <c r="S92" i="8"/>
  <c r="S92" i="1" s="1"/>
  <c r="N92" i="28" s="1"/>
  <c r="S103" i="8"/>
  <c r="S103" i="1" s="1"/>
  <c r="N103" i="28" s="1"/>
  <c r="S246" i="8"/>
  <c r="S250"/>
  <c r="S253"/>
  <c r="S256"/>
  <c r="S258"/>
  <c r="S288"/>
  <c r="S290"/>
  <c r="S292"/>
  <c r="Q294" i="1"/>
  <c r="L294" i="28" s="1"/>
  <c r="S294" i="8"/>
  <c r="S294" i="1" s="1"/>
  <c r="N294" i="28" s="1"/>
  <c r="Q297" i="1"/>
  <c r="L297" i="28" s="1"/>
  <c r="S297" i="8"/>
  <c r="S297" i="1" s="1"/>
  <c r="N297" i="28" s="1"/>
  <c r="Q298" i="1"/>
  <c r="L298" i="28" s="1"/>
  <c r="S298" i="8"/>
  <c r="S298" i="1" s="1"/>
  <c r="N298" i="28" s="1"/>
  <c r="S301" i="8"/>
  <c r="Q302" i="1"/>
  <c r="L302" i="28" s="1"/>
  <c r="S302" i="8"/>
  <c r="S302" i="1" s="1"/>
  <c r="N302" i="28" s="1"/>
  <c r="S303" i="8"/>
  <c r="S303" i="1" s="1"/>
  <c r="N303" i="28" s="1"/>
  <c r="Q303" i="1"/>
  <c r="L303" i="28" s="1"/>
  <c r="S305" i="6"/>
  <c r="S308" s="1"/>
  <c r="S395" s="1"/>
  <c r="S400" s="1"/>
  <c r="O156"/>
  <c r="O156" i="9"/>
  <c r="O156" i="8"/>
  <c r="S293"/>
  <c r="S293" i="1" s="1"/>
  <c r="N293" i="28" s="1"/>
  <c r="Q293" i="1"/>
  <c r="L293" i="28" s="1"/>
  <c r="S295" i="8"/>
  <c r="S304"/>
  <c r="Q306" i="1"/>
  <c r="L306" i="28" s="1"/>
  <c r="S306" i="1"/>
  <c r="N306" i="28" s="1"/>
  <c r="S307" i="1"/>
  <c r="N307" i="28" s="1"/>
  <c r="Q307" i="1"/>
  <c r="L307" i="28" s="1"/>
  <c r="O168" i="6"/>
  <c r="O168" i="8"/>
  <c r="O162" i="6"/>
  <c r="O162" i="9"/>
  <c r="O174" i="6"/>
  <c r="O174" i="9"/>
  <c r="S247" i="8"/>
  <c r="S251"/>
  <c r="S255"/>
  <c r="S257"/>
  <c r="S287"/>
  <c r="S289"/>
  <c r="S291"/>
  <c r="O186" i="6"/>
  <c r="O186" i="9"/>
  <c r="S241" i="8"/>
  <c r="S296"/>
  <c r="S305"/>
  <c r="S327"/>
  <c r="S312" i="1"/>
  <c r="O192" i="6"/>
  <c r="O192" i="9"/>
  <c r="O180" i="6"/>
  <c r="O180" i="9"/>
  <c r="Q366" i="1"/>
  <c r="E81" i="38" s="1"/>
  <c r="S326" i="8"/>
  <c r="S88"/>
  <c r="S88" i="1" s="1"/>
  <c r="N88" i="28" s="1"/>
  <c r="Q88" i="1"/>
  <c r="L88" i="28" s="1"/>
  <c r="Q89" i="1"/>
  <c r="L89" i="28" s="1"/>
  <c r="S89" i="1"/>
  <c r="N89" i="28" s="1"/>
  <c r="O149" i="6"/>
  <c r="O149" i="9"/>
  <c r="P149" i="1"/>
  <c r="K149" i="28" s="1"/>
  <c r="K193" i="8"/>
  <c r="L193"/>
  <c r="M193"/>
  <c r="M395" s="1"/>
  <c r="N193"/>
  <c r="N395" s="1"/>
  <c r="L308"/>
  <c r="Q299"/>
  <c r="AB299" i="1" l="1"/>
  <c r="H31" i="40" s="1"/>
  <c r="L31" s="1"/>
  <c r="AE287" i="1"/>
  <c r="S328" i="8"/>
  <c r="S259"/>
  <c r="S260" s="1"/>
  <c r="S261" s="1"/>
  <c r="N315" i="28"/>
  <c r="AE287" i="9"/>
  <c r="AE210" i="1"/>
  <c r="AE304"/>
  <c r="R362" i="28"/>
  <c r="AD362" i="1"/>
  <c r="Z392"/>
  <c r="AE392" i="8"/>
  <c r="AD202" i="1"/>
  <c r="R103" i="28"/>
  <c r="AD103" i="1"/>
  <c r="AD203"/>
  <c r="R266" i="28"/>
  <c r="AD266" i="1"/>
  <c r="R270" i="28"/>
  <c r="AD270" i="1"/>
  <c r="R274" i="28"/>
  <c r="AD274" i="1"/>
  <c r="R278" i="28"/>
  <c r="AD278" i="1"/>
  <c r="R280" i="28"/>
  <c r="AD280" i="1"/>
  <c r="AD334"/>
  <c r="AD361"/>
  <c r="Z391"/>
  <c r="AE391" i="8"/>
  <c r="R211" i="28"/>
  <c r="AD211" i="1"/>
  <c r="Z395" i="7"/>
  <c r="AE308"/>
  <c r="Z305" i="6"/>
  <c r="Z305" i="8"/>
  <c r="AB260" i="6"/>
  <c r="AE259"/>
  <c r="R301" i="28"/>
  <c r="AE301" i="1"/>
  <c r="AD301"/>
  <c r="R208" i="28"/>
  <c r="AD208" i="1"/>
  <c r="AE208"/>
  <c r="AD257"/>
  <c r="AE257"/>
  <c r="AE291"/>
  <c r="AD291"/>
  <c r="AB203" i="9"/>
  <c r="AE203" s="1"/>
  <c r="AB265"/>
  <c r="AE265" s="1"/>
  <c r="Z284"/>
  <c r="AB267"/>
  <c r="AE267"/>
  <c r="AB269"/>
  <c r="AE269"/>
  <c r="AB271"/>
  <c r="AE271"/>
  <c r="AB275"/>
  <c r="AE275"/>
  <c r="AB279"/>
  <c r="AE279"/>
  <c r="AB266"/>
  <c r="AE266"/>
  <c r="AB270"/>
  <c r="AE270"/>
  <c r="AB274"/>
  <c r="AE274"/>
  <c r="AB278"/>
  <c r="AE278"/>
  <c r="AB280"/>
  <c r="AE280"/>
  <c r="AB299" i="8"/>
  <c r="AE299"/>
  <c r="R246" i="28"/>
  <c r="AD246" i="1"/>
  <c r="AE246"/>
  <c r="R247" i="28"/>
  <c r="AD247" i="1"/>
  <c r="Z260" i="8"/>
  <c r="AE259"/>
  <c r="Z260" i="9"/>
  <c r="AE259"/>
  <c r="R253" i="28"/>
  <c r="AD253" i="1"/>
  <c r="AE253"/>
  <c r="AD241"/>
  <c r="AE241"/>
  <c r="AB269"/>
  <c r="T269" i="28" s="1"/>
  <c r="AB275" i="1"/>
  <c r="T275" i="28" s="1"/>
  <c r="AB279" i="1"/>
  <c r="T279" i="28" s="1"/>
  <c r="AB267" i="1"/>
  <c r="T267" i="28" s="1"/>
  <c r="AB271" i="1"/>
  <c r="T271" i="28" s="1"/>
  <c r="AD392" i="8"/>
  <c r="AD391"/>
  <c r="AE301"/>
  <c r="AE348"/>
  <c r="AE108"/>
  <c r="AE203"/>
  <c r="AE265"/>
  <c r="AE267"/>
  <c r="AE271"/>
  <c r="AE92"/>
  <c r="AE102"/>
  <c r="AE104"/>
  <c r="AE338"/>
  <c r="AE361"/>
  <c r="AE363"/>
  <c r="AE164" i="9"/>
  <c r="AE101" i="8"/>
  <c r="AE269"/>
  <c r="AE275"/>
  <c r="AE279"/>
  <c r="Q168" i="1"/>
  <c r="E29" i="23" s="1"/>
  <c r="G29" s="1"/>
  <c r="L390" i="28"/>
  <c r="E40" i="23"/>
  <c r="G40" s="1"/>
  <c r="Z299" i="1"/>
  <c r="Z101"/>
  <c r="Z269"/>
  <c r="Z275"/>
  <c r="Z279"/>
  <c r="Z348"/>
  <c r="Z349" i="8"/>
  <c r="AB362"/>
  <c r="AB362" i="1" s="1"/>
  <c r="T362" i="28" s="1"/>
  <c r="AB202" i="9"/>
  <c r="AB202" i="1" s="1"/>
  <c r="AE202" s="1"/>
  <c r="Z212"/>
  <c r="AB103" i="8"/>
  <c r="AB103" i="1" s="1"/>
  <c r="T103" i="28" s="1"/>
  <c r="Z108" i="1"/>
  <c r="Z206" i="8"/>
  <c r="Z265" i="1"/>
  <c r="Z267"/>
  <c r="Z271"/>
  <c r="AB88" i="8"/>
  <c r="AB88" i="1" s="1"/>
  <c r="T88" i="28" s="1"/>
  <c r="Z88" i="1"/>
  <c r="Z92"/>
  <c r="Z102"/>
  <c r="Z104"/>
  <c r="AB266" i="8"/>
  <c r="AB266" i="1" s="1"/>
  <c r="T266" i="28" s="1"/>
  <c r="AB270" i="8"/>
  <c r="AB270" i="1" s="1"/>
  <c r="T270" i="28" s="1"/>
  <c r="AB274" i="8"/>
  <c r="AB274" i="1" s="1"/>
  <c r="T274" i="28" s="1"/>
  <c r="AB278" i="8"/>
  <c r="AB278" i="1" s="1"/>
  <c r="T278" i="28" s="1"/>
  <c r="AB280" i="8"/>
  <c r="AB280" i="1" s="1"/>
  <c r="T280" i="28" s="1"/>
  <c r="AB334" i="8"/>
  <c r="AB334" i="1" s="1"/>
  <c r="AE334" s="1"/>
  <c r="Z338"/>
  <c r="Z339" i="8"/>
  <c r="Z381"/>
  <c r="Z363" i="1"/>
  <c r="Z164"/>
  <c r="Z168" i="9"/>
  <c r="AB211"/>
  <c r="Z259" i="1"/>
  <c r="AD390" i="8"/>
  <c r="AB284" i="9"/>
  <c r="AD283" i="8"/>
  <c r="AD348"/>
  <c r="AD362"/>
  <c r="AD202" i="9"/>
  <c r="AD103" i="8"/>
  <c r="AD108"/>
  <c r="AD203"/>
  <c r="AD265"/>
  <c r="AD267"/>
  <c r="AD271"/>
  <c r="AD88"/>
  <c r="AD92"/>
  <c r="AD102"/>
  <c r="AD104"/>
  <c r="AD266"/>
  <c r="AD270"/>
  <c r="AD274"/>
  <c r="AD278"/>
  <c r="AD280"/>
  <c r="AD334"/>
  <c r="AD338"/>
  <c r="AD361"/>
  <c r="AD363"/>
  <c r="AD164" i="9"/>
  <c r="AD203"/>
  <c r="AD211"/>
  <c r="AD265"/>
  <c r="AD267"/>
  <c r="AD269"/>
  <c r="AD271"/>
  <c r="AD275"/>
  <c r="AD279"/>
  <c r="AE209" i="1"/>
  <c r="AE305" i="7"/>
  <c r="AB247" i="1"/>
  <c r="T247" i="28" s="1"/>
  <c r="AB256" i="1"/>
  <c r="AE256" s="1"/>
  <c r="AB258"/>
  <c r="AE258" s="1"/>
  <c r="AD101" i="8"/>
  <c r="AD269"/>
  <c r="AD275"/>
  <c r="AD279"/>
  <c r="AD266" i="9"/>
  <c r="AD270"/>
  <c r="AD274"/>
  <c r="AD278"/>
  <c r="AD280"/>
  <c r="AE305"/>
  <c r="AB349" i="8"/>
  <c r="AB348" i="1"/>
  <c r="Z394" i="8"/>
  <c r="Z390" i="1"/>
  <c r="Z206"/>
  <c r="J11" i="38"/>
  <c r="L11" s="1"/>
  <c r="R202" i="28"/>
  <c r="H34" i="40"/>
  <c r="L34" s="1"/>
  <c r="K23" i="21"/>
  <c r="J20" i="11"/>
  <c r="T324" i="28"/>
  <c r="J13" i="38"/>
  <c r="L13" s="1"/>
  <c r="R212" i="28"/>
  <c r="J13" i="34"/>
  <c r="L13" s="1"/>
  <c r="E13" i="18"/>
  <c r="G13" s="1"/>
  <c r="J13" i="23"/>
  <c r="L13" s="1"/>
  <c r="AB308" i="9"/>
  <c r="AE308" s="1"/>
  <c r="AB109" i="1"/>
  <c r="Z109"/>
  <c r="R88" i="28"/>
  <c r="AB335" i="8"/>
  <c r="AE335" s="1"/>
  <c r="Z339" i="1"/>
  <c r="R338" i="28"/>
  <c r="E3" i="42"/>
  <c r="E7" s="1"/>
  <c r="AB391" i="1"/>
  <c r="T391" i="28" s="1"/>
  <c r="Z168" i="1"/>
  <c r="J35" i="38"/>
  <c r="L35" s="1"/>
  <c r="R164" i="28"/>
  <c r="H45" i="18"/>
  <c r="I45"/>
  <c r="AA6" i="39"/>
  <c r="AB513" i="7"/>
  <c r="AB259" i="1"/>
  <c r="AB260" s="1"/>
  <c r="AB261" s="1"/>
  <c r="H26" i="40" s="1"/>
  <c r="L26" s="1"/>
  <c r="T241" i="28"/>
  <c r="Z349" i="1"/>
  <c r="R348" i="28"/>
  <c r="D3" i="42"/>
  <c r="AB394" i="8"/>
  <c r="AB390" i="1"/>
  <c r="F3" i="42"/>
  <c r="F7" s="1"/>
  <c r="AB392" i="1"/>
  <c r="T392" i="28" s="1"/>
  <c r="AB206" i="9"/>
  <c r="AE206" s="1"/>
  <c r="J10" i="38"/>
  <c r="R203" i="28"/>
  <c r="E10" i="18"/>
  <c r="J10" i="34"/>
  <c r="J10" i="23"/>
  <c r="AB206" i="8"/>
  <c r="Z110"/>
  <c r="AB109"/>
  <c r="AE109" s="1"/>
  <c r="Z335" i="1"/>
  <c r="R334" i="28"/>
  <c r="AB339" i="8"/>
  <c r="AB338" i="1"/>
  <c r="J76" i="38"/>
  <c r="L76" s="1"/>
  <c r="R361" i="28"/>
  <c r="Z381" i="1"/>
  <c r="AB381" i="8"/>
  <c r="AB361" i="1"/>
  <c r="AE361" s="1"/>
  <c r="AB168" i="9"/>
  <c r="AB193" s="1"/>
  <c r="AB164" i="1"/>
  <c r="Z305"/>
  <c r="AB305" i="8"/>
  <c r="AB308" s="1"/>
  <c r="S308"/>
  <c r="H14" i="11"/>
  <c r="N390" i="28"/>
  <c r="I20" i="21"/>
  <c r="S394" i="1"/>
  <c r="Z284" i="8"/>
  <c r="AB283"/>
  <c r="AE283" s="1"/>
  <c r="Z283" i="1"/>
  <c r="K22" i="43"/>
  <c r="K68"/>
  <c r="E50" i="23"/>
  <c r="G50" s="1"/>
  <c r="E67" i="38"/>
  <c r="G67" s="1"/>
  <c r="E43" i="23"/>
  <c r="G43" s="1"/>
  <c r="E60" i="38"/>
  <c r="G60" s="1"/>
  <c r="E16" i="23"/>
  <c r="G16" s="1"/>
  <c r="E16" i="38"/>
  <c r="G16" s="1"/>
  <c r="E36" i="23"/>
  <c r="G36" s="1"/>
  <c r="I19" i="35"/>
  <c r="N349" i="28"/>
  <c r="I32" i="35"/>
  <c r="N339" i="28"/>
  <c r="I30" i="35"/>
  <c r="I22" i="21"/>
  <c r="S193" i="1"/>
  <c r="N193" i="28" s="1"/>
  <c r="H28" i="11"/>
  <c r="H30"/>
  <c r="H24"/>
  <c r="I193" i="8"/>
  <c r="I395" s="1"/>
  <c r="I513" s="1"/>
  <c r="Q292" i="1"/>
  <c r="L292" i="28" s="1"/>
  <c r="L395" i="8"/>
  <c r="J395"/>
  <c r="E61" i="34"/>
  <c r="G61" s="1"/>
  <c r="L366" i="28"/>
  <c r="E44" i="34"/>
  <c r="G44" s="1"/>
  <c r="L324" i="28"/>
  <c r="E29" i="34"/>
  <c r="S313" i="1"/>
  <c r="N312" i="28"/>
  <c r="R388" i="1"/>
  <c r="M387" i="28"/>
  <c r="E387"/>
  <c r="I387" i="1"/>
  <c r="I388" s="1"/>
  <c r="R109"/>
  <c r="M109" i="28" s="1"/>
  <c r="M88"/>
  <c r="S324" i="1"/>
  <c r="I25" i="35" s="1"/>
  <c r="N321" i="28"/>
  <c r="S86"/>
  <c r="S82"/>
  <c r="E36" i="34"/>
  <c r="G36" s="1"/>
  <c r="L284" i="28"/>
  <c r="E50" i="34"/>
  <c r="G50" s="1"/>
  <c r="L349" i="28"/>
  <c r="E43" i="34"/>
  <c r="G43" s="1"/>
  <c r="L317" i="28"/>
  <c r="E16" i="34"/>
  <c r="G16" s="1"/>
  <c r="L339" i="28"/>
  <c r="S284" i="1"/>
  <c r="N284" i="28" s="1"/>
  <c r="K292"/>
  <c r="N513" i="8"/>
  <c r="S103" i="28"/>
  <c r="M513" i="8"/>
  <c r="S98" i="28"/>
  <c r="E44" i="23"/>
  <c r="G44" s="1"/>
  <c r="S102" i="28"/>
  <c r="S92"/>
  <c r="E61" i="23"/>
  <c r="G61" s="1"/>
  <c r="K395" i="8"/>
  <c r="L109" i="1"/>
  <c r="I109" i="28" s="1"/>
  <c r="S292"/>
  <c r="S108"/>
  <c r="S101"/>
  <c r="S104"/>
  <c r="S292" i="1"/>
  <c r="N292" i="28" s="1"/>
  <c r="H292" i="1"/>
  <c r="H292" i="28" s="1"/>
  <c r="O193" i="7"/>
  <c r="R388" i="8"/>
  <c r="K109" i="1"/>
  <c r="S86"/>
  <c r="N86" i="28" s="1"/>
  <c r="L86" i="1"/>
  <c r="R86"/>
  <c r="M86" i="28" s="1"/>
  <c r="K86" i="1"/>
  <c r="Q109"/>
  <c r="S299" i="8"/>
  <c r="S109"/>
  <c r="Q110"/>
  <c r="Q395" s="1"/>
  <c r="Q400" s="1"/>
  <c r="Q513" s="1"/>
  <c r="S513" i="6"/>
  <c r="O193"/>
  <c r="O193" i="9"/>
  <c r="O193" i="8"/>
  <c r="S109" i="1"/>
  <c r="Q149"/>
  <c r="AE274" l="1"/>
  <c r="AE109"/>
  <c r="AE349" i="8"/>
  <c r="AE280" i="1"/>
  <c r="AD305"/>
  <c r="AD390"/>
  <c r="AE390"/>
  <c r="Z260"/>
  <c r="AE259"/>
  <c r="Z193" i="9"/>
  <c r="AE168"/>
  <c r="R363" i="28"/>
  <c r="AE363" i="1"/>
  <c r="AD363"/>
  <c r="R104" i="28"/>
  <c r="AD104" i="1"/>
  <c r="AE104"/>
  <c r="R92" i="28"/>
  <c r="AD92" i="1"/>
  <c r="AE92"/>
  <c r="R267" i="28"/>
  <c r="AD267" i="1"/>
  <c r="AE267"/>
  <c r="R279" i="28"/>
  <c r="AD279" i="1"/>
  <c r="AE279"/>
  <c r="R269" i="28"/>
  <c r="AE269" i="1"/>
  <c r="AD269"/>
  <c r="J55" i="38"/>
  <c r="L55" s="1"/>
  <c r="AE299" i="1"/>
  <c r="AB261" i="6"/>
  <c r="AE261" s="1"/>
  <c r="AE260"/>
  <c r="Z400" i="7"/>
  <c r="AE395"/>
  <c r="AD283" i="1"/>
  <c r="R206" i="28"/>
  <c r="AB211" i="1"/>
  <c r="AB212" i="9"/>
  <c r="AE212" s="1"/>
  <c r="AD164" i="1"/>
  <c r="AE164"/>
  <c r="AD338"/>
  <c r="AE338"/>
  <c r="R102" i="28"/>
  <c r="AD102" i="1"/>
  <c r="AE102"/>
  <c r="AE88"/>
  <c r="AD88"/>
  <c r="R271" i="28"/>
  <c r="AE271" i="1"/>
  <c r="AD271"/>
  <c r="R265" i="28"/>
  <c r="AD265" i="1"/>
  <c r="R108" i="28"/>
  <c r="AE108" i="1"/>
  <c r="AD108"/>
  <c r="AE348"/>
  <c r="AD348"/>
  <c r="R275" i="28"/>
  <c r="AE275" i="1"/>
  <c r="AD275"/>
  <c r="R101" i="28"/>
  <c r="AE101" i="1"/>
  <c r="AD101"/>
  <c r="Z261" i="9"/>
  <c r="AE261" s="1"/>
  <c r="AE260"/>
  <c r="Z261" i="8"/>
  <c r="AE261" s="1"/>
  <c r="AE260"/>
  <c r="R391" i="28"/>
  <c r="AE391" i="1"/>
  <c r="AD391"/>
  <c r="R392" i="28"/>
  <c r="AD392" i="1"/>
  <c r="AE392"/>
  <c r="AE339" i="8"/>
  <c r="AE206"/>
  <c r="AE334"/>
  <c r="AE278"/>
  <c r="AE270"/>
  <c r="AE202" i="9"/>
  <c r="AE247" i="1"/>
  <c r="AE284" i="9"/>
  <c r="AE305" i="8"/>
  <c r="AE103" i="1"/>
  <c r="H6" i="11"/>
  <c r="L168" i="28"/>
  <c r="Q193" i="1"/>
  <c r="Z308" i="8"/>
  <c r="AE308" s="1"/>
  <c r="Z308" i="6"/>
  <c r="AB305"/>
  <c r="AB308" s="1"/>
  <c r="AB395" i="9"/>
  <c r="AB400" s="1"/>
  <c r="AB513" s="1"/>
  <c r="E61" i="18"/>
  <c r="J59" i="34"/>
  <c r="AB203" i="1"/>
  <c r="AE394" i="8"/>
  <c r="AE381"/>
  <c r="AE211" i="9"/>
  <c r="AE280" i="8"/>
  <c r="AE274"/>
  <c r="AE266"/>
  <c r="AE88"/>
  <c r="AE103"/>
  <c r="AE362"/>
  <c r="AB265" i="1"/>
  <c r="T265" i="28" s="1"/>
  <c r="AD305" i="8"/>
  <c r="AD305" i="6"/>
  <c r="AE278" i="1"/>
  <c r="AE270"/>
  <c r="AE266"/>
  <c r="AE362"/>
  <c r="R381" i="28"/>
  <c r="AA8" i="39"/>
  <c r="AC8" s="1"/>
  <c r="AB339" i="1"/>
  <c r="AE339" s="1"/>
  <c r="T338" i="28"/>
  <c r="L10" i="23"/>
  <c r="G10" i="18"/>
  <c r="L10" i="38"/>
  <c r="AB206" i="1"/>
  <c r="AE206" s="1"/>
  <c r="T202" i="28"/>
  <c r="C4" i="42"/>
  <c r="H4" s="1"/>
  <c r="D519" i="7"/>
  <c r="D515"/>
  <c r="D520"/>
  <c r="D517"/>
  <c r="C4" i="41"/>
  <c r="D516" i="7"/>
  <c r="Z193" i="1"/>
  <c r="J29" i="23"/>
  <c r="L29" s="1"/>
  <c r="E30" i="18"/>
  <c r="G30" s="1"/>
  <c r="R168" i="28"/>
  <c r="J29" i="34"/>
  <c r="L29" s="1"/>
  <c r="J16" i="38"/>
  <c r="L16" s="1"/>
  <c r="J16" i="23"/>
  <c r="L16" s="1"/>
  <c r="E16" i="18"/>
  <c r="G16" s="1"/>
  <c r="J16" i="34"/>
  <c r="L16" s="1"/>
  <c r="R339" i="28"/>
  <c r="Z110" i="1"/>
  <c r="R109" i="28"/>
  <c r="AB110" i="1"/>
  <c r="T109" i="28"/>
  <c r="I13" i="18"/>
  <c r="H13"/>
  <c r="AB305" i="1"/>
  <c r="AE305" s="1"/>
  <c r="Z308"/>
  <c r="R305" i="28"/>
  <c r="AB168" i="1"/>
  <c r="AE168" s="1"/>
  <c r="T164" i="28"/>
  <c r="T361"/>
  <c r="AB381" i="1"/>
  <c r="AE381" s="1"/>
  <c r="J18" i="38"/>
  <c r="L18" s="1"/>
  <c r="J65" i="23"/>
  <c r="L65" s="1"/>
  <c r="E67" i="18"/>
  <c r="G67" s="1"/>
  <c r="R335" i="28"/>
  <c r="J65" i="34"/>
  <c r="L65" s="1"/>
  <c r="AB110" i="8"/>
  <c r="AB143" s="1"/>
  <c r="Z143"/>
  <c r="AE143" s="1"/>
  <c r="L10" i="34"/>
  <c r="AB394" i="1"/>
  <c r="T394" i="28" s="1"/>
  <c r="H29" i="40"/>
  <c r="L29" s="1"/>
  <c r="J14" i="11"/>
  <c r="K20" i="21"/>
  <c r="T390" i="28"/>
  <c r="D7" i="42"/>
  <c r="G3"/>
  <c r="G7" s="1"/>
  <c r="J67" i="38"/>
  <c r="L67" s="1"/>
  <c r="J50" i="34"/>
  <c r="L50" s="1"/>
  <c r="E51" i="18"/>
  <c r="G51" s="1"/>
  <c r="R349" i="28"/>
  <c r="J50" i="23"/>
  <c r="L50" s="1"/>
  <c r="AC6" i="39"/>
  <c r="AC12" s="1"/>
  <c r="AA12"/>
  <c r="AB335" i="1"/>
  <c r="AE335" s="1"/>
  <c r="T334" i="28"/>
  <c r="J57" i="38"/>
  <c r="L57" s="1"/>
  <c r="Z394" i="1"/>
  <c r="R390" i="28"/>
  <c r="J40" i="23"/>
  <c r="L40" s="1"/>
  <c r="J40" i="34"/>
  <c r="L40" s="1"/>
  <c r="E41" i="18"/>
  <c r="G41" s="1"/>
  <c r="AB349" i="1"/>
  <c r="AE349" s="1"/>
  <c r="T348" i="28"/>
  <c r="N394"/>
  <c r="I36" i="35"/>
  <c r="Z284" i="1"/>
  <c r="R283" i="28"/>
  <c r="AB284" i="8"/>
  <c r="AB395" s="1"/>
  <c r="AB400" s="1"/>
  <c r="AB283" i="1"/>
  <c r="AE283" s="1"/>
  <c r="M388" i="28"/>
  <c r="H36" i="35"/>
  <c r="N313" i="28"/>
  <c r="I22" i="35"/>
  <c r="L193" i="28"/>
  <c r="I12" i="35"/>
  <c r="H25" i="11"/>
  <c r="I16" i="21"/>
  <c r="H31" i="11"/>
  <c r="I17" i="21"/>
  <c r="I21"/>
  <c r="R149" i="1"/>
  <c r="M149" i="28" s="1"/>
  <c r="L149"/>
  <c r="J513" i="8"/>
  <c r="H15" i="11"/>
  <c r="L110" i="1"/>
  <c r="C14" i="34" s="1"/>
  <c r="C20" s="1"/>
  <c r="I86" i="28"/>
  <c r="G39" i="30"/>
  <c r="I39" s="1"/>
  <c r="F299" i="28"/>
  <c r="F18" i="30"/>
  <c r="E388" i="28"/>
  <c r="G29" i="34"/>
  <c r="I23" i="21"/>
  <c r="N324" i="28"/>
  <c r="S110" i="1"/>
  <c r="N109" i="28"/>
  <c r="Q110" i="1"/>
  <c r="I9" i="35" s="1"/>
  <c r="L109" i="28"/>
  <c r="Q292"/>
  <c r="X292" s="1"/>
  <c r="R292"/>
  <c r="T292"/>
  <c r="G18" i="21"/>
  <c r="H18" s="1"/>
  <c r="F17" i="11"/>
  <c r="G17" s="1"/>
  <c r="S110" i="8"/>
  <c r="S143" s="1"/>
  <c r="Q143"/>
  <c r="K110" i="1"/>
  <c r="K143" s="1"/>
  <c r="R110"/>
  <c r="AE284" i="8" l="1"/>
  <c r="Z395" i="6"/>
  <c r="AE308"/>
  <c r="T211" i="28"/>
  <c r="AB212" i="1"/>
  <c r="AE211"/>
  <c r="Z513" i="7"/>
  <c r="AE513" s="1"/>
  <c r="AE400"/>
  <c r="AE193" i="9"/>
  <c r="Z395"/>
  <c r="Z261" i="1"/>
  <c r="AE260"/>
  <c r="R394" i="28"/>
  <c r="AE394" i="1"/>
  <c r="H47" i="40"/>
  <c r="L47" s="1"/>
  <c r="C6"/>
  <c r="G6" s="1"/>
  <c r="R193" i="28"/>
  <c r="T203"/>
  <c r="AE203" i="1"/>
  <c r="AE265"/>
  <c r="Z395" i="8"/>
  <c r="Z400" s="1"/>
  <c r="AB395" i="6"/>
  <c r="AB400" s="1"/>
  <c r="AE305"/>
  <c r="AE110" i="1"/>
  <c r="AE110" i="8"/>
  <c r="I41" i="18"/>
  <c r="H41"/>
  <c r="I51"/>
  <c r="H51"/>
  <c r="I67"/>
  <c r="H67"/>
  <c r="AB193" i="1"/>
  <c r="AE193" s="1"/>
  <c r="T168" i="28"/>
  <c r="J56" i="38"/>
  <c r="L56" s="1"/>
  <c r="E40" i="18"/>
  <c r="G40" s="1"/>
  <c r="J39" i="34"/>
  <c r="L39" s="1"/>
  <c r="J39" i="23"/>
  <c r="L39" s="1"/>
  <c r="R308" i="28"/>
  <c r="I16" i="18"/>
  <c r="H16"/>
  <c r="H27" i="40"/>
  <c r="L27" s="1"/>
  <c r="T206" i="28"/>
  <c r="J13" i="11"/>
  <c r="K5" i="21"/>
  <c r="H10" i="18"/>
  <c r="I10"/>
  <c r="H42" i="40"/>
  <c r="J28" i="11"/>
  <c r="T339" i="28"/>
  <c r="K10" i="21"/>
  <c r="D518" i="7"/>
  <c r="H44" i="40"/>
  <c r="L44" s="1"/>
  <c r="T349" i="28"/>
  <c r="K28" i="21"/>
  <c r="J30" i="11"/>
  <c r="H48" i="40"/>
  <c r="L48" s="1"/>
  <c r="T335" i="28"/>
  <c r="K33" i="21"/>
  <c r="J34" i="11"/>
  <c r="T305" i="28"/>
  <c r="AB308" i="1"/>
  <c r="AE308" s="1"/>
  <c r="AB143"/>
  <c r="T110" i="28"/>
  <c r="Z143" i="1"/>
  <c r="AE143" s="1"/>
  <c r="R110" i="28"/>
  <c r="I30" i="18"/>
  <c r="H30"/>
  <c r="G4" i="41"/>
  <c r="E4"/>
  <c r="H4" s="1"/>
  <c r="C6" i="42"/>
  <c r="H6" s="1"/>
  <c r="D519" i="9"/>
  <c r="D520"/>
  <c r="D517"/>
  <c r="C6" i="41"/>
  <c r="D515" i="9"/>
  <c r="D516"/>
  <c r="L143" i="1"/>
  <c r="I143" i="28" s="1"/>
  <c r="I110"/>
  <c r="S395" i="8"/>
  <c r="S400" s="1"/>
  <c r="S513" s="1"/>
  <c r="AB513"/>
  <c r="AA7" i="39"/>
  <c r="E37" i="18"/>
  <c r="G37" s="1"/>
  <c r="J36" i="34"/>
  <c r="L36" s="1"/>
  <c r="J53" i="38"/>
  <c r="J36" i="23"/>
  <c r="L36" s="1"/>
  <c r="R284" i="28"/>
  <c r="T283"/>
  <c r="AB284" i="1"/>
  <c r="AE284" s="1"/>
  <c r="S149"/>
  <c r="S143" i="28"/>
  <c r="S110"/>
  <c r="R143" i="1"/>
  <c r="M143" i="28" s="1"/>
  <c r="M110"/>
  <c r="C14" i="23"/>
  <c r="C20" s="1"/>
  <c r="Q143" i="1"/>
  <c r="E14" i="38" s="1"/>
  <c r="L110" i="28"/>
  <c r="S143" i="1"/>
  <c r="N110" i="28"/>
  <c r="I43" i="35"/>
  <c r="O400" i="7"/>
  <c r="O400" i="6"/>
  <c r="O400" i="9"/>
  <c r="Z395" i="1" l="1"/>
  <c r="H49" i="40"/>
  <c r="L49" s="1"/>
  <c r="AE395" i="8"/>
  <c r="H45" i="40"/>
  <c r="L45" s="1"/>
  <c r="L42"/>
  <c r="Z400" i="9"/>
  <c r="AE395"/>
  <c r="Z400" i="6"/>
  <c r="AE395"/>
  <c r="AB513"/>
  <c r="AA5" i="39"/>
  <c r="AC5" s="1"/>
  <c r="J70" i="38"/>
  <c r="AE261" i="1"/>
  <c r="T212" i="28"/>
  <c r="J5" i="11"/>
  <c r="H21" i="40"/>
  <c r="L21" s="1"/>
  <c r="K6" i="21"/>
  <c r="AE212" i="1"/>
  <c r="D518" i="9"/>
  <c r="Z400" i="1"/>
  <c r="H12" i="40" s="1"/>
  <c r="Z513" i="8"/>
  <c r="AE513" s="1"/>
  <c r="AE400"/>
  <c r="H32" i="40"/>
  <c r="L32" s="1"/>
  <c r="T308" i="28"/>
  <c r="K19" i="21"/>
  <c r="J18" i="11"/>
  <c r="H28" i="40"/>
  <c r="L28" s="1"/>
  <c r="J6" i="11"/>
  <c r="T193" i="28"/>
  <c r="K16" i="21"/>
  <c r="E6" i="41"/>
  <c r="H6" s="1"/>
  <c r="G6"/>
  <c r="J14" i="38"/>
  <c r="R143" i="28"/>
  <c r="E14" i="18"/>
  <c r="J14" i="34"/>
  <c r="J14" i="23"/>
  <c r="H23" i="40"/>
  <c r="J8" i="11"/>
  <c r="T143" i="28"/>
  <c r="K8" i="21"/>
  <c r="K13" s="1"/>
  <c r="H40" i="18"/>
  <c r="I40"/>
  <c r="J31" i="11"/>
  <c r="C5" i="42"/>
  <c r="C14" i="43"/>
  <c r="C14" i="38"/>
  <c r="C22" s="1"/>
  <c r="Z513" i="1"/>
  <c r="D520" i="8"/>
  <c r="D516"/>
  <c r="D515"/>
  <c r="D517"/>
  <c r="D519"/>
  <c r="C5" i="41"/>
  <c r="H30" i="40"/>
  <c r="K17" i="21"/>
  <c r="T284" i="28"/>
  <c r="AB395" i="1"/>
  <c r="AB400" s="1"/>
  <c r="J15" i="11"/>
  <c r="L53" i="38"/>
  <c r="L68" s="1"/>
  <c r="D15" i="37" s="1"/>
  <c r="J68" i="38"/>
  <c r="I37" i="18"/>
  <c r="H37"/>
  <c r="AC7" i="39"/>
  <c r="AA16"/>
  <c r="AA9"/>
  <c r="AA13" s="1"/>
  <c r="N149" i="28"/>
  <c r="U149" i="1"/>
  <c r="N143" i="28"/>
  <c r="I8" i="21"/>
  <c r="H8" i="11"/>
  <c r="E14" i="34"/>
  <c r="L143" i="28"/>
  <c r="E14" i="23"/>
  <c r="G14" s="1"/>
  <c r="I45" i="35"/>
  <c r="A478" i="9"/>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N381"/>
  <c r="M381"/>
  <c r="A380"/>
  <c r="A361"/>
  <c r="A362" s="1"/>
  <c r="A363" s="1"/>
  <c r="A364" s="1"/>
  <c r="A365" s="1"/>
  <c r="A366" s="1"/>
  <c r="A367" s="1"/>
  <c r="A368" s="1"/>
  <c r="A369" s="1"/>
  <c r="A370" s="1"/>
  <c r="A371" s="1"/>
  <c r="A372" s="1"/>
  <c r="A373" s="1"/>
  <c r="A374" s="1"/>
  <c r="A353"/>
  <c r="A354" s="1"/>
  <c r="A355" s="1"/>
  <c r="A356" s="1"/>
  <c r="A357" s="1"/>
  <c r="A358" s="1"/>
  <c r="A359" s="1"/>
  <c r="A343"/>
  <c r="A344" s="1"/>
  <c r="Q334"/>
  <c r="Q335" s="1"/>
  <c r="A331"/>
  <c r="Q330"/>
  <c r="Q332" s="1"/>
  <c r="Q327"/>
  <c r="Q326"/>
  <c r="N308"/>
  <c r="M308"/>
  <c r="L308"/>
  <c r="K308"/>
  <c r="Q305"/>
  <c r="Q304"/>
  <c r="A302"/>
  <c r="A303" s="1"/>
  <c r="A304" s="1"/>
  <c r="A305" s="1"/>
  <c r="A306" s="1"/>
  <c r="A307" s="1"/>
  <c r="Q301"/>
  <c r="Q296"/>
  <c r="Q295"/>
  <c r="A294"/>
  <c r="A295" s="1"/>
  <c r="A296" s="1"/>
  <c r="A297" s="1"/>
  <c r="A298" s="1"/>
  <c r="Q291"/>
  <c r="Q290"/>
  <c r="Q289"/>
  <c r="Q288"/>
  <c r="Q287"/>
  <c r="N284"/>
  <c r="M284"/>
  <c r="L284"/>
  <c r="K284"/>
  <c r="I280"/>
  <c r="I280" i="1" s="1"/>
  <c r="I279" i="9"/>
  <c r="I279" i="1" s="1"/>
  <c r="I278" i="9"/>
  <c r="I267"/>
  <c r="I266"/>
  <c r="I265"/>
  <c r="N260"/>
  <c r="N261" s="1"/>
  <c r="M260"/>
  <c r="M261" s="1"/>
  <c r="L260"/>
  <c r="L261" s="1"/>
  <c r="K260"/>
  <c r="K261" s="1"/>
  <c r="Q258"/>
  <c r="Q257"/>
  <c r="Q256"/>
  <c r="Q255"/>
  <c r="Q253"/>
  <c r="Q247"/>
  <c r="Q246"/>
  <c r="A245"/>
  <c r="A249" s="1"/>
  <c r="A253" s="1"/>
  <c r="A254" s="1"/>
  <c r="Q241"/>
  <c r="A232"/>
  <c r="A233" s="1"/>
  <c r="A241" s="1"/>
  <c r="A222"/>
  <c r="Q210"/>
  <c r="Q209"/>
  <c r="A209"/>
  <c r="A210" s="1"/>
  <c r="A211" s="1"/>
  <c r="Q208"/>
  <c r="A203"/>
  <c r="A204" s="1"/>
  <c r="A205" s="1"/>
  <c r="A157"/>
  <c r="A150"/>
  <c r="A130"/>
  <c r="A131" s="1"/>
  <c r="A132" s="1"/>
  <c r="A133" s="1"/>
  <c r="A134" s="1"/>
  <c r="A135" s="1"/>
  <c r="A136" s="1"/>
  <c r="A137" s="1"/>
  <c r="A138" s="1"/>
  <c r="A120"/>
  <c r="A121" s="1"/>
  <c r="A114"/>
  <c r="A115" s="1"/>
  <c r="A116" s="1"/>
  <c r="A100"/>
  <c r="A101" s="1"/>
  <c r="A102" s="1"/>
  <c r="A103" s="1"/>
  <c r="A104" s="1"/>
  <c r="A105" s="1"/>
  <c r="A106" s="1"/>
  <c r="A107" s="1"/>
  <c r="A89"/>
  <c r="A90" s="1"/>
  <c r="A83"/>
  <c r="A84" s="1"/>
  <c r="A85" s="1"/>
  <c r="A67"/>
  <c r="A68" s="1"/>
  <c r="A69" s="1"/>
  <c r="A70" s="1"/>
  <c r="A71" s="1"/>
  <c r="A72" s="1"/>
  <c r="A73" s="1"/>
  <c r="A74" s="1"/>
  <c r="A75" s="1"/>
  <c r="A55"/>
  <c r="A56" s="1"/>
  <c r="A57" s="1"/>
  <c r="A49"/>
  <c r="A50" s="1"/>
  <c r="A51" s="1"/>
  <c r="A36"/>
  <c r="A37" s="1"/>
  <c r="A38" s="1"/>
  <c r="A39" s="1"/>
  <c r="A40" s="1"/>
  <c r="A41" s="1"/>
  <c r="A42" s="1"/>
  <c r="A43" s="1"/>
  <c r="L70" i="38" l="1"/>
  <c r="L88" s="1"/>
  <c r="B62" i="40" s="1"/>
  <c r="J88" i="38"/>
  <c r="C3" i="42"/>
  <c r="H3" s="1"/>
  <c r="D519" i="6"/>
  <c r="D520"/>
  <c r="C3" i="41"/>
  <c r="D517" i="6"/>
  <c r="D516"/>
  <c r="D515"/>
  <c r="Z513"/>
  <c r="AE513" s="1"/>
  <c r="AE400"/>
  <c r="Z513" i="9"/>
  <c r="AE513" s="1"/>
  <c r="AE400"/>
  <c r="H24" i="40"/>
  <c r="L24" s="1"/>
  <c r="L23"/>
  <c r="H40"/>
  <c r="L40" s="1"/>
  <c r="L30"/>
  <c r="J9" i="11"/>
  <c r="AE400" i="1"/>
  <c r="AE395"/>
  <c r="L14" i="34"/>
  <c r="J20"/>
  <c r="L14" i="23"/>
  <c r="J20"/>
  <c r="G14" i="18"/>
  <c r="E20"/>
  <c r="L14" i="38"/>
  <c r="L22" s="1"/>
  <c r="J22"/>
  <c r="J89" s="1"/>
  <c r="Q308" i="9"/>
  <c r="Q328"/>
  <c r="E15" i="37"/>
  <c r="G14" i="43"/>
  <c r="G22" s="1"/>
  <c r="C22"/>
  <c r="Q212" i="9"/>
  <c r="Q259"/>
  <c r="Q260" s="1"/>
  <c r="Q261" s="1"/>
  <c r="G14" i="38"/>
  <c r="AA17" i="39"/>
  <c r="E5" i="41"/>
  <c r="H5" s="1"/>
  <c r="G5"/>
  <c r="C7"/>
  <c r="D518" i="8"/>
  <c r="AC9" i="39"/>
  <c r="AC13" s="1"/>
  <c r="AC16"/>
  <c r="B61" i="40"/>
  <c r="L89" i="38"/>
  <c r="N68"/>
  <c r="AA10" i="39"/>
  <c r="AB513" i="1"/>
  <c r="AE513" s="1"/>
  <c r="H5" i="42"/>
  <c r="C7"/>
  <c r="C9" s="1"/>
  <c r="H7" s="1"/>
  <c r="I12" i="40"/>
  <c r="H14"/>
  <c r="I14" s="1"/>
  <c r="V149" i="1"/>
  <c r="W149" s="1"/>
  <c r="Y149" s="1"/>
  <c r="O149" i="28"/>
  <c r="I284" i="9"/>
  <c r="I395" s="1"/>
  <c r="I400" s="1"/>
  <c r="I513" s="1"/>
  <c r="I278" i="1"/>
  <c r="I284" s="1"/>
  <c r="I395" s="1"/>
  <c r="I400" s="1"/>
  <c r="I513" s="1"/>
  <c r="G14" i="34"/>
  <c r="L364" i="1"/>
  <c r="C76" i="38" s="1"/>
  <c r="M395" i="9"/>
  <c r="N395"/>
  <c r="S381" i="28"/>
  <c r="E278"/>
  <c r="K353" i="1"/>
  <c r="L353"/>
  <c r="K354"/>
  <c r="L354"/>
  <c r="K355"/>
  <c r="L355"/>
  <c r="K356"/>
  <c r="L356"/>
  <c r="K358"/>
  <c r="L358"/>
  <c r="K359"/>
  <c r="L359"/>
  <c r="K360"/>
  <c r="L360"/>
  <c r="K364"/>
  <c r="K365"/>
  <c r="L365"/>
  <c r="K366"/>
  <c r="L366"/>
  <c r="K367"/>
  <c r="L367"/>
  <c r="K368"/>
  <c r="R368"/>
  <c r="M368" i="28" s="1"/>
  <c r="L368" i="1"/>
  <c r="S368"/>
  <c r="N368" i="28" s="1"/>
  <c r="K369" i="1"/>
  <c r="R369"/>
  <c r="M369" i="28" s="1"/>
  <c r="L369" i="1"/>
  <c r="S369"/>
  <c r="N369" i="28" s="1"/>
  <c r="K370" i="1"/>
  <c r="R370"/>
  <c r="M370" i="28" s="1"/>
  <c r="L370" i="1"/>
  <c r="S370"/>
  <c r="N370" i="28" s="1"/>
  <c r="K371" i="1"/>
  <c r="R371"/>
  <c r="M371" i="28" s="1"/>
  <c r="L371" i="1"/>
  <c r="S371"/>
  <c r="N371" i="28" s="1"/>
  <c r="K375" i="1"/>
  <c r="R375"/>
  <c r="M375" i="28" s="1"/>
  <c r="L375" i="1"/>
  <c r="S375"/>
  <c r="N375" i="28" s="1"/>
  <c r="K376" i="1"/>
  <c r="R376"/>
  <c r="M376" i="28" s="1"/>
  <c r="L376" i="1"/>
  <c r="S376"/>
  <c r="N376" i="28" s="1"/>
  <c r="K377" i="1"/>
  <c r="R377"/>
  <c r="M377" i="28" s="1"/>
  <c r="L377" i="1"/>
  <c r="S377"/>
  <c r="N377" i="28" s="1"/>
  <c r="K378" i="1"/>
  <c r="R378"/>
  <c r="M378" i="28" s="1"/>
  <c r="L378" i="1"/>
  <c r="S378"/>
  <c r="N378" i="28" s="1"/>
  <c r="K379" i="1"/>
  <c r="R379"/>
  <c r="M379" i="28" s="1"/>
  <c r="L379" i="1"/>
  <c r="S379"/>
  <c r="N379" i="28" s="1"/>
  <c r="K380" i="1"/>
  <c r="R380"/>
  <c r="M380" i="28" s="1"/>
  <c r="L380" i="1"/>
  <c r="S380"/>
  <c r="N380" i="28" s="1"/>
  <c r="S203" i="9"/>
  <c r="S203" i="1" s="1"/>
  <c r="N203" i="28" s="1"/>
  <c r="Q203" i="1"/>
  <c r="E10" i="38" s="1"/>
  <c r="G10" s="1"/>
  <c r="S208" i="9"/>
  <c r="Q208" i="1"/>
  <c r="L208" i="28" s="1"/>
  <c r="S247" i="9"/>
  <c r="S247" i="1" s="1"/>
  <c r="N247" i="28" s="1"/>
  <c r="Q247" i="1"/>
  <c r="L247" i="28" s="1"/>
  <c r="S253" i="9"/>
  <c r="S253" i="1" s="1"/>
  <c r="N253" i="28" s="1"/>
  <c r="Q253" i="1"/>
  <c r="L253" i="28" s="1"/>
  <c r="S289" i="9"/>
  <c r="S291"/>
  <c r="S296"/>
  <c r="S327"/>
  <c r="S327" i="1" s="1"/>
  <c r="N327" i="28" s="1"/>
  <c r="Q327" i="1"/>
  <c r="L327" i="28" s="1"/>
  <c r="S343" i="9"/>
  <c r="S343" i="1" s="1"/>
  <c r="N343" i="28" s="1"/>
  <c r="Q343" i="1"/>
  <c r="L343" i="28" s="1"/>
  <c r="S200" i="9"/>
  <c r="Q200" i="1"/>
  <c r="L200" i="28" s="1"/>
  <c r="S209" i="9"/>
  <c r="S209" i="1" s="1"/>
  <c r="N209" i="28" s="1"/>
  <c r="Q209" i="1"/>
  <c r="L209" i="28" s="1"/>
  <c r="S246" i="9"/>
  <c r="S246" i="1" s="1"/>
  <c r="N246" i="28" s="1"/>
  <c r="Q246" i="1"/>
  <c r="L246" i="28" s="1"/>
  <c r="S251" i="9"/>
  <c r="S251" i="1" s="1"/>
  <c r="N251" i="28" s="1"/>
  <c r="Q251" i="1"/>
  <c r="L251" i="28" s="1"/>
  <c r="S256" i="9"/>
  <c r="S258"/>
  <c r="S295"/>
  <c r="S305"/>
  <c r="S326"/>
  <c r="Q326" i="1"/>
  <c r="S330" i="9"/>
  <c r="Q330" i="1"/>
  <c r="S334" i="9"/>
  <c r="Q334" i="1"/>
  <c r="Q357"/>
  <c r="E72" i="38" s="1"/>
  <c r="S197" i="9"/>
  <c r="S197" i="1" s="1"/>
  <c r="Q197"/>
  <c r="S288" i="9"/>
  <c r="S290"/>
  <c r="S301"/>
  <c r="Q301" i="1"/>
  <c r="L301" i="28" s="1"/>
  <c r="S304" i="9"/>
  <c r="S304" i="1" s="1"/>
  <c r="N304" i="28" s="1"/>
  <c r="Q304" i="1"/>
  <c r="L304" i="28" s="1"/>
  <c r="S342" i="9"/>
  <c r="S342" i="1" s="1"/>
  <c r="N342" i="28" s="1"/>
  <c r="Q342" i="1"/>
  <c r="L342" i="28" s="1"/>
  <c r="Q364" i="1"/>
  <c r="L364" i="28" s="1"/>
  <c r="S250" i="9"/>
  <c r="S250" i="1" s="1"/>
  <c r="N250" i="28" s="1"/>
  <c r="Q250" i="1"/>
  <c r="L250" i="28" s="1"/>
  <c r="S255" i="9"/>
  <c r="S257"/>
  <c r="S341"/>
  <c r="S341" i="1" s="1"/>
  <c r="N341" i="28" s="1"/>
  <c r="Q341" i="1"/>
  <c r="L341" i="28" s="1"/>
  <c r="S344" i="9"/>
  <c r="S344" i="1" s="1"/>
  <c r="N344" i="28" s="1"/>
  <c r="Q344" i="1"/>
  <c r="L344" i="28" s="1"/>
  <c r="Q372" i="1"/>
  <c r="E77" i="38" s="1"/>
  <c r="G77" s="1"/>
  <c r="S210" i="9"/>
  <c r="S210" i="1" s="1"/>
  <c r="N210" i="28" s="1"/>
  <c r="Q210" i="1"/>
  <c r="L210" i="28" s="1"/>
  <c r="S241" i="9"/>
  <c r="Q241" i="1"/>
  <c r="L241" i="28" s="1"/>
  <c r="S287" i="9"/>
  <c r="Q362" i="1"/>
  <c r="K381" i="9"/>
  <c r="L395"/>
  <c r="Q299"/>
  <c r="Q395" s="1"/>
  <c r="Q400" s="1"/>
  <c r="Q513" s="1"/>
  <c r="D518" i="6" l="1"/>
  <c r="E3" i="41"/>
  <c r="H3" s="1"/>
  <c r="G3"/>
  <c r="H7"/>
  <c r="N22" i="38"/>
  <c r="L91"/>
  <c r="B60" i="40"/>
  <c r="C60" s="1"/>
  <c r="D14" i="37"/>
  <c r="I14" i="18"/>
  <c r="I20" s="1"/>
  <c r="K20" s="1"/>
  <c r="K21" s="1"/>
  <c r="H14"/>
  <c r="H20" s="1"/>
  <c r="J20" s="1"/>
  <c r="J21" s="1"/>
  <c r="G20"/>
  <c r="L20" i="23"/>
  <c r="P19"/>
  <c r="L20" i="34"/>
  <c r="P19"/>
  <c r="E76" i="38"/>
  <c r="E9"/>
  <c r="C9" i="41"/>
  <c r="G9" s="1"/>
  <c r="E7"/>
  <c r="D13" i="37"/>
  <c r="C13" s="1"/>
  <c r="D515" i="1"/>
  <c r="D517"/>
  <c r="AC17" i="39"/>
  <c r="S208" i="1"/>
  <c r="N208" i="28" s="1"/>
  <c r="S212" i="9"/>
  <c r="C81" i="43"/>
  <c r="G81" s="1"/>
  <c r="C81" i="38"/>
  <c r="G81" s="1"/>
  <c r="C80"/>
  <c r="G80" s="1"/>
  <c r="C80" i="43"/>
  <c r="G80" s="1"/>
  <c r="C73" i="38"/>
  <c r="G73" s="1"/>
  <c r="C73" i="43"/>
  <c r="C75"/>
  <c r="G75" s="1"/>
  <c r="S334" i="1"/>
  <c r="S335" i="9"/>
  <c r="S330" i="1"/>
  <c r="S332" i="9"/>
  <c r="S326" i="1"/>
  <c r="S328" i="9"/>
  <c r="S200" i="1"/>
  <c r="N200" i="28" s="1"/>
  <c r="S206" i="9"/>
  <c r="C79" i="38"/>
  <c r="G79" s="1"/>
  <c r="C79" i="43"/>
  <c r="G79" s="1"/>
  <c r="S301" i="1"/>
  <c r="N301" i="28" s="1"/>
  <c r="S308" i="9"/>
  <c r="AA11" i="39"/>
  <c r="AC10"/>
  <c r="AC11" s="1"/>
  <c r="B63" i="40"/>
  <c r="G7" i="41"/>
  <c r="E9"/>
  <c r="D516" i="1"/>
  <c r="D519"/>
  <c r="D520"/>
  <c r="B6" i="40"/>
  <c r="D6" s="1"/>
  <c r="F6" s="1"/>
  <c r="H6" s="1"/>
  <c r="I6" s="1"/>
  <c r="S241" i="1"/>
  <c r="N241" i="28" s="1"/>
  <c r="S259" i="9"/>
  <c r="S260" s="1"/>
  <c r="S261" s="1"/>
  <c r="Z149" i="1"/>
  <c r="Q149" i="28"/>
  <c r="G9" i="38"/>
  <c r="C75"/>
  <c r="G75" s="1"/>
  <c r="C72"/>
  <c r="G72" s="1"/>
  <c r="C71"/>
  <c r="G76"/>
  <c r="S206" i="1"/>
  <c r="N206" i="28" s="1"/>
  <c r="N197"/>
  <c r="Q335" i="1"/>
  <c r="L334" i="28"/>
  <c r="Q332" i="1"/>
  <c r="E63" i="38" s="1"/>
  <c r="L330" i="28"/>
  <c r="S328" i="1"/>
  <c r="N326" i="28"/>
  <c r="E10" i="34"/>
  <c r="G10" s="1"/>
  <c r="L203" i="28"/>
  <c r="I367"/>
  <c r="I366"/>
  <c r="I365"/>
  <c r="G280" i="1"/>
  <c r="G280" i="28" s="1"/>
  <c r="E280"/>
  <c r="H267" i="1"/>
  <c r="H267" i="28" s="1"/>
  <c r="F267"/>
  <c r="J267" i="1"/>
  <c r="H266"/>
  <c r="H266" i="28" s="1"/>
  <c r="F266"/>
  <c r="J266" i="1"/>
  <c r="H265"/>
  <c r="H265" i="28" s="1"/>
  <c r="F265"/>
  <c r="J265" i="1"/>
  <c r="E265" i="28"/>
  <c r="I265" i="1"/>
  <c r="L362" i="28"/>
  <c r="E59" i="34"/>
  <c r="E60"/>
  <c r="G60" s="1"/>
  <c r="L372" i="28"/>
  <c r="E9" i="34"/>
  <c r="L197" i="28"/>
  <c r="E55" i="34"/>
  <c r="G55" s="1"/>
  <c r="L357" i="28"/>
  <c r="S335" i="1"/>
  <c r="N334" i="28"/>
  <c r="S332" i="1"/>
  <c r="N330" i="28"/>
  <c r="Q328" i="1"/>
  <c r="E17" i="38" s="1"/>
  <c r="G17" s="1"/>
  <c r="L326" i="28"/>
  <c r="I380"/>
  <c r="I379"/>
  <c r="I378"/>
  <c r="I377"/>
  <c r="I376"/>
  <c r="I375"/>
  <c r="I371"/>
  <c r="I370"/>
  <c r="I369"/>
  <c r="I368"/>
  <c r="I360"/>
  <c r="I359"/>
  <c r="I358"/>
  <c r="I356"/>
  <c r="I355"/>
  <c r="I354"/>
  <c r="I353"/>
  <c r="G279" i="1"/>
  <c r="G279" i="28" s="1"/>
  <c r="E279"/>
  <c r="G267" i="1"/>
  <c r="G267" i="28" s="1"/>
  <c r="E267"/>
  <c r="I267" i="1"/>
  <c r="G266"/>
  <c r="G266" i="28" s="1"/>
  <c r="E266"/>
  <c r="I266" i="1"/>
  <c r="I364" i="28"/>
  <c r="C59" i="34"/>
  <c r="C73" s="1"/>
  <c r="C74" s="1"/>
  <c r="K395" i="9"/>
  <c r="C59" i="23"/>
  <c r="C73" s="1"/>
  <c r="I33" i="21"/>
  <c r="E17" i="23"/>
  <c r="G17" s="1"/>
  <c r="M400" i="9"/>
  <c r="M513"/>
  <c r="E64" i="23"/>
  <c r="G64" s="1"/>
  <c r="E55"/>
  <c r="G55" s="1"/>
  <c r="I11" i="21"/>
  <c r="G278" i="1"/>
  <c r="G278" i="28" s="1"/>
  <c r="N400" i="9"/>
  <c r="N513"/>
  <c r="E10" i="23"/>
  <c r="G10" s="1"/>
  <c r="Q206" i="1"/>
  <c r="E9" i="23"/>
  <c r="H13" i="11"/>
  <c r="Q345" i="1"/>
  <c r="E64" i="38" s="1"/>
  <c r="G64" s="1"/>
  <c r="S345" i="1"/>
  <c r="Q381"/>
  <c r="L381" i="28" s="1"/>
  <c r="G265" i="1"/>
  <c r="G265" i="28" s="1"/>
  <c r="G284" i="1"/>
  <c r="G284" i="28" s="1"/>
  <c r="S299" i="9"/>
  <c r="S212" i="1"/>
  <c r="N212" i="28" s="1"/>
  <c r="Q212" i="1"/>
  <c r="AA149" l="1"/>
  <c r="S149" i="28" s="1"/>
  <c r="AD149" i="1"/>
  <c r="E14" i="37"/>
  <c r="D16"/>
  <c r="D518" i="1"/>
  <c r="G73" i="43"/>
  <c r="G88" s="1"/>
  <c r="G89" s="1"/>
  <c r="J89" s="1"/>
  <c r="C88"/>
  <c r="C89" s="1"/>
  <c r="S395" i="9"/>
  <c r="S400" s="1"/>
  <c r="AB149" i="1"/>
  <c r="AE149" s="1"/>
  <c r="R149" i="28"/>
  <c r="I15" i="35"/>
  <c r="E13" i="38"/>
  <c r="E46" i="23"/>
  <c r="G46" s="1"/>
  <c r="G63" i="38"/>
  <c r="E65" i="23"/>
  <c r="E18" i="38"/>
  <c r="G18" s="1"/>
  <c r="G71"/>
  <c r="C88"/>
  <c r="C89" s="1"/>
  <c r="L206" i="28"/>
  <c r="I14" i="35"/>
  <c r="N345" i="28"/>
  <c r="I31" i="35"/>
  <c r="N332" i="28"/>
  <c r="I27" i="35"/>
  <c r="N335" i="28"/>
  <c r="I28" i="35"/>
  <c r="N328" i="28"/>
  <c r="I26" i="35"/>
  <c r="H34" i="11"/>
  <c r="H22"/>
  <c r="I5" i="21"/>
  <c r="H21" i="11"/>
  <c r="I25" i="21"/>
  <c r="J284" i="1"/>
  <c r="E13" i="34"/>
  <c r="G13" s="1"/>
  <c r="L212" i="28"/>
  <c r="T365"/>
  <c r="O365"/>
  <c r="T366"/>
  <c r="O366"/>
  <c r="T367"/>
  <c r="O367"/>
  <c r="E46" i="34"/>
  <c r="G46" s="1"/>
  <c r="L332" i="28"/>
  <c r="E65" i="34"/>
  <c r="G65" s="1"/>
  <c r="L335" i="28"/>
  <c r="G59" i="34"/>
  <c r="E47"/>
  <c r="G47" s="1"/>
  <c r="L345" i="28"/>
  <c r="G37" i="30"/>
  <c r="F284" i="28"/>
  <c r="F37" i="30"/>
  <c r="E284" i="28"/>
  <c r="O364"/>
  <c r="H59" i="34"/>
  <c r="T353" i="28"/>
  <c r="O353"/>
  <c r="T354"/>
  <c r="O354"/>
  <c r="T355"/>
  <c r="O355"/>
  <c r="T356"/>
  <c r="O356"/>
  <c r="T358"/>
  <c r="O358"/>
  <c r="T359"/>
  <c r="O359"/>
  <c r="T360"/>
  <c r="O360"/>
  <c r="T368"/>
  <c r="O368"/>
  <c r="T369"/>
  <c r="O369"/>
  <c r="T370"/>
  <c r="O370"/>
  <c r="T371"/>
  <c r="O371"/>
  <c r="T375"/>
  <c r="O375"/>
  <c r="T376"/>
  <c r="O376"/>
  <c r="T377"/>
  <c r="O377"/>
  <c r="T378"/>
  <c r="O378"/>
  <c r="T379"/>
  <c r="O379"/>
  <c r="T380"/>
  <c r="O380"/>
  <c r="E17" i="34"/>
  <c r="G17" s="1"/>
  <c r="L328" i="28"/>
  <c r="G9" i="34"/>
  <c r="G59" i="23"/>
  <c r="C74"/>
  <c r="I6" i="21"/>
  <c r="I13" s="1"/>
  <c r="H5" i="11"/>
  <c r="H9" s="1"/>
  <c r="E47" i="23"/>
  <c r="G47" s="1"/>
  <c r="E13"/>
  <c r="G13" s="1"/>
  <c r="G65"/>
  <c r="E395" i="28"/>
  <c r="G17" i="21"/>
  <c r="F15" i="11"/>
  <c r="G15" s="1"/>
  <c r="I26" i="21"/>
  <c r="H23" i="11"/>
  <c r="H59" i="23"/>
  <c r="C61" i="18"/>
  <c r="K400" i="9"/>
  <c r="G9" i="23"/>
  <c r="H284" i="1"/>
  <c r="H284" i="28" s="1"/>
  <c r="C511"/>
  <c r="A478" i="7"/>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A380"/>
  <c r="A361"/>
  <c r="A362" s="1"/>
  <c r="A363" s="1"/>
  <c r="A364" s="1"/>
  <c r="A365" s="1"/>
  <c r="A366" s="1"/>
  <c r="A367" s="1"/>
  <c r="A368" s="1"/>
  <c r="A369" s="1"/>
  <c r="A370" s="1"/>
  <c r="A371" s="1"/>
  <c r="A372" s="1"/>
  <c r="A373" s="1"/>
  <c r="A374" s="1"/>
  <c r="A353"/>
  <c r="A354" s="1"/>
  <c r="A355" s="1"/>
  <c r="A356" s="1"/>
  <c r="A357" s="1"/>
  <c r="A358" s="1"/>
  <c r="A359" s="1"/>
  <c r="A343"/>
  <c r="A344" s="1"/>
  <c r="A331"/>
  <c r="P313"/>
  <c r="Q305"/>
  <c r="A302"/>
  <c r="A303" s="1"/>
  <c r="A304" s="1"/>
  <c r="A305" s="1"/>
  <c r="A306" s="1"/>
  <c r="A307" s="1"/>
  <c r="H299" i="1"/>
  <c r="H299" i="28" s="1"/>
  <c r="A294" i="7"/>
  <c r="A295" s="1"/>
  <c r="A296" s="1"/>
  <c r="A297" s="1"/>
  <c r="A298" s="1"/>
  <c r="P288"/>
  <c r="P287"/>
  <c r="P258"/>
  <c r="P257"/>
  <c r="P256"/>
  <c r="P255"/>
  <c r="P259" s="1"/>
  <c r="P260" s="1"/>
  <c r="P261" s="1"/>
  <c r="J250" i="1"/>
  <c r="J246"/>
  <c r="A245" i="7"/>
  <c r="A249" s="1"/>
  <c r="A253" s="1"/>
  <c r="A254" s="1"/>
  <c r="A232"/>
  <c r="A233" s="1"/>
  <c r="A241" s="1"/>
  <c r="A222"/>
  <c r="A209"/>
  <c r="A210" s="1"/>
  <c r="A211" s="1"/>
  <c r="A203"/>
  <c r="A204" s="1"/>
  <c r="A205" s="1"/>
  <c r="A157"/>
  <c r="A150"/>
  <c r="A130"/>
  <c r="A131" s="1"/>
  <c r="A132" s="1"/>
  <c r="A133" s="1"/>
  <c r="A134" s="1"/>
  <c r="A135" s="1"/>
  <c r="A136" s="1"/>
  <c r="A137" s="1"/>
  <c r="A138" s="1"/>
  <c r="A120"/>
  <c r="A121" s="1"/>
  <c r="A114"/>
  <c r="A115" s="1"/>
  <c r="A116" s="1"/>
  <c r="A100"/>
  <c r="A101" s="1"/>
  <c r="A102" s="1"/>
  <c r="A103" s="1"/>
  <c r="A104" s="1"/>
  <c r="A105" s="1"/>
  <c r="A106" s="1"/>
  <c r="A107" s="1"/>
  <c r="A89"/>
  <c r="A90" s="1"/>
  <c r="A83"/>
  <c r="A84" s="1"/>
  <c r="A85" s="1"/>
  <c r="A67"/>
  <c r="A68" s="1"/>
  <c r="A69" s="1"/>
  <c r="A70" s="1"/>
  <c r="A71" s="1"/>
  <c r="A72" s="1"/>
  <c r="A73" s="1"/>
  <c r="A74" s="1"/>
  <c r="A75" s="1"/>
  <c r="A55"/>
  <c r="A56" s="1"/>
  <c r="A57" s="1"/>
  <c r="A49"/>
  <c r="A50" s="1"/>
  <c r="A51" s="1"/>
  <c r="A36"/>
  <c r="A37" s="1"/>
  <c r="A38" s="1"/>
  <c r="A39" s="1"/>
  <c r="A40" s="1"/>
  <c r="A41" s="1"/>
  <c r="A42" s="1"/>
  <c r="A43" s="1"/>
  <c r="D21"/>
  <c r="C45"/>
  <c r="E16" i="37" l="1"/>
  <c r="P395" i="7"/>
  <c r="P400" s="1"/>
  <c r="P513" s="1"/>
  <c r="S305"/>
  <c r="S308" s="1"/>
  <c r="Q308"/>
  <c r="T149" i="28"/>
  <c r="H52" i="40"/>
  <c r="L52" s="1"/>
  <c r="G13" i="38"/>
  <c r="G22" s="1"/>
  <c r="E22"/>
  <c r="E20" i="23"/>
  <c r="G168" i="7"/>
  <c r="H168"/>
  <c r="G20" i="23"/>
  <c r="G20" i="34"/>
  <c r="D45" i="7"/>
  <c r="J301" i="1"/>
  <c r="J308" s="1"/>
  <c r="O395" i="28"/>
  <c r="O381"/>
  <c r="H37" i="30"/>
  <c r="F50"/>
  <c r="H50" s="1"/>
  <c r="I37"/>
  <c r="B3" i="31"/>
  <c r="F3" s="1"/>
  <c r="T364" i="28"/>
  <c r="L59" i="34"/>
  <c r="H73"/>
  <c r="H74" s="1"/>
  <c r="E20"/>
  <c r="C400" i="28"/>
  <c r="E4" i="29"/>
  <c r="D400" i="28"/>
  <c r="R257" i="7"/>
  <c r="R290"/>
  <c r="R256"/>
  <c r="R287"/>
  <c r="Q287" i="28"/>
  <c r="X287" s="1"/>
  <c r="R289" i="7"/>
  <c r="R289" i="1" s="1"/>
  <c r="M289" i="28" s="1"/>
  <c r="G61" i="18"/>
  <c r="C75"/>
  <c r="C77" s="1"/>
  <c r="H17" i="21"/>
  <c r="R255" i="7"/>
  <c r="R296"/>
  <c r="R296" i="1" s="1"/>
  <c r="M296" i="28" s="1"/>
  <c r="G511" i="1"/>
  <c r="G511" i="28" s="1"/>
  <c r="R258" i="7"/>
  <c r="R258" i="1" s="1"/>
  <c r="M258" i="28" s="1"/>
  <c r="R288" i="7"/>
  <c r="Q288" i="28"/>
  <c r="X288" s="1"/>
  <c r="R291" i="7"/>
  <c r="R295"/>
  <c r="L59" i="23"/>
  <c r="H73"/>
  <c r="H74" s="1"/>
  <c r="G299" i="1"/>
  <c r="G299" i="28" s="1"/>
  <c r="E413"/>
  <c r="E438"/>
  <c r="F413"/>
  <c r="F438"/>
  <c r="D438"/>
  <c r="P255" i="1"/>
  <c r="Q255" i="7"/>
  <c r="P256" i="1"/>
  <c r="Q256" i="7"/>
  <c r="S256" s="1"/>
  <c r="P257" i="1"/>
  <c r="R257"/>
  <c r="M257" i="28" s="1"/>
  <c r="Q257" i="7"/>
  <c r="S257" s="1"/>
  <c r="P258" i="1"/>
  <c r="Q258" i="7"/>
  <c r="P287" i="1"/>
  <c r="R287"/>
  <c r="M287" i="28" s="1"/>
  <c r="Q287" i="7"/>
  <c r="S287" s="1"/>
  <c r="P288" i="1"/>
  <c r="R288"/>
  <c r="M288" i="28" s="1"/>
  <c r="Q288" i="7"/>
  <c r="S288" s="1"/>
  <c r="P289" i="1"/>
  <c r="Q289" i="7"/>
  <c r="S289" s="1"/>
  <c r="P290" i="1"/>
  <c r="R290"/>
  <c r="M290" i="28" s="1"/>
  <c r="Q290" i="7"/>
  <c r="S290" s="1"/>
  <c r="P291" i="1"/>
  <c r="R291"/>
  <c r="M291" i="28" s="1"/>
  <c r="Q291" i="7"/>
  <c r="S291" s="1"/>
  <c r="P295" i="1"/>
  <c r="K295" i="28" s="1"/>
  <c r="R295" i="1"/>
  <c r="Q295" i="7"/>
  <c r="S295" s="1"/>
  <c r="P296" i="1"/>
  <c r="Q296" i="7"/>
  <c r="S296" s="1"/>
  <c r="F301" i="28"/>
  <c r="S305" i="1"/>
  <c r="Q305"/>
  <c r="C510" i="28"/>
  <c r="D510"/>
  <c r="D413"/>
  <c r="P413" i="1"/>
  <c r="K413" i="28" s="1"/>
  <c r="R413" i="1"/>
  <c r="M413" i="28" s="1"/>
  <c r="R255" i="1" l="1"/>
  <c r="M255" i="28" s="1"/>
  <c r="R259" i="7"/>
  <c r="R260" s="1"/>
  <c r="R261" s="1"/>
  <c r="R395" s="1"/>
  <c r="R400" s="1"/>
  <c r="S258"/>
  <c r="Q259"/>
  <c r="Q260" s="1"/>
  <c r="Q261" s="1"/>
  <c r="H53" i="40"/>
  <c r="L53" s="1"/>
  <c r="H193" i="7"/>
  <c r="G193"/>
  <c r="K32" i="21"/>
  <c r="J33" i="11"/>
  <c r="J35" s="1"/>
  <c r="T381" i="28"/>
  <c r="G4" i="32"/>
  <c r="R513" i="7"/>
  <c r="H437" i="1"/>
  <c r="H437" i="28" s="1"/>
  <c r="D437"/>
  <c r="K287"/>
  <c r="Q258"/>
  <c r="K258"/>
  <c r="Q257"/>
  <c r="K257"/>
  <c r="Q256"/>
  <c r="K256"/>
  <c r="Q255"/>
  <c r="K255"/>
  <c r="H250" i="1"/>
  <c r="H250" i="28" s="1"/>
  <c r="F250"/>
  <c r="F241"/>
  <c r="H241" i="1"/>
  <c r="H241" i="28" s="1"/>
  <c r="D15" i="30"/>
  <c r="D19" s="1"/>
  <c r="C512" i="28"/>
  <c r="C513"/>
  <c r="H511" i="1"/>
  <c r="H511" i="28" s="1"/>
  <c r="D511"/>
  <c r="K288"/>
  <c r="H258" i="1"/>
  <c r="H258" i="28" s="1"/>
  <c r="F258"/>
  <c r="J258" i="1"/>
  <c r="H256"/>
  <c r="H256" i="28" s="1"/>
  <c r="F256"/>
  <c r="J256" i="1"/>
  <c r="H253"/>
  <c r="H253" i="28" s="1"/>
  <c r="F253"/>
  <c r="J253" i="1"/>
  <c r="H246"/>
  <c r="H246" i="28" s="1"/>
  <c r="F246"/>
  <c r="F4" i="29"/>
  <c r="Q308" i="1"/>
  <c r="L305" i="28"/>
  <c r="S308" i="1"/>
  <c r="N305" i="28"/>
  <c r="Q296"/>
  <c r="K296"/>
  <c r="R299" i="1"/>
  <c r="M295" i="28"/>
  <c r="K291"/>
  <c r="K290"/>
  <c r="K289"/>
  <c r="I61" i="18"/>
  <c r="H61"/>
  <c r="R288" i="28"/>
  <c r="S288"/>
  <c r="R287"/>
  <c r="S287"/>
  <c r="S290"/>
  <c r="P299" i="1"/>
  <c r="D55" i="38" s="1"/>
  <c r="F55" s="1"/>
  <c r="R256" i="1"/>
  <c r="M256" i="28" s="1"/>
  <c r="S257"/>
  <c r="S291"/>
  <c r="S258"/>
  <c r="S296"/>
  <c r="S289"/>
  <c r="S256"/>
  <c r="H18" i="11"/>
  <c r="G438" i="1"/>
  <c r="G438" i="28" s="1"/>
  <c r="R437" i="1"/>
  <c r="H301"/>
  <c r="H301" i="28" s="1"/>
  <c r="S255" i="7"/>
  <c r="P512" i="1"/>
  <c r="D15" i="38" s="1"/>
  <c r="H438" i="1"/>
  <c r="H438" i="28" s="1"/>
  <c r="H413" i="1"/>
  <c r="H413" i="28" s="1"/>
  <c r="G413" i="1"/>
  <c r="G413" i="28" s="1"/>
  <c r="G395" i="1"/>
  <c r="G395" i="28" s="1"/>
  <c r="S374" i="1"/>
  <c r="N374" i="28" s="1"/>
  <c r="R373" i="1"/>
  <c r="M373" i="28" s="1"/>
  <c r="S372" i="1"/>
  <c r="N372" i="28" s="1"/>
  <c r="R352" i="1"/>
  <c r="M352" i="28" s="1"/>
  <c r="R374" i="1"/>
  <c r="M374" i="28" s="1"/>
  <c r="S373" i="1"/>
  <c r="N373" i="28" s="1"/>
  <c r="R372" i="1"/>
  <c r="M372" i="28" s="1"/>
  <c r="P511" i="1"/>
  <c r="K511" i="28" s="1"/>
  <c r="P510" i="1"/>
  <c r="K510" i="28" s="1"/>
  <c r="R510" i="1"/>
  <c r="M510" i="28" s="1"/>
  <c r="S296" i="1"/>
  <c r="N296" i="28" s="1"/>
  <c r="Q296" i="1"/>
  <c r="L296" i="28" s="1"/>
  <c r="S295" i="1"/>
  <c r="N295" i="28" s="1"/>
  <c r="Q295" i="1"/>
  <c r="L295" i="28" s="1"/>
  <c r="S291" i="1"/>
  <c r="N291" i="28" s="1"/>
  <c r="Q291" i="1"/>
  <c r="L291" i="28" s="1"/>
  <c r="S290" i="1"/>
  <c r="N290" i="28" s="1"/>
  <c r="Q290" i="1"/>
  <c r="L290" i="28" s="1"/>
  <c r="S289" i="1"/>
  <c r="N289" i="28" s="1"/>
  <c r="Q289" i="1"/>
  <c r="L289" i="28" s="1"/>
  <c r="Q299" i="7"/>
  <c r="S299" s="1"/>
  <c r="S288" i="1"/>
  <c r="N288" i="28" s="1"/>
  <c r="Q288" i="1"/>
  <c r="L288" i="28" s="1"/>
  <c r="S287" i="1"/>
  <c r="N287" i="28" s="1"/>
  <c r="Q287" i="1"/>
  <c r="L287" i="28" s="1"/>
  <c r="S258" i="1"/>
  <c r="N258" i="28" s="1"/>
  <c r="Q258" i="1"/>
  <c r="L258" i="28" s="1"/>
  <c r="S257" i="1"/>
  <c r="N257" i="28" s="1"/>
  <c r="Q257" i="1"/>
  <c r="L257" i="28" s="1"/>
  <c r="S256" i="1"/>
  <c r="N256" i="28" s="1"/>
  <c r="Q256" i="1"/>
  <c r="L256" i="28" s="1"/>
  <c r="S255" i="1"/>
  <c r="N255" i="28" s="1"/>
  <c r="Q255" i="1"/>
  <c r="L255" i="28" s="1"/>
  <c r="P259" i="1"/>
  <c r="F259" i="28"/>
  <c r="R259" i="1" l="1"/>
  <c r="M259" i="28" s="1"/>
  <c r="S259" i="7"/>
  <c r="S260" s="1"/>
  <c r="S261" s="1"/>
  <c r="S395" s="1"/>
  <c r="S400" s="1"/>
  <c r="S513" s="1"/>
  <c r="Q395"/>
  <c r="Q400" s="1"/>
  <c r="Q513" s="1"/>
  <c r="H57" i="40"/>
  <c r="H513" i="7"/>
  <c r="H400"/>
  <c r="H395"/>
  <c r="E39" i="23"/>
  <c r="G39" s="1"/>
  <c r="E56" i="38"/>
  <c r="G56" s="1"/>
  <c r="F15"/>
  <c r="F22" s="1"/>
  <c r="D22"/>
  <c r="M299" i="28"/>
  <c r="H20" i="35"/>
  <c r="N308" i="28"/>
  <c r="I21" i="35"/>
  <c r="I19" i="21"/>
  <c r="G513" i="7"/>
  <c r="G400"/>
  <c r="O400" i="28"/>
  <c r="G8" i="32"/>
  <c r="G510" i="1"/>
  <c r="G510" i="28" s="1"/>
  <c r="E510"/>
  <c r="D15" i="34"/>
  <c r="K512" i="28"/>
  <c r="R438" i="1"/>
  <c r="M438" i="28" s="1"/>
  <c r="M437"/>
  <c r="Q259"/>
  <c r="L308"/>
  <c r="E39" i="34"/>
  <c r="G39" s="1"/>
  <c r="P260" i="1"/>
  <c r="K259" i="28"/>
  <c r="H510" i="1"/>
  <c r="H510" i="28" s="1"/>
  <c r="F510"/>
  <c r="G40" i="30"/>
  <c r="F308" i="28"/>
  <c r="K299"/>
  <c r="D38" i="34"/>
  <c r="J259" i="1"/>
  <c r="J260" s="1"/>
  <c r="J261" s="1"/>
  <c r="J395" s="1"/>
  <c r="J400" s="1"/>
  <c r="J513" s="1"/>
  <c r="G400"/>
  <c r="G400" i="28" s="1"/>
  <c r="E400"/>
  <c r="H77" i="34"/>
  <c r="H78" s="1"/>
  <c r="G6" i="32"/>
  <c r="D39" i="18"/>
  <c r="Q295" i="28"/>
  <c r="Q291"/>
  <c r="X291" s="1"/>
  <c r="Q290"/>
  <c r="X290" s="1"/>
  <c r="Q289"/>
  <c r="X289" s="1"/>
  <c r="Q259" i="1"/>
  <c r="T290" i="28"/>
  <c r="R290"/>
  <c r="T287"/>
  <c r="R289"/>
  <c r="T289"/>
  <c r="T258"/>
  <c r="R258"/>
  <c r="R255"/>
  <c r="S259" i="1"/>
  <c r="S299"/>
  <c r="T256" i="28"/>
  <c r="R256"/>
  <c r="T296"/>
  <c r="R296"/>
  <c r="T291"/>
  <c r="R291"/>
  <c r="T257"/>
  <c r="R257"/>
  <c r="T288"/>
  <c r="R511" i="1"/>
  <c r="D15" i="23"/>
  <c r="G19" i="21"/>
  <c r="F18" i="11"/>
  <c r="G18" s="1"/>
  <c r="D38" i="23"/>
  <c r="R295" i="28"/>
  <c r="T295"/>
  <c r="R260" i="1"/>
  <c r="Q299"/>
  <c r="E55" i="38" s="1"/>
  <c r="G512" i="1"/>
  <c r="G512" i="28" s="1"/>
  <c r="F260"/>
  <c r="H259" i="1"/>
  <c r="H259" i="28" s="1"/>
  <c r="S381" i="1"/>
  <c r="I34" i="35" s="1"/>
  <c r="L381" i="1"/>
  <c r="I381" i="28" s="1"/>
  <c r="R381" i="1"/>
  <c r="K381"/>
  <c r="H308"/>
  <c r="H308" i="28" s="1"/>
  <c r="L57" i="40" l="1"/>
  <c r="K36"/>
  <c r="G61"/>
  <c r="G62" s="1"/>
  <c r="G63" s="1"/>
  <c r="K47"/>
  <c r="K20"/>
  <c r="K23"/>
  <c r="K55"/>
  <c r="K39"/>
  <c r="K27"/>
  <c r="K28"/>
  <c r="K22"/>
  <c r="K52"/>
  <c r="K21"/>
  <c r="K33"/>
  <c r="K26"/>
  <c r="K42"/>
  <c r="K37"/>
  <c r="K30"/>
  <c r="K31"/>
  <c r="K32"/>
  <c r="K35"/>
  <c r="K48"/>
  <c r="K43"/>
  <c r="K24"/>
  <c r="K50"/>
  <c r="K29"/>
  <c r="K44"/>
  <c r="K49"/>
  <c r="K38"/>
  <c r="K34"/>
  <c r="K56"/>
  <c r="K53"/>
  <c r="K45"/>
  <c r="K40"/>
  <c r="K51"/>
  <c r="I20"/>
  <c r="I29"/>
  <c r="I27"/>
  <c r="I26"/>
  <c r="I56"/>
  <c r="I35"/>
  <c r="I44"/>
  <c r="I21"/>
  <c r="I36"/>
  <c r="I33"/>
  <c r="I42"/>
  <c r="I38"/>
  <c r="I48"/>
  <c r="I51"/>
  <c r="I45"/>
  <c r="I23"/>
  <c r="I30"/>
  <c r="I28"/>
  <c r="I22"/>
  <c r="I34"/>
  <c r="I31"/>
  <c r="I39"/>
  <c r="I50"/>
  <c r="I32"/>
  <c r="I55"/>
  <c r="I37"/>
  <c r="I47"/>
  <c r="I43"/>
  <c r="I24"/>
  <c r="I40"/>
  <c r="I49"/>
  <c r="D61"/>
  <c r="D60"/>
  <c r="D62"/>
  <c r="I52"/>
  <c r="I53"/>
  <c r="G55" i="38"/>
  <c r="G68" s="1"/>
  <c r="E68"/>
  <c r="I44" i="35"/>
  <c r="O513" i="28"/>
  <c r="M381"/>
  <c r="H34" i="35"/>
  <c r="N299" i="28"/>
  <c r="I20" i="35"/>
  <c r="N381" i="28"/>
  <c r="C79" i="18"/>
  <c r="C80" s="1"/>
  <c r="G9" i="32"/>
  <c r="H77" i="23"/>
  <c r="H78" s="1"/>
  <c r="G513" i="1"/>
  <c r="G513" i="28" s="1"/>
  <c r="I38" i="23"/>
  <c r="I51" s="1"/>
  <c r="L299" i="28"/>
  <c r="E38" i="34"/>
  <c r="R512" i="1"/>
  <c r="M512" i="28" s="1"/>
  <c r="M511"/>
  <c r="S260" i="1"/>
  <c r="N259" i="28"/>
  <c r="Q260" i="1"/>
  <c r="L259" i="28"/>
  <c r="Q299"/>
  <c r="I38" i="34"/>
  <c r="F38"/>
  <c r="F51" s="1"/>
  <c r="D51"/>
  <c r="Q260" i="28"/>
  <c r="F15" i="34"/>
  <c r="F20" s="1"/>
  <c r="D20"/>
  <c r="G15" i="30"/>
  <c r="I5" i="29"/>
  <c r="J5" s="1"/>
  <c r="F512" i="28"/>
  <c r="F15" i="30"/>
  <c r="E512" i="28"/>
  <c r="R261" i="1"/>
  <c r="M261" i="28" s="1"/>
  <c r="M260"/>
  <c r="S255"/>
  <c r="E15" i="30"/>
  <c r="E19" s="1"/>
  <c r="E72" s="1"/>
  <c r="E75" s="1"/>
  <c r="E5" i="29"/>
  <c r="D512" i="28"/>
  <c r="I40" i="30"/>
  <c r="G50"/>
  <c r="I50" s="1"/>
  <c r="P261" i="1"/>
  <c r="K260" i="28"/>
  <c r="I18" i="21"/>
  <c r="I29" s="1"/>
  <c r="S299" i="28"/>
  <c r="S295"/>
  <c r="H17" i="11"/>
  <c r="I32" i="21"/>
  <c r="H33" i="11"/>
  <c r="F15" i="23"/>
  <c r="F20" s="1"/>
  <c r="D20"/>
  <c r="T299" i="28"/>
  <c r="F9" i="21"/>
  <c r="F13" s="1"/>
  <c r="F35" s="1"/>
  <c r="E40" i="11"/>
  <c r="E41" s="1"/>
  <c r="E42" s="1"/>
  <c r="F39" i="18"/>
  <c r="F52" s="1"/>
  <c r="D52"/>
  <c r="G9" i="21"/>
  <c r="F40" i="11"/>
  <c r="F38" i="23"/>
  <c r="F51" s="1"/>
  <c r="D51"/>
  <c r="H19" i="21"/>
  <c r="G29"/>
  <c r="H29" s="1"/>
  <c r="L395" i="1"/>
  <c r="L400" s="1"/>
  <c r="L513" s="1"/>
  <c r="D12" i="40" s="1"/>
  <c r="K395" i="1"/>
  <c r="K400" s="1"/>
  <c r="K513" s="1"/>
  <c r="E38" i="23"/>
  <c r="H512" i="1"/>
  <c r="H512" i="28" s="1"/>
  <c r="H260" i="1"/>
  <c r="H260" i="28" s="1"/>
  <c r="A203" i="1"/>
  <c r="A232"/>
  <c r="A380"/>
  <c r="A361"/>
  <c r="A222"/>
  <c r="A49"/>
  <c r="A50" s="1"/>
  <c r="A51" s="1"/>
  <c r="A478"/>
  <c r="A479" s="1"/>
  <c r="A480" s="1"/>
  <c r="A481" s="1"/>
  <c r="A482" s="1"/>
  <c r="A483" s="1"/>
  <c r="A484" s="1"/>
  <c r="A485" s="1"/>
  <c r="A488" s="1"/>
  <c r="A489" s="1"/>
  <c r="A490" s="1"/>
  <c r="A491" s="1"/>
  <c r="A498" s="1"/>
  <c r="A499" s="1"/>
  <c r="A500" s="1"/>
  <c r="A501" s="1"/>
  <c r="A502" s="1"/>
  <c r="A503" s="1"/>
  <c r="A504" s="1"/>
  <c r="A505" s="1"/>
  <c r="A506" s="1"/>
  <c r="A507" s="1"/>
  <c r="A464"/>
  <c r="A465" s="1"/>
  <c r="A466" s="1"/>
  <c r="A467" s="1"/>
  <c r="A468" s="1"/>
  <c r="A469" s="1"/>
  <c r="A470" s="1"/>
  <c r="A471" s="1"/>
  <c r="A472" s="1"/>
  <c r="A453"/>
  <c r="A454" s="1"/>
  <c r="A455" s="1"/>
  <c r="A442"/>
  <c r="A443" s="1"/>
  <c r="A444" s="1"/>
  <c r="A445" s="1"/>
  <c r="A446" s="1"/>
  <c r="A447" s="1"/>
  <c r="A448" s="1"/>
  <c r="A449" s="1"/>
  <c r="A428"/>
  <c r="A429" s="1"/>
  <c r="A430" s="1"/>
  <c r="A431" s="1"/>
  <c r="A432" s="1"/>
  <c r="A433" s="1"/>
  <c r="A434" s="1"/>
  <c r="A435" s="1"/>
  <c r="A436" s="1"/>
  <c r="A416"/>
  <c r="A417" s="1"/>
  <c r="A418" s="1"/>
  <c r="A405"/>
  <c r="A406" s="1"/>
  <c r="A407" s="1"/>
  <c r="A408" s="1"/>
  <c r="A409" s="1"/>
  <c r="A410" s="1"/>
  <c r="A411" s="1"/>
  <c r="A412" s="1"/>
  <c r="A353"/>
  <c r="A354" s="1"/>
  <c r="A355" s="1"/>
  <c r="A356" s="1"/>
  <c r="A357" s="1"/>
  <c r="A343"/>
  <c r="A344" s="1"/>
  <c r="D14" i="40" l="1"/>
  <c r="H18" i="35"/>
  <c r="H37" s="1"/>
  <c r="H39" s="1"/>
  <c r="H41" s="1"/>
  <c r="D70" i="38"/>
  <c r="F70" s="1"/>
  <c r="R395" i="1"/>
  <c r="E513" i="28"/>
  <c r="K38" i="23"/>
  <c r="K51" s="1"/>
  <c r="T255" i="28"/>
  <c r="R259"/>
  <c r="D53" i="34"/>
  <c r="K261" i="28"/>
  <c r="D53" i="23"/>
  <c r="P395" i="1"/>
  <c r="P400" s="1"/>
  <c r="P513" s="1"/>
  <c r="F5" i="29"/>
  <c r="F6" s="1"/>
  <c r="F9" s="1"/>
  <c r="E6"/>
  <c r="E9" s="1"/>
  <c r="I15" i="30"/>
  <c r="G19"/>
  <c r="I53" i="34"/>
  <c r="Q261" i="28"/>
  <c r="I53" i="23"/>
  <c r="D55" i="18"/>
  <c r="Q261" i="1"/>
  <c r="L260" i="28"/>
  <c r="S261" i="1"/>
  <c r="S395" s="1"/>
  <c r="S400" s="1"/>
  <c r="S513" s="1"/>
  <c r="D12" i="37" s="1"/>
  <c r="C12" s="1"/>
  <c r="N260" i="28"/>
  <c r="G52" i="30"/>
  <c r="F261" i="28"/>
  <c r="R299"/>
  <c r="J38" i="34"/>
  <c r="S259" i="28"/>
  <c r="H15" i="30"/>
  <c r="F19"/>
  <c r="H19" s="1"/>
  <c r="K38" i="34"/>
  <c r="K51" s="1"/>
  <c r="I51"/>
  <c r="G38"/>
  <c r="G51" s="1"/>
  <c r="E51"/>
  <c r="I395" i="28"/>
  <c r="F10" i="29"/>
  <c r="D3" i="33"/>
  <c r="C3" s="1"/>
  <c r="C5" s="1"/>
  <c r="C6" s="1"/>
  <c r="C10" s="1"/>
  <c r="E74" i="30"/>
  <c r="E76" s="1"/>
  <c r="D513" i="28"/>
  <c r="H261" i="1"/>
  <c r="H261" i="28" s="1"/>
  <c r="G31" i="21"/>
  <c r="F11" i="11"/>
  <c r="F395" i="28"/>
  <c r="H9" i="21"/>
  <c r="G13"/>
  <c r="K18"/>
  <c r="J17" i="11"/>
  <c r="J38" i="23"/>
  <c r="E39" i="18"/>
  <c r="E44" i="11"/>
  <c r="E45" s="1"/>
  <c r="F37" i="21"/>
  <c r="F38" s="1"/>
  <c r="F41" i="11"/>
  <c r="G41" s="1"/>
  <c r="G40"/>
  <c r="H35"/>
  <c r="G38" i="23"/>
  <c r="G51" s="1"/>
  <c r="E51"/>
  <c r="A358" i="1"/>
  <c r="A359" s="1"/>
  <c r="A362" s="1"/>
  <c r="A363" s="1"/>
  <c r="A364" s="1"/>
  <c r="A365" s="1"/>
  <c r="A366" s="1"/>
  <c r="A367" s="1"/>
  <c r="A368" s="1"/>
  <c r="A369" s="1"/>
  <c r="A331"/>
  <c r="A302"/>
  <c r="A303" s="1"/>
  <c r="A304" s="1"/>
  <c r="A305" s="1"/>
  <c r="A306" s="1"/>
  <c r="A307" s="1"/>
  <c r="A294"/>
  <c r="A295" s="1"/>
  <c r="A296" s="1"/>
  <c r="A297" s="1"/>
  <c r="A298" s="1"/>
  <c r="A209"/>
  <c r="A210" s="1"/>
  <c r="A211" s="1"/>
  <c r="A204"/>
  <c r="A205" s="1"/>
  <c r="A157"/>
  <c r="A150"/>
  <c r="A130"/>
  <c r="A131" s="1"/>
  <c r="A132" s="1"/>
  <c r="A133" s="1"/>
  <c r="A134" s="1"/>
  <c r="A135" s="1"/>
  <c r="A136" s="1"/>
  <c r="A137" s="1"/>
  <c r="A138" s="1"/>
  <c r="A120"/>
  <c r="A121" s="1"/>
  <c r="A36"/>
  <c r="A37" s="1"/>
  <c r="A38" s="1"/>
  <c r="A39" s="1"/>
  <c r="A40" s="1"/>
  <c r="A41" s="1"/>
  <c r="A42" s="1"/>
  <c r="A43" s="1"/>
  <c r="A114"/>
  <c r="A115" s="1"/>
  <c r="A116" s="1"/>
  <c r="A100"/>
  <c r="A101" s="1"/>
  <c r="A102" s="1"/>
  <c r="A103" s="1"/>
  <c r="A104" s="1"/>
  <c r="A105" s="1"/>
  <c r="A106" s="1"/>
  <c r="A107" s="1"/>
  <c r="A89"/>
  <c r="A90" s="1"/>
  <c r="A83"/>
  <c r="A84" s="1"/>
  <c r="A85" s="1"/>
  <c r="A55"/>
  <c r="A56" s="1"/>
  <c r="A57" s="1"/>
  <c r="A67" s="1"/>
  <c r="A68" s="1"/>
  <c r="A69" s="1"/>
  <c r="A70" s="1"/>
  <c r="A71" s="1"/>
  <c r="A72" s="1"/>
  <c r="A73" s="1"/>
  <c r="A74" s="1"/>
  <c r="A75" s="1"/>
  <c r="M395" i="28" l="1"/>
  <c r="R400" i="1"/>
  <c r="R513" s="1"/>
  <c r="I18" i="35"/>
  <c r="I37" s="1"/>
  <c r="I39" s="1"/>
  <c r="I41" s="1"/>
  <c r="E70" i="38"/>
  <c r="F11" i="29"/>
  <c r="S260" i="28"/>
  <c r="I52" i="30"/>
  <c r="G71"/>
  <c r="I71" s="1"/>
  <c r="D75" i="18"/>
  <c r="D77" s="1"/>
  <c r="F55"/>
  <c r="F75" s="1"/>
  <c r="F77" s="1"/>
  <c r="I73" i="23"/>
  <c r="I74" s="1"/>
  <c r="K53"/>
  <c r="K73" s="1"/>
  <c r="K74" s="1"/>
  <c r="I73" i="34"/>
  <c r="I74" s="1"/>
  <c r="K53"/>
  <c r="K73" s="1"/>
  <c r="K74" s="1"/>
  <c r="D73" i="23"/>
  <c r="D74" s="1"/>
  <c r="F53"/>
  <c r="F73" s="1"/>
  <c r="F74" s="1"/>
  <c r="F53" i="34"/>
  <c r="F73" s="1"/>
  <c r="F74" s="1"/>
  <c r="D73"/>
  <c r="D74" s="1"/>
  <c r="R260" i="28"/>
  <c r="T259"/>
  <c r="L38" i="34"/>
  <c r="J51"/>
  <c r="H11" i="11"/>
  <c r="H26" s="1"/>
  <c r="H38" s="1"/>
  <c r="H42" s="1"/>
  <c r="I35" s="1"/>
  <c r="N261" i="28"/>
  <c r="I31" i="21"/>
  <c r="I34" s="1"/>
  <c r="I35" s="1"/>
  <c r="J10" s="1"/>
  <c r="E53" i="34"/>
  <c r="L261" i="28"/>
  <c r="E53" i="23"/>
  <c r="Q395" i="1"/>
  <c r="Q400" s="1"/>
  <c r="Q395" i="28"/>
  <c r="I19" i="30"/>
  <c r="K395" i="28"/>
  <c r="C77" i="34"/>
  <c r="C78" s="1"/>
  <c r="C8" i="32"/>
  <c r="I513" i="28"/>
  <c r="C4" i="32"/>
  <c r="C6" s="1"/>
  <c r="I400" i="28"/>
  <c r="F26" i="11"/>
  <c r="G11"/>
  <c r="K29" i="21"/>
  <c r="H31"/>
  <c r="G34"/>
  <c r="H34" s="1"/>
  <c r="L38" i="23"/>
  <c r="J51"/>
  <c r="G39" i="18"/>
  <c r="E52"/>
  <c r="H13" i="21"/>
  <c r="H395" i="1"/>
  <c r="H395" i="28" s="1"/>
  <c r="C77" i="23"/>
  <c r="C78" s="1"/>
  <c r="A370" i="1"/>
  <c r="A371" s="1"/>
  <c r="A372" s="1"/>
  <c r="A373" s="1"/>
  <c r="A374" s="1"/>
  <c r="A233"/>
  <c r="M400" i="28" l="1"/>
  <c r="E12" i="40"/>
  <c r="Q513" i="1"/>
  <c r="E88" i="38"/>
  <c r="E89" s="1"/>
  <c r="G70"/>
  <c r="D77" i="34"/>
  <c r="D78" s="1"/>
  <c r="C9" i="32"/>
  <c r="J7" i="21"/>
  <c r="J13"/>
  <c r="J29"/>
  <c r="J34"/>
  <c r="J12"/>
  <c r="J9"/>
  <c r="J24"/>
  <c r="J6"/>
  <c r="J11"/>
  <c r="J19"/>
  <c r="J26"/>
  <c r="J35"/>
  <c r="J27"/>
  <c r="J21"/>
  <c r="J17"/>
  <c r="J23"/>
  <c r="J31"/>
  <c r="J32"/>
  <c r="J8"/>
  <c r="J22"/>
  <c r="J30"/>
  <c r="J15"/>
  <c r="J18"/>
  <c r="J33"/>
  <c r="J5"/>
  <c r="J25"/>
  <c r="J20"/>
  <c r="J28"/>
  <c r="J16"/>
  <c r="J14"/>
  <c r="G72" i="30"/>
  <c r="I72" s="1"/>
  <c r="L395" i="28"/>
  <c r="N395"/>
  <c r="T260"/>
  <c r="J53" i="34"/>
  <c r="R261" i="28"/>
  <c r="E55" i="18"/>
  <c r="J53" i="23"/>
  <c r="S261" i="28"/>
  <c r="K400"/>
  <c r="K513"/>
  <c r="Q400"/>
  <c r="E73" i="23"/>
  <c r="E74" s="1"/>
  <c r="G53"/>
  <c r="G73" s="1"/>
  <c r="G74" s="1"/>
  <c r="G53" i="34"/>
  <c r="G73" s="1"/>
  <c r="G74" s="1"/>
  <c r="E73"/>
  <c r="E74" s="1"/>
  <c r="L51"/>
  <c r="O23"/>
  <c r="I4" i="29"/>
  <c r="F400" i="28"/>
  <c r="G35" i="21"/>
  <c r="H35" s="1"/>
  <c r="G26" i="11"/>
  <c r="F38"/>
  <c r="H400" i="1"/>
  <c r="H400" i="28" s="1"/>
  <c r="I38" i="11"/>
  <c r="I20"/>
  <c r="I23"/>
  <c r="I10"/>
  <c r="I41"/>
  <c r="I30"/>
  <c r="I25"/>
  <c r="I7"/>
  <c r="I31"/>
  <c r="I13"/>
  <c r="I40"/>
  <c r="I34"/>
  <c r="I32"/>
  <c r="I28"/>
  <c r="I22"/>
  <c r="I17"/>
  <c r="I6"/>
  <c r="I39"/>
  <c r="I8"/>
  <c r="I19"/>
  <c r="I29"/>
  <c r="I12"/>
  <c r="I24"/>
  <c r="I26"/>
  <c r="I37"/>
  <c r="I4"/>
  <c r="I18"/>
  <c r="I9"/>
  <c r="I27"/>
  <c r="I11"/>
  <c r="I15"/>
  <c r="I42"/>
  <c r="I36"/>
  <c r="I16"/>
  <c r="I5"/>
  <c r="I14"/>
  <c r="I21"/>
  <c r="I33"/>
  <c r="H39" i="18"/>
  <c r="H52" s="1"/>
  <c r="I39"/>
  <c r="I52" s="1"/>
  <c r="G52"/>
  <c r="O23" i="23"/>
  <c r="L51"/>
  <c r="A241" i="1"/>
  <c r="G88" i="38" l="1"/>
  <c r="G89" s="1"/>
  <c r="E14" i="40"/>
  <c r="F14" s="1"/>
  <c r="F12"/>
  <c r="M513" i="28"/>
  <c r="S395"/>
  <c r="J73" i="23"/>
  <c r="J74" s="1"/>
  <c r="L53"/>
  <c r="E75" i="18"/>
  <c r="E77" s="1"/>
  <c r="G55"/>
  <c r="L53" i="34"/>
  <c r="J73"/>
  <c r="J74" s="1"/>
  <c r="T261" i="28"/>
  <c r="J11" i="11"/>
  <c r="J26" s="1"/>
  <c r="J38" s="1"/>
  <c r="J42" s="1"/>
  <c r="K31" i="21"/>
  <c r="K34" s="1"/>
  <c r="K35" s="1"/>
  <c r="L29" s="1"/>
  <c r="N400" i="28"/>
  <c r="I77" i="34"/>
  <c r="I78" s="1"/>
  <c r="Q513" i="28"/>
  <c r="R395"/>
  <c r="E4" i="32"/>
  <c r="L400" i="28"/>
  <c r="G74" i="30"/>
  <c r="G75" s="1"/>
  <c r="J10" i="29"/>
  <c r="F513" i="28"/>
  <c r="J4" i="29"/>
  <c r="J6" s="1"/>
  <c r="J9" s="1"/>
  <c r="I6"/>
  <c r="I9" s="1"/>
  <c r="H513" i="1"/>
  <c r="H513" i="28" s="1"/>
  <c r="F44" i="11"/>
  <c r="G37" i="21"/>
  <c r="G38" s="1"/>
  <c r="K52" i="18"/>
  <c r="K53" s="1"/>
  <c r="J52"/>
  <c r="J53" s="1"/>
  <c r="F42" i="11"/>
  <c r="G42" s="1"/>
  <c r="G38"/>
  <c r="A245" i="1"/>
  <c r="A249" s="1"/>
  <c r="A253" s="1"/>
  <c r="A254" s="1"/>
  <c r="L32" i="21" l="1"/>
  <c r="L35"/>
  <c r="L21"/>
  <c r="L27"/>
  <c r="L6"/>
  <c r="L18"/>
  <c r="L5"/>
  <c r="L26"/>
  <c r="L11"/>
  <c r="L14"/>
  <c r="L16"/>
  <c r="L30"/>
  <c r="L8"/>
  <c r="L15"/>
  <c r="L10"/>
  <c r="L17"/>
  <c r="L22"/>
  <c r="L7"/>
  <c r="L19"/>
  <c r="L25"/>
  <c r="L33"/>
  <c r="L23"/>
  <c r="L28"/>
  <c r="L20"/>
  <c r="L13"/>
  <c r="L31"/>
  <c r="L9"/>
  <c r="L24"/>
  <c r="L12"/>
  <c r="L34"/>
  <c r="R400" i="28"/>
  <c r="I4" i="32"/>
  <c r="O53" i="34"/>
  <c r="L73"/>
  <c r="E77"/>
  <c r="E78" s="1"/>
  <c r="L513" i="28"/>
  <c r="E8" i="32"/>
  <c r="F8" s="1"/>
  <c r="E77" i="23"/>
  <c r="E78" s="1"/>
  <c r="E6" i="32"/>
  <c r="F4"/>
  <c r="F6" s="1"/>
  <c r="G77" i="34"/>
  <c r="G78" s="1"/>
  <c r="N513" i="28"/>
  <c r="I37" i="21"/>
  <c r="I38" s="1"/>
  <c r="D11" i="33"/>
  <c r="C11" s="1"/>
  <c r="G77" i="23"/>
  <c r="G78" s="1"/>
  <c r="H44" i="11"/>
  <c r="H45" s="1"/>
  <c r="T395" i="28"/>
  <c r="V395" s="1"/>
  <c r="W395" s="1"/>
  <c r="G75" i="18"/>
  <c r="G77" s="1"/>
  <c r="G53" s="1"/>
  <c r="H55"/>
  <c r="H75" s="1"/>
  <c r="I55"/>
  <c r="I75" s="1"/>
  <c r="O53" i="23"/>
  <c r="L73"/>
  <c r="S400" i="28"/>
  <c r="S513"/>
  <c r="J11" i="29"/>
  <c r="K38" i="11"/>
  <c r="R513" i="9"/>
  <c r="K42" i="11"/>
  <c r="K16"/>
  <c r="K5"/>
  <c r="K7"/>
  <c r="K29"/>
  <c r="K6"/>
  <c r="K25"/>
  <c r="K14"/>
  <c r="K28"/>
  <c r="K13"/>
  <c r="K24"/>
  <c r="K37"/>
  <c r="K15"/>
  <c r="K20"/>
  <c r="K27"/>
  <c r="K21"/>
  <c r="K23"/>
  <c r="K39"/>
  <c r="K4"/>
  <c r="K41"/>
  <c r="K31"/>
  <c r="K40"/>
  <c r="K8"/>
  <c r="K22"/>
  <c r="K36"/>
  <c r="K32"/>
  <c r="K10"/>
  <c r="K9"/>
  <c r="K18"/>
  <c r="K19"/>
  <c r="K30"/>
  <c r="K34"/>
  <c r="K12"/>
  <c r="K33"/>
  <c r="K35"/>
  <c r="K17"/>
  <c r="K11"/>
  <c r="K26"/>
  <c r="F45"/>
  <c r="O7" i="9"/>
  <c r="G21" i="18" l="1"/>
  <c r="E9" i="32"/>
  <c r="G76" i="18"/>
  <c r="J75"/>
  <c r="J76" s="1"/>
  <c r="H77"/>
  <c r="J77" i="23"/>
  <c r="J78" s="1"/>
  <c r="E79" i="18"/>
  <c r="E80" s="1"/>
  <c r="J77" i="34"/>
  <c r="J78" s="1"/>
  <c r="R513" i="28"/>
  <c r="I8" i="32"/>
  <c r="J8" s="1"/>
  <c r="F9"/>
  <c r="N77" i="23"/>
  <c r="L74"/>
  <c r="K75" i="18"/>
  <c r="K76" s="1"/>
  <c r="I77"/>
  <c r="T400" i="28"/>
  <c r="V400" s="1"/>
  <c r="W400" s="1"/>
  <c r="N77" i="34"/>
  <c r="L74"/>
  <c r="I6" i="32"/>
  <c r="J4"/>
  <c r="J6" s="1"/>
  <c r="S513" i="9"/>
  <c r="I9" i="32" l="1"/>
  <c r="J9"/>
  <c r="K81" i="34"/>
  <c r="K82"/>
  <c r="T513" i="28"/>
  <c r="A3" i="31"/>
  <c r="C3" s="1"/>
  <c r="E3" s="1"/>
  <c r="G3" s="1"/>
  <c r="H3" s="1"/>
  <c r="I18" i="27"/>
  <c r="I20" s="1"/>
  <c r="G79" i="18"/>
  <c r="G80" s="1"/>
  <c r="K37" i="21"/>
  <c r="K38" s="1"/>
  <c r="D12" i="33"/>
  <c r="C12" s="1"/>
  <c r="L77" i="34"/>
  <c r="L78" s="1"/>
  <c r="L77" i="23"/>
  <c r="L78" s="1"/>
  <c r="J44" i="11"/>
  <c r="J45" s="1"/>
  <c r="V388" i="28" l="1"/>
  <c r="T522"/>
  <c r="T523" s="1"/>
  <c r="V393"/>
  <c r="V381"/>
  <c r="V392"/>
  <c r="V397"/>
  <c r="I46" i="35"/>
  <c r="I48" s="1"/>
</calcChain>
</file>

<file path=xl/sharedStrings.xml><?xml version="1.0" encoding="utf-8"?>
<sst xmlns="http://schemas.openxmlformats.org/spreadsheetml/2006/main" count="5011" uniqueCount="792">
  <si>
    <t>S.No.</t>
  </si>
  <si>
    <t>Activity</t>
  </si>
  <si>
    <t>I</t>
  </si>
  <si>
    <t>ACCESS</t>
  </si>
  <si>
    <t>SSA</t>
  </si>
  <si>
    <t xml:space="preserve">Opening of New Schools </t>
  </si>
  <si>
    <t>New Primary School</t>
  </si>
  <si>
    <t>Upgradation of PS to UPS</t>
  </si>
  <si>
    <t>Composite Schools</t>
  </si>
  <si>
    <t>Residential schools for specific category of children</t>
  </si>
  <si>
    <t>Residential Hostel</t>
  </si>
  <si>
    <t xml:space="preserve">Integration of Class V with primary schools </t>
  </si>
  <si>
    <t xml:space="preserve">Integration of Class VIII with upper primary schools </t>
  </si>
  <si>
    <t>Residential Schools for specific category of children</t>
  </si>
  <si>
    <t>Non-recurring (one time grant)</t>
  </si>
  <si>
    <t xml:space="preserve">TLM and equipment including library books </t>
  </si>
  <si>
    <t xml:space="preserve">Sub Total </t>
  </si>
  <si>
    <t>Recurring (Model I)</t>
  </si>
  <si>
    <t>Salaries</t>
  </si>
  <si>
    <t>(a)</t>
  </si>
  <si>
    <t>(b)</t>
  </si>
  <si>
    <t>(c)</t>
  </si>
  <si>
    <t>Residential Hostel for specific category of children</t>
  </si>
  <si>
    <t>Transport/Escort Facility</t>
  </si>
  <si>
    <t>Children in remote habitation</t>
  </si>
  <si>
    <t>Urban deprived children/children without adult protection</t>
  </si>
  <si>
    <t>Special Training for mainstreaming of out of school children</t>
  </si>
  <si>
    <t>Residential (Fresh)</t>
  </si>
  <si>
    <t>(a) 12 months</t>
  </si>
  <si>
    <t>(b) 9 months</t>
  </si>
  <si>
    <t>(c) 6 months</t>
  </si>
  <si>
    <t>(d) 3 months</t>
  </si>
  <si>
    <t>Residential (Continuing from previous year)</t>
  </si>
  <si>
    <t>Non-Residential (Fresh)</t>
  </si>
  <si>
    <t>Non-Residential (Continuing from previous year)</t>
  </si>
  <si>
    <t>Madarasa/Maktab</t>
  </si>
  <si>
    <t>Sub Total</t>
  </si>
  <si>
    <t>Seasonal Hostel (Residential)</t>
  </si>
  <si>
    <t xml:space="preserve">Total </t>
  </si>
  <si>
    <t>II</t>
  </si>
  <si>
    <t>RETENTION</t>
  </si>
  <si>
    <t>(a) Class I &amp; II</t>
  </si>
  <si>
    <t>(b) Class III to V</t>
  </si>
  <si>
    <t>Braille Books (UP)</t>
  </si>
  <si>
    <t xml:space="preserve">Provision of 2 sets of Uniform </t>
  </si>
  <si>
    <t>All Girls</t>
  </si>
  <si>
    <t>SC Boys</t>
  </si>
  <si>
    <t>ST Boys</t>
  </si>
  <si>
    <t>BPL Boys</t>
  </si>
  <si>
    <t>Teaching Learning Equipment (TLE)</t>
  </si>
  <si>
    <t xml:space="preserve">New Primary </t>
  </si>
  <si>
    <t>New Upper Primary</t>
  </si>
  <si>
    <t>III</t>
  </si>
  <si>
    <t xml:space="preserve">ENHANCING QUALITY </t>
  </si>
  <si>
    <t>(a) Science and Mathematics</t>
  </si>
  <si>
    <t>(b) Social Studies</t>
  </si>
  <si>
    <t>(c) Languages</t>
  </si>
  <si>
    <t>Part Time Instructors  (if the number of children exceeds 100 in a school)</t>
  </si>
  <si>
    <t xml:space="preserve">(a) Art Education </t>
  </si>
  <si>
    <t xml:space="preserve">(b) Health and Physical Education </t>
  </si>
  <si>
    <t xml:space="preserve">(c)  Work Education </t>
  </si>
  <si>
    <t>Part Time Instructors in position</t>
  </si>
  <si>
    <t xml:space="preserve">(c) Work Education </t>
  </si>
  <si>
    <t>Total (New+Recurring)</t>
  </si>
  <si>
    <t>Training</t>
  </si>
  <si>
    <t>Refresher In-service Teachers' Training at BRC  level</t>
  </si>
  <si>
    <t>(c) Class VI to VIII</t>
  </si>
  <si>
    <t>Follow up meetings at CRC level</t>
  </si>
  <si>
    <t>Induction Training for Newly Recruited Teachers</t>
  </si>
  <si>
    <t>Training for Resource Persons &amp; Master Trainers (this may include BRCCs,BRPs, CRCCs, DIET faculties and any other persons designated as Resource Persons)</t>
  </si>
  <si>
    <t>RPs Training</t>
  </si>
  <si>
    <t>Head Teacher Training</t>
  </si>
  <si>
    <t>Academic Support through Block Resource Centre/ URC</t>
  </si>
  <si>
    <t>Salary of Faculty and Staff</t>
  </si>
  <si>
    <t>(a) 6 RPs at BRC for subject specific training, in position</t>
  </si>
  <si>
    <t>(b) 2 RPs for CWSN in position</t>
  </si>
  <si>
    <t>(c) 1 MIS Coordinator in position</t>
  </si>
  <si>
    <t>(d) 1 Data Entry Operator in position</t>
  </si>
  <si>
    <t>(e) 1 Accountant-cum-support staff for every 50 schools in position</t>
  </si>
  <si>
    <t>Furniture Grant</t>
  </si>
  <si>
    <t>Contingency Grant</t>
  </si>
  <si>
    <t>TLM Grant</t>
  </si>
  <si>
    <t>Maintenace Grant</t>
  </si>
  <si>
    <t>Academic Support through Cluster Resource Centres</t>
  </si>
  <si>
    <t>Salary of Cluster Coordinator, full time and in position</t>
  </si>
  <si>
    <t>Computer Aided Education in UPS under Innovation</t>
  </si>
  <si>
    <t>Computer Aided Education in Upper Primary Schools (Physical target = No. of schools per district)</t>
  </si>
  <si>
    <t>Libraries</t>
  </si>
  <si>
    <t>Primary</t>
  </si>
  <si>
    <t xml:space="preserve">Upper Primary </t>
  </si>
  <si>
    <t>IV</t>
  </si>
  <si>
    <t>ANNUAL GRANTS</t>
  </si>
  <si>
    <t>Teachers' Grant</t>
  </si>
  <si>
    <t xml:space="preserve">Primary </t>
  </si>
  <si>
    <t>School Grant</t>
  </si>
  <si>
    <t>Research, Evaluation, Monitoring &amp; Supervision</t>
  </si>
  <si>
    <t>REMS activities</t>
  </si>
  <si>
    <t>Monitoring &amp; Supervision</t>
  </si>
  <si>
    <t>Maintenance Grant</t>
  </si>
  <si>
    <t>Maintenance Grant ( PS &amp; UPS)</t>
  </si>
  <si>
    <t>V</t>
  </si>
  <si>
    <t>BRIDGING GENDER AND SOCIAL CATEGORY GAPS</t>
  </si>
  <si>
    <t xml:space="preserve">Interventions for CWSN </t>
  </si>
  <si>
    <t>Provision for Inclusive Education</t>
  </si>
  <si>
    <t>Innovation Head up to Rs. 50 lakh per district</t>
  </si>
  <si>
    <t>Girls Education</t>
  </si>
  <si>
    <t>Intervention for SC / ST children</t>
  </si>
  <si>
    <t>Intervention for Urban Deprived children</t>
  </si>
  <si>
    <t>SMC/PRI Training</t>
  </si>
  <si>
    <t>Residential (3 days)</t>
  </si>
  <si>
    <t>Non-residential (3 days)</t>
  </si>
  <si>
    <t xml:space="preserve">SCHOOL INFRASTRUCTURE </t>
  </si>
  <si>
    <t xml:space="preserve">Civil Works Construction </t>
  </si>
  <si>
    <t>New Primary School (Rural)</t>
  </si>
  <si>
    <t>New Primary School (Urban)</t>
  </si>
  <si>
    <t>New Upper Primary (Rural)</t>
  </si>
  <si>
    <t>New Upper Primary (Urban)</t>
  </si>
  <si>
    <t>ACR in lieu of upgraded Upper Primary School</t>
  </si>
  <si>
    <t>Additional Class Room (Rural)</t>
  </si>
  <si>
    <t>Additional Class Room (Urban)</t>
  </si>
  <si>
    <t>Additional Class Room (Hill Area)</t>
  </si>
  <si>
    <t>Separate Girls Toilet</t>
  </si>
  <si>
    <t>Boundary Wall</t>
  </si>
  <si>
    <t>Electrification</t>
  </si>
  <si>
    <t>Office-cum-store-cum-Head Teacher's room (Primary)</t>
  </si>
  <si>
    <t>Office-cum-store-cum-Head Teacher's room (Upper Primary)</t>
  </si>
  <si>
    <t>Augumentation of training facility in BRC (one time)</t>
  </si>
  <si>
    <t xml:space="preserve">Ramps with Handrails </t>
  </si>
  <si>
    <t>Handrails in existing ramps</t>
  </si>
  <si>
    <t>Residential Schools/hostels for specific category of children</t>
  </si>
  <si>
    <t>(a) Construction of Building including boundary wall, Water and sanitation facilities, electric installation</t>
  </si>
  <si>
    <t>(b) Construction of residential hostel</t>
  </si>
  <si>
    <t>(c) Refurbishing unused old buildings</t>
  </si>
  <si>
    <t>Furniture for Govt. UPS (per child)</t>
  </si>
  <si>
    <t>Major Repairs for Primary School</t>
  </si>
  <si>
    <t>Major Repairs for Upper Primary School</t>
  </si>
  <si>
    <t>VI</t>
  </si>
  <si>
    <t>PROJECT MANAGEMENT COST</t>
  </si>
  <si>
    <t>Management</t>
  </si>
  <si>
    <t>Management up to 3.5%</t>
  </si>
  <si>
    <t xml:space="preserve">(a) Project Management and MIS </t>
  </si>
  <si>
    <t>(b) Training of Educational Administrators</t>
  </si>
  <si>
    <t>(c) School Mapping and Social Mapping</t>
  </si>
  <si>
    <t>Learning Enhancement Programme (LEP) only for Large Scale Integrated Programmes for Quality Improvement (up to 2%)</t>
  </si>
  <si>
    <t>Community Mobilization activities (up to 0.5%)</t>
  </si>
  <si>
    <t>Total of SSA (District)</t>
  </si>
  <si>
    <t>STATE COMPONENT</t>
  </si>
  <si>
    <t xml:space="preserve">Management &amp; MIS </t>
  </si>
  <si>
    <t>REMS</t>
  </si>
  <si>
    <t>STATE SSA TOTAL</t>
  </si>
  <si>
    <t>KGBV  Financial Provision (give separate costing sheets for different Models)</t>
  </si>
  <si>
    <t xml:space="preserve">Model-I (100 - 150 girls) </t>
  </si>
  <si>
    <t xml:space="preserve">Non recurring one time grant - Model I </t>
  </si>
  <si>
    <t>Construction of building (new)</t>
  </si>
  <si>
    <t>Construction of building KGBV sanctioned earlier</t>
  </si>
  <si>
    <t>Furniture/ Equipment (including kitchen)</t>
  </si>
  <si>
    <t>Bedding (new)</t>
  </si>
  <si>
    <t>Replacement of bedding (once in 3 years)</t>
  </si>
  <si>
    <t>Sub Total Non Recurring (Model I)</t>
  </si>
  <si>
    <t>Sub Total Recurring (Model I)</t>
  </si>
  <si>
    <t>Model-II (50 Girls)</t>
  </si>
  <si>
    <t>Non-recurring (Model-II)</t>
  </si>
  <si>
    <t>Construction of Building (New)</t>
  </si>
  <si>
    <t>Construction of Building KGBV sanctioned earlier</t>
  </si>
  <si>
    <t xml:space="preserve">Furniture / Equipment (including kitchen equipment) </t>
  </si>
  <si>
    <t>TLM and equipment including library books (New)</t>
  </si>
  <si>
    <t>Bedding (New)</t>
  </si>
  <si>
    <t>Sub Total Non-recurring (Model-II)</t>
  </si>
  <si>
    <t>Recurring Model-II</t>
  </si>
  <si>
    <t>Maintenance per child per month @ Rs. 1500/-</t>
  </si>
  <si>
    <t>Stipend per child per month @ Rs.100/-</t>
  </si>
  <si>
    <t>Supplementary TLM, Stationery and other educational material@1000/- per annum</t>
  </si>
  <si>
    <t xml:space="preserve">Salaries </t>
  </si>
  <si>
    <t>1 Warden @ Rs.25000/- per month</t>
  </si>
  <si>
    <t>4 Fulltime teachers as per RTE Norms @ Rs. 20,000/- per month per teacher</t>
  </si>
  <si>
    <t>(d)</t>
  </si>
  <si>
    <t>3 Part time teachers @ Rs.5,000/- per month per teacher</t>
  </si>
  <si>
    <t>(e)</t>
  </si>
  <si>
    <t>1 Full time Accountant @ Rs. 10,000/- per month</t>
  </si>
  <si>
    <t>(f)</t>
  </si>
  <si>
    <t>2 Support staff - (Accountant/Assistant, Peon, Chowkidar) @ Rs. 5,000/- per month per staff</t>
  </si>
  <si>
    <t>(g)</t>
  </si>
  <si>
    <t>Maintenance @ Rs. 750/- per child per annum</t>
  </si>
  <si>
    <t>Miscellaneous @ Rs. 750/- per child per annum</t>
  </si>
  <si>
    <t>Preparatory camps @ Rs. 300/- per child per annum</t>
  </si>
  <si>
    <t>P.T.A / school functions @ Rs. 300/- per child per annum</t>
  </si>
  <si>
    <t>Provision of Rent @ Rs. 10,000/- per child per annum</t>
  </si>
  <si>
    <t>Capacity Building @ Rs. 500/- per child per annum</t>
  </si>
  <si>
    <t>Physical / Self Defence Training @ Rs.200/- per child per annum</t>
  </si>
  <si>
    <t>Sub Total (Recurring Model-II)</t>
  </si>
  <si>
    <t>Model-III (50-150 girls)</t>
  </si>
  <si>
    <t xml:space="preserve">Non-recurring  - Model-III </t>
  </si>
  <si>
    <t>Sub Total Non-recurring (Model-III)</t>
  </si>
  <si>
    <t>Recurring  (Model III)</t>
  </si>
  <si>
    <t>2 Urdu Teachers (only for blocks with muslim population above 20% and select urban areas). If required @ Rs 12000/- per month per teacher</t>
  </si>
  <si>
    <t>3 Part time teachers @ Rs 5000/- per month per teacher</t>
  </si>
  <si>
    <t>1 Full time Accountant @ Rs 10000/- per month</t>
  </si>
  <si>
    <t>2 Support Staff - (Accountant / Assistant, Peon, Chowkidar) @ Rs 5000/- per month per staff</t>
  </si>
  <si>
    <t xml:space="preserve"> Specific skill training per girl @ Rs 1000/- per annum</t>
  </si>
  <si>
    <t>Electricity / Water charges per girl @ Rs 1000/- per annum</t>
  </si>
  <si>
    <t>Medical care/contingencies @ Rs.1250/- per child per annum</t>
  </si>
  <si>
    <t>Maintenance @ Rs 750/- per child per annum</t>
  </si>
  <si>
    <t>Miscellaneous @ Rs 750/- per child per annum</t>
  </si>
  <si>
    <t>Preparatory camp @ Rs 300/- per child per annum</t>
  </si>
  <si>
    <t>P.T.A / school functions @ Rs 300/- per child per annum</t>
  </si>
  <si>
    <t>Provision of rent @ Rs 10000/- per child per annum</t>
  </si>
  <si>
    <t xml:space="preserve">Capacity Building @ Rs 500/- per child per annum </t>
  </si>
  <si>
    <t>Physical / Self Defence training @ Rs 200/- per child per annum</t>
  </si>
  <si>
    <t>Sub Total Recurring (Model III)</t>
  </si>
  <si>
    <t>Grand Total (SSA and KGBV)</t>
  </si>
  <si>
    <t>Maintenance per girl Per month @ Rs.1500/-</t>
  </si>
  <si>
    <t>Stipend per girl per month @ Rs.100/-</t>
  </si>
  <si>
    <t>Supplementary TLM, Stationery and other educational material @Rs.1000/- per Girl per annum</t>
  </si>
  <si>
    <t>1 Warden @ Rs. 25,000/- per month</t>
  </si>
  <si>
    <t>3 part time teachers @ Rs. 5,000/- per month per teacher</t>
  </si>
  <si>
    <t>2 Support Staff – (Accountant/ Assistant, Peon, Chowkidar) @ Rs. 5,000/- per month per staff</t>
  </si>
  <si>
    <t>Specific skill training per girl @ Rs.1000/- per annum</t>
  </si>
  <si>
    <t>Electricity / water charges per girl @Rs.1000/- per annum</t>
  </si>
  <si>
    <t>Medical care/contingencies @ Rs.1250/- per girl per annum</t>
  </si>
  <si>
    <t>Maintenance @ Rs.750/- per girl per annum</t>
  </si>
  <si>
    <t>Miscellaneous @ Rs.750/- per girl per annum</t>
  </si>
  <si>
    <t>Preparatory camps @ Rs.200/- per girl per annum</t>
  </si>
  <si>
    <t>P.T.A / school functions @ Rs.200/- per girl per annum</t>
  </si>
  <si>
    <t>Capacity Building @ Rs.500/- per girl per annum</t>
  </si>
  <si>
    <t>1 Head cook @ Rs 6000/- per month and upto  2 Assistant cooks @ Rs 4500/- per month per cook</t>
  </si>
  <si>
    <t>2 Urdu Teachers (only for Blocks with muslim population above 20% and select urban areas) @ Rs.12,000/- per month per teacher.</t>
  </si>
  <si>
    <t>1 Head Cook @ Rs. 6,000/- per month and upto 2 Asstt. Cooks @ Rs. 4,500/- per month per cook</t>
  </si>
  <si>
    <t>1 head teacher @ Rs. 25,000/- per month in case the enrollment exceeds 100</t>
  </si>
  <si>
    <t>4 - 5 Full time teachers as per RTE norms @ Rs. 20,000/- per month per teacher</t>
  </si>
  <si>
    <t>2 Urdu Teachers (only for blocks with muslim population above 20% and select urban areas), if required @ Rs. 12,000/- per month per teacher</t>
  </si>
  <si>
    <t>1 Head cook @ Rs. 6,000/- per month and upto 2 Asstt. Cooks @ Rs. 4,500/- per month per cook</t>
  </si>
  <si>
    <t>Provision of Rent @ Rs. 6000/- per child per annum</t>
  </si>
  <si>
    <t>Physical / Self Defence training @ Rs. 200/- per child per annum.</t>
  </si>
  <si>
    <t xml:space="preserve">Recurring </t>
  </si>
  <si>
    <t>Sub Total (Recurring)</t>
  </si>
  <si>
    <t>Sub Total (Non Recurring)</t>
  </si>
  <si>
    <t>Total (Non Recurring + Recurring)</t>
  </si>
  <si>
    <t xml:space="preserve">Sub Total Non-recurring </t>
  </si>
  <si>
    <t>Total (Recurring + Non Recurring)</t>
  </si>
  <si>
    <t>(h)</t>
  </si>
  <si>
    <t>Seasonal Hostel (Non Residential)</t>
  </si>
  <si>
    <t>Head Teachers for Primary (if the number of children exceeds 150 in a school)</t>
  </si>
  <si>
    <t xml:space="preserve">Upper Primary Teachers </t>
  </si>
  <si>
    <t>Head Teachers for Upper Primary  (if the number of children exceeds 100 in a school)</t>
  </si>
  <si>
    <t>Head Teachers for Primary in position</t>
  </si>
  <si>
    <t>Head Teachers for Upper Primary in position  (if the number of children exceeds 100 in a school)</t>
  </si>
  <si>
    <t>Supplementary TLM, Stationery and other educational material @Rs.1000/- per child per annum</t>
  </si>
  <si>
    <t>Maintenance per child Per month @ Rs.1500/-</t>
  </si>
  <si>
    <t>Specific skill training per child @ Rs.1000/- per annum</t>
  </si>
  <si>
    <t>Electricity / water charges per child @Rs.1000/- per annum</t>
  </si>
  <si>
    <t>Maintenance @ Rs.750/- per child per annum</t>
  </si>
  <si>
    <t>Miscellaneous @ Rs.750/- per child per annum</t>
  </si>
  <si>
    <t>Preparatory camps @ Rs.200/- per child per annum</t>
  </si>
  <si>
    <t>P.T.A / school functions @ Rs.200/- per child per annum</t>
  </si>
  <si>
    <t>Capacity Building @ Rs.500/- per child per annum</t>
  </si>
  <si>
    <t>Free Text Books</t>
  </si>
  <si>
    <t>Free Text Books (P)</t>
  </si>
  <si>
    <t>Free Text Books (UP)</t>
  </si>
  <si>
    <t>Large Print Books (UP)</t>
  </si>
  <si>
    <t>Teachers' Salary (Recurring-sanctioned earlier) in position</t>
  </si>
  <si>
    <t>50 children</t>
  </si>
  <si>
    <t>100 Children</t>
  </si>
  <si>
    <t>100 children</t>
  </si>
  <si>
    <t>Supplementary TLM, Stationery and other educational material per child @1000/- per annum</t>
  </si>
  <si>
    <t>Specific Skill training @ Rs.1000/- per annum per child</t>
  </si>
  <si>
    <t>Electricity / water charges @ Rs. 1000/- per annum per child</t>
  </si>
  <si>
    <t>Medical care/contingencies @ Rs.1250/- per annum per child</t>
  </si>
  <si>
    <t>(A)</t>
  </si>
  <si>
    <t>(B)</t>
  </si>
  <si>
    <t>Total (A + B)</t>
  </si>
  <si>
    <t xml:space="preserve">New Teachers' Salary </t>
  </si>
  <si>
    <t>Primary Teachers</t>
  </si>
  <si>
    <t>CWSN Friendly Toilets</t>
  </si>
  <si>
    <t>Specific Skill training @ Rs.1000/- per child per annum</t>
  </si>
  <si>
    <t>Electricity / water charges @ Rs. 1000/- per child per annum</t>
  </si>
  <si>
    <t xml:space="preserve">Construction of Building KGBV sanctioned earlier </t>
  </si>
  <si>
    <t xml:space="preserve">Training of untrained Teachers </t>
  </si>
  <si>
    <t>(a)  Trainng of untrained teachers to acquire professional qualifications over a two year period (Year I)</t>
  </si>
  <si>
    <t>(b)  Trainng of untrained teachers to acquire professional qualifications over a two year period (Year II)</t>
  </si>
  <si>
    <t>(A) Training of Teachers</t>
  </si>
  <si>
    <t>(B) Training of Resource Persons</t>
  </si>
  <si>
    <t>(C) NUEPA School Leadership Programme</t>
  </si>
  <si>
    <t xml:space="preserve">Bedding </t>
  </si>
  <si>
    <t>Remarks</t>
  </si>
  <si>
    <t>Outlay approved by PAB (including spillover)</t>
  </si>
  <si>
    <t>Achievement</t>
  </si>
  <si>
    <t xml:space="preserve">Savings </t>
  </si>
  <si>
    <t>Spill Over</t>
  </si>
  <si>
    <t>Deferred laibility of 2014-15</t>
  </si>
  <si>
    <t xml:space="preserve">Fresh </t>
  </si>
  <si>
    <t>Phy.</t>
  </si>
  <si>
    <t>Fin</t>
  </si>
  <si>
    <t>Fin.</t>
  </si>
  <si>
    <t>Phy. (%)</t>
  </si>
  <si>
    <t>Fin.  (%)</t>
  </si>
  <si>
    <t>Unit Cost</t>
  </si>
  <si>
    <t xml:space="preserve">Drinking Water Facility </t>
  </si>
  <si>
    <t>Total (50 + 100  children)</t>
  </si>
  <si>
    <t>New Primary Teachers (Regular)</t>
  </si>
  <si>
    <t>New Primary Teachers (Contractual)</t>
  </si>
  <si>
    <t>Additional Class Room (Plain Area)</t>
  </si>
  <si>
    <t>(d) Construction of Hostel in existing Govt UPS</t>
  </si>
  <si>
    <t>Total Model-I + II + III (Recurring)</t>
  </si>
  <si>
    <t>Grand Total Model-I + II + III (Recurring + Non Recurring)</t>
  </si>
  <si>
    <t>Total Model - I + II + III (Non Recurring)</t>
  </si>
  <si>
    <t>(a)  Number of districts</t>
  </si>
  <si>
    <t>(b)  Number of schools</t>
  </si>
  <si>
    <t>Total Model-I (Recurring + Non Recurring)</t>
  </si>
  <si>
    <t>Total Model-II (Recurring + Non Recurring)</t>
  </si>
  <si>
    <t>Total Model - III (Recurring + Non Recurring)</t>
  </si>
  <si>
    <t>Reimbursement of Fee against 25% admission under Section 12(1)(c) of RTE Act 2009 (Entry Level) subject to upper limit of 20% of AWP&amp;B subject to guidelines issued by MHRD</t>
  </si>
  <si>
    <t>Subject Specific Upper Primary Teachers- in position (Regular)</t>
  </si>
  <si>
    <t>Subject Specific Upper Primary Teachers- in position (Contractual)</t>
  </si>
  <si>
    <t>Others (Difference of Civil Works sanctioned in previous year, SIEMAT, spillover etc.)</t>
  </si>
  <si>
    <t>Subject specific New Upper Primary Teachers (Regular)</t>
  </si>
  <si>
    <t>Subject specific New Upper Primary Teachers (Contractual)</t>
  </si>
  <si>
    <t>Primary Teachers- Existing, in position (Regular)</t>
  </si>
  <si>
    <t>Primary Teachers- Existing, in position (Contractual)</t>
  </si>
  <si>
    <t>(b) Braille Books Class I &amp; II</t>
  </si>
  <si>
    <t>(c) Large Print Books Class I &amp; II</t>
  </si>
  <si>
    <t>(d) Class III to V</t>
  </si>
  <si>
    <t xml:space="preserve">Boundary Wall </t>
  </si>
  <si>
    <t xml:space="preserve">Boring/ Handpump </t>
  </si>
  <si>
    <t xml:space="preserve">Electricity / water charges </t>
  </si>
  <si>
    <t xml:space="preserve">Boring/Hanpump  </t>
  </si>
  <si>
    <t xml:space="preserve">Electricity/water charges  </t>
  </si>
  <si>
    <t xml:space="preserve">Boring/Handpump </t>
  </si>
  <si>
    <t>Boys Toilet</t>
  </si>
  <si>
    <t>(e) Braille Books Class III to V</t>
  </si>
  <si>
    <t>(f) Large Print Books Class III to V</t>
  </si>
  <si>
    <t>Upper Primary: Class VI to VIII</t>
  </si>
  <si>
    <t>Recurring (50 children)</t>
  </si>
  <si>
    <t>Meeting TA (@ Rs. 2500 P.M.)</t>
  </si>
  <si>
    <t>Meeting TA (@ Rs. 1000 P.M.)</t>
  </si>
  <si>
    <t>Year 2015-16</t>
  </si>
  <si>
    <t>Outlay Proposed for 2016-17</t>
  </si>
  <si>
    <t>Outlay Recommended for 2016-17</t>
  </si>
  <si>
    <t>Monastic Teachers</t>
  </si>
  <si>
    <t>Salary of BRCC</t>
  </si>
  <si>
    <t xml:space="preserve">TLM and equipment including library books/ Laboratory equipments </t>
  </si>
  <si>
    <t>Refresher In-service Teachers' Training at BRC  level 7 days</t>
  </si>
  <si>
    <t>Boys Toilet (Repairing)</t>
  </si>
  <si>
    <t>Separate Girls Toilet (Repairing)</t>
  </si>
  <si>
    <t>Other Monastic Teacher</t>
  </si>
  <si>
    <t>(f) Salary of BRCC</t>
  </si>
  <si>
    <t>Others in Position (Monastic)</t>
  </si>
  <si>
    <t>f) Salary of BRC Co-ordinator</t>
  </si>
  <si>
    <t>Boys Toilet (repairing)</t>
  </si>
  <si>
    <t>Separate Girls Toilet (repairing)</t>
  </si>
  <si>
    <t>Maintenance @ Rs. 750/- per child per month</t>
  </si>
  <si>
    <t>Uniforms</t>
  </si>
  <si>
    <t>SNo.</t>
  </si>
  <si>
    <t>Category</t>
  </si>
  <si>
    <t>Outlay approved by PAB (including spillover)-2014-15</t>
  </si>
  <si>
    <t xml:space="preserve">% </t>
  </si>
  <si>
    <t>Outlay approved by PAB (including spillover)-2015-16</t>
  </si>
  <si>
    <t>%</t>
  </si>
  <si>
    <t>Access &amp; Retention</t>
  </si>
  <si>
    <t xml:space="preserve">Transport/Escort Facility </t>
  </si>
  <si>
    <t>Residential Schools</t>
  </si>
  <si>
    <t>Residential Hostels</t>
  </si>
  <si>
    <t>Quality</t>
  </si>
  <si>
    <t>Teacher's Salary</t>
  </si>
  <si>
    <t>Salary of Resource Teachers under CWSN</t>
  </si>
  <si>
    <t>Textbooks</t>
  </si>
  <si>
    <t xml:space="preserve">Special training </t>
  </si>
  <si>
    <t>LEP</t>
  </si>
  <si>
    <t>Teachers’ Training</t>
  </si>
  <si>
    <t>Teachers' Training under CWSN</t>
  </si>
  <si>
    <t>BRC/URC</t>
  </si>
  <si>
    <t>CRC</t>
  </si>
  <si>
    <t>TLE for new schools</t>
  </si>
  <si>
    <t>Teachers Grant</t>
  </si>
  <si>
    <t>Innovative Activities</t>
  </si>
  <si>
    <t>Libraries in schools</t>
  </si>
  <si>
    <t>Innovation for CAL</t>
  </si>
  <si>
    <t>Equity</t>
  </si>
  <si>
    <t>IE</t>
  </si>
  <si>
    <t>Community Mobilization</t>
  </si>
  <si>
    <t>Infrastructure Development</t>
  </si>
  <si>
    <t>Civil Works</t>
  </si>
  <si>
    <t xml:space="preserve">Programme Management </t>
  </si>
  <si>
    <t>Gender</t>
  </si>
  <si>
    <t>KGBV</t>
  </si>
  <si>
    <t>TOTAL</t>
  </si>
  <si>
    <t xml:space="preserve">Proposal &amp; Recommendations for AWP&amp;B  2016-17
</t>
  </si>
  <si>
    <t>Proposed by State for 2016-2017</t>
  </si>
  <si>
    <t>Recommendation for 2016-2017</t>
  </si>
  <si>
    <t>Intervention</t>
  </si>
  <si>
    <t>Spill over</t>
  </si>
  <si>
    <t>Fresh Proposal</t>
  </si>
  <si>
    <t>Total</t>
  </si>
  <si>
    <t>Category 1</t>
  </si>
  <si>
    <t xml:space="preserve">Reimbursement under Section 12(1)(c) </t>
  </si>
  <si>
    <t xml:space="preserve">Free Text Books </t>
  </si>
  <si>
    <t>a.      Primary</t>
  </si>
  <si>
    <t xml:space="preserve">b.      Upper Primary </t>
  </si>
  <si>
    <t>c.      Large Print Book</t>
  </si>
  <si>
    <t>d.      Braille Book</t>
  </si>
  <si>
    <t>Free Uniform</t>
  </si>
  <si>
    <t>Residential School/ Hostel</t>
  </si>
  <si>
    <t>Recommended as proposed.</t>
  </si>
  <si>
    <t>a. Project Management</t>
  </si>
  <si>
    <t>b. Finance</t>
  </si>
  <si>
    <t xml:space="preserve">Covered Under Project Management and Overall allocation </t>
  </si>
  <si>
    <t>Category 2</t>
  </si>
  <si>
    <t>Transport / Escort facility</t>
  </si>
  <si>
    <t>Special Training for Age appropriate addmission of OoSC</t>
  </si>
  <si>
    <t>a. 12 months</t>
  </si>
  <si>
    <t xml:space="preserve">Residential continuing from previous year </t>
  </si>
  <si>
    <t xml:space="preserve">a.12 months </t>
  </si>
  <si>
    <t>Non Residential (Fresh)</t>
  </si>
  <si>
    <t>a. 12 Months</t>
  </si>
  <si>
    <t>NonResidential continuing from previous year</t>
  </si>
  <si>
    <t>12 Months</t>
  </si>
  <si>
    <t>Seasonal Centre (Non Residential)</t>
  </si>
  <si>
    <t>(a) 6 months</t>
  </si>
  <si>
    <t>Teacher Training</t>
  </si>
  <si>
    <t>Academic Support through BRC/CRC</t>
  </si>
  <si>
    <t>a)     BRC</t>
  </si>
  <si>
    <t>b)     CRC</t>
  </si>
  <si>
    <t>Learning Enhancement Programme (LEP)</t>
  </si>
  <si>
    <t>a. Innovation fund for CAL</t>
  </si>
  <si>
    <t>b. Rashtriya Avishkar Abhiyan (RAA)</t>
  </si>
  <si>
    <t xml:space="preserve">This activity will be supported under CAL </t>
  </si>
  <si>
    <t>Library</t>
  </si>
  <si>
    <t>Teacher Grant</t>
  </si>
  <si>
    <t>TLE for New Schools</t>
  </si>
  <si>
    <t>a. Innovation</t>
  </si>
  <si>
    <t xml:space="preserve">b.  Pade Bharat Bade Bharat (PBBB) </t>
  </si>
  <si>
    <r>
      <t>This activity will be supported under Innovation Head</t>
    </r>
    <r>
      <rPr>
        <sz val="12"/>
        <color indexed="8"/>
        <rFont val="Times New Roman"/>
        <family val="1"/>
      </rPr>
      <t xml:space="preserve">  </t>
    </r>
  </si>
  <si>
    <t>Community Mobilization (0.5%)</t>
  </si>
  <si>
    <t>SMC Training</t>
  </si>
  <si>
    <t>Category 3</t>
  </si>
  <si>
    <t>Teacher Salary</t>
  </si>
  <si>
    <t>New Schools (Building)</t>
  </si>
  <si>
    <t>Additional Classrooms (ACR)</t>
  </si>
  <si>
    <t xml:space="preserve">Block Resource Centers </t>
  </si>
  <si>
    <t xml:space="preserve">Cluster Resource Centers </t>
  </si>
  <si>
    <t>Residential Schools (Building)</t>
  </si>
  <si>
    <t>Toilets &amp; Drinking Water</t>
  </si>
  <si>
    <t>Furniture</t>
  </si>
  <si>
    <t>Civil Works (others)</t>
  </si>
  <si>
    <t>a.  Boundary Walls</t>
  </si>
  <si>
    <t>b.  Ramps</t>
  </si>
  <si>
    <t>Repairs to School Buildings</t>
  </si>
  <si>
    <t>a. Maintenance Grant</t>
  </si>
  <si>
    <t xml:space="preserve">b.  Swacchh Vidyalaya </t>
  </si>
  <si>
    <t xml:space="preserve">Covered under School Maintenance  Grant </t>
  </si>
  <si>
    <t xml:space="preserve">School and Social Mapping: </t>
  </si>
  <si>
    <t xml:space="preserve">Opening new Primary Schools: </t>
  </si>
  <si>
    <t xml:space="preserve">Opening Upper Primary Schools/Sections: </t>
  </si>
  <si>
    <t>Conversion of EGS Centres into schools:</t>
  </si>
  <si>
    <t>All EGS already converted into Schools</t>
  </si>
  <si>
    <t>SIEMAT</t>
  </si>
  <si>
    <t>One Time  Grant</t>
  </si>
  <si>
    <t>NPGEL</t>
  </si>
  <si>
    <r>
      <t>Activity Closed</t>
    </r>
    <r>
      <rPr>
        <sz val="12"/>
        <color indexed="8"/>
        <rFont val="Times New Roman"/>
        <family val="1"/>
      </rPr>
      <t xml:space="preserve"> </t>
    </r>
  </si>
  <si>
    <t>Grand Total</t>
  </si>
  <si>
    <t>.</t>
  </si>
  <si>
    <t>Outlay approved</t>
  </si>
  <si>
    <t>Capital Head (all civil works under SSA &amp; KGBV)</t>
  </si>
  <si>
    <t>General Head</t>
  </si>
  <si>
    <t xml:space="preserve"> FC Award</t>
  </si>
  <si>
    <t>Net General Head</t>
  </si>
  <si>
    <t>GOI Share (90% )</t>
  </si>
  <si>
    <t>Capital Head</t>
  </si>
  <si>
    <t>S. No.</t>
  </si>
  <si>
    <t>Head</t>
  </si>
  <si>
    <t>Outlay Proposed</t>
  </si>
  <si>
    <t>Approved Outlay</t>
  </si>
  <si>
    <t>Fresh</t>
  </si>
  <si>
    <t>Proposal and Recommendation 2016-17</t>
  </si>
  <si>
    <t>Deferred Liability</t>
  </si>
  <si>
    <t>Sanctioned in 2015-16</t>
  </si>
  <si>
    <t>Achievement upto Mar-16</t>
  </si>
  <si>
    <t xml:space="preserve">Progress in Percentage </t>
  </si>
  <si>
    <t xml:space="preserve">Phy </t>
  </si>
  <si>
    <t>Project Management</t>
  </si>
  <si>
    <t>b. 6 months</t>
  </si>
  <si>
    <t>c. 3 months</t>
  </si>
  <si>
    <t>(c) 6 months(seasonal hostel)</t>
  </si>
  <si>
    <t>Seasonal Day Care Centre (Non Residential)</t>
  </si>
  <si>
    <t>a. 6 months</t>
  </si>
  <si>
    <t>Innovation fund for CAL</t>
  </si>
  <si>
    <t>Innovation</t>
  </si>
  <si>
    <t xml:space="preserve">School and Social Mapping </t>
  </si>
  <si>
    <t>Opening Upper Primary Schools/Sections</t>
  </si>
  <si>
    <t>Conversion of EGS Centres into schools</t>
  </si>
  <si>
    <t xml:space="preserve">Activity Closed </t>
  </si>
  <si>
    <t>Budget and Expenditure in 2015-16</t>
  </si>
  <si>
    <t>Outlay Approved</t>
  </si>
  <si>
    <t>Expenditure</t>
  </si>
  <si>
    <t xml:space="preserve">Recommendations for AWP&amp;B  2016-17
</t>
  </si>
  <si>
    <t>Share of Recommendations</t>
  </si>
  <si>
    <t>Total GOI Releases including 2nd installment</t>
  </si>
  <si>
    <t>Total State Releases including 2nd installment</t>
  </si>
  <si>
    <t>GOI</t>
  </si>
  <si>
    <t>State</t>
  </si>
  <si>
    <t>Balance after 1st category</t>
  </si>
  <si>
    <t>Balance after 2nd category</t>
  </si>
  <si>
    <t>Balance after 3rd category</t>
  </si>
  <si>
    <t>Summary of GOI Releases and fund position</t>
  </si>
  <si>
    <t>Opening Balance (65:35)</t>
  </si>
  <si>
    <t>GOI Releases including 2nd installment (anticipated)</t>
  </si>
  <si>
    <t>State Releases</t>
  </si>
  <si>
    <t>Other Receipts</t>
  </si>
  <si>
    <t>Total funds available</t>
  </si>
  <si>
    <t>Expenditure anticipated upto 31-3-2016 (60:40)</t>
  </si>
  <si>
    <t>Closing balance - 31-3-2016</t>
  </si>
  <si>
    <t>Outlay for 2015-16 (60:40)</t>
  </si>
  <si>
    <t>GOI Releases including 2nd installment (Upto March 2016 anticipated)</t>
  </si>
  <si>
    <t>Balance GOI Share due</t>
  </si>
  <si>
    <t>Less : unspent balance</t>
  </si>
  <si>
    <t>GOI Share (Shortfall)</t>
  </si>
  <si>
    <t>14th Finance Commission Additional Amount</t>
  </si>
  <si>
    <t>Total Outlay-2016-17</t>
  </si>
  <si>
    <t>GOI Releases / State Releases</t>
  </si>
  <si>
    <t>Less : First Priority</t>
  </si>
  <si>
    <t xml:space="preserve">Balance </t>
  </si>
  <si>
    <t>Less : Second Priority</t>
  </si>
  <si>
    <t>Less : Third Priority</t>
  </si>
  <si>
    <t>Balance Requirement of funds</t>
  </si>
  <si>
    <t>Break up of Interventions-2016-17-SSA, Sikkim</t>
  </si>
  <si>
    <t>Financial Recommendation                        for 2016-17</t>
  </si>
  <si>
    <t>4 (a)</t>
  </si>
  <si>
    <t>4 (b)</t>
  </si>
  <si>
    <t>12 (a)</t>
  </si>
  <si>
    <t>12 (b)</t>
  </si>
  <si>
    <t>Category-3</t>
  </si>
  <si>
    <t>Category-2</t>
  </si>
  <si>
    <t>Category-1</t>
  </si>
  <si>
    <t xml:space="preserve">This activity will be supported under Innovation Head  </t>
  </si>
  <si>
    <t xml:space="preserve">S. No. </t>
  </si>
  <si>
    <t xml:space="preserve">Particulars </t>
  </si>
  <si>
    <t xml:space="preserve">Approved outlay for the year 2015-16 </t>
  </si>
  <si>
    <t xml:space="preserve">Opening balance with State as on 01/04/2015 </t>
  </si>
  <si>
    <t xml:space="preserve">Actual outlay size (after deducting opening bal.) </t>
  </si>
  <si>
    <t xml:space="preserve">GOI Share of outlay as per sharing pattern (90%) </t>
  </si>
  <si>
    <t xml:space="preserve">Status of GOI releases  during 2015-16  </t>
  </si>
  <si>
    <t xml:space="preserve">Balance amount due from GOI </t>
  </si>
  <si>
    <t xml:space="preserve">Current year’s proposal (2016-17) </t>
  </si>
  <si>
    <t xml:space="preserve">Current year’s recommendations (2016-17) </t>
  </si>
  <si>
    <t>Amount Rs. in Lakh</t>
  </si>
  <si>
    <t>Amount Rs. in Crore</t>
  </si>
  <si>
    <t>Fund released 2015-16 &amp; Recommended outlay 2016-17 - Sikkim</t>
  </si>
  <si>
    <t>Financial Recommendation  for 2016-17</t>
  </si>
  <si>
    <t>Financial Proposal for 2016-17</t>
  </si>
  <si>
    <r>
      <t>1</t>
    </r>
    <r>
      <rPr>
        <vertAlign val="superscript"/>
        <sz val="12"/>
        <rFont val="Cambria"/>
        <family val="1"/>
      </rPr>
      <t>st</t>
    </r>
    <r>
      <rPr>
        <sz val="12"/>
        <rFont val="Cambria"/>
        <family val="1"/>
      </rPr>
      <t xml:space="preserve"> installment (Status)</t>
    </r>
  </si>
  <si>
    <r>
      <t>2</t>
    </r>
    <r>
      <rPr>
        <vertAlign val="superscript"/>
        <sz val="12"/>
        <rFont val="Cambria"/>
        <family val="1"/>
      </rPr>
      <t>nd</t>
    </r>
    <r>
      <rPr>
        <sz val="12"/>
        <rFont val="Cambria"/>
        <family val="1"/>
      </rPr>
      <t xml:space="preserve">  installment (to be released)</t>
    </r>
  </si>
  <si>
    <r>
      <t>Additional fund allocated as per 14</t>
    </r>
    <r>
      <rPr>
        <vertAlign val="superscript"/>
        <sz val="12"/>
        <rFont val="Cambria"/>
        <family val="1"/>
      </rPr>
      <t>th</t>
    </r>
    <r>
      <rPr>
        <sz val="12"/>
        <rFont val="Cambria"/>
        <family val="1"/>
      </rPr>
      <t xml:space="preserve"> Finance Commission </t>
    </r>
  </si>
  <si>
    <t>s</t>
  </si>
  <si>
    <t>State: SSA, Sikkim</t>
  </si>
  <si>
    <t>State : SSA, Sikkim</t>
  </si>
  <si>
    <t xml:space="preserve">Progress against AWP&amp;B 2015-16
</t>
  </si>
  <si>
    <t>Rs. 50 lakh per district for all the activities of PBBB</t>
  </si>
  <si>
    <t>Not recommended.</t>
  </si>
  <si>
    <t>Recommended as appraised.</t>
  </si>
  <si>
    <t xml:space="preserve">Research &amp; Evaluation activities at state level </t>
  </si>
  <si>
    <t>Financial</t>
  </si>
  <si>
    <t>Recommendation</t>
  </si>
  <si>
    <t>Financials</t>
  </si>
  <si>
    <t>Achievement Survey</t>
  </si>
  <si>
    <t>-</t>
  </si>
  <si>
    <t>@ Rs. 8.0 lakh per district totalling to 32.0 to be booked under innovations</t>
  </si>
  <si>
    <t>Research Studies</t>
  </si>
  <si>
    <t>Last year research studies not completed</t>
  </si>
  <si>
    <t xml:space="preserve">5% sample check U DISE </t>
  </si>
  <si>
    <t>NUDISE</t>
  </si>
  <si>
    <t>@ Re.1/- per child</t>
  </si>
  <si>
    <t>1 B</t>
  </si>
  <si>
    <t>Supervision &amp; Monitoring</t>
  </si>
  <si>
    <t>PINDICS</t>
  </si>
  <si>
    <t>QMT</t>
  </si>
  <si>
    <t>Shala Sidhi</t>
  </si>
  <si>
    <t>@ Rs. 10/- per Child</t>
  </si>
  <si>
    <t>State Commission for Child Right Protection @ Rs. 50 per school</t>
  </si>
  <si>
    <t>Total (State)</t>
  </si>
  <si>
    <t>District @ Rs.  per school</t>
  </si>
  <si>
    <t>Research studies</t>
  </si>
  <si>
    <t>2 B</t>
  </si>
  <si>
    <t>Monthly Monitoring</t>
  </si>
  <si>
    <t>Total (District)</t>
  </si>
  <si>
    <t>Recommendation include spill over of Rs. 34.67 lakhs only and no fresh school proposed.</t>
  </si>
  <si>
    <t>Recommendaton include spill over of 4 ACRs amounting to Rs. 30.65 lakhs and 2 fresh ACRs amounting to Rs. 17.68 lakhs as per the gap.</t>
  </si>
  <si>
    <t>Recommendation include spill over of Rs. 212.67 lakhs for 92 boys toilet, Rs. 90 lakh for 51 girls toilet and spill over of Rs. 93 lakh for 62 CWSN toilet.  Recommendation also include include 108 units of drinking water proposed by the State at an outlay of Rs. 54 lakhs.  No fresh toielts proposed.</t>
  </si>
  <si>
    <t>Recommendation include furniture for 7625 children for which school wise lits has been submitted.</t>
  </si>
  <si>
    <t>Recommendation asre for major repairs as admissible as per pro-rata share of the State.</t>
  </si>
  <si>
    <t>Recommended as admissible.</t>
  </si>
  <si>
    <t>Minority</t>
  </si>
  <si>
    <t>@ Rs. 0.30 lakh  per distt.</t>
  </si>
  <si>
    <t>WEB monitoring through BRC/CRC</t>
  </si>
  <si>
    <t>@ Rs. 1 lakh per distrcit</t>
  </si>
  <si>
    <t>State level  @ Rs. per school for 1487.5 schools</t>
  </si>
  <si>
    <t>District level  @ Rs. / per school</t>
  </si>
  <si>
    <t>Total Recommended funds @ Rs. 1487.5  per school for 1205 schools</t>
  </si>
  <si>
    <t>Research &amp; Evaluation</t>
  </si>
  <si>
    <t>Rs. 1.11 lacs</t>
  </si>
  <si>
    <r>
      <t xml:space="preserve">Rs. </t>
    </r>
    <r>
      <rPr>
        <sz val="12"/>
        <color theme="1"/>
        <rFont val="Times New Roman"/>
        <family val="1"/>
      </rPr>
      <t>16.21</t>
    </r>
    <r>
      <rPr>
        <b/>
        <sz val="12"/>
        <color theme="1"/>
        <rFont val="Times New Roman"/>
        <family val="1"/>
      </rPr>
      <t xml:space="preserve"> lacs</t>
    </r>
  </si>
  <si>
    <t>SCPCR @50 per School.</t>
  </si>
  <si>
    <t>Rs. 0.6035 lacs</t>
  </si>
  <si>
    <t>Rs. 17.9235lacs</t>
  </si>
  <si>
    <t xml:space="preserve">Includes RAA activities (Rs. </t>
  </si>
  <si>
    <t>Sl. No</t>
  </si>
  <si>
    <t>Activities</t>
  </si>
  <si>
    <t>Financial outlay for 2016-17</t>
  </si>
  <si>
    <t>Salary/MR to staff</t>
  </si>
  <si>
    <t>Consumable office expenses/TA/DA and other/office expenses</t>
  </si>
  <si>
    <t>Repair/Maintenance of vehicles</t>
  </si>
  <si>
    <t>Telephone expenses and internet</t>
  </si>
  <si>
    <t>Consultancy charges including audit fees</t>
  </si>
  <si>
    <t>Media &amp; Publicity</t>
  </si>
  <si>
    <t>Newspaper &amp; periodicals</t>
  </si>
  <si>
    <t>capacity building/workshop</t>
  </si>
  <si>
    <t xml:space="preserve">Capacity building/workshop and meeting </t>
  </si>
  <si>
    <t>Proposal for 2016-17 SPO  (Rs.in lakhs)</t>
  </si>
  <si>
    <t>Proposal for 2016-17  DPO (Rs.in lakhs)</t>
  </si>
  <si>
    <t>MIS activities and its Stationies</t>
  </si>
  <si>
    <t xml:space="preserve">Includes Rs. 9.08 lakh towards maintenance per child for 2015-16. </t>
  </si>
  <si>
    <t>Replacement of Funiture Grant (Once in 5 years)</t>
  </si>
  <si>
    <t>Recommended for Augumentation of training facility in BRC (one time) (Rs. 10 lakh)</t>
  </si>
  <si>
    <t xml:space="preserve">Recommended as appraised. </t>
  </si>
  <si>
    <t>Rs. 100.62 lakh for RAA activities recommended.</t>
  </si>
  <si>
    <t>Year 2016-17</t>
  </si>
  <si>
    <t>Year 2017-18</t>
  </si>
  <si>
    <t>PAB Approved</t>
  </si>
  <si>
    <t>Achievement till Dec</t>
  </si>
  <si>
    <t>Anticeipated Achievement</t>
  </si>
  <si>
    <t>FRESH Proposal</t>
  </si>
  <si>
    <t xml:space="preserve">Teachers' Salary </t>
  </si>
  <si>
    <t>District Management</t>
  </si>
  <si>
    <t>Grand STATE SSA TOTAL</t>
  </si>
  <si>
    <t xml:space="preserve">KGBV  Financial Provision </t>
  </si>
  <si>
    <t>EAST</t>
  </si>
  <si>
    <t>WEST</t>
  </si>
  <si>
    <t>NORTH</t>
  </si>
  <si>
    <t>SOUTH</t>
  </si>
  <si>
    <t>SPO</t>
  </si>
  <si>
    <t>S.No</t>
  </si>
  <si>
    <t xml:space="preserve">Reimbursement of Fee against 25% admission under 12(1)(c) </t>
  </si>
  <si>
    <t>Activity                                                  SOUTH DISTRICT</t>
  </si>
  <si>
    <t>Activity                                                NORTH DISTRICT</t>
  </si>
  <si>
    <t>Activity                                                                 WEST DISTRICT</t>
  </si>
  <si>
    <t>Activity                                                                                     EAST DISTRICT</t>
  </si>
  <si>
    <t>Financial Statement Showing Central Share Release, State Shrae Release, Unspent Balance, Outstanding Advances</t>
  </si>
  <si>
    <t xml:space="preserve">Amount Rs. in crore </t>
  </si>
  <si>
    <t>2016-17</t>
  </si>
  <si>
    <t>Unspent Balance as on 01/04/2016</t>
  </si>
  <si>
    <t>Outstanding Advances as on 01/04/2016</t>
  </si>
  <si>
    <t>Allocation</t>
  </si>
  <si>
    <t>Central Share Released</t>
  </si>
  <si>
    <t>State Share Released</t>
  </si>
  <si>
    <t>(Amount Rs. in crore)</t>
  </si>
  <si>
    <t>Approved outlay for the year 2016-17</t>
  </si>
  <si>
    <t xml:space="preserve">Opening balance with State as on 01/04/2016 </t>
  </si>
  <si>
    <t xml:space="preserve">Actual outlay size (after deducting opening balance) </t>
  </si>
  <si>
    <t xml:space="preserve">GOI Share of outlay as per sharing pattern (90:10) </t>
  </si>
  <si>
    <t xml:space="preserve">Status of GOI releases  during 2016-17  </t>
  </si>
  <si>
    <t>Adhoc Installment (Released)</t>
  </si>
  <si>
    <r>
      <t>1</t>
    </r>
    <r>
      <rPr>
        <vertAlign val="superscript"/>
        <sz val="18"/>
        <color indexed="8"/>
        <rFont val="Cambria"/>
        <family val="1"/>
      </rPr>
      <t>st</t>
    </r>
    <r>
      <rPr>
        <sz val="18"/>
        <color indexed="8"/>
        <rFont val="Cambria"/>
        <family val="1"/>
      </rPr>
      <t xml:space="preserve"> installment (Released)</t>
    </r>
  </si>
  <si>
    <t>Total Releases</t>
  </si>
  <si>
    <t xml:space="preserve">Current year’s proposal (2017-18) </t>
  </si>
  <si>
    <t xml:space="preserve"> 7 (a) </t>
  </si>
  <si>
    <t xml:space="preserve">Current year’s Recommended Estimate (2017-18) </t>
  </si>
  <si>
    <t>AWP&amp;B 2017-18
Intervention wise Tentetive Recommendation</t>
  </si>
  <si>
    <t>(Rs. in lakh)</t>
  </si>
  <si>
    <t>Proposed by State for FY 2017-18</t>
  </si>
  <si>
    <t>Recommendation for FY 2017-18</t>
  </si>
  <si>
    <t>b. Finance
(Covered Under Project Management and Overall allocation)</t>
  </si>
  <si>
    <t xml:space="preserve"> </t>
  </si>
  <si>
    <t>(a) 9 months</t>
  </si>
  <si>
    <t>(b) 6 months</t>
  </si>
  <si>
    <t xml:space="preserve"> 12 months</t>
  </si>
  <si>
    <t xml:space="preserve"> 3 months</t>
  </si>
  <si>
    <t>(e) 6 months</t>
  </si>
  <si>
    <t>(f) 3 months</t>
  </si>
  <si>
    <t xml:space="preserve">b. Rashtriya Avishkar Abhiyan (RAA)
This acitvity is support under CAL </t>
  </si>
  <si>
    <t>b. Pade Bharat Bade Bharat (PBBB)</t>
  </si>
  <si>
    <t>All EGS already converted in Schools</t>
  </si>
  <si>
    <t>One time grant</t>
  </si>
  <si>
    <t>Sl.No</t>
  </si>
  <si>
    <t>Name of the districts</t>
  </si>
  <si>
    <t>SOCIAL CATEGORY GROUP</t>
  </si>
  <si>
    <t>Physical items Approved</t>
  </si>
  <si>
    <t xml:space="preserve">Total financial outlay of SSA </t>
  </si>
  <si>
    <t xml:space="preserve">KGBV Outlay </t>
  </si>
  <si>
    <t xml:space="preserve">Total Outlay </t>
  </si>
  <si>
    <t>109 SCHEDULED TRIBES (25% and above)</t>
  </si>
  <si>
    <t>61 SCHEDULED CASTES (25% and above)</t>
  </si>
  <si>
    <t>121 PMO's Minority Districts</t>
  </si>
  <si>
    <t>88 Muslim Concentration (20% and above)</t>
  </si>
  <si>
    <t xml:space="preserve">88 LWE Affected Districts </t>
  </si>
  <si>
    <t>Civil Works (Fresh)</t>
  </si>
  <si>
    <t xml:space="preserve">PS </t>
  </si>
  <si>
    <t>Residential schools</t>
  </si>
  <si>
    <t>Residential hostel</t>
  </si>
  <si>
    <t>Integration of Class VIII with UPS</t>
  </si>
  <si>
    <t>Teachers</t>
  </si>
  <si>
    <t>Teachers Training</t>
  </si>
  <si>
    <t>Text books</t>
  </si>
  <si>
    <t>No. of KGBV</t>
  </si>
  <si>
    <t>New PS Buildings</t>
  </si>
  <si>
    <t>New UPS Buildings</t>
  </si>
  <si>
    <t>ACR</t>
  </si>
  <si>
    <t>ACR in lieu of upgraded Primary School</t>
  </si>
  <si>
    <t>Girls Toilets</t>
  </si>
  <si>
    <t>New teachers for new schools</t>
  </si>
  <si>
    <t>Additional teach. Against excess enrolment</t>
  </si>
  <si>
    <t>Part Time Instructors</t>
  </si>
  <si>
    <t xml:space="preserve">Total No.of Categorywise SFDs </t>
  </si>
  <si>
    <t>State total</t>
  </si>
  <si>
    <t>% w.r.t Approvals for the whole state</t>
  </si>
  <si>
    <t>Categorywise Total and % against State Allocation</t>
  </si>
  <si>
    <t>ST (25% and above)</t>
  </si>
  <si>
    <t>%  ST Allocation</t>
  </si>
  <si>
    <t>SC (25% and above)</t>
  </si>
  <si>
    <t>%  SC Allocation</t>
  </si>
  <si>
    <t>PMO's 121 Minority Districts</t>
  </si>
  <si>
    <t>% PMO's 121 Minority Allocation</t>
  </si>
  <si>
    <t>Muslim Concentration (20% and above)</t>
  </si>
  <si>
    <t>% Muslim  Allocation</t>
  </si>
  <si>
    <t>LWE Affected Districts (20% and above)</t>
  </si>
  <si>
    <t>% LWE  Affected Districts Allocation</t>
  </si>
  <si>
    <t xml:space="preserve">(V)     </t>
  </si>
  <si>
    <t xml:space="preserve"> Provision for 2017-18:</t>
  </si>
  <si>
    <t>GOI Share (90%)</t>
  </si>
  <si>
    <t xml:space="preserve">(VI) </t>
  </si>
  <si>
    <t>Total Recommended Budget for 2017-18:</t>
  </si>
  <si>
    <t xml:space="preserve">(VII) </t>
  </si>
  <si>
    <t>Break up of Interventions:</t>
  </si>
  <si>
    <t>Financial Recommendation for 2017-18</t>
  </si>
  <si>
    <t>Reimbursement of Fee against 25% admission under Section 12(1)(c) of RTE Act 2009 (Entry Level) subject to upper limit of 20% of AWP&amp;B guidelines issued by MHRD</t>
  </si>
  <si>
    <t>Amount Approved</t>
  </si>
  <si>
    <t xml:space="preserve">cat. I &amp; II </t>
  </si>
  <si>
    <t>%age to outlay</t>
  </si>
  <si>
    <t>Name of the State / UT: Sikkim</t>
  </si>
  <si>
    <t>Name of State / UT: Sikkim</t>
  </si>
  <si>
    <t>Fin. (%)</t>
  </si>
  <si>
    <t>c. Others</t>
  </si>
  <si>
    <t>District</t>
  </si>
  <si>
    <t>Outlay Recom.</t>
  </si>
  <si>
    <t>Project Mgt.</t>
  </si>
  <si>
    <t>%age Proj. Mgt.</t>
  </si>
  <si>
    <t>Comm. Mob.</t>
  </si>
  <si>
    <t>% Comm. Mob.</t>
  </si>
  <si>
    <t>Total (Distt.)</t>
  </si>
  <si>
    <t>Total Outlay</t>
  </si>
  <si>
    <t>Class-I &amp; II</t>
  </si>
  <si>
    <t>Class-VI to VIII</t>
  </si>
  <si>
    <t>%age LEP</t>
  </si>
  <si>
    <t>West</t>
  </si>
  <si>
    <t>North</t>
  </si>
  <si>
    <t>South</t>
  </si>
  <si>
    <t>East</t>
  </si>
  <si>
    <t>Boy's Toilets including CWSN Friendly Toilets</t>
  </si>
  <si>
    <t>Major repair (P+UP)</t>
  </si>
  <si>
    <t>Management Cost (3.5%)</t>
  </si>
  <si>
    <t>Learning Enhancement Prog  (2%)</t>
  </si>
  <si>
    <t>Community Mobilisation (0.5%)</t>
  </si>
  <si>
    <t>Total  Mgt. Cost (Mgt + LEP + Com Mob) 6%</t>
  </si>
  <si>
    <t>Civil Work  (33%)</t>
  </si>
  <si>
    <t>12 (i)(c)</t>
  </si>
  <si>
    <t>Percentage</t>
  </si>
  <si>
    <t>Total Achievement</t>
  </si>
  <si>
    <t>Outlay Proposed for 2017-18</t>
  </si>
  <si>
    <t>Outlay Recommended for 2017-18</t>
  </si>
  <si>
    <t>Not recommended</t>
  </si>
  <si>
    <t>z</t>
  </si>
  <si>
    <t>Recommended for 36 schools</t>
  </si>
  <si>
    <t>Inclusdes Rs. 32 lakh on account of Census based achievement survey</t>
  </si>
  <si>
    <t>Also Rs. 32 akh recommended for Census  based achievement survey to be booked under innovation</t>
  </si>
  <si>
    <t>Recommended as proposed</t>
  </si>
  <si>
    <t>Recommended as appraised</t>
  </si>
  <si>
    <t>Recommended as porposed</t>
  </si>
  <si>
    <r>
      <t>Additional fund allocated as per 14</t>
    </r>
    <r>
      <rPr>
        <vertAlign val="superscript"/>
        <sz val="18"/>
        <color indexed="8"/>
        <rFont val="Cambria"/>
        <family val="1"/>
      </rPr>
      <t>th</t>
    </r>
    <r>
      <rPr>
        <sz val="18"/>
        <color indexed="8"/>
        <rFont val="Cambria"/>
        <family val="1"/>
      </rPr>
      <t xml:space="preserve"> Finance Commission in 2015-16 (1115.36) and 2016-17 (1285.62)</t>
    </r>
  </si>
  <si>
    <t>Achievement upto March 2017</t>
  </si>
  <si>
    <t>Intervention wise Allocation &amp; Achievement (upto March 2018)</t>
  </si>
  <si>
    <t>Allocation for 2016-17</t>
  </si>
  <si>
    <t>Class-III to V</t>
  </si>
  <si>
    <t>SIKKIM
Calculation of Class wise LEP</t>
  </si>
  <si>
    <t>SIKKIM
Calculation of Community Mobilization and Project Management</t>
  </si>
  <si>
    <t>Anticipated Achievement up to March 2017</t>
  </si>
  <si>
    <t>Financial Recommendation for 2016-17</t>
  </si>
  <si>
    <t>Year</t>
  </si>
  <si>
    <t>2017-18</t>
  </si>
  <si>
    <t>Decrease</t>
  </si>
  <si>
    <t>% decrease</t>
  </si>
  <si>
    <t>Difference</t>
  </si>
  <si>
    <t>Category-I (9.12) - GOI share - 8.21 (90%)</t>
  </si>
  <si>
    <t>Category-II (20.76) - GOI share - 18.69 (90%)</t>
  </si>
  <si>
    <t>Total Category I &amp; II (29.88) - GOI share - 26.89</t>
  </si>
  <si>
    <r>
      <t>2</t>
    </r>
    <r>
      <rPr>
        <vertAlign val="superscript"/>
        <sz val="18"/>
        <rFont val="Cambria"/>
        <family val="1"/>
      </rPr>
      <t>nd</t>
    </r>
    <r>
      <rPr>
        <sz val="18"/>
        <rFont val="Cambria"/>
        <family val="1"/>
      </rPr>
      <t xml:space="preserve">  installment (Partially Released Rs. 6.30 crore)</t>
    </r>
  </si>
</sst>
</file>

<file path=xl/styles.xml><?xml version="1.0" encoding="utf-8"?>
<styleSheet xmlns="http://schemas.openxmlformats.org/spreadsheetml/2006/main">
  <numFmts count="33">
    <numFmt numFmtId="5" formatCode="&quot;$&quot;#,##0_);\(&quot;$&quot;#,##0\)"/>
    <numFmt numFmtId="43" formatCode="_(* #,##0.00_);_(* \(#,##0.00\);_(* &quot;-&quot;??_);_(@_)"/>
    <numFmt numFmtId="164" formatCode="_ * #,##0_ ;_ * \-#,##0_ ;_ * &quot;-&quot;_ ;_ @_ "/>
    <numFmt numFmtId="165" formatCode="_ &quot;Rs.&quot;\ * #,##0.00_ ;_ &quot;Rs.&quot;\ * \-#,##0.00_ ;_ &quot;Rs.&quot;\ * &quot;-&quot;??_ ;_ @_ "/>
    <numFmt numFmtId="166" formatCode="_ * #,##0.00_ ;_ * \-#,##0.00_ ;_ * &quot;-&quot;??_ ;_ @_ "/>
    <numFmt numFmtId="167" formatCode="0.000"/>
    <numFmt numFmtId="168" formatCode="0.00000"/>
    <numFmt numFmtId="169" formatCode="0.0000"/>
    <numFmt numFmtId="170" formatCode="_-\$* #,##0_-;&quot;-$&quot;* #,##0_-;_-\$* \-_-;_-@_-"/>
    <numFmt numFmtId="171" formatCode="\\#,##0.00;[Red]&quot;\-&quot;#,##0.00"/>
    <numFmt numFmtId="172" formatCode="_ &quot;रु&quot;\ * #,##0.00_ ;_ &quot;रु&quot;\ * \-#,##0.00_ ;_ &quot;रु&quot;\ * &quot;-&quot;??_ ;_ @_ "/>
    <numFmt numFmtId="173" formatCode="&quot;$&quot;#,##0.00;[Red]\-&quot;$&quot;#,##0.00"/>
    <numFmt numFmtId="174" formatCode="_-* #,##0.00\ &quot;€&quot;_-;\-* #,##0.00\ &quot;€&quot;_-;_-* &quot;-&quot;??\ &quot;€&quot;_-;_-@_-"/>
    <numFmt numFmtId="175" formatCode="_-* #,##0\ _F_-;\-* #,##0\ _F_-;_-* &quot;-&quot;\ _F_-;_-@_-"/>
    <numFmt numFmtId="176" formatCode="_-* #,##0.00\ _F_-;\-* #,##0.00\ _F_-;_-* &quot;-&quot;??\ _F_-;_-@_-"/>
    <numFmt numFmtId="177" formatCode="#,##0.00000000;[Red]\-#,##0.00000000"/>
    <numFmt numFmtId="178" formatCode="mm/dd/yy"/>
    <numFmt numFmtId="179" formatCode="_ &quot;Fr.&quot;\ * #,##0_ ;_ &quot;Fr.&quot;\ * \-#,##0_ ;_ &quot;Fr.&quot;\ * &quot;-&quot;_ ;_ @_ "/>
    <numFmt numFmtId="180" formatCode="_ &quot;Fr.&quot;\ * #,##0.00_ ;_ &quot;Fr.&quot;\ * \-#,##0.00_ ;_ &quot;Fr.&quot;\ * &quot;-&quot;??_ ;_ @_ "/>
    <numFmt numFmtId="181" formatCode="_-&quot;$&quot;* #,##0_-;\-&quot;$&quot;* #,##0_-;_-&quot;$&quot;* &quot;-&quot;_-;_-@_-"/>
    <numFmt numFmtId="182" formatCode="_-&quot;$&quot;* #,##0.00_-;\-&quot;$&quot;* #,##0.00_-;_-&quot;$&quot;* &quot;-&quot;??_-;_-@_-"/>
    <numFmt numFmtId="183" formatCode="&quot;\&quot;#,##0.00;[Red]&quot;\&quot;\-#,##0.00"/>
    <numFmt numFmtId="184" formatCode="&quot;\&quot;#,##0;[Red]&quot;\&quot;\-#,##0"/>
    <numFmt numFmtId="185" formatCode="_(* #,##0_);_(* \(#,##0\);_(* &quot;-&quot;??_);_(@_)"/>
    <numFmt numFmtId="186" formatCode="&quot;On&quot;;&quot;On&quot;;&quot;Off&quot;"/>
    <numFmt numFmtId="187" formatCode="&quot;$&quot;#,##0.0000_);\(&quot;$&quot;#,##0.0000\)"/>
    <numFmt numFmtId="188" formatCode="0.000000"/>
    <numFmt numFmtId="189" formatCode="_(* #,##0.00000_);_(* \(#,##0.00000\);_(* &quot;-&quot;??_);_(@_)"/>
    <numFmt numFmtId="190" formatCode="0.0000000"/>
    <numFmt numFmtId="191" formatCode="&quot;₹&quot;\ #,##0;&quot;₹&quot;\ \-#,##0"/>
    <numFmt numFmtId="192" formatCode="_ * #,##0_ ;_ * \-#,##0_ ;_ * &quot;-&quot;???_ ;_ @_ "/>
    <numFmt numFmtId="193" formatCode="_ * #,##0_ ;_ * \-#,##0_ ;_ * &quot;-&quot;??_ ;_ @_ "/>
    <numFmt numFmtId="194" formatCode="0.000%"/>
  </numFmts>
  <fonts count="145">
    <font>
      <sz val="11"/>
      <color theme="1"/>
      <name val="Calibri"/>
      <family val="2"/>
      <scheme val="minor"/>
    </font>
    <font>
      <sz val="10"/>
      <color indexed="8"/>
      <name val="Arial"/>
      <family val="2"/>
    </font>
    <font>
      <sz val="10"/>
      <name val="Arial"/>
      <family val="2"/>
    </font>
    <font>
      <sz val="12"/>
      <name val="Times New Roman"/>
      <family val="1"/>
    </font>
    <font>
      <u/>
      <sz val="10"/>
      <color theme="10"/>
      <name val="Arial"/>
      <family val="2"/>
    </font>
    <font>
      <sz val="11"/>
      <color theme="1"/>
      <name val="Calibri"/>
      <family val="2"/>
      <scheme val="minor"/>
    </font>
    <font>
      <sz val="10"/>
      <name val="???"/>
      <family val="3"/>
    </font>
    <font>
      <sz val="11"/>
      <name val="‚l‚r ‚oƒSƒVƒbƒN"/>
      <family val="3"/>
    </font>
    <font>
      <sz val="11"/>
      <name val="‚l‚r ‚oƒSƒVƒbƒN"/>
      <family val="3"/>
      <charset val="128"/>
    </font>
    <font>
      <sz val="11"/>
      <color indexed="8"/>
      <name val="Calibri"/>
      <family val="2"/>
    </font>
    <font>
      <sz val="11"/>
      <color indexed="9"/>
      <name val="Calibri"/>
      <family val="2"/>
    </font>
    <font>
      <sz val="12"/>
      <name val="¹UAAA¼"/>
      <family val="3"/>
      <charset val="129"/>
    </font>
    <font>
      <sz val="11"/>
      <color indexed="20"/>
      <name val="Calibri"/>
      <family val="2"/>
    </font>
    <font>
      <sz val="7"/>
      <name val="Helv"/>
    </font>
    <font>
      <sz val="12"/>
      <name val="Tms Rmn"/>
    </font>
    <font>
      <b/>
      <sz val="10"/>
      <name val="MS Sans Serif"/>
      <family val="2"/>
    </font>
    <font>
      <sz val="12"/>
      <name val="¹UAAA¼"/>
      <family val="3"/>
    </font>
    <font>
      <sz val="14"/>
      <name val="Cordia New"/>
      <family val="2"/>
    </font>
    <font>
      <b/>
      <sz val="11"/>
      <color indexed="52"/>
      <name val="Calibri"/>
      <family val="2"/>
    </font>
    <font>
      <b/>
      <sz val="11"/>
      <color indexed="9"/>
      <name val="Calibri"/>
      <family val="2"/>
    </font>
    <font>
      <sz val="10"/>
      <name val="MS Serif"/>
      <family val="1"/>
    </font>
    <font>
      <sz val="10"/>
      <color indexed="16"/>
      <name val="MS Serif"/>
      <family val="1"/>
    </font>
    <font>
      <i/>
      <sz val="11"/>
      <color indexed="23"/>
      <name val="Calibri"/>
      <family val="2"/>
    </font>
    <font>
      <sz val="11"/>
      <color indexed="17"/>
      <name val="Calibri"/>
      <family val="2"/>
    </font>
    <font>
      <sz val="8"/>
      <name val="Arial"/>
      <family val="2"/>
    </font>
    <font>
      <b/>
      <sz val="12"/>
      <color indexed="9"/>
      <name val="Tms Rmn"/>
    </font>
    <font>
      <b/>
      <sz val="12"/>
      <name val="Arial"/>
      <family val="2"/>
    </font>
    <font>
      <b/>
      <sz val="15"/>
      <color indexed="54"/>
      <name val="Calibri"/>
      <family val="2"/>
    </font>
    <font>
      <b/>
      <sz val="13"/>
      <color indexed="54"/>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4"/>
      <name val="Arjun"/>
    </font>
    <font>
      <sz val="11"/>
      <color indexed="60"/>
      <name val="Calibri"/>
      <family val="2"/>
    </font>
    <font>
      <sz val="7"/>
      <name val="Small Fonts"/>
      <family val="2"/>
    </font>
    <font>
      <sz val="10"/>
      <name val="Courier"/>
      <family val="3"/>
    </font>
    <font>
      <b/>
      <sz val="11"/>
      <color indexed="63"/>
      <name val="Calibri"/>
      <family val="2"/>
    </font>
    <font>
      <sz val="7"/>
      <color indexed="10"/>
      <name val="Helv"/>
    </font>
    <font>
      <sz val="8"/>
      <name val="Helv"/>
    </font>
    <font>
      <b/>
      <sz val="8"/>
      <color indexed="8"/>
      <name val="Helv"/>
    </font>
    <font>
      <b/>
      <sz val="18"/>
      <color indexed="54"/>
      <name val="Cambria"/>
      <family val="2"/>
    </font>
    <font>
      <b/>
      <sz val="11"/>
      <color indexed="8"/>
      <name val="Calibri"/>
      <family val="2"/>
    </font>
    <font>
      <sz val="11"/>
      <color indexed="10"/>
      <name val="Calibri"/>
      <family val="2"/>
    </font>
    <font>
      <sz val="14"/>
      <name val="뼻뮝"/>
      <family val="3"/>
      <charset val="129"/>
    </font>
    <font>
      <sz val="12"/>
      <name val="뼻뮝"/>
      <family val="1"/>
      <charset val="129"/>
    </font>
    <font>
      <sz val="12"/>
      <name val="바탕체"/>
      <family val="1"/>
      <charset val="129"/>
    </font>
    <font>
      <sz val="10"/>
      <name val="굴림체"/>
      <family val="3"/>
      <charset val="129"/>
    </font>
    <font>
      <sz val="11"/>
      <name val="Cambria"/>
      <family val="1"/>
      <scheme val="major"/>
    </font>
    <font>
      <b/>
      <sz val="11"/>
      <name val="Times New Roman"/>
      <family val="1"/>
    </font>
    <font>
      <sz val="12"/>
      <color theme="1"/>
      <name val="Calibri"/>
      <family val="2"/>
      <scheme val="minor"/>
    </font>
    <font>
      <b/>
      <sz val="11"/>
      <color theme="1"/>
      <name val="Calibri"/>
      <family val="2"/>
      <scheme val="minor"/>
    </font>
    <font>
      <b/>
      <sz val="12"/>
      <color theme="1"/>
      <name val="Calibri"/>
      <family val="2"/>
      <scheme val="minor"/>
    </font>
    <font>
      <sz val="12"/>
      <name val="Arial"/>
      <family val="2"/>
    </font>
    <font>
      <b/>
      <sz val="12"/>
      <name val="Times New Roman"/>
      <family val="1"/>
    </font>
    <font>
      <sz val="12"/>
      <color indexed="8"/>
      <name val="Times New Roman"/>
      <family val="1"/>
    </font>
    <font>
      <b/>
      <sz val="16"/>
      <color theme="1"/>
      <name val="Times New Roman"/>
      <family val="1"/>
    </font>
    <font>
      <sz val="12"/>
      <color theme="1"/>
      <name val="Times New Roman"/>
      <family val="1"/>
    </font>
    <font>
      <b/>
      <sz val="12"/>
      <color theme="1"/>
      <name val="Times New Roman"/>
      <family val="1"/>
    </font>
    <font>
      <b/>
      <sz val="14"/>
      <color theme="1"/>
      <name val="Times New Roman"/>
      <family val="1"/>
    </font>
    <font>
      <b/>
      <sz val="12"/>
      <color indexed="8"/>
      <name val="Times New Roman"/>
      <family val="1"/>
    </font>
    <font>
      <b/>
      <sz val="14"/>
      <color indexed="8"/>
      <name val="Times New Roman"/>
      <family val="1"/>
    </font>
    <font>
      <b/>
      <sz val="10"/>
      <color indexed="8"/>
      <name val="Times New Roman"/>
      <family val="1"/>
    </font>
    <font>
      <sz val="10"/>
      <name val="Lohit Hindi"/>
      <family val="2"/>
    </font>
    <font>
      <b/>
      <sz val="14"/>
      <color theme="1"/>
      <name val="Calibri"/>
      <family val="2"/>
      <scheme val="minor"/>
    </font>
    <font>
      <b/>
      <sz val="18"/>
      <color rgb="FF000000"/>
      <name val="Cambria"/>
      <family val="1"/>
    </font>
    <font>
      <b/>
      <sz val="18"/>
      <color rgb="FF000000"/>
      <name val="Times New Roman"/>
      <family val="1"/>
    </font>
    <font>
      <b/>
      <sz val="11"/>
      <color rgb="FF000000"/>
      <name val="Cambria"/>
      <family val="1"/>
    </font>
    <font>
      <b/>
      <sz val="11"/>
      <color rgb="FF000000"/>
      <name val="Times New Roman"/>
      <family val="1"/>
    </font>
    <font>
      <b/>
      <sz val="11"/>
      <color rgb="FFFF0000"/>
      <name val="Cambria"/>
      <family val="1"/>
    </font>
    <font>
      <b/>
      <sz val="14"/>
      <name val="Calibri"/>
      <family val="2"/>
      <scheme val="minor"/>
    </font>
    <font>
      <b/>
      <sz val="12"/>
      <name val="Cambria"/>
      <family val="1"/>
    </font>
    <font>
      <sz val="12"/>
      <name val="Cambria"/>
      <family val="1"/>
    </font>
    <font>
      <vertAlign val="superscript"/>
      <sz val="12"/>
      <name val="Cambria"/>
      <family val="1"/>
    </font>
    <font>
      <b/>
      <sz val="16"/>
      <name val="Times New Roman"/>
      <family val="1"/>
    </font>
    <font>
      <b/>
      <sz val="14"/>
      <name val="Times New Roman"/>
      <family val="1"/>
    </font>
    <font>
      <b/>
      <sz val="10"/>
      <color rgb="FF000000"/>
      <name val="Times New Roman"/>
      <family val="1"/>
    </font>
    <font>
      <sz val="10"/>
      <color theme="1"/>
      <name val="Calibri"/>
      <family val="2"/>
      <scheme val="minor"/>
    </font>
    <font>
      <sz val="10"/>
      <color rgb="FF000000"/>
      <name val="Times New Roman"/>
      <family val="1"/>
    </font>
    <font>
      <b/>
      <sz val="10"/>
      <color theme="1"/>
      <name val="Calibri"/>
      <family val="2"/>
      <scheme val="minor"/>
    </font>
    <font>
      <b/>
      <sz val="10"/>
      <color theme="1"/>
      <name val="Times New Roman"/>
      <family val="1"/>
    </font>
    <font>
      <sz val="7"/>
      <name val="Times New Roman"/>
      <family val="1"/>
    </font>
    <font>
      <b/>
      <sz val="7"/>
      <name val="Times New Roman"/>
      <family val="1"/>
    </font>
    <font>
      <b/>
      <sz val="12"/>
      <color rgb="FFFF0000"/>
      <name val="Arial"/>
      <family val="2"/>
    </font>
    <font>
      <b/>
      <sz val="11"/>
      <name val="Calibri"/>
      <family val="2"/>
      <scheme val="minor"/>
    </font>
    <font>
      <b/>
      <sz val="10"/>
      <name val="Arial"/>
      <family val="2"/>
    </font>
    <font>
      <b/>
      <sz val="12"/>
      <name val="Cambria"/>
      <family val="1"/>
      <scheme val="major"/>
    </font>
    <font>
      <b/>
      <sz val="9"/>
      <name val="Calibri"/>
      <family val="2"/>
      <scheme val="minor"/>
    </font>
    <font>
      <b/>
      <sz val="9"/>
      <color rgb="FFFF0000"/>
      <name val="Calibri"/>
      <family val="2"/>
      <scheme val="minor"/>
    </font>
    <font>
      <b/>
      <sz val="10"/>
      <name val="Cambria"/>
      <family val="1"/>
      <scheme val="major"/>
    </font>
    <font>
      <sz val="10"/>
      <name val="Cambria"/>
      <family val="1"/>
      <scheme val="major"/>
    </font>
    <font>
      <sz val="10"/>
      <color theme="1"/>
      <name val="Cambria"/>
      <family val="1"/>
      <scheme val="major"/>
    </font>
    <font>
      <b/>
      <sz val="10"/>
      <color rgb="FFFF0000"/>
      <name val="Cambria"/>
      <family val="1"/>
      <scheme val="major"/>
    </font>
    <font>
      <b/>
      <sz val="9"/>
      <name val="Arial"/>
      <family val="2"/>
    </font>
    <font>
      <sz val="9"/>
      <name val="Arial"/>
      <family val="2"/>
    </font>
    <font>
      <b/>
      <sz val="16"/>
      <name val="Arial"/>
      <family val="2"/>
    </font>
    <font>
      <b/>
      <sz val="18"/>
      <name val="Cambria"/>
      <family val="1"/>
      <scheme val="major"/>
    </font>
    <font>
      <b/>
      <sz val="18"/>
      <color rgb="FF000000"/>
      <name val="Cambria"/>
      <family val="1"/>
      <scheme val="major"/>
    </font>
    <font>
      <sz val="18"/>
      <color rgb="FF000000"/>
      <name val="Cambria"/>
      <family val="1"/>
    </font>
    <font>
      <sz val="20"/>
      <color rgb="FF000000"/>
      <name val="Cambria"/>
      <family val="1"/>
    </font>
    <font>
      <vertAlign val="superscript"/>
      <sz val="18"/>
      <color indexed="8"/>
      <name val="Cambria"/>
      <family val="1"/>
    </font>
    <font>
      <sz val="18"/>
      <color indexed="8"/>
      <name val="Cambria"/>
      <family val="1"/>
    </font>
    <font>
      <b/>
      <sz val="20"/>
      <color rgb="FF000000"/>
      <name val="Cambria"/>
      <family val="1"/>
    </font>
    <font>
      <sz val="18"/>
      <color rgb="FF000000"/>
      <name val="Cambria"/>
      <family val="1"/>
      <scheme val="major"/>
    </font>
    <font>
      <b/>
      <sz val="20"/>
      <name val="Cambria"/>
      <family val="1"/>
    </font>
    <font>
      <sz val="14"/>
      <name val="Times New Roman"/>
      <family val="1"/>
    </font>
    <font>
      <sz val="14"/>
      <name val="Arial"/>
      <family val="2"/>
    </font>
    <font>
      <sz val="13"/>
      <name val="Arial"/>
      <family val="2"/>
    </font>
    <font>
      <b/>
      <sz val="13"/>
      <name val="Times New Roman"/>
      <family val="1"/>
    </font>
    <font>
      <sz val="16"/>
      <name val="Times New Roman"/>
      <family val="1"/>
    </font>
    <font>
      <b/>
      <sz val="14"/>
      <name val="Arial"/>
      <family val="2"/>
    </font>
    <font>
      <sz val="14"/>
      <color theme="1"/>
      <name val="Arial"/>
      <family val="2"/>
    </font>
    <font>
      <b/>
      <sz val="14"/>
      <color theme="1"/>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b/>
      <sz val="18"/>
      <color indexed="56"/>
      <name val="Cambria"/>
      <family val="2"/>
    </font>
    <font>
      <sz val="12"/>
      <name val="Calibri"/>
      <family val="2"/>
    </font>
    <font>
      <sz val="10"/>
      <color theme="1"/>
      <name val="Frutiger LT Std 57 Cn"/>
      <family val="2"/>
    </font>
    <font>
      <b/>
      <sz val="10"/>
      <color theme="1"/>
      <name val="Frutiger LT Std 57 Cn"/>
      <family val="2"/>
    </font>
    <font>
      <sz val="10"/>
      <name val="MS Sans Serif"/>
      <family val="2"/>
    </font>
    <font>
      <sz val="10"/>
      <name val="Arial"/>
      <family val="2"/>
      <charset val="1"/>
    </font>
    <font>
      <b/>
      <sz val="10"/>
      <color rgb="FF000000"/>
      <name val="Cambria"/>
      <family val="1"/>
      <scheme val="major"/>
    </font>
    <font>
      <sz val="18"/>
      <name val="Cambria"/>
      <family val="1"/>
    </font>
    <font>
      <vertAlign val="superscript"/>
      <sz val="18"/>
      <name val="Cambria"/>
      <family val="1"/>
    </font>
    <font>
      <sz val="20"/>
      <name val="Cambria"/>
      <family val="1"/>
    </font>
    <font>
      <sz val="11"/>
      <color theme="1"/>
      <name val="Cambria"/>
      <family val="1"/>
      <scheme val="major"/>
    </font>
    <font>
      <b/>
      <sz val="11"/>
      <color theme="1"/>
      <name val="Cambria"/>
      <family val="1"/>
      <scheme val="major"/>
    </font>
    <font>
      <sz val="11"/>
      <color theme="1"/>
      <name val="Times New Roman"/>
      <family val="1"/>
    </font>
    <font>
      <b/>
      <sz val="11"/>
      <color theme="1"/>
      <name val="Times New Roman"/>
      <family val="1"/>
    </font>
    <font>
      <b/>
      <sz val="12"/>
      <color theme="1"/>
      <name val="Cambria"/>
      <family val="1"/>
      <scheme val="major"/>
    </font>
    <font>
      <sz val="11"/>
      <color theme="1"/>
      <name val="Arial"/>
      <family val="2"/>
    </font>
    <font>
      <b/>
      <sz val="12"/>
      <color theme="1"/>
      <name val="Arial"/>
      <family val="2"/>
    </font>
    <font>
      <b/>
      <sz val="14"/>
      <color theme="1"/>
      <name val="Cambria"/>
      <family val="1"/>
      <scheme val="major"/>
    </font>
    <font>
      <b/>
      <sz val="11"/>
      <color indexed="10"/>
      <name val="Calibri"/>
      <family val="2"/>
      <scheme val="minor"/>
    </font>
    <font>
      <b/>
      <sz val="12"/>
      <color indexed="10"/>
      <name val="Calibri"/>
      <family val="2"/>
      <scheme val="minor"/>
    </font>
    <font>
      <sz val="11"/>
      <name val="Calibri"/>
      <family val="2"/>
      <scheme val="minor"/>
    </font>
    <font>
      <sz val="12"/>
      <name val="Calibri"/>
      <family val="2"/>
      <scheme val="minor"/>
    </font>
    <font>
      <b/>
      <sz val="13"/>
      <name val="Arial"/>
      <family val="2"/>
    </font>
    <font>
      <sz val="15"/>
      <color theme="1"/>
      <name val="Times New Roman"/>
      <family val="1"/>
    </font>
    <font>
      <b/>
      <sz val="15"/>
      <color theme="1"/>
      <name val="Times New Roman"/>
      <family val="1"/>
    </font>
    <font>
      <b/>
      <sz val="15"/>
      <color rgb="FFFF0000"/>
      <name val="Times New Roman"/>
      <family val="1"/>
    </font>
    <font>
      <sz val="15"/>
      <name val="Times New Roman"/>
      <family val="1"/>
    </font>
    <font>
      <sz val="15"/>
      <color theme="1"/>
      <name val="Calibri"/>
      <family val="2"/>
      <scheme val="minor"/>
    </font>
  </fonts>
  <fills count="43">
    <fill>
      <patternFill patternType="none"/>
    </fill>
    <fill>
      <patternFill patternType="gray125"/>
    </fill>
    <fill>
      <patternFill patternType="solid">
        <fgColor indexed="42"/>
      </patternFill>
    </fill>
    <fill>
      <patternFill patternType="solid">
        <fgColor indexed="45"/>
      </patternFill>
    </fill>
    <fill>
      <patternFill patternType="solid">
        <fgColor indexed="26"/>
      </patternFill>
    </fill>
    <fill>
      <patternFill patternType="solid">
        <fgColor indexed="27"/>
      </patternFill>
    </fill>
    <fill>
      <patternFill patternType="solid">
        <fgColor indexed="9"/>
      </patternFill>
    </fill>
    <fill>
      <patternFill patternType="solid">
        <fgColor indexed="43"/>
      </patternFill>
    </fill>
    <fill>
      <patternFill patternType="solid">
        <fgColor indexed="47"/>
      </patternFill>
    </fill>
    <fill>
      <patternFill patternType="solid">
        <fgColor indexed="44"/>
      </patternFill>
    </fill>
    <fill>
      <patternFill patternType="solid">
        <fgColor indexed="22"/>
      </patternFill>
    </fill>
    <fill>
      <patternFill patternType="solid">
        <fgColor indexed="48"/>
      </patternFill>
    </fill>
    <fill>
      <patternFill patternType="solid">
        <fgColor indexed="49"/>
      </patternFill>
    </fill>
    <fill>
      <patternFill patternType="solid">
        <fgColor indexed="11"/>
      </patternFill>
    </fill>
    <fill>
      <patternFill patternType="solid">
        <fgColor indexed="14"/>
      </patternFill>
    </fill>
    <fill>
      <patternFill patternType="solid">
        <fgColor indexed="51"/>
      </patternFill>
    </fill>
    <fill>
      <patternFill patternType="solid">
        <fgColor indexed="40"/>
      </patternFill>
    </fill>
    <fill>
      <patternFill patternType="solid">
        <fgColor indexed="54"/>
      </patternFill>
    </fill>
    <fill>
      <patternFill patternType="solid">
        <fgColor indexed="55"/>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2F2F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indexed="31"/>
      </patternFill>
    </fill>
    <fill>
      <patternFill patternType="solid">
        <fgColor indexed="46"/>
      </patternFill>
    </fill>
    <fill>
      <patternFill patternType="solid">
        <fgColor indexed="2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0.249977111117893"/>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399975585192419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11"/>
      </top>
      <bottom style="double">
        <color indexed="1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51323">
    <xf numFmtId="0" fontId="0" fillId="0" borderId="0"/>
    <xf numFmtId="0" fontId="1" fillId="0" borderId="0"/>
    <xf numFmtId="0" fontId="2" fillId="0" borderId="0"/>
    <xf numFmtId="0" fontId="2" fillId="0" borderId="0"/>
    <xf numFmtId="0" fontId="2" fillId="0" borderId="0"/>
    <xf numFmtId="0" fontId="4" fillId="0" borderId="0" applyNumberFormat="0" applyFill="0" applyBorder="0" applyAlignment="0" applyProtection="0">
      <alignment vertical="top"/>
      <protection locked="0"/>
    </xf>
    <xf numFmtId="0" fontId="2" fillId="0" borderId="0"/>
    <xf numFmtId="9" fontId="5" fillId="0" borderId="0" applyFont="0" applyFill="0" applyBorder="0" applyAlignment="0" applyProtection="0"/>
    <xf numFmtId="0" fontId="2" fillId="0" borderId="0"/>
    <xf numFmtId="43" fontId="2" fillId="0" borderId="0"/>
    <xf numFmtId="43" fontId="2" fillId="0" borderId="0"/>
    <xf numFmtId="43" fontId="2" fillId="0" borderId="0" applyFont="0" applyFill="0" applyBorder="0" applyAlignment="0" applyProtection="0"/>
    <xf numFmtId="43" fontId="2" fillId="0" borderId="0"/>
    <xf numFmtId="43" fontId="2" fillId="0" borderId="0"/>
    <xf numFmtId="43" fontId="2" fillId="0" borderId="0"/>
    <xf numFmtId="170" fontId="2" fillId="0" borderId="0"/>
    <xf numFmtId="171" fontId="2" fillId="0" borderId="0"/>
    <xf numFmtId="43" fontId="2" fillId="0" borderId="0"/>
    <xf numFmtId="43" fontId="6" fillId="0" borderId="0"/>
    <xf numFmtId="43" fontId="7" fillId="0" borderId="0"/>
    <xf numFmtId="43" fontId="8" fillId="0" borderId="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2"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4"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6"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7"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3"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8"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9"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10"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9" fillId="5"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7"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3"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8"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1"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0"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3"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4"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5"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6"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7"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10" fillId="12" borderId="0" applyNumberFormat="0" applyBorder="0" applyAlignment="0" applyProtection="0"/>
    <xf numFmtId="43" fontId="2" fillId="0" borderId="0"/>
    <xf numFmtId="43" fontId="2" fillId="0" borderId="0"/>
    <xf numFmtId="43" fontId="11" fillId="0" borderId="0" applyFont="0" applyFill="0" applyBorder="0" applyAlignment="0" applyProtection="0"/>
    <xf numFmtId="43" fontId="11" fillId="0" borderId="0" applyFont="0" applyFill="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2" fillId="3" borderId="0" applyNumberFormat="0" applyBorder="0" applyAlignment="0" applyProtection="0"/>
    <xf numFmtId="43" fontId="13" fillId="0" borderId="0"/>
    <xf numFmtId="43" fontId="14" fillId="0" borderId="0" applyNumberFormat="0" applyFill="0" applyBorder="0" applyAlignment="0" applyProtection="0"/>
    <xf numFmtId="43" fontId="15" fillId="0" borderId="5" applyAlignment="0" applyProtection="0"/>
    <xf numFmtId="43" fontId="11" fillId="0" borderId="0"/>
    <xf numFmtId="43" fontId="16" fillId="0" borderId="0"/>
    <xf numFmtId="43" fontId="11" fillId="0" borderId="0"/>
    <xf numFmtId="43" fontId="17" fillId="0" borderId="0" applyFill="0" applyBorder="0" applyAlignment="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8" fillId="10" borderId="6"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19" fillId="18"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NumberFormat="0" applyAlignment="0">
      <alignment horizontal="left"/>
    </xf>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43" fontId="21" fillId="0" borderId="0" applyNumberFormat="0" applyAlignment="0">
      <alignment horizontal="left"/>
    </xf>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3" fontId="9" fillId="0" borderId="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2" fillId="0" borderId="0" applyFont="0" applyFill="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3" fillId="2" borderId="0" applyNumberFormat="0" applyBorder="0" applyAlignment="0" applyProtection="0"/>
    <xf numFmtId="43" fontId="24" fillId="19" borderId="0" applyNumberFormat="0" applyBorder="0" applyAlignment="0" applyProtection="0"/>
    <xf numFmtId="43" fontId="24" fillId="19" borderId="0" applyNumberFormat="0" applyBorder="0" applyAlignment="0" applyProtection="0"/>
    <xf numFmtId="43" fontId="25" fillId="20" borderId="0"/>
    <xf numFmtId="43" fontId="26" fillId="0" borderId="8" applyNumberFormat="0" applyAlignment="0" applyProtection="0">
      <alignment horizontal="left" vertical="center"/>
    </xf>
    <xf numFmtId="43" fontId="26" fillId="0" borderId="4">
      <alignment horizontal="left" vertical="center"/>
    </xf>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7" fillId="0" borderId="9"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8" fillId="0" borderId="10"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11" applyNumberFormat="0" applyFill="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29" fillId="0" borderId="0" applyNumberFormat="0" applyFill="0" applyBorder="0" applyAlignment="0" applyProtection="0"/>
    <xf numFmtId="43" fontId="30" fillId="0" borderId="0" applyNumberFormat="0" applyFill="0" applyBorder="0" applyAlignment="0" applyProtection="0">
      <alignment vertical="top"/>
      <protection locked="0"/>
    </xf>
    <xf numFmtId="43" fontId="24" fillId="21" borderId="1" applyNumberFormat="0" applyBorder="0" applyAlignment="0" applyProtection="0"/>
    <xf numFmtId="43" fontId="24" fillId="21" borderId="1" applyNumberFormat="0" applyBorder="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1" fillId="8" borderId="6" applyNumberFormat="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2" fillId="0" borderId="12" applyNumberFormat="0" applyFill="0" applyAlignment="0" applyProtection="0"/>
    <xf numFmtId="43" fontId="33" fillId="0" borderId="0">
      <alignment horizontal="justify" vertical="top" wrapText="1"/>
    </xf>
    <xf numFmtId="43" fontId="33" fillId="0" borderId="0">
      <alignment horizontal="justify" vertical="justify" wrapText="1"/>
    </xf>
    <xf numFmtId="175" fontId="2" fillId="0" borderId="0" applyFont="0" applyFill="0" applyBorder="0" applyAlignment="0" applyProtection="0"/>
    <xf numFmtId="176" fontId="2" fillId="0" borderId="0" applyFont="0" applyFill="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4" fillId="7" borderId="0" applyNumberFormat="0" applyBorder="0" applyAlignment="0" applyProtection="0"/>
    <xf numFmtId="43" fontId="35" fillId="0" borderId="0"/>
    <xf numFmtId="43" fontId="36" fillId="0" borderId="0"/>
    <xf numFmtId="43" fontId="17" fillId="0" borderId="0"/>
    <xf numFmtId="177" fontId="2" fillId="0" borderId="0"/>
    <xf numFmtId="43" fontId="2" fillId="0" borderId="0"/>
    <xf numFmtId="43" fontId="5" fillId="0" borderId="0"/>
    <xf numFmtId="43" fontId="5" fillId="0" borderId="0"/>
    <xf numFmtId="43" fontId="2" fillId="0" borderId="0"/>
    <xf numFmtId="43" fontId="2" fillId="0" borderId="0"/>
    <xf numFmtId="43" fontId="2" fillId="0" borderId="0"/>
    <xf numFmtId="43" fontId="2" fillId="0" borderId="0"/>
    <xf numFmtId="43" fontId="2" fillId="0" borderId="0"/>
    <xf numFmtId="43" fontId="5" fillId="0" borderId="0"/>
    <xf numFmtId="43" fontId="2" fillId="0" borderId="0"/>
    <xf numFmtId="43" fontId="9" fillId="0" borderId="0"/>
    <xf numFmtId="43" fontId="2" fillId="0" borderId="0"/>
    <xf numFmtId="43" fontId="2" fillId="0" borderId="0"/>
    <xf numFmtId="43" fontId="2" fillId="0" borderId="0">
      <alignment vertical="center"/>
    </xf>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5" fillId="0" borderId="0"/>
    <xf numFmtId="43" fontId="5"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5"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3" fillId="0" borderId="0"/>
    <xf numFmtId="43" fontId="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9" fillId="0" borderId="0"/>
    <xf numFmtId="43" fontId="9" fillId="0" borderId="0"/>
    <xf numFmtId="43" fontId="5" fillId="0" borderId="0"/>
    <xf numFmtId="43" fontId="5" fillId="0" borderId="0"/>
    <xf numFmtId="43" fontId="5" fillId="0" borderId="0"/>
    <xf numFmtId="43" fontId="9"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lignment wrapText="1"/>
    </xf>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5" fillId="0" borderId="0"/>
    <xf numFmtId="43" fontId="2" fillId="0" borderId="0"/>
    <xf numFmtId="43" fontId="2" fillId="0" borderId="0"/>
    <xf numFmtId="43" fontId="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5" fillId="0" borderId="0"/>
    <xf numFmtId="43" fontId="2" fillId="0" borderId="0"/>
    <xf numFmtId="43" fontId="2" fillId="0" borderId="0"/>
    <xf numFmtId="43" fontId="2" fillId="0" borderId="0"/>
    <xf numFmtId="43" fontId="2" fillId="0" borderId="0"/>
    <xf numFmtId="43" fontId="5" fillId="0" borderId="0"/>
    <xf numFmtId="43" fontId="2" fillId="0" borderId="0"/>
    <xf numFmtId="43" fontId="2" fillId="0" borderId="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2" fillId="4" borderId="13" applyNumberFormat="0" applyFon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37" fillId="10" borderId="1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xf numFmtId="178" fontId="39" fillId="0" borderId="0" applyNumberFormat="0" applyFill="0" applyBorder="0" applyAlignment="0" applyProtection="0">
      <alignment horizontal="left"/>
    </xf>
    <xf numFmtId="43" fontId="40" fillId="0" borderId="0" applyBorder="0">
      <alignment horizontal="right"/>
    </xf>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1" fillId="0" borderId="0" applyNumberFormat="0" applyFill="0" applyBorder="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43" fontId="42" fillId="0" borderId="15" applyNumberFormat="0" applyFill="0" applyAlignment="0" applyProtection="0"/>
    <xf numFmtId="179" fontId="2" fillId="0" borderId="0" applyFont="0" applyFill="0" applyBorder="0" applyAlignment="0" applyProtection="0"/>
    <xf numFmtId="180" fontId="2" fillId="0" borderId="0" applyFon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3"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5" fillId="0" borderId="0"/>
    <xf numFmtId="181" fontId="2" fillId="0" borderId="0" applyFont="0" applyFill="0" applyBorder="0" applyAlignment="0" applyProtection="0"/>
    <xf numFmtId="182" fontId="2" fillId="0" borderId="0" applyFont="0" applyFill="0" applyBorder="0" applyAlignment="0" applyProtection="0"/>
    <xf numFmtId="183" fontId="46" fillId="0" borderId="0" applyFont="0" applyFill="0" applyBorder="0" applyAlignment="0" applyProtection="0"/>
    <xf numFmtId="184" fontId="46" fillId="0" borderId="0" applyFont="0" applyFill="0" applyBorder="0" applyAlignment="0" applyProtection="0"/>
    <xf numFmtId="43" fontId="47" fillId="0" borderId="0"/>
    <xf numFmtId="43" fontId="5" fillId="0" borderId="0" applyFont="0" applyFill="0" applyBorder="0" applyAlignment="0" applyProtection="0"/>
    <xf numFmtId="9" fontId="9" fillId="0" borderId="0" applyFont="0" applyFill="0" applyBorder="0" applyAlignment="0" applyProtection="0"/>
    <xf numFmtId="43" fontId="5" fillId="0" borderId="0"/>
    <xf numFmtId="43" fontId="2" fillId="0" borderId="0"/>
    <xf numFmtId="0" fontId="5" fillId="0" borderId="0"/>
    <xf numFmtId="43" fontId="5" fillId="0" borderId="0"/>
    <xf numFmtId="0" fontId="5" fillId="0" borderId="0"/>
    <xf numFmtId="0" fontId="5" fillId="0" borderId="0"/>
    <xf numFmtId="43" fontId="2"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63" fillId="0" borderId="0"/>
    <xf numFmtId="186" fontId="2" fillId="0" borderId="0" applyFont="0" applyFill="0" applyBorder="0" applyAlignment="0" applyProtection="0"/>
    <xf numFmtId="18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7" fontId="2" fillId="0" borderId="0"/>
    <xf numFmtId="187" fontId="2" fillId="0" borderId="0"/>
    <xf numFmtId="187" fontId="2" fillId="0" borderId="0"/>
    <xf numFmtId="187" fontId="2" fillId="0" borderId="0"/>
    <xf numFmtId="187" fontId="2" fillId="0" borderId="0"/>
    <xf numFmtId="187"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9"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9" fillId="0" borderId="0"/>
    <xf numFmtId="0" fontId="5" fillId="0" borderId="0"/>
    <xf numFmtId="0" fontId="5" fillId="0" borderId="0"/>
    <xf numFmtId="0" fontId="2" fillId="0" borderId="0"/>
    <xf numFmtId="0" fontId="2" fillId="0" borderId="0"/>
    <xf numFmtId="0" fontId="9"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xf numFmtId="0" fontId="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4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2" fillId="0" borderId="0"/>
    <xf numFmtId="43" fontId="2" fillId="0" borderId="0"/>
    <xf numFmtId="0" fontId="2" fillId="0" borderId="0"/>
    <xf numFmtId="43" fontId="2" fillId="0" borderId="0"/>
    <xf numFmtId="43" fontId="9" fillId="0" borderId="0" applyFont="0" applyFill="0" applyBorder="0" applyAlignment="0" applyProtection="0"/>
    <xf numFmtId="43" fontId="5" fillId="0" borderId="0"/>
    <xf numFmtId="43" fontId="5" fillId="0" borderId="0"/>
    <xf numFmtId="0" fontId="2" fillId="0" borderId="0"/>
    <xf numFmtId="0" fontId="2" fillId="0" borderId="0"/>
    <xf numFmtId="0" fontId="2" fillId="0" borderId="0"/>
    <xf numFmtId="0" fontId="2" fillId="0" borderId="0"/>
    <xf numFmtId="0" fontId="2" fillId="0"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3" fontId="13" fillId="0" borderId="0"/>
    <xf numFmtId="3" fontId="13" fillId="0" borderId="0"/>
    <xf numFmtId="3" fontId="13" fillId="0" borderId="0"/>
    <xf numFmtId="3" fontId="13" fillId="0" borderId="0"/>
    <xf numFmtId="3" fontId="1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5" fontId="15" fillId="0" borderId="5" applyAlignment="0" applyProtection="0"/>
    <xf numFmtId="5" fontId="15" fillId="0" borderId="5" applyAlignment="0" applyProtection="0"/>
    <xf numFmtId="5" fontId="15" fillId="0" borderId="5" applyAlignment="0" applyProtection="0"/>
    <xf numFmtId="5" fontId="15" fillId="0" borderId="5" applyAlignment="0" applyProtection="0"/>
    <xf numFmtId="5" fontId="15" fillId="0" borderId="5" applyAlignment="0" applyProtection="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63" fillId="0" borderId="0"/>
    <xf numFmtId="0" fontId="63" fillId="0" borderId="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8" fillId="10" borderId="6"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0" fontId="19" fillId="18" borderId="7" applyNumberFormat="0" applyAlignment="0" applyProtection="0"/>
    <xf numFmtId="191" fontId="5"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5"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1" fontId="5"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0" fillId="0" borderId="0" applyNumberFormat="0" applyAlignment="0">
      <alignment horizontal="left"/>
    </xf>
    <xf numFmtId="0" fontId="20" fillId="0" borderId="0" applyNumberFormat="0" applyAlignment="0">
      <alignment horizontal="left"/>
    </xf>
    <xf numFmtId="0" fontId="20" fillId="0" borderId="0" applyNumberFormat="0" applyAlignment="0">
      <alignment horizontal="left"/>
    </xf>
    <xf numFmtId="0" fontId="20" fillId="0" borderId="0" applyNumberFormat="0" applyAlignment="0">
      <alignment horizontal="left"/>
    </xf>
    <xf numFmtId="0" fontId="20" fillId="0" borderId="0" applyNumberFormat="0" applyAlignment="0">
      <alignment horizontal="left"/>
    </xf>
    <xf numFmtId="165" fontId="9" fillId="0" borderId="0" applyFont="0" applyFill="0" applyBorder="0" applyAlignment="0" applyProtection="0"/>
    <xf numFmtId="165"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1" fillId="0" borderId="0" applyNumberFormat="0" applyAlignment="0">
      <alignment horizontal="left"/>
    </xf>
    <xf numFmtId="0" fontId="21" fillId="0" borderId="0" applyNumberFormat="0" applyAlignment="0">
      <alignment horizontal="left"/>
    </xf>
    <xf numFmtId="0" fontId="21" fillId="0" borderId="0" applyNumberFormat="0" applyAlignment="0">
      <alignment horizontal="left"/>
    </xf>
    <xf numFmtId="0" fontId="21" fillId="0" borderId="0" applyNumberFormat="0" applyAlignment="0">
      <alignment horizontal="left"/>
    </xf>
    <xf numFmtId="0" fontId="21" fillId="0" borderId="0" applyNumberFormat="0" applyAlignment="0">
      <alignment horizontal="left"/>
    </xf>
    <xf numFmtId="0" fontId="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38" fontId="24" fillId="19" borderId="0" applyNumberFormat="0" applyBorder="0" applyAlignment="0" applyProtection="0"/>
    <xf numFmtId="38" fontId="24" fillId="19" borderId="0" applyNumberFormat="0" applyBorder="0" applyAlignment="0" applyProtection="0"/>
    <xf numFmtId="38" fontId="24" fillId="19" borderId="0" applyNumberFormat="0" applyBorder="0" applyAlignment="0" applyProtection="0"/>
    <xf numFmtId="38" fontId="24" fillId="19" borderId="0" applyNumberFormat="0" applyBorder="0" applyAlignment="0" applyProtection="0"/>
    <xf numFmtId="38" fontId="24" fillId="19" borderId="0" applyNumberFormat="0" applyBorder="0" applyAlignment="0" applyProtection="0"/>
    <xf numFmtId="0" fontId="25" fillId="20" borderId="0"/>
    <xf numFmtId="0" fontId="25" fillId="20" borderId="0"/>
    <xf numFmtId="0" fontId="25" fillId="20" borderId="0"/>
    <xf numFmtId="0" fontId="25" fillId="20" borderId="0"/>
    <xf numFmtId="0" fontId="25" fillId="20" borderId="0"/>
    <xf numFmtId="0" fontId="26" fillId="0" borderId="8" applyNumberFormat="0" applyAlignment="0" applyProtection="0">
      <alignment horizontal="left" vertical="center"/>
    </xf>
    <xf numFmtId="0" fontId="26" fillId="0" borderId="8" applyNumberFormat="0" applyAlignment="0" applyProtection="0">
      <alignment horizontal="left" vertical="center"/>
    </xf>
    <xf numFmtId="0" fontId="26" fillId="0" borderId="8" applyNumberFormat="0" applyAlignment="0" applyProtection="0">
      <alignment horizontal="left" vertical="center"/>
    </xf>
    <xf numFmtId="0" fontId="26" fillId="0" borderId="8" applyNumberFormat="0" applyAlignment="0" applyProtection="0">
      <alignment horizontal="left" vertical="center"/>
    </xf>
    <xf numFmtId="0" fontId="26" fillId="0" borderId="8" applyNumberFormat="0" applyAlignment="0" applyProtection="0">
      <alignment horizontal="left" vertical="center"/>
    </xf>
    <xf numFmtId="0" fontId="26" fillId="0" borderId="4">
      <alignment horizontal="left" vertical="center"/>
    </xf>
    <xf numFmtId="0" fontId="26" fillId="0" borderId="4">
      <alignment horizontal="left" vertical="center"/>
    </xf>
    <xf numFmtId="0" fontId="26" fillId="0" borderId="4">
      <alignment horizontal="left" vertical="center"/>
    </xf>
    <xf numFmtId="0" fontId="26" fillId="0" borderId="4">
      <alignment horizontal="left" vertical="center"/>
    </xf>
    <xf numFmtId="0" fontId="26" fillId="0" borderId="4">
      <alignment horizontal="left" vertical="center"/>
    </xf>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3" fillId="0" borderId="47"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49"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10" fontId="24" fillId="21" borderId="1" applyNumberFormat="0" applyBorder="0" applyAlignment="0" applyProtection="0"/>
    <xf numFmtId="10" fontId="24" fillId="21" borderId="1" applyNumberFormat="0" applyBorder="0" applyAlignment="0" applyProtection="0"/>
    <xf numFmtId="10" fontId="24" fillId="21" borderId="1" applyNumberFormat="0" applyBorder="0" applyAlignment="0" applyProtection="0"/>
    <xf numFmtId="10" fontId="24" fillId="21" borderId="1" applyNumberFormat="0" applyBorder="0" applyAlignment="0" applyProtection="0"/>
    <xf numFmtId="10" fontId="24" fillId="21" borderId="1" applyNumberFormat="0" applyBorder="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1" fillId="8" borderId="6" applyNumberFormat="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3" fillId="0" borderId="0">
      <alignment horizontal="justify" vertical="top" wrapText="1"/>
    </xf>
    <xf numFmtId="0" fontId="33" fillId="0" borderId="0">
      <alignment horizontal="justify" vertical="top" wrapText="1"/>
    </xf>
    <xf numFmtId="0" fontId="33" fillId="0" borderId="0">
      <alignment horizontal="justify" vertical="top" wrapText="1"/>
    </xf>
    <xf numFmtId="0" fontId="33" fillId="0" borderId="0">
      <alignment horizontal="justify" vertical="top" wrapText="1"/>
    </xf>
    <xf numFmtId="0" fontId="33" fillId="0" borderId="0">
      <alignment horizontal="justify" vertical="top" wrapText="1"/>
    </xf>
    <xf numFmtId="0" fontId="33" fillId="0" borderId="0">
      <alignment horizontal="justify" vertical="justify" wrapText="1"/>
    </xf>
    <xf numFmtId="0" fontId="33" fillId="0" borderId="0">
      <alignment horizontal="justify" vertical="justify" wrapText="1"/>
    </xf>
    <xf numFmtId="0" fontId="33" fillId="0" borderId="0">
      <alignment horizontal="justify" vertical="justify" wrapText="1"/>
    </xf>
    <xf numFmtId="0" fontId="33" fillId="0" borderId="0">
      <alignment horizontal="justify" vertical="justify" wrapText="1"/>
    </xf>
    <xf numFmtId="0" fontId="33" fillId="0" borderId="0">
      <alignment horizontal="justify" vertical="justify" wrapText="1"/>
    </xf>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37" fontId="35" fillId="0" borderId="0"/>
    <xf numFmtId="37" fontId="35" fillId="0" borderId="0"/>
    <xf numFmtId="37" fontId="35" fillId="0" borderId="0"/>
    <xf numFmtId="37" fontId="35" fillId="0" borderId="0"/>
    <xf numFmtId="37" fontId="35"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2" fillId="0" borderId="0"/>
    <xf numFmtId="43" fontId="2" fillId="0" borderId="0"/>
    <xf numFmtId="43"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xf numFmtId="43" fontId="2" fillId="0" borderId="0"/>
    <xf numFmtId="43"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43" fontId="5" fillId="0" borderId="0"/>
    <xf numFmtId="43" fontId="5" fillId="0" borderId="0"/>
    <xf numFmtId="0" fontId="5" fillId="0" borderId="0"/>
    <xf numFmtId="4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xf numFmtId="4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2" fillId="0" borderId="0"/>
    <xf numFmtId="0" fontId="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 fillId="4" borderId="13"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7" fillId="10" borderId="14"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0"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0"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0" fontId="2" fillId="0" borderId="0" applyFont="0" applyFill="0" applyBorder="0" applyAlignment="0" applyProtection="0"/>
    <xf numFmtId="0" fontId="5" fillId="0" borderId="0" applyNumberFormat="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9"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0" fontId="40" fillId="0" borderId="0" applyBorder="0">
      <alignment horizontal="right"/>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0" fontId="40" fillId="0" borderId="0" applyBorder="0">
      <alignment horizontal="right"/>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0" fontId="40" fillId="0" borderId="0" applyBorder="0">
      <alignment horizontal="right"/>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0" fontId="40" fillId="0" borderId="0" applyBorder="0">
      <alignment horizontal="right"/>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0" fontId="40" fillId="0" borderId="0" applyBorder="0">
      <alignment horizontal="right"/>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2" fillId="0" borderId="50" applyNumberFormat="0" applyFill="0" applyAlignment="0" applyProtection="0"/>
    <xf numFmtId="0" fontId="42" fillId="0" borderId="50"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3" fontId="5" fillId="0" borderId="0"/>
    <xf numFmtId="0" fontId="2" fillId="0" borderId="0"/>
    <xf numFmtId="1" fontId="119" fillId="0" borderId="0"/>
    <xf numFmtId="3" fontId="119" fillId="0" borderId="0"/>
    <xf numFmtId="0" fontId="119" fillId="0" borderId="0">
      <alignment horizontal="right" vertical="center" indent="1"/>
    </xf>
    <xf numFmtId="43" fontId="2" fillId="0" borderId="0" applyFont="0" applyFill="0" applyBorder="0" applyAlignment="0" applyProtection="0"/>
    <xf numFmtId="43" fontId="2" fillId="0" borderId="0" applyFont="0" applyFill="0" applyBorder="0" applyAlignment="0" applyProtection="0"/>
    <xf numFmtId="0" fontId="119" fillId="0" borderId="0" applyNumberFormat="0" applyFill="0" applyBorder="0">
      <alignment horizontal="left" vertical="top" indent="1"/>
    </xf>
    <xf numFmtId="0" fontId="119" fillId="0" borderId="0" applyNumberFormat="0" applyFill="0" applyBorder="0">
      <alignment horizontal="left" vertical="top" wrapText="1" indent="1"/>
    </xf>
    <xf numFmtId="0" fontId="120" fillId="24" borderId="0">
      <alignment horizontal="left" vertical="top" indent="1"/>
    </xf>
    <xf numFmtId="0" fontId="120" fillId="0" borderId="0">
      <alignment horizontal="left" vertical="top" indent="1"/>
    </xf>
    <xf numFmtId="0" fontId="120" fillId="0" borderId="0">
      <alignment horizontal="left" vertical="top"/>
    </xf>
    <xf numFmtId="193" fontId="120" fillId="0" borderId="0">
      <alignment horizontal="left" vertical="top" indent="1"/>
    </xf>
    <xf numFmtId="0" fontId="2" fillId="0" borderId="0"/>
    <xf numFmtId="43"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5" fillId="0" borderId="0"/>
    <xf numFmtId="0" fontId="9" fillId="0" borderId="0"/>
    <xf numFmtId="0" fontId="5" fillId="0" borderId="0"/>
    <xf numFmtId="0" fontId="5" fillId="0" borderId="0"/>
    <xf numFmtId="0" fontId="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 fillId="0" borderId="0"/>
    <xf numFmtId="0" fontId="2" fillId="0" borderId="0"/>
    <xf numFmtId="0" fontId="9" fillId="0" borderId="0"/>
    <xf numFmtId="0" fontId="2" fillId="0" borderId="0"/>
    <xf numFmtId="0" fontId="2" fillId="0" borderId="0"/>
    <xf numFmtId="0" fontId="5" fillId="0" borderId="0"/>
    <xf numFmtId="0" fontId="5" fillId="0" borderId="0"/>
    <xf numFmtId="0" fontId="5" fillId="0" borderId="0"/>
    <xf numFmtId="0" fontId="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9" fillId="0" borderId="0"/>
    <xf numFmtId="0" fontId="2" fillId="0" borderId="0"/>
    <xf numFmtId="0" fontId="2" fillId="0" borderId="0"/>
    <xf numFmtId="43" fontId="2" fillId="0" borderId="0"/>
    <xf numFmtId="0" fontId="5" fillId="0" borderId="0"/>
    <xf numFmtId="0" fontId="5" fillId="0" borderId="0"/>
    <xf numFmtId="0" fontId="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491">
    <xf numFmtId="0" fontId="0" fillId="0" borderId="0" xfId="0"/>
    <xf numFmtId="0" fontId="0" fillId="0" borderId="0" xfId="0" applyFont="1" applyFill="1"/>
    <xf numFmtId="0" fontId="0" fillId="0" borderId="0" xfId="0" applyFont="1" applyFill="1" applyAlignment="1">
      <alignment vertical="center"/>
    </xf>
    <xf numFmtId="0" fontId="0" fillId="0" borderId="0" xfId="0" applyFont="1" applyFill="1" applyAlignment="1">
      <alignment horizontal="center"/>
    </xf>
    <xf numFmtId="0" fontId="0" fillId="0" borderId="1" xfId="0" applyFont="1" applyFill="1" applyBorder="1" applyAlignment="1">
      <alignment horizontal="center"/>
    </xf>
    <xf numFmtId="1" fontId="0" fillId="0" borderId="0" xfId="0" applyNumberFormat="1" applyFont="1" applyFill="1"/>
    <xf numFmtId="2" fontId="0" fillId="0" borderId="0" xfId="0" applyNumberFormat="1" applyFont="1" applyFill="1"/>
    <xf numFmtId="185" fontId="0" fillId="0" borderId="0" xfId="1639" applyNumberFormat="1" applyFont="1" applyFill="1"/>
    <xf numFmtId="43" fontId="0" fillId="0" borderId="0" xfId="1639" applyFont="1" applyFill="1"/>
    <xf numFmtId="9" fontId="0" fillId="0" borderId="0" xfId="7" applyFont="1" applyFill="1"/>
    <xf numFmtId="0" fontId="0" fillId="0" borderId="1" xfId="0" applyFont="1" applyFill="1" applyBorder="1"/>
    <xf numFmtId="10" fontId="0" fillId="0" borderId="0" xfId="0" applyNumberFormat="1" applyFont="1" applyFill="1"/>
    <xf numFmtId="2" fontId="0" fillId="0" borderId="0" xfId="0" applyNumberFormat="1" applyFont="1" applyFill="1" applyAlignment="1"/>
    <xf numFmtId="2" fontId="0" fillId="0" borderId="1" xfId="0" applyNumberFormat="1" applyFont="1" applyFill="1" applyBorder="1" applyAlignment="1">
      <alignment horizontal="right"/>
    </xf>
    <xf numFmtId="0" fontId="50" fillId="0" borderId="0" xfId="0" applyFont="1" applyFill="1"/>
    <xf numFmtId="0" fontId="50" fillId="0" borderId="1" xfId="0" applyFont="1" applyFill="1" applyBorder="1" applyAlignment="1">
      <alignment horizontal="center"/>
    </xf>
    <xf numFmtId="0" fontId="50" fillId="0" borderId="0" xfId="0" applyFont="1" applyFill="1" applyAlignment="1">
      <alignment horizontal="center"/>
    </xf>
    <xf numFmtId="0" fontId="3" fillId="0" borderId="0" xfId="0" applyFont="1"/>
    <xf numFmtId="0" fontId="54" fillId="0" borderId="1" xfId="1641" applyNumberFormat="1" applyFont="1" applyBorder="1" applyAlignment="1">
      <alignment horizontal="center" vertical="center" wrapText="1"/>
    </xf>
    <xf numFmtId="2" fontId="54" fillId="0" borderId="1" xfId="1641" applyNumberFormat="1" applyFont="1" applyBorder="1" applyAlignment="1">
      <alignment horizontal="center" vertical="center" wrapText="1"/>
    </xf>
    <xf numFmtId="43" fontId="3" fillId="0" borderId="1" xfId="1641" applyNumberFormat="1" applyFont="1" applyBorder="1" applyAlignment="1">
      <alignment horizontal="center" vertical="center" wrapText="1"/>
    </xf>
    <xf numFmtId="0" fontId="3" fillId="0" borderId="0" xfId="0" applyFont="1" applyAlignment="1">
      <alignment horizontal="center"/>
    </xf>
    <xf numFmtId="2" fontId="54" fillId="0" borderId="1" xfId="1641" applyNumberFormat="1" applyFont="1" applyBorder="1" applyAlignment="1">
      <alignment horizontal="right" vertical="center" wrapText="1"/>
    </xf>
    <xf numFmtId="43" fontId="3" fillId="0" borderId="1" xfId="1641" applyNumberFormat="1" applyFont="1" applyBorder="1" applyAlignment="1">
      <alignment vertical="center" wrapText="1"/>
    </xf>
    <xf numFmtId="0" fontId="3" fillId="0" borderId="1" xfId="1641" applyNumberFormat="1" applyFont="1" applyBorder="1" applyAlignment="1">
      <alignment horizontal="center" vertical="center" wrapText="1"/>
    </xf>
    <xf numFmtId="2" fontId="3" fillId="0" borderId="1" xfId="1641" applyNumberFormat="1" applyFont="1" applyBorder="1" applyAlignment="1">
      <alignment horizontal="right" vertical="center" wrapText="1"/>
    </xf>
    <xf numFmtId="43" fontId="54" fillId="0" borderId="1" xfId="1641" applyNumberFormat="1" applyFont="1" applyBorder="1" applyAlignment="1">
      <alignment vertical="center" wrapText="1"/>
    </xf>
    <xf numFmtId="2" fontId="3" fillId="0" borderId="1" xfId="1641" applyNumberFormat="1" applyFont="1" applyFill="1" applyBorder="1" applyAlignment="1">
      <alignment horizontal="right" vertical="center" wrapText="1"/>
    </xf>
    <xf numFmtId="0" fontId="54" fillId="0" borderId="0" xfId="0" applyFont="1"/>
    <xf numFmtId="2" fontId="54" fillId="0" borderId="1" xfId="1641" applyNumberFormat="1" applyFont="1" applyFill="1" applyBorder="1" applyAlignment="1">
      <alignment horizontal="right" vertical="center" wrapText="1"/>
    </xf>
    <xf numFmtId="2" fontId="3" fillId="0" borderId="0" xfId="0" applyNumberFormat="1" applyFont="1" applyAlignment="1">
      <alignment horizontal="right"/>
    </xf>
    <xf numFmtId="2" fontId="3" fillId="0" borderId="0" xfId="0" applyNumberFormat="1" applyFont="1"/>
    <xf numFmtId="2" fontId="54" fillId="0" borderId="0" xfId="0" applyNumberFormat="1" applyFont="1"/>
    <xf numFmtId="0" fontId="57" fillId="0" borderId="0" xfId="0" applyFont="1"/>
    <xf numFmtId="0" fontId="58" fillId="0" borderId="1"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55" fillId="0" borderId="1" xfId="0" applyFont="1" applyFill="1" applyBorder="1" applyAlignment="1">
      <alignment vertical="center" wrapText="1"/>
    </xf>
    <xf numFmtId="2" fontId="54" fillId="0" borderId="1" xfId="0" applyNumberFormat="1" applyFont="1" applyFill="1" applyBorder="1" applyAlignment="1">
      <alignment horizontal="right" vertical="center" wrapText="1"/>
    </xf>
    <xf numFmtId="0" fontId="57" fillId="0" borderId="1" xfId="0" applyFont="1" applyBorder="1" applyAlignment="1">
      <alignment vertical="center"/>
    </xf>
    <xf numFmtId="0" fontId="3" fillId="0" borderId="1" xfId="0" applyFont="1" applyFill="1" applyBorder="1" applyAlignment="1">
      <alignment horizontal="left" vertical="center" wrapText="1"/>
    </xf>
    <xf numFmtId="0" fontId="58" fillId="0" borderId="1" xfId="0" applyFont="1" applyBorder="1" applyAlignment="1">
      <alignment vertical="center"/>
    </xf>
    <xf numFmtId="0" fontId="58" fillId="0" borderId="0" xfId="0" applyFont="1"/>
    <xf numFmtId="0" fontId="59" fillId="0" borderId="0" xfId="0" applyFont="1" applyAlignment="1">
      <alignment horizontal="center"/>
    </xf>
    <xf numFmtId="2" fontId="3" fillId="0" borderId="1" xfId="0" applyNumberFormat="1" applyFont="1" applyFill="1" applyBorder="1" applyAlignment="1">
      <alignment horizontal="right" vertical="center" wrapText="1"/>
    </xf>
    <xf numFmtId="0" fontId="3" fillId="0" borderId="1" xfId="0" applyFont="1" applyFill="1" applyBorder="1" applyAlignment="1">
      <alignment horizontal="right" vertical="center" wrapText="1"/>
    </xf>
    <xf numFmtId="0" fontId="54" fillId="0" borderId="1" xfId="0" applyFont="1" applyFill="1" applyBorder="1" applyAlignment="1">
      <alignment vertical="center" wrapText="1"/>
    </xf>
    <xf numFmtId="0" fontId="54" fillId="0" borderId="1" xfId="0" applyFont="1" applyFill="1" applyBorder="1" applyAlignment="1">
      <alignment horizontal="left" vertical="center" wrapText="1"/>
    </xf>
    <xf numFmtId="2" fontId="3" fillId="0" borderId="1" xfId="0" applyNumberFormat="1" applyFont="1" applyFill="1" applyBorder="1" applyAlignment="1">
      <alignment vertical="center" wrapText="1"/>
    </xf>
    <xf numFmtId="0" fontId="54" fillId="0" borderId="1" xfId="0" applyNumberFormat="1" applyFont="1" applyFill="1" applyBorder="1" applyAlignment="1">
      <alignment horizontal="right" vertical="center" wrapText="1"/>
    </xf>
    <xf numFmtId="1" fontId="3" fillId="0" borderId="1" xfId="0" applyNumberFormat="1" applyFont="1" applyFill="1" applyBorder="1" applyAlignment="1">
      <alignment horizontal="right" vertical="center" wrapText="1"/>
    </xf>
    <xf numFmtId="0" fontId="58" fillId="0" borderId="1" xfId="0" applyFont="1" applyBorder="1" applyAlignment="1">
      <alignment horizontal="right" vertical="center"/>
    </xf>
    <xf numFmtId="2" fontId="54" fillId="0" borderId="1" xfId="1641" applyNumberFormat="1" applyFont="1" applyFill="1" applyBorder="1" applyAlignment="1">
      <alignment horizontal="center" vertical="center" wrapText="1"/>
    </xf>
    <xf numFmtId="0" fontId="0" fillId="0" borderId="0" xfId="0" applyAlignment="1">
      <alignment horizontal="center" vertical="center"/>
    </xf>
    <xf numFmtId="0" fontId="60" fillId="0" borderId="1" xfId="1275" applyNumberFormat="1" applyFont="1" applyBorder="1" applyAlignment="1">
      <alignment horizontal="center" vertical="center" wrapText="1"/>
    </xf>
    <xf numFmtId="0" fontId="60" fillId="0" borderId="1" xfId="1275" applyNumberFormat="1" applyFont="1" applyBorder="1" applyAlignment="1">
      <alignment horizontal="left" vertical="center" wrapText="1"/>
    </xf>
    <xf numFmtId="2" fontId="55" fillId="0" borderId="1" xfId="1275" applyNumberFormat="1" applyFont="1" applyBorder="1" applyAlignment="1">
      <alignment horizontal="right" vertical="center" wrapText="1"/>
    </xf>
    <xf numFmtId="2" fontId="60" fillId="0" borderId="1" xfId="1275" applyNumberFormat="1" applyFont="1" applyBorder="1" applyAlignment="1">
      <alignment horizontal="right" vertical="center" wrapText="1"/>
    </xf>
    <xf numFmtId="43" fontId="62" fillId="0" borderId="0" xfId="1275" applyFont="1" applyBorder="1" applyAlignment="1">
      <alignment horizontal="center" vertical="center" wrapText="1"/>
    </xf>
    <xf numFmtId="43" fontId="62" fillId="0" borderId="0" xfId="1275" applyFont="1" applyBorder="1" applyAlignment="1">
      <alignment vertical="center" wrapText="1"/>
    </xf>
    <xf numFmtId="167" fontId="62" fillId="0" borderId="0" xfId="1275" applyNumberFormat="1" applyFont="1" applyBorder="1" applyAlignment="1">
      <alignment horizontal="right" vertical="center" wrapText="1"/>
    </xf>
    <xf numFmtId="0" fontId="60" fillId="0" borderId="0" xfId="0" applyFont="1" applyAlignment="1">
      <alignment vertical="center"/>
    </xf>
    <xf numFmtId="0" fontId="60" fillId="0" borderId="0" xfId="0" applyFont="1" applyBorder="1" applyAlignment="1">
      <alignment vertical="center"/>
    </xf>
    <xf numFmtId="2" fontId="60" fillId="0" borderId="0" xfId="0" applyNumberFormat="1" applyFont="1" applyBorder="1" applyAlignment="1">
      <alignment horizontal="right" vertical="center"/>
    </xf>
    <xf numFmtId="2" fontId="60" fillId="0" borderId="1" xfId="0" applyNumberFormat="1" applyFont="1" applyBorder="1" applyAlignment="1">
      <alignment horizontal="right" vertical="center" wrapText="1"/>
    </xf>
    <xf numFmtId="0" fontId="60" fillId="0" borderId="0" xfId="0" applyFont="1" applyAlignment="1">
      <alignment horizontal="center" vertical="center" wrapText="1"/>
    </xf>
    <xf numFmtId="2" fontId="60" fillId="0" borderId="1" xfId="0" applyNumberFormat="1" applyFont="1" applyBorder="1" applyAlignment="1">
      <alignment horizontal="right" vertical="center"/>
    </xf>
    <xf numFmtId="0" fontId="60" fillId="0" borderId="0" xfId="0" applyFont="1" applyAlignment="1">
      <alignment horizontal="center" vertical="center"/>
    </xf>
    <xf numFmtId="2" fontId="55" fillId="0" borderId="1" xfId="0" applyNumberFormat="1" applyFont="1" applyBorder="1" applyAlignment="1">
      <alignment horizontal="right" vertical="center"/>
    </xf>
    <xf numFmtId="0" fontId="55" fillId="0" borderId="0" xfId="0" applyFont="1" applyAlignment="1">
      <alignment vertical="center"/>
    </xf>
    <xf numFmtId="9" fontId="55" fillId="0" borderId="1" xfId="1640" applyFont="1" applyBorder="1" applyAlignment="1">
      <alignment vertical="center"/>
    </xf>
    <xf numFmtId="0" fontId="60" fillId="0" borderId="1" xfId="0" applyFont="1" applyBorder="1" applyAlignment="1">
      <alignment vertical="center"/>
    </xf>
    <xf numFmtId="9" fontId="60" fillId="0" borderId="1" xfId="1640" applyFont="1" applyBorder="1" applyAlignment="1">
      <alignment vertical="center"/>
    </xf>
    <xf numFmtId="2" fontId="55" fillId="0" borderId="1" xfId="0" applyNumberFormat="1" applyFont="1" applyBorder="1" applyAlignment="1">
      <alignment vertical="center"/>
    </xf>
    <xf numFmtId="2" fontId="55" fillId="0" borderId="0" xfId="0" applyNumberFormat="1" applyFont="1" applyAlignment="1">
      <alignment horizontal="right" vertical="center"/>
    </xf>
    <xf numFmtId="1" fontId="55" fillId="0" borderId="0" xfId="0" applyNumberFormat="1" applyFont="1" applyAlignment="1">
      <alignment vertical="center"/>
    </xf>
    <xf numFmtId="43" fontId="60" fillId="0" borderId="0" xfId="1275" applyFont="1" applyBorder="1" applyAlignment="1">
      <alignment horizontal="center" vertical="center" wrapText="1"/>
    </xf>
    <xf numFmtId="43" fontId="60" fillId="0" borderId="0" xfId="1275" applyFont="1" applyBorder="1" applyAlignment="1">
      <alignment vertical="center" wrapText="1"/>
    </xf>
    <xf numFmtId="167" fontId="60" fillId="0" borderId="0" xfId="1275" applyNumberFormat="1" applyFont="1" applyBorder="1" applyAlignment="1">
      <alignment horizontal="right" vertical="center" wrapText="1"/>
    </xf>
    <xf numFmtId="0" fontId="55" fillId="0" borderId="0" xfId="0" applyFont="1" applyAlignment="1">
      <alignment horizontal="center" vertical="center"/>
    </xf>
    <xf numFmtId="2" fontId="58" fillId="0" borderId="1" xfId="0" applyNumberFormat="1" applyFont="1" applyBorder="1" applyAlignment="1">
      <alignment horizontal="center" vertical="center"/>
    </xf>
    <xf numFmtId="0" fontId="58" fillId="0" borderId="0" xfId="0" applyFont="1" applyAlignment="1">
      <alignment horizontal="center"/>
    </xf>
    <xf numFmtId="2" fontId="58" fillId="0" borderId="1" xfId="0" applyNumberFormat="1" applyFont="1" applyBorder="1" applyAlignment="1">
      <alignment horizontal="center"/>
    </xf>
    <xf numFmtId="0" fontId="57" fillId="0" borderId="0" xfId="0" applyFont="1" applyAlignment="1">
      <alignment horizontal="center"/>
    </xf>
    <xf numFmtId="2" fontId="57" fillId="0" borderId="1" xfId="0" applyNumberFormat="1" applyFont="1" applyBorder="1"/>
    <xf numFmtId="2" fontId="55" fillId="0" borderId="1" xfId="0" applyNumberFormat="1" applyFont="1" applyFill="1" applyBorder="1" applyAlignment="1">
      <alignment vertical="center" wrapText="1"/>
    </xf>
    <xf numFmtId="2" fontId="3" fillId="0" borderId="1" xfId="0" applyNumberFormat="1" applyFont="1" applyFill="1" applyBorder="1" applyAlignment="1">
      <alignment horizontal="center" vertical="center" wrapText="1"/>
    </xf>
    <xf numFmtId="2" fontId="57" fillId="0" borderId="1" xfId="0" applyNumberFormat="1" applyFont="1" applyBorder="1" applyAlignment="1">
      <alignment vertical="center"/>
    </xf>
    <xf numFmtId="2" fontId="58" fillId="0" borderId="1" xfId="0" applyNumberFormat="1" applyFont="1" applyBorder="1" applyAlignment="1">
      <alignment vertical="center"/>
    </xf>
    <xf numFmtId="2" fontId="58" fillId="0" borderId="1" xfId="0" applyNumberFormat="1" applyFont="1" applyBorder="1"/>
    <xf numFmtId="9" fontId="58" fillId="0" borderId="1" xfId="1640" applyFont="1" applyBorder="1" applyAlignment="1">
      <alignment vertical="center"/>
    </xf>
    <xf numFmtId="2" fontId="59" fillId="0" borderId="1" xfId="0" applyNumberFormat="1" applyFont="1" applyBorder="1" applyAlignment="1">
      <alignment horizontal="center"/>
    </xf>
    <xf numFmtId="2" fontId="54" fillId="0" borderId="1" xfId="0" applyNumberFormat="1" applyFont="1" applyFill="1" applyBorder="1" applyAlignment="1">
      <alignment vertical="center" wrapText="1"/>
    </xf>
    <xf numFmtId="2" fontId="57" fillId="0" borderId="0" xfId="0" applyNumberFormat="1" applyFont="1"/>
    <xf numFmtId="43" fontId="0" fillId="0" borderId="0" xfId="0" applyNumberFormat="1" applyAlignment="1">
      <alignment wrapText="1"/>
    </xf>
    <xf numFmtId="43" fontId="42" fillId="0" borderId="1" xfId="0" applyNumberFormat="1" applyFont="1" applyBorder="1" applyAlignment="1">
      <alignment vertical="center" wrapText="1"/>
    </xf>
    <xf numFmtId="43" fontId="42" fillId="0" borderId="1" xfId="0" applyNumberFormat="1" applyFont="1" applyBorder="1" applyAlignment="1">
      <alignment horizontal="center" vertical="center" wrapText="1"/>
    </xf>
    <xf numFmtId="43" fontId="42" fillId="0" borderId="0" xfId="0" applyNumberFormat="1" applyFont="1" applyAlignment="1">
      <alignment vertical="center" wrapText="1"/>
    </xf>
    <xf numFmtId="43" fontId="0" fillId="0" borderId="1" xfId="0" applyNumberFormat="1" applyBorder="1" applyAlignment="1">
      <alignment horizontal="left" vertical="center" wrapText="1"/>
    </xf>
    <xf numFmtId="43" fontId="0" fillId="0" borderId="1" xfId="0" applyNumberFormat="1" applyBorder="1" applyAlignment="1">
      <alignment horizontal="center" vertical="center" wrapText="1"/>
    </xf>
    <xf numFmtId="43" fontId="0" fillId="0" borderId="0" xfId="0" applyNumberFormat="1" applyAlignment="1">
      <alignment horizontal="center" vertical="center" wrapText="1"/>
    </xf>
    <xf numFmtId="43" fontId="0" fillId="0" borderId="1" xfId="0" applyNumberFormat="1" applyBorder="1" applyAlignment="1">
      <alignment vertical="center" wrapText="1"/>
    </xf>
    <xf numFmtId="43" fontId="0" fillId="0" borderId="0" xfId="0" applyNumberFormat="1" applyAlignment="1">
      <alignment vertical="center" wrapText="1"/>
    </xf>
    <xf numFmtId="43" fontId="42" fillId="0" borderId="1" xfId="0" applyNumberFormat="1" applyFont="1" applyBorder="1" applyAlignment="1">
      <alignment horizontal="right" vertical="center" wrapText="1"/>
    </xf>
    <xf numFmtId="43" fontId="0" fillId="0" borderId="1" xfId="0" applyNumberFormat="1" applyFont="1" applyFill="1" applyBorder="1" applyAlignment="1">
      <alignment vertical="center" wrapText="1"/>
    </xf>
    <xf numFmtId="43" fontId="42" fillId="0" borderId="0" xfId="0" applyNumberFormat="1" applyFont="1" applyBorder="1" applyAlignment="1">
      <alignment vertical="center" wrapText="1"/>
    </xf>
    <xf numFmtId="43" fontId="42" fillId="0" borderId="0" xfId="0" applyNumberFormat="1" applyFont="1" applyBorder="1" applyAlignment="1">
      <alignment horizontal="center" vertical="center" wrapText="1"/>
    </xf>
    <xf numFmtId="43" fontId="0" fillId="0" borderId="0" xfId="0" applyNumberFormat="1" applyAlignment="1">
      <alignment horizontal="left" vertical="center" wrapText="1"/>
    </xf>
    <xf numFmtId="43" fontId="0" fillId="0" borderId="0" xfId="0" applyNumberFormat="1" applyBorder="1" applyAlignment="1">
      <alignment horizontal="left" vertical="center" wrapText="1"/>
    </xf>
    <xf numFmtId="43" fontId="42" fillId="0" borderId="1" xfId="0" applyNumberFormat="1" applyFont="1" applyBorder="1" applyAlignment="1">
      <alignment wrapText="1"/>
    </xf>
    <xf numFmtId="43" fontId="42" fillId="0" borderId="0" xfId="0" applyNumberFormat="1" applyFont="1" applyAlignment="1">
      <alignment wrapText="1"/>
    </xf>
    <xf numFmtId="43" fontId="0" fillId="0" borderId="1" xfId="0" applyNumberFormat="1" applyBorder="1" applyAlignment="1">
      <alignment wrapText="1"/>
    </xf>
    <xf numFmtId="43" fontId="42" fillId="0" borderId="1" xfId="0" applyNumberFormat="1" applyFont="1" applyBorder="1" applyAlignment="1">
      <alignment horizontal="right" wrapText="1"/>
    </xf>
    <xf numFmtId="2" fontId="54" fillId="0" borderId="1" xfId="1641" applyNumberFormat="1" applyFont="1" applyFill="1" applyBorder="1" applyAlignment="1">
      <alignment vertical="center" wrapText="1"/>
    </xf>
    <xf numFmtId="2" fontId="3" fillId="0" borderId="0" xfId="0" applyNumberFormat="1" applyFont="1" applyFill="1"/>
    <xf numFmtId="0" fontId="3" fillId="0" borderId="0" xfId="0" applyFont="1" applyFill="1"/>
    <xf numFmtId="0" fontId="3" fillId="0" borderId="1" xfId="0" applyFont="1" applyFill="1" applyBorder="1" applyAlignment="1">
      <alignment horizontal="center" vertical="center" wrapText="1"/>
    </xf>
    <xf numFmtId="1" fontId="55" fillId="0" borderId="1" xfId="0" applyNumberFormat="1" applyFont="1" applyFill="1" applyBorder="1" applyAlignment="1">
      <alignment vertical="center" wrapText="1"/>
    </xf>
    <xf numFmtId="1" fontId="57" fillId="0" borderId="1" xfId="0" applyNumberFormat="1" applyFont="1" applyBorder="1" applyAlignment="1">
      <alignment vertical="center"/>
    </xf>
    <xf numFmtId="1" fontId="3" fillId="0" borderId="1" xfId="0" applyNumberFormat="1" applyFont="1" applyFill="1" applyBorder="1" applyAlignment="1">
      <alignment vertical="center" wrapText="1"/>
    </xf>
    <xf numFmtId="2" fontId="3" fillId="0" borderId="1" xfId="0" applyNumberFormat="1" applyFont="1" applyFill="1" applyBorder="1" applyAlignment="1">
      <alignment horizontal="left" vertical="center" wrapText="1"/>
    </xf>
    <xf numFmtId="2" fontId="54" fillId="0" borderId="1" xfId="0" applyNumberFormat="1" applyFont="1" applyFill="1" applyBorder="1" applyAlignment="1">
      <alignment horizontal="left" vertical="center" wrapText="1"/>
    </xf>
    <xf numFmtId="1" fontId="57" fillId="0" borderId="1" xfId="0" applyNumberFormat="1" applyFont="1" applyBorder="1" applyAlignment="1">
      <alignment horizontal="right" vertical="center"/>
    </xf>
    <xf numFmtId="2" fontId="57" fillId="0" borderId="1" xfId="0" applyNumberFormat="1" applyFont="1" applyBorder="1" applyAlignment="1">
      <alignment horizontal="right" vertical="center"/>
    </xf>
    <xf numFmtId="0" fontId="3" fillId="0" borderId="1" xfId="0" applyNumberFormat="1" applyFont="1" applyFill="1" applyBorder="1" applyAlignment="1">
      <alignment horizontal="right" vertical="center" wrapText="1"/>
    </xf>
    <xf numFmtId="0" fontId="65" fillId="0" borderId="21" xfId="0" applyFont="1" applyBorder="1" applyAlignment="1">
      <alignment horizontal="center" vertical="top" wrapText="1" readingOrder="1"/>
    </xf>
    <xf numFmtId="0" fontId="66" fillId="0" borderId="21" xfId="0" applyFont="1" applyBorder="1" applyAlignment="1">
      <alignment horizontal="center" vertical="top" wrapText="1" readingOrder="1"/>
    </xf>
    <xf numFmtId="0" fontId="0" fillId="0" borderId="0" xfId="0" applyFont="1"/>
    <xf numFmtId="0" fontId="67" fillId="0" borderId="1" xfId="0" applyFont="1" applyBorder="1" applyAlignment="1">
      <alignment horizontal="center" vertical="top" wrapText="1" readingOrder="1"/>
    </xf>
    <xf numFmtId="2" fontId="68" fillId="0" borderId="1" xfId="0" applyNumberFormat="1" applyFont="1" applyBorder="1" applyAlignment="1">
      <alignment horizontal="center" vertical="top" wrapText="1" readingOrder="1"/>
    </xf>
    <xf numFmtId="0" fontId="69" fillId="0" borderId="1" xfId="0" applyFont="1" applyBorder="1" applyAlignment="1">
      <alignment horizontal="center" vertical="top" wrapText="1" readingOrder="1"/>
    </xf>
    <xf numFmtId="0" fontId="67" fillId="0" borderId="1" xfId="0" applyFont="1" applyBorder="1" applyAlignment="1">
      <alignment vertical="top" wrapText="1" readingOrder="1"/>
    </xf>
    <xf numFmtId="2" fontId="67" fillId="0" borderId="1" xfId="0" applyNumberFormat="1" applyFont="1" applyBorder="1" applyAlignment="1">
      <alignment vertical="top" wrapText="1" readingOrder="1"/>
    </xf>
    <xf numFmtId="2" fontId="67" fillId="0" borderId="1" xfId="0" applyNumberFormat="1" applyFont="1" applyBorder="1" applyAlignment="1">
      <alignment horizontal="center" vertical="top" wrapText="1" readingOrder="1"/>
    </xf>
    <xf numFmtId="0" fontId="0" fillId="0" borderId="0" xfId="0" applyFont="1" applyAlignment="1">
      <alignment horizontal="center"/>
    </xf>
    <xf numFmtId="0" fontId="64" fillId="0" borderId="20" xfId="0" applyFont="1" applyBorder="1" applyAlignment="1">
      <alignment vertical="center"/>
    </xf>
    <xf numFmtId="0" fontId="67" fillId="0" borderId="1" xfId="0" applyFont="1" applyBorder="1" applyAlignment="1">
      <alignment horizontal="center" vertical="center" wrapText="1" readingOrder="1"/>
    </xf>
    <xf numFmtId="0" fontId="51" fillId="0" borderId="0" xfId="0" applyFont="1" applyAlignment="1">
      <alignment horizontal="center" vertical="center"/>
    </xf>
    <xf numFmtId="0" fontId="54" fillId="0" borderId="0" xfId="0" applyFont="1" applyAlignment="1">
      <alignment horizontal="center" vertical="center"/>
    </xf>
    <xf numFmtId="0" fontId="71" fillId="0" borderId="1" xfId="0" applyFont="1" applyBorder="1" applyAlignment="1">
      <alignment horizontal="center" vertical="center" wrapText="1" readingOrder="1"/>
    </xf>
    <xf numFmtId="0" fontId="72" fillId="0" borderId="1" xfId="0" applyFont="1" applyBorder="1" applyAlignment="1">
      <alignment horizontal="left" vertical="center" wrapText="1" readingOrder="1"/>
    </xf>
    <xf numFmtId="2" fontId="3" fillId="0" borderId="1" xfId="0" applyNumberFormat="1" applyFont="1" applyFill="1" applyBorder="1" applyAlignment="1">
      <alignment horizontal="center" vertical="center" wrapText="1" readingOrder="1"/>
    </xf>
    <xf numFmtId="1" fontId="55" fillId="0" borderId="1" xfId="0" applyNumberFormat="1" applyFont="1" applyBorder="1" applyAlignment="1">
      <alignment vertical="center"/>
    </xf>
    <xf numFmtId="2" fontId="55" fillId="0" borderId="0" xfId="0" applyNumberFormat="1" applyFont="1" applyAlignment="1">
      <alignment vertical="center"/>
    </xf>
    <xf numFmtId="1" fontId="3" fillId="0" borderId="1" xfId="0" applyNumberFormat="1" applyFont="1" applyFill="1" applyBorder="1" applyAlignment="1">
      <alignment vertical="center"/>
    </xf>
    <xf numFmtId="2" fontId="3" fillId="0" borderId="1" xfId="0" applyNumberFormat="1" applyFont="1" applyFill="1" applyBorder="1" applyAlignment="1">
      <alignment vertical="center"/>
    </xf>
    <xf numFmtId="2" fontId="54"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3" fillId="0" borderId="1" xfId="0" applyFont="1" applyFill="1" applyBorder="1" applyAlignment="1">
      <alignment vertical="center"/>
    </xf>
    <xf numFmtId="2" fontId="54" fillId="0" borderId="1" xfId="0" applyNumberFormat="1" applyFont="1" applyFill="1" applyBorder="1" applyAlignment="1">
      <alignment vertical="center"/>
    </xf>
    <xf numFmtId="0" fontId="54" fillId="0" borderId="1" xfId="0" applyFont="1" applyFill="1" applyBorder="1" applyAlignment="1">
      <alignment vertical="center"/>
    </xf>
    <xf numFmtId="0" fontId="54" fillId="0" borderId="0" xfId="0" applyFont="1" applyFill="1"/>
    <xf numFmtId="0" fontId="75" fillId="0" borderId="0" xfId="0" applyFont="1" applyFill="1" applyAlignment="1">
      <alignment horizontal="center"/>
    </xf>
    <xf numFmtId="1" fontId="3" fillId="0" borderId="1" xfId="0" applyNumberFormat="1" applyFont="1" applyFill="1" applyBorder="1" applyAlignment="1">
      <alignment horizontal="right" vertical="center"/>
    </xf>
    <xf numFmtId="2" fontId="3" fillId="0" borderId="1" xfId="0" applyNumberFormat="1" applyFont="1" applyFill="1" applyBorder="1" applyAlignment="1">
      <alignment horizontal="right" vertical="center"/>
    </xf>
    <xf numFmtId="0" fontId="54" fillId="0" borderId="1" xfId="0" applyFont="1" applyFill="1" applyBorder="1" applyAlignment="1">
      <alignment horizontal="right" vertical="center"/>
    </xf>
    <xf numFmtId="0" fontId="3" fillId="0" borderId="0" xfId="0" applyFont="1" applyFill="1" applyAlignment="1">
      <alignment wrapText="1"/>
    </xf>
    <xf numFmtId="0" fontId="0" fillId="0" borderId="0" xfId="0"/>
    <xf numFmtId="0" fontId="57" fillId="0" borderId="24" xfId="0" applyFont="1" applyBorder="1" applyAlignment="1">
      <alignment horizontal="center" wrapText="1"/>
    </xf>
    <xf numFmtId="0" fontId="57" fillId="0" borderId="27" xfId="0" applyFont="1" applyBorder="1" applyAlignment="1">
      <alignment wrapText="1"/>
    </xf>
    <xf numFmtId="0" fontId="57" fillId="0" borderId="27" xfId="0" applyFont="1" applyBorder="1" applyAlignment="1">
      <alignment vertical="top" wrapText="1"/>
    </xf>
    <xf numFmtId="0" fontId="57" fillId="0" borderId="27" xfId="0" applyFont="1" applyBorder="1" applyAlignment="1">
      <alignment horizontal="right" vertical="top" wrapText="1"/>
    </xf>
    <xf numFmtId="0" fontId="57" fillId="0" borderId="24" xfId="0" applyFont="1" applyBorder="1" applyAlignment="1">
      <alignment horizontal="center" vertical="top" wrapText="1"/>
    </xf>
    <xf numFmtId="0" fontId="58" fillId="0" borderId="27" xfId="0" applyFont="1" applyBorder="1" applyAlignment="1">
      <alignment horizontal="right" vertical="top" wrapText="1"/>
    </xf>
    <xf numFmtId="0" fontId="58" fillId="24" borderId="24" xfId="0" applyFont="1" applyFill="1" applyBorder="1" applyAlignment="1">
      <alignment horizontal="center" vertical="top" wrapText="1"/>
    </xf>
    <xf numFmtId="0" fontId="58" fillId="24" borderId="27" xfId="0" applyFont="1" applyFill="1" applyBorder="1" applyAlignment="1">
      <alignment vertical="top" wrapText="1"/>
    </xf>
    <xf numFmtId="0" fontId="57" fillId="24" borderId="27" xfId="0" applyFont="1" applyFill="1" applyBorder="1" applyAlignment="1">
      <alignment vertical="top" wrapText="1"/>
    </xf>
    <xf numFmtId="0" fontId="58" fillId="0" borderId="27" xfId="0" applyFont="1" applyBorder="1" applyAlignment="1">
      <alignment horizontal="justify" vertical="top" wrapText="1"/>
    </xf>
    <xf numFmtId="18" fontId="58" fillId="24" borderId="24" xfId="0" applyNumberFormat="1" applyFont="1" applyFill="1" applyBorder="1" applyAlignment="1">
      <alignment horizontal="center" vertical="top" wrapText="1"/>
    </xf>
    <xf numFmtId="0" fontId="58" fillId="0" borderId="27" xfId="0" applyFont="1" applyBorder="1" applyAlignment="1">
      <alignment horizontal="right" wrapText="1"/>
    </xf>
    <xf numFmtId="2" fontId="58" fillId="0" borderId="27" xfId="0" applyNumberFormat="1" applyFont="1" applyBorder="1" applyAlignment="1">
      <alignment horizontal="center" vertical="top" wrapText="1"/>
    </xf>
    <xf numFmtId="2" fontId="50" fillId="0" borderId="0" xfId="0" applyNumberFormat="1" applyFont="1" applyFill="1"/>
    <xf numFmtId="0" fontId="57" fillId="0" borderId="23" xfId="0" applyFont="1" applyBorder="1" applyAlignment="1">
      <alignment vertical="top" wrapText="1"/>
    </xf>
    <xf numFmtId="0" fontId="58" fillId="0" borderId="25" xfId="0" applyFont="1" applyBorder="1" applyAlignment="1">
      <alignment vertical="top" wrapText="1"/>
    </xf>
    <xf numFmtId="0" fontId="57" fillId="0" borderId="24" xfId="0" applyFont="1" applyBorder="1" applyAlignment="1">
      <alignment vertical="top" wrapText="1"/>
    </xf>
    <xf numFmtId="0" fontId="58" fillId="0" borderId="27" xfId="0" applyFont="1" applyBorder="1" applyAlignment="1">
      <alignment vertical="top" wrapText="1"/>
    </xf>
    <xf numFmtId="0" fontId="58" fillId="0" borderId="24" xfId="0" applyFont="1" applyBorder="1" applyAlignment="1">
      <alignment vertical="top" wrapText="1"/>
    </xf>
    <xf numFmtId="2" fontId="57" fillId="0" borderId="27" xfId="0" applyNumberFormat="1" applyFont="1" applyBorder="1" applyAlignment="1">
      <alignment horizontal="center" wrapText="1"/>
    </xf>
    <xf numFmtId="2" fontId="57" fillId="24" borderId="27" xfId="0" applyNumberFormat="1" applyFont="1" applyFill="1" applyBorder="1" applyAlignment="1">
      <alignment vertical="top" wrapText="1"/>
    </xf>
    <xf numFmtId="2" fontId="57" fillId="0" borderId="27" xfId="0" applyNumberFormat="1" applyFont="1" applyBorder="1" applyAlignment="1">
      <alignment vertical="top" wrapText="1"/>
    </xf>
    <xf numFmtId="0" fontId="76" fillId="0" borderId="24" xfId="0" applyFont="1" applyBorder="1" applyAlignment="1">
      <alignment horizontal="center" vertical="center" wrapText="1"/>
    </xf>
    <xf numFmtId="0" fontId="76" fillId="0" borderId="27" xfId="0" applyFont="1" applyBorder="1" applyAlignment="1">
      <alignment vertical="center" wrapText="1"/>
    </xf>
    <xf numFmtId="0" fontId="76" fillId="0" borderId="27" xfId="0" applyFont="1" applyBorder="1" applyAlignment="1">
      <alignment horizontal="center" vertical="center" wrapText="1"/>
    </xf>
    <xf numFmtId="0" fontId="77" fillId="0" borderId="0" xfId="0" applyFont="1" applyAlignment="1">
      <alignment wrapText="1"/>
    </xf>
    <xf numFmtId="0" fontId="0" fillId="0" borderId="0" xfId="0" applyAlignment="1">
      <alignment wrapText="1"/>
    </xf>
    <xf numFmtId="0" fontId="78" fillId="0" borderId="24" xfId="0" applyFont="1" applyBorder="1" applyAlignment="1">
      <alignment horizontal="center" vertical="center"/>
    </xf>
    <xf numFmtId="0" fontId="78" fillId="0" borderId="27" xfId="0" applyFont="1" applyBorder="1" applyAlignment="1">
      <alignment vertical="center" wrapText="1"/>
    </xf>
    <xf numFmtId="2" fontId="78" fillId="0" borderId="27" xfId="0" applyNumberFormat="1" applyFont="1" applyBorder="1" applyAlignment="1">
      <alignment horizontal="center" vertical="center"/>
    </xf>
    <xf numFmtId="0" fontId="77" fillId="0" borderId="0" xfId="0" applyFont="1"/>
    <xf numFmtId="0" fontId="78" fillId="0" borderId="19" xfId="0" applyFont="1" applyBorder="1" applyAlignment="1">
      <alignment horizontal="center" vertical="center"/>
    </xf>
    <xf numFmtId="0" fontId="78" fillId="0" borderId="29" xfId="0" applyFont="1" applyBorder="1" applyAlignment="1">
      <alignment vertical="center" wrapText="1"/>
    </xf>
    <xf numFmtId="2" fontId="78" fillId="0" borderId="29" xfId="0" applyNumberFormat="1" applyFont="1" applyBorder="1" applyAlignment="1">
      <alignment horizontal="center" vertical="center"/>
    </xf>
    <xf numFmtId="0" fontId="76" fillId="0" borderId="1" xfId="0" applyFont="1" applyBorder="1" applyAlignment="1">
      <alignment horizontal="center" vertical="center"/>
    </xf>
    <xf numFmtId="2" fontId="76" fillId="0" borderId="1" xfId="0" applyNumberFormat="1" applyFont="1" applyBorder="1" applyAlignment="1">
      <alignment horizontal="center" vertical="center"/>
    </xf>
    <xf numFmtId="0" fontId="79" fillId="0" borderId="1" xfId="0" applyFont="1" applyBorder="1"/>
    <xf numFmtId="0" fontId="80" fillId="0" borderId="1" xfId="0" applyFont="1" applyBorder="1" applyAlignment="1">
      <alignment horizontal="justify" vertical="center"/>
    </xf>
    <xf numFmtId="2" fontId="79" fillId="0" borderId="1" xfId="0" applyNumberFormat="1" applyFont="1" applyBorder="1" applyAlignment="1">
      <alignment horizontal="center" vertical="top"/>
    </xf>
    <xf numFmtId="0" fontId="51" fillId="0" borderId="0" xfId="0" applyFont="1"/>
    <xf numFmtId="2" fontId="0" fillId="0" borderId="0" xfId="0" applyNumberFormat="1"/>
    <xf numFmtId="1" fontId="26" fillId="0" borderId="1" xfId="0" applyNumberFormat="1" applyFont="1" applyFill="1" applyBorder="1" applyAlignment="1">
      <alignment horizontal="center" vertical="center" wrapText="1"/>
    </xf>
    <xf numFmtId="1" fontId="53" fillId="0" borderId="1" xfId="0" applyNumberFormat="1" applyFont="1" applyFill="1" applyBorder="1" applyAlignment="1">
      <alignment horizontal="center" vertical="center" wrapText="1"/>
    </xf>
    <xf numFmtId="0" fontId="0" fillId="0" borderId="0" xfId="0"/>
    <xf numFmtId="0" fontId="58" fillId="0" borderId="1" xfId="0" applyFont="1" applyBorder="1" applyAlignment="1">
      <alignment horizontal="right" vertical="center"/>
    </xf>
    <xf numFmtId="0" fontId="57" fillId="0" borderId="1" xfId="0" applyFont="1" applyBorder="1" applyAlignment="1">
      <alignment vertical="center"/>
    </xf>
    <xf numFmtId="0" fontId="3" fillId="0" borderId="1" xfId="0" applyFont="1" applyFill="1" applyBorder="1" applyAlignment="1">
      <alignment horizontal="center" vertical="center" wrapText="1"/>
    </xf>
    <xf numFmtId="0" fontId="58" fillId="0" borderId="1" xfId="0" applyFont="1" applyBorder="1" applyAlignment="1">
      <alignment horizontal="center" vertical="center"/>
    </xf>
    <xf numFmtId="0" fontId="3" fillId="0" borderId="1" xfId="0" applyFont="1" applyFill="1" applyBorder="1" applyAlignment="1">
      <alignment vertical="center" wrapText="1"/>
    </xf>
    <xf numFmtId="0" fontId="60" fillId="0" borderId="1" xfId="0" applyFont="1" applyBorder="1" applyAlignment="1">
      <alignment horizontal="center" vertical="center"/>
    </xf>
    <xf numFmtId="0" fontId="55" fillId="0" borderId="1" xfId="0" applyFont="1" applyBorder="1" applyAlignment="1">
      <alignment vertical="center"/>
    </xf>
    <xf numFmtId="43" fontId="54" fillId="0" borderId="1" xfId="1641" applyFont="1" applyFill="1" applyBorder="1" applyAlignment="1">
      <alignment horizontal="center" vertical="center" wrapText="1"/>
    </xf>
    <xf numFmtId="0" fontId="72" fillId="0" borderId="1" xfId="0" applyFont="1" applyBorder="1" applyAlignment="1">
      <alignment horizontal="center" vertical="center" wrapText="1" readingOrder="1"/>
    </xf>
    <xf numFmtId="1" fontId="57" fillId="0" borderId="0" xfId="0" applyNumberFormat="1" applyFont="1"/>
    <xf numFmtId="2" fontId="58" fillId="24" borderId="26" xfId="0" applyNumberFormat="1" applyFont="1" applyFill="1" applyBorder="1" applyAlignment="1">
      <alignment horizontal="center" vertical="top" wrapText="1"/>
    </xf>
    <xf numFmtId="2" fontId="58" fillId="24" borderId="27" xfId="0" applyNumberFormat="1" applyFont="1" applyFill="1" applyBorder="1" applyAlignment="1">
      <alignment horizontal="center" vertical="top" wrapText="1"/>
    </xf>
    <xf numFmtId="2" fontId="57" fillId="0" borderId="27" xfId="0" applyNumberFormat="1" applyFont="1" applyBorder="1" applyAlignment="1">
      <alignment horizontal="center" vertical="top" wrapText="1"/>
    </xf>
    <xf numFmtId="2" fontId="57" fillId="24" borderId="27" xfId="0" applyNumberFormat="1" applyFont="1" applyFill="1" applyBorder="1" applyAlignment="1">
      <alignment horizontal="center" vertical="top" wrapText="1"/>
    </xf>
    <xf numFmtId="2" fontId="58" fillId="0" borderId="25" xfId="0" applyNumberFormat="1" applyFont="1" applyBorder="1" applyAlignment="1">
      <alignment vertical="top" wrapText="1"/>
    </xf>
    <xf numFmtId="2" fontId="58" fillId="0" borderId="27" xfId="0" applyNumberFormat="1" applyFont="1" applyBorder="1" applyAlignment="1">
      <alignment vertical="top" wrapText="1"/>
    </xf>
    <xf numFmtId="43" fontId="54" fillId="0" borderId="2" xfId="1641" applyNumberFormat="1" applyFont="1" applyBorder="1" applyAlignment="1">
      <alignment vertical="center" wrapText="1"/>
    </xf>
    <xf numFmtId="43" fontId="54" fillId="0" borderId="2" xfId="1641" applyFont="1" applyBorder="1" applyAlignment="1">
      <alignment vertical="center" wrapText="1"/>
    </xf>
    <xf numFmtId="43" fontId="3" fillId="0" borderId="2" xfId="1641" applyFont="1" applyBorder="1" applyAlignment="1">
      <alignment vertical="center" wrapText="1"/>
    </xf>
    <xf numFmtId="43" fontId="3" fillId="0" borderId="2" xfId="1641" applyNumberFormat="1" applyFont="1" applyFill="1" applyBorder="1" applyAlignment="1">
      <alignment vertical="center" wrapText="1"/>
    </xf>
    <xf numFmtId="43" fontId="3" fillId="0" borderId="2" xfId="1641" applyFont="1" applyFill="1" applyBorder="1" applyAlignment="1">
      <alignment vertical="center" wrapText="1"/>
    </xf>
    <xf numFmtId="43" fontId="54" fillId="0" borderId="2" xfId="1641" applyNumberFormat="1" applyFont="1" applyFill="1" applyBorder="1" applyAlignment="1">
      <alignment vertical="center" wrapText="1"/>
    </xf>
    <xf numFmtId="2" fontId="0" fillId="0" borderId="1" xfId="0" applyNumberFormat="1" applyFont="1" applyFill="1" applyBorder="1"/>
    <xf numFmtId="2" fontId="0" fillId="0" borderId="0" xfId="1639" applyNumberFormat="1" applyFont="1" applyFill="1"/>
    <xf numFmtId="0" fontId="51" fillId="0" borderId="0" xfId="0" applyFont="1" applyFill="1"/>
    <xf numFmtId="0" fontId="52" fillId="0" borderId="0" xfId="0" applyFont="1" applyFill="1"/>
    <xf numFmtId="185" fontId="0" fillId="0" borderId="0" xfId="0" applyNumberFormat="1" applyFont="1" applyFill="1"/>
    <xf numFmtId="0" fontId="81" fillId="0" borderId="0" xfId="0" applyFont="1" applyFill="1"/>
    <xf numFmtId="1" fontId="82" fillId="0" borderId="1" xfId="0" applyNumberFormat="1" applyFont="1" applyFill="1" applyBorder="1" applyAlignment="1">
      <alignment horizontal="center" vertical="center" wrapText="1"/>
    </xf>
    <xf numFmtId="2" fontId="82" fillId="0" borderId="1" xfId="0" applyNumberFormat="1" applyFont="1" applyFill="1" applyBorder="1" applyAlignment="1">
      <alignment horizontal="center" vertical="center" wrapText="1"/>
    </xf>
    <xf numFmtId="9" fontId="82" fillId="0" borderId="1" xfId="7" applyFont="1" applyFill="1" applyBorder="1" applyAlignment="1">
      <alignment horizontal="center" vertical="center" wrapText="1"/>
    </xf>
    <xf numFmtId="169" fontId="82" fillId="0" borderId="1" xfId="0" applyNumberFormat="1" applyFont="1" applyFill="1" applyBorder="1" applyAlignment="1">
      <alignment horizontal="right" vertical="top" wrapText="1"/>
    </xf>
    <xf numFmtId="169" fontId="82" fillId="0" borderId="1" xfId="0" applyNumberFormat="1" applyFont="1" applyFill="1" applyBorder="1" applyAlignment="1">
      <alignment horizontal="center" vertical="center" wrapText="1"/>
    </xf>
    <xf numFmtId="2" fontId="82" fillId="0" borderId="2" xfId="0" applyNumberFormat="1" applyFont="1" applyFill="1" applyBorder="1" applyAlignment="1">
      <alignment horizontal="center" vertical="center" wrapText="1"/>
    </xf>
    <xf numFmtId="2" fontId="81" fillId="0" borderId="1" xfId="0" applyNumberFormat="1" applyFont="1" applyFill="1" applyBorder="1" applyAlignment="1">
      <alignment horizontal="center" vertical="center" wrapText="1"/>
    </xf>
    <xf numFmtId="0" fontId="82" fillId="0" borderId="1" xfId="0" applyFont="1" applyFill="1" applyBorder="1" applyAlignment="1">
      <alignment horizontal="left" vertical="center" wrapText="1"/>
    </xf>
    <xf numFmtId="2" fontId="82" fillId="0" borderId="1" xfId="0" applyNumberFormat="1" applyFont="1" applyFill="1" applyBorder="1" applyAlignment="1">
      <alignment horizontal="left" vertical="center" wrapText="1"/>
    </xf>
    <xf numFmtId="9" fontId="82" fillId="0" borderId="1" xfId="7" applyFont="1" applyFill="1" applyBorder="1" applyAlignment="1">
      <alignment horizontal="left" vertical="center" wrapText="1"/>
    </xf>
    <xf numFmtId="169" fontId="82" fillId="0" borderId="1" xfId="0" applyNumberFormat="1" applyFont="1" applyFill="1" applyBorder="1" applyAlignment="1">
      <alignment horizontal="left" vertical="center" wrapText="1"/>
    </xf>
    <xf numFmtId="0" fontId="82" fillId="0" borderId="1" xfId="0" applyFont="1" applyFill="1" applyBorder="1" applyAlignment="1">
      <alignment horizontal="right" vertical="center" wrapText="1"/>
    </xf>
    <xf numFmtId="2" fontId="82" fillId="0" borderId="1" xfId="0" applyNumberFormat="1" applyFont="1" applyFill="1" applyBorder="1" applyAlignment="1">
      <alignment horizontal="right" vertical="center" wrapText="1"/>
    </xf>
    <xf numFmtId="9" fontId="82" fillId="0" borderId="1" xfId="7" applyFont="1" applyFill="1" applyBorder="1" applyAlignment="1">
      <alignment horizontal="right" vertical="center" wrapText="1"/>
    </xf>
    <xf numFmtId="169" fontId="82" fillId="0" borderId="1" xfId="0" applyNumberFormat="1" applyFont="1" applyFill="1" applyBorder="1" applyAlignment="1">
      <alignment horizontal="right" vertical="center" wrapText="1"/>
    </xf>
    <xf numFmtId="1" fontId="81" fillId="0" borderId="1" xfId="0" applyNumberFormat="1" applyFont="1" applyFill="1" applyBorder="1" applyAlignment="1">
      <alignment horizontal="center" vertical="center" wrapText="1"/>
    </xf>
    <xf numFmtId="0" fontId="81" fillId="0" borderId="1" xfId="0" applyFont="1" applyFill="1" applyBorder="1" applyAlignment="1">
      <alignment horizontal="center"/>
    </xf>
    <xf numFmtId="0" fontId="81" fillId="0" borderId="1" xfId="0" applyFont="1" applyFill="1" applyBorder="1" applyAlignment="1">
      <alignment horizontal="left" vertical="center" wrapText="1"/>
    </xf>
    <xf numFmtId="1" fontId="81" fillId="0" borderId="1" xfId="0" applyNumberFormat="1" applyFont="1" applyFill="1" applyBorder="1" applyAlignment="1">
      <alignment horizontal="right" vertical="center" wrapText="1"/>
    </xf>
    <xf numFmtId="2" fontId="81" fillId="0" borderId="1" xfId="0" applyNumberFormat="1" applyFont="1" applyFill="1" applyBorder="1" applyAlignment="1">
      <alignment horizontal="right" vertical="center" wrapText="1"/>
    </xf>
    <xf numFmtId="9" fontId="81" fillId="0" borderId="1" xfId="7" applyFont="1" applyFill="1" applyBorder="1" applyAlignment="1">
      <alignment horizontal="right" vertical="center" wrapText="1"/>
    </xf>
    <xf numFmtId="169" fontId="81" fillId="0" borderId="1" xfId="0" applyNumberFormat="1" applyFont="1" applyFill="1" applyBorder="1" applyAlignment="1">
      <alignment horizontal="right" vertical="center" wrapText="1"/>
    </xf>
    <xf numFmtId="0" fontId="81" fillId="0" borderId="1" xfId="0" applyFont="1" applyFill="1" applyBorder="1" applyAlignment="1">
      <alignment vertical="center" wrapText="1"/>
    </xf>
    <xf numFmtId="0" fontId="81" fillId="0" borderId="1" xfId="1" applyFont="1" applyFill="1" applyBorder="1" applyAlignment="1">
      <alignment vertical="center" wrapText="1"/>
    </xf>
    <xf numFmtId="0" fontId="82" fillId="0" borderId="1" xfId="1" applyFont="1" applyFill="1" applyBorder="1" applyAlignment="1">
      <alignment vertical="center" wrapText="1"/>
    </xf>
    <xf numFmtId="0" fontId="82" fillId="0" borderId="1" xfId="2" applyFont="1" applyFill="1" applyBorder="1" applyAlignment="1">
      <alignment horizontal="left" vertical="center" wrapText="1"/>
    </xf>
    <xf numFmtId="0" fontId="82" fillId="0" borderId="1" xfId="2" applyFont="1" applyFill="1" applyBorder="1" applyAlignment="1">
      <alignment horizontal="right" vertical="center" wrapText="1"/>
    </xf>
    <xf numFmtId="0" fontId="82" fillId="0" borderId="0" xfId="0" applyFont="1" applyFill="1"/>
    <xf numFmtId="0" fontId="81" fillId="0" borderId="1" xfId="4" applyFont="1" applyFill="1" applyBorder="1" applyAlignment="1">
      <alignment vertical="center" wrapText="1"/>
    </xf>
    <xf numFmtId="0" fontId="81" fillId="0" borderId="1" xfId="3" applyFont="1" applyFill="1" applyBorder="1" applyAlignment="1">
      <alignment vertical="center" wrapText="1"/>
    </xf>
    <xf numFmtId="0" fontId="82" fillId="0" borderId="1" xfId="2" applyFont="1" applyFill="1" applyBorder="1" applyAlignment="1">
      <alignment horizontal="right" vertical="center"/>
    </xf>
    <xf numFmtId="0" fontId="82" fillId="0" borderId="1" xfId="0" applyFont="1" applyFill="1" applyBorder="1" applyAlignment="1">
      <alignment vertical="center" wrapText="1"/>
    </xf>
    <xf numFmtId="0" fontId="82" fillId="0" borderId="1" xfId="6" applyFont="1" applyFill="1" applyBorder="1" applyAlignment="1">
      <alignment horizontal="left" vertical="center" wrapText="1"/>
    </xf>
    <xf numFmtId="0" fontId="81" fillId="0" borderId="1" xfId="6" applyFont="1" applyFill="1" applyBorder="1" applyAlignment="1">
      <alignment vertical="center" wrapText="1"/>
    </xf>
    <xf numFmtId="0" fontId="82" fillId="0" borderId="1" xfId="6" applyFont="1" applyFill="1" applyBorder="1" applyAlignment="1">
      <alignment horizontal="right" vertical="center" wrapText="1"/>
    </xf>
    <xf numFmtId="0" fontId="82" fillId="0" borderId="1" xfId="6" applyFont="1" applyFill="1" applyBorder="1" applyAlignment="1">
      <alignment vertical="center" wrapText="1"/>
    </xf>
    <xf numFmtId="0" fontId="81" fillId="0" borderId="1" xfId="0" applyFont="1" applyFill="1" applyBorder="1" applyAlignment="1">
      <alignment vertical="top" wrapText="1"/>
    </xf>
    <xf numFmtId="1" fontId="82" fillId="0" borderId="1" xfId="0" applyNumberFormat="1" applyFont="1" applyFill="1" applyBorder="1" applyAlignment="1">
      <alignment horizontal="right" vertical="center" wrapText="1"/>
    </xf>
    <xf numFmtId="2" fontId="81" fillId="0" borderId="0" xfId="0" applyNumberFormat="1" applyFont="1" applyFill="1"/>
    <xf numFmtId="167" fontId="81" fillId="0" borderId="0" xfId="0" applyNumberFormat="1" applyFont="1" applyFill="1"/>
    <xf numFmtId="168" fontId="81" fillId="0" borderId="0" xfId="0" applyNumberFormat="1" applyFont="1" applyFill="1"/>
    <xf numFmtId="0" fontId="81" fillId="0" borderId="1" xfId="6" applyFont="1" applyFill="1" applyBorder="1" applyAlignment="1">
      <alignment horizontal="right" vertical="center" wrapText="1"/>
    </xf>
    <xf numFmtId="0" fontId="81" fillId="0" borderId="0" xfId="0" applyFont="1" applyFill="1" applyAlignment="1">
      <alignment horizontal="center"/>
    </xf>
    <xf numFmtId="2" fontId="81" fillId="0" borderId="1" xfId="2" applyNumberFormat="1" applyFont="1" applyFill="1" applyBorder="1" applyAlignment="1">
      <alignment horizontal="center" vertical="center" wrapText="1"/>
    </xf>
    <xf numFmtId="0" fontId="81" fillId="0" borderId="1" xfId="2" applyFont="1" applyFill="1" applyBorder="1" applyAlignment="1">
      <alignment horizontal="left" vertical="center" wrapText="1"/>
    </xf>
    <xf numFmtId="0" fontId="81" fillId="0" borderId="1" xfId="2" applyFont="1" applyFill="1" applyBorder="1" applyAlignment="1">
      <alignment horizontal="left" wrapText="1"/>
    </xf>
    <xf numFmtId="2" fontId="81" fillId="0" borderId="1" xfId="2" applyNumberFormat="1" applyFont="1" applyFill="1" applyBorder="1" applyAlignment="1">
      <alignment horizontal="left" vertical="center" wrapText="1"/>
    </xf>
    <xf numFmtId="2" fontId="82" fillId="0" borderId="1" xfId="4" applyNumberFormat="1" applyFont="1" applyFill="1" applyBorder="1" applyAlignment="1">
      <alignment horizontal="center" vertical="center" wrapText="1"/>
    </xf>
    <xf numFmtId="0" fontId="82" fillId="0" borderId="1" xfId="1" applyFont="1" applyFill="1" applyBorder="1" applyAlignment="1">
      <alignment horizontal="right" vertical="center" wrapText="1"/>
    </xf>
    <xf numFmtId="0" fontId="81" fillId="0" borderId="1" xfId="2" applyFont="1" applyFill="1" applyBorder="1" applyAlignment="1">
      <alignment horizontal="left" vertical="top" wrapText="1"/>
    </xf>
    <xf numFmtId="2" fontId="81" fillId="0" borderId="1" xfId="5" applyNumberFormat="1" applyFont="1" applyFill="1" applyBorder="1" applyAlignment="1" applyProtection="1">
      <alignment horizontal="center" vertical="center" wrapText="1"/>
    </xf>
    <xf numFmtId="2" fontId="82" fillId="0" borderId="0" xfId="0" applyNumberFormat="1" applyFont="1" applyFill="1"/>
    <xf numFmtId="2" fontId="81" fillId="0" borderId="1" xfId="4" applyNumberFormat="1" applyFont="1" applyFill="1" applyBorder="1" applyAlignment="1">
      <alignment horizontal="center" vertical="center" wrapText="1"/>
    </xf>
    <xf numFmtId="0" fontId="81" fillId="0" borderId="1" xfId="6" applyFont="1" applyFill="1" applyBorder="1" applyAlignment="1">
      <alignment horizontal="center" vertical="center" wrapText="1"/>
    </xf>
    <xf numFmtId="2" fontId="81" fillId="0" borderId="1" xfId="6" applyNumberFormat="1" applyFont="1" applyFill="1" applyBorder="1" applyAlignment="1">
      <alignment horizontal="center" vertical="center" wrapText="1"/>
    </xf>
    <xf numFmtId="2" fontId="82" fillId="0" borderId="1" xfId="6" applyNumberFormat="1" applyFont="1" applyFill="1" applyBorder="1" applyAlignment="1">
      <alignment horizontal="center" vertical="center" wrapText="1"/>
    </xf>
    <xf numFmtId="0" fontId="81" fillId="0" borderId="1" xfId="0" applyFont="1" applyFill="1" applyBorder="1" applyAlignment="1">
      <alignment horizontal="center" vertical="center" wrapText="1"/>
    </xf>
    <xf numFmtId="1" fontId="81" fillId="0" borderId="0" xfId="0" applyNumberFormat="1" applyFont="1" applyFill="1"/>
    <xf numFmtId="9" fontId="81" fillId="0" borderId="0" xfId="7" applyFont="1" applyFill="1"/>
    <xf numFmtId="169" fontId="81" fillId="0" borderId="0" xfId="0" applyNumberFormat="1" applyFont="1" applyFill="1" applyAlignment="1">
      <alignment horizontal="right" vertical="top"/>
    </xf>
    <xf numFmtId="169" fontId="81" fillId="0" borderId="0" xfId="0" applyNumberFormat="1" applyFont="1" applyFill="1"/>
    <xf numFmtId="0" fontId="82" fillId="0" borderId="1" xfId="0" applyFont="1" applyFill="1" applyBorder="1" applyAlignment="1">
      <alignment horizontal="left" vertical="justify" wrapText="1"/>
    </xf>
    <xf numFmtId="1" fontId="81" fillId="0" borderId="1" xfId="0" applyNumberFormat="1" applyFont="1" applyFill="1" applyBorder="1" applyAlignment="1">
      <alignment horizontal="left" vertical="justify" wrapText="1"/>
    </xf>
    <xf numFmtId="1" fontId="82" fillId="0" borderId="1" xfId="0" applyNumberFormat="1" applyFont="1" applyFill="1" applyBorder="1" applyAlignment="1">
      <alignment horizontal="left" vertical="justify" wrapText="1"/>
    </xf>
    <xf numFmtId="0" fontId="81" fillId="0" borderId="0" xfId="0" applyFont="1" applyFill="1" applyAlignment="1">
      <alignment horizontal="left" vertical="justify"/>
    </xf>
    <xf numFmtId="167" fontId="82" fillId="0" borderId="2" xfId="0" applyNumberFormat="1" applyFont="1" applyFill="1" applyBorder="1" applyAlignment="1">
      <alignment horizontal="center" vertical="center" wrapText="1"/>
    </xf>
    <xf numFmtId="0" fontId="82" fillId="0" borderId="0" xfId="0" applyFont="1" applyFill="1" applyAlignment="1">
      <alignment horizontal="center" vertical="center"/>
    </xf>
    <xf numFmtId="0" fontId="57" fillId="0" borderId="1" xfId="0" applyFont="1" applyBorder="1" applyAlignment="1">
      <alignment vertical="center" wrapText="1"/>
    </xf>
    <xf numFmtId="0" fontId="58" fillId="0" borderId="1" xfId="0" applyFont="1" applyBorder="1" applyAlignment="1">
      <alignment vertical="center" wrapText="1"/>
    </xf>
    <xf numFmtId="0" fontId="57" fillId="0" borderId="0" xfId="0" applyFont="1" applyAlignment="1">
      <alignment wrapText="1"/>
    </xf>
    <xf numFmtId="190" fontId="0" fillId="0" borderId="0" xfId="0" applyNumberFormat="1"/>
    <xf numFmtId="2" fontId="83" fillId="22" borderId="1" xfId="0" applyNumberFormat="1" applyFont="1" applyFill="1" applyBorder="1" applyAlignment="1">
      <alignment horizontal="center" vertical="center" wrapText="1"/>
    </xf>
    <xf numFmtId="0" fontId="0" fillId="0" borderId="0" xfId="0"/>
    <xf numFmtId="2" fontId="53" fillId="0" borderId="1" xfId="0" applyNumberFormat="1"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1" fontId="85" fillId="0" borderId="1" xfId="0" applyNumberFormat="1" applyFont="1" applyFill="1" applyBorder="1" applyAlignment="1">
      <alignment horizontal="center" vertical="center" wrapText="1"/>
    </xf>
    <xf numFmtId="2" fontId="85" fillId="0" borderId="1" xfId="0" applyNumberFormat="1" applyFont="1" applyFill="1" applyBorder="1" applyAlignment="1">
      <alignment horizontal="center" vertical="center" wrapText="1"/>
    </xf>
    <xf numFmtId="2" fontId="85" fillId="26" borderId="1" xfId="0" applyNumberFormat="1" applyFont="1" applyFill="1" applyBorder="1" applyAlignment="1">
      <alignment horizontal="center" vertical="center" wrapText="1"/>
    </xf>
    <xf numFmtId="1" fontId="85" fillId="25" borderId="1" xfId="0" applyNumberFormat="1" applyFont="1" applyFill="1" applyBorder="1" applyAlignment="1">
      <alignment horizontal="center" vertical="center" wrapText="1"/>
    </xf>
    <xf numFmtId="2" fontId="85" fillId="25" borderId="1" xfId="0" applyNumberFormat="1" applyFont="1" applyFill="1" applyBorder="1" applyAlignment="1">
      <alignment horizontal="center" vertical="center" wrapText="1"/>
    </xf>
    <xf numFmtId="0" fontId="86" fillId="0" borderId="1" xfId="0" applyFont="1" applyFill="1" applyBorder="1" applyAlignment="1">
      <alignment horizontal="left" vertical="center" wrapText="1"/>
    </xf>
    <xf numFmtId="2" fontId="86" fillId="0" borderId="1" xfId="0" applyNumberFormat="1" applyFont="1" applyFill="1" applyBorder="1" applyAlignment="1">
      <alignment horizontal="left" vertical="center" wrapText="1"/>
    </xf>
    <xf numFmtId="2" fontId="86" fillId="26" borderId="1" xfId="0" applyNumberFormat="1" applyFont="1" applyFill="1" applyBorder="1" applyAlignment="1">
      <alignment horizontal="left" vertical="center" wrapText="1"/>
    </xf>
    <xf numFmtId="0" fontId="86" fillId="25" borderId="1" xfId="0" applyFont="1" applyFill="1" applyBorder="1" applyAlignment="1">
      <alignment horizontal="left" vertical="center" wrapText="1"/>
    </xf>
    <xf numFmtId="2" fontId="86" fillId="25" borderId="1" xfId="0" applyNumberFormat="1" applyFont="1" applyFill="1" applyBorder="1" applyAlignment="1">
      <alignment horizontal="left" vertical="center" wrapText="1"/>
    </xf>
    <xf numFmtId="0" fontId="86" fillId="0" borderId="1" xfId="0" applyFont="1" applyFill="1" applyBorder="1" applyAlignment="1">
      <alignment horizontal="right" vertical="center" wrapText="1"/>
    </xf>
    <xf numFmtId="2" fontId="86" fillId="0" borderId="1" xfId="0" applyNumberFormat="1" applyFont="1" applyFill="1" applyBorder="1" applyAlignment="1">
      <alignment horizontal="right" vertical="center" wrapText="1"/>
    </xf>
    <xf numFmtId="2" fontId="86" fillId="26" borderId="1" xfId="0" applyNumberFormat="1" applyFont="1" applyFill="1" applyBorder="1" applyAlignment="1">
      <alignment horizontal="right" vertical="center" wrapText="1"/>
    </xf>
    <xf numFmtId="0" fontId="86" fillId="25" borderId="1" xfId="0" applyFont="1" applyFill="1" applyBorder="1" applyAlignment="1">
      <alignment horizontal="right" vertical="center" wrapText="1"/>
    </xf>
    <xf numFmtId="2" fontId="86" fillId="25" borderId="1" xfId="0" applyNumberFormat="1" applyFont="1" applyFill="1" applyBorder="1" applyAlignment="1">
      <alignment horizontal="right" vertical="center" wrapText="1"/>
    </xf>
    <xf numFmtId="2" fontId="26" fillId="23" borderId="1" xfId="0" applyNumberFormat="1" applyFont="1" applyFill="1" applyBorder="1" applyAlignment="1">
      <alignment horizontal="center" vertical="center" wrapText="1"/>
    </xf>
    <xf numFmtId="1" fontId="26" fillId="25" borderId="1" xfId="0" applyNumberFormat="1" applyFont="1" applyFill="1" applyBorder="1" applyAlignment="1">
      <alignment horizontal="center" vertical="center" wrapText="1"/>
    </xf>
    <xf numFmtId="2" fontId="83" fillId="0" borderId="1" xfId="0" applyNumberFormat="1" applyFont="1" applyFill="1" applyBorder="1" applyAlignment="1">
      <alignment horizontal="center" vertical="center" wrapText="1"/>
    </xf>
    <xf numFmtId="0" fontId="0" fillId="0" borderId="1" xfId="0" applyBorder="1"/>
    <xf numFmtId="2" fontId="0" fillId="0" borderId="1" xfId="0" applyNumberFormat="1" applyBorder="1"/>
    <xf numFmtId="0" fontId="0" fillId="0" borderId="1" xfId="0" applyFill="1" applyBorder="1"/>
    <xf numFmtId="0" fontId="87" fillId="0" borderId="1" xfId="0" applyFont="1" applyFill="1" applyBorder="1" applyAlignment="1">
      <alignment horizontal="left" vertical="center" wrapText="1"/>
    </xf>
    <xf numFmtId="0" fontId="87" fillId="0" borderId="1" xfId="1" applyFont="1" applyFill="1" applyBorder="1" applyAlignment="1">
      <alignment vertical="center" wrapText="1"/>
    </xf>
    <xf numFmtId="0" fontId="88" fillId="22" borderId="1" xfId="0" applyFont="1" applyFill="1" applyBorder="1" applyAlignment="1">
      <alignment horizontal="right" vertical="center" wrapText="1"/>
    </xf>
    <xf numFmtId="0" fontId="87" fillId="23" borderId="1" xfId="0" applyFont="1" applyFill="1" applyBorder="1" applyAlignment="1">
      <alignment horizontal="right" vertical="center" wrapText="1"/>
    </xf>
    <xf numFmtId="0" fontId="87" fillId="25" borderId="1" xfId="0" applyFont="1" applyFill="1" applyBorder="1" applyAlignment="1">
      <alignment horizontal="left" vertical="center" wrapText="1"/>
    </xf>
    <xf numFmtId="0" fontId="88" fillId="0" borderId="1" xfId="0" applyFont="1" applyFill="1" applyBorder="1" applyAlignment="1">
      <alignment vertical="center" wrapText="1"/>
    </xf>
    <xf numFmtId="0" fontId="89" fillId="0" borderId="1" xfId="0" applyFont="1" applyFill="1" applyBorder="1" applyAlignment="1">
      <alignment horizontal="right" vertical="center" wrapText="1"/>
    </xf>
    <xf numFmtId="2" fontId="89" fillId="0" borderId="1" xfId="0" applyNumberFormat="1" applyFont="1" applyFill="1" applyBorder="1" applyAlignment="1">
      <alignment horizontal="right" vertical="center" wrapText="1"/>
    </xf>
    <xf numFmtId="2" fontId="89" fillId="26" borderId="1" xfId="0" applyNumberFormat="1" applyFont="1" applyFill="1" applyBorder="1" applyAlignment="1">
      <alignment horizontal="right" vertical="center" wrapText="1"/>
    </xf>
    <xf numFmtId="0" fontId="89" fillId="25" borderId="1" xfId="0" applyFont="1" applyFill="1" applyBorder="1" applyAlignment="1">
      <alignment horizontal="right" vertical="center" wrapText="1"/>
    </xf>
    <xf numFmtId="2" fontId="89" fillId="25" borderId="1" xfId="0" applyNumberFormat="1" applyFont="1" applyFill="1" applyBorder="1" applyAlignment="1">
      <alignment horizontal="right" vertical="center" wrapText="1"/>
    </xf>
    <xf numFmtId="1" fontId="90" fillId="0" borderId="1" xfId="0" applyNumberFormat="1" applyFont="1" applyFill="1" applyBorder="1" applyAlignment="1">
      <alignment horizontal="right" vertical="center" wrapText="1"/>
    </xf>
    <xf numFmtId="2" fontId="90" fillId="0" borderId="1" xfId="0" applyNumberFormat="1" applyFont="1" applyFill="1" applyBorder="1" applyAlignment="1">
      <alignment horizontal="right" vertical="center" wrapText="1"/>
    </xf>
    <xf numFmtId="2" fontId="90" fillId="26" borderId="1" xfId="0" applyNumberFormat="1" applyFont="1" applyFill="1" applyBorder="1" applyAlignment="1">
      <alignment horizontal="right" vertical="center" wrapText="1"/>
    </xf>
    <xf numFmtId="1" fontId="90" fillId="25" borderId="1" xfId="0" applyNumberFormat="1" applyFont="1" applyFill="1" applyBorder="1" applyAlignment="1">
      <alignment horizontal="right" vertical="center" wrapText="1"/>
    </xf>
    <xf numFmtId="2" fontId="90" fillId="25" borderId="1" xfId="0" applyNumberFormat="1" applyFont="1" applyFill="1" applyBorder="1" applyAlignment="1">
      <alignment horizontal="right" vertical="center" wrapText="1"/>
    </xf>
    <xf numFmtId="168" fontId="90" fillId="0" borderId="1" xfId="0" applyNumberFormat="1" applyFont="1" applyFill="1" applyBorder="1" applyAlignment="1">
      <alignment horizontal="right" vertical="center" wrapText="1"/>
    </xf>
    <xf numFmtId="168" fontId="90" fillId="26" borderId="1" xfId="0" applyNumberFormat="1" applyFont="1" applyFill="1" applyBorder="1" applyAlignment="1">
      <alignment horizontal="right" vertical="center" wrapText="1"/>
    </xf>
    <xf numFmtId="2" fontId="91" fillId="26" borderId="1" xfId="0" applyNumberFormat="1" applyFont="1" applyFill="1" applyBorder="1"/>
    <xf numFmtId="1" fontId="92" fillId="22" borderId="1" xfId="0" applyNumberFormat="1" applyFont="1" applyFill="1" applyBorder="1" applyAlignment="1">
      <alignment horizontal="right" vertical="center" wrapText="1"/>
    </xf>
    <xf numFmtId="2" fontId="92" fillId="22" borderId="1" xfId="0" applyNumberFormat="1" applyFont="1" applyFill="1" applyBorder="1" applyAlignment="1">
      <alignment horizontal="right" vertical="center" wrapText="1"/>
    </xf>
    <xf numFmtId="2" fontId="92" fillId="26" borderId="1" xfId="0" applyNumberFormat="1" applyFont="1" applyFill="1" applyBorder="1" applyAlignment="1">
      <alignment horizontal="right" vertical="center" wrapText="1"/>
    </xf>
    <xf numFmtId="1" fontId="92" fillId="25" borderId="1" xfId="0" applyNumberFormat="1" applyFont="1" applyFill="1" applyBorder="1" applyAlignment="1">
      <alignment horizontal="right" vertical="center" wrapText="1"/>
    </xf>
    <xf numFmtId="2" fontId="92" fillId="25" borderId="1" xfId="0" applyNumberFormat="1" applyFont="1" applyFill="1" applyBorder="1" applyAlignment="1">
      <alignment horizontal="right" vertical="center" wrapText="1"/>
    </xf>
    <xf numFmtId="1" fontId="89" fillId="23" borderId="1" xfId="0" applyNumberFormat="1" applyFont="1" applyFill="1" applyBorder="1" applyAlignment="1">
      <alignment horizontal="right" vertical="center" wrapText="1"/>
    </xf>
    <xf numFmtId="2" fontId="89" fillId="23" borderId="1" xfId="0" applyNumberFormat="1" applyFont="1" applyFill="1" applyBorder="1" applyAlignment="1">
      <alignment horizontal="right" vertical="center" wrapText="1"/>
    </xf>
    <xf numFmtId="1" fontId="89" fillId="25" borderId="1" xfId="0" applyNumberFormat="1" applyFont="1" applyFill="1" applyBorder="1" applyAlignment="1">
      <alignment horizontal="right" vertical="center" wrapText="1"/>
    </xf>
    <xf numFmtId="1" fontId="92" fillId="0" borderId="1" xfId="0" applyNumberFormat="1" applyFont="1" applyFill="1" applyBorder="1" applyAlignment="1">
      <alignment horizontal="right" vertical="center" wrapText="1"/>
    </xf>
    <xf numFmtId="2" fontId="92" fillId="0" borderId="1" xfId="0" applyNumberFormat="1" applyFont="1" applyFill="1" applyBorder="1" applyAlignment="1">
      <alignment horizontal="right" vertical="center" wrapText="1"/>
    </xf>
    <xf numFmtId="0" fontId="93" fillId="26" borderId="2" xfId="0" applyFont="1" applyFill="1" applyBorder="1" applyAlignment="1">
      <alignment horizontal="center" vertical="center" wrapText="1"/>
    </xf>
    <xf numFmtId="0" fontId="93" fillId="0" borderId="2" xfId="0" applyFont="1" applyFill="1" applyBorder="1" applyAlignment="1">
      <alignment horizontal="center" vertical="center" wrapText="1"/>
    </xf>
    <xf numFmtId="0" fontId="0" fillId="0" borderId="0" xfId="0"/>
    <xf numFmtId="0" fontId="0" fillId="0" borderId="0" xfId="0" applyFont="1" applyFill="1" applyAlignment="1"/>
    <xf numFmtId="169" fontId="0" fillId="0" borderId="0" xfId="0" applyNumberFormat="1" applyFont="1" applyFill="1" applyAlignment="1">
      <alignment horizontal="right" vertical="top"/>
    </xf>
    <xf numFmtId="0" fontId="0" fillId="0" borderId="0" xfId="0"/>
    <xf numFmtId="0" fontId="2" fillId="0" borderId="0" xfId="3641"/>
    <xf numFmtId="0" fontId="97" fillId="0" borderId="1" xfId="3641" applyFont="1" applyBorder="1" applyAlignment="1">
      <alignment horizontal="left" vertical="top" wrapText="1" readingOrder="1"/>
    </xf>
    <xf numFmtId="0" fontId="97" fillId="0" borderId="1" xfId="3641" applyFont="1" applyBorder="1" applyAlignment="1">
      <alignment horizontal="center" vertical="top" wrapText="1" readingOrder="1"/>
    </xf>
    <xf numFmtId="2" fontId="97" fillId="0" borderId="1" xfId="3641" applyNumberFormat="1" applyFont="1" applyBorder="1" applyAlignment="1">
      <alignment horizontal="right" vertical="top" wrapText="1" readingOrder="1"/>
    </xf>
    <xf numFmtId="0" fontId="65" fillId="0" borderId="1" xfId="3641" applyFont="1" applyBorder="1" applyAlignment="1">
      <alignment horizontal="center" vertical="center" wrapText="1" readingOrder="1"/>
    </xf>
    <xf numFmtId="0" fontId="65" fillId="0" borderId="3" xfId="3641" applyFont="1" applyBorder="1" applyAlignment="1">
      <alignment horizontal="center" vertical="center" wrapText="1" readingOrder="1"/>
    </xf>
    <xf numFmtId="0" fontId="98" fillId="0" borderId="1" xfId="3641" applyFont="1" applyBorder="1" applyAlignment="1">
      <alignment horizontal="left" vertical="top" wrapText="1" readingOrder="1"/>
    </xf>
    <xf numFmtId="2" fontId="99" fillId="0" borderId="1" xfId="3641" applyNumberFormat="1" applyFont="1" applyBorder="1" applyAlignment="1">
      <alignment horizontal="right" vertical="top" wrapText="1" readingOrder="1"/>
    </xf>
    <xf numFmtId="0" fontId="2" fillId="0" borderId="1" xfId="3641" applyFont="1" applyBorder="1" applyAlignment="1">
      <alignment horizontal="right"/>
    </xf>
    <xf numFmtId="2" fontId="99" fillId="0" borderId="1" xfId="3641" applyNumberFormat="1" applyFont="1" applyBorder="1" applyAlignment="1">
      <alignment horizontal="right" wrapText="1" readingOrder="1"/>
    </xf>
    <xf numFmtId="2" fontId="2" fillId="0" borderId="0" xfId="3641" applyNumberFormat="1"/>
    <xf numFmtId="0" fontId="65" fillId="0" borderId="1" xfId="3641" applyFont="1" applyBorder="1" applyAlignment="1">
      <alignment horizontal="right" vertical="top" wrapText="1" readingOrder="1"/>
    </xf>
    <xf numFmtId="2" fontId="102" fillId="0" borderId="1" xfId="3641" applyNumberFormat="1" applyFont="1" applyBorder="1" applyAlignment="1">
      <alignment horizontal="right" vertical="top" wrapText="1" readingOrder="1"/>
    </xf>
    <xf numFmtId="0" fontId="103" fillId="0" borderId="30" xfId="0" applyFont="1" applyBorder="1" applyAlignment="1">
      <alignment horizontal="left" vertical="center" wrapText="1" readingOrder="1"/>
    </xf>
    <xf numFmtId="2" fontId="104" fillId="0" borderId="1" xfId="3641" applyNumberFormat="1" applyFont="1" applyBorder="1" applyAlignment="1">
      <alignment horizontal="right" vertical="top" wrapText="1" readingOrder="1"/>
    </xf>
    <xf numFmtId="0" fontId="103" fillId="0" borderId="31" xfId="0" applyFont="1" applyBorder="1" applyAlignment="1">
      <alignment horizontal="left" vertical="center" wrapText="1" readingOrder="1"/>
    </xf>
    <xf numFmtId="0" fontId="97" fillId="0" borderId="31" xfId="0" applyFont="1" applyBorder="1" applyAlignment="1">
      <alignment horizontal="left" vertical="center" wrapText="1" readingOrder="1"/>
    </xf>
    <xf numFmtId="4" fontId="99" fillId="0" borderId="1" xfId="3641" applyNumberFormat="1" applyFont="1" applyBorder="1" applyAlignment="1">
      <alignment horizontal="right" vertical="top" wrapText="1" readingOrder="1"/>
    </xf>
    <xf numFmtId="0" fontId="2" fillId="0" borderId="0" xfId="3641" applyAlignment="1">
      <alignment horizontal="right"/>
    </xf>
    <xf numFmtId="0" fontId="54" fillId="27" borderId="1" xfId="0" applyFont="1" applyFill="1" applyBorder="1" applyAlignment="1">
      <alignment horizontal="center" vertical="center"/>
    </xf>
    <xf numFmtId="0" fontId="57" fillId="27" borderId="1" xfId="0" applyFont="1" applyFill="1" applyBorder="1" applyAlignment="1">
      <alignment horizontal="justify" vertical="center" wrapText="1"/>
    </xf>
    <xf numFmtId="2" fontId="54" fillId="27" borderId="1" xfId="0" applyNumberFormat="1" applyFont="1" applyFill="1" applyBorder="1" applyAlignment="1">
      <alignment horizontal="center" vertical="center" wrapText="1"/>
    </xf>
    <xf numFmtId="1" fontId="54" fillId="27" borderId="1" xfId="0" applyNumberFormat="1" applyFont="1" applyFill="1" applyBorder="1" applyAlignment="1">
      <alignment horizontal="right" vertical="center" wrapText="1"/>
    </xf>
    <xf numFmtId="2" fontId="54" fillId="27" borderId="1" xfId="0" applyNumberFormat="1" applyFont="1" applyFill="1" applyBorder="1" applyAlignment="1">
      <alignment horizontal="center" vertical="center"/>
    </xf>
    <xf numFmtId="2" fontId="54" fillId="27" borderId="1" xfId="0" applyNumberFormat="1" applyFont="1" applyFill="1" applyBorder="1" applyAlignment="1">
      <alignment horizontal="right" vertical="center"/>
    </xf>
    <xf numFmtId="0" fontId="3" fillId="27" borderId="1" xfId="0" applyFont="1" applyFill="1" applyBorder="1" applyAlignment="1">
      <alignment horizontal="center" vertical="center" wrapText="1"/>
    </xf>
    <xf numFmtId="0" fontId="3" fillId="27" borderId="1" xfId="0" applyFont="1" applyFill="1" applyBorder="1" applyAlignment="1">
      <alignment vertical="center" wrapText="1"/>
    </xf>
    <xf numFmtId="2" fontId="3" fillId="27" borderId="1" xfId="0" applyNumberFormat="1" applyFont="1" applyFill="1" applyBorder="1" applyAlignment="1">
      <alignment horizontal="center" vertical="center" wrapText="1"/>
    </xf>
    <xf numFmtId="1" fontId="57" fillId="27" borderId="1" xfId="0" applyNumberFormat="1" applyFont="1" applyFill="1" applyBorder="1" applyAlignment="1">
      <alignment horizontal="right" vertical="center" wrapText="1"/>
    </xf>
    <xf numFmtId="1" fontId="57" fillId="27" borderId="1" xfId="0" applyNumberFormat="1" applyFont="1" applyFill="1" applyBorder="1" applyAlignment="1">
      <alignment horizontal="center" vertical="center" wrapText="1"/>
    </xf>
    <xf numFmtId="2" fontId="57" fillId="27" borderId="1" xfId="0" applyNumberFormat="1" applyFont="1" applyFill="1" applyBorder="1" applyAlignment="1">
      <alignment horizontal="right" vertical="center" wrapText="1"/>
    </xf>
    <xf numFmtId="2" fontId="57" fillId="27" borderId="1" xfId="0" applyNumberFormat="1" applyFont="1" applyFill="1" applyBorder="1" applyAlignment="1">
      <alignment horizontal="center" vertical="center" wrapText="1"/>
    </xf>
    <xf numFmtId="1" fontId="3" fillId="27" borderId="1" xfId="0" applyNumberFormat="1" applyFont="1" applyFill="1" applyBorder="1" applyAlignment="1">
      <alignment horizontal="right" vertical="center" wrapText="1"/>
    </xf>
    <xf numFmtId="1" fontId="3" fillId="27" borderId="1" xfId="0" applyNumberFormat="1" applyFont="1" applyFill="1" applyBorder="1" applyAlignment="1">
      <alignment horizontal="center" vertical="center" wrapText="1"/>
    </xf>
    <xf numFmtId="2" fontId="3" fillId="27" borderId="1" xfId="0" applyNumberFormat="1" applyFont="1" applyFill="1" applyBorder="1" applyAlignment="1">
      <alignment horizontal="right" vertical="center" wrapText="1"/>
    </xf>
    <xf numFmtId="0" fontId="3" fillId="27" borderId="1" xfId="0" applyFont="1" applyFill="1" applyBorder="1" applyAlignment="1">
      <alignment horizontal="left" vertical="center" wrapText="1"/>
    </xf>
    <xf numFmtId="0" fontId="49" fillId="27" borderId="1" xfId="0" applyNumberFormat="1" applyFont="1" applyFill="1" applyBorder="1" applyAlignment="1">
      <alignment vertical="center"/>
    </xf>
    <xf numFmtId="0" fontId="49" fillId="27" borderId="1" xfId="0" applyNumberFormat="1" applyFont="1" applyFill="1" applyBorder="1" applyAlignment="1">
      <alignment horizontal="right" vertical="center"/>
    </xf>
    <xf numFmtId="2" fontId="49" fillId="27" borderId="1" xfId="0" applyNumberFormat="1" applyFont="1" applyFill="1" applyBorder="1" applyAlignment="1">
      <alignment vertical="center"/>
    </xf>
    <xf numFmtId="2" fontId="54" fillId="27" borderId="1" xfId="0" applyNumberFormat="1" applyFont="1" applyFill="1" applyBorder="1" applyAlignment="1">
      <alignment horizontal="right" vertical="center" wrapText="1"/>
    </xf>
    <xf numFmtId="167" fontId="0" fillId="0" borderId="0" xfId="0" applyNumberFormat="1"/>
    <xf numFmtId="0" fontId="54" fillId="27" borderId="1" xfId="0" applyFont="1" applyFill="1" applyBorder="1" applyAlignment="1">
      <alignment vertical="center" wrapText="1"/>
    </xf>
    <xf numFmtId="0" fontId="57" fillId="27" borderId="1" xfId="0" applyFont="1" applyFill="1" applyBorder="1" applyAlignment="1">
      <alignment vertical="center" wrapText="1"/>
    </xf>
    <xf numFmtId="0" fontId="48" fillId="27" borderId="1" xfId="0" applyFont="1" applyFill="1" applyBorder="1" applyAlignment="1">
      <alignment horizontal="left" vertical="center" wrapText="1"/>
    </xf>
    <xf numFmtId="0" fontId="0" fillId="27" borderId="0" xfId="0" applyFill="1"/>
    <xf numFmtId="0" fontId="54" fillId="27" borderId="1" xfId="0" applyFont="1" applyFill="1" applyBorder="1" applyAlignment="1">
      <alignment horizontal="left" vertical="center" wrapText="1"/>
    </xf>
    <xf numFmtId="0" fontId="3" fillId="27" borderId="1" xfId="0" applyFont="1" applyFill="1" applyBorder="1" applyAlignment="1">
      <alignment vertical="center"/>
    </xf>
    <xf numFmtId="1" fontId="54" fillId="27" borderId="1" xfId="0" applyNumberFormat="1" applyFont="1" applyFill="1" applyBorder="1" applyAlignment="1">
      <alignment horizontal="right" vertical="center"/>
    </xf>
    <xf numFmtId="0" fontId="3" fillId="27" borderId="1" xfId="0" applyFont="1" applyFill="1" applyBorder="1" applyAlignment="1">
      <alignment horizontal="justify" vertical="center" wrapText="1"/>
    </xf>
    <xf numFmtId="0" fontId="3" fillId="27" borderId="1" xfId="0" applyFont="1" applyFill="1" applyBorder="1" applyAlignment="1">
      <alignment horizontal="justify" vertical="center"/>
    </xf>
    <xf numFmtId="0" fontId="57" fillId="27" borderId="1" xfId="0" applyFont="1" applyFill="1" applyBorder="1" applyAlignment="1">
      <alignment vertical="center"/>
    </xf>
    <xf numFmtId="2" fontId="58" fillId="27" borderId="1" xfId="0" applyNumberFormat="1" applyFont="1" applyFill="1" applyBorder="1" applyAlignment="1">
      <alignment horizontal="center" vertical="center"/>
    </xf>
    <xf numFmtId="1" fontId="58" fillId="27" borderId="1" xfId="0" applyNumberFormat="1" applyFont="1" applyFill="1" applyBorder="1" applyAlignment="1">
      <alignment horizontal="right" vertical="center"/>
    </xf>
    <xf numFmtId="2" fontId="58" fillId="27" borderId="1" xfId="0" applyNumberFormat="1" applyFont="1" applyFill="1" applyBorder="1" applyAlignment="1">
      <alignment horizontal="right" vertical="center"/>
    </xf>
    <xf numFmtId="167" fontId="58" fillId="27" borderId="1" xfId="0" applyNumberFormat="1" applyFont="1" applyFill="1" applyBorder="1" applyAlignment="1">
      <alignment horizontal="right" vertical="center"/>
    </xf>
    <xf numFmtId="9" fontId="57" fillId="27" borderId="1" xfId="7" applyFont="1" applyFill="1" applyBorder="1" applyAlignment="1">
      <alignment horizontal="justify" vertical="center" wrapText="1"/>
    </xf>
    <xf numFmtId="0" fontId="0" fillId="27" borderId="0" xfId="0" applyFill="1" applyAlignment="1">
      <alignment horizontal="right"/>
    </xf>
    <xf numFmtId="2" fontId="0" fillId="27" borderId="0" xfId="0" applyNumberFormat="1" applyFill="1"/>
    <xf numFmtId="2" fontId="0" fillId="27" borderId="0" xfId="0" applyNumberFormat="1" applyFill="1" applyAlignment="1">
      <alignment horizontal="right"/>
    </xf>
    <xf numFmtId="2" fontId="0" fillId="0" borderId="0" xfId="0" applyNumberFormat="1" applyAlignment="1">
      <alignment horizontal="right"/>
    </xf>
    <xf numFmtId="0" fontId="0" fillId="0" borderId="0" xfId="0" applyAlignment="1">
      <alignment vertical="center"/>
    </xf>
    <xf numFmtId="0" fontId="3" fillId="0" borderId="0" xfId="3642" applyNumberFormat="1" applyFont="1" applyFill="1" applyAlignment="1">
      <alignment horizontal="center" vertical="center" wrapText="1"/>
    </xf>
    <xf numFmtId="2" fontId="3" fillId="0" borderId="0" xfId="3642" applyNumberFormat="1" applyFont="1" applyFill="1" applyAlignment="1">
      <alignment horizontal="right" vertical="center" wrapText="1"/>
    </xf>
    <xf numFmtId="0" fontId="3" fillId="0" borderId="0" xfId="3643" applyFont="1" applyFill="1"/>
    <xf numFmtId="0" fontId="54" fillId="0" borderId="1" xfId="3642" applyNumberFormat="1" applyFont="1" applyFill="1" applyBorder="1" applyAlignment="1">
      <alignment horizontal="center" vertical="center" wrapText="1"/>
    </xf>
    <xf numFmtId="0" fontId="3" fillId="0" borderId="35" xfId="3642" applyNumberFormat="1" applyFont="1" applyFill="1" applyBorder="1" applyAlignment="1">
      <alignment horizontal="center" vertical="center" wrapText="1"/>
    </xf>
    <xf numFmtId="0" fontId="3" fillId="0" borderId="1" xfId="3642" applyNumberFormat="1" applyFont="1" applyFill="1" applyBorder="1" applyAlignment="1">
      <alignment horizontal="center" vertical="center" wrapText="1"/>
    </xf>
    <xf numFmtId="1" fontId="3" fillId="0" borderId="1" xfId="3642" applyNumberFormat="1" applyFont="1" applyFill="1" applyBorder="1" applyAlignment="1">
      <alignment horizontal="right" vertical="center" wrapText="1"/>
    </xf>
    <xf numFmtId="0" fontId="3" fillId="0" borderId="1" xfId="3642" applyNumberFormat="1" applyFont="1" applyFill="1" applyBorder="1" applyAlignment="1">
      <alignment horizontal="right" vertical="center" wrapText="1"/>
    </xf>
    <xf numFmtId="2" fontId="3" fillId="0" borderId="1" xfId="3642" applyNumberFormat="1" applyFont="1" applyFill="1" applyBorder="1" applyAlignment="1">
      <alignment horizontal="right" vertical="center" wrapText="1"/>
    </xf>
    <xf numFmtId="0" fontId="54" fillId="0" borderId="38" xfId="3642" applyNumberFormat="1" applyFont="1" applyFill="1" applyBorder="1" applyAlignment="1">
      <alignment vertical="center" wrapText="1"/>
    </xf>
    <xf numFmtId="0" fontId="54" fillId="0" borderId="39" xfId="3644" applyNumberFormat="1" applyFont="1" applyFill="1" applyBorder="1" applyAlignment="1">
      <alignment horizontal="left" vertical="center" wrapText="1"/>
    </xf>
    <xf numFmtId="0" fontId="54" fillId="0" borderId="39" xfId="3642" applyNumberFormat="1" applyFont="1" applyFill="1" applyBorder="1" applyAlignment="1">
      <alignment horizontal="center" vertical="center" wrapText="1"/>
    </xf>
    <xf numFmtId="0" fontId="54" fillId="0" borderId="39" xfId="3642" applyNumberFormat="1" applyFont="1" applyFill="1" applyBorder="1" applyAlignment="1">
      <alignment horizontal="right" vertical="center" wrapText="1"/>
    </xf>
    <xf numFmtId="1" fontId="54" fillId="0" borderId="39" xfId="3642" applyNumberFormat="1" applyFont="1" applyFill="1" applyBorder="1" applyAlignment="1">
      <alignment horizontal="right" vertical="center" wrapText="1"/>
    </xf>
    <xf numFmtId="2" fontId="54" fillId="0" borderId="40" xfId="3642" applyNumberFormat="1" applyFont="1" applyFill="1" applyBorder="1" applyAlignment="1">
      <alignment horizontal="right" vertical="center" wrapText="1"/>
    </xf>
    <xf numFmtId="0" fontId="54" fillId="0" borderId="0" xfId="3643" applyFont="1" applyFill="1"/>
    <xf numFmtId="2" fontId="54" fillId="0" borderId="42" xfId="3642" applyNumberFormat="1" applyFont="1" applyFill="1" applyBorder="1" applyAlignment="1">
      <alignment horizontal="right" vertical="center" wrapText="1"/>
    </xf>
    <xf numFmtId="9" fontId="54" fillId="0" borderId="39" xfId="1647" applyNumberFormat="1" applyFont="1" applyFill="1" applyBorder="1" applyAlignment="1">
      <alignment horizontal="right" vertical="center"/>
    </xf>
    <xf numFmtId="9" fontId="54" fillId="0" borderId="40" xfId="1647" applyNumberFormat="1" applyFont="1" applyFill="1" applyBorder="1" applyAlignment="1">
      <alignment horizontal="right" vertical="center"/>
    </xf>
    <xf numFmtId="0" fontId="3" fillId="0" borderId="0" xfId="3642" applyNumberFormat="1" applyFont="1" applyFill="1" applyBorder="1" applyAlignment="1">
      <alignment horizontal="center" vertical="center" wrapText="1"/>
    </xf>
    <xf numFmtId="0" fontId="54" fillId="0" borderId="32" xfId="3642" applyNumberFormat="1" applyFont="1" applyFill="1" applyBorder="1" applyAlignment="1">
      <alignment horizontal="center" vertical="center" wrapText="1"/>
    </xf>
    <xf numFmtId="0" fontId="3" fillId="0" borderId="33" xfId="12" applyNumberFormat="1" applyFont="1" applyFill="1" applyBorder="1" applyAlignment="1">
      <alignment horizontal="right" vertical="center" wrapText="1"/>
    </xf>
    <xf numFmtId="2" fontId="3" fillId="0" borderId="33" xfId="12" applyNumberFormat="1" applyFont="1" applyFill="1" applyBorder="1" applyAlignment="1">
      <alignment horizontal="right" vertical="center" wrapText="1"/>
    </xf>
    <xf numFmtId="2" fontId="3" fillId="0" borderId="34" xfId="12" applyNumberFormat="1" applyFont="1" applyFill="1" applyBorder="1" applyAlignment="1">
      <alignment horizontal="right" vertical="center" wrapText="1"/>
    </xf>
    <xf numFmtId="43" fontId="3" fillId="0" borderId="0" xfId="1647" applyFont="1" applyFill="1" applyBorder="1" applyAlignment="1">
      <alignment horizontal="center" vertical="center" wrapText="1"/>
    </xf>
    <xf numFmtId="43" fontId="54" fillId="0" borderId="37" xfId="1647" applyFont="1" applyFill="1" applyBorder="1" applyAlignment="1">
      <alignment horizontal="center" vertical="center" wrapText="1"/>
    </xf>
    <xf numFmtId="9" fontId="3" fillId="0" borderId="43" xfId="3645" applyNumberFormat="1" applyFont="1" applyFill="1" applyBorder="1" applyAlignment="1">
      <alignment horizontal="right" vertical="center" wrapText="1"/>
    </xf>
    <xf numFmtId="9" fontId="3" fillId="0" borderId="44" xfId="3645" applyNumberFormat="1" applyFont="1" applyFill="1" applyBorder="1" applyAlignment="1">
      <alignment horizontal="right" vertical="center" wrapText="1"/>
    </xf>
    <xf numFmtId="43" fontId="54" fillId="0" borderId="45" xfId="1647" applyFont="1" applyFill="1" applyBorder="1" applyAlignment="1">
      <alignment horizontal="center" vertical="center" wrapText="1"/>
    </xf>
    <xf numFmtId="9" fontId="3" fillId="0" borderId="43" xfId="7" applyFont="1" applyFill="1" applyBorder="1" applyAlignment="1">
      <alignment horizontal="right" vertical="center" wrapText="1"/>
    </xf>
    <xf numFmtId="9" fontId="3" fillId="0" borderId="44" xfId="7" applyFont="1" applyFill="1" applyBorder="1" applyAlignment="1">
      <alignment horizontal="right" vertical="center" wrapText="1"/>
    </xf>
    <xf numFmtId="0" fontId="3" fillId="0" borderId="0" xfId="13" applyNumberFormat="1" applyFont="1" applyFill="1" applyBorder="1" applyAlignment="1">
      <alignment vertical="center" wrapText="1"/>
    </xf>
    <xf numFmtId="0" fontId="54" fillId="0" borderId="46" xfId="3642" applyNumberFormat="1" applyFont="1" applyFill="1" applyBorder="1" applyAlignment="1">
      <alignment horizontal="center" vertical="center" wrapText="1"/>
    </xf>
    <xf numFmtId="0" fontId="54" fillId="0" borderId="45" xfId="3642" applyNumberFormat="1" applyFont="1" applyFill="1" applyBorder="1" applyAlignment="1">
      <alignment horizontal="center" vertical="center" wrapText="1"/>
    </xf>
    <xf numFmtId="0" fontId="3" fillId="0" borderId="0" xfId="3642" applyNumberFormat="1" applyFont="1" applyFill="1" applyBorder="1" applyAlignment="1">
      <alignment vertical="center" wrapText="1"/>
    </xf>
    <xf numFmtId="0" fontId="54" fillId="0" borderId="19" xfId="3642" applyNumberFormat="1" applyFont="1" applyFill="1" applyBorder="1" applyAlignment="1">
      <alignment vertical="center" textRotation="90" wrapText="1"/>
    </xf>
    <xf numFmtId="0" fontId="3" fillId="0" borderId="16" xfId="12" applyNumberFormat="1" applyFont="1" applyFill="1" applyBorder="1" applyAlignment="1">
      <alignment horizontal="right" vertical="center" wrapText="1"/>
    </xf>
    <xf numFmtId="0" fontId="54" fillId="0" borderId="37" xfId="3642" applyNumberFormat="1" applyFont="1" applyFill="1" applyBorder="1" applyAlignment="1">
      <alignment horizontal="center" vertical="center" wrapText="1"/>
    </xf>
    <xf numFmtId="10" fontId="3" fillId="0" borderId="43" xfId="3645" applyNumberFormat="1" applyFont="1" applyFill="1" applyBorder="1" applyAlignment="1">
      <alignment horizontal="right" vertical="center" wrapText="1"/>
    </xf>
    <xf numFmtId="0" fontId="54" fillId="0" borderId="24" xfId="3642" applyNumberFormat="1" applyFont="1" applyFill="1" applyBorder="1" applyAlignment="1">
      <alignment vertical="center" textRotation="90" wrapText="1"/>
    </xf>
    <xf numFmtId="0" fontId="75" fillId="0" borderId="0" xfId="3643" applyFont="1" applyAlignment="1">
      <alignment vertical="center"/>
    </xf>
    <xf numFmtId="0" fontId="105" fillId="0" borderId="0" xfId="3643" applyFont="1" applyAlignment="1">
      <alignment vertical="center"/>
    </xf>
    <xf numFmtId="0" fontId="106" fillId="0" borderId="0" xfId="3643" applyFont="1"/>
    <xf numFmtId="0" fontId="3" fillId="0" borderId="0" xfId="3643" applyFont="1" applyAlignment="1">
      <alignment vertical="center"/>
    </xf>
    <xf numFmtId="0" fontId="2" fillId="0" borderId="0" xfId="3643" applyFont="1"/>
    <xf numFmtId="43" fontId="54" fillId="0" borderId="1" xfId="3646" applyFont="1" applyFill="1" applyBorder="1" applyAlignment="1">
      <alignment horizontal="center" vertical="center" wrapText="1"/>
    </xf>
    <xf numFmtId="167" fontId="75" fillId="0" borderId="1" xfId="3646" applyNumberFormat="1" applyFont="1" applyFill="1" applyBorder="1" applyAlignment="1">
      <alignment horizontal="center" vertical="center" wrapText="1"/>
    </xf>
    <xf numFmtId="2" fontId="75" fillId="0" borderId="1" xfId="3646" applyNumberFormat="1" applyFont="1" applyFill="1" applyBorder="1" applyAlignment="1">
      <alignment horizontal="center" vertical="center" wrapText="1"/>
    </xf>
    <xf numFmtId="167" fontId="107" fillId="0" borderId="0" xfId="3643" applyNumberFormat="1" applyFont="1"/>
    <xf numFmtId="0" fontId="54" fillId="0" borderId="1" xfId="3647" applyNumberFormat="1" applyFont="1" applyBorder="1" applyAlignment="1">
      <alignment horizontal="center" vertical="center" wrapText="1"/>
    </xf>
    <xf numFmtId="0" fontId="54" fillId="0" borderId="1" xfId="3647" applyNumberFormat="1" applyFont="1" applyBorder="1" applyAlignment="1">
      <alignment horizontal="left" vertical="center" wrapText="1"/>
    </xf>
    <xf numFmtId="0" fontId="75" fillId="0" borderId="1" xfId="3646" applyNumberFormat="1" applyFont="1" applyBorder="1" applyAlignment="1">
      <alignment horizontal="center" vertical="center" wrapText="1"/>
    </xf>
    <xf numFmtId="2" fontId="54" fillId="0" borderId="1" xfId="3646" applyNumberFormat="1" applyFont="1" applyBorder="1" applyAlignment="1">
      <alignment horizontal="center" vertical="center" wrapText="1"/>
    </xf>
    <xf numFmtId="43" fontId="105" fillId="0" borderId="1" xfId="3646" applyNumberFormat="1" applyFont="1" applyBorder="1" applyAlignment="1">
      <alignment horizontal="center" vertical="center" wrapText="1"/>
    </xf>
    <xf numFmtId="0" fontId="74" fillId="0" borderId="1" xfId="3646" applyNumberFormat="1" applyFont="1" applyBorder="1" applyAlignment="1">
      <alignment horizontal="center" vertical="center" wrapText="1"/>
    </xf>
    <xf numFmtId="2" fontId="74" fillId="0" borderId="1" xfId="3646" applyNumberFormat="1" applyFont="1" applyFill="1" applyBorder="1" applyAlignment="1">
      <alignment horizontal="center" vertical="center" wrapText="1"/>
    </xf>
    <xf numFmtId="43" fontId="109" fillId="0" borderId="1" xfId="3646" applyNumberFormat="1" applyFont="1" applyFill="1" applyBorder="1" applyAlignment="1">
      <alignment vertical="center" wrapText="1"/>
    </xf>
    <xf numFmtId="0" fontId="109" fillId="0" borderId="1" xfId="3646" applyNumberFormat="1" applyFont="1" applyBorder="1" applyAlignment="1">
      <alignment horizontal="center" vertical="center" wrapText="1"/>
    </xf>
    <xf numFmtId="2" fontId="109" fillId="0" borderId="1" xfId="3646" applyNumberFormat="1" applyFont="1" applyFill="1" applyBorder="1" applyAlignment="1">
      <alignment horizontal="right" vertical="center" wrapText="1"/>
    </xf>
    <xf numFmtId="0" fontId="109" fillId="0" borderId="1" xfId="3646" applyNumberFormat="1" applyFont="1" applyFill="1" applyBorder="1" applyAlignment="1">
      <alignment horizontal="center" vertical="center" wrapText="1"/>
    </xf>
    <xf numFmtId="0" fontId="54" fillId="0" borderId="0" xfId="3643" applyFont="1" applyAlignment="1">
      <alignment vertical="center"/>
    </xf>
    <xf numFmtId="2" fontId="74" fillId="0" borderId="1" xfId="3646" applyNumberFormat="1" applyFont="1" applyFill="1" applyBorder="1" applyAlignment="1">
      <alignment horizontal="right" vertical="center" wrapText="1"/>
    </xf>
    <xf numFmtId="43" fontId="74" fillId="0" borderId="1" xfId="3646" applyNumberFormat="1" applyFont="1" applyFill="1" applyBorder="1" applyAlignment="1">
      <alignment vertical="center" wrapText="1"/>
    </xf>
    <xf numFmtId="2" fontId="74" fillId="0" borderId="1" xfId="3646" applyNumberFormat="1" applyFont="1" applyFill="1" applyBorder="1" applyAlignment="1">
      <alignment vertical="center" wrapText="1"/>
    </xf>
    <xf numFmtId="0" fontId="59" fillId="0" borderId="1" xfId="0" applyFont="1" applyBorder="1" applyAlignment="1">
      <alignment horizontal="center" vertical="top" wrapText="1"/>
    </xf>
    <xf numFmtId="0" fontId="110" fillId="0" borderId="1" xfId="3643" applyFont="1" applyBorder="1" applyAlignment="1">
      <alignment vertical="center"/>
    </xf>
    <xf numFmtId="0" fontId="110" fillId="0" borderId="1" xfId="3643" applyFont="1" applyBorder="1" applyAlignment="1">
      <alignment horizontal="center" vertical="center" wrapText="1"/>
    </xf>
    <xf numFmtId="2" fontId="2" fillId="0" borderId="0" xfId="3643" applyNumberFormat="1" applyFont="1"/>
    <xf numFmtId="0" fontId="111" fillId="0" borderId="1" xfId="0" applyFont="1" applyBorder="1" applyAlignment="1">
      <alignment horizontal="center" vertical="top" wrapText="1"/>
    </xf>
    <xf numFmtId="2" fontId="106" fillId="0" borderId="1" xfId="3643" applyNumberFormat="1" applyFont="1" applyBorder="1"/>
    <xf numFmtId="0" fontId="106" fillId="0" borderId="1" xfId="3643" applyFont="1" applyBorder="1"/>
    <xf numFmtId="0" fontId="112" fillId="0" borderId="1" xfId="0" applyFont="1" applyBorder="1" applyAlignment="1">
      <alignment horizontal="center" vertical="top" wrapText="1"/>
    </xf>
    <xf numFmtId="2" fontId="59" fillId="0" borderId="1" xfId="0" applyNumberFormat="1" applyFont="1" applyBorder="1"/>
    <xf numFmtId="0" fontId="49" fillId="27" borderId="2" xfId="0" applyNumberFormat="1" applyFont="1" applyFill="1" applyBorder="1" applyAlignment="1">
      <alignment vertical="center"/>
    </xf>
    <xf numFmtId="0" fontId="49" fillId="27" borderId="4" xfId="0" applyNumberFormat="1" applyFont="1" applyFill="1" applyBorder="1" applyAlignment="1">
      <alignment vertical="center"/>
    </xf>
    <xf numFmtId="0" fontId="49" fillId="27" borderId="3" xfId="0" applyNumberFormat="1" applyFont="1" applyFill="1" applyBorder="1" applyAlignment="1">
      <alignment vertical="center"/>
    </xf>
    <xf numFmtId="0" fontId="0" fillId="40" borderId="0" xfId="0" applyFont="1" applyFill="1"/>
    <xf numFmtId="2" fontId="0" fillId="40" borderId="1" xfId="0" applyNumberFormat="1" applyFont="1" applyFill="1" applyBorder="1" applyAlignment="1">
      <alignment horizontal="right"/>
    </xf>
    <xf numFmtId="0" fontId="65" fillId="0" borderId="1" xfId="3641" applyFont="1" applyBorder="1" applyAlignment="1">
      <alignment horizontal="center" vertical="center" wrapText="1"/>
    </xf>
    <xf numFmtId="0" fontId="98" fillId="0" borderId="1" xfId="3641" applyFont="1" applyBorder="1" applyAlignment="1">
      <alignment horizontal="center" vertical="top" wrapText="1"/>
    </xf>
    <xf numFmtId="0" fontId="65" fillId="0" borderId="1" xfId="3641" applyFont="1" applyBorder="1" applyAlignment="1">
      <alignment horizontal="center" vertical="top" wrapText="1"/>
    </xf>
    <xf numFmtId="0" fontId="103" fillId="0" borderId="30" xfId="0" applyFont="1" applyBorder="1" applyAlignment="1">
      <alignment horizontal="center" vertical="center" wrapText="1"/>
    </xf>
    <xf numFmtId="0" fontId="103" fillId="0" borderId="31" xfId="0" applyFont="1" applyBorder="1" applyAlignment="1">
      <alignment horizontal="center" vertical="top" wrapText="1"/>
    </xf>
    <xf numFmtId="0" fontId="103" fillId="0" borderId="31" xfId="0" applyFont="1" applyBorder="1" applyAlignment="1">
      <alignment horizontal="center" vertical="center" wrapText="1"/>
    </xf>
    <xf numFmtId="0" fontId="2" fillId="0" borderId="0" xfId="3641" applyAlignment="1">
      <alignment horizontal="center"/>
    </xf>
    <xf numFmtId="1" fontId="54" fillId="27" borderId="1" xfId="0" applyNumberFormat="1" applyFont="1" applyFill="1" applyBorder="1" applyAlignment="1">
      <alignment horizontal="center" vertical="center" wrapText="1"/>
    </xf>
    <xf numFmtId="0" fontId="54" fillId="0" borderId="1" xfId="3642" applyNumberFormat="1" applyFont="1" applyFill="1" applyBorder="1" applyAlignment="1">
      <alignment horizontal="center" vertical="center" wrapText="1"/>
    </xf>
    <xf numFmtId="0" fontId="50" fillId="0" borderId="0" xfId="0" applyFont="1" applyAlignment="1">
      <alignment vertical="center" wrapText="1"/>
    </xf>
    <xf numFmtId="0" fontId="52" fillId="0" borderId="1" xfId="0" applyFont="1" applyBorder="1" applyAlignment="1">
      <alignment vertical="center" wrapText="1"/>
    </xf>
    <xf numFmtId="0" fontId="52" fillId="0" borderId="1" xfId="0" applyFont="1" applyBorder="1" applyAlignment="1">
      <alignment horizontal="center" vertical="center" wrapText="1"/>
    </xf>
    <xf numFmtId="0" fontId="3" fillId="0" borderId="1" xfId="3359" applyFont="1" applyBorder="1" applyAlignment="1">
      <alignment horizontal="center" vertical="center" wrapText="1"/>
    </xf>
    <xf numFmtId="167" fontId="5" fillId="0" borderId="1" xfId="51201" applyNumberFormat="1" applyFont="1" applyFill="1" applyBorder="1"/>
    <xf numFmtId="2" fontId="50" fillId="0" borderId="1" xfId="0" applyNumberFormat="1" applyFont="1" applyBorder="1" applyAlignment="1">
      <alignment vertical="center" wrapText="1"/>
    </xf>
    <xf numFmtId="0" fontId="50" fillId="0" borderId="1" xfId="0" applyFont="1" applyBorder="1" applyAlignment="1">
      <alignment vertical="center" wrapText="1"/>
    </xf>
    <xf numFmtId="167" fontId="50" fillId="0" borderId="0" xfId="0" applyNumberFormat="1" applyFont="1" applyAlignment="1">
      <alignment vertical="center" wrapText="1"/>
    </xf>
    <xf numFmtId="167" fontId="52" fillId="0" borderId="1" xfId="0" applyNumberFormat="1" applyFont="1" applyBorder="1" applyAlignment="1">
      <alignment horizontal="right" vertical="center" wrapText="1"/>
    </xf>
    <xf numFmtId="2" fontId="52" fillId="0" borderId="1" xfId="0" applyNumberFormat="1" applyFont="1" applyBorder="1" applyAlignment="1">
      <alignment horizontal="right" vertical="center" wrapText="1"/>
    </xf>
    <xf numFmtId="0" fontId="52" fillId="0" borderId="0" xfId="0" applyFont="1" applyAlignment="1">
      <alignment vertical="center" wrapText="1"/>
    </xf>
    <xf numFmtId="167" fontId="50" fillId="0" borderId="1" xfId="0" applyNumberFormat="1" applyFont="1" applyBorder="1" applyAlignment="1">
      <alignment horizontal="right" vertical="center" wrapText="1"/>
    </xf>
    <xf numFmtId="2" fontId="52" fillId="0" borderId="1" xfId="0" applyNumberFormat="1" applyFont="1" applyBorder="1" applyAlignment="1">
      <alignment vertical="center" wrapText="1"/>
    </xf>
    <xf numFmtId="0" fontId="50" fillId="0" borderId="0" xfId="0" applyFont="1" applyAlignment="1">
      <alignment horizontal="right" vertical="center" wrapText="1"/>
    </xf>
    <xf numFmtId="2" fontId="50" fillId="0" borderId="1" xfId="0" applyNumberFormat="1" applyFont="1" applyFill="1" applyBorder="1" applyAlignment="1">
      <alignment vertical="center" wrapText="1"/>
    </xf>
    <xf numFmtId="2" fontId="50" fillId="0" borderId="0" xfId="0" applyNumberFormat="1" applyFont="1" applyAlignment="1">
      <alignment horizontal="right" vertical="center" wrapText="1"/>
    </xf>
    <xf numFmtId="2" fontId="118" fillId="0" borderId="1" xfId="51200" applyNumberFormat="1" applyFont="1" applyBorder="1" applyAlignment="1">
      <alignment horizontal="right" vertical="center" wrapText="1"/>
    </xf>
    <xf numFmtId="2" fontId="50" fillId="0" borderId="1" xfId="0" applyNumberFormat="1" applyFont="1" applyBorder="1" applyAlignment="1">
      <alignment horizontal="right" vertical="center" wrapText="1"/>
    </xf>
    <xf numFmtId="0" fontId="0" fillId="0" borderId="0" xfId="0"/>
    <xf numFmtId="0" fontId="3" fillId="27" borderId="1" xfId="0" applyFont="1" applyFill="1" applyBorder="1" applyAlignment="1">
      <alignment horizontal="center" vertical="center" wrapText="1"/>
    </xf>
    <xf numFmtId="0" fontId="106" fillId="0" borderId="36" xfId="4" applyFont="1" applyFill="1" applyBorder="1" applyAlignment="1">
      <alignment horizontal="left" vertical="center"/>
    </xf>
    <xf numFmtId="2" fontId="54" fillId="0" borderId="36" xfId="3642" applyNumberFormat="1" applyFont="1" applyFill="1" applyBorder="1" applyAlignment="1">
      <alignment horizontal="right" vertical="center" wrapText="1"/>
    </xf>
    <xf numFmtId="2" fontId="54" fillId="0" borderId="0" xfId="3643" applyNumberFormat="1" applyFont="1" applyFill="1"/>
    <xf numFmtId="1" fontId="57" fillId="0" borderId="1" xfId="0" applyNumberFormat="1" applyFont="1" applyFill="1" applyBorder="1" applyAlignment="1">
      <alignment horizontal="right" vertical="center" wrapText="1"/>
    </xf>
    <xf numFmtId="2" fontId="57" fillId="0" borderId="1" xfId="0" applyNumberFormat="1" applyFont="1" applyFill="1" applyBorder="1" applyAlignment="1">
      <alignment horizontal="right" vertical="center" wrapText="1"/>
    </xf>
    <xf numFmtId="0" fontId="58" fillId="0" borderId="2" xfId="0" applyFont="1" applyFill="1" applyBorder="1" applyAlignment="1">
      <alignment vertical="center"/>
    </xf>
    <xf numFmtId="0" fontId="58" fillId="0" borderId="3" xfId="0" applyFont="1" applyFill="1" applyBorder="1" applyAlignment="1">
      <alignment vertical="center"/>
    </xf>
    <xf numFmtId="0" fontId="57" fillId="0" borderId="2" xfId="0" applyFont="1" applyFill="1" applyBorder="1" applyAlignment="1">
      <alignment vertical="center"/>
    </xf>
    <xf numFmtId="2" fontId="51" fillId="27" borderId="0" xfId="0" applyNumberFormat="1" applyFont="1" applyFill="1" applyAlignment="1">
      <alignment horizontal="right"/>
    </xf>
    <xf numFmtId="9" fontId="58" fillId="27" borderId="1" xfId="7" applyFont="1" applyFill="1" applyBorder="1" applyAlignment="1">
      <alignment horizontal="right" vertical="center" wrapText="1"/>
    </xf>
    <xf numFmtId="2" fontId="108" fillId="0" borderId="1" xfId="3647" applyNumberFormat="1" applyFont="1" applyFill="1" applyBorder="1" applyAlignment="1">
      <alignment horizontal="right" vertical="center" wrapText="1"/>
    </xf>
    <xf numFmtId="0" fontId="58" fillId="27" borderId="2" xfId="0" applyFont="1" applyFill="1" applyBorder="1" applyAlignment="1">
      <alignment horizontal="center" vertical="center"/>
    </xf>
    <xf numFmtId="10" fontId="58" fillId="27" borderId="1" xfId="7" applyNumberFormat="1" applyFont="1" applyFill="1" applyBorder="1" applyAlignment="1">
      <alignment horizontal="right" vertical="center" wrapText="1"/>
    </xf>
    <xf numFmtId="194" fontId="58" fillId="27" borderId="1" xfId="7" applyNumberFormat="1" applyFont="1" applyFill="1" applyBorder="1" applyAlignment="1">
      <alignment horizontal="right" vertical="center" wrapText="1"/>
    </xf>
    <xf numFmtId="2" fontId="111" fillId="0" borderId="1" xfId="0" applyNumberFormat="1" applyFont="1" applyBorder="1" applyAlignment="1">
      <alignment horizontal="center" vertical="top" wrapText="1"/>
    </xf>
    <xf numFmtId="2" fontId="112" fillId="0" borderId="1" xfId="0" applyNumberFormat="1" applyFont="1" applyBorder="1" applyAlignment="1">
      <alignment horizontal="center" vertical="top" wrapText="1"/>
    </xf>
    <xf numFmtId="2" fontId="2" fillId="0" borderId="0" xfId="3641" applyNumberFormat="1" applyAlignment="1">
      <alignment horizontal="right" vertical="center"/>
    </xf>
    <xf numFmtId="2" fontId="123" fillId="0" borderId="1" xfId="3641" applyNumberFormat="1" applyFont="1" applyBorder="1" applyAlignment="1">
      <alignment horizontal="right" vertical="top" wrapText="1" readingOrder="1"/>
    </xf>
    <xf numFmtId="0" fontId="124" fillId="0" borderId="1" xfId="3641" applyFont="1" applyFill="1" applyBorder="1" applyAlignment="1">
      <alignment horizontal="left" vertical="top" wrapText="1" readingOrder="1"/>
    </xf>
    <xf numFmtId="2" fontId="126" fillId="0" borderId="1" xfId="3641" applyNumberFormat="1" applyFont="1" applyFill="1" applyBorder="1" applyAlignment="1">
      <alignment horizontal="right" wrapText="1" readingOrder="1"/>
    </xf>
    <xf numFmtId="2" fontId="126" fillId="0" borderId="1" xfId="3641" applyNumberFormat="1" applyFont="1" applyBorder="1" applyAlignment="1">
      <alignment horizontal="right" vertical="top" wrapText="1" readingOrder="1"/>
    </xf>
    <xf numFmtId="169" fontId="50" fillId="0" borderId="0" xfId="0" applyNumberFormat="1" applyFont="1" applyFill="1" applyAlignment="1">
      <alignment horizontal="right" vertical="top"/>
    </xf>
    <xf numFmtId="0" fontId="57" fillId="0" borderId="1" xfId="0" applyFont="1" applyFill="1" applyBorder="1" applyAlignment="1">
      <alignment horizontal="left" vertical="center" wrapText="1"/>
    </xf>
    <xf numFmtId="169" fontId="57" fillId="0" borderId="1" xfId="0" applyNumberFormat="1" applyFont="1" applyFill="1" applyBorder="1" applyAlignment="1">
      <alignment horizontal="right" vertical="center" wrapText="1"/>
    </xf>
    <xf numFmtId="1" fontId="128" fillId="0" borderId="1" xfId="0" applyNumberFormat="1" applyFont="1" applyFill="1" applyBorder="1" applyAlignment="1">
      <alignment horizontal="center" vertical="center" wrapText="1"/>
    </xf>
    <xf numFmtId="2" fontId="128" fillId="0" borderId="1" xfId="0" applyNumberFormat="1" applyFont="1" applyFill="1" applyBorder="1" applyAlignment="1">
      <alignment horizontal="center" vertical="center" wrapText="1"/>
    </xf>
    <xf numFmtId="10" fontId="128" fillId="0" borderId="1" xfId="0" applyNumberFormat="1" applyFont="1" applyFill="1" applyBorder="1" applyAlignment="1">
      <alignment horizontal="center" vertical="center" wrapText="1"/>
    </xf>
    <xf numFmtId="169" fontId="128" fillId="0" borderId="1" xfId="0" applyNumberFormat="1" applyFont="1" applyFill="1" applyBorder="1" applyAlignment="1">
      <alignment horizontal="right" vertical="top" wrapText="1"/>
    </xf>
    <xf numFmtId="167" fontId="128" fillId="0" borderId="1" xfId="0" applyNumberFormat="1" applyFont="1" applyFill="1" applyBorder="1" applyAlignment="1">
      <alignment horizontal="center" vertical="center" wrapText="1"/>
    </xf>
    <xf numFmtId="2" fontId="128" fillId="0" borderId="2" xfId="0" applyNumberFormat="1" applyFont="1" applyFill="1" applyBorder="1" applyAlignment="1">
      <alignment horizontal="center" vertical="center" wrapText="1"/>
    </xf>
    <xf numFmtId="2" fontId="127" fillId="0" borderId="1" xfId="0" applyNumberFormat="1" applyFont="1" applyFill="1" applyBorder="1" applyAlignment="1">
      <alignment horizontal="center" vertical="center" wrapText="1"/>
    </xf>
    <xf numFmtId="0" fontId="128" fillId="0" borderId="1" xfId="0" applyFont="1" applyFill="1" applyBorder="1" applyAlignment="1">
      <alignment horizontal="left" vertical="center" wrapText="1"/>
    </xf>
    <xf numFmtId="2" fontId="128" fillId="0" borderId="1" xfId="0" applyNumberFormat="1" applyFont="1" applyFill="1" applyBorder="1" applyAlignment="1">
      <alignment horizontal="left" vertical="center" wrapText="1"/>
    </xf>
    <xf numFmtId="10" fontId="128" fillId="0" borderId="1" xfId="0" applyNumberFormat="1" applyFont="1" applyFill="1" applyBorder="1" applyAlignment="1">
      <alignment horizontal="left" vertical="center" wrapText="1"/>
    </xf>
    <xf numFmtId="1" fontId="127" fillId="0" borderId="1" xfId="0" applyNumberFormat="1" applyFont="1" applyFill="1" applyBorder="1" applyAlignment="1">
      <alignment horizontal="center" vertical="center" wrapText="1"/>
    </xf>
    <xf numFmtId="0" fontId="127" fillId="0" borderId="1" xfId="0" applyFont="1" applyFill="1" applyBorder="1" applyAlignment="1">
      <alignment horizontal="left" vertical="center" wrapText="1"/>
    </xf>
    <xf numFmtId="2" fontId="127" fillId="0" borderId="1" xfId="0" applyNumberFormat="1" applyFont="1" applyFill="1" applyBorder="1" applyAlignment="1">
      <alignment horizontal="left" vertical="center" wrapText="1"/>
    </xf>
    <xf numFmtId="1" fontId="127" fillId="0" borderId="1" xfId="0" applyNumberFormat="1" applyFont="1" applyFill="1" applyBorder="1" applyAlignment="1">
      <alignment horizontal="left" vertical="center" wrapText="1"/>
    </xf>
    <xf numFmtId="10" fontId="127" fillId="0" borderId="1" xfId="0" applyNumberFormat="1" applyFont="1" applyFill="1" applyBorder="1" applyAlignment="1">
      <alignment horizontal="left" vertical="center" wrapText="1"/>
    </xf>
    <xf numFmtId="169" fontId="127" fillId="0" borderId="1" xfId="0" applyNumberFormat="1" applyFont="1" applyFill="1" applyBorder="1" applyAlignment="1">
      <alignment horizontal="right" vertical="top" wrapText="1"/>
    </xf>
    <xf numFmtId="167" fontId="127" fillId="0" borderId="1" xfId="0" applyNumberFormat="1" applyFont="1" applyFill="1" applyBorder="1" applyAlignment="1">
      <alignment horizontal="right" vertical="top" wrapText="1"/>
    </xf>
    <xf numFmtId="0" fontId="127" fillId="0" borderId="1" xfId="0" applyFont="1" applyFill="1" applyBorder="1" applyAlignment="1">
      <alignment vertical="center" wrapText="1"/>
    </xf>
    <xf numFmtId="2" fontId="127" fillId="0" borderId="1" xfId="0" applyNumberFormat="1" applyFont="1" applyFill="1" applyBorder="1" applyAlignment="1">
      <alignment vertical="center" wrapText="1"/>
    </xf>
    <xf numFmtId="10" fontId="127" fillId="0" borderId="1" xfId="0" applyNumberFormat="1" applyFont="1" applyFill="1" applyBorder="1" applyAlignment="1">
      <alignment vertical="center" wrapText="1"/>
    </xf>
    <xf numFmtId="0" fontId="127" fillId="0" borderId="1" xfId="1" applyFont="1" applyFill="1" applyBorder="1" applyAlignment="1">
      <alignment vertical="center" wrapText="1"/>
    </xf>
    <xf numFmtId="2" fontId="127" fillId="0" borderId="1" xfId="1" applyNumberFormat="1" applyFont="1" applyFill="1" applyBorder="1" applyAlignment="1">
      <alignment vertical="center" wrapText="1"/>
    </xf>
    <xf numFmtId="9" fontId="127" fillId="0" borderId="1" xfId="7" applyFont="1" applyFill="1" applyBorder="1" applyAlignment="1">
      <alignment vertical="center" wrapText="1"/>
    </xf>
    <xf numFmtId="10" fontId="127" fillId="0" borderId="1" xfId="1" applyNumberFormat="1" applyFont="1" applyFill="1" applyBorder="1" applyAlignment="1">
      <alignment vertical="center" wrapText="1"/>
    </xf>
    <xf numFmtId="0" fontId="128" fillId="0" borderId="1" xfId="1" applyFont="1" applyFill="1" applyBorder="1" applyAlignment="1">
      <alignment vertical="center" wrapText="1"/>
    </xf>
    <xf numFmtId="2" fontId="128" fillId="0" borderId="1" xfId="1" applyNumberFormat="1" applyFont="1" applyFill="1" applyBorder="1" applyAlignment="1">
      <alignment vertical="center" wrapText="1"/>
    </xf>
    <xf numFmtId="10" fontId="128" fillId="0" borderId="1" xfId="1" applyNumberFormat="1" applyFont="1" applyFill="1" applyBorder="1" applyAlignment="1">
      <alignment vertical="center" wrapText="1"/>
    </xf>
    <xf numFmtId="0" fontId="128" fillId="0" borderId="1" xfId="2" applyFont="1" applyFill="1" applyBorder="1" applyAlignment="1">
      <alignment horizontal="left" vertical="center" wrapText="1"/>
    </xf>
    <xf numFmtId="2" fontId="128" fillId="0" borderId="1" xfId="2" applyNumberFormat="1" applyFont="1" applyFill="1" applyBorder="1" applyAlignment="1">
      <alignment horizontal="left" vertical="center" wrapText="1"/>
    </xf>
    <xf numFmtId="10" fontId="128" fillId="0" borderId="1" xfId="2" applyNumberFormat="1" applyFont="1" applyFill="1" applyBorder="1" applyAlignment="1">
      <alignment horizontal="left" vertical="center" wrapText="1"/>
    </xf>
    <xf numFmtId="0" fontId="50" fillId="0" borderId="1" xfId="0" applyFont="1" applyFill="1" applyBorder="1" applyAlignment="1">
      <alignment vertical="center" wrapText="1"/>
    </xf>
    <xf numFmtId="0" fontId="128" fillId="0" borderId="1" xfId="2" applyFont="1" applyFill="1" applyBorder="1" applyAlignment="1">
      <alignment horizontal="right" vertical="center" wrapText="1"/>
    </xf>
    <xf numFmtId="2" fontId="128" fillId="0" borderId="1" xfId="2" applyNumberFormat="1" applyFont="1" applyFill="1" applyBorder="1" applyAlignment="1">
      <alignment horizontal="right" vertical="center" wrapText="1"/>
    </xf>
    <xf numFmtId="10" fontId="128" fillId="0" borderId="1" xfId="2" applyNumberFormat="1" applyFont="1" applyFill="1" applyBorder="1" applyAlignment="1">
      <alignment horizontal="right" vertical="center" wrapText="1"/>
    </xf>
    <xf numFmtId="0" fontId="127" fillId="0" borderId="1" xfId="4" applyFont="1" applyFill="1" applyBorder="1" applyAlignment="1">
      <alignment vertical="center" wrapText="1"/>
    </xf>
    <xf numFmtId="2" fontId="127" fillId="0" borderId="1" xfId="4" applyNumberFormat="1" applyFont="1" applyFill="1" applyBorder="1" applyAlignment="1">
      <alignment vertical="center" wrapText="1"/>
    </xf>
    <xf numFmtId="10" fontId="127" fillId="0" borderId="1" xfId="4" applyNumberFormat="1" applyFont="1" applyFill="1" applyBorder="1" applyAlignment="1">
      <alignment vertical="center" wrapText="1"/>
    </xf>
    <xf numFmtId="0" fontId="127" fillId="0" borderId="1" xfId="3" applyFont="1" applyFill="1" applyBorder="1" applyAlignment="1">
      <alignment vertical="center" wrapText="1"/>
    </xf>
    <xf numFmtId="2" fontId="127" fillId="0" borderId="1" xfId="3" applyNumberFormat="1" applyFont="1" applyFill="1" applyBorder="1" applyAlignment="1">
      <alignment vertical="center" wrapText="1"/>
    </xf>
    <xf numFmtId="10" fontId="127" fillId="0" borderId="1" xfId="3" applyNumberFormat="1" applyFont="1" applyFill="1" applyBorder="1" applyAlignment="1">
      <alignment vertical="center" wrapText="1"/>
    </xf>
    <xf numFmtId="0" fontId="128" fillId="0" borderId="1" xfId="2" applyFont="1" applyFill="1" applyBorder="1" applyAlignment="1">
      <alignment horizontal="right" vertical="center"/>
    </xf>
    <xf numFmtId="2" fontId="128" fillId="0" borderId="1" xfId="2" applyNumberFormat="1" applyFont="1" applyFill="1" applyBorder="1" applyAlignment="1">
      <alignment horizontal="right" vertical="center"/>
    </xf>
    <xf numFmtId="10" fontId="128" fillId="0" borderId="1" xfId="2" applyNumberFormat="1" applyFont="1" applyFill="1" applyBorder="1" applyAlignment="1">
      <alignment horizontal="right" vertical="center"/>
    </xf>
    <xf numFmtId="0" fontId="128" fillId="0" borderId="1" xfId="0" applyFont="1" applyFill="1" applyBorder="1" applyAlignment="1">
      <alignment vertical="center" wrapText="1"/>
    </xf>
    <xf numFmtId="2" fontId="128" fillId="0" borderId="1" xfId="0" applyNumberFormat="1" applyFont="1" applyFill="1" applyBorder="1" applyAlignment="1">
      <alignment vertical="center" wrapText="1"/>
    </xf>
    <xf numFmtId="10" fontId="128" fillId="0" borderId="1" xfId="0" applyNumberFormat="1" applyFont="1" applyFill="1" applyBorder="1" applyAlignment="1">
      <alignment vertical="center" wrapText="1"/>
    </xf>
    <xf numFmtId="0" fontId="128" fillId="0" borderId="1" xfId="6" applyFont="1" applyFill="1" applyBorder="1" applyAlignment="1">
      <alignment horizontal="left" vertical="center" wrapText="1"/>
    </xf>
    <xf numFmtId="2" fontId="128" fillId="0" borderId="1" xfId="6" applyNumberFormat="1" applyFont="1" applyFill="1" applyBorder="1" applyAlignment="1">
      <alignment horizontal="left" vertical="center" wrapText="1"/>
    </xf>
    <xf numFmtId="10" fontId="128" fillId="0" borderId="1" xfId="6" applyNumberFormat="1" applyFont="1" applyFill="1" applyBorder="1" applyAlignment="1">
      <alignment horizontal="left" vertical="center" wrapText="1"/>
    </xf>
    <xf numFmtId="0" fontId="127" fillId="0" borderId="1" xfId="6" applyFont="1" applyFill="1" applyBorder="1" applyAlignment="1">
      <alignment vertical="center" wrapText="1"/>
    </xf>
    <xf numFmtId="2" fontId="127" fillId="0" borderId="1" xfId="6" applyNumberFormat="1" applyFont="1" applyFill="1" applyBorder="1" applyAlignment="1">
      <alignment vertical="center" wrapText="1"/>
    </xf>
    <xf numFmtId="10" fontId="127" fillId="0" borderId="1" xfId="6" applyNumberFormat="1" applyFont="1" applyFill="1" applyBorder="1" applyAlignment="1">
      <alignment vertical="center" wrapText="1"/>
    </xf>
    <xf numFmtId="0" fontId="128" fillId="0" borderId="1" xfId="6" applyFont="1" applyFill="1" applyBorder="1" applyAlignment="1">
      <alignment horizontal="right" vertical="center" wrapText="1"/>
    </xf>
    <xf numFmtId="2" fontId="128" fillId="0" borderId="1" xfId="6" applyNumberFormat="1" applyFont="1" applyFill="1" applyBorder="1" applyAlignment="1">
      <alignment horizontal="right" vertical="center" wrapText="1"/>
    </xf>
    <xf numFmtId="0" fontId="128" fillId="0" borderId="1" xfId="6" applyFont="1" applyFill="1" applyBorder="1" applyAlignment="1">
      <alignment vertical="center" wrapText="1"/>
    </xf>
    <xf numFmtId="2" fontId="128" fillId="0" borderId="1" xfId="6" applyNumberFormat="1" applyFont="1" applyFill="1" applyBorder="1" applyAlignment="1">
      <alignment vertical="center" wrapText="1"/>
    </xf>
    <xf numFmtId="10" fontId="128" fillId="0" borderId="1" xfId="6" applyNumberFormat="1" applyFont="1" applyFill="1" applyBorder="1" applyAlignment="1">
      <alignment vertical="center" wrapText="1"/>
    </xf>
    <xf numFmtId="0" fontId="127" fillId="0" borderId="1" xfId="0" applyFont="1" applyFill="1" applyBorder="1" applyAlignment="1">
      <alignment vertical="top" wrapText="1"/>
    </xf>
    <xf numFmtId="2" fontId="127" fillId="0" borderId="1" xfId="0" applyNumberFormat="1" applyFont="1" applyFill="1" applyBorder="1" applyAlignment="1">
      <alignment vertical="top" wrapText="1"/>
    </xf>
    <xf numFmtId="10" fontId="127" fillId="0" borderId="1" xfId="0" applyNumberFormat="1" applyFont="1" applyFill="1" applyBorder="1" applyAlignment="1">
      <alignment vertical="top" wrapText="1"/>
    </xf>
    <xf numFmtId="0" fontId="128" fillId="0" borderId="1" xfId="0" applyFont="1" applyFill="1" applyBorder="1" applyAlignment="1">
      <alignment horizontal="right" vertical="center" wrapText="1"/>
    </xf>
    <xf numFmtId="2" fontId="128" fillId="0" borderId="1" xfId="0" applyNumberFormat="1" applyFont="1" applyFill="1" applyBorder="1" applyAlignment="1">
      <alignment horizontal="right" vertical="center" wrapText="1"/>
    </xf>
    <xf numFmtId="0" fontId="129" fillId="0" borderId="1" xfId="4" applyFont="1" applyFill="1" applyBorder="1" applyAlignment="1">
      <alignment vertical="center" wrapText="1"/>
    </xf>
    <xf numFmtId="167" fontId="129" fillId="0" borderId="1" xfId="4" applyNumberFormat="1" applyFont="1" applyFill="1" applyBorder="1" applyAlignment="1">
      <alignment vertical="center" wrapText="1"/>
    </xf>
    <xf numFmtId="2" fontId="129" fillId="0" borderId="1" xfId="4" applyNumberFormat="1" applyFont="1" applyFill="1" applyBorder="1" applyAlignment="1">
      <alignment vertical="center" wrapText="1"/>
    </xf>
    <xf numFmtId="10" fontId="129" fillId="0" borderId="1" xfId="4" applyNumberFormat="1" applyFont="1" applyFill="1" applyBorder="1" applyAlignment="1">
      <alignment vertical="center" wrapText="1"/>
    </xf>
    <xf numFmtId="1" fontId="50" fillId="0" borderId="1" xfId="0" applyNumberFormat="1" applyFont="1" applyFill="1" applyBorder="1" applyAlignment="1">
      <alignment vertical="center" wrapText="1"/>
    </xf>
    <xf numFmtId="0" fontId="0" fillId="0" borderId="1" xfId="0" applyFont="1" applyFill="1" applyBorder="1" applyAlignment="1">
      <alignment vertical="top" wrapText="1"/>
    </xf>
    <xf numFmtId="2" fontId="0" fillId="0" borderId="1" xfId="0" applyNumberFormat="1" applyFont="1" applyFill="1" applyBorder="1" applyAlignment="1">
      <alignment vertical="top" wrapText="1"/>
    </xf>
    <xf numFmtId="10" fontId="0" fillId="0" borderId="1" xfId="0" applyNumberFormat="1" applyFont="1" applyFill="1" applyBorder="1" applyAlignment="1">
      <alignment vertical="top" wrapText="1"/>
    </xf>
    <xf numFmtId="0" fontId="127" fillId="0" borderId="1" xfId="0" applyFont="1" applyFill="1" applyBorder="1" applyAlignment="1">
      <alignment horizontal="right" vertical="center" wrapText="1"/>
    </xf>
    <xf numFmtId="2" fontId="127" fillId="0" borderId="1" xfId="0" applyNumberFormat="1" applyFont="1" applyFill="1" applyBorder="1" applyAlignment="1">
      <alignment horizontal="right" vertical="center" wrapText="1"/>
    </xf>
    <xf numFmtId="9" fontId="50" fillId="0" borderId="1" xfId="7" applyFont="1" applyFill="1" applyBorder="1" applyAlignment="1">
      <alignment horizontal="right" vertical="center" wrapText="1"/>
    </xf>
    <xf numFmtId="1" fontId="127" fillId="0" borderId="1" xfId="0" applyNumberFormat="1" applyFont="1" applyFill="1" applyBorder="1" applyAlignment="1">
      <alignment horizontal="right" vertical="center" wrapText="1"/>
    </xf>
    <xf numFmtId="1" fontId="128" fillId="0" borderId="1" xfId="0" applyNumberFormat="1" applyFont="1" applyFill="1" applyBorder="1" applyAlignment="1">
      <alignment horizontal="right" vertical="center" wrapText="1"/>
    </xf>
    <xf numFmtId="168" fontId="127" fillId="0" borderId="1" xfId="0" applyNumberFormat="1" applyFont="1" applyFill="1" applyBorder="1" applyAlignment="1">
      <alignment horizontal="right" vertical="top" wrapText="1"/>
    </xf>
    <xf numFmtId="169" fontId="127" fillId="0" borderId="1" xfId="0" applyNumberFormat="1" applyFont="1" applyFill="1" applyBorder="1" applyAlignment="1">
      <alignment vertical="center" wrapText="1"/>
    </xf>
    <xf numFmtId="169" fontId="50" fillId="0" borderId="1" xfId="0" applyNumberFormat="1" applyFont="1" applyFill="1" applyBorder="1" applyAlignment="1">
      <alignment vertical="center" wrapText="1"/>
    </xf>
    <xf numFmtId="167" fontId="127" fillId="0" borderId="1" xfId="0" applyNumberFormat="1" applyFont="1" applyFill="1" applyBorder="1" applyAlignment="1">
      <alignment vertical="center" wrapText="1"/>
    </xf>
    <xf numFmtId="167" fontId="50" fillId="0" borderId="1" xfId="0" applyNumberFormat="1" applyFont="1" applyFill="1" applyBorder="1" applyAlignment="1">
      <alignment vertical="center" wrapText="1"/>
    </xf>
    <xf numFmtId="2" fontId="127" fillId="0" borderId="1" xfId="2" applyNumberFormat="1" applyFont="1" applyFill="1" applyBorder="1" applyAlignment="1">
      <alignment horizontal="center" vertical="center" wrapText="1"/>
    </xf>
    <xf numFmtId="0" fontId="130" fillId="0" borderId="1" xfId="0" applyFont="1" applyFill="1" applyBorder="1" applyAlignment="1">
      <alignment horizontal="left" vertical="center" wrapText="1"/>
    </xf>
    <xf numFmtId="2" fontId="130" fillId="0" borderId="1" xfId="0" applyNumberFormat="1" applyFont="1" applyFill="1" applyBorder="1" applyAlignment="1">
      <alignment horizontal="left" vertical="center" wrapText="1"/>
    </xf>
    <xf numFmtId="0" fontId="129" fillId="0" borderId="1" xfId="2" applyFont="1" applyFill="1" applyBorder="1" applyAlignment="1">
      <alignment horizontal="left" vertical="center" wrapText="1"/>
    </xf>
    <xf numFmtId="2" fontId="129" fillId="0" borderId="1" xfId="2" applyNumberFormat="1" applyFont="1" applyFill="1" applyBorder="1" applyAlignment="1">
      <alignment horizontal="left" vertical="center" wrapText="1"/>
    </xf>
    <xf numFmtId="0" fontId="129" fillId="0" borderId="1" xfId="2" applyFont="1" applyFill="1" applyBorder="1" applyAlignment="1">
      <alignment horizontal="left" wrapText="1"/>
    </xf>
    <xf numFmtId="2" fontId="129" fillId="0" borderId="1" xfId="2" applyNumberFormat="1" applyFont="1" applyFill="1" applyBorder="1" applyAlignment="1">
      <alignment horizontal="left" wrapText="1"/>
    </xf>
    <xf numFmtId="0" fontId="130" fillId="0" borderId="1" xfId="0" applyFont="1" applyFill="1" applyBorder="1" applyAlignment="1">
      <alignment horizontal="right" vertical="center" wrapText="1"/>
    </xf>
    <xf numFmtId="2" fontId="130" fillId="0" borderId="1" xfId="0" applyNumberFormat="1" applyFont="1" applyFill="1" applyBorder="1" applyAlignment="1">
      <alignment horizontal="right" vertical="center" wrapText="1"/>
    </xf>
    <xf numFmtId="0" fontId="129" fillId="0" borderId="1" xfId="0" applyFont="1" applyFill="1" applyBorder="1" applyAlignment="1">
      <alignment horizontal="left" vertical="center" wrapText="1"/>
    </xf>
    <xf numFmtId="1" fontId="129" fillId="0" borderId="1" xfId="0" applyNumberFormat="1" applyFont="1" applyFill="1" applyBorder="1" applyAlignment="1">
      <alignment horizontal="right" vertical="center" wrapText="1"/>
    </xf>
    <xf numFmtId="2" fontId="129" fillId="0" borderId="1" xfId="0" applyNumberFormat="1" applyFont="1" applyFill="1" applyBorder="1" applyAlignment="1">
      <alignment horizontal="right" vertical="center" wrapText="1"/>
    </xf>
    <xf numFmtId="10" fontId="50" fillId="0" borderId="1" xfId="7" applyNumberFormat="1" applyFont="1" applyFill="1" applyBorder="1" applyAlignment="1">
      <alignment horizontal="right" vertical="center" wrapText="1"/>
    </xf>
    <xf numFmtId="2" fontId="129" fillId="0" borderId="1" xfId="0" applyNumberFormat="1" applyFont="1" applyFill="1" applyBorder="1" applyAlignment="1">
      <alignment horizontal="left" vertical="center" wrapText="1"/>
    </xf>
    <xf numFmtId="0" fontId="129" fillId="0" borderId="1" xfId="0" applyFont="1" applyFill="1" applyBorder="1" applyAlignment="1">
      <alignment horizontal="right" vertical="top" wrapText="1"/>
    </xf>
    <xf numFmtId="2" fontId="129" fillId="0" borderId="1" xfId="0" applyNumberFormat="1" applyFont="1" applyFill="1" applyBorder="1" applyAlignment="1">
      <alignment horizontal="right" vertical="top" wrapText="1"/>
    </xf>
    <xf numFmtId="1" fontId="129" fillId="0" borderId="1" xfId="2" applyNumberFormat="1" applyFont="1" applyFill="1" applyBorder="1" applyAlignment="1">
      <alignment horizontal="right" vertical="center" wrapText="1"/>
    </xf>
    <xf numFmtId="2" fontId="129" fillId="0" borderId="1" xfId="2" applyNumberFormat="1" applyFont="1" applyFill="1" applyBorder="1" applyAlignment="1">
      <alignment horizontal="right" vertical="center" wrapText="1"/>
    </xf>
    <xf numFmtId="1" fontId="130" fillId="0" borderId="1" xfId="0" applyNumberFormat="1" applyFont="1" applyFill="1" applyBorder="1" applyAlignment="1">
      <alignment horizontal="right" vertical="center" wrapText="1"/>
    </xf>
    <xf numFmtId="0" fontId="129" fillId="0" borderId="1" xfId="2" applyFont="1" applyFill="1" applyBorder="1" applyAlignment="1">
      <alignment horizontal="right" vertical="top" wrapText="1"/>
    </xf>
    <xf numFmtId="2" fontId="129" fillId="0" borderId="1" xfId="2" applyNumberFormat="1" applyFont="1" applyFill="1" applyBorder="1" applyAlignment="1">
      <alignment horizontal="right" vertical="top" wrapText="1"/>
    </xf>
    <xf numFmtId="2" fontId="127" fillId="0" borderId="1" xfId="4" applyNumberFormat="1" applyFont="1" applyFill="1" applyBorder="1" applyAlignment="1">
      <alignment horizontal="center" vertical="center" wrapText="1"/>
    </xf>
    <xf numFmtId="9" fontId="131" fillId="0" borderId="1" xfId="7" applyFont="1" applyFill="1" applyBorder="1" applyAlignment="1">
      <alignment horizontal="right" vertical="center" wrapText="1"/>
    </xf>
    <xf numFmtId="10" fontId="131" fillId="0" borderId="1" xfId="7" applyNumberFormat="1" applyFont="1" applyFill="1" applyBorder="1" applyAlignment="1">
      <alignment horizontal="right" vertical="center" wrapText="1"/>
    </xf>
    <xf numFmtId="0" fontId="130" fillId="0" borderId="1" xfId="1" applyFont="1" applyFill="1" applyBorder="1" applyAlignment="1">
      <alignment horizontal="right" vertical="center" wrapText="1"/>
    </xf>
    <xf numFmtId="1" fontId="130" fillId="0" borderId="1" xfId="1" applyNumberFormat="1" applyFont="1" applyFill="1" applyBorder="1" applyAlignment="1">
      <alignment horizontal="right" vertical="center" wrapText="1"/>
    </xf>
    <xf numFmtId="2" fontId="130" fillId="0" borderId="1" xfId="1" applyNumberFormat="1" applyFont="1" applyFill="1" applyBorder="1" applyAlignment="1">
      <alignment horizontal="right" vertical="center" wrapText="1"/>
    </xf>
    <xf numFmtId="0" fontId="132" fillId="0" borderId="1" xfId="0" applyFont="1" applyFill="1" applyBorder="1" applyAlignment="1">
      <alignment vertical="center" wrapText="1"/>
    </xf>
    <xf numFmtId="0" fontId="132" fillId="0" borderId="1" xfId="0" applyFont="1" applyFill="1" applyBorder="1" applyAlignment="1">
      <alignment horizontal="right" vertical="center" wrapText="1"/>
    </xf>
    <xf numFmtId="2" fontId="50" fillId="0" borderId="1" xfId="0" applyNumberFormat="1" applyFont="1" applyFill="1" applyBorder="1" applyAlignment="1">
      <alignment horizontal="right" vertical="center" wrapText="1"/>
    </xf>
    <xf numFmtId="0" fontId="127" fillId="0" borderId="1" xfId="1" applyFont="1" applyFill="1" applyBorder="1" applyAlignment="1">
      <alignment horizontal="right" vertical="center" wrapText="1"/>
    </xf>
    <xf numFmtId="2" fontId="127" fillId="0" borderId="1" xfId="1" applyNumberFormat="1" applyFont="1" applyFill="1" applyBorder="1" applyAlignment="1">
      <alignment horizontal="right" vertical="center" wrapText="1"/>
    </xf>
    <xf numFmtId="0" fontId="128" fillId="0" borderId="1" xfId="1" applyFont="1" applyFill="1" applyBorder="1" applyAlignment="1">
      <alignment horizontal="right" vertical="center" wrapText="1"/>
    </xf>
    <xf numFmtId="2" fontId="128" fillId="0" borderId="1" xfId="1" applyNumberFormat="1" applyFont="1" applyFill="1" applyBorder="1" applyAlignment="1">
      <alignment horizontal="right" vertical="center" wrapText="1"/>
    </xf>
    <xf numFmtId="167" fontId="128" fillId="0" borderId="1" xfId="0" applyNumberFormat="1" applyFont="1" applyFill="1" applyBorder="1" applyAlignment="1">
      <alignment horizontal="right" vertical="top" wrapText="1"/>
    </xf>
    <xf numFmtId="0" fontId="127" fillId="0" borderId="1" xfId="2" applyFont="1" applyFill="1" applyBorder="1" applyAlignment="1">
      <alignment horizontal="left" wrapText="1"/>
    </xf>
    <xf numFmtId="0" fontId="127" fillId="0" borderId="1" xfId="2" applyFont="1" applyFill="1" applyBorder="1" applyAlignment="1">
      <alignment horizontal="right" wrapText="1"/>
    </xf>
    <xf numFmtId="2" fontId="127" fillId="0" borderId="1" xfId="2" applyNumberFormat="1" applyFont="1" applyFill="1" applyBorder="1" applyAlignment="1">
      <alignment horizontal="right" wrapText="1"/>
    </xf>
    <xf numFmtId="2" fontId="127" fillId="0" borderId="1" xfId="2" applyNumberFormat="1" applyFont="1" applyFill="1" applyBorder="1" applyAlignment="1">
      <alignment horizontal="left" wrapText="1"/>
    </xf>
    <xf numFmtId="0" fontId="127" fillId="0" borderId="1" xfId="2" applyFont="1" applyFill="1" applyBorder="1" applyAlignment="1">
      <alignment wrapText="1"/>
    </xf>
    <xf numFmtId="0" fontId="50" fillId="0" borderId="1" xfId="2" applyFont="1" applyFill="1" applyBorder="1" applyAlignment="1">
      <alignment horizontal="left" wrapText="1"/>
    </xf>
    <xf numFmtId="0" fontId="127" fillId="0" borderId="1" xfId="2" applyFont="1" applyFill="1" applyBorder="1" applyAlignment="1">
      <alignment horizontal="left" vertical="top" wrapText="1"/>
    </xf>
    <xf numFmtId="0" fontId="52" fillId="0" borderId="1" xfId="0" applyFont="1" applyFill="1" applyBorder="1" applyAlignment="1">
      <alignment vertical="center" wrapText="1"/>
    </xf>
    <xf numFmtId="2" fontId="52" fillId="0" borderId="1" xfId="0" applyNumberFormat="1" applyFont="1" applyFill="1" applyBorder="1" applyAlignment="1">
      <alignment vertical="center" wrapText="1"/>
    </xf>
    <xf numFmtId="0" fontId="129" fillId="0" borderId="1" xfId="0" applyFont="1" applyFill="1" applyBorder="1" applyAlignment="1">
      <alignment vertical="center" wrapText="1"/>
    </xf>
    <xf numFmtId="2" fontId="129" fillId="0" borderId="1" xfId="0" applyNumberFormat="1" applyFont="1" applyFill="1" applyBorder="1" applyAlignment="1">
      <alignment vertical="center" wrapText="1"/>
    </xf>
    <xf numFmtId="2" fontId="127" fillId="0" borderId="1" xfId="2" applyNumberFormat="1" applyFont="1" applyFill="1" applyBorder="1" applyAlignment="1">
      <alignment wrapText="1"/>
    </xf>
    <xf numFmtId="0" fontId="129" fillId="0" borderId="1" xfId="2" applyFont="1" applyFill="1" applyBorder="1" applyAlignment="1">
      <alignment wrapText="1"/>
    </xf>
    <xf numFmtId="9" fontId="52" fillId="0" borderId="1" xfId="7" applyFont="1" applyFill="1" applyBorder="1" applyAlignment="1">
      <alignment horizontal="right" vertical="center" wrapText="1"/>
    </xf>
    <xf numFmtId="10" fontId="52" fillId="0" borderId="1" xfId="7" applyNumberFormat="1" applyFont="1" applyFill="1" applyBorder="1" applyAlignment="1">
      <alignment horizontal="right" vertical="center" wrapText="1"/>
    </xf>
    <xf numFmtId="2" fontId="127" fillId="0" borderId="1" xfId="5" applyNumberFormat="1" applyFont="1" applyFill="1" applyBorder="1" applyAlignment="1" applyProtection="1">
      <alignment horizontal="center" vertical="center" wrapText="1"/>
    </xf>
    <xf numFmtId="0" fontId="127" fillId="0" borderId="1" xfId="0" applyFont="1" applyFill="1" applyBorder="1" applyAlignment="1">
      <alignment horizontal="center" vertical="center" wrapText="1"/>
    </xf>
    <xf numFmtId="0" fontId="127" fillId="0" borderId="1" xfId="2" applyFont="1" applyFill="1" applyBorder="1" applyAlignment="1">
      <alignment horizontal="left" vertical="center" wrapText="1"/>
    </xf>
    <xf numFmtId="0" fontId="127" fillId="0" borderId="1" xfId="2" applyFont="1" applyFill="1" applyBorder="1" applyAlignment="1">
      <alignment horizontal="right" vertical="center" wrapText="1"/>
    </xf>
    <xf numFmtId="2" fontId="127" fillId="0" borderId="1" xfId="2" applyNumberFormat="1" applyFont="1" applyFill="1" applyBorder="1" applyAlignment="1">
      <alignment horizontal="right" vertical="center" wrapText="1"/>
    </xf>
    <xf numFmtId="169" fontId="127" fillId="0" borderId="1" xfId="0" applyNumberFormat="1" applyFont="1" applyFill="1" applyBorder="1" applyAlignment="1">
      <alignment horizontal="right" vertical="center" wrapText="1"/>
    </xf>
    <xf numFmtId="167" fontId="127" fillId="0" borderId="1" xfId="0" applyNumberFormat="1" applyFont="1" applyFill="1" applyBorder="1" applyAlignment="1">
      <alignment horizontal="right" vertical="center" wrapText="1"/>
    </xf>
    <xf numFmtId="1" fontId="128" fillId="0" borderId="1" xfId="0" applyNumberFormat="1" applyFont="1" applyFill="1" applyBorder="1" applyAlignment="1">
      <alignment vertical="center" wrapText="1"/>
    </xf>
    <xf numFmtId="1" fontId="128" fillId="0" borderId="1" xfId="0" applyNumberFormat="1" applyFont="1" applyFill="1" applyBorder="1" applyAlignment="1">
      <alignment horizontal="left" vertical="center" wrapText="1"/>
    </xf>
    <xf numFmtId="0" fontId="130" fillId="0" borderId="0" xfId="0" applyFont="1" applyFill="1"/>
    <xf numFmtId="0" fontId="127" fillId="0" borderId="1" xfId="6" applyFont="1" applyFill="1" applyBorder="1" applyAlignment="1">
      <alignment horizontal="center" vertical="center" wrapText="1"/>
    </xf>
    <xf numFmtId="2" fontId="127" fillId="0" borderId="1" xfId="6" applyNumberFormat="1" applyFont="1" applyFill="1" applyBorder="1" applyAlignment="1">
      <alignment horizontal="center" vertical="center" wrapText="1"/>
    </xf>
    <xf numFmtId="0" fontId="64" fillId="0" borderId="0" xfId="0" applyFont="1" applyFill="1"/>
    <xf numFmtId="0" fontId="0" fillId="0" borderId="3" xfId="0" applyFont="1" applyFill="1" applyBorder="1" applyAlignment="1">
      <alignment vertical="center"/>
    </xf>
    <xf numFmtId="185" fontId="128" fillId="0" borderId="1" xfId="1639" applyNumberFormat="1" applyFont="1" applyFill="1" applyBorder="1" applyAlignment="1">
      <alignment horizontal="center" vertical="center" wrapText="1"/>
    </xf>
    <xf numFmtId="2" fontId="128" fillId="0" borderId="1" xfId="1639" applyNumberFormat="1" applyFont="1" applyFill="1" applyBorder="1" applyAlignment="1">
      <alignment horizontal="center" vertical="center" wrapText="1"/>
    </xf>
    <xf numFmtId="9" fontId="128" fillId="0" borderId="1" xfId="7" applyFont="1" applyFill="1" applyBorder="1" applyAlignment="1">
      <alignment horizontal="center" vertical="center" wrapText="1"/>
    </xf>
    <xf numFmtId="43" fontId="128" fillId="0" borderId="1" xfId="1639" applyFont="1" applyFill="1" applyBorder="1" applyAlignment="1">
      <alignment horizontal="center" vertical="center" wrapText="1"/>
    </xf>
    <xf numFmtId="185" fontId="128" fillId="0" borderId="1" xfId="1639" applyNumberFormat="1" applyFont="1" applyFill="1" applyBorder="1" applyAlignment="1">
      <alignment horizontal="left" vertical="center" wrapText="1"/>
    </xf>
    <xf numFmtId="2" fontId="128" fillId="0" borderId="1" xfId="1639" applyNumberFormat="1" applyFont="1" applyFill="1" applyBorder="1" applyAlignment="1">
      <alignment horizontal="left" vertical="center" wrapText="1"/>
    </xf>
    <xf numFmtId="9" fontId="128" fillId="0" borderId="1" xfId="7" applyFont="1" applyFill="1" applyBorder="1" applyAlignment="1">
      <alignment horizontal="left" vertical="center" wrapText="1"/>
    </xf>
    <xf numFmtId="43" fontId="128" fillId="0" borderId="1" xfId="1639" applyFont="1" applyFill="1" applyBorder="1" applyAlignment="1">
      <alignment horizontal="left" vertical="center" wrapText="1"/>
    </xf>
    <xf numFmtId="185" fontId="127" fillId="0" borderId="1" xfId="1639" applyNumberFormat="1" applyFont="1" applyFill="1" applyBorder="1" applyAlignment="1">
      <alignment horizontal="left" vertical="center" wrapText="1"/>
    </xf>
    <xf numFmtId="2" fontId="127" fillId="0" borderId="1" xfId="1639" applyNumberFormat="1" applyFont="1" applyFill="1" applyBorder="1" applyAlignment="1">
      <alignment horizontal="left" vertical="center" wrapText="1"/>
    </xf>
    <xf numFmtId="1" fontId="127" fillId="0" borderId="1" xfId="1639" applyNumberFormat="1" applyFont="1" applyFill="1" applyBorder="1" applyAlignment="1">
      <alignment horizontal="left" vertical="center" wrapText="1"/>
    </xf>
    <xf numFmtId="43" fontId="127" fillId="0" borderId="1" xfId="1639" applyFont="1" applyFill="1" applyBorder="1" applyAlignment="1">
      <alignment horizontal="left" vertical="center" wrapText="1"/>
    </xf>
    <xf numFmtId="185" fontId="128" fillId="0" borderId="1" xfId="1639" applyNumberFormat="1" applyFont="1" applyFill="1" applyBorder="1" applyAlignment="1">
      <alignment vertical="center" wrapText="1"/>
    </xf>
    <xf numFmtId="2" fontId="128" fillId="0" borderId="1" xfId="1639" applyNumberFormat="1" applyFont="1" applyFill="1" applyBorder="1" applyAlignment="1">
      <alignment vertical="center" wrapText="1"/>
    </xf>
    <xf numFmtId="9" fontId="128" fillId="0" borderId="1" xfId="7" applyFont="1" applyFill="1" applyBorder="1" applyAlignment="1">
      <alignment vertical="center" wrapText="1"/>
    </xf>
    <xf numFmtId="43" fontId="128" fillId="0" borderId="1" xfId="1639" applyFont="1" applyFill="1" applyBorder="1" applyAlignment="1">
      <alignment vertical="center" wrapText="1"/>
    </xf>
    <xf numFmtId="0" fontId="128" fillId="0" borderId="1" xfId="2" applyFont="1" applyFill="1" applyBorder="1" applyAlignment="1">
      <alignment vertical="center" wrapText="1"/>
    </xf>
    <xf numFmtId="185" fontId="128" fillId="0" borderId="1" xfId="1639" applyNumberFormat="1" applyFont="1" applyFill="1" applyBorder="1" applyAlignment="1">
      <alignment horizontal="right" vertical="center" wrapText="1"/>
    </xf>
    <xf numFmtId="2" fontId="128" fillId="0" borderId="1" xfId="1639" applyNumberFormat="1" applyFont="1" applyFill="1" applyBorder="1" applyAlignment="1">
      <alignment horizontal="right" vertical="center" wrapText="1"/>
    </xf>
    <xf numFmtId="9" fontId="128" fillId="0" borderId="1" xfId="7" applyFont="1" applyFill="1" applyBorder="1" applyAlignment="1">
      <alignment horizontal="right" vertical="center" wrapText="1"/>
    </xf>
    <xf numFmtId="43" fontId="128" fillId="0" borderId="1" xfId="1639" applyFont="1" applyFill="1" applyBorder="1" applyAlignment="1">
      <alignment horizontal="right" vertical="center" wrapText="1"/>
    </xf>
    <xf numFmtId="185" fontId="127" fillId="0" borderId="1" xfId="1639" applyNumberFormat="1" applyFont="1" applyFill="1" applyBorder="1" applyAlignment="1">
      <alignment vertical="center" wrapText="1"/>
    </xf>
    <xf numFmtId="2" fontId="127" fillId="0" borderId="1" xfId="1639" applyNumberFormat="1" applyFont="1" applyFill="1" applyBorder="1" applyAlignment="1">
      <alignment vertical="center" wrapText="1"/>
    </xf>
    <xf numFmtId="43" fontId="127" fillId="0" borderId="1" xfId="1639" applyFont="1" applyFill="1" applyBorder="1" applyAlignment="1">
      <alignment vertical="center" wrapText="1"/>
    </xf>
    <xf numFmtId="185" fontId="128" fillId="0" borderId="1" xfId="1639" applyNumberFormat="1" applyFont="1" applyFill="1" applyBorder="1" applyAlignment="1">
      <alignment horizontal="right" vertical="center"/>
    </xf>
    <xf numFmtId="2" fontId="128" fillId="0" borderId="1" xfId="1639" applyNumberFormat="1" applyFont="1" applyFill="1" applyBorder="1" applyAlignment="1">
      <alignment horizontal="right" vertical="center"/>
    </xf>
    <xf numFmtId="9" fontId="128" fillId="0" borderId="1" xfId="7" applyFont="1" applyFill="1" applyBorder="1" applyAlignment="1">
      <alignment horizontal="right" vertical="center"/>
    </xf>
    <xf numFmtId="43" fontId="128" fillId="0" borderId="1" xfId="1639" applyFont="1" applyFill="1" applyBorder="1" applyAlignment="1">
      <alignment horizontal="right" vertical="center"/>
    </xf>
    <xf numFmtId="0" fontId="128" fillId="0" borderId="1" xfId="2" applyFont="1" applyFill="1" applyBorder="1" applyAlignment="1">
      <alignment vertical="center"/>
    </xf>
    <xf numFmtId="185" fontId="129" fillId="0" borderId="1" xfId="1639" applyNumberFormat="1" applyFont="1" applyFill="1" applyBorder="1" applyAlignment="1">
      <alignment vertical="center" wrapText="1"/>
    </xf>
    <xf numFmtId="167" fontId="129" fillId="0" borderId="1" xfId="1639" applyNumberFormat="1" applyFont="1" applyFill="1" applyBorder="1" applyAlignment="1">
      <alignment vertical="center" wrapText="1"/>
    </xf>
    <xf numFmtId="10" fontId="127" fillId="0" borderId="1" xfId="7" applyNumberFormat="1" applyFont="1" applyFill="1" applyBorder="1" applyAlignment="1">
      <alignment vertical="center" wrapText="1"/>
    </xf>
    <xf numFmtId="43" fontId="129" fillId="0" borderId="1" xfId="1639" applyFont="1" applyFill="1" applyBorder="1" applyAlignment="1">
      <alignment vertical="center" wrapText="1"/>
    </xf>
    <xf numFmtId="2" fontId="129" fillId="0" borderId="1" xfId="1639" applyNumberFormat="1" applyFont="1" applyFill="1" applyBorder="1" applyAlignment="1">
      <alignment vertical="center" wrapText="1"/>
    </xf>
    <xf numFmtId="2" fontId="127" fillId="0" borderId="1" xfId="0" applyNumberFormat="1" applyFont="1" applyFill="1" applyBorder="1" applyAlignment="1">
      <alignment horizontal="center" wrapText="1"/>
    </xf>
    <xf numFmtId="0" fontId="127" fillId="0" borderId="1" xfId="3" applyFont="1" applyFill="1" applyBorder="1" applyAlignment="1">
      <alignment horizontal="left" wrapText="1"/>
    </xf>
    <xf numFmtId="185" fontId="0" fillId="0" borderId="1" xfId="1639" applyNumberFormat="1" applyFont="1" applyFill="1" applyBorder="1" applyAlignment="1">
      <alignment horizontal="center" wrapText="1"/>
    </xf>
    <xf numFmtId="2" fontId="0" fillId="0" borderId="1" xfId="1639" applyNumberFormat="1" applyFont="1" applyFill="1" applyBorder="1" applyAlignment="1">
      <alignment horizontal="center" wrapText="1"/>
    </xf>
    <xf numFmtId="185" fontId="127" fillId="0" borderId="1" xfId="1639" applyNumberFormat="1" applyFont="1" applyFill="1" applyBorder="1" applyAlignment="1">
      <alignment horizontal="center" wrapText="1"/>
    </xf>
    <xf numFmtId="2" fontId="127" fillId="0" borderId="1" xfId="1639" applyNumberFormat="1" applyFont="1" applyFill="1" applyBorder="1" applyAlignment="1">
      <alignment horizontal="center" wrapText="1"/>
    </xf>
    <xf numFmtId="43" fontId="0" fillId="0" borderId="1" xfId="1639" applyFont="1" applyFill="1" applyBorder="1" applyAlignment="1">
      <alignment horizontal="center" wrapText="1"/>
    </xf>
    <xf numFmtId="0" fontId="0" fillId="0" borderId="1" xfId="0" applyFont="1" applyFill="1" applyBorder="1" applyAlignment="1">
      <alignment wrapText="1"/>
    </xf>
    <xf numFmtId="2" fontId="0" fillId="0" borderId="1" xfId="0" applyNumberFormat="1" applyFont="1" applyFill="1" applyBorder="1" applyAlignment="1">
      <alignment horizontal="right" wrapText="1"/>
    </xf>
    <xf numFmtId="0" fontId="0" fillId="0" borderId="1" xfId="0" applyFont="1" applyFill="1" applyBorder="1" applyAlignment="1">
      <alignment horizontal="center" wrapText="1"/>
    </xf>
    <xf numFmtId="9" fontId="127" fillId="0" borderId="1" xfId="7" applyFont="1" applyFill="1" applyBorder="1" applyAlignment="1">
      <alignment horizontal="left" vertical="center" wrapText="1"/>
    </xf>
    <xf numFmtId="185" fontId="127" fillId="0" borderId="1" xfId="1639" applyNumberFormat="1" applyFont="1" applyFill="1" applyBorder="1" applyAlignment="1">
      <alignment horizontal="right" vertical="center" wrapText="1"/>
    </xf>
    <xf numFmtId="2" fontId="127" fillId="0" borderId="1" xfId="1639" applyNumberFormat="1" applyFont="1" applyFill="1" applyBorder="1" applyAlignment="1">
      <alignment horizontal="right" vertical="center" wrapText="1"/>
    </xf>
    <xf numFmtId="0" fontId="50" fillId="0" borderId="1" xfId="0" applyFont="1" applyFill="1" applyBorder="1" applyAlignment="1">
      <alignment horizontal="right" vertical="center" wrapText="1"/>
    </xf>
    <xf numFmtId="43" fontId="127" fillId="0" borderId="1" xfId="1639" applyFont="1" applyFill="1" applyBorder="1" applyAlignment="1">
      <alignment horizontal="right" vertical="center" wrapText="1"/>
    </xf>
    <xf numFmtId="0" fontId="52" fillId="0" borderId="1" xfId="0" applyFont="1" applyFill="1" applyBorder="1" applyAlignment="1">
      <alignment horizontal="right" vertical="center" wrapText="1"/>
    </xf>
    <xf numFmtId="185" fontId="130" fillId="0" borderId="1" xfId="1639" applyNumberFormat="1" applyFont="1" applyFill="1" applyBorder="1" applyAlignment="1">
      <alignment horizontal="left" vertical="center" wrapText="1"/>
    </xf>
    <xf numFmtId="2" fontId="130" fillId="0" borderId="1" xfId="1639" applyNumberFormat="1" applyFont="1" applyFill="1" applyBorder="1" applyAlignment="1">
      <alignment horizontal="left" vertical="center" wrapText="1"/>
    </xf>
    <xf numFmtId="43" fontId="130" fillId="0" borderId="1" xfId="1639" applyFont="1" applyFill="1" applyBorder="1" applyAlignment="1">
      <alignment horizontal="left" vertical="center" wrapText="1"/>
    </xf>
    <xf numFmtId="0" fontId="130" fillId="0" borderId="1" xfId="0" applyFont="1" applyFill="1" applyBorder="1" applyAlignment="1">
      <alignment vertical="center" wrapText="1"/>
    </xf>
    <xf numFmtId="185" fontId="129" fillId="0" borderId="1" xfId="1639" applyNumberFormat="1" applyFont="1" applyFill="1" applyBorder="1" applyAlignment="1">
      <alignment horizontal="left" vertical="center" wrapText="1"/>
    </xf>
    <xf numFmtId="2" fontId="129" fillId="0" borderId="1" xfId="1639" applyNumberFormat="1" applyFont="1" applyFill="1" applyBorder="1" applyAlignment="1">
      <alignment horizontal="left" vertical="center" wrapText="1"/>
    </xf>
    <xf numFmtId="43" fontId="129" fillId="0" borderId="1" xfId="1639" applyFont="1" applyFill="1" applyBorder="1" applyAlignment="1">
      <alignment horizontal="left" vertical="center" wrapText="1"/>
    </xf>
    <xf numFmtId="0" fontId="129" fillId="0" borderId="1" xfId="2" applyFont="1" applyFill="1" applyBorder="1" applyAlignment="1">
      <alignment vertical="center" wrapText="1"/>
    </xf>
    <xf numFmtId="185" fontId="129" fillId="0" borderId="1" xfId="1639" applyNumberFormat="1" applyFont="1" applyFill="1" applyBorder="1" applyAlignment="1">
      <alignment horizontal="left" wrapText="1"/>
    </xf>
    <xf numFmtId="2" fontId="129" fillId="0" borderId="1" xfId="1639" applyNumberFormat="1" applyFont="1" applyFill="1" applyBorder="1" applyAlignment="1">
      <alignment horizontal="left" wrapText="1"/>
    </xf>
    <xf numFmtId="43" fontId="129" fillId="0" borderId="1" xfId="1639" applyFont="1" applyFill="1" applyBorder="1" applyAlignment="1">
      <alignment horizontal="left" wrapText="1"/>
    </xf>
    <xf numFmtId="2" fontId="129" fillId="0" borderId="1" xfId="2" applyNumberFormat="1" applyFont="1" applyFill="1" applyBorder="1" applyAlignment="1">
      <alignment vertical="center" wrapText="1"/>
    </xf>
    <xf numFmtId="185" fontId="130" fillId="0" borderId="1" xfId="1639" applyNumberFormat="1" applyFont="1" applyFill="1" applyBorder="1" applyAlignment="1">
      <alignment horizontal="right" vertical="center" wrapText="1"/>
    </xf>
    <xf numFmtId="2" fontId="130" fillId="0" borderId="1" xfId="1639" applyNumberFormat="1" applyFont="1" applyFill="1" applyBorder="1" applyAlignment="1">
      <alignment horizontal="right" vertical="center" wrapText="1"/>
    </xf>
    <xf numFmtId="43" fontId="130" fillId="0" borderId="1" xfId="1639" applyFont="1" applyFill="1" applyBorder="1" applyAlignment="1">
      <alignment horizontal="right" vertical="center" wrapText="1"/>
    </xf>
    <xf numFmtId="185" fontId="129" fillId="0" borderId="1" xfId="1639" applyNumberFormat="1" applyFont="1" applyFill="1" applyBorder="1" applyAlignment="1">
      <alignment horizontal="right" vertical="center" wrapText="1"/>
    </xf>
    <xf numFmtId="2" fontId="129" fillId="0" borderId="1" xfId="1639" applyNumberFormat="1" applyFont="1" applyFill="1" applyBorder="1" applyAlignment="1">
      <alignment horizontal="right" vertical="center" wrapText="1"/>
    </xf>
    <xf numFmtId="0" fontId="129" fillId="0" borderId="1" xfId="0" applyFont="1" applyFill="1" applyBorder="1" applyAlignment="1">
      <alignment horizontal="right" vertical="center" wrapText="1"/>
    </xf>
    <xf numFmtId="0" fontId="129" fillId="0" borderId="1" xfId="2" applyFont="1" applyFill="1" applyBorder="1" applyAlignment="1">
      <alignment horizontal="right" vertical="center" wrapText="1"/>
    </xf>
    <xf numFmtId="2" fontId="128" fillId="0" borderId="1" xfId="4" applyNumberFormat="1" applyFont="1" applyFill="1" applyBorder="1" applyAlignment="1">
      <alignment horizontal="center" vertical="center" wrapText="1"/>
    </xf>
    <xf numFmtId="185" fontId="130" fillId="0" borderId="1" xfId="1" applyNumberFormat="1" applyFont="1" applyFill="1" applyBorder="1" applyAlignment="1">
      <alignment horizontal="right" vertical="center" wrapText="1"/>
    </xf>
    <xf numFmtId="169" fontId="127" fillId="0" borderId="1" xfId="0" applyNumberFormat="1" applyFont="1" applyFill="1" applyBorder="1" applyAlignment="1">
      <alignment vertical="top" wrapText="1"/>
    </xf>
    <xf numFmtId="167" fontId="127" fillId="0" borderId="1" xfId="0" applyNumberFormat="1" applyFont="1" applyFill="1" applyBorder="1" applyAlignment="1">
      <alignment vertical="top" wrapText="1"/>
    </xf>
    <xf numFmtId="185" fontId="127" fillId="0" borderId="1" xfId="1639" applyNumberFormat="1" applyFont="1" applyFill="1" applyBorder="1" applyAlignment="1">
      <alignment horizontal="right" wrapText="1"/>
    </xf>
    <xf numFmtId="2" fontId="127" fillId="0" borderId="1" xfId="1639" applyNumberFormat="1" applyFont="1" applyFill="1" applyBorder="1" applyAlignment="1">
      <alignment horizontal="right" wrapText="1"/>
    </xf>
    <xf numFmtId="43" fontId="127" fillId="0" borderId="1" xfId="1639" applyFont="1" applyFill="1" applyBorder="1" applyAlignment="1">
      <alignment horizontal="right" wrapText="1"/>
    </xf>
    <xf numFmtId="185" fontId="50" fillId="0" borderId="1" xfId="0" applyNumberFormat="1" applyFont="1" applyFill="1" applyBorder="1" applyAlignment="1">
      <alignment horizontal="right" vertical="center" wrapText="1"/>
    </xf>
    <xf numFmtId="0" fontId="129" fillId="0" borderId="0" xfId="0" applyFont="1" applyFill="1"/>
    <xf numFmtId="185" fontId="127" fillId="0" borderId="1" xfId="1639" applyNumberFormat="1" applyFont="1" applyFill="1" applyBorder="1" applyAlignment="1">
      <alignment vertical="top" wrapText="1"/>
    </xf>
    <xf numFmtId="2" fontId="127" fillId="0" borderId="1" xfId="1639" applyNumberFormat="1" applyFont="1" applyFill="1" applyBorder="1" applyAlignment="1">
      <alignment vertical="top" wrapText="1"/>
    </xf>
    <xf numFmtId="43" fontId="127" fillId="0" borderId="1" xfId="1639" applyFont="1" applyFill="1" applyBorder="1" applyAlignment="1">
      <alignment vertical="top" wrapText="1"/>
    </xf>
    <xf numFmtId="185" fontId="0" fillId="0" borderId="1" xfId="1639" applyNumberFormat="1" applyFont="1" applyFill="1" applyBorder="1" applyAlignment="1">
      <alignment vertical="top" wrapText="1"/>
    </xf>
    <xf numFmtId="2" fontId="0" fillId="0" borderId="1" xfId="1639" applyNumberFormat="1" applyFont="1" applyFill="1" applyBorder="1" applyAlignment="1">
      <alignment vertical="top" wrapText="1"/>
    </xf>
    <xf numFmtId="43" fontId="0" fillId="0" borderId="1" xfId="1639" applyFont="1" applyFill="1" applyBorder="1" applyAlignment="1">
      <alignment vertical="top" wrapText="1"/>
    </xf>
    <xf numFmtId="0" fontId="128" fillId="0" borderId="1" xfId="0" applyFont="1" applyFill="1" applyBorder="1" applyAlignment="1">
      <alignment horizontal="center" vertical="center" wrapText="1"/>
    </xf>
    <xf numFmtId="1" fontId="127" fillId="0" borderId="1" xfId="0" applyNumberFormat="1" applyFont="1" applyFill="1" applyBorder="1" applyAlignment="1">
      <alignment vertical="center" wrapText="1"/>
    </xf>
    <xf numFmtId="1" fontId="127" fillId="0" borderId="1" xfId="1" applyNumberFormat="1" applyFont="1" applyFill="1" applyBorder="1" applyAlignment="1">
      <alignment vertical="center" wrapText="1"/>
    </xf>
    <xf numFmtId="1" fontId="127" fillId="0" borderId="1" xfId="7" applyNumberFormat="1" applyFont="1" applyFill="1" applyBorder="1" applyAlignment="1">
      <alignment vertical="center" wrapText="1"/>
    </xf>
    <xf numFmtId="169" fontId="127" fillId="0" borderId="1" xfId="1" applyNumberFormat="1" applyFont="1" applyFill="1" applyBorder="1" applyAlignment="1">
      <alignment horizontal="right" vertical="top" wrapText="1"/>
    </xf>
    <xf numFmtId="1" fontId="128" fillId="0" borderId="1" xfId="1" applyNumberFormat="1" applyFont="1" applyFill="1" applyBorder="1" applyAlignment="1">
      <alignment vertical="center" wrapText="1"/>
    </xf>
    <xf numFmtId="169" fontId="128" fillId="0" borderId="1" xfId="1" applyNumberFormat="1" applyFont="1" applyFill="1" applyBorder="1" applyAlignment="1">
      <alignment horizontal="right" vertical="top" wrapText="1"/>
    </xf>
    <xf numFmtId="1" fontId="128" fillId="0" borderId="1" xfId="2" applyNumberFormat="1" applyFont="1" applyFill="1" applyBorder="1" applyAlignment="1">
      <alignment horizontal="left" vertical="center" wrapText="1"/>
    </xf>
    <xf numFmtId="169" fontId="128" fillId="0" borderId="1" xfId="2" applyNumberFormat="1" applyFont="1" applyFill="1" applyBorder="1" applyAlignment="1">
      <alignment horizontal="right" vertical="top" wrapText="1"/>
    </xf>
    <xf numFmtId="169" fontId="129" fillId="0" borderId="1" xfId="0" applyNumberFormat="1" applyFont="1" applyFill="1" applyBorder="1" applyAlignment="1">
      <alignment horizontal="right" vertical="top" wrapText="1"/>
    </xf>
    <xf numFmtId="1" fontId="128" fillId="0" borderId="1" xfId="2" applyNumberFormat="1" applyFont="1" applyFill="1" applyBorder="1" applyAlignment="1">
      <alignment horizontal="right" vertical="center" wrapText="1"/>
    </xf>
    <xf numFmtId="1" fontId="127" fillId="0" borderId="1" xfId="4" applyNumberFormat="1" applyFont="1" applyFill="1" applyBorder="1" applyAlignment="1">
      <alignment vertical="center" wrapText="1"/>
    </xf>
    <xf numFmtId="1" fontId="127" fillId="0" borderId="1" xfId="3" applyNumberFormat="1" applyFont="1" applyFill="1" applyBorder="1" applyAlignment="1">
      <alignment vertical="center" wrapText="1"/>
    </xf>
    <xf numFmtId="1" fontId="128" fillId="0" borderId="1" xfId="2" applyNumberFormat="1" applyFont="1" applyFill="1" applyBorder="1" applyAlignment="1">
      <alignment horizontal="right" vertical="center"/>
    </xf>
    <xf numFmtId="1" fontId="128" fillId="0" borderId="1" xfId="6" applyNumberFormat="1" applyFont="1" applyFill="1" applyBorder="1" applyAlignment="1">
      <alignment horizontal="left" vertical="center" wrapText="1"/>
    </xf>
    <xf numFmtId="1" fontId="127" fillId="0" borderId="1" xfId="6" applyNumberFormat="1" applyFont="1" applyFill="1" applyBorder="1" applyAlignment="1">
      <alignment vertical="center" wrapText="1"/>
    </xf>
    <xf numFmtId="1" fontId="128" fillId="0" borderId="1" xfId="6" applyNumberFormat="1" applyFont="1" applyFill="1" applyBorder="1" applyAlignment="1">
      <alignment horizontal="right" vertical="center" wrapText="1"/>
    </xf>
    <xf numFmtId="1" fontId="128" fillId="0" borderId="1" xfId="6" applyNumberFormat="1" applyFont="1" applyFill="1" applyBorder="1" applyAlignment="1">
      <alignment vertical="center" wrapText="1"/>
    </xf>
    <xf numFmtId="1" fontId="127" fillId="0" borderId="1" xfId="0" applyNumberFormat="1" applyFont="1" applyFill="1" applyBorder="1" applyAlignment="1">
      <alignment vertical="top" wrapText="1"/>
    </xf>
    <xf numFmtId="1" fontId="129" fillId="0" borderId="1" xfId="4" applyNumberFormat="1" applyFont="1" applyFill="1" applyBorder="1" applyAlignment="1">
      <alignment vertical="center" wrapText="1"/>
    </xf>
    <xf numFmtId="1" fontId="0" fillId="0" borderId="1" xfId="0" applyNumberFormat="1" applyFont="1" applyFill="1" applyBorder="1" applyAlignment="1">
      <alignment vertical="top" wrapText="1"/>
    </xf>
    <xf numFmtId="168" fontId="129" fillId="0" borderId="1" xfId="0" applyNumberFormat="1" applyFont="1" applyFill="1" applyBorder="1" applyAlignment="1">
      <alignment horizontal="right" vertical="top" wrapText="1"/>
    </xf>
    <xf numFmtId="2" fontId="52" fillId="0" borderId="1" xfId="0" applyNumberFormat="1" applyFont="1" applyFill="1" applyBorder="1" applyAlignment="1">
      <alignment horizontal="right" vertical="center" wrapText="1"/>
    </xf>
    <xf numFmtId="1" fontId="130" fillId="0" borderId="1" xfId="0" applyNumberFormat="1" applyFont="1" applyFill="1" applyBorder="1" applyAlignment="1">
      <alignment horizontal="left" vertical="center" wrapText="1"/>
    </xf>
    <xf numFmtId="1" fontId="129" fillId="0" borderId="1" xfId="2" applyNumberFormat="1" applyFont="1" applyFill="1" applyBorder="1" applyAlignment="1">
      <alignment horizontal="left" vertical="center" wrapText="1"/>
    </xf>
    <xf numFmtId="1" fontId="129" fillId="0" borderId="1" xfId="2" applyNumberFormat="1" applyFont="1" applyFill="1" applyBorder="1" applyAlignment="1">
      <alignment horizontal="left" wrapText="1"/>
    </xf>
    <xf numFmtId="1" fontId="129" fillId="0" borderId="1" xfId="2" applyNumberFormat="1" applyFont="1" applyFill="1" applyBorder="1" applyAlignment="1">
      <alignment horizontal="right" wrapText="1"/>
    </xf>
    <xf numFmtId="2" fontId="129" fillId="0" borderId="1" xfId="2" applyNumberFormat="1" applyFont="1" applyFill="1" applyBorder="1" applyAlignment="1">
      <alignment horizontal="right" wrapText="1"/>
    </xf>
    <xf numFmtId="9" fontId="51" fillId="0" borderId="1" xfId="7" applyFont="1" applyFill="1" applyBorder="1" applyAlignment="1">
      <alignment horizontal="right" vertical="center" wrapText="1"/>
    </xf>
    <xf numFmtId="10" fontId="51" fillId="0" borderId="1" xfId="7" applyNumberFormat="1" applyFont="1" applyFill="1" applyBorder="1" applyAlignment="1">
      <alignment horizontal="right" vertical="center" wrapText="1"/>
    </xf>
    <xf numFmtId="169" fontId="130" fillId="0" borderId="1" xfId="1" applyNumberFormat="1" applyFont="1" applyFill="1" applyBorder="1" applyAlignment="1">
      <alignment horizontal="right" vertical="center" wrapText="1"/>
    </xf>
    <xf numFmtId="169" fontId="129" fillId="0" borderId="1" xfId="0" applyNumberFormat="1" applyFont="1" applyFill="1" applyBorder="1" applyAlignment="1">
      <alignment vertical="top" wrapText="1"/>
    </xf>
    <xf numFmtId="1" fontId="127" fillId="0" borderId="1" xfId="1" applyNumberFormat="1" applyFont="1" applyFill="1" applyBorder="1" applyAlignment="1">
      <alignment horizontal="right" vertical="center" wrapText="1"/>
    </xf>
    <xf numFmtId="1" fontId="128" fillId="0" borderId="1" xfId="1" applyNumberFormat="1" applyFont="1" applyFill="1" applyBorder="1" applyAlignment="1">
      <alignment horizontal="right" vertical="center" wrapText="1"/>
    </xf>
    <xf numFmtId="1" fontId="0" fillId="0" borderId="1" xfId="2" applyNumberFormat="1" applyFont="1" applyFill="1" applyBorder="1" applyAlignment="1">
      <alignment horizontal="right" wrapText="1"/>
    </xf>
    <xf numFmtId="2" fontId="0" fillId="0" borderId="1" xfId="2" applyNumberFormat="1" applyFont="1" applyFill="1" applyBorder="1" applyAlignment="1">
      <alignment horizontal="right" wrapText="1"/>
    </xf>
    <xf numFmtId="9" fontId="0" fillId="0" borderId="1" xfId="7" applyFont="1" applyFill="1" applyBorder="1" applyAlignment="1">
      <alignment horizontal="right" vertical="center" wrapText="1"/>
    </xf>
    <xf numFmtId="169" fontId="129" fillId="0" borderId="1" xfId="0" applyNumberFormat="1" applyFont="1" applyFill="1" applyBorder="1" applyAlignment="1">
      <alignment horizontal="right" wrapText="1"/>
    </xf>
    <xf numFmtId="1" fontId="127" fillId="0" borderId="1" xfId="2" applyNumberFormat="1" applyFont="1" applyFill="1" applyBorder="1" applyAlignment="1">
      <alignment horizontal="right" wrapText="1"/>
    </xf>
    <xf numFmtId="1" fontId="50" fillId="0" borderId="1" xfId="0" applyNumberFormat="1" applyFont="1" applyFill="1" applyBorder="1" applyAlignment="1">
      <alignment horizontal="right" wrapText="1"/>
    </xf>
    <xf numFmtId="2" fontId="50" fillId="0" borderId="1" xfId="0" applyNumberFormat="1" applyFont="1" applyFill="1" applyBorder="1" applyAlignment="1">
      <alignment horizontal="right" wrapText="1"/>
    </xf>
    <xf numFmtId="1" fontId="50" fillId="0" borderId="1" xfId="0" applyNumberFormat="1" applyFont="1" applyFill="1" applyBorder="1" applyAlignment="1">
      <alignment horizontal="right" vertical="center" wrapText="1"/>
    </xf>
    <xf numFmtId="1" fontId="0" fillId="0" borderId="1" xfId="0" applyNumberFormat="1" applyFont="1" applyFill="1" applyBorder="1" applyAlignment="1">
      <alignment horizontal="right" vertical="center" wrapText="1"/>
    </xf>
    <xf numFmtId="2" fontId="0" fillId="0" borderId="1" xfId="0" applyNumberFormat="1" applyFont="1" applyFill="1" applyBorder="1" applyAlignment="1">
      <alignment horizontal="right" vertical="center" wrapText="1"/>
    </xf>
    <xf numFmtId="9" fontId="127" fillId="0" borderId="1" xfId="7" applyFont="1" applyFill="1" applyBorder="1" applyAlignment="1">
      <alignment horizontal="right" vertical="center" wrapText="1"/>
    </xf>
    <xf numFmtId="10" fontId="127" fillId="0" borderId="1" xfId="7" applyNumberFormat="1" applyFont="1" applyFill="1" applyBorder="1" applyAlignment="1">
      <alignment horizontal="right" vertical="center" wrapText="1"/>
    </xf>
    <xf numFmtId="169" fontId="129" fillId="0" borderId="1" xfId="0" applyNumberFormat="1" applyFont="1" applyFill="1" applyBorder="1" applyAlignment="1">
      <alignment wrapText="1"/>
    </xf>
    <xf numFmtId="1" fontId="127" fillId="0" borderId="1" xfId="0" applyNumberFormat="1" applyFont="1" applyFill="1" applyBorder="1" applyAlignment="1">
      <alignment wrapText="1"/>
    </xf>
    <xf numFmtId="2" fontId="127" fillId="0" borderId="1" xfId="0" applyNumberFormat="1" applyFont="1" applyFill="1" applyBorder="1" applyAlignment="1">
      <alignment wrapText="1"/>
    </xf>
    <xf numFmtId="1" fontId="50" fillId="0" borderId="1" xfId="0" applyNumberFormat="1" applyFont="1" applyFill="1" applyBorder="1" applyAlignment="1">
      <alignment wrapText="1"/>
    </xf>
    <xf numFmtId="2" fontId="50" fillId="0" borderId="1" xfId="0" applyNumberFormat="1" applyFont="1" applyFill="1" applyBorder="1" applyAlignment="1">
      <alignment wrapText="1"/>
    </xf>
    <xf numFmtId="1" fontId="127" fillId="0" borderId="1" xfId="2" applyNumberFormat="1" applyFont="1" applyFill="1" applyBorder="1" applyAlignment="1">
      <alignment wrapText="1"/>
    </xf>
    <xf numFmtId="1" fontId="127" fillId="0" borderId="1" xfId="2" applyNumberFormat="1" applyFont="1" applyFill="1" applyBorder="1" applyAlignment="1">
      <alignment horizontal="right" vertical="center" wrapText="1"/>
    </xf>
    <xf numFmtId="1" fontId="127" fillId="0" borderId="1" xfId="4" applyNumberFormat="1" applyFont="1" applyFill="1" applyBorder="1" applyAlignment="1">
      <alignment horizontal="right" vertical="center" wrapText="1"/>
    </xf>
    <xf numFmtId="2" fontId="127" fillId="0" borderId="1" xfId="4" applyNumberFormat="1" applyFont="1" applyFill="1" applyBorder="1" applyAlignment="1">
      <alignment horizontal="right" vertical="center" wrapText="1"/>
    </xf>
    <xf numFmtId="0" fontId="127" fillId="0" borderId="1" xfId="4" applyFont="1" applyFill="1" applyBorder="1" applyAlignment="1">
      <alignment horizontal="right" vertical="center" wrapText="1"/>
    </xf>
    <xf numFmtId="1" fontId="127" fillId="0" borderId="1" xfId="0" applyNumberFormat="1" applyFont="1" applyFill="1" applyBorder="1" applyAlignment="1">
      <alignment horizontal="right" vertical="top" wrapText="1"/>
    </xf>
    <xf numFmtId="2" fontId="127" fillId="0" borderId="1" xfId="0" applyNumberFormat="1" applyFont="1" applyFill="1" applyBorder="1" applyAlignment="1">
      <alignment horizontal="right" vertical="top" wrapText="1"/>
    </xf>
    <xf numFmtId="0" fontId="127" fillId="0" borderId="1" xfId="0" applyFont="1" applyFill="1" applyBorder="1" applyAlignment="1">
      <alignment horizontal="right" vertical="top" wrapText="1"/>
    </xf>
    <xf numFmtId="1" fontId="127" fillId="0" borderId="1" xfId="6" applyNumberFormat="1" applyFont="1" applyFill="1" applyBorder="1" applyAlignment="1">
      <alignment horizontal="right" vertical="center" wrapText="1"/>
    </xf>
    <xf numFmtId="2" fontId="127" fillId="0" borderId="1" xfId="6" applyNumberFormat="1" applyFont="1" applyFill="1" applyBorder="1" applyAlignment="1">
      <alignment horizontal="right" vertical="center" wrapText="1"/>
    </xf>
    <xf numFmtId="0" fontId="127" fillId="0" borderId="1" xfId="6" applyFont="1" applyFill="1" applyBorder="1" applyAlignment="1">
      <alignment horizontal="right" vertical="center" wrapText="1"/>
    </xf>
    <xf numFmtId="1" fontId="127" fillId="0" borderId="1" xfId="3" applyNumberFormat="1" applyFont="1" applyFill="1" applyBorder="1" applyAlignment="1">
      <alignment horizontal="right" vertical="center" wrapText="1"/>
    </xf>
    <xf numFmtId="2" fontId="127" fillId="0" borderId="1" xfId="3" applyNumberFormat="1" applyFont="1" applyFill="1" applyBorder="1" applyAlignment="1">
      <alignment horizontal="right" vertical="center" wrapText="1"/>
    </xf>
    <xf numFmtId="0" fontId="127" fillId="0" borderId="1" xfId="3" applyFont="1" applyFill="1" applyBorder="1" applyAlignment="1">
      <alignment horizontal="right" vertical="center" wrapText="1"/>
    </xf>
    <xf numFmtId="1" fontId="129" fillId="0" borderId="1" xfId="4" applyNumberFormat="1" applyFont="1" applyFill="1" applyBorder="1" applyAlignment="1">
      <alignment horizontal="right" vertical="center" wrapText="1"/>
    </xf>
    <xf numFmtId="2" fontId="129" fillId="0" borderId="1" xfId="4" applyNumberFormat="1" applyFont="1" applyFill="1" applyBorder="1" applyAlignment="1">
      <alignment horizontal="right" vertical="center" wrapText="1"/>
    </xf>
    <xf numFmtId="1" fontId="0" fillId="0" borderId="1" xfId="0" applyNumberFormat="1" applyFont="1" applyFill="1" applyBorder="1" applyAlignment="1">
      <alignment horizontal="right" vertical="top" wrapText="1"/>
    </xf>
    <xf numFmtId="2" fontId="0" fillId="0" borderId="1" xfId="0" applyNumberFormat="1" applyFont="1" applyFill="1" applyBorder="1" applyAlignment="1">
      <alignment horizontal="right" vertical="top" wrapText="1"/>
    </xf>
    <xf numFmtId="169" fontId="128" fillId="0" borderId="1" xfId="0" applyNumberFormat="1" applyFont="1" applyFill="1" applyBorder="1" applyAlignment="1">
      <alignment vertical="center" wrapText="1"/>
    </xf>
    <xf numFmtId="1" fontId="52" fillId="0" borderId="1" xfId="0" applyNumberFormat="1" applyFont="1" applyFill="1" applyBorder="1" applyAlignment="1">
      <alignment horizontal="center" vertical="center" wrapText="1"/>
    </xf>
    <xf numFmtId="2" fontId="52" fillId="0" borderId="1"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169" fontId="52" fillId="0" borderId="1" xfId="0" applyNumberFormat="1" applyFont="1" applyFill="1" applyBorder="1" applyAlignment="1">
      <alignment horizontal="right" vertical="top" wrapText="1"/>
    </xf>
    <xf numFmtId="167" fontId="52" fillId="0" borderId="1" xfId="0" applyNumberFormat="1" applyFont="1" applyFill="1" applyBorder="1" applyAlignment="1">
      <alignment horizontal="center" vertical="center" wrapText="1"/>
    </xf>
    <xf numFmtId="2" fontId="52" fillId="0" borderId="2" xfId="0" applyNumberFormat="1" applyFont="1" applyFill="1" applyBorder="1" applyAlignment="1">
      <alignment horizontal="center" vertical="center" wrapText="1"/>
    </xf>
    <xf numFmtId="2" fontId="50" fillId="0" borderId="1" xfId="0" applyNumberFormat="1" applyFont="1" applyFill="1" applyBorder="1" applyAlignment="1">
      <alignment horizontal="center" vertical="center" wrapText="1"/>
    </xf>
    <xf numFmtId="0" fontId="52" fillId="0" borderId="1" xfId="0" applyFont="1" applyFill="1" applyBorder="1" applyAlignment="1">
      <alignment horizontal="left" vertical="center" wrapText="1"/>
    </xf>
    <xf numFmtId="2" fontId="52" fillId="0" borderId="1" xfId="0" applyNumberFormat="1" applyFont="1" applyFill="1" applyBorder="1" applyAlignment="1">
      <alignment horizontal="left" vertical="center" wrapText="1"/>
    </xf>
    <xf numFmtId="1" fontId="50" fillId="0" borderId="1" xfId="0" applyNumberFormat="1" applyFont="1" applyFill="1" applyBorder="1" applyAlignment="1">
      <alignment horizontal="center" vertical="center" wrapText="1"/>
    </xf>
    <xf numFmtId="0" fontId="50" fillId="0" borderId="1" xfId="0" applyFont="1" applyFill="1" applyBorder="1" applyAlignment="1">
      <alignment horizontal="left" vertical="center" wrapText="1"/>
    </xf>
    <xf numFmtId="2" fontId="50" fillId="0" borderId="1" xfId="0" applyNumberFormat="1" applyFont="1" applyFill="1" applyBorder="1" applyAlignment="1">
      <alignment horizontal="left" vertical="center" wrapText="1"/>
    </xf>
    <xf numFmtId="1" fontId="50" fillId="0" borderId="1" xfId="0" applyNumberFormat="1" applyFont="1" applyFill="1" applyBorder="1" applyAlignment="1">
      <alignment horizontal="left" vertical="center" wrapText="1"/>
    </xf>
    <xf numFmtId="169" fontId="50" fillId="0" borderId="1" xfId="0" applyNumberFormat="1" applyFont="1" applyFill="1" applyBorder="1" applyAlignment="1">
      <alignment horizontal="right" vertical="top" wrapText="1"/>
    </xf>
    <xf numFmtId="0" fontId="50" fillId="0" borderId="1" xfId="0" applyFont="1" applyFill="1" applyBorder="1" applyAlignment="1">
      <alignment horizontal="right" vertical="top" wrapText="1"/>
    </xf>
    <xf numFmtId="0" fontId="50" fillId="0" borderId="1" xfId="1" applyFont="1" applyFill="1" applyBorder="1" applyAlignment="1">
      <alignment vertical="center" wrapText="1"/>
    </xf>
    <xf numFmtId="2" fontId="50" fillId="0" borderId="1" xfId="1" applyNumberFormat="1" applyFont="1" applyFill="1" applyBorder="1" applyAlignment="1">
      <alignment vertical="center" wrapText="1"/>
    </xf>
    <xf numFmtId="9" fontId="50" fillId="0" borderId="1" xfId="7" applyFont="1" applyFill="1" applyBorder="1" applyAlignment="1">
      <alignment vertical="center" wrapText="1"/>
    </xf>
    <xf numFmtId="169" fontId="50" fillId="0" borderId="1" xfId="1" applyNumberFormat="1" applyFont="1" applyFill="1" applyBorder="1" applyAlignment="1">
      <alignment horizontal="right" vertical="top" wrapText="1"/>
    </xf>
    <xf numFmtId="0" fontId="50" fillId="0" borderId="1" xfId="1" applyFont="1" applyFill="1" applyBorder="1" applyAlignment="1">
      <alignment horizontal="right" vertical="top" wrapText="1"/>
    </xf>
    <xf numFmtId="0" fontId="52" fillId="0" borderId="1" xfId="1" applyFont="1" applyFill="1" applyBorder="1" applyAlignment="1">
      <alignment vertical="center" wrapText="1"/>
    </xf>
    <xf numFmtId="2" fontId="52" fillId="0" borderId="1" xfId="1" applyNumberFormat="1" applyFont="1" applyFill="1" applyBorder="1" applyAlignment="1">
      <alignment vertical="center" wrapText="1"/>
    </xf>
    <xf numFmtId="169" fontId="52" fillId="0" borderId="1" xfId="1" applyNumberFormat="1" applyFont="1" applyFill="1" applyBorder="1" applyAlignment="1">
      <alignment horizontal="right" vertical="top" wrapText="1"/>
    </xf>
    <xf numFmtId="0" fontId="52" fillId="0" borderId="1" xfId="1" applyFont="1" applyFill="1" applyBorder="1" applyAlignment="1">
      <alignment horizontal="right" vertical="top" wrapText="1"/>
    </xf>
    <xf numFmtId="0" fontId="52" fillId="0" borderId="1" xfId="2" applyFont="1" applyFill="1" applyBorder="1" applyAlignment="1">
      <alignment horizontal="left" vertical="center" wrapText="1"/>
    </xf>
    <xf numFmtId="2" fontId="52" fillId="0" borderId="1" xfId="2" applyNumberFormat="1" applyFont="1" applyFill="1" applyBorder="1" applyAlignment="1">
      <alignment horizontal="left" vertical="center" wrapText="1"/>
    </xf>
    <xf numFmtId="169" fontId="52" fillId="0" borderId="1" xfId="2" applyNumberFormat="1" applyFont="1" applyFill="1" applyBorder="1" applyAlignment="1">
      <alignment horizontal="right" vertical="top" wrapText="1"/>
    </xf>
    <xf numFmtId="0" fontId="52" fillId="0" borderId="1" xfId="2" applyFont="1" applyFill="1" applyBorder="1" applyAlignment="1">
      <alignment horizontal="right" vertical="top" wrapText="1"/>
    </xf>
    <xf numFmtId="2" fontId="50" fillId="0" borderId="1" xfId="0" applyNumberFormat="1" applyFont="1" applyFill="1" applyBorder="1" applyAlignment="1">
      <alignment horizontal="right" vertical="top" wrapText="1"/>
    </xf>
    <xf numFmtId="0" fontId="52" fillId="0" borderId="1" xfId="2" applyFont="1" applyFill="1" applyBorder="1" applyAlignment="1">
      <alignment horizontal="right" vertical="center" wrapText="1"/>
    </xf>
    <xf numFmtId="2" fontId="52" fillId="0" borderId="1" xfId="2" applyNumberFormat="1" applyFont="1" applyFill="1" applyBorder="1" applyAlignment="1">
      <alignment horizontal="right" vertical="center" wrapText="1"/>
    </xf>
    <xf numFmtId="0" fontId="50" fillId="0" borderId="1" xfId="4" applyFont="1" applyFill="1" applyBorder="1" applyAlignment="1">
      <alignment vertical="center" wrapText="1"/>
    </xf>
    <xf numFmtId="2" fontId="50" fillId="0" borderId="1" xfId="4" applyNumberFormat="1" applyFont="1" applyFill="1" applyBorder="1" applyAlignment="1">
      <alignment vertical="center" wrapText="1"/>
    </xf>
    <xf numFmtId="0" fontId="50" fillId="0" borderId="1" xfId="3" applyFont="1" applyFill="1" applyBorder="1" applyAlignment="1">
      <alignment vertical="center" wrapText="1"/>
    </xf>
    <xf numFmtId="2" fontId="50" fillId="0" borderId="1" xfId="3" applyNumberFormat="1" applyFont="1" applyFill="1" applyBorder="1" applyAlignment="1">
      <alignment vertical="center" wrapText="1"/>
    </xf>
    <xf numFmtId="0" fontId="52" fillId="0" borderId="1" xfId="2" applyFont="1" applyFill="1" applyBorder="1" applyAlignment="1">
      <alignment horizontal="right" vertical="center"/>
    </xf>
    <xf numFmtId="2" fontId="52" fillId="0" borderId="1" xfId="2" applyNumberFormat="1" applyFont="1" applyFill="1" applyBorder="1" applyAlignment="1">
      <alignment horizontal="right" vertical="center"/>
    </xf>
    <xf numFmtId="0" fontId="52" fillId="0" borderId="1" xfId="6" applyFont="1" applyFill="1" applyBorder="1" applyAlignment="1">
      <alignment horizontal="left" vertical="center" wrapText="1"/>
    </xf>
    <xf numFmtId="2" fontId="52" fillId="0" borderId="1" xfId="6" applyNumberFormat="1" applyFont="1" applyFill="1" applyBorder="1" applyAlignment="1">
      <alignment horizontal="left" vertical="center" wrapText="1"/>
    </xf>
    <xf numFmtId="0" fontId="50" fillId="0" borderId="1" xfId="6" applyFont="1" applyFill="1" applyBorder="1" applyAlignment="1">
      <alignment vertical="center" wrapText="1"/>
    </xf>
    <xf numFmtId="2" fontId="50" fillId="0" borderId="1" xfId="6" applyNumberFormat="1" applyFont="1" applyFill="1" applyBorder="1" applyAlignment="1">
      <alignment vertical="center" wrapText="1"/>
    </xf>
    <xf numFmtId="0" fontId="52" fillId="0" borderId="1" xfId="6" applyFont="1" applyFill="1" applyBorder="1" applyAlignment="1">
      <alignment vertical="center" wrapText="1"/>
    </xf>
    <xf numFmtId="2" fontId="52" fillId="0" borderId="1" xfId="6" applyNumberFormat="1" applyFont="1" applyFill="1" applyBorder="1" applyAlignment="1">
      <alignment vertical="center" wrapText="1"/>
    </xf>
    <xf numFmtId="0" fontId="50" fillId="0" borderId="1" xfId="0" applyFont="1" applyFill="1" applyBorder="1" applyAlignment="1">
      <alignment vertical="top" wrapText="1"/>
    </xf>
    <xf numFmtId="2" fontId="50" fillId="0" borderId="1" xfId="0" applyNumberFormat="1" applyFont="1" applyFill="1" applyBorder="1" applyAlignment="1">
      <alignment vertical="top" wrapText="1"/>
    </xf>
    <xf numFmtId="167" fontId="50" fillId="0" borderId="1" xfId="4" applyNumberFormat="1" applyFont="1" applyFill="1" applyBorder="1" applyAlignment="1">
      <alignment vertical="center" wrapText="1"/>
    </xf>
    <xf numFmtId="168" fontId="50" fillId="0" borderId="1" xfId="0" applyNumberFormat="1" applyFont="1" applyFill="1" applyBorder="1" applyAlignment="1">
      <alignment horizontal="right" vertical="top" wrapText="1"/>
    </xf>
    <xf numFmtId="2" fontId="50" fillId="0" borderId="1" xfId="2" applyNumberFormat="1" applyFont="1" applyFill="1" applyBorder="1" applyAlignment="1">
      <alignment horizontal="center" vertical="center" wrapText="1"/>
    </xf>
    <xf numFmtId="0" fontId="50" fillId="0" borderId="1" xfId="2" applyFont="1" applyFill="1" applyBorder="1" applyAlignment="1">
      <alignment horizontal="left" vertical="center" wrapText="1"/>
    </xf>
    <xf numFmtId="2" fontId="50" fillId="0" borderId="1" xfId="2" applyNumberFormat="1" applyFont="1" applyFill="1" applyBorder="1" applyAlignment="1">
      <alignment horizontal="left" vertical="center" wrapText="1"/>
    </xf>
    <xf numFmtId="2" fontId="50" fillId="0" borderId="1" xfId="2" applyNumberFormat="1" applyFont="1" applyFill="1" applyBorder="1" applyAlignment="1">
      <alignment horizontal="left" wrapText="1"/>
    </xf>
    <xf numFmtId="0" fontId="50" fillId="0" borderId="1" xfId="2" applyNumberFormat="1" applyFont="1" applyFill="1" applyBorder="1" applyAlignment="1">
      <alignment horizontal="left" vertical="center" wrapText="1"/>
    </xf>
    <xf numFmtId="0" fontId="50" fillId="0" borderId="1" xfId="2" applyFont="1" applyFill="1" applyBorder="1" applyAlignment="1">
      <alignment horizontal="right" vertical="center" wrapText="1"/>
    </xf>
    <xf numFmtId="2" fontId="50" fillId="0" borderId="1" xfId="2" applyNumberFormat="1" applyFont="1" applyFill="1" applyBorder="1" applyAlignment="1">
      <alignment horizontal="right" vertical="center" wrapText="1"/>
    </xf>
    <xf numFmtId="2" fontId="50" fillId="0" borderId="1" xfId="1639" applyNumberFormat="1" applyFont="1" applyFill="1" applyBorder="1" applyAlignment="1">
      <alignment horizontal="right" vertical="center" wrapText="1"/>
    </xf>
    <xf numFmtId="167" fontId="50" fillId="0" borderId="1" xfId="0" applyNumberFormat="1" applyFont="1" applyFill="1" applyBorder="1" applyAlignment="1">
      <alignment horizontal="right" vertical="top" wrapText="1"/>
    </xf>
    <xf numFmtId="0" fontId="50" fillId="0" borderId="1" xfId="2" applyNumberFormat="1" applyFont="1" applyFill="1" applyBorder="1" applyAlignment="1">
      <alignment horizontal="right" vertical="center" wrapText="1"/>
    </xf>
    <xf numFmtId="1" fontId="50" fillId="0" borderId="1" xfId="2" applyNumberFormat="1" applyFont="1" applyFill="1" applyBorder="1" applyAlignment="1">
      <alignment horizontal="right" vertical="center" wrapText="1"/>
    </xf>
    <xf numFmtId="0" fontId="50" fillId="0" borderId="1" xfId="2" applyFont="1" applyFill="1" applyBorder="1" applyAlignment="1">
      <alignment horizontal="right" wrapText="1"/>
    </xf>
    <xf numFmtId="2" fontId="50" fillId="0" borderId="1" xfId="2" applyNumberFormat="1" applyFont="1" applyFill="1" applyBorder="1" applyAlignment="1">
      <alignment horizontal="right" wrapText="1"/>
    </xf>
    <xf numFmtId="2" fontId="50" fillId="0" borderId="1" xfId="4" applyNumberFormat="1" applyFont="1" applyFill="1" applyBorder="1" applyAlignment="1">
      <alignment horizontal="center" vertical="center" wrapText="1"/>
    </xf>
    <xf numFmtId="0" fontId="52" fillId="0" borderId="1" xfId="1" applyFont="1" applyFill="1" applyBorder="1" applyAlignment="1">
      <alignment horizontal="right" vertical="center" wrapText="1"/>
    </xf>
    <xf numFmtId="2" fontId="52" fillId="0" borderId="1" xfId="1" applyNumberFormat="1" applyFont="1" applyFill="1" applyBorder="1" applyAlignment="1">
      <alignment horizontal="right" vertical="center" wrapText="1"/>
    </xf>
    <xf numFmtId="169" fontId="50" fillId="0" borderId="1" xfId="0" applyNumberFormat="1" applyFont="1" applyFill="1" applyBorder="1" applyAlignment="1">
      <alignment vertical="top" wrapText="1"/>
    </xf>
    <xf numFmtId="0" fontId="50" fillId="0" borderId="1" xfId="1" applyFont="1" applyFill="1" applyBorder="1" applyAlignment="1">
      <alignment horizontal="right" vertical="center" wrapText="1"/>
    </xf>
    <xf numFmtId="2" fontId="50" fillId="0" borderId="1" xfId="1" applyNumberFormat="1" applyFont="1" applyFill="1" applyBorder="1" applyAlignment="1">
      <alignment horizontal="right" vertical="center" wrapText="1"/>
    </xf>
    <xf numFmtId="1" fontId="50" fillId="0" borderId="1" xfId="0" applyNumberFormat="1" applyFont="1" applyFill="1" applyBorder="1" applyAlignment="1">
      <alignment vertical="top" wrapText="1"/>
    </xf>
    <xf numFmtId="2" fontId="50" fillId="0" borderId="1" xfId="1639" applyNumberFormat="1" applyFont="1" applyFill="1" applyBorder="1" applyAlignment="1">
      <alignment horizontal="right" wrapText="1"/>
    </xf>
    <xf numFmtId="0" fontId="50" fillId="0" borderId="1" xfId="2" applyFont="1" applyFill="1" applyBorder="1" applyAlignment="1">
      <alignment horizontal="left" vertical="top" wrapText="1"/>
    </xf>
    <xf numFmtId="2" fontId="50" fillId="0" borderId="1" xfId="1639" applyNumberFormat="1" applyFont="1" applyFill="1" applyBorder="1" applyAlignment="1">
      <alignment vertical="center" wrapText="1"/>
    </xf>
    <xf numFmtId="167" fontId="50" fillId="0" borderId="1" xfId="0" applyNumberFormat="1" applyFont="1" applyFill="1" applyBorder="1" applyAlignment="1">
      <alignment vertical="top" wrapText="1"/>
    </xf>
    <xf numFmtId="0" fontId="50" fillId="0" borderId="1" xfId="2" applyFont="1" applyFill="1" applyBorder="1" applyAlignment="1">
      <alignment wrapText="1"/>
    </xf>
    <xf numFmtId="2" fontId="50" fillId="0" borderId="1" xfId="2" applyNumberFormat="1" applyFont="1" applyFill="1" applyBorder="1" applyAlignment="1">
      <alignment wrapText="1"/>
    </xf>
    <xf numFmtId="2" fontId="50" fillId="0" borderId="1" xfId="5" applyNumberFormat="1" applyFont="1" applyFill="1" applyBorder="1" applyAlignment="1" applyProtection="1">
      <alignment horizontal="center" vertical="center" wrapText="1"/>
    </xf>
    <xf numFmtId="0" fontId="50" fillId="0" borderId="1" xfId="6" applyFont="1" applyFill="1" applyBorder="1" applyAlignment="1">
      <alignment horizontal="center" vertical="center" wrapText="1"/>
    </xf>
    <xf numFmtId="2" fontId="50" fillId="0" borderId="1" xfId="6"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2" fontId="127" fillId="40" borderId="1" xfId="0" applyNumberFormat="1" applyFont="1" applyFill="1" applyBorder="1" applyAlignment="1">
      <alignment horizontal="center" vertical="center" wrapText="1"/>
    </xf>
    <xf numFmtId="0" fontId="128" fillId="40" borderId="1" xfId="2" applyFont="1" applyFill="1" applyBorder="1" applyAlignment="1">
      <alignment horizontal="right" vertical="center" wrapText="1"/>
    </xf>
    <xf numFmtId="2" fontId="128" fillId="40" borderId="1" xfId="2" applyNumberFormat="1" applyFont="1" applyFill="1" applyBorder="1" applyAlignment="1">
      <alignment horizontal="right" vertical="center" wrapText="1"/>
    </xf>
    <xf numFmtId="10" fontId="128" fillId="40" borderId="1" xfId="2" applyNumberFormat="1" applyFont="1" applyFill="1" applyBorder="1" applyAlignment="1">
      <alignment horizontal="right" vertical="center" wrapText="1"/>
    </xf>
    <xf numFmtId="1" fontId="127" fillId="40" borderId="1" xfId="0" applyNumberFormat="1" applyFont="1" applyFill="1" applyBorder="1" applyAlignment="1">
      <alignment horizontal="left" vertical="center" wrapText="1"/>
    </xf>
    <xf numFmtId="2" fontId="127" fillId="40" borderId="1" xfId="0" applyNumberFormat="1" applyFont="1" applyFill="1" applyBorder="1" applyAlignment="1">
      <alignment horizontal="left" vertical="center" wrapText="1"/>
    </xf>
    <xf numFmtId="169" fontId="127" fillId="40" borderId="1" xfId="0" applyNumberFormat="1" applyFont="1" applyFill="1" applyBorder="1" applyAlignment="1">
      <alignment horizontal="right" vertical="top" wrapText="1"/>
    </xf>
    <xf numFmtId="0" fontId="50" fillId="40" borderId="1" xfId="0" applyFont="1" applyFill="1" applyBorder="1" applyAlignment="1">
      <alignment vertical="center" wrapText="1"/>
    </xf>
    <xf numFmtId="2" fontId="50" fillId="40" borderId="1" xfId="0" applyNumberFormat="1" applyFont="1" applyFill="1" applyBorder="1" applyAlignment="1">
      <alignment vertical="center" wrapText="1"/>
    </xf>
    <xf numFmtId="167" fontId="127" fillId="40" borderId="1" xfId="0" applyNumberFormat="1" applyFont="1" applyFill="1" applyBorder="1" applyAlignment="1">
      <alignment horizontal="right" vertical="top" wrapText="1"/>
    </xf>
    <xf numFmtId="185" fontId="128" fillId="40" borderId="1" xfId="1639" applyNumberFormat="1" applyFont="1" applyFill="1" applyBorder="1" applyAlignment="1">
      <alignment horizontal="right" vertical="center" wrapText="1"/>
    </xf>
    <xf numFmtId="2" fontId="128" fillId="40" borderId="1" xfId="1639" applyNumberFormat="1" applyFont="1" applyFill="1" applyBorder="1" applyAlignment="1">
      <alignment horizontal="right" vertical="center" wrapText="1"/>
    </xf>
    <xf numFmtId="9" fontId="128" fillId="40" borderId="1" xfId="7" applyFont="1" applyFill="1" applyBorder="1" applyAlignment="1">
      <alignment horizontal="right" vertical="center" wrapText="1"/>
    </xf>
    <xf numFmtId="185" fontId="127" fillId="40" borderId="1" xfId="1639" applyNumberFormat="1" applyFont="1" applyFill="1" applyBorder="1" applyAlignment="1">
      <alignment horizontal="left" vertical="center" wrapText="1"/>
    </xf>
    <xf numFmtId="2" fontId="127" fillId="40" borderId="1" xfId="1639" applyNumberFormat="1" applyFont="1" applyFill="1" applyBorder="1" applyAlignment="1">
      <alignment horizontal="left" vertical="center" wrapText="1"/>
    </xf>
    <xf numFmtId="43" fontId="128" fillId="40" borderId="1" xfId="1639" applyFont="1" applyFill="1" applyBorder="1" applyAlignment="1">
      <alignment horizontal="right" vertical="center" wrapText="1"/>
    </xf>
    <xf numFmtId="0" fontId="128" fillId="40" borderId="1" xfId="2" applyFont="1" applyFill="1" applyBorder="1" applyAlignment="1">
      <alignment vertical="center" wrapText="1"/>
    </xf>
    <xf numFmtId="1" fontId="128" fillId="40" borderId="1" xfId="2" applyNumberFormat="1" applyFont="1" applyFill="1" applyBorder="1" applyAlignment="1">
      <alignment horizontal="right" vertical="center" wrapText="1"/>
    </xf>
    <xf numFmtId="169" fontId="129" fillId="40" borderId="1" xfId="0" applyNumberFormat="1" applyFont="1" applyFill="1" applyBorder="1" applyAlignment="1">
      <alignment horizontal="right" vertical="top" wrapText="1"/>
    </xf>
    <xf numFmtId="2" fontId="50" fillId="40" borderId="1" xfId="0" applyNumberFormat="1" applyFont="1" applyFill="1" applyBorder="1" applyAlignment="1">
      <alignment horizontal="center" vertical="center" wrapText="1"/>
    </xf>
    <xf numFmtId="0" fontId="52" fillId="40" borderId="1" xfId="2" applyFont="1" applyFill="1" applyBorder="1" applyAlignment="1">
      <alignment horizontal="right" vertical="center" wrapText="1"/>
    </xf>
    <xf numFmtId="2" fontId="52" fillId="40" borderId="1" xfId="2" applyNumberFormat="1" applyFont="1" applyFill="1" applyBorder="1" applyAlignment="1">
      <alignment horizontal="right" vertical="center" wrapText="1"/>
    </xf>
    <xf numFmtId="1" fontId="50" fillId="40" borderId="1" xfId="0" applyNumberFormat="1" applyFont="1" applyFill="1" applyBorder="1" applyAlignment="1">
      <alignment horizontal="left" vertical="center" wrapText="1"/>
    </xf>
    <xf numFmtId="2" fontId="50" fillId="40" borderId="1" xfId="0" applyNumberFormat="1" applyFont="1" applyFill="1" applyBorder="1" applyAlignment="1">
      <alignment horizontal="left" vertical="center" wrapText="1"/>
    </xf>
    <xf numFmtId="169" fontId="50" fillId="40" borderId="1" xfId="0" applyNumberFormat="1" applyFont="1" applyFill="1" applyBorder="1" applyAlignment="1">
      <alignment horizontal="right" vertical="top" wrapText="1"/>
    </xf>
    <xf numFmtId="2" fontId="50" fillId="40" borderId="1" xfId="0" applyNumberFormat="1" applyFont="1" applyFill="1" applyBorder="1" applyAlignment="1">
      <alignment horizontal="right" vertical="top" wrapText="1"/>
    </xf>
    <xf numFmtId="0" fontId="128" fillId="40" borderId="1" xfId="6" applyFont="1" applyFill="1" applyBorder="1" applyAlignment="1">
      <alignment horizontal="right" vertical="center" wrapText="1"/>
    </xf>
    <xf numFmtId="2" fontId="128" fillId="40" borderId="1" xfId="6" applyNumberFormat="1" applyFont="1" applyFill="1" applyBorder="1" applyAlignment="1">
      <alignment horizontal="right" vertical="center" wrapText="1"/>
    </xf>
    <xf numFmtId="10" fontId="128" fillId="40" borderId="1" xfId="6" applyNumberFormat="1" applyFont="1" applyFill="1" applyBorder="1" applyAlignment="1">
      <alignment horizontal="right" vertical="center" wrapText="1"/>
    </xf>
    <xf numFmtId="0" fontId="128" fillId="40" borderId="1" xfId="6" applyFont="1" applyFill="1" applyBorder="1" applyAlignment="1">
      <alignment vertical="center" wrapText="1"/>
    </xf>
    <xf numFmtId="1" fontId="128" fillId="40" borderId="1" xfId="6" applyNumberFormat="1" applyFont="1" applyFill="1" applyBorder="1" applyAlignment="1">
      <alignment horizontal="right" vertical="center" wrapText="1"/>
    </xf>
    <xf numFmtId="0" fontId="52" fillId="40" borderId="1" xfId="6" applyFont="1" applyFill="1" applyBorder="1" applyAlignment="1">
      <alignment horizontal="right" vertical="center" wrapText="1"/>
    </xf>
    <xf numFmtId="2" fontId="52" fillId="40" borderId="1" xfId="6" applyNumberFormat="1" applyFont="1" applyFill="1" applyBorder="1" applyAlignment="1">
      <alignment horizontal="right" vertical="center" wrapText="1"/>
    </xf>
    <xf numFmtId="0" fontId="128" fillId="40" borderId="1" xfId="0" applyFont="1" applyFill="1" applyBorder="1" applyAlignment="1">
      <alignment horizontal="right" vertical="center" wrapText="1"/>
    </xf>
    <xf numFmtId="2" fontId="128" fillId="40" borderId="1" xfId="0" applyNumberFormat="1" applyFont="1" applyFill="1" applyBorder="1" applyAlignment="1">
      <alignment horizontal="right" vertical="center" wrapText="1"/>
    </xf>
    <xf numFmtId="10" fontId="128" fillId="40" borderId="1" xfId="0" applyNumberFormat="1" applyFont="1" applyFill="1" applyBorder="1" applyAlignment="1">
      <alignment horizontal="right" vertical="center" wrapText="1"/>
    </xf>
    <xf numFmtId="0" fontId="128" fillId="40" borderId="1" xfId="0" applyFont="1" applyFill="1" applyBorder="1" applyAlignment="1">
      <alignment vertical="center" wrapText="1"/>
    </xf>
    <xf numFmtId="1" fontId="128" fillId="40" borderId="1" xfId="0" applyNumberFormat="1" applyFont="1" applyFill="1" applyBorder="1" applyAlignment="1">
      <alignment horizontal="right" vertical="center" wrapText="1"/>
    </xf>
    <xf numFmtId="0" fontId="52" fillId="40" borderId="1" xfId="0" applyFont="1" applyFill="1" applyBorder="1" applyAlignment="1">
      <alignment horizontal="right" vertical="center" wrapText="1"/>
    </xf>
    <xf numFmtId="2" fontId="52" fillId="40" borderId="1" xfId="0" applyNumberFormat="1" applyFont="1" applyFill="1" applyBorder="1" applyAlignment="1">
      <alignment horizontal="right" vertical="center" wrapText="1"/>
    </xf>
    <xf numFmtId="2" fontId="127" fillId="41" borderId="1" xfId="0" applyNumberFormat="1" applyFont="1" applyFill="1" applyBorder="1" applyAlignment="1">
      <alignment horizontal="center" vertical="center" wrapText="1"/>
    </xf>
    <xf numFmtId="0" fontId="128" fillId="41" borderId="1" xfId="0" applyFont="1" applyFill="1" applyBorder="1" applyAlignment="1">
      <alignment vertical="center" wrapText="1"/>
    </xf>
    <xf numFmtId="2" fontId="128" fillId="41" borderId="1" xfId="0" applyNumberFormat="1" applyFont="1" applyFill="1" applyBorder="1" applyAlignment="1">
      <alignment vertical="center" wrapText="1"/>
    </xf>
    <xf numFmtId="169" fontId="127" fillId="41" borderId="1" xfId="0" applyNumberFormat="1" applyFont="1" applyFill="1" applyBorder="1" applyAlignment="1">
      <alignment horizontal="right" vertical="top" wrapText="1"/>
    </xf>
    <xf numFmtId="0" fontId="50" fillId="41" borderId="1" xfId="0" applyFont="1" applyFill="1" applyBorder="1" applyAlignment="1">
      <alignment vertical="center" wrapText="1"/>
    </xf>
    <xf numFmtId="167" fontId="127" fillId="41" borderId="1" xfId="0" applyNumberFormat="1" applyFont="1" applyFill="1" applyBorder="1" applyAlignment="1">
      <alignment horizontal="right" vertical="top" wrapText="1"/>
    </xf>
    <xf numFmtId="185" fontId="128" fillId="41" borderId="1" xfId="1639" applyNumberFormat="1" applyFont="1" applyFill="1" applyBorder="1" applyAlignment="1">
      <alignment vertical="center" wrapText="1"/>
    </xf>
    <xf numFmtId="2" fontId="128" fillId="41" borderId="1" xfId="1639" applyNumberFormat="1" applyFont="1" applyFill="1" applyBorder="1" applyAlignment="1">
      <alignment vertical="center" wrapText="1"/>
    </xf>
    <xf numFmtId="43" fontId="128" fillId="41" borderId="1" xfId="1639" applyFont="1" applyFill="1" applyBorder="1" applyAlignment="1">
      <alignment vertical="center" wrapText="1"/>
    </xf>
    <xf numFmtId="1" fontId="128" fillId="41" borderId="1" xfId="0" applyNumberFormat="1" applyFont="1" applyFill="1" applyBorder="1" applyAlignment="1">
      <alignment vertical="center" wrapText="1"/>
    </xf>
    <xf numFmtId="2" fontId="50" fillId="41" borderId="1" xfId="0" applyNumberFormat="1" applyFont="1" applyFill="1" applyBorder="1" applyAlignment="1">
      <alignment horizontal="center" vertical="center" wrapText="1"/>
    </xf>
    <xf numFmtId="0" fontId="52" fillId="41" borderId="1" xfId="0" applyFont="1" applyFill="1" applyBorder="1" applyAlignment="1">
      <alignment vertical="center" wrapText="1"/>
    </xf>
    <xf numFmtId="2" fontId="52" fillId="41" borderId="1" xfId="0" applyNumberFormat="1" applyFont="1" applyFill="1" applyBorder="1" applyAlignment="1">
      <alignment vertical="center" wrapText="1"/>
    </xf>
    <xf numFmtId="169" fontId="50" fillId="41" borderId="1" xfId="0" applyNumberFormat="1" applyFont="1" applyFill="1" applyBorder="1" applyAlignment="1">
      <alignment horizontal="right" vertical="top" wrapText="1"/>
    </xf>
    <xf numFmtId="2" fontId="50" fillId="41" borderId="1" xfId="0" applyNumberFormat="1" applyFont="1" applyFill="1" applyBorder="1" applyAlignment="1">
      <alignment horizontal="right" vertical="top" wrapText="1"/>
    </xf>
    <xf numFmtId="2" fontId="127" fillId="38" borderId="1" xfId="0" applyNumberFormat="1" applyFont="1" applyFill="1" applyBorder="1" applyAlignment="1">
      <alignment horizontal="center" vertical="center" wrapText="1"/>
    </xf>
    <xf numFmtId="0" fontId="128" fillId="38" borderId="1" xfId="0" applyFont="1" applyFill="1" applyBorder="1" applyAlignment="1">
      <alignment vertical="center" wrapText="1"/>
    </xf>
    <xf numFmtId="2" fontId="128" fillId="38" borderId="1" xfId="0" applyNumberFormat="1" applyFont="1" applyFill="1" applyBorder="1" applyAlignment="1">
      <alignment vertical="center" wrapText="1"/>
    </xf>
    <xf numFmtId="10" fontId="128" fillId="38" borderId="1" xfId="0" applyNumberFormat="1" applyFont="1" applyFill="1" applyBorder="1" applyAlignment="1">
      <alignment vertical="center" wrapText="1"/>
    </xf>
    <xf numFmtId="1" fontId="127" fillId="38" borderId="1" xfId="0" applyNumberFormat="1" applyFont="1" applyFill="1" applyBorder="1" applyAlignment="1">
      <alignment horizontal="left" vertical="center" wrapText="1"/>
    </xf>
    <xf numFmtId="2" fontId="127" fillId="38" borderId="1" xfId="0" applyNumberFormat="1" applyFont="1" applyFill="1" applyBorder="1" applyAlignment="1">
      <alignment horizontal="left" vertical="center" wrapText="1"/>
    </xf>
    <xf numFmtId="169" fontId="127" fillId="38" borderId="1" xfId="0" applyNumberFormat="1" applyFont="1" applyFill="1" applyBorder="1" applyAlignment="1">
      <alignment horizontal="right" vertical="top" wrapText="1"/>
    </xf>
    <xf numFmtId="0" fontId="50" fillId="38" borderId="1" xfId="0" applyFont="1" applyFill="1" applyBorder="1" applyAlignment="1">
      <alignment vertical="center" wrapText="1"/>
    </xf>
    <xf numFmtId="2" fontId="50" fillId="38" borderId="1" xfId="0" applyNumberFormat="1" applyFont="1" applyFill="1" applyBorder="1" applyAlignment="1">
      <alignment vertical="center" wrapText="1"/>
    </xf>
    <xf numFmtId="167" fontId="127" fillId="38" borderId="1" xfId="0" applyNumberFormat="1" applyFont="1" applyFill="1" applyBorder="1" applyAlignment="1">
      <alignment horizontal="right" vertical="top" wrapText="1"/>
    </xf>
    <xf numFmtId="185" fontId="128" fillId="38" borderId="1" xfId="1639" applyNumberFormat="1" applyFont="1" applyFill="1" applyBorder="1" applyAlignment="1">
      <alignment vertical="center" wrapText="1"/>
    </xf>
    <xf numFmtId="2" fontId="128" fillId="38" borderId="1" xfId="1639" applyNumberFormat="1" applyFont="1" applyFill="1" applyBorder="1" applyAlignment="1">
      <alignment vertical="center" wrapText="1"/>
    </xf>
    <xf numFmtId="9" fontId="128" fillId="38" borderId="1" xfId="7" applyFont="1" applyFill="1" applyBorder="1" applyAlignment="1">
      <alignment vertical="center" wrapText="1"/>
    </xf>
    <xf numFmtId="185" fontId="127" fillId="38" borderId="1" xfId="1639" applyNumberFormat="1" applyFont="1" applyFill="1" applyBorder="1" applyAlignment="1">
      <alignment horizontal="left" vertical="center" wrapText="1"/>
    </xf>
    <xf numFmtId="2" fontId="127" fillId="38" borderId="1" xfId="1639" applyNumberFormat="1" applyFont="1" applyFill="1" applyBorder="1" applyAlignment="1">
      <alignment horizontal="left" vertical="center" wrapText="1"/>
    </xf>
    <xf numFmtId="43" fontId="128" fillId="38" borderId="1" xfId="1639" applyFont="1" applyFill="1" applyBorder="1" applyAlignment="1">
      <alignment vertical="center" wrapText="1"/>
    </xf>
    <xf numFmtId="1" fontId="128" fillId="38" borderId="1" xfId="0" applyNumberFormat="1" applyFont="1" applyFill="1" applyBorder="1" applyAlignment="1">
      <alignment vertical="center" wrapText="1"/>
    </xf>
    <xf numFmtId="169" fontId="129" fillId="38" borderId="1" xfId="0" applyNumberFormat="1" applyFont="1" applyFill="1" applyBorder="1" applyAlignment="1">
      <alignment horizontal="right" vertical="top" wrapText="1"/>
    </xf>
    <xf numFmtId="2" fontId="50" fillId="38" borderId="1" xfId="0" applyNumberFormat="1" applyFont="1" applyFill="1" applyBorder="1" applyAlignment="1">
      <alignment horizontal="center" vertical="center" wrapText="1"/>
    </xf>
    <xf numFmtId="0" fontId="52" fillId="38" borderId="1" xfId="0" applyFont="1" applyFill="1" applyBorder="1" applyAlignment="1">
      <alignment vertical="center" wrapText="1"/>
    </xf>
    <xf numFmtId="2" fontId="52" fillId="38" borderId="1" xfId="0" applyNumberFormat="1" applyFont="1" applyFill="1" applyBorder="1" applyAlignment="1">
      <alignment vertical="center" wrapText="1"/>
    </xf>
    <xf numFmtId="1" fontId="50" fillId="38" borderId="1" xfId="0" applyNumberFormat="1" applyFont="1" applyFill="1" applyBorder="1" applyAlignment="1">
      <alignment horizontal="left" vertical="center" wrapText="1"/>
    </xf>
    <xf numFmtId="2" fontId="50" fillId="38" borderId="1" xfId="0" applyNumberFormat="1" applyFont="1" applyFill="1" applyBorder="1" applyAlignment="1">
      <alignment horizontal="left" vertical="center" wrapText="1"/>
    </xf>
    <xf numFmtId="169" fontId="50" fillId="38" borderId="1" xfId="0" applyNumberFormat="1" applyFont="1" applyFill="1" applyBorder="1" applyAlignment="1">
      <alignment horizontal="right" vertical="top" wrapText="1"/>
    </xf>
    <xf numFmtId="2" fontId="50" fillId="38" borderId="1" xfId="0" applyNumberFormat="1" applyFont="1" applyFill="1" applyBorder="1" applyAlignment="1">
      <alignment horizontal="right" vertical="top" wrapText="1"/>
    </xf>
    <xf numFmtId="9" fontId="127" fillId="40" borderId="1" xfId="7" applyFont="1" applyFill="1" applyBorder="1" applyAlignment="1">
      <alignment vertical="center" wrapText="1"/>
    </xf>
    <xf numFmtId="0" fontId="128" fillId="40" borderId="1" xfId="2" applyFont="1" applyFill="1" applyBorder="1" applyAlignment="1">
      <alignment horizontal="right" vertical="center"/>
    </xf>
    <xf numFmtId="2" fontId="128" fillId="40" borderId="1" xfId="2" applyNumberFormat="1" applyFont="1" applyFill="1" applyBorder="1" applyAlignment="1">
      <alignment horizontal="right" vertical="center"/>
    </xf>
    <xf numFmtId="10" fontId="128" fillId="40" borderId="1" xfId="2" applyNumberFormat="1" applyFont="1" applyFill="1" applyBorder="1" applyAlignment="1">
      <alignment horizontal="right" vertical="center"/>
    </xf>
    <xf numFmtId="185" fontId="128" fillId="40" borderId="1" xfId="1639" applyNumberFormat="1" applyFont="1" applyFill="1" applyBorder="1" applyAlignment="1">
      <alignment horizontal="right" vertical="center"/>
    </xf>
    <xf numFmtId="2" fontId="128" fillId="40" borderId="1" xfId="1639" applyNumberFormat="1" applyFont="1" applyFill="1" applyBorder="1" applyAlignment="1">
      <alignment horizontal="right" vertical="center"/>
    </xf>
    <xf numFmtId="10" fontId="127" fillId="40" borderId="1" xfId="7" applyNumberFormat="1" applyFont="1" applyFill="1" applyBorder="1" applyAlignment="1">
      <alignment vertical="center" wrapText="1"/>
    </xf>
    <xf numFmtId="43" fontId="128" fillId="40" borderId="1" xfId="1639" applyNumberFormat="1" applyFont="1" applyFill="1" applyBorder="1" applyAlignment="1">
      <alignment horizontal="right" vertical="center"/>
    </xf>
    <xf numFmtId="1" fontId="128" fillId="40" borderId="1" xfId="2" applyNumberFormat="1" applyFont="1" applyFill="1" applyBorder="1" applyAlignment="1">
      <alignment horizontal="right" vertical="center"/>
    </xf>
    <xf numFmtId="0" fontId="52" fillId="40" borderId="1" xfId="2" applyFont="1" applyFill="1" applyBorder="1" applyAlignment="1">
      <alignment horizontal="right" vertical="center"/>
    </xf>
    <xf numFmtId="2" fontId="52" fillId="40" borderId="1" xfId="2" applyNumberFormat="1" applyFont="1" applyFill="1" applyBorder="1" applyAlignment="1">
      <alignment horizontal="right" vertical="center"/>
    </xf>
    <xf numFmtId="0" fontId="128" fillId="38" borderId="1" xfId="2" applyFont="1" applyFill="1" applyBorder="1" applyAlignment="1">
      <alignment horizontal="right" vertical="center" wrapText="1"/>
    </xf>
    <xf numFmtId="2" fontId="128" fillId="38" borderId="1" xfId="2" applyNumberFormat="1" applyFont="1" applyFill="1" applyBorder="1" applyAlignment="1">
      <alignment horizontal="right" vertical="center" wrapText="1"/>
    </xf>
    <xf numFmtId="10" fontId="128" fillId="38" borderId="1" xfId="2" applyNumberFormat="1" applyFont="1" applyFill="1" applyBorder="1" applyAlignment="1">
      <alignment horizontal="right" vertical="center" wrapText="1"/>
    </xf>
    <xf numFmtId="2" fontId="128" fillId="38" borderId="1" xfId="0" applyNumberFormat="1" applyFont="1" applyFill="1" applyBorder="1" applyAlignment="1">
      <alignment horizontal="center" vertical="center" wrapText="1"/>
    </xf>
    <xf numFmtId="185" fontId="128" fillId="38" borderId="1" xfId="1639" applyNumberFormat="1" applyFont="1" applyFill="1" applyBorder="1" applyAlignment="1">
      <alignment horizontal="right" vertical="center" wrapText="1"/>
    </xf>
    <xf numFmtId="2" fontId="128" fillId="38" borderId="1" xfId="1639" applyNumberFormat="1" applyFont="1" applyFill="1" applyBorder="1" applyAlignment="1">
      <alignment horizontal="right" vertical="center" wrapText="1"/>
    </xf>
    <xf numFmtId="9" fontId="127" fillId="38" borderId="1" xfId="7" applyFont="1" applyFill="1" applyBorder="1" applyAlignment="1">
      <alignment vertical="center" wrapText="1"/>
    </xf>
    <xf numFmtId="10" fontId="127" fillId="38" borderId="1" xfId="7" applyNumberFormat="1" applyFont="1" applyFill="1" applyBorder="1" applyAlignment="1">
      <alignment vertical="center" wrapText="1"/>
    </xf>
    <xf numFmtId="43" fontId="128" fillId="38" borderId="1" xfId="1639" applyFont="1" applyFill="1" applyBorder="1" applyAlignment="1">
      <alignment horizontal="right" vertical="center" wrapText="1"/>
    </xf>
    <xf numFmtId="169" fontId="128" fillId="38" borderId="1" xfId="0" applyNumberFormat="1" applyFont="1" applyFill="1" applyBorder="1" applyAlignment="1">
      <alignment horizontal="right" vertical="top" wrapText="1"/>
    </xf>
    <xf numFmtId="185" fontId="128" fillId="38" borderId="1" xfId="2" applyNumberFormat="1" applyFont="1" applyFill="1" applyBorder="1" applyAlignment="1">
      <alignment vertical="center" wrapText="1"/>
    </xf>
    <xf numFmtId="2" fontId="128" fillId="38" borderId="1" xfId="2" applyNumberFormat="1" applyFont="1" applyFill="1" applyBorder="1" applyAlignment="1">
      <alignment vertical="center" wrapText="1"/>
    </xf>
    <xf numFmtId="167" fontId="128" fillId="38" borderId="1" xfId="0" applyNumberFormat="1" applyFont="1" applyFill="1" applyBorder="1" applyAlignment="1">
      <alignment horizontal="right" vertical="top" wrapText="1"/>
    </xf>
    <xf numFmtId="169" fontId="128" fillId="38" borderId="1" xfId="2" applyNumberFormat="1" applyFont="1" applyFill="1" applyBorder="1" applyAlignment="1">
      <alignment horizontal="right" vertical="center" wrapText="1"/>
    </xf>
    <xf numFmtId="1" fontId="128" fillId="38" borderId="1" xfId="2" applyNumberFormat="1" applyFont="1" applyFill="1" applyBorder="1" applyAlignment="1">
      <alignment horizontal="right" vertical="center" wrapText="1"/>
    </xf>
    <xf numFmtId="0" fontId="52" fillId="38" borderId="1" xfId="2" applyFont="1" applyFill="1" applyBorder="1" applyAlignment="1">
      <alignment horizontal="right" vertical="center" wrapText="1"/>
    </xf>
    <xf numFmtId="2" fontId="52" fillId="38" borderId="1" xfId="2" applyNumberFormat="1" applyFont="1" applyFill="1" applyBorder="1" applyAlignment="1">
      <alignment horizontal="right" vertical="center" wrapText="1"/>
    </xf>
    <xf numFmtId="185" fontId="128" fillId="38" borderId="1" xfId="0" applyNumberFormat="1" applyFont="1" applyFill="1" applyBorder="1" applyAlignment="1">
      <alignment vertical="center" wrapText="1"/>
    </xf>
    <xf numFmtId="43" fontId="128" fillId="38" borderId="1" xfId="0" applyNumberFormat="1" applyFont="1" applyFill="1" applyBorder="1" applyAlignment="1">
      <alignment vertical="center" wrapText="1"/>
    </xf>
    <xf numFmtId="0" fontId="128" fillId="38" borderId="1" xfId="0" applyFont="1" applyFill="1" applyBorder="1" applyAlignment="1">
      <alignment horizontal="right" vertical="center" wrapText="1"/>
    </xf>
    <xf numFmtId="2" fontId="128" fillId="38" borderId="1" xfId="0" applyNumberFormat="1" applyFont="1" applyFill="1" applyBorder="1" applyAlignment="1">
      <alignment horizontal="right" vertical="center" wrapText="1"/>
    </xf>
    <xf numFmtId="10" fontId="128" fillId="38" borderId="1" xfId="0" applyNumberFormat="1" applyFont="1" applyFill="1" applyBorder="1" applyAlignment="1">
      <alignment horizontal="right" vertical="center" wrapText="1"/>
    </xf>
    <xf numFmtId="9" fontId="128" fillId="38" borderId="1" xfId="7" applyFont="1" applyFill="1" applyBorder="1" applyAlignment="1">
      <alignment horizontal="right" vertical="center" wrapText="1"/>
    </xf>
    <xf numFmtId="1" fontId="128" fillId="38" borderId="1" xfId="0" applyNumberFormat="1" applyFont="1" applyFill="1" applyBorder="1" applyAlignment="1">
      <alignment horizontal="right" vertical="center" wrapText="1"/>
    </xf>
    <xf numFmtId="0" fontId="52" fillId="38" borderId="1" xfId="0" applyFont="1" applyFill="1" applyBorder="1" applyAlignment="1">
      <alignment horizontal="right" vertical="center" wrapText="1"/>
    </xf>
    <xf numFmtId="2" fontId="52" fillId="38" borderId="1" xfId="0" applyNumberFormat="1" applyFont="1" applyFill="1" applyBorder="1" applyAlignment="1">
      <alignment horizontal="right" vertical="center" wrapText="1"/>
    </xf>
    <xf numFmtId="1" fontId="127" fillId="38" borderId="1" xfId="0" applyNumberFormat="1" applyFont="1" applyFill="1" applyBorder="1" applyAlignment="1">
      <alignment horizontal="center" vertical="center" wrapText="1"/>
    </xf>
    <xf numFmtId="0" fontId="128" fillId="38" borderId="1" xfId="0" applyFont="1" applyFill="1" applyBorder="1" applyAlignment="1">
      <alignment horizontal="left" vertical="center" wrapText="1"/>
    </xf>
    <xf numFmtId="2" fontId="128" fillId="38" borderId="1" xfId="0" applyNumberFormat="1" applyFont="1" applyFill="1" applyBorder="1" applyAlignment="1">
      <alignment horizontal="left" vertical="center" wrapText="1"/>
    </xf>
    <xf numFmtId="10" fontId="128" fillId="38" borderId="1" xfId="0" applyNumberFormat="1" applyFont="1" applyFill="1" applyBorder="1" applyAlignment="1">
      <alignment horizontal="left" vertical="center" wrapText="1"/>
    </xf>
    <xf numFmtId="185" fontId="128" fillId="38" borderId="1" xfId="1639" applyNumberFormat="1" applyFont="1" applyFill="1" applyBorder="1" applyAlignment="1">
      <alignment horizontal="left" vertical="center" wrapText="1"/>
    </xf>
    <xf numFmtId="2" fontId="128" fillId="38" borderId="1" xfId="1639" applyNumberFormat="1" applyFont="1" applyFill="1" applyBorder="1" applyAlignment="1">
      <alignment horizontal="left" vertical="center" wrapText="1"/>
    </xf>
    <xf numFmtId="9" fontId="128" fillId="38" borderId="1" xfId="7" applyFont="1" applyFill="1" applyBorder="1" applyAlignment="1">
      <alignment horizontal="left" vertical="center" wrapText="1"/>
    </xf>
    <xf numFmtId="43" fontId="128" fillId="38" borderId="1" xfId="1639" applyFont="1" applyFill="1" applyBorder="1" applyAlignment="1">
      <alignment horizontal="left" vertical="center" wrapText="1"/>
    </xf>
    <xf numFmtId="1" fontId="128" fillId="38" borderId="1" xfId="0" applyNumberFormat="1" applyFont="1" applyFill="1" applyBorder="1" applyAlignment="1">
      <alignment horizontal="left" vertical="center" wrapText="1"/>
    </xf>
    <xf numFmtId="1" fontId="50" fillId="38" borderId="1" xfId="0" applyNumberFormat="1" applyFont="1" applyFill="1" applyBorder="1" applyAlignment="1">
      <alignment horizontal="center" vertical="center" wrapText="1"/>
    </xf>
    <xf numFmtId="0" fontId="52" fillId="38" borderId="1" xfId="0" applyFont="1" applyFill="1" applyBorder="1" applyAlignment="1">
      <alignment horizontal="left" vertical="center" wrapText="1"/>
    </xf>
    <xf numFmtId="2" fontId="52" fillId="38" borderId="1" xfId="0" applyNumberFormat="1" applyFont="1" applyFill="1" applyBorder="1" applyAlignment="1">
      <alignment horizontal="left" vertical="center" wrapText="1"/>
    </xf>
    <xf numFmtId="2" fontId="128" fillId="40" borderId="1" xfId="0" applyNumberFormat="1" applyFont="1" applyFill="1" applyBorder="1" applyAlignment="1">
      <alignment horizontal="center" vertical="center" wrapText="1"/>
    </xf>
    <xf numFmtId="9" fontId="128" fillId="40" borderId="1" xfId="7" applyFont="1" applyFill="1" applyBorder="1" applyAlignment="1">
      <alignment horizontal="left" vertical="center" wrapText="1"/>
    </xf>
    <xf numFmtId="185" fontId="128" fillId="40" borderId="1" xfId="1639" applyNumberFormat="1" applyFont="1" applyFill="1" applyBorder="1" applyAlignment="1">
      <alignment horizontal="left" vertical="center" wrapText="1"/>
    </xf>
    <xf numFmtId="2" fontId="128" fillId="40" borderId="1" xfId="1639" applyNumberFormat="1" applyFont="1" applyFill="1" applyBorder="1" applyAlignment="1">
      <alignment horizontal="left" vertical="center" wrapText="1"/>
    </xf>
    <xf numFmtId="43" fontId="128" fillId="40" borderId="1" xfId="1639" applyFont="1" applyFill="1" applyBorder="1" applyAlignment="1">
      <alignment horizontal="left" vertical="center" wrapText="1"/>
    </xf>
    <xf numFmtId="169" fontId="128" fillId="40" borderId="1" xfId="0" applyNumberFormat="1" applyFont="1" applyFill="1" applyBorder="1" applyAlignment="1">
      <alignment horizontal="right" vertical="top" wrapText="1"/>
    </xf>
    <xf numFmtId="0" fontId="52" fillId="40" borderId="1" xfId="0" applyFont="1" applyFill="1" applyBorder="1" applyAlignment="1">
      <alignment vertical="center" wrapText="1"/>
    </xf>
    <xf numFmtId="2" fontId="52" fillId="40" borderId="1" xfId="0" applyNumberFormat="1" applyFont="1" applyFill="1" applyBorder="1" applyAlignment="1">
      <alignment vertical="center" wrapText="1"/>
    </xf>
    <xf numFmtId="167" fontId="128" fillId="40" borderId="1" xfId="0" applyNumberFormat="1" applyFont="1" applyFill="1" applyBorder="1" applyAlignment="1">
      <alignment horizontal="right" vertical="top" wrapText="1"/>
    </xf>
    <xf numFmtId="1" fontId="127" fillId="40" borderId="1" xfId="0" applyNumberFormat="1" applyFont="1" applyFill="1" applyBorder="1" applyAlignment="1">
      <alignment horizontal="right" vertical="center" wrapText="1"/>
    </xf>
    <xf numFmtId="9" fontId="50" fillId="40" borderId="1" xfId="7" applyFont="1" applyFill="1" applyBorder="1" applyAlignment="1">
      <alignment horizontal="right" vertical="center" wrapText="1"/>
    </xf>
    <xf numFmtId="169" fontId="130" fillId="40" borderId="1" xfId="0" applyNumberFormat="1" applyFont="1" applyFill="1" applyBorder="1" applyAlignment="1">
      <alignment horizontal="right" vertical="top" wrapText="1"/>
    </xf>
    <xf numFmtId="9" fontId="50" fillId="38" borderId="1" xfId="7" applyFont="1" applyFill="1" applyBorder="1" applyAlignment="1">
      <alignment horizontal="right" vertical="center" wrapText="1"/>
    </xf>
    <xf numFmtId="169" fontId="130" fillId="38" borderId="1" xfId="0" applyNumberFormat="1" applyFont="1" applyFill="1" applyBorder="1" applyAlignment="1">
      <alignment horizontal="right" vertical="top" wrapText="1"/>
    </xf>
    <xf numFmtId="2" fontId="52" fillId="38" borderId="1" xfId="0" applyNumberFormat="1" applyFont="1" applyFill="1" applyBorder="1" applyAlignment="1">
      <alignment horizontal="center" vertical="center" wrapText="1"/>
    </xf>
    <xf numFmtId="169" fontId="52" fillId="38" borderId="1" xfId="0" applyNumberFormat="1" applyFont="1" applyFill="1" applyBorder="1" applyAlignment="1">
      <alignment horizontal="right" vertical="top" wrapText="1"/>
    </xf>
    <xf numFmtId="2" fontId="52" fillId="38" borderId="1" xfId="0" applyNumberFormat="1" applyFont="1" applyFill="1" applyBorder="1" applyAlignment="1">
      <alignment horizontal="right" vertical="top" wrapText="1"/>
    </xf>
    <xf numFmtId="1" fontId="50" fillId="38" borderId="1" xfId="0" applyNumberFormat="1" applyFont="1" applyFill="1" applyBorder="1" applyAlignment="1">
      <alignment vertical="center" wrapText="1"/>
    </xf>
    <xf numFmtId="1" fontId="52" fillId="38" borderId="1" xfId="0" applyNumberFormat="1" applyFont="1" applyFill="1" applyBorder="1" applyAlignment="1">
      <alignment vertical="center" wrapText="1"/>
    </xf>
    <xf numFmtId="1" fontId="52" fillId="38" borderId="1" xfId="0" applyNumberFormat="1" applyFont="1" applyFill="1" applyBorder="1" applyAlignment="1">
      <alignment horizontal="right" vertical="center" wrapText="1"/>
    </xf>
    <xf numFmtId="0" fontId="130" fillId="40" borderId="1" xfId="0" applyFont="1" applyFill="1" applyBorder="1" applyAlignment="1">
      <alignment horizontal="right" vertical="center" wrapText="1"/>
    </xf>
    <xf numFmtId="2" fontId="130" fillId="40" borderId="1" xfId="0" applyNumberFormat="1" applyFont="1" applyFill="1" applyBorder="1" applyAlignment="1">
      <alignment horizontal="right" vertical="center" wrapText="1"/>
    </xf>
    <xf numFmtId="185" fontId="130" fillId="40" borderId="1" xfId="1639" applyNumberFormat="1" applyFont="1" applyFill="1" applyBorder="1" applyAlignment="1">
      <alignment horizontal="right" vertical="center" wrapText="1"/>
    </xf>
    <xf numFmtId="2" fontId="130" fillId="40" borderId="1" xfId="1639" applyNumberFormat="1" applyFont="1" applyFill="1" applyBorder="1" applyAlignment="1">
      <alignment horizontal="right" vertical="center" wrapText="1"/>
    </xf>
    <xf numFmtId="43" fontId="130" fillId="40" borderId="1" xfId="1639" applyFont="1" applyFill="1" applyBorder="1" applyAlignment="1">
      <alignment horizontal="right" vertical="center" wrapText="1"/>
    </xf>
    <xf numFmtId="0" fontId="130" fillId="40" borderId="1" xfId="0" applyFont="1" applyFill="1" applyBorder="1" applyAlignment="1">
      <alignment vertical="center" wrapText="1"/>
    </xf>
    <xf numFmtId="1" fontId="130" fillId="40" borderId="1" xfId="0" applyNumberFormat="1" applyFont="1" applyFill="1" applyBorder="1" applyAlignment="1">
      <alignment horizontal="right" vertical="center" wrapText="1"/>
    </xf>
    <xf numFmtId="2" fontId="127" fillId="40" borderId="1" xfId="4" applyNumberFormat="1" applyFont="1" applyFill="1" applyBorder="1" applyAlignment="1">
      <alignment horizontal="center" vertical="center" wrapText="1"/>
    </xf>
    <xf numFmtId="9" fontId="131" fillId="40" borderId="1" xfId="7" applyFont="1" applyFill="1" applyBorder="1" applyAlignment="1">
      <alignment horizontal="right" vertical="center" wrapText="1"/>
    </xf>
    <xf numFmtId="10" fontId="131" fillId="40" borderId="1" xfId="7" applyNumberFormat="1" applyFont="1" applyFill="1" applyBorder="1" applyAlignment="1">
      <alignment horizontal="right" vertical="center" wrapText="1"/>
    </xf>
    <xf numFmtId="2" fontId="128" fillId="40" borderId="1" xfId="4" applyNumberFormat="1" applyFont="1" applyFill="1" applyBorder="1" applyAlignment="1">
      <alignment horizontal="center" vertical="center" wrapText="1"/>
    </xf>
    <xf numFmtId="9" fontId="52" fillId="40" borderId="1" xfId="7" applyFont="1" applyFill="1" applyBorder="1" applyAlignment="1">
      <alignment horizontal="right" vertical="center" wrapText="1"/>
    </xf>
    <xf numFmtId="10" fontId="52" fillId="40" borderId="1" xfId="7" applyNumberFormat="1" applyFont="1" applyFill="1" applyBorder="1" applyAlignment="1">
      <alignment horizontal="right" vertical="center" wrapText="1"/>
    </xf>
    <xf numFmtId="9" fontId="51" fillId="40" borderId="1" xfId="7" applyFont="1" applyFill="1" applyBorder="1" applyAlignment="1">
      <alignment horizontal="right" vertical="center" wrapText="1"/>
    </xf>
    <xf numFmtId="10" fontId="51" fillId="40" borderId="1" xfId="7" applyNumberFormat="1" applyFont="1" applyFill="1" applyBorder="1" applyAlignment="1">
      <alignment horizontal="right" vertical="center" wrapText="1"/>
    </xf>
    <xf numFmtId="169" fontId="130" fillId="40" borderId="1" xfId="0" applyNumberFormat="1" applyFont="1" applyFill="1" applyBorder="1" applyAlignment="1">
      <alignment horizontal="right" vertical="center" wrapText="1"/>
    </xf>
    <xf numFmtId="2" fontId="50" fillId="40" borderId="1" xfId="4" applyNumberFormat="1" applyFont="1" applyFill="1" applyBorder="1" applyAlignment="1">
      <alignment horizontal="center" vertical="center" wrapText="1"/>
    </xf>
    <xf numFmtId="2" fontId="52" fillId="40" borderId="1" xfId="1639" applyNumberFormat="1" applyFont="1" applyFill="1" applyBorder="1" applyAlignment="1">
      <alignment horizontal="right" vertical="center" wrapText="1"/>
    </xf>
    <xf numFmtId="2" fontId="127" fillId="38" borderId="1" xfId="4" applyNumberFormat="1" applyFont="1" applyFill="1" applyBorder="1" applyAlignment="1">
      <alignment horizontal="center" vertical="center" wrapText="1"/>
    </xf>
    <xf numFmtId="0" fontId="130" fillId="38" borderId="1" xfId="1" applyFont="1" applyFill="1" applyBorder="1" applyAlignment="1">
      <alignment horizontal="right" vertical="center" wrapText="1"/>
    </xf>
    <xf numFmtId="1" fontId="130" fillId="38" borderId="1" xfId="1" applyNumberFormat="1" applyFont="1" applyFill="1" applyBorder="1" applyAlignment="1">
      <alignment horizontal="right" vertical="center" wrapText="1"/>
    </xf>
    <xf numFmtId="9" fontId="131" fillId="38" borderId="1" xfId="7" applyFont="1" applyFill="1" applyBorder="1" applyAlignment="1">
      <alignment horizontal="right" vertical="center" wrapText="1"/>
    </xf>
    <xf numFmtId="10" fontId="131" fillId="38" borderId="1" xfId="7" applyNumberFormat="1" applyFont="1" applyFill="1" applyBorder="1" applyAlignment="1">
      <alignment horizontal="right" vertical="center" wrapText="1"/>
    </xf>
    <xf numFmtId="2" fontId="130" fillId="38" borderId="1" xfId="1" applyNumberFormat="1" applyFont="1" applyFill="1" applyBorder="1" applyAlignment="1">
      <alignment horizontal="right" vertical="center" wrapText="1"/>
    </xf>
    <xf numFmtId="2" fontId="128" fillId="38" borderId="1" xfId="4" applyNumberFormat="1" applyFont="1" applyFill="1" applyBorder="1" applyAlignment="1">
      <alignment horizontal="center" vertical="center" wrapText="1"/>
    </xf>
    <xf numFmtId="185" fontId="130" fillId="38" borderId="1" xfId="1639" applyNumberFormat="1" applyFont="1" applyFill="1" applyBorder="1" applyAlignment="1">
      <alignment horizontal="right" vertical="center" wrapText="1"/>
    </xf>
    <xf numFmtId="9" fontId="52" fillId="38" borderId="1" xfId="7" applyFont="1" applyFill="1" applyBorder="1" applyAlignment="1">
      <alignment horizontal="right" vertical="center" wrapText="1"/>
    </xf>
    <xf numFmtId="10" fontId="52" fillId="38" borderId="1" xfId="7" applyNumberFormat="1" applyFont="1" applyFill="1" applyBorder="1" applyAlignment="1">
      <alignment horizontal="right" vertical="center" wrapText="1"/>
    </xf>
    <xf numFmtId="2" fontId="130" fillId="38" borderId="1" xfId="1639" applyNumberFormat="1" applyFont="1" applyFill="1" applyBorder="1" applyAlignment="1">
      <alignment horizontal="right" vertical="center" wrapText="1"/>
    </xf>
    <xf numFmtId="43" fontId="130" fillId="38" borderId="1" xfId="1639" applyFont="1" applyFill="1" applyBorder="1" applyAlignment="1">
      <alignment horizontal="right" vertical="center" wrapText="1"/>
    </xf>
    <xf numFmtId="185" fontId="130" fillId="38" borderId="1" xfId="1" applyNumberFormat="1" applyFont="1" applyFill="1" applyBorder="1" applyAlignment="1">
      <alignment horizontal="right" vertical="center" wrapText="1"/>
    </xf>
    <xf numFmtId="9" fontId="51" fillId="38" borderId="1" xfId="7" applyFont="1" applyFill="1" applyBorder="1" applyAlignment="1">
      <alignment horizontal="right" vertical="center" wrapText="1"/>
    </xf>
    <xf numFmtId="10" fontId="51" fillId="38" borderId="1" xfId="7" applyNumberFormat="1" applyFont="1" applyFill="1" applyBorder="1" applyAlignment="1">
      <alignment horizontal="right" vertical="center" wrapText="1"/>
    </xf>
    <xf numFmtId="169" fontId="130" fillId="38" borderId="1" xfId="1" applyNumberFormat="1" applyFont="1" applyFill="1" applyBorder="1" applyAlignment="1">
      <alignment horizontal="right" vertical="center" wrapText="1"/>
    </xf>
    <xf numFmtId="2" fontId="52" fillId="38" borderId="1" xfId="4" applyNumberFormat="1" applyFont="1" applyFill="1" applyBorder="1" applyAlignment="1">
      <alignment horizontal="center" vertical="center" wrapText="1"/>
    </xf>
    <xf numFmtId="0" fontId="52" fillId="38" borderId="1" xfId="1" applyFont="1" applyFill="1" applyBorder="1" applyAlignment="1">
      <alignment horizontal="right" vertical="center" wrapText="1"/>
    </xf>
    <xf numFmtId="2" fontId="52" fillId="38" borderId="1" xfId="1" applyNumberFormat="1" applyFont="1" applyFill="1" applyBorder="1" applyAlignment="1">
      <alignment horizontal="right" vertical="center" wrapText="1"/>
    </xf>
    <xf numFmtId="1" fontId="128" fillId="38" borderId="1" xfId="1639" applyNumberFormat="1" applyFont="1" applyFill="1" applyBorder="1" applyAlignment="1">
      <alignment horizontal="right" vertical="center" wrapText="1"/>
    </xf>
    <xf numFmtId="169" fontId="128" fillId="38" borderId="1" xfId="0" applyNumberFormat="1" applyFont="1" applyFill="1" applyBorder="1" applyAlignment="1">
      <alignment vertical="top" wrapText="1"/>
    </xf>
    <xf numFmtId="167" fontId="128" fillId="38" borderId="1" xfId="0" applyNumberFormat="1" applyFont="1" applyFill="1" applyBorder="1" applyAlignment="1">
      <alignment vertical="top" wrapText="1"/>
    </xf>
    <xf numFmtId="169" fontId="130" fillId="38" borderId="1" xfId="0" applyNumberFormat="1" applyFont="1" applyFill="1" applyBorder="1" applyAlignment="1">
      <alignment vertical="top" wrapText="1"/>
    </xf>
    <xf numFmtId="169" fontId="52" fillId="38" borderId="1" xfId="0" applyNumberFormat="1" applyFont="1" applyFill="1" applyBorder="1" applyAlignment="1">
      <alignment vertical="top" wrapText="1"/>
    </xf>
    <xf numFmtId="2" fontId="52" fillId="38" borderId="1" xfId="0" applyNumberFormat="1" applyFont="1" applyFill="1" applyBorder="1" applyAlignment="1">
      <alignment vertical="top" wrapText="1"/>
    </xf>
    <xf numFmtId="0" fontId="130" fillId="38" borderId="1" xfId="0" applyFont="1" applyFill="1" applyBorder="1" applyAlignment="1">
      <alignment horizontal="right" vertical="center" wrapText="1"/>
    </xf>
    <xf numFmtId="2" fontId="130" fillId="38" borderId="1" xfId="0" applyNumberFormat="1" applyFont="1" applyFill="1" applyBorder="1" applyAlignment="1">
      <alignment horizontal="right" vertical="center" wrapText="1"/>
    </xf>
    <xf numFmtId="1" fontId="51" fillId="38" borderId="1" xfId="0" applyNumberFormat="1" applyFont="1" applyFill="1" applyBorder="1" applyAlignment="1">
      <alignment horizontal="right" vertical="center" wrapText="1"/>
    </xf>
    <xf numFmtId="9" fontId="0" fillId="38" borderId="1" xfId="7" applyFont="1" applyFill="1" applyBorder="1" applyAlignment="1">
      <alignment horizontal="right" vertical="center" wrapText="1"/>
    </xf>
    <xf numFmtId="185" fontId="128" fillId="38" borderId="1" xfId="0" applyNumberFormat="1" applyFont="1" applyFill="1" applyBorder="1" applyAlignment="1">
      <alignment horizontal="right" vertical="center" wrapText="1"/>
    </xf>
    <xf numFmtId="43" fontId="128" fillId="38" borderId="1" xfId="0" applyNumberFormat="1" applyFont="1" applyFill="1" applyBorder="1" applyAlignment="1">
      <alignment horizontal="right" vertical="center" wrapText="1"/>
    </xf>
    <xf numFmtId="10" fontId="128" fillId="38" borderId="1" xfId="7" applyNumberFormat="1" applyFont="1" applyFill="1" applyBorder="1" applyAlignment="1">
      <alignment horizontal="right" vertical="center" wrapText="1"/>
    </xf>
    <xf numFmtId="169" fontId="129" fillId="38" borderId="1" xfId="0" applyNumberFormat="1" applyFont="1" applyFill="1" applyBorder="1" applyAlignment="1">
      <alignment wrapText="1"/>
    </xf>
    <xf numFmtId="1" fontId="128" fillId="38" borderId="1" xfId="0" applyNumberFormat="1" applyFont="1" applyFill="1" applyBorder="1" applyAlignment="1">
      <alignment wrapText="1"/>
    </xf>
    <xf numFmtId="1" fontId="52" fillId="38" borderId="1" xfId="0" applyNumberFormat="1" applyFont="1" applyFill="1" applyBorder="1" applyAlignment="1">
      <alignment wrapText="1"/>
    </xf>
    <xf numFmtId="2" fontId="128" fillId="38" borderId="1" xfId="0" applyNumberFormat="1" applyFont="1" applyFill="1" applyBorder="1" applyAlignment="1">
      <alignment wrapText="1"/>
    </xf>
    <xf numFmtId="10" fontId="50" fillId="38" borderId="1" xfId="7" applyNumberFormat="1" applyFont="1" applyFill="1" applyBorder="1" applyAlignment="1">
      <alignment horizontal="right" vertical="center" wrapText="1"/>
    </xf>
    <xf numFmtId="43" fontId="128" fillId="38" borderId="1" xfId="1639" applyNumberFormat="1" applyFont="1" applyFill="1" applyBorder="1" applyAlignment="1">
      <alignment horizontal="right" vertical="center" wrapText="1"/>
    </xf>
    <xf numFmtId="10" fontId="50" fillId="40" borderId="1" xfId="7" applyNumberFormat="1" applyFont="1" applyFill="1" applyBorder="1" applyAlignment="1">
      <alignment horizontal="right" vertical="center" wrapText="1"/>
    </xf>
    <xf numFmtId="0" fontId="50" fillId="40" borderId="1" xfId="0" applyFont="1" applyFill="1" applyBorder="1" applyAlignment="1">
      <alignment horizontal="right" vertical="center" wrapText="1"/>
    </xf>
    <xf numFmtId="2" fontId="52" fillId="40" borderId="1" xfId="0" applyNumberFormat="1" applyFont="1" applyFill="1" applyBorder="1" applyAlignment="1">
      <alignment horizontal="center" vertical="center" wrapText="1"/>
    </xf>
    <xf numFmtId="169" fontId="52" fillId="40" borderId="1" xfId="0" applyNumberFormat="1" applyFont="1" applyFill="1" applyBorder="1" applyAlignment="1">
      <alignment horizontal="right" vertical="top" wrapText="1"/>
    </xf>
    <xf numFmtId="2" fontId="52" fillId="40" borderId="1" xfId="0" applyNumberFormat="1" applyFont="1" applyFill="1" applyBorder="1" applyAlignment="1">
      <alignment horizontal="right" vertical="top" wrapText="1"/>
    </xf>
    <xf numFmtId="2" fontId="128" fillId="40" borderId="1" xfId="0" applyNumberFormat="1" applyFont="1" applyFill="1" applyBorder="1" applyAlignment="1">
      <alignment vertical="center" wrapText="1"/>
    </xf>
    <xf numFmtId="1" fontId="128" fillId="40" borderId="1" xfId="0" applyNumberFormat="1" applyFont="1" applyFill="1" applyBorder="1" applyAlignment="1">
      <alignment vertical="center" wrapText="1"/>
    </xf>
    <xf numFmtId="185" fontId="128" fillId="40" borderId="1" xfId="0" applyNumberFormat="1" applyFont="1" applyFill="1" applyBorder="1" applyAlignment="1">
      <alignment horizontal="right" vertical="center" wrapText="1"/>
    </xf>
    <xf numFmtId="1" fontId="128" fillId="40" borderId="1" xfId="1639" applyNumberFormat="1" applyFont="1" applyFill="1" applyBorder="1" applyAlignment="1">
      <alignment horizontal="right" vertical="center" wrapText="1"/>
    </xf>
    <xf numFmtId="1" fontId="52" fillId="40" borderId="1" xfId="0" applyNumberFormat="1" applyFont="1" applyFill="1" applyBorder="1" applyAlignment="1">
      <alignment vertical="center" wrapText="1"/>
    </xf>
    <xf numFmtId="1" fontId="52" fillId="40" borderId="1" xfId="0" applyNumberFormat="1" applyFont="1" applyFill="1" applyBorder="1" applyAlignment="1">
      <alignment horizontal="right" vertical="center" wrapText="1"/>
    </xf>
    <xf numFmtId="9" fontId="52" fillId="39" borderId="1" xfId="7" applyFont="1" applyFill="1" applyBorder="1" applyAlignment="1">
      <alignment horizontal="right" vertical="center" wrapText="1"/>
    </xf>
    <xf numFmtId="10" fontId="52" fillId="39" borderId="1" xfId="7" applyNumberFormat="1" applyFont="1" applyFill="1" applyBorder="1" applyAlignment="1">
      <alignment horizontal="right" vertical="center" wrapText="1"/>
    </xf>
    <xf numFmtId="1" fontId="128" fillId="39" borderId="1" xfId="0" applyNumberFormat="1" applyFont="1" applyFill="1" applyBorder="1" applyAlignment="1">
      <alignment horizontal="right" vertical="center" wrapText="1"/>
    </xf>
    <xf numFmtId="2" fontId="128" fillId="39" borderId="1" xfId="0" applyNumberFormat="1" applyFont="1" applyFill="1" applyBorder="1" applyAlignment="1">
      <alignment horizontal="right" vertical="center" wrapText="1"/>
    </xf>
    <xf numFmtId="169" fontId="128" fillId="39" borderId="1" xfId="0" applyNumberFormat="1" applyFont="1" applyFill="1" applyBorder="1" applyAlignment="1">
      <alignment horizontal="right" vertical="center" wrapText="1"/>
    </xf>
    <xf numFmtId="1" fontId="128" fillId="39" borderId="1" xfId="0" applyNumberFormat="1" applyFont="1" applyFill="1" applyBorder="1" applyAlignment="1">
      <alignment horizontal="left" vertical="center" wrapText="1"/>
    </xf>
    <xf numFmtId="2" fontId="130" fillId="38" borderId="1" xfId="0" applyNumberFormat="1" applyFont="1" applyFill="1" applyBorder="1" applyAlignment="1">
      <alignment horizontal="center" vertical="center" wrapText="1"/>
    </xf>
    <xf numFmtId="1" fontId="133" fillId="38" borderId="1" xfId="0" applyNumberFormat="1" applyFont="1" applyFill="1" applyBorder="1" applyAlignment="1">
      <alignment horizontal="right" vertical="center" wrapText="1"/>
    </xf>
    <xf numFmtId="2" fontId="133" fillId="38" borderId="1" xfId="0" applyNumberFormat="1" applyFont="1" applyFill="1" applyBorder="1" applyAlignment="1">
      <alignment horizontal="right" vertical="center" wrapText="1"/>
    </xf>
    <xf numFmtId="169" fontId="128" fillId="38" borderId="1" xfId="0" applyNumberFormat="1" applyFont="1" applyFill="1" applyBorder="1" applyAlignment="1">
      <alignment horizontal="right" vertical="center" wrapText="1"/>
    </xf>
    <xf numFmtId="2" fontId="129" fillId="38" borderId="1" xfId="0" applyNumberFormat="1" applyFont="1" applyFill="1" applyBorder="1" applyAlignment="1">
      <alignment horizontal="center" vertical="center" wrapText="1"/>
    </xf>
    <xf numFmtId="9" fontId="64" fillId="38" borderId="1" xfId="7" applyFont="1" applyFill="1" applyBorder="1" applyAlignment="1">
      <alignment horizontal="right" vertical="center" wrapText="1"/>
    </xf>
    <xf numFmtId="9" fontId="128" fillId="38" borderId="1" xfId="7" applyNumberFormat="1" applyFont="1" applyFill="1" applyBorder="1" applyAlignment="1">
      <alignment horizontal="right" vertical="center" wrapText="1"/>
    </xf>
    <xf numFmtId="2" fontId="0" fillId="40" borderId="1" xfId="0" applyNumberFormat="1" applyFont="1" applyFill="1" applyBorder="1"/>
    <xf numFmtId="0" fontId="0" fillId="40" borderId="1" xfId="0" applyFont="1" applyFill="1" applyBorder="1"/>
    <xf numFmtId="185" fontId="128" fillId="40" borderId="1" xfId="1639" applyNumberFormat="1" applyFont="1" applyFill="1" applyBorder="1" applyAlignment="1">
      <alignment vertical="center" wrapText="1"/>
    </xf>
    <xf numFmtId="2" fontId="128" fillId="40" borderId="1" xfId="1639" applyNumberFormat="1" applyFont="1" applyFill="1" applyBorder="1" applyAlignment="1">
      <alignment vertical="center" wrapText="1"/>
    </xf>
    <xf numFmtId="43" fontId="128" fillId="40" borderId="1" xfId="1639" applyFont="1" applyFill="1" applyBorder="1" applyAlignment="1">
      <alignment vertical="center" wrapText="1"/>
    </xf>
    <xf numFmtId="9" fontId="50" fillId="41" borderId="1" xfId="7" applyFont="1" applyFill="1" applyBorder="1" applyAlignment="1">
      <alignment horizontal="right" vertical="center" wrapText="1"/>
    </xf>
    <xf numFmtId="2" fontId="127" fillId="40" borderId="1" xfId="6" applyNumberFormat="1" applyFont="1" applyFill="1" applyBorder="1" applyAlignment="1">
      <alignment horizontal="center" vertical="center" wrapText="1"/>
    </xf>
    <xf numFmtId="2" fontId="128" fillId="40" borderId="1" xfId="6" applyNumberFormat="1" applyFont="1" applyFill="1" applyBorder="1" applyAlignment="1">
      <alignment vertical="center" wrapText="1"/>
    </xf>
    <xf numFmtId="2" fontId="50" fillId="40" borderId="1" xfId="6" applyNumberFormat="1" applyFont="1" applyFill="1" applyBorder="1" applyAlignment="1">
      <alignment horizontal="center" vertical="center" wrapText="1"/>
    </xf>
    <xf numFmtId="0" fontId="52" fillId="40" borderId="1" xfId="6" applyFont="1" applyFill="1" applyBorder="1" applyAlignment="1">
      <alignment vertical="center" wrapText="1"/>
    </xf>
    <xf numFmtId="2" fontId="52" fillId="40" borderId="1" xfId="6" applyNumberFormat="1" applyFont="1" applyFill="1" applyBorder="1" applyAlignment="1">
      <alignment vertical="center" wrapText="1"/>
    </xf>
    <xf numFmtId="0" fontId="128" fillId="40" borderId="1" xfId="0" applyFont="1" applyFill="1" applyBorder="1" applyAlignment="1">
      <alignment horizontal="left" vertical="center" wrapText="1"/>
    </xf>
    <xf numFmtId="2" fontId="128" fillId="40" borderId="1" xfId="0" applyNumberFormat="1" applyFont="1" applyFill="1" applyBorder="1" applyAlignment="1">
      <alignment horizontal="left" vertical="center" wrapText="1"/>
    </xf>
    <xf numFmtId="1" fontId="128" fillId="40" borderId="1" xfId="0" applyNumberFormat="1" applyFont="1" applyFill="1" applyBorder="1" applyAlignment="1">
      <alignment horizontal="left" vertical="center" wrapText="1"/>
    </xf>
    <xf numFmtId="0" fontId="52" fillId="40" borderId="1" xfId="0" applyFont="1" applyFill="1" applyBorder="1" applyAlignment="1">
      <alignment horizontal="left" vertical="center" wrapText="1"/>
    </xf>
    <xf numFmtId="2" fontId="52" fillId="40" borderId="1" xfId="0" applyNumberFormat="1" applyFont="1" applyFill="1" applyBorder="1" applyAlignment="1">
      <alignment horizontal="left" vertical="center" wrapText="1"/>
    </xf>
    <xf numFmtId="169" fontId="128" fillId="41" borderId="1" xfId="0" applyNumberFormat="1" applyFont="1" applyFill="1" applyBorder="1" applyAlignment="1">
      <alignment vertical="center" wrapText="1"/>
    </xf>
    <xf numFmtId="2" fontId="134" fillId="39" borderId="1" xfId="0" applyNumberFormat="1" applyFont="1" applyFill="1" applyBorder="1" applyAlignment="1">
      <alignment horizontal="center" vertical="center" wrapText="1"/>
    </xf>
    <xf numFmtId="0" fontId="134" fillId="39" borderId="1" xfId="0" applyFont="1" applyFill="1" applyBorder="1" applyAlignment="1">
      <alignment vertical="center" wrapText="1"/>
    </xf>
    <xf numFmtId="9" fontId="64" fillId="39" borderId="1" xfId="7" applyFont="1" applyFill="1" applyBorder="1" applyAlignment="1">
      <alignment horizontal="right" vertical="center" wrapText="1"/>
    </xf>
    <xf numFmtId="10" fontId="64" fillId="39" borderId="1" xfId="7" applyNumberFormat="1" applyFont="1" applyFill="1" applyBorder="1" applyAlignment="1">
      <alignment horizontal="right" vertical="center" wrapText="1"/>
    </xf>
    <xf numFmtId="9" fontId="128" fillId="39" borderId="1" xfId="7" applyFont="1" applyFill="1" applyBorder="1" applyAlignment="1">
      <alignment horizontal="right" vertical="center" wrapText="1"/>
    </xf>
    <xf numFmtId="10" fontId="128" fillId="39" borderId="1" xfId="7" applyNumberFormat="1" applyFont="1" applyFill="1" applyBorder="1" applyAlignment="1">
      <alignment horizontal="right" vertical="center" wrapText="1"/>
    </xf>
    <xf numFmtId="2" fontId="50" fillId="0" borderId="0" xfId="0" applyNumberFormat="1" applyFont="1" applyAlignment="1">
      <alignment vertical="center" wrapText="1"/>
    </xf>
    <xf numFmtId="0" fontId="135" fillId="0" borderId="0" xfId="0" applyFont="1" applyFill="1"/>
    <xf numFmtId="0" fontId="136" fillId="0" borderId="0" xfId="0" applyFont="1" applyFill="1"/>
    <xf numFmtId="167" fontId="75" fillId="0" borderId="1" xfId="3646" applyNumberFormat="1" applyFont="1" applyFill="1" applyBorder="1" applyAlignment="1">
      <alignment horizontal="right" vertical="center" wrapText="1"/>
    </xf>
    <xf numFmtId="0" fontId="0" fillId="0" borderId="0" xfId="0" applyAlignment="1">
      <alignment horizontal="center"/>
    </xf>
    <xf numFmtId="0" fontId="137" fillId="0" borderId="0" xfId="0" applyFont="1" applyFill="1"/>
    <xf numFmtId="0" fontId="138" fillId="0" borderId="0" xfId="0" applyFont="1" applyFill="1"/>
    <xf numFmtId="0" fontId="109" fillId="0" borderId="0" xfId="3643" applyFont="1" applyAlignment="1">
      <alignment vertical="center"/>
    </xf>
    <xf numFmtId="0" fontId="74" fillId="0" borderId="1" xfId="3643" applyFont="1" applyBorder="1" applyAlignment="1">
      <alignment horizontal="center" vertical="center"/>
    </xf>
    <xf numFmtId="0" fontId="109" fillId="0" borderId="1" xfId="3643" applyFont="1" applyBorder="1" applyAlignment="1">
      <alignment vertical="center"/>
    </xf>
    <xf numFmtId="2" fontId="109" fillId="0" borderId="1" xfId="3643" applyNumberFormat="1" applyFont="1" applyBorder="1" applyAlignment="1">
      <alignment vertical="center"/>
    </xf>
    <xf numFmtId="2" fontId="109" fillId="42" borderId="1" xfId="3643" applyNumberFormat="1" applyFont="1" applyFill="1" applyBorder="1" applyAlignment="1">
      <alignment vertical="center"/>
    </xf>
    <xf numFmtId="2" fontId="74" fillId="0" borderId="1" xfId="3643" applyNumberFormat="1" applyFont="1" applyBorder="1" applyAlignment="1">
      <alignment vertical="center"/>
    </xf>
    <xf numFmtId="0" fontId="139" fillId="0" borderId="1" xfId="3643" applyFont="1" applyBorder="1" applyAlignment="1">
      <alignment vertical="center"/>
    </xf>
    <xf numFmtId="2" fontId="139" fillId="0" borderId="1" xfId="3643" applyNumberFormat="1" applyFont="1" applyBorder="1" applyAlignment="1">
      <alignment vertical="center"/>
    </xf>
    <xf numFmtId="167" fontId="139" fillId="0" borderId="1" xfId="3643" applyNumberFormat="1" applyFont="1" applyBorder="1" applyAlignment="1">
      <alignment vertical="center"/>
    </xf>
    <xf numFmtId="0" fontId="139" fillId="0" borderId="1" xfId="3643" applyFont="1" applyBorder="1" applyAlignment="1">
      <alignment horizontal="center" vertical="center" wrapText="1"/>
    </xf>
    <xf numFmtId="0" fontId="140" fillId="0" borderId="0" xfId="0" applyFont="1" applyFill="1" applyAlignment="1">
      <alignment vertical="center"/>
    </xf>
    <xf numFmtId="1" fontId="141" fillId="0" borderId="1" xfId="0" applyNumberFormat="1" applyFont="1" applyFill="1" applyBorder="1" applyAlignment="1">
      <alignment horizontal="center" vertical="center" wrapText="1"/>
    </xf>
    <xf numFmtId="167" fontId="141" fillId="0" borderId="1" xfId="0" applyNumberFormat="1" applyFont="1" applyFill="1" applyBorder="1" applyAlignment="1">
      <alignment horizontal="center" vertical="center" wrapText="1"/>
    </xf>
    <xf numFmtId="2" fontId="141" fillId="0" borderId="1" xfId="0" applyNumberFormat="1" applyFont="1" applyFill="1" applyBorder="1" applyAlignment="1">
      <alignment horizontal="center" vertical="center" wrapText="1"/>
    </xf>
    <xf numFmtId="0" fontId="141" fillId="0" borderId="1" xfId="0" applyFont="1" applyFill="1" applyBorder="1" applyAlignment="1">
      <alignment horizontal="center" vertical="center" wrapText="1"/>
    </xf>
    <xf numFmtId="169" fontId="141" fillId="0" borderId="1" xfId="0" applyNumberFormat="1" applyFont="1" applyFill="1" applyBorder="1" applyAlignment="1">
      <alignment horizontal="right" vertical="center" wrapText="1"/>
    </xf>
    <xf numFmtId="2" fontId="141" fillId="0" borderId="2" xfId="0" applyNumberFormat="1" applyFont="1" applyFill="1" applyBorder="1" applyAlignment="1">
      <alignment horizontal="center" vertical="center" wrapText="1"/>
    </xf>
    <xf numFmtId="2" fontId="140" fillId="0" borderId="1" xfId="0" applyNumberFormat="1" applyFont="1" applyFill="1" applyBorder="1" applyAlignment="1">
      <alignment horizontal="center" vertical="center" wrapText="1"/>
    </xf>
    <xf numFmtId="0" fontId="141" fillId="0" borderId="1" xfId="0" applyFont="1" applyFill="1" applyBorder="1" applyAlignment="1">
      <alignment horizontal="left" vertical="center" wrapText="1"/>
    </xf>
    <xf numFmtId="167" fontId="141" fillId="0" borderId="1" xfId="0" applyNumberFormat="1" applyFont="1" applyFill="1" applyBorder="1" applyAlignment="1">
      <alignment horizontal="left" vertical="center" wrapText="1"/>
    </xf>
    <xf numFmtId="2" fontId="141" fillId="0" borderId="1" xfId="0" applyNumberFormat="1" applyFont="1" applyFill="1" applyBorder="1" applyAlignment="1">
      <alignment horizontal="left" vertical="center" wrapText="1"/>
    </xf>
    <xf numFmtId="0" fontId="141" fillId="0" borderId="1" xfId="0" applyFont="1" applyFill="1" applyBorder="1" applyAlignment="1">
      <alignment horizontal="right" vertical="center" wrapText="1"/>
    </xf>
    <xf numFmtId="167" fontId="141" fillId="0" borderId="1" xfId="0" applyNumberFormat="1" applyFont="1" applyFill="1" applyBorder="1" applyAlignment="1">
      <alignment horizontal="right" vertical="center" wrapText="1"/>
    </xf>
    <xf numFmtId="2" fontId="141" fillId="0" borderId="1" xfId="0" applyNumberFormat="1" applyFont="1" applyFill="1" applyBorder="1" applyAlignment="1">
      <alignment horizontal="right" vertical="center" wrapText="1"/>
    </xf>
    <xf numFmtId="1" fontId="140" fillId="0" borderId="1" xfId="0" applyNumberFormat="1" applyFont="1" applyFill="1" applyBorder="1" applyAlignment="1">
      <alignment horizontal="center" vertical="center" wrapText="1"/>
    </xf>
    <xf numFmtId="0" fontId="140" fillId="0" borderId="1" xfId="0" applyFont="1" applyFill="1" applyBorder="1" applyAlignment="1">
      <alignment horizontal="center" vertical="center"/>
    </xf>
    <xf numFmtId="0" fontId="140" fillId="0" borderId="1" xfId="0" applyFont="1" applyFill="1" applyBorder="1" applyAlignment="1">
      <alignment horizontal="left" vertical="center" wrapText="1"/>
    </xf>
    <xf numFmtId="1" fontId="140" fillId="0" borderId="1" xfId="0" applyNumberFormat="1" applyFont="1" applyFill="1" applyBorder="1" applyAlignment="1">
      <alignment horizontal="right" vertical="center" wrapText="1"/>
    </xf>
    <xf numFmtId="167" fontId="140" fillId="0" borderId="1" xfId="0" applyNumberFormat="1" applyFont="1" applyFill="1" applyBorder="1" applyAlignment="1">
      <alignment horizontal="right" vertical="center" wrapText="1"/>
    </xf>
    <xf numFmtId="2" fontId="140" fillId="0" borderId="1" xfId="0" applyNumberFormat="1" applyFont="1" applyFill="1" applyBorder="1" applyAlignment="1">
      <alignment horizontal="right" vertical="center" wrapText="1"/>
    </xf>
    <xf numFmtId="9" fontId="140" fillId="0" borderId="1" xfId="7" applyFont="1" applyFill="1" applyBorder="1" applyAlignment="1">
      <alignment horizontal="right" vertical="center" wrapText="1"/>
    </xf>
    <xf numFmtId="1" fontId="140" fillId="0" borderId="1" xfId="0" applyNumberFormat="1" applyFont="1" applyFill="1" applyBorder="1" applyAlignment="1">
      <alignment horizontal="left" vertical="center" wrapText="1"/>
    </xf>
    <xf numFmtId="0" fontId="140" fillId="0" borderId="1" xfId="0" applyFont="1" applyFill="1" applyBorder="1" applyAlignment="1">
      <alignment horizontal="right" vertical="center" wrapText="1"/>
    </xf>
    <xf numFmtId="169" fontId="140" fillId="0" borderId="1" xfId="0" applyNumberFormat="1" applyFont="1" applyFill="1" applyBorder="1" applyAlignment="1">
      <alignment horizontal="right" vertical="center" wrapText="1"/>
    </xf>
    <xf numFmtId="0" fontId="140" fillId="0" borderId="1" xfId="0" applyFont="1" applyFill="1" applyBorder="1" applyAlignment="1">
      <alignment vertical="center" wrapText="1"/>
    </xf>
    <xf numFmtId="0" fontId="140" fillId="0" borderId="1" xfId="1" applyFont="1" applyFill="1" applyBorder="1" applyAlignment="1">
      <alignment vertical="center" wrapText="1"/>
    </xf>
    <xf numFmtId="0" fontId="140" fillId="0" borderId="1" xfId="1" applyFont="1" applyFill="1" applyBorder="1" applyAlignment="1">
      <alignment horizontal="right" vertical="center" wrapText="1"/>
    </xf>
    <xf numFmtId="169" fontId="140" fillId="0" borderId="1" xfId="1" applyNumberFormat="1" applyFont="1" applyFill="1" applyBorder="1" applyAlignment="1">
      <alignment horizontal="right" vertical="center" wrapText="1"/>
    </xf>
    <xf numFmtId="0" fontId="141" fillId="0" borderId="1" xfId="1" applyFont="1" applyFill="1" applyBorder="1" applyAlignment="1">
      <alignment vertical="center" wrapText="1"/>
    </xf>
    <xf numFmtId="0" fontId="141" fillId="0" borderId="1" xfId="1" applyFont="1" applyFill="1" applyBorder="1" applyAlignment="1">
      <alignment horizontal="right" vertical="center" wrapText="1"/>
    </xf>
    <xf numFmtId="169" fontId="141" fillId="0" borderId="1" xfId="1" applyNumberFormat="1" applyFont="1" applyFill="1" applyBorder="1" applyAlignment="1">
      <alignment horizontal="right" vertical="center" wrapText="1"/>
    </xf>
    <xf numFmtId="0" fontId="141" fillId="0" borderId="1" xfId="2" applyFont="1" applyFill="1" applyBorder="1" applyAlignment="1">
      <alignment horizontal="left" vertical="center" wrapText="1"/>
    </xf>
    <xf numFmtId="0" fontId="141" fillId="0" borderId="1" xfId="2" applyFont="1" applyFill="1" applyBorder="1" applyAlignment="1">
      <alignment horizontal="right" vertical="center" wrapText="1"/>
    </xf>
    <xf numFmtId="169" fontId="141" fillId="0" borderId="1" xfId="2" applyNumberFormat="1" applyFont="1" applyFill="1" applyBorder="1" applyAlignment="1">
      <alignment horizontal="right" vertical="center" wrapText="1"/>
    </xf>
    <xf numFmtId="0" fontId="141" fillId="0" borderId="0" xfId="0" applyFont="1" applyFill="1" applyAlignment="1">
      <alignment vertical="center"/>
    </xf>
    <xf numFmtId="0" fontId="140" fillId="0" borderId="1" xfId="4" applyFont="1" applyFill="1" applyBorder="1" applyAlignment="1">
      <alignment vertical="center" wrapText="1"/>
    </xf>
    <xf numFmtId="0" fontId="140" fillId="0" borderId="1" xfId="4" applyFont="1" applyFill="1" applyBorder="1" applyAlignment="1">
      <alignment horizontal="right" vertical="center" wrapText="1"/>
    </xf>
    <xf numFmtId="169" fontId="140" fillId="0" borderId="1" xfId="4" applyNumberFormat="1" applyFont="1" applyFill="1" applyBorder="1" applyAlignment="1">
      <alignment horizontal="right" vertical="center" wrapText="1"/>
    </xf>
    <xf numFmtId="0" fontId="140" fillId="0" borderId="1" xfId="3" applyFont="1" applyFill="1" applyBorder="1" applyAlignment="1">
      <alignment vertical="center" wrapText="1"/>
    </xf>
    <xf numFmtId="0" fontId="140" fillId="0" borderId="1" xfId="3" applyFont="1" applyFill="1" applyBorder="1" applyAlignment="1">
      <alignment horizontal="right" vertical="center" wrapText="1"/>
    </xf>
    <xf numFmtId="169" fontId="140" fillId="0" borderId="1" xfId="3" applyNumberFormat="1" applyFont="1" applyFill="1" applyBorder="1" applyAlignment="1">
      <alignment horizontal="right" vertical="center" wrapText="1"/>
    </xf>
    <xf numFmtId="0" fontId="141" fillId="0" borderId="1" xfId="2" applyFont="1" applyFill="1" applyBorder="1" applyAlignment="1">
      <alignment horizontal="right" vertical="center"/>
    </xf>
    <xf numFmtId="1" fontId="141" fillId="0" borderId="1" xfId="0" applyNumberFormat="1" applyFont="1" applyFill="1" applyBorder="1" applyAlignment="1">
      <alignment horizontal="right" vertical="center" wrapText="1"/>
    </xf>
    <xf numFmtId="1" fontId="141" fillId="0" borderId="1" xfId="0" applyNumberFormat="1" applyFont="1" applyFill="1" applyBorder="1" applyAlignment="1">
      <alignment horizontal="left" vertical="center" wrapText="1"/>
    </xf>
    <xf numFmtId="0" fontId="141" fillId="0" borderId="1" xfId="0" applyFont="1" applyFill="1" applyBorder="1" applyAlignment="1">
      <alignment vertical="center" wrapText="1"/>
    </xf>
    <xf numFmtId="0" fontId="141" fillId="0" borderId="1" xfId="6" applyFont="1" applyFill="1" applyBorder="1" applyAlignment="1">
      <alignment horizontal="left" vertical="center" wrapText="1"/>
    </xf>
    <xf numFmtId="0" fontId="141" fillId="0" borderId="1" xfId="6" applyFont="1" applyFill="1" applyBorder="1" applyAlignment="1">
      <alignment horizontal="right" vertical="center" wrapText="1"/>
    </xf>
    <xf numFmtId="169" fontId="141" fillId="0" borderId="1" xfId="6" applyNumberFormat="1" applyFont="1" applyFill="1" applyBorder="1" applyAlignment="1">
      <alignment horizontal="right" vertical="center" wrapText="1"/>
    </xf>
    <xf numFmtId="0" fontId="140" fillId="0" borderId="1" xfId="6" applyFont="1" applyFill="1" applyBorder="1" applyAlignment="1">
      <alignment vertical="center" wrapText="1"/>
    </xf>
    <xf numFmtId="0" fontId="140" fillId="0" borderId="1" xfId="6" applyFont="1" applyFill="1" applyBorder="1" applyAlignment="1">
      <alignment horizontal="right" vertical="center" wrapText="1"/>
    </xf>
    <xf numFmtId="169" fontId="140" fillId="0" borderId="1" xfId="6" applyNumberFormat="1" applyFont="1" applyFill="1" applyBorder="1" applyAlignment="1">
      <alignment horizontal="right" vertical="center" wrapText="1"/>
    </xf>
    <xf numFmtId="0" fontId="141" fillId="0" borderId="1" xfId="6" applyFont="1" applyFill="1" applyBorder="1" applyAlignment="1">
      <alignment vertical="center" wrapText="1"/>
    </xf>
    <xf numFmtId="0" fontId="141" fillId="0" borderId="1" xfId="4" applyFont="1" applyFill="1" applyBorder="1" applyAlignment="1">
      <alignment vertical="center" wrapText="1"/>
    </xf>
    <xf numFmtId="0" fontId="142" fillId="0" borderId="0" xfId="0" applyFont="1" applyFill="1" applyAlignment="1">
      <alignment vertical="center"/>
    </xf>
    <xf numFmtId="0" fontId="140" fillId="0" borderId="0" xfId="0" applyFont="1" applyFill="1" applyAlignment="1">
      <alignment horizontal="center" vertical="center"/>
    </xf>
    <xf numFmtId="168" fontId="140" fillId="0" borderId="1" xfId="0" applyNumberFormat="1" applyFont="1" applyFill="1" applyBorder="1" applyAlignment="1">
      <alignment horizontal="right" vertical="center" wrapText="1"/>
    </xf>
    <xf numFmtId="167" fontId="140" fillId="0" borderId="1" xfId="0" applyNumberFormat="1" applyFont="1" applyFill="1" applyBorder="1" applyAlignment="1">
      <alignment horizontal="center" vertical="center" wrapText="1"/>
    </xf>
    <xf numFmtId="2" fontId="140" fillId="0" borderId="1" xfId="2" applyNumberFormat="1" applyFont="1" applyFill="1" applyBorder="1" applyAlignment="1">
      <alignment horizontal="center" vertical="center" wrapText="1"/>
    </xf>
    <xf numFmtId="0" fontId="140" fillId="0" borderId="1" xfId="2" applyFont="1" applyFill="1" applyBorder="1" applyAlignment="1">
      <alignment horizontal="left" vertical="center" wrapText="1"/>
    </xf>
    <xf numFmtId="0" fontId="140" fillId="0" borderId="1" xfId="2" applyFont="1" applyFill="1" applyBorder="1" applyAlignment="1">
      <alignment horizontal="right" vertical="center" wrapText="1"/>
    </xf>
    <xf numFmtId="169" fontId="140" fillId="0" borderId="1" xfId="2" applyNumberFormat="1" applyFont="1" applyFill="1" applyBorder="1" applyAlignment="1">
      <alignment horizontal="right" vertical="center" wrapText="1"/>
    </xf>
    <xf numFmtId="2" fontId="140" fillId="0" borderId="1" xfId="2" applyNumberFormat="1" applyFont="1" applyFill="1" applyBorder="1" applyAlignment="1">
      <alignment horizontal="left" vertical="center" wrapText="1"/>
    </xf>
    <xf numFmtId="2" fontId="140" fillId="0" borderId="1" xfId="2" applyNumberFormat="1" applyFont="1" applyFill="1" applyBorder="1" applyAlignment="1">
      <alignment horizontal="right" vertical="center" wrapText="1"/>
    </xf>
    <xf numFmtId="168" fontId="140" fillId="0" borderId="1" xfId="0" applyNumberFormat="1" applyFont="1" applyFill="1" applyBorder="1" applyAlignment="1">
      <alignment horizontal="left" vertical="center" wrapText="1"/>
    </xf>
    <xf numFmtId="169" fontId="140" fillId="0" borderId="1" xfId="0" applyNumberFormat="1" applyFont="1" applyFill="1" applyBorder="1" applyAlignment="1">
      <alignment horizontal="left" vertical="center" wrapText="1"/>
    </xf>
    <xf numFmtId="2" fontId="141" fillId="0" borderId="1" xfId="4" applyNumberFormat="1" applyFont="1" applyFill="1" applyBorder="1" applyAlignment="1">
      <alignment horizontal="center" vertical="center" wrapText="1"/>
    </xf>
    <xf numFmtId="9" fontId="141" fillId="0" borderId="1" xfId="7" applyFont="1" applyFill="1" applyBorder="1" applyAlignment="1">
      <alignment horizontal="right" vertical="center" wrapText="1"/>
    </xf>
    <xf numFmtId="189" fontId="140" fillId="0" borderId="1" xfId="0" applyNumberFormat="1" applyFont="1" applyFill="1" applyBorder="1" applyAlignment="1">
      <alignment horizontal="right" vertical="center" wrapText="1"/>
    </xf>
    <xf numFmtId="189" fontId="140" fillId="0" borderId="1" xfId="1" applyNumberFormat="1" applyFont="1" applyFill="1" applyBorder="1" applyAlignment="1">
      <alignment horizontal="right" vertical="center" wrapText="1"/>
    </xf>
    <xf numFmtId="189" fontId="141" fillId="0" borderId="1" xfId="1" applyNumberFormat="1" applyFont="1" applyFill="1" applyBorder="1" applyAlignment="1">
      <alignment horizontal="right" vertical="center" wrapText="1"/>
    </xf>
    <xf numFmtId="168" fontId="140" fillId="0" borderId="1" xfId="2" applyNumberFormat="1" applyFont="1" applyFill="1" applyBorder="1" applyAlignment="1">
      <alignment horizontal="right" vertical="center" wrapText="1"/>
    </xf>
    <xf numFmtId="0" fontId="143" fillId="0" borderId="0" xfId="0" applyFont="1" applyFill="1" applyAlignment="1">
      <alignment vertical="center"/>
    </xf>
    <xf numFmtId="0" fontId="140" fillId="0" borderId="0" xfId="0" applyFont="1" applyFill="1" applyAlignment="1">
      <alignment horizontal="center" vertical="center" wrapText="1"/>
    </xf>
    <xf numFmtId="2" fontId="140" fillId="0" borderId="1" xfId="5" applyNumberFormat="1" applyFont="1" applyFill="1" applyBorder="1" applyAlignment="1" applyProtection="1">
      <alignment horizontal="center" vertical="center" wrapText="1"/>
    </xf>
    <xf numFmtId="167" fontId="140" fillId="0" borderId="1" xfId="0" applyNumberFormat="1" applyFont="1" applyFill="1" applyBorder="1" applyAlignment="1">
      <alignment horizontal="left" vertical="center" wrapText="1"/>
    </xf>
    <xf numFmtId="0" fontId="140" fillId="0" borderId="0" xfId="0" applyFont="1" applyFill="1" applyAlignment="1">
      <alignment vertical="center" wrapText="1"/>
    </xf>
    <xf numFmtId="169" fontId="141" fillId="0" borderId="1" xfId="0" applyNumberFormat="1" applyFont="1" applyFill="1" applyBorder="1" applyAlignment="1">
      <alignment horizontal="right" vertical="center"/>
    </xf>
    <xf numFmtId="2" fontId="140" fillId="0" borderId="1" xfId="4" applyNumberFormat="1" applyFont="1" applyFill="1" applyBorder="1" applyAlignment="1">
      <alignment horizontal="center" vertical="center" wrapText="1"/>
    </xf>
    <xf numFmtId="0" fontId="140" fillId="0" borderId="1" xfId="6" applyFont="1" applyFill="1" applyBorder="1" applyAlignment="1">
      <alignment horizontal="center" vertical="center" wrapText="1"/>
    </xf>
    <xf numFmtId="2" fontId="140" fillId="0" borderId="1" xfId="6" applyNumberFormat="1" applyFont="1" applyFill="1" applyBorder="1" applyAlignment="1">
      <alignment horizontal="center" vertical="center" wrapText="1"/>
    </xf>
    <xf numFmtId="0" fontId="140" fillId="0" borderId="1" xfId="0" applyFont="1" applyFill="1" applyBorder="1" applyAlignment="1">
      <alignment horizontal="center" vertical="center" wrapText="1"/>
    </xf>
    <xf numFmtId="169" fontId="140" fillId="0" borderId="1" xfId="8" applyNumberFormat="1" applyFont="1" applyFill="1" applyBorder="1" applyAlignment="1">
      <alignment horizontal="right" vertical="center" wrapText="1"/>
    </xf>
    <xf numFmtId="10" fontId="141" fillId="0" borderId="1" xfId="7" applyNumberFormat="1" applyFont="1" applyFill="1" applyBorder="1" applyAlignment="1">
      <alignment horizontal="right" vertical="center" wrapText="1"/>
    </xf>
    <xf numFmtId="167" fontId="141" fillId="0" borderId="1" xfId="0" applyNumberFormat="1" applyFont="1" applyFill="1" applyBorder="1" applyAlignment="1">
      <alignment vertical="center"/>
    </xf>
    <xf numFmtId="0" fontId="141" fillId="0" borderId="0" xfId="0" applyFont="1" applyFill="1" applyBorder="1" applyAlignment="1">
      <alignment vertical="center"/>
    </xf>
    <xf numFmtId="2" fontId="141" fillId="0" borderId="0" xfId="0" applyNumberFormat="1" applyFont="1" applyFill="1" applyAlignment="1">
      <alignment vertical="center"/>
    </xf>
    <xf numFmtId="2" fontId="140" fillId="0" borderId="0" xfId="0" applyNumberFormat="1" applyFont="1" applyFill="1" applyAlignment="1">
      <alignment vertical="center"/>
    </xf>
    <xf numFmtId="169" fontId="140" fillId="0" borderId="0" xfId="0" applyNumberFormat="1" applyFont="1" applyFill="1" applyAlignment="1">
      <alignment horizontal="right" vertical="center"/>
    </xf>
    <xf numFmtId="9" fontId="140" fillId="0" borderId="0" xfId="7" applyFont="1" applyFill="1" applyAlignment="1">
      <alignment vertical="center"/>
    </xf>
    <xf numFmtId="2" fontId="140" fillId="0" borderId="0" xfId="0" applyNumberFormat="1" applyFont="1" applyFill="1" applyAlignment="1">
      <alignment horizontal="center" vertical="center"/>
    </xf>
    <xf numFmtId="167" fontId="141" fillId="0" borderId="1" xfId="0" applyNumberFormat="1" applyFont="1" applyFill="1" applyBorder="1" applyAlignment="1">
      <alignment vertical="center" wrapText="1"/>
    </xf>
    <xf numFmtId="0" fontId="141" fillId="0" borderId="0" xfId="0" applyFont="1" applyFill="1" applyBorder="1" applyAlignment="1">
      <alignment vertical="center" wrapText="1"/>
    </xf>
    <xf numFmtId="167" fontId="140" fillId="0" borderId="0" xfId="0" applyNumberFormat="1" applyFont="1" applyFill="1" applyAlignment="1">
      <alignment vertical="center"/>
    </xf>
    <xf numFmtId="2" fontId="141" fillId="0" borderId="0" xfId="0" applyNumberFormat="1" applyFont="1" applyFill="1" applyBorder="1" applyAlignment="1">
      <alignment vertical="center" wrapText="1"/>
    </xf>
    <xf numFmtId="167" fontId="140" fillId="0" borderId="1" xfId="0" applyNumberFormat="1" applyFont="1" applyFill="1" applyBorder="1" applyAlignment="1">
      <alignment vertical="center" wrapText="1"/>
    </xf>
    <xf numFmtId="0" fontId="140" fillId="0" borderId="0" xfId="0" applyFont="1" applyFill="1" applyBorder="1" applyAlignment="1">
      <alignment vertical="center" wrapText="1"/>
    </xf>
    <xf numFmtId="167" fontId="140" fillId="0" borderId="0" xfId="0" applyNumberFormat="1" applyFont="1" applyFill="1" applyBorder="1" applyAlignment="1">
      <alignment vertical="center"/>
    </xf>
    <xf numFmtId="0" fontId="140" fillId="0" borderId="0" xfId="0" applyFont="1" applyFill="1" applyBorder="1" applyAlignment="1">
      <alignment vertical="center"/>
    </xf>
    <xf numFmtId="188" fontId="141" fillId="0" borderId="1" xfId="0" applyNumberFormat="1" applyFont="1" applyFill="1" applyBorder="1" applyAlignment="1">
      <alignment horizontal="left" vertical="center" wrapText="1"/>
    </xf>
    <xf numFmtId="2" fontId="141" fillId="0" borderId="1" xfId="6" applyNumberFormat="1" applyFont="1" applyFill="1" applyBorder="1" applyAlignment="1">
      <alignment horizontal="center" vertical="center" wrapText="1"/>
    </xf>
    <xf numFmtId="0" fontId="0" fillId="0" borderId="0" xfId="0"/>
    <xf numFmtId="18" fontId="58" fillId="24" borderId="18" xfId="0" applyNumberFormat="1" applyFont="1" applyFill="1" applyBorder="1" applyAlignment="1">
      <alignment horizontal="center" vertical="top" wrapText="1"/>
    </xf>
    <xf numFmtId="18" fontId="58" fillId="24" borderId="24" xfId="0" applyNumberFormat="1" applyFont="1" applyFill="1" applyBorder="1" applyAlignment="1">
      <alignment horizontal="center" vertical="top" wrapText="1"/>
    </xf>
    <xf numFmtId="0" fontId="58" fillId="24" borderId="18" xfId="0" applyFont="1" applyFill="1" applyBorder="1" applyAlignment="1">
      <alignment vertical="top" wrapText="1"/>
    </xf>
    <xf numFmtId="0" fontId="58" fillId="24" borderId="24" xfId="0" applyFont="1" applyFill="1" applyBorder="1" applyAlignment="1">
      <alignment vertical="top" wrapText="1"/>
    </xf>
    <xf numFmtId="0" fontId="58" fillId="24" borderId="18" xfId="0" applyFont="1" applyFill="1" applyBorder="1" applyAlignment="1">
      <alignment horizontal="center" vertical="top" wrapText="1"/>
    </xf>
    <xf numFmtId="0" fontId="58" fillId="24" borderId="24" xfId="0" applyFont="1" applyFill="1" applyBorder="1" applyAlignment="1">
      <alignment horizontal="center" vertical="top" wrapText="1"/>
    </xf>
    <xf numFmtId="0" fontId="54" fillId="0" borderId="20" xfId="0" applyFont="1" applyBorder="1" applyAlignment="1">
      <alignment horizontal="center" vertical="center"/>
    </xf>
    <xf numFmtId="0" fontId="59" fillId="0" borderId="1" xfId="0" applyFont="1" applyBorder="1" applyAlignment="1">
      <alignment horizontal="center" vertical="center"/>
    </xf>
    <xf numFmtId="0" fontId="56" fillId="0" borderId="0" xfId="0" applyFont="1" applyBorder="1" applyAlignment="1">
      <alignment horizontal="center" vertical="center" wrapText="1"/>
    </xf>
    <xf numFmtId="0" fontId="56" fillId="0" borderId="0" xfId="0" applyFont="1" applyBorder="1" applyAlignment="1">
      <alignment horizontal="center" vertical="center"/>
    </xf>
    <xf numFmtId="0" fontId="58" fillId="0" borderId="1" xfId="0" applyFont="1" applyBorder="1" applyAlignment="1">
      <alignment horizontal="center" vertical="center"/>
    </xf>
    <xf numFmtId="0" fontId="58" fillId="0" borderId="1" xfId="0" applyFont="1" applyBorder="1" applyAlignment="1">
      <alignment horizontal="center" vertical="center" wrapText="1"/>
    </xf>
    <xf numFmtId="2" fontId="58"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0" fontId="57" fillId="0" borderId="1" xfId="0" applyFont="1" applyBorder="1" applyAlignment="1">
      <alignment vertical="center"/>
    </xf>
    <xf numFmtId="0" fontId="57" fillId="0" borderId="1" xfId="0" applyFont="1" applyBorder="1" applyAlignment="1">
      <alignment horizontal="center" vertical="center"/>
    </xf>
    <xf numFmtId="0" fontId="58" fillId="0" borderId="1" xfId="0" applyFont="1" applyBorder="1" applyAlignment="1">
      <alignment horizontal="right" vertical="center"/>
    </xf>
    <xf numFmtId="0" fontId="3" fillId="0" borderId="1" xfId="0" applyFont="1" applyFill="1" applyBorder="1" applyAlignment="1">
      <alignment vertical="center"/>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75" fillId="0" borderId="1" xfId="0" applyFont="1" applyFill="1" applyBorder="1" applyAlignment="1">
      <alignment horizontal="center" vertical="center"/>
    </xf>
    <xf numFmtId="0" fontId="3" fillId="0" borderId="1" xfId="0" applyFont="1" applyFill="1" applyBorder="1" applyAlignment="1">
      <alignment vertical="center" wrapText="1"/>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54" fillId="0" borderId="2" xfId="0" applyFont="1" applyFill="1" applyBorder="1" applyAlignment="1">
      <alignment horizontal="right" vertical="center"/>
    </xf>
    <xf numFmtId="0" fontId="54" fillId="0" borderId="3" xfId="0" applyFont="1" applyFill="1" applyBorder="1" applyAlignment="1">
      <alignment horizontal="right" vertical="center"/>
    </xf>
    <xf numFmtId="0" fontId="75" fillId="0" borderId="2" xfId="0" applyFont="1" applyFill="1" applyBorder="1" applyAlignment="1">
      <alignment horizontal="center" vertical="center"/>
    </xf>
    <xf numFmtId="0" fontId="75" fillId="0" borderId="4" xfId="0" applyFont="1" applyFill="1" applyBorder="1" applyAlignment="1">
      <alignment horizontal="center" vertical="center"/>
    </xf>
    <xf numFmtId="0" fontId="75" fillId="0" borderId="3" xfId="0" applyFont="1" applyFill="1" applyBorder="1" applyAlignment="1">
      <alignment horizontal="center" vertical="center"/>
    </xf>
    <xf numFmtId="0" fontId="74" fillId="0" borderId="0"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2" xfId="0" applyFont="1" applyFill="1" applyBorder="1" applyAlignment="1">
      <alignment horizontal="center" vertical="center"/>
    </xf>
    <xf numFmtId="0" fontId="54" fillId="0" borderId="4"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1" xfId="0" applyFont="1" applyFill="1" applyBorder="1" applyAlignment="1">
      <alignment horizontal="center" vertical="center" wrapText="1"/>
    </xf>
    <xf numFmtId="0" fontId="76" fillId="0" borderId="28" xfId="0" applyFont="1" applyBorder="1" applyAlignment="1">
      <alignment horizontal="center" vertical="center"/>
    </xf>
    <xf numFmtId="0" fontId="72" fillId="0" borderId="1" xfId="0" applyFont="1" applyBorder="1" applyAlignment="1">
      <alignment horizontal="center" vertical="center" wrapText="1" readingOrder="1"/>
    </xf>
    <xf numFmtId="0" fontId="70" fillId="0" borderId="20" xfId="0" applyFont="1" applyBorder="1" applyAlignment="1">
      <alignment horizontal="center" vertical="center"/>
    </xf>
    <xf numFmtId="2" fontId="82" fillId="0" borderId="1" xfId="0" applyNumberFormat="1" applyFont="1" applyFill="1" applyBorder="1" applyAlignment="1">
      <alignment horizontal="center" vertical="center" wrapText="1"/>
    </xf>
    <xf numFmtId="0" fontId="82" fillId="0" borderId="1" xfId="0" applyFont="1" applyFill="1" applyBorder="1" applyAlignment="1">
      <alignment horizontal="center" vertical="center" wrapText="1"/>
    </xf>
    <xf numFmtId="167" fontId="82" fillId="0" borderId="1" xfId="0" applyNumberFormat="1" applyFont="1" applyFill="1" applyBorder="1" applyAlignment="1">
      <alignment horizontal="center" vertical="center" wrapText="1"/>
    </xf>
    <xf numFmtId="0" fontId="82" fillId="0" borderId="2" xfId="0" applyFont="1" applyFill="1" applyBorder="1" applyAlignment="1">
      <alignment horizontal="center" vertical="center" wrapText="1"/>
    </xf>
    <xf numFmtId="0" fontId="82" fillId="0" borderId="4" xfId="0" applyFont="1" applyFill="1" applyBorder="1" applyAlignment="1">
      <alignment horizontal="center" vertical="center" wrapText="1"/>
    </xf>
    <xf numFmtId="0" fontId="82" fillId="0" borderId="3" xfId="0" applyFont="1" applyFill="1" applyBorder="1" applyAlignment="1">
      <alignment horizontal="center" vertical="center" wrapText="1"/>
    </xf>
    <xf numFmtId="0" fontId="60" fillId="0" borderId="20" xfId="0" applyFont="1" applyBorder="1" applyAlignment="1">
      <alignment horizontal="center" vertical="center"/>
    </xf>
    <xf numFmtId="0" fontId="60" fillId="0" borderId="1" xfId="0" applyFont="1" applyBorder="1" applyAlignment="1">
      <alignment horizontal="center" vertical="center"/>
    </xf>
    <xf numFmtId="0" fontId="60" fillId="0" borderId="0" xfId="0" applyFont="1" applyBorder="1" applyAlignment="1">
      <alignment horizontal="center" vertical="center" wrapText="1"/>
    </xf>
    <xf numFmtId="0" fontId="60" fillId="0" borderId="0" xfId="0" applyFont="1" applyBorder="1" applyAlignment="1">
      <alignment horizontal="center" vertical="center"/>
    </xf>
    <xf numFmtId="0" fontId="60" fillId="0" borderId="1" xfId="0" applyFont="1" applyBorder="1" applyAlignment="1">
      <alignment horizontal="center" vertical="center" wrapText="1"/>
    </xf>
    <xf numFmtId="0" fontId="55" fillId="0" borderId="1" xfId="0" applyFont="1" applyBorder="1" applyAlignment="1">
      <alignment horizontal="center" vertical="center"/>
    </xf>
    <xf numFmtId="0" fontId="55" fillId="0" borderId="1" xfId="0" applyFont="1" applyBorder="1" applyAlignment="1">
      <alignment vertical="center"/>
    </xf>
    <xf numFmtId="0" fontId="60" fillId="0" borderId="1" xfId="0" applyFont="1" applyBorder="1" applyAlignment="1">
      <alignment horizontal="right" vertical="center"/>
    </xf>
    <xf numFmtId="43" fontId="54" fillId="0" borderId="1" xfId="1641" applyNumberFormat="1" applyFont="1" applyFill="1" applyBorder="1" applyAlignment="1">
      <alignment horizontal="right" vertical="center" wrapText="1"/>
    </xf>
    <xf numFmtId="43" fontId="54" fillId="0" borderId="1" xfId="1641" applyNumberFormat="1" applyFont="1" applyFill="1" applyBorder="1" applyAlignment="1">
      <alignment horizontal="left" vertical="center" wrapText="1"/>
    </xf>
    <xf numFmtId="43" fontId="3" fillId="0" borderId="1" xfId="1641" applyNumberFormat="1" applyFont="1" applyFill="1" applyBorder="1" applyAlignment="1">
      <alignment horizontal="left" vertical="center" wrapText="1"/>
    </xf>
    <xf numFmtId="0" fontId="54" fillId="0" borderId="0" xfId="0" applyFont="1" applyBorder="1" applyAlignment="1">
      <alignment horizontal="center" vertical="center"/>
    </xf>
    <xf numFmtId="43" fontId="54" fillId="0" borderId="1" xfId="1641" applyNumberFormat="1" applyFont="1" applyBorder="1" applyAlignment="1">
      <alignment horizontal="center" vertical="center" wrapText="1"/>
    </xf>
    <xf numFmtId="43" fontId="3" fillId="0" borderId="1" xfId="1641" applyFont="1" applyBorder="1" applyAlignment="1">
      <alignment horizontal="left" vertical="center" wrapText="1"/>
    </xf>
    <xf numFmtId="43" fontId="3" fillId="0" borderId="2" xfId="1641" applyFont="1" applyBorder="1" applyAlignment="1">
      <alignment horizontal="left" vertical="center" wrapText="1"/>
    </xf>
    <xf numFmtId="43" fontId="3" fillId="0" borderId="3" xfId="1641" applyFont="1" applyBorder="1" applyAlignment="1">
      <alignment horizontal="left" vertical="center" wrapText="1"/>
    </xf>
    <xf numFmtId="43" fontId="3" fillId="0" borderId="1" xfId="1641" applyFont="1" applyFill="1" applyBorder="1" applyAlignment="1">
      <alignment horizontal="left" vertical="center" wrapText="1"/>
    </xf>
    <xf numFmtId="0" fontId="58" fillId="0" borderId="2" xfId="0" applyFont="1" applyBorder="1" applyAlignment="1">
      <alignment horizontal="center" vertical="center"/>
    </xf>
    <xf numFmtId="0" fontId="58" fillId="0" borderId="4" xfId="0" applyFont="1" applyBorder="1" applyAlignment="1">
      <alignment horizontal="center" vertical="center"/>
    </xf>
    <xf numFmtId="0" fontId="58" fillId="0" borderId="3" xfId="0" applyFont="1" applyBorder="1" applyAlignment="1">
      <alignment horizontal="center" vertical="center"/>
    </xf>
    <xf numFmtId="0" fontId="58" fillId="0" borderId="2" xfId="0" applyFont="1" applyBorder="1" applyAlignment="1">
      <alignment horizontal="right" vertical="center"/>
    </xf>
    <xf numFmtId="0" fontId="58" fillId="0" borderId="3" xfId="0" applyFont="1" applyBorder="1" applyAlignment="1">
      <alignment horizontal="right" vertical="center"/>
    </xf>
    <xf numFmtId="0" fontId="59" fillId="0" borderId="2" xfId="0" applyFont="1" applyBorder="1" applyAlignment="1">
      <alignment horizontal="center" vertical="center"/>
    </xf>
    <xf numFmtId="0" fontId="59" fillId="0" borderId="4" xfId="0" applyFont="1" applyBorder="1" applyAlignment="1">
      <alignment horizontal="center" vertical="center"/>
    </xf>
    <xf numFmtId="0" fontId="59" fillId="0" borderId="3" xfId="0" applyFont="1" applyBorder="1" applyAlignment="1">
      <alignment horizontal="center" vertical="center"/>
    </xf>
    <xf numFmtId="0" fontId="57" fillId="0" borderId="2" xfId="0" applyFont="1" applyBorder="1" applyAlignment="1">
      <alignment horizontal="center" vertical="center"/>
    </xf>
    <xf numFmtId="0" fontId="57" fillId="0" borderId="4" xfId="0" applyFont="1" applyBorder="1" applyAlignment="1">
      <alignment horizontal="center" vertical="center"/>
    </xf>
    <xf numFmtId="0" fontId="57" fillId="0" borderId="3" xfId="0" applyFont="1" applyBorder="1" applyAlignment="1">
      <alignment horizontal="center" vertical="center"/>
    </xf>
    <xf numFmtId="0" fontId="57" fillId="0" borderId="1" xfId="0" applyFont="1" applyBorder="1" applyAlignment="1">
      <alignment vertical="center" wrapText="1"/>
    </xf>
    <xf numFmtId="0" fontId="57" fillId="0" borderId="17" xfId="0" applyFont="1" applyBorder="1" applyAlignment="1">
      <alignment horizontal="center" vertical="center" wrapText="1"/>
    </xf>
    <xf numFmtId="0" fontId="57" fillId="0" borderId="16" xfId="0" applyFont="1" applyBorder="1" applyAlignment="1">
      <alignment horizontal="center" vertical="center" wrapText="1"/>
    </xf>
    <xf numFmtId="43" fontId="54" fillId="0" borderId="1" xfId="1641" applyFont="1" applyFill="1" applyBorder="1" applyAlignment="1">
      <alignment horizontal="center" vertical="center" wrapText="1"/>
    </xf>
    <xf numFmtId="0" fontId="61" fillId="0" borderId="0" xfId="0" applyFont="1" applyAlignment="1">
      <alignment horizontal="center" vertical="center"/>
    </xf>
    <xf numFmtId="0" fontId="3" fillId="27" borderId="1" xfId="0" applyFont="1" applyFill="1" applyBorder="1" applyAlignment="1">
      <alignment horizontal="center" vertical="center" wrapText="1"/>
    </xf>
    <xf numFmtId="0" fontId="54" fillId="27" borderId="1" xfId="0" applyFont="1" applyFill="1" applyBorder="1" applyAlignment="1">
      <alignment horizontal="right" vertical="center" wrapText="1"/>
    </xf>
    <xf numFmtId="0" fontId="75" fillId="23" borderId="2" xfId="0" applyFont="1" applyFill="1" applyBorder="1" applyAlignment="1">
      <alignment horizontal="center" vertical="center" wrapText="1"/>
    </xf>
    <xf numFmtId="0" fontId="75" fillId="23" borderId="4" xfId="0" applyFont="1" applyFill="1" applyBorder="1" applyAlignment="1">
      <alignment horizontal="center" vertical="center" wrapText="1"/>
    </xf>
    <xf numFmtId="0" fontId="3" fillId="27" borderId="17" xfId="0" applyFont="1" applyFill="1" applyBorder="1" applyAlignment="1">
      <alignment horizontal="center" vertical="center" wrapText="1"/>
    </xf>
    <xf numFmtId="0" fontId="3" fillId="27" borderId="22" xfId="0" applyFont="1" applyFill="1" applyBorder="1" applyAlignment="1">
      <alignment horizontal="center" vertical="center" wrapText="1"/>
    </xf>
    <xf numFmtId="0" fontId="3" fillId="27" borderId="16" xfId="0" applyFont="1" applyFill="1" applyBorder="1" applyAlignment="1">
      <alignment horizontal="center" vertical="center" wrapText="1"/>
    </xf>
    <xf numFmtId="0" fontId="54" fillId="27" borderId="0" xfId="0" applyFont="1" applyFill="1" applyBorder="1" applyAlignment="1">
      <alignment horizontal="center" vertical="center" wrapText="1"/>
    </xf>
    <xf numFmtId="2" fontId="54" fillId="27" borderId="0" xfId="0" applyNumberFormat="1" applyFont="1" applyFill="1" applyBorder="1" applyAlignment="1">
      <alignment horizontal="right" vertical="center"/>
    </xf>
    <xf numFmtId="0" fontId="54" fillId="27" borderId="1" xfId="0" applyFont="1" applyFill="1" applyBorder="1" applyAlignment="1">
      <alignment horizontal="center" vertical="center" wrapText="1"/>
    </xf>
    <xf numFmtId="0" fontId="54" fillId="27" borderId="4" xfId="0" applyFont="1" applyFill="1" applyBorder="1" applyAlignment="1">
      <alignment horizontal="center" vertical="center" wrapText="1"/>
    </xf>
    <xf numFmtId="0" fontId="54" fillId="27" borderId="3" xfId="0" applyFont="1" applyFill="1" applyBorder="1" applyAlignment="1">
      <alignment horizontal="center" vertical="center" wrapText="1"/>
    </xf>
    <xf numFmtId="0" fontId="58" fillId="27" borderId="1" xfId="0" applyFont="1" applyFill="1" applyBorder="1" applyAlignment="1">
      <alignment horizontal="center" vertical="center"/>
    </xf>
    <xf numFmtId="0" fontId="75" fillId="23" borderId="3" xfId="0" applyFont="1" applyFill="1" applyBorder="1" applyAlignment="1">
      <alignment horizontal="center" vertical="center" wrapText="1"/>
    </xf>
    <xf numFmtId="0" fontId="57" fillId="27" borderId="17" xfId="0" applyFont="1" applyFill="1" applyBorder="1" applyAlignment="1">
      <alignment horizontal="center" vertical="center" wrapText="1"/>
    </xf>
    <xf numFmtId="0" fontId="57" fillId="27" borderId="16" xfId="0" applyFont="1" applyFill="1" applyBorder="1" applyAlignment="1">
      <alignment horizontal="center" vertical="center" wrapText="1"/>
    </xf>
    <xf numFmtId="0" fontId="57" fillId="27" borderId="22" xfId="0" applyFont="1" applyFill="1" applyBorder="1" applyAlignment="1">
      <alignment horizontal="center" vertical="center" wrapText="1"/>
    </xf>
    <xf numFmtId="0" fontId="58" fillId="27" borderId="17" xfId="0" applyFont="1" applyFill="1" applyBorder="1" applyAlignment="1">
      <alignment horizontal="center" vertical="center" wrapText="1"/>
    </xf>
    <xf numFmtId="0" fontId="58" fillId="27" borderId="22" xfId="0" applyFont="1" applyFill="1" applyBorder="1" applyAlignment="1">
      <alignment horizontal="center" vertical="center" wrapText="1"/>
    </xf>
    <xf numFmtId="0" fontId="58" fillId="27" borderId="16" xfId="0" applyFont="1" applyFill="1" applyBorder="1" applyAlignment="1">
      <alignment horizontal="center" vertical="center" wrapText="1"/>
    </xf>
    <xf numFmtId="0" fontId="54" fillId="27" borderId="2" xfId="0" applyFont="1" applyFill="1" applyBorder="1" applyAlignment="1">
      <alignment horizontal="center" vertical="center" wrapText="1"/>
    </xf>
    <xf numFmtId="0" fontId="75" fillId="0" borderId="0" xfId="3643" applyFont="1" applyAlignment="1">
      <alignment horizontal="left" vertical="center"/>
    </xf>
    <xf numFmtId="0" fontId="75" fillId="0" borderId="0" xfId="3643" applyFont="1" applyAlignment="1">
      <alignment horizontal="right" vertical="center"/>
    </xf>
    <xf numFmtId="43" fontId="54" fillId="0" borderId="1" xfId="3646" applyFont="1" applyFill="1" applyBorder="1" applyAlignment="1">
      <alignment horizontal="center" vertical="center" wrapText="1"/>
    </xf>
    <xf numFmtId="43" fontId="109" fillId="0" borderId="2" xfId="3646" applyFont="1" applyBorder="1" applyAlignment="1">
      <alignment vertical="center" wrapText="1"/>
    </xf>
    <xf numFmtId="43" fontId="109" fillId="0" borderId="4" xfId="3646" applyFont="1" applyBorder="1" applyAlignment="1">
      <alignment vertical="center" wrapText="1"/>
    </xf>
    <xf numFmtId="43" fontId="109" fillId="0" borderId="3" xfId="3646" applyFont="1" applyBorder="1" applyAlignment="1">
      <alignment vertical="center" wrapText="1"/>
    </xf>
    <xf numFmtId="0" fontId="54" fillId="0" borderId="1" xfId="3646" applyNumberFormat="1" applyFont="1" applyBorder="1" applyAlignment="1">
      <alignment horizontal="center" vertical="center" wrapText="1"/>
    </xf>
    <xf numFmtId="43" fontId="75" fillId="0" borderId="2" xfId="3646" applyNumberFormat="1" applyFont="1" applyBorder="1" applyAlignment="1">
      <alignment horizontal="center" vertical="center" wrapText="1"/>
    </xf>
    <xf numFmtId="43" fontId="75" fillId="0" borderId="4" xfId="3646" applyNumberFormat="1" applyFont="1" applyBorder="1" applyAlignment="1">
      <alignment horizontal="center" vertical="center" wrapText="1"/>
    </xf>
    <xf numFmtId="43" fontId="75" fillId="0" borderId="3" xfId="3646" applyNumberFormat="1" applyFont="1" applyBorder="1" applyAlignment="1">
      <alignment horizontal="center" vertical="center" wrapText="1"/>
    </xf>
    <xf numFmtId="43" fontId="74" fillId="0" borderId="2" xfId="3646" applyFont="1" applyBorder="1" applyAlignment="1">
      <alignment vertical="center" wrapText="1"/>
    </xf>
    <xf numFmtId="43" fontId="74" fillId="0" borderId="4" xfId="3646" applyFont="1" applyBorder="1" applyAlignment="1">
      <alignment vertical="center" wrapText="1"/>
    </xf>
    <xf numFmtId="43" fontId="74" fillId="0" borderId="3" xfId="3646" applyFont="1" applyBorder="1" applyAlignment="1">
      <alignment vertical="center" wrapText="1"/>
    </xf>
    <xf numFmtId="43" fontId="74" fillId="0" borderId="2" xfId="3646" applyFont="1" applyBorder="1" applyAlignment="1">
      <alignment horizontal="right" wrapText="1"/>
    </xf>
    <xf numFmtId="43" fontId="74" fillId="0" borderId="4" xfId="3646" applyFont="1" applyBorder="1" applyAlignment="1">
      <alignment horizontal="right" wrapText="1"/>
    </xf>
    <xf numFmtId="43" fontId="74" fillId="0" borderId="3" xfId="3646" applyFont="1" applyBorder="1" applyAlignment="1">
      <alignment horizontal="right" wrapText="1"/>
    </xf>
    <xf numFmtId="43" fontId="74" fillId="0" borderId="2" xfId="3646" applyFont="1" applyBorder="1" applyAlignment="1">
      <alignment horizontal="right" vertical="center" wrapText="1"/>
    </xf>
    <xf numFmtId="43" fontId="74" fillId="0" borderId="4" xfId="3646" applyFont="1" applyBorder="1" applyAlignment="1">
      <alignment horizontal="right" vertical="center" wrapText="1"/>
    </xf>
    <xf numFmtId="43" fontId="74" fillId="0" borderId="3" xfId="3646" applyFont="1" applyBorder="1" applyAlignment="1">
      <alignment horizontal="right" vertical="center" wrapText="1"/>
    </xf>
    <xf numFmtId="43" fontId="105" fillId="0" borderId="2" xfId="3646" applyFont="1" applyBorder="1" applyAlignment="1">
      <alignment vertical="center" wrapText="1"/>
    </xf>
    <xf numFmtId="43" fontId="105" fillId="0" borderId="4" xfId="3646" applyFont="1" applyBorder="1" applyAlignment="1">
      <alignment vertical="center" wrapText="1"/>
    </xf>
    <xf numFmtId="43" fontId="105" fillId="0" borderId="3" xfId="3646" applyFont="1" applyBorder="1" applyAlignment="1">
      <alignment vertical="center" wrapText="1"/>
    </xf>
    <xf numFmtId="2" fontId="140" fillId="0" borderId="1" xfId="0" applyNumberFormat="1" applyFont="1" applyFill="1" applyBorder="1" applyAlignment="1">
      <alignment horizontal="center" vertical="center" wrapText="1"/>
    </xf>
    <xf numFmtId="0" fontId="141" fillId="0" borderId="1" xfId="0" applyFont="1" applyFill="1" applyBorder="1" applyAlignment="1">
      <alignment horizontal="center" vertical="center" wrapText="1"/>
    </xf>
    <xf numFmtId="0" fontId="141" fillId="0" borderId="2" xfId="0" applyFont="1" applyFill="1" applyBorder="1" applyAlignment="1">
      <alignment horizontal="center" vertical="center" wrapText="1"/>
    </xf>
    <xf numFmtId="2" fontId="141" fillId="0" borderId="1" xfId="0" applyNumberFormat="1" applyFont="1" applyFill="1" applyBorder="1" applyAlignment="1">
      <alignment horizontal="center" vertical="center" wrapText="1"/>
    </xf>
    <xf numFmtId="167" fontId="141" fillId="0" borderId="1" xfId="0" applyNumberFormat="1"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1" fillId="0" borderId="3" xfId="0" applyFont="1" applyFill="1" applyBorder="1" applyAlignment="1">
      <alignment horizontal="center" vertical="center" wrapText="1"/>
    </xf>
    <xf numFmtId="0" fontId="140" fillId="0" borderId="2" xfId="0" applyFont="1" applyFill="1" applyBorder="1" applyAlignment="1">
      <alignment horizontal="center" vertical="center" wrapText="1"/>
    </xf>
    <xf numFmtId="0" fontId="141" fillId="0" borderId="1" xfId="0" applyFont="1" applyFill="1" applyBorder="1" applyAlignment="1">
      <alignment horizontal="left" vertical="center"/>
    </xf>
    <xf numFmtId="0" fontId="144" fillId="0" borderId="1" xfId="0" applyFont="1" applyFill="1" applyBorder="1" applyAlignment="1">
      <alignment horizontal="left" vertical="center"/>
    </xf>
    <xf numFmtId="0" fontId="140" fillId="0" borderId="1" xfId="0" applyFont="1" applyFill="1" applyBorder="1" applyAlignment="1">
      <alignment horizontal="left" vertical="center"/>
    </xf>
    <xf numFmtId="1" fontId="140" fillId="0" borderId="17" xfId="0" applyNumberFormat="1" applyFont="1" applyFill="1" applyBorder="1" applyAlignment="1">
      <alignment horizontal="center" vertical="center" wrapText="1"/>
    </xf>
    <xf numFmtId="1" fontId="140" fillId="0" borderId="22" xfId="0" applyNumberFormat="1" applyFont="1" applyFill="1" applyBorder="1" applyAlignment="1">
      <alignment horizontal="center" vertical="center" wrapText="1"/>
    </xf>
    <xf numFmtId="1" fontId="140" fillId="0" borderId="16"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52" fillId="0" borderId="2" xfId="0" applyFont="1" applyFill="1" applyBorder="1" applyAlignment="1">
      <alignment horizontal="center" vertical="center" wrapText="1"/>
    </xf>
    <xf numFmtId="0" fontId="52" fillId="0" borderId="3" xfId="0" applyFont="1" applyFill="1" applyBorder="1" applyAlignment="1">
      <alignment horizontal="center" vertical="center" wrapText="1"/>
    </xf>
    <xf numFmtId="2" fontId="52" fillId="0" borderId="1" xfId="0" applyNumberFormat="1" applyFont="1" applyFill="1" applyBorder="1" applyAlignment="1">
      <alignment horizontal="center" vertical="center" wrapText="1"/>
    </xf>
    <xf numFmtId="167" fontId="52"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2" fontId="50" fillId="0" borderId="1" xfId="0" applyNumberFormat="1" applyFont="1" applyFill="1" applyBorder="1" applyAlignment="1">
      <alignment horizontal="center" vertical="top" wrapText="1"/>
    </xf>
    <xf numFmtId="0" fontId="52" fillId="0" borderId="1" xfId="0" applyFont="1" applyFill="1" applyBorder="1" applyAlignment="1">
      <alignment horizontal="center" vertical="top" wrapText="1"/>
    </xf>
    <xf numFmtId="0" fontId="50" fillId="0" borderId="2" xfId="0" applyFont="1" applyFill="1" applyBorder="1" applyAlignment="1">
      <alignment horizontal="center" vertical="center" wrapText="1"/>
    </xf>
    <xf numFmtId="0" fontId="128" fillId="0" borderId="1" xfId="0" applyFont="1" applyFill="1" applyBorder="1" applyAlignment="1">
      <alignment horizontal="center" vertical="center" wrapText="1"/>
    </xf>
    <xf numFmtId="2" fontId="128" fillId="0" borderId="1" xfId="0" applyNumberFormat="1" applyFont="1" applyFill="1" applyBorder="1" applyAlignment="1">
      <alignment horizontal="center" vertical="center" wrapText="1"/>
    </xf>
    <xf numFmtId="167" fontId="128" fillId="0" borderId="1" xfId="0" applyNumberFormat="1" applyFont="1" applyFill="1" applyBorder="1" applyAlignment="1">
      <alignment horizontal="center" vertical="center" wrapText="1"/>
    </xf>
    <xf numFmtId="0" fontId="127" fillId="0" borderId="1" xfId="0" applyFont="1" applyFill="1" applyBorder="1" applyAlignment="1">
      <alignment horizontal="center" vertical="center" wrapText="1"/>
    </xf>
    <xf numFmtId="2" fontId="127" fillId="0" borderId="1" xfId="0" applyNumberFormat="1" applyFont="1" applyFill="1" applyBorder="1" applyAlignment="1">
      <alignment horizontal="center" vertical="top" wrapText="1"/>
    </xf>
    <xf numFmtId="0" fontId="128" fillId="0" borderId="1" xfId="0" applyFont="1" applyFill="1" applyBorder="1" applyAlignment="1">
      <alignment horizontal="center" vertical="top" wrapText="1"/>
    </xf>
    <xf numFmtId="0" fontId="128" fillId="0" borderId="2" xfId="0" applyFont="1" applyFill="1" applyBorder="1" applyAlignment="1">
      <alignment horizontal="center" vertical="center" wrapText="1"/>
    </xf>
    <xf numFmtId="0" fontId="127" fillId="0" borderId="2" xfId="0" applyFont="1" applyFill="1" applyBorder="1" applyAlignment="1">
      <alignment horizontal="center" vertical="center" wrapText="1"/>
    </xf>
    <xf numFmtId="0" fontId="128" fillId="0" borderId="3" xfId="0" applyFont="1" applyFill="1" applyBorder="1" applyAlignment="1">
      <alignment horizontal="center" vertical="center" wrapText="1"/>
    </xf>
    <xf numFmtId="43" fontId="128" fillId="0" borderId="1" xfId="1639" applyFont="1" applyFill="1" applyBorder="1" applyAlignment="1">
      <alignment horizontal="center" vertical="center" wrapText="1"/>
    </xf>
    <xf numFmtId="43" fontId="127" fillId="0" borderId="1" xfId="1639" applyFont="1" applyFill="1" applyBorder="1" applyAlignment="1">
      <alignment horizontal="center" vertical="center" wrapText="1"/>
    </xf>
    <xf numFmtId="43" fontId="128" fillId="0" borderId="2" xfId="1639" applyFont="1" applyFill="1" applyBorder="1" applyAlignment="1">
      <alignment horizontal="center" vertical="center" wrapText="1"/>
    </xf>
    <xf numFmtId="43" fontId="128" fillId="0" borderId="3" xfId="1639" applyFont="1" applyFill="1" applyBorder="1" applyAlignment="1">
      <alignment horizontal="center" vertical="center" wrapText="1"/>
    </xf>
    <xf numFmtId="2" fontId="53" fillId="0" borderId="1" xfId="0" applyNumberFormat="1" applyFont="1" applyFill="1" applyBorder="1" applyAlignment="1">
      <alignment horizontal="center" vertical="center" wrapText="1"/>
    </xf>
    <xf numFmtId="0" fontId="84"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93" fillId="0" borderId="1" xfId="0" applyFont="1" applyFill="1" applyBorder="1" applyAlignment="1">
      <alignment horizontal="center" vertical="center" wrapText="1"/>
    </xf>
    <xf numFmtId="167" fontId="93" fillId="25" borderId="1" xfId="0" applyNumberFormat="1" applyFont="1" applyFill="1" applyBorder="1" applyAlignment="1">
      <alignment horizontal="center" vertical="center" wrapText="1"/>
    </xf>
    <xf numFmtId="0" fontId="94" fillId="25" borderId="1" xfId="0" applyFont="1" applyFill="1" applyBorder="1" applyAlignment="1">
      <alignment horizontal="center" vertical="center" wrapText="1"/>
    </xf>
    <xf numFmtId="0" fontId="96" fillId="0" borderId="1" xfId="3641" applyFont="1" applyBorder="1" applyAlignment="1">
      <alignment horizontal="center" vertical="center" wrapText="1"/>
    </xf>
    <xf numFmtId="0" fontId="97" fillId="0" borderId="1" xfId="3641" applyFont="1" applyBorder="1" applyAlignment="1">
      <alignment horizontal="center" vertical="top" wrapText="1"/>
    </xf>
    <xf numFmtId="0" fontId="95" fillId="0" borderId="20" xfId="3641" applyFont="1" applyBorder="1" applyAlignment="1">
      <alignment horizontal="left" vertical="center"/>
    </xf>
    <xf numFmtId="0" fontId="98" fillId="0" borderId="17" xfId="3641" applyFont="1" applyBorder="1" applyAlignment="1">
      <alignment horizontal="center" vertical="center" wrapText="1"/>
    </xf>
    <xf numFmtId="0" fontId="98" fillId="0" borderId="22" xfId="3641" applyFont="1" applyBorder="1" applyAlignment="1">
      <alignment horizontal="center" vertical="center" wrapText="1"/>
    </xf>
    <xf numFmtId="0" fontId="98" fillId="0" borderId="16" xfId="3641" applyFont="1" applyBorder="1" applyAlignment="1">
      <alignment horizontal="center" vertical="center" wrapText="1"/>
    </xf>
    <xf numFmtId="0" fontId="54" fillId="0" borderId="0" xfId="3642" applyNumberFormat="1" applyFont="1" applyFill="1" applyBorder="1" applyAlignment="1">
      <alignment horizontal="left" vertical="center" wrapText="1"/>
    </xf>
    <xf numFmtId="2" fontId="54" fillId="0" borderId="0" xfId="3642" applyNumberFormat="1" applyFont="1" applyFill="1" applyBorder="1" applyAlignment="1">
      <alignment horizontal="right" vertical="center" wrapText="1"/>
    </xf>
    <xf numFmtId="0" fontId="54" fillId="0" borderId="32" xfId="3642" applyNumberFormat="1" applyFont="1" applyFill="1" applyBorder="1" applyAlignment="1">
      <alignment horizontal="center" vertical="center" wrapText="1"/>
    </xf>
    <xf numFmtId="0" fontId="54" fillId="0" borderId="35" xfId="3642" applyNumberFormat="1" applyFont="1" applyFill="1" applyBorder="1" applyAlignment="1">
      <alignment horizontal="center" vertical="center" wrapText="1"/>
    </xf>
    <xf numFmtId="0" fontId="54" fillId="0" borderId="33" xfId="3642" applyNumberFormat="1" applyFont="1" applyFill="1" applyBorder="1" applyAlignment="1">
      <alignment horizontal="center" vertical="center" wrapText="1"/>
    </xf>
    <xf numFmtId="0" fontId="54" fillId="0" borderId="1" xfId="3642" applyNumberFormat="1" applyFont="1" applyFill="1" applyBorder="1" applyAlignment="1">
      <alignment horizontal="center" vertical="center" wrapText="1"/>
    </xf>
    <xf numFmtId="0" fontId="54" fillId="0" borderId="33" xfId="3642" applyNumberFormat="1" applyFont="1" applyFill="1" applyBorder="1" applyAlignment="1">
      <alignment horizontal="center"/>
    </xf>
    <xf numFmtId="2" fontId="54" fillId="0" borderId="33" xfId="3642" applyNumberFormat="1" applyFont="1" applyFill="1" applyBorder="1" applyAlignment="1">
      <alignment horizontal="center" vertical="center" wrapText="1"/>
    </xf>
    <xf numFmtId="2" fontId="54" fillId="0" borderId="1" xfId="3642" applyNumberFormat="1" applyFont="1" applyFill="1" applyBorder="1" applyAlignment="1">
      <alignment horizontal="center" vertical="center" wrapText="1"/>
    </xf>
    <xf numFmtId="2" fontId="54" fillId="0" borderId="34" xfId="3642" applyNumberFormat="1" applyFont="1" applyFill="1" applyBorder="1" applyAlignment="1">
      <alignment horizontal="center" vertical="center" wrapText="1"/>
    </xf>
    <xf numFmtId="2" fontId="54" fillId="0" borderId="36" xfId="3642" applyNumberFormat="1" applyFont="1" applyFill="1" applyBorder="1" applyAlignment="1">
      <alignment horizontal="center" vertical="center" wrapText="1"/>
    </xf>
    <xf numFmtId="43" fontId="54" fillId="0" borderId="1" xfId="3642" applyFont="1" applyFill="1" applyBorder="1" applyAlignment="1">
      <alignment horizontal="center" vertical="center" wrapText="1"/>
    </xf>
    <xf numFmtId="0" fontId="54" fillId="0" borderId="38" xfId="3642" applyNumberFormat="1" applyFont="1" applyFill="1" applyBorder="1" applyAlignment="1">
      <alignment horizontal="center" vertical="center" wrapText="1"/>
    </xf>
    <xf numFmtId="0" fontId="54" fillId="0" borderId="39" xfId="3642" applyNumberFormat="1" applyFont="1" applyFill="1" applyBorder="1" applyAlignment="1">
      <alignment horizontal="center" vertical="center" wrapText="1"/>
    </xf>
    <xf numFmtId="0" fontId="54" fillId="0" borderId="18" xfId="3642" applyNumberFormat="1" applyFont="1" applyFill="1" applyBorder="1" applyAlignment="1">
      <alignment horizontal="center" vertical="center" textRotation="90" wrapText="1"/>
    </xf>
    <xf numFmtId="0" fontId="54" fillId="0" borderId="19" xfId="3642" applyNumberFormat="1" applyFont="1" applyFill="1" applyBorder="1" applyAlignment="1">
      <alignment horizontal="center" vertical="center" textRotation="90" wrapText="1"/>
    </xf>
    <xf numFmtId="0" fontId="54" fillId="0" borderId="24" xfId="3642" applyNumberFormat="1" applyFont="1" applyFill="1" applyBorder="1" applyAlignment="1">
      <alignment horizontal="center" vertical="center" textRotation="90" wrapText="1"/>
    </xf>
    <xf numFmtId="0" fontId="54" fillId="0" borderId="41" xfId="3642" applyNumberFormat="1" applyFont="1" applyFill="1" applyBorder="1" applyAlignment="1">
      <alignment horizontal="center" vertical="center" wrapText="1"/>
    </xf>
    <xf numFmtId="0" fontId="54" fillId="0" borderId="22" xfId="3642" applyNumberFormat="1" applyFont="1" applyFill="1" applyBorder="1" applyAlignment="1">
      <alignment horizontal="center" vertical="center" wrapText="1"/>
    </xf>
    <xf numFmtId="0" fontId="52" fillId="0" borderId="20" xfId="0" applyFont="1" applyBorder="1" applyAlignment="1">
      <alignment horizontal="center" vertical="center" wrapText="1"/>
    </xf>
    <xf numFmtId="0" fontId="95" fillId="0" borderId="1" xfId="3641" applyFont="1" applyBorder="1" applyAlignment="1">
      <alignment horizontal="center" vertical="center" wrapText="1"/>
    </xf>
    <xf numFmtId="0" fontId="95" fillId="0" borderId="1" xfId="3641" applyFont="1" applyBorder="1" applyAlignment="1">
      <alignment horizontal="center" vertical="center" wrapText="1"/>
    </xf>
    <xf numFmtId="2" fontId="96" fillId="0" borderId="1" xfId="3641" applyNumberFormat="1" applyFont="1" applyBorder="1" applyAlignment="1">
      <alignment horizontal="center" vertical="center"/>
    </xf>
  </cellXfs>
  <cellStyles count="51323">
    <cellStyle name="??                          " xfId="14"/>
    <cellStyle name="??                           2" xfId="3648"/>
    <cellStyle name="??                           3" xfId="3649"/>
    <cellStyle name="??                           4" xfId="3650"/>
    <cellStyle name="??                           5" xfId="3651"/>
    <cellStyle name="??                           6" xfId="3652"/>
    <cellStyle name="???? [0.00]_PRODUCT DETAIL Q1" xfId="15"/>
    <cellStyle name="????_PRODUCT DETAIL Q1" xfId="16"/>
    <cellStyle name="???_HOBONG" xfId="17"/>
    <cellStyle name="??_(????)??????" xfId="18"/>
    <cellStyle name="•W?€_G7ATD" xfId="19"/>
    <cellStyle name="•W€_G7ATD" xfId="20"/>
    <cellStyle name="20% - Accent1 10" xfId="21"/>
    <cellStyle name="20% - Accent1 10 2" xfId="1650"/>
    <cellStyle name="20% - Accent1 10 3" xfId="1651"/>
    <cellStyle name="20% - Accent1 10 4" xfId="3653"/>
    <cellStyle name="20% - Accent1 10 5" xfId="3654"/>
    <cellStyle name="20% - Accent1 10 6" xfId="3655"/>
    <cellStyle name="20% - Accent1 10 7" xfId="3656"/>
    <cellStyle name="20% - Accent1 10 8" xfId="3657"/>
    <cellStyle name="20% - Accent1 11" xfId="22"/>
    <cellStyle name="20% - Accent1 11 2" xfId="1652"/>
    <cellStyle name="20% - Accent1 11 3" xfId="1653"/>
    <cellStyle name="20% - Accent1 11 4" xfId="3658"/>
    <cellStyle name="20% - Accent1 11 5" xfId="3659"/>
    <cellStyle name="20% - Accent1 11 6" xfId="3660"/>
    <cellStyle name="20% - Accent1 11 7" xfId="3661"/>
    <cellStyle name="20% - Accent1 11 8" xfId="3662"/>
    <cellStyle name="20% - Accent1 12" xfId="23"/>
    <cellStyle name="20% - Accent1 12 2" xfId="1654"/>
    <cellStyle name="20% - Accent1 12 3" xfId="1655"/>
    <cellStyle name="20% - Accent1 12 4" xfId="3663"/>
    <cellStyle name="20% - Accent1 12 5" xfId="3664"/>
    <cellStyle name="20% - Accent1 12 6" xfId="3665"/>
    <cellStyle name="20% - Accent1 12 7" xfId="3666"/>
    <cellStyle name="20% - Accent1 12 8" xfId="3667"/>
    <cellStyle name="20% - Accent1 13" xfId="24"/>
    <cellStyle name="20% - Accent1 13 2" xfId="1656"/>
    <cellStyle name="20% - Accent1 13 3" xfId="1657"/>
    <cellStyle name="20% - Accent1 13 4" xfId="3668"/>
    <cellStyle name="20% - Accent1 13 5" xfId="3669"/>
    <cellStyle name="20% - Accent1 13 6" xfId="3670"/>
    <cellStyle name="20% - Accent1 13 7" xfId="3671"/>
    <cellStyle name="20% - Accent1 13 8" xfId="3672"/>
    <cellStyle name="20% - Accent1 14" xfId="25"/>
    <cellStyle name="20% - Accent1 14 2" xfId="1658"/>
    <cellStyle name="20% - Accent1 14 3" xfId="1659"/>
    <cellStyle name="20% - Accent1 14 4" xfId="3673"/>
    <cellStyle name="20% - Accent1 14 5" xfId="3674"/>
    <cellStyle name="20% - Accent1 14 6" xfId="3675"/>
    <cellStyle name="20% - Accent1 14 7" xfId="3676"/>
    <cellStyle name="20% - Accent1 14 8" xfId="3677"/>
    <cellStyle name="20% - Accent1 15" xfId="26"/>
    <cellStyle name="20% - Accent1 15 2" xfId="1660"/>
    <cellStyle name="20% - Accent1 15 3" xfId="1661"/>
    <cellStyle name="20% - Accent1 15 4" xfId="3678"/>
    <cellStyle name="20% - Accent1 15 5" xfId="3679"/>
    <cellStyle name="20% - Accent1 15 6" xfId="3680"/>
    <cellStyle name="20% - Accent1 15 7" xfId="3681"/>
    <cellStyle name="20% - Accent1 15 8" xfId="3682"/>
    <cellStyle name="20% - Accent1 16" xfId="27"/>
    <cellStyle name="20% - Accent1 16 2" xfId="1662"/>
    <cellStyle name="20% - Accent1 16 3" xfId="1663"/>
    <cellStyle name="20% - Accent1 16 4" xfId="3683"/>
    <cellStyle name="20% - Accent1 16 5" xfId="3684"/>
    <cellStyle name="20% - Accent1 16 6" xfId="3685"/>
    <cellStyle name="20% - Accent1 16 7" xfId="3686"/>
    <cellStyle name="20% - Accent1 16 8" xfId="3687"/>
    <cellStyle name="20% - Accent1 17" xfId="28"/>
    <cellStyle name="20% - Accent1 17 2" xfId="1664"/>
    <cellStyle name="20% - Accent1 17 3" xfId="1665"/>
    <cellStyle name="20% - Accent1 17 4" xfId="3688"/>
    <cellStyle name="20% - Accent1 17 5" xfId="3689"/>
    <cellStyle name="20% - Accent1 17 6" xfId="3690"/>
    <cellStyle name="20% - Accent1 17 7" xfId="3691"/>
    <cellStyle name="20% - Accent1 17 8" xfId="3692"/>
    <cellStyle name="20% - Accent1 18" xfId="29"/>
    <cellStyle name="20% - Accent1 18 2" xfId="1666"/>
    <cellStyle name="20% - Accent1 18 3" xfId="1667"/>
    <cellStyle name="20% - Accent1 18 4" xfId="3693"/>
    <cellStyle name="20% - Accent1 18 5" xfId="3694"/>
    <cellStyle name="20% - Accent1 18 6" xfId="3695"/>
    <cellStyle name="20% - Accent1 18 7" xfId="3696"/>
    <cellStyle name="20% - Accent1 18 8" xfId="3697"/>
    <cellStyle name="20% - Accent1 19" xfId="30"/>
    <cellStyle name="20% - Accent1 19 2" xfId="1668"/>
    <cellStyle name="20% - Accent1 19 3" xfId="1669"/>
    <cellStyle name="20% - Accent1 19 4" xfId="3698"/>
    <cellStyle name="20% - Accent1 19 5" xfId="3699"/>
    <cellStyle name="20% - Accent1 19 6" xfId="3700"/>
    <cellStyle name="20% - Accent1 19 7" xfId="3701"/>
    <cellStyle name="20% - Accent1 19 8" xfId="3702"/>
    <cellStyle name="20% - Accent1 2" xfId="31"/>
    <cellStyle name="20% - Accent1 2 2" xfId="1670"/>
    <cellStyle name="20% - Accent1 2 3" xfId="1671"/>
    <cellStyle name="20% - Accent1 2 4" xfId="3703"/>
    <cellStyle name="20% - Accent1 2 5" xfId="3704"/>
    <cellStyle name="20% - Accent1 2 6" xfId="3705"/>
    <cellStyle name="20% - Accent1 2 7" xfId="3706"/>
    <cellStyle name="20% - Accent1 2 8" xfId="3707"/>
    <cellStyle name="20% - Accent1 20" xfId="32"/>
    <cellStyle name="20% - Accent1 20 2" xfId="1672"/>
    <cellStyle name="20% - Accent1 20 3" xfId="1673"/>
    <cellStyle name="20% - Accent1 20 4" xfId="3708"/>
    <cellStyle name="20% - Accent1 20 5" xfId="3709"/>
    <cellStyle name="20% - Accent1 20 6" xfId="3710"/>
    <cellStyle name="20% - Accent1 20 7" xfId="3711"/>
    <cellStyle name="20% - Accent1 20 8" xfId="3712"/>
    <cellStyle name="20% - Accent1 21" xfId="33"/>
    <cellStyle name="20% - Accent1 21 2" xfId="1674"/>
    <cellStyle name="20% - Accent1 21 3" xfId="1675"/>
    <cellStyle name="20% - Accent1 21 4" xfId="3713"/>
    <cellStyle name="20% - Accent1 21 5" xfId="3714"/>
    <cellStyle name="20% - Accent1 21 6" xfId="3715"/>
    <cellStyle name="20% - Accent1 21 7" xfId="3716"/>
    <cellStyle name="20% - Accent1 21 8" xfId="3717"/>
    <cellStyle name="20% - Accent1 22" xfId="34"/>
    <cellStyle name="20% - Accent1 22 2" xfId="1676"/>
    <cellStyle name="20% - Accent1 22 3" xfId="1677"/>
    <cellStyle name="20% - Accent1 22 4" xfId="3718"/>
    <cellStyle name="20% - Accent1 22 5" xfId="3719"/>
    <cellStyle name="20% - Accent1 22 6" xfId="3720"/>
    <cellStyle name="20% - Accent1 22 7" xfId="3721"/>
    <cellStyle name="20% - Accent1 22 8" xfId="3722"/>
    <cellStyle name="20% - Accent1 23" xfId="35"/>
    <cellStyle name="20% - Accent1 23 2" xfId="1678"/>
    <cellStyle name="20% - Accent1 23 3" xfId="1679"/>
    <cellStyle name="20% - Accent1 23 4" xfId="3723"/>
    <cellStyle name="20% - Accent1 23 5" xfId="3724"/>
    <cellStyle name="20% - Accent1 23 6" xfId="3725"/>
    <cellStyle name="20% - Accent1 23 7" xfId="3726"/>
    <cellStyle name="20% - Accent1 23 8" xfId="3727"/>
    <cellStyle name="20% - Accent1 24" xfId="36"/>
    <cellStyle name="20% - Accent1 24 2" xfId="1680"/>
    <cellStyle name="20% - Accent1 24 3" xfId="1681"/>
    <cellStyle name="20% - Accent1 24 4" xfId="3728"/>
    <cellStyle name="20% - Accent1 24 5" xfId="3729"/>
    <cellStyle name="20% - Accent1 24 6" xfId="3730"/>
    <cellStyle name="20% - Accent1 24 7" xfId="3731"/>
    <cellStyle name="20% - Accent1 24 8" xfId="3732"/>
    <cellStyle name="20% - Accent1 25" xfId="37"/>
    <cellStyle name="20% - Accent1 25 2" xfId="1682"/>
    <cellStyle name="20% - Accent1 25 3" xfId="1683"/>
    <cellStyle name="20% - Accent1 25 4" xfId="3733"/>
    <cellStyle name="20% - Accent1 25 5" xfId="3734"/>
    <cellStyle name="20% - Accent1 25 6" xfId="3735"/>
    <cellStyle name="20% - Accent1 25 7" xfId="3736"/>
    <cellStyle name="20% - Accent1 25 8" xfId="3737"/>
    <cellStyle name="20% - Accent1 26" xfId="38"/>
    <cellStyle name="20% - Accent1 26 2" xfId="1684"/>
    <cellStyle name="20% - Accent1 26 3" xfId="1685"/>
    <cellStyle name="20% - Accent1 26 4" xfId="3738"/>
    <cellStyle name="20% - Accent1 26 5" xfId="3739"/>
    <cellStyle name="20% - Accent1 26 6" xfId="3740"/>
    <cellStyle name="20% - Accent1 26 7" xfId="3741"/>
    <cellStyle name="20% - Accent1 26 8" xfId="3742"/>
    <cellStyle name="20% - Accent1 27" xfId="39"/>
    <cellStyle name="20% - Accent1 27 2" xfId="1686"/>
    <cellStyle name="20% - Accent1 27 3" xfId="1687"/>
    <cellStyle name="20% - Accent1 27 4" xfId="3743"/>
    <cellStyle name="20% - Accent1 27 5" xfId="3744"/>
    <cellStyle name="20% - Accent1 27 6" xfId="3745"/>
    <cellStyle name="20% - Accent1 27 7" xfId="3746"/>
    <cellStyle name="20% - Accent1 27 8" xfId="3747"/>
    <cellStyle name="20% - Accent1 28" xfId="40"/>
    <cellStyle name="20% - Accent1 28 2" xfId="1688"/>
    <cellStyle name="20% - Accent1 28 3" xfId="1689"/>
    <cellStyle name="20% - Accent1 28 4" xfId="3748"/>
    <cellStyle name="20% - Accent1 28 5" xfId="3749"/>
    <cellStyle name="20% - Accent1 28 6" xfId="3750"/>
    <cellStyle name="20% - Accent1 28 7" xfId="3751"/>
    <cellStyle name="20% - Accent1 28 8" xfId="3752"/>
    <cellStyle name="20% - Accent1 29" xfId="41"/>
    <cellStyle name="20% - Accent1 29 2" xfId="1690"/>
    <cellStyle name="20% - Accent1 29 3" xfId="1691"/>
    <cellStyle name="20% - Accent1 29 4" xfId="3753"/>
    <cellStyle name="20% - Accent1 29 5" xfId="3754"/>
    <cellStyle name="20% - Accent1 29 6" xfId="3755"/>
    <cellStyle name="20% - Accent1 29 7" xfId="3756"/>
    <cellStyle name="20% - Accent1 29 8" xfId="3757"/>
    <cellStyle name="20% - Accent1 3" xfId="42"/>
    <cellStyle name="20% - Accent1 3 2" xfId="1692"/>
    <cellStyle name="20% - Accent1 3 3" xfId="1693"/>
    <cellStyle name="20% - Accent1 3 4" xfId="3758"/>
    <cellStyle name="20% - Accent1 3 5" xfId="3759"/>
    <cellStyle name="20% - Accent1 3 6" xfId="3760"/>
    <cellStyle name="20% - Accent1 3 7" xfId="3761"/>
    <cellStyle name="20% - Accent1 3 8" xfId="3762"/>
    <cellStyle name="20% - Accent1 30" xfId="43"/>
    <cellStyle name="20% - Accent1 30 2" xfId="1694"/>
    <cellStyle name="20% - Accent1 30 3" xfId="1695"/>
    <cellStyle name="20% - Accent1 30 4" xfId="3763"/>
    <cellStyle name="20% - Accent1 30 5" xfId="3764"/>
    <cellStyle name="20% - Accent1 30 6" xfId="3765"/>
    <cellStyle name="20% - Accent1 30 7" xfId="3766"/>
    <cellStyle name="20% - Accent1 30 8" xfId="3767"/>
    <cellStyle name="20% - Accent1 31" xfId="44"/>
    <cellStyle name="20% - Accent1 31 2" xfId="1696"/>
    <cellStyle name="20% - Accent1 31 3" xfId="1697"/>
    <cellStyle name="20% - Accent1 31 4" xfId="3768"/>
    <cellStyle name="20% - Accent1 31 5" xfId="3769"/>
    <cellStyle name="20% - Accent1 31 6" xfId="3770"/>
    <cellStyle name="20% - Accent1 31 7" xfId="3771"/>
    <cellStyle name="20% - Accent1 31 8" xfId="3772"/>
    <cellStyle name="20% - Accent1 32" xfId="3773"/>
    <cellStyle name="20% - Accent1 4" xfId="45"/>
    <cellStyle name="20% - Accent1 4 2" xfId="1698"/>
    <cellStyle name="20% - Accent1 4 3" xfId="1699"/>
    <cellStyle name="20% - Accent1 4 4" xfId="3774"/>
    <cellStyle name="20% - Accent1 4 5" xfId="3775"/>
    <cellStyle name="20% - Accent1 4 6" xfId="3776"/>
    <cellStyle name="20% - Accent1 4 7" xfId="3777"/>
    <cellStyle name="20% - Accent1 4 8" xfId="3778"/>
    <cellStyle name="20% - Accent1 5" xfId="46"/>
    <cellStyle name="20% - Accent1 5 2" xfId="1700"/>
    <cellStyle name="20% - Accent1 5 3" xfId="1701"/>
    <cellStyle name="20% - Accent1 5 4" xfId="3779"/>
    <cellStyle name="20% - Accent1 5 5" xfId="3780"/>
    <cellStyle name="20% - Accent1 5 6" xfId="3781"/>
    <cellStyle name="20% - Accent1 5 7" xfId="3782"/>
    <cellStyle name="20% - Accent1 5 8" xfId="3783"/>
    <cellStyle name="20% - Accent1 6" xfId="47"/>
    <cellStyle name="20% - Accent1 6 2" xfId="1702"/>
    <cellStyle name="20% - Accent1 6 3" xfId="1703"/>
    <cellStyle name="20% - Accent1 6 4" xfId="3784"/>
    <cellStyle name="20% - Accent1 6 5" xfId="3785"/>
    <cellStyle name="20% - Accent1 6 6" xfId="3786"/>
    <cellStyle name="20% - Accent1 6 7" xfId="3787"/>
    <cellStyle name="20% - Accent1 6 8" xfId="3788"/>
    <cellStyle name="20% - Accent1 7" xfId="48"/>
    <cellStyle name="20% - Accent1 7 2" xfId="1704"/>
    <cellStyle name="20% - Accent1 7 3" xfId="1705"/>
    <cellStyle name="20% - Accent1 7 4" xfId="3789"/>
    <cellStyle name="20% - Accent1 7 5" xfId="3790"/>
    <cellStyle name="20% - Accent1 7 6" xfId="3791"/>
    <cellStyle name="20% - Accent1 7 7" xfId="3792"/>
    <cellStyle name="20% - Accent1 7 8" xfId="3793"/>
    <cellStyle name="20% - Accent1 8" xfId="49"/>
    <cellStyle name="20% - Accent1 8 2" xfId="1706"/>
    <cellStyle name="20% - Accent1 8 3" xfId="1707"/>
    <cellStyle name="20% - Accent1 8 4" xfId="3794"/>
    <cellStyle name="20% - Accent1 8 5" xfId="3795"/>
    <cellStyle name="20% - Accent1 8 6" xfId="3796"/>
    <cellStyle name="20% - Accent1 8 7" xfId="3797"/>
    <cellStyle name="20% - Accent1 8 8" xfId="3798"/>
    <cellStyle name="20% - Accent1 9" xfId="50"/>
    <cellStyle name="20% - Accent1 9 2" xfId="1708"/>
    <cellStyle name="20% - Accent1 9 3" xfId="1709"/>
    <cellStyle name="20% - Accent1 9 4" xfId="3799"/>
    <cellStyle name="20% - Accent1 9 5" xfId="3800"/>
    <cellStyle name="20% - Accent1 9 6" xfId="3801"/>
    <cellStyle name="20% - Accent1 9 7" xfId="3802"/>
    <cellStyle name="20% - Accent1 9 8" xfId="3803"/>
    <cellStyle name="20% - Accent2 10" xfId="51"/>
    <cellStyle name="20% - Accent2 10 2" xfId="3804"/>
    <cellStyle name="20% - Accent2 10 3" xfId="3805"/>
    <cellStyle name="20% - Accent2 10 4" xfId="3806"/>
    <cellStyle name="20% - Accent2 10 5" xfId="3807"/>
    <cellStyle name="20% - Accent2 10 6" xfId="3808"/>
    <cellStyle name="20% - Accent2 11" xfId="52"/>
    <cellStyle name="20% - Accent2 11 2" xfId="3809"/>
    <cellStyle name="20% - Accent2 11 3" xfId="3810"/>
    <cellStyle name="20% - Accent2 11 4" xfId="3811"/>
    <cellStyle name="20% - Accent2 11 5" xfId="3812"/>
    <cellStyle name="20% - Accent2 11 6" xfId="3813"/>
    <cellStyle name="20% - Accent2 12" xfId="53"/>
    <cellStyle name="20% - Accent2 12 2" xfId="3814"/>
    <cellStyle name="20% - Accent2 12 3" xfId="3815"/>
    <cellStyle name="20% - Accent2 12 4" xfId="3816"/>
    <cellStyle name="20% - Accent2 12 5" xfId="3817"/>
    <cellStyle name="20% - Accent2 12 6" xfId="3818"/>
    <cellStyle name="20% - Accent2 13" xfId="54"/>
    <cellStyle name="20% - Accent2 13 2" xfId="3819"/>
    <cellStyle name="20% - Accent2 13 3" xfId="3820"/>
    <cellStyle name="20% - Accent2 13 4" xfId="3821"/>
    <cellStyle name="20% - Accent2 13 5" xfId="3822"/>
    <cellStyle name="20% - Accent2 13 6" xfId="3823"/>
    <cellStyle name="20% - Accent2 14" xfId="55"/>
    <cellStyle name="20% - Accent2 14 2" xfId="3824"/>
    <cellStyle name="20% - Accent2 14 3" xfId="3825"/>
    <cellStyle name="20% - Accent2 14 4" xfId="3826"/>
    <cellStyle name="20% - Accent2 14 5" xfId="3827"/>
    <cellStyle name="20% - Accent2 14 6" xfId="3828"/>
    <cellStyle name="20% - Accent2 15" xfId="56"/>
    <cellStyle name="20% - Accent2 15 2" xfId="3829"/>
    <cellStyle name="20% - Accent2 15 3" xfId="3830"/>
    <cellStyle name="20% - Accent2 15 4" xfId="3831"/>
    <cellStyle name="20% - Accent2 15 5" xfId="3832"/>
    <cellStyle name="20% - Accent2 15 6" xfId="3833"/>
    <cellStyle name="20% - Accent2 16" xfId="57"/>
    <cellStyle name="20% - Accent2 16 2" xfId="3834"/>
    <cellStyle name="20% - Accent2 16 3" xfId="3835"/>
    <cellStyle name="20% - Accent2 16 4" xfId="3836"/>
    <cellStyle name="20% - Accent2 16 5" xfId="3837"/>
    <cellStyle name="20% - Accent2 16 6" xfId="3838"/>
    <cellStyle name="20% - Accent2 17" xfId="58"/>
    <cellStyle name="20% - Accent2 17 2" xfId="3839"/>
    <cellStyle name="20% - Accent2 17 3" xfId="3840"/>
    <cellStyle name="20% - Accent2 17 4" xfId="3841"/>
    <cellStyle name="20% - Accent2 17 5" xfId="3842"/>
    <cellStyle name="20% - Accent2 17 6" xfId="3843"/>
    <cellStyle name="20% - Accent2 18" xfId="59"/>
    <cellStyle name="20% - Accent2 18 2" xfId="3844"/>
    <cellStyle name="20% - Accent2 18 3" xfId="3845"/>
    <cellStyle name="20% - Accent2 18 4" xfId="3846"/>
    <cellStyle name="20% - Accent2 18 5" xfId="3847"/>
    <cellStyle name="20% - Accent2 18 6" xfId="3848"/>
    <cellStyle name="20% - Accent2 19" xfId="60"/>
    <cellStyle name="20% - Accent2 19 2" xfId="3849"/>
    <cellStyle name="20% - Accent2 19 3" xfId="3850"/>
    <cellStyle name="20% - Accent2 19 4" xfId="3851"/>
    <cellStyle name="20% - Accent2 19 5" xfId="3852"/>
    <cellStyle name="20% - Accent2 19 6" xfId="3853"/>
    <cellStyle name="20% - Accent2 2" xfId="61"/>
    <cellStyle name="20% - Accent2 2 2" xfId="3854"/>
    <cellStyle name="20% - Accent2 2 3" xfId="3855"/>
    <cellStyle name="20% - Accent2 2 4" xfId="3856"/>
    <cellStyle name="20% - Accent2 2 5" xfId="3857"/>
    <cellStyle name="20% - Accent2 2 6" xfId="3858"/>
    <cellStyle name="20% - Accent2 2 7" xfId="3859"/>
    <cellStyle name="20% - Accent2 20" xfId="62"/>
    <cellStyle name="20% - Accent2 20 2" xfId="3860"/>
    <cellStyle name="20% - Accent2 20 3" xfId="3861"/>
    <cellStyle name="20% - Accent2 20 4" xfId="3862"/>
    <cellStyle name="20% - Accent2 20 5" xfId="3863"/>
    <cellStyle name="20% - Accent2 20 6" xfId="3864"/>
    <cellStyle name="20% - Accent2 21" xfId="63"/>
    <cellStyle name="20% - Accent2 21 2" xfId="3865"/>
    <cellStyle name="20% - Accent2 21 3" xfId="3866"/>
    <cellStyle name="20% - Accent2 21 4" xfId="3867"/>
    <cellStyle name="20% - Accent2 21 5" xfId="3868"/>
    <cellStyle name="20% - Accent2 21 6" xfId="3869"/>
    <cellStyle name="20% - Accent2 22" xfId="64"/>
    <cellStyle name="20% - Accent2 22 2" xfId="3870"/>
    <cellStyle name="20% - Accent2 22 3" xfId="3871"/>
    <cellStyle name="20% - Accent2 22 4" xfId="3872"/>
    <cellStyle name="20% - Accent2 22 5" xfId="3873"/>
    <cellStyle name="20% - Accent2 22 6" xfId="3874"/>
    <cellStyle name="20% - Accent2 23" xfId="65"/>
    <cellStyle name="20% - Accent2 23 2" xfId="3875"/>
    <cellStyle name="20% - Accent2 23 3" xfId="3876"/>
    <cellStyle name="20% - Accent2 23 4" xfId="3877"/>
    <cellStyle name="20% - Accent2 23 5" xfId="3878"/>
    <cellStyle name="20% - Accent2 23 6" xfId="3879"/>
    <cellStyle name="20% - Accent2 24" xfId="66"/>
    <cellStyle name="20% - Accent2 24 2" xfId="3880"/>
    <cellStyle name="20% - Accent2 24 3" xfId="3881"/>
    <cellStyle name="20% - Accent2 24 4" xfId="3882"/>
    <cellStyle name="20% - Accent2 24 5" xfId="3883"/>
    <cellStyle name="20% - Accent2 24 6" xfId="3884"/>
    <cellStyle name="20% - Accent2 25" xfId="67"/>
    <cellStyle name="20% - Accent2 25 2" xfId="3885"/>
    <cellStyle name="20% - Accent2 25 3" xfId="3886"/>
    <cellStyle name="20% - Accent2 25 4" xfId="3887"/>
    <cellStyle name="20% - Accent2 25 5" xfId="3888"/>
    <cellStyle name="20% - Accent2 25 6" xfId="3889"/>
    <cellStyle name="20% - Accent2 26" xfId="68"/>
    <cellStyle name="20% - Accent2 26 2" xfId="3890"/>
    <cellStyle name="20% - Accent2 26 3" xfId="3891"/>
    <cellStyle name="20% - Accent2 26 4" xfId="3892"/>
    <cellStyle name="20% - Accent2 26 5" xfId="3893"/>
    <cellStyle name="20% - Accent2 26 6" xfId="3894"/>
    <cellStyle name="20% - Accent2 27" xfId="69"/>
    <cellStyle name="20% - Accent2 27 2" xfId="3895"/>
    <cellStyle name="20% - Accent2 27 3" xfId="3896"/>
    <cellStyle name="20% - Accent2 27 4" xfId="3897"/>
    <cellStyle name="20% - Accent2 27 5" xfId="3898"/>
    <cellStyle name="20% - Accent2 27 6" xfId="3899"/>
    <cellStyle name="20% - Accent2 28" xfId="70"/>
    <cellStyle name="20% - Accent2 28 2" xfId="3900"/>
    <cellStyle name="20% - Accent2 28 3" xfId="3901"/>
    <cellStyle name="20% - Accent2 28 4" xfId="3902"/>
    <cellStyle name="20% - Accent2 28 5" xfId="3903"/>
    <cellStyle name="20% - Accent2 28 6" xfId="3904"/>
    <cellStyle name="20% - Accent2 29" xfId="71"/>
    <cellStyle name="20% - Accent2 29 2" xfId="3905"/>
    <cellStyle name="20% - Accent2 29 3" xfId="3906"/>
    <cellStyle name="20% - Accent2 29 4" xfId="3907"/>
    <cellStyle name="20% - Accent2 29 5" xfId="3908"/>
    <cellStyle name="20% - Accent2 29 6" xfId="3909"/>
    <cellStyle name="20% - Accent2 3" xfId="72"/>
    <cellStyle name="20% - Accent2 3 2" xfId="3910"/>
    <cellStyle name="20% - Accent2 3 3" xfId="3911"/>
    <cellStyle name="20% - Accent2 3 4" xfId="3912"/>
    <cellStyle name="20% - Accent2 3 5" xfId="3913"/>
    <cellStyle name="20% - Accent2 3 6" xfId="3914"/>
    <cellStyle name="20% - Accent2 30" xfId="73"/>
    <cellStyle name="20% - Accent2 30 2" xfId="3915"/>
    <cellStyle name="20% - Accent2 30 3" xfId="3916"/>
    <cellStyle name="20% - Accent2 30 4" xfId="3917"/>
    <cellStyle name="20% - Accent2 30 5" xfId="3918"/>
    <cellStyle name="20% - Accent2 30 6" xfId="3919"/>
    <cellStyle name="20% - Accent2 31" xfId="74"/>
    <cellStyle name="20% - Accent2 31 2" xfId="3920"/>
    <cellStyle name="20% - Accent2 31 3" xfId="3921"/>
    <cellStyle name="20% - Accent2 31 4" xfId="3922"/>
    <cellStyle name="20% - Accent2 31 5" xfId="3923"/>
    <cellStyle name="20% - Accent2 31 6" xfId="3924"/>
    <cellStyle name="20% - Accent2 4" xfId="75"/>
    <cellStyle name="20% - Accent2 4 2" xfId="3925"/>
    <cellStyle name="20% - Accent2 4 3" xfId="3926"/>
    <cellStyle name="20% - Accent2 4 4" xfId="3927"/>
    <cellStyle name="20% - Accent2 4 5" xfId="3928"/>
    <cellStyle name="20% - Accent2 4 6" xfId="3929"/>
    <cellStyle name="20% - Accent2 5" xfId="76"/>
    <cellStyle name="20% - Accent2 5 2" xfId="3930"/>
    <cellStyle name="20% - Accent2 5 3" xfId="3931"/>
    <cellStyle name="20% - Accent2 5 4" xfId="3932"/>
    <cellStyle name="20% - Accent2 5 5" xfId="3933"/>
    <cellStyle name="20% - Accent2 5 6" xfId="3934"/>
    <cellStyle name="20% - Accent2 6" xfId="77"/>
    <cellStyle name="20% - Accent2 6 2" xfId="3935"/>
    <cellStyle name="20% - Accent2 6 3" xfId="3936"/>
    <cellStyle name="20% - Accent2 6 4" xfId="3937"/>
    <cellStyle name="20% - Accent2 6 5" xfId="3938"/>
    <cellStyle name="20% - Accent2 6 6" xfId="3939"/>
    <cellStyle name="20% - Accent2 7" xfId="78"/>
    <cellStyle name="20% - Accent2 7 2" xfId="3940"/>
    <cellStyle name="20% - Accent2 7 3" xfId="3941"/>
    <cellStyle name="20% - Accent2 7 4" xfId="3942"/>
    <cellStyle name="20% - Accent2 7 5" xfId="3943"/>
    <cellStyle name="20% - Accent2 7 6" xfId="3944"/>
    <cellStyle name="20% - Accent2 8" xfId="79"/>
    <cellStyle name="20% - Accent2 8 2" xfId="3945"/>
    <cellStyle name="20% - Accent2 8 3" xfId="3946"/>
    <cellStyle name="20% - Accent2 8 4" xfId="3947"/>
    <cellStyle name="20% - Accent2 8 5" xfId="3948"/>
    <cellStyle name="20% - Accent2 8 6" xfId="3949"/>
    <cellStyle name="20% - Accent2 9" xfId="80"/>
    <cellStyle name="20% - Accent2 9 2" xfId="3950"/>
    <cellStyle name="20% - Accent2 9 3" xfId="3951"/>
    <cellStyle name="20% - Accent2 9 4" xfId="3952"/>
    <cellStyle name="20% - Accent2 9 5" xfId="3953"/>
    <cellStyle name="20% - Accent2 9 6" xfId="3954"/>
    <cellStyle name="20% - Accent3 10" xfId="81"/>
    <cellStyle name="20% - Accent3 10 2" xfId="1710"/>
    <cellStyle name="20% - Accent3 10 3" xfId="1711"/>
    <cellStyle name="20% - Accent3 10 4" xfId="3955"/>
    <cellStyle name="20% - Accent3 10 5" xfId="3956"/>
    <cellStyle name="20% - Accent3 10 6" xfId="3957"/>
    <cellStyle name="20% - Accent3 10 7" xfId="3958"/>
    <cellStyle name="20% - Accent3 10 8" xfId="3959"/>
    <cellStyle name="20% - Accent3 11" xfId="82"/>
    <cellStyle name="20% - Accent3 11 2" xfId="1712"/>
    <cellStyle name="20% - Accent3 11 3" xfId="1713"/>
    <cellStyle name="20% - Accent3 11 4" xfId="3960"/>
    <cellStyle name="20% - Accent3 11 5" xfId="3961"/>
    <cellStyle name="20% - Accent3 11 6" xfId="3962"/>
    <cellStyle name="20% - Accent3 11 7" xfId="3963"/>
    <cellStyle name="20% - Accent3 11 8" xfId="3964"/>
    <cellStyle name="20% - Accent3 12" xfId="83"/>
    <cellStyle name="20% - Accent3 12 2" xfId="1714"/>
    <cellStyle name="20% - Accent3 12 3" xfId="1715"/>
    <cellStyle name="20% - Accent3 12 4" xfId="3965"/>
    <cellStyle name="20% - Accent3 12 5" xfId="3966"/>
    <cellStyle name="20% - Accent3 12 6" xfId="3967"/>
    <cellStyle name="20% - Accent3 12 7" xfId="3968"/>
    <cellStyle name="20% - Accent3 12 8" xfId="3969"/>
    <cellStyle name="20% - Accent3 13" xfId="84"/>
    <cellStyle name="20% - Accent3 13 2" xfId="1716"/>
    <cellStyle name="20% - Accent3 13 3" xfId="1717"/>
    <cellStyle name="20% - Accent3 13 4" xfId="3970"/>
    <cellStyle name="20% - Accent3 13 5" xfId="3971"/>
    <cellStyle name="20% - Accent3 13 6" xfId="3972"/>
    <cellStyle name="20% - Accent3 13 7" xfId="3973"/>
    <cellStyle name="20% - Accent3 13 8" xfId="3974"/>
    <cellStyle name="20% - Accent3 14" xfId="85"/>
    <cellStyle name="20% - Accent3 14 2" xfId="1718"/>
    <cellStyle name="20% - Accent3 14 3" xfId="1719"/>
    <cellStyle name="20% - Accent3 14 4" xfId="3975"/>
    <cellStyle name="20% - Accent3 14 5" xfId="3976"/>
    <cellStyle name="20% - Accent3 14 6" xfId="3977"/>
    <cellStyle name="20% - Accent3 14 7" xfId="3978"/>
    <cellStyle name="20% - Accent3 14 8" xfId="3979"/>
    <cellStyle name="20% - Accent3 15" xfId="86"/>
    <cellStyle name="20% - Accent3 15 2" xfId="1720"/>
    <cellStyle name="20% - Accent3 15 3" xfId="1721"/>
    <cellStyle name="20% - Accent3 15 4" xfId="3980"/>
    <cellStyle name="20% - Accent3 15 5" xfId="3981"/>
    <cellStyle name="20% - Accent3 15 6" xfId="3982"/>
    <cellStyle name="20% - Accent3 15 7" xfId="3983"/>
    <cellStyle name="20% - Accent3 15 8" xfId="3984"/>
    <cellStyle name="20% - Accent3 16" xfId="87"/>
    <cellStyle name="20% - Accent3 16 2" xfId="1722"/>
    <cellStyle name="20% - Accent3 16 3" xfId="1723"/>
    <cellStyle name="20% - Accent3 16 4" xfId="3985"/>
    <cellStyle name="20% - Accent3 16 5" xfId="3986"/>
    <cellStyle name="20% - Accent3 16 6" xfId="3987"/>
    <cellStyle name="20% - Accent3 16 7" xfId="3988"/>
    <cellStyle name="20% - Accent3 16 8" xfId="3989"/>
    <cellStyle name="20% - Accent3 17" xfId="88"/>
    <cellStyle name="20% - Accent3 17 2" xfId="1724"/>
    <cellStyle name="20% - Accent3 17 3" xfId="1725"/>
    <cellStyle name="20% - Accent3 17 4" xfId="3990"/>
    <cellStyle name="20% - Accent3 17 5" xfId="3991"/>
    <cellStyle name="20% - Accent3 17 6" xfId="3992"/>
    <cellStyle name="20% - Accent3 17 7" xfId="3993"/>
    <cellStyle name="20% - Accent3 17 8" xfId="3994"/>
    <cellStyle name="20% - Accent3 18" xfId="89"/>
    <cellStyle name="20% - Accent3 18 2" xfId="1726"/>
    <cellStyle name="20% - Accent3 18 3" xfId="1727"/>
    <cellStyle name="20% - Accent3 18 4" xfId="3995"/>
    <cellStyle name="20% - Accent3 18 5" xfId="3996"/>
    <cellStyle name="20% - Accent3 18 6" xfId="3997"/>
    <cellStyle name="20% - Accent3 18 7" xfId="3998"/>
    <cellStyle name="20% - Accent3 18 8" xfId="3999"/>
    <cellStyle name="20% - Accent3 19" xfId="90"/>
    <cellStyle name="20% - Accent3 19 2" xfId="1728"/>
    <cellStyle name="20% - Accent3 19 3" xfId="1729"/>
    <cellStyle name="20% - Accent3 19 4" xfId="4000"/>
    <cellStyle name="20% - Accent3 19 5" xfId="4001"/>
    <cellStyle name="20% - Accent3 19 6" xfId="4002"/>
    <cellStyle name="20% - Accent3 19 7" xfId="4003"/>
    <cellStyle name="20% - Accent3 19 8" xfId="4004"/>
    <cellStyle name="20% - Accent3 2" xfId="91"/>
    <cellStyle name="20% - Accent3 2 2" xfId="1730"/>
    <cellStyle name="20% - Accent3 2 3" xfId="1731"/>
    <cellStyle name="20% - Accent3 2 4" xfId="4005"/>
    <cellStyle name="20% - Accent3 2 5" xfId="4006"/>
    <cellStyle name="20% - Accent3 2 6" xfId="4007"/>
    <cellStyle name="20% - Accent3 2 7" xfId="4008"/>
    <cellStyle name="20% - Accent3 2 8" xfId="4009"/>
    <cellStyle name="20% - Accent3 20" xfId="92"/>
    <cellStyle name="20% - Accent3 20 2" xfId="1732"/>
    <cellStyle name="20% - Accent3 20 3" xfId="1733"/>
    <cellStyle name="20% - Accent3 20 4" xfId="4010"/>
    <cellStyle name="20% - Accent3 20 5" xfId="4011"/>
    <cellStyle name="20% - Accent3 20 6" xfId="4012"/>
    <cellStyle name="20% - Accent3 20 7" xfId="4013"/>
    <cellStyle name="20% - Accent3 20 8" xfId="4014"/>
    <cellStyle name="20% - Accent3 21" xfId="93"/>
    <cellStyle name="20% - Accent3 21 2" xfId="1734"/>
    <cellStyle name="20% - Accent3 21 3" xfId="1735"/>
    <cellStyle name="20% - Accent3 21 4" xfId="4015"/>
    <cellStyle name="20% - Accent3 21 5" xfId="4016"/>
    <cellStyle name="20% - Accent3 21 6" xfId="4017"/>
    <cellStyle name="20% - Accent3 21 7" xfId="4018"/>
    <cellStyle name="20% - Accent3 21 8" xfId="4019"/>
    <cellStyle name="20% - Accent3 22" xfId="94"/>
    <cellStyle name="20% - Accent3 22 2" xfId="1736"/>
    <cellStyle name="20% - Accent3 22 3" xfId="1737"/>
    <cellStyle name="20% - Accent3 22 4" xfId="4020"/>
    <cellStyle name="20% - Accent3 22 5" xfId="4021"/>
    <cellStyle name="20% - Accent3 22 6" xfId="4022"/>
    <cellStyle name="20% - Accent3 22 7" xfId="4023"/>
    <cellStyle name="20% - Accent3 22 8" xfId="4024"/>
    <cellStyle name="20% - Accent3 23" xfId="95"/>
    <cellStyle name="20% - Accent3 23 2" xfId="1738"/>
    <cellStyle name="20% - Accent3 23 3" xfId="1739"/>
    <cellStyle name="20% - Accent3 23 4" xfId="4025"/>
    <cellStyle name="20% - Accent3 23 5" xfId="4026"/>
    <cellStyle name="20% - Accent3 23 6" xfId="4027"/>
    <cellStyle name="20% - Accent3 23 7" xfId="4028"/>
    <cellStyle name="20% - Accent3 23 8" xfId="4029"/>
    <cellStyle name="20% - Accent3 24" xfId="96"/>
    <cellStyle name="20% - Accent3 24 2" xfId="1740"/>
    <cellStyle name="20% - Accent3 24 3" xfId="1741"/>
    <cellStyle name="20% - Accent3 24 4" xfId="4030"/>
    <cellStyle name="20% - Accent3 24 5" xfId="4031"/>
    <cellStyle name="20% - Accent3 24 6" xfId="4032"/>
    <cellStyle name="20% - Accent3 24 7" xfId="4033"/>
    <cellStyle name="20% - Accent3 24 8" xfId="4034"/>
    <cellStyle name="20% - Accent3 25" xfId="97"/>
    <cellStyle name="20% - Accent3 25 2" xfId="1742"/>
    <cellStyle name="20% - Accent3 25 3" xfId="1743"/>
    <cellStyle name="20% - Accent3 25 4" xfId="4035"/>
    <cellStyle name="20% - Accent3 25 5" xfId="4036"/>
    <cellStyle name="20% - Accent3 25 6" xfId="4037"/>
    <cellStyle name="20% - Accent3 25 7" xfId="4038"/>
    <cellStyle name="20% - Accent3 25 8" xfId="4039"/>
    <cellStyle name="20% - Accent3 26" xfId="98"/>
    <cellStyle name="20% - Accent3 26 2" xfId="1744"/>
    <cellStyle name="20% - Accent3 26 3" xfId="1745"/>
    <cellStyle name="20% - Accent3 26 4" xfId="4040"/>
    <cellStyle name="20% - Accent3 26 5" xfId="4041"/>
    <cellStyle name="20% - Accent3 26 6" xfId="4042"/>
    <cellStyle name="20% - Accent3 26 7" xfId="4043"/>
    <cellStyle name="20% - Accent3 26 8" xfId="4044"/>
    <cellStyle name="20% - Accent3 27" xfId="99"/>
    <cellStyle name="20% - Accent3 27 2" xfId="1746"/>
    <cellStyle name="20% - Accent3 27 3" xfId="1747"/>
    <cellStyle name="20% - Accent3 27 4" xfId="4045"/>
    <cellStyle name="20% - Accent3 27 5" xfId="4046"/>
    <cellStyle name="20% - Accent3 27 6" xfId="4047"/>
    <cellStyle name="20% - Accent3 27 7" xfId="4048"/>
    <cellStyle name="20% - Accent3 27 8" xfId="4049"/>
    <cellStyle name="20% - Accent3 28" xfId="100"/>
    <cellStyle name="20% - Accent3 28 2" xfId="1748"/>
    <cellStyle name="20% - Accent3 28 3" xfId="1749"/>
    <cellStyle name="20% - Accent3 28 4" xfId="4050"/>
    <cellStyle name="20% - Accent3 28 5" xfId="4051"/>
    <cellStyle name="20% - Accent3 28 6" xfId="4052"/>
    <cellStyle name="20% - Accent3 28 7" xfId="4053"/>
    <cellStyle name="20% - Accent3 28 8" xfId="4054"/>
    <cellStyle name="20% - Accent3 29" xfId="101"/>
    <cellStyle name="20% - Accent3 29 2" xfId="1750"/>
    <cellStyle name="20% - Accent3 29 3" xfId="1751"/>
    <cellStyle name="20% - Accent3 29 4" xfId="4055"/>
    <cellStyle name="20% - Accent3 29 5" xfId="4056"/>
    <cellStyle name="20% - Accent3 29 6" xfId="4057"/>
    <cellStyle name="20% - Accent3 29 7" xfId="4058"/>
    <cellStyle name="20% - Accent3 29 8" xfId="4059"/>
    <cellStyle name="20% - Accent3 3" xfId="102"/>
    <cellStyle name="20% - Accent3 3 2" xfId="1752"/>
    <cellStyle name="20% - Accent3 3 3" xfId="1753"/>
    <cellStyle name="20% - Accent3 3 4" xfId="4060"/>
    <cellStyle name="20% - Accent3 3 5" xfId="4061"/>
    <cellStyle name="20% - Accent3 3 6" xfId="4062"/>
    <cellStyle name="20% - Accent3 3 7" xfId="4063"/>
    <cellStyle name="20% - Accent3 3 8" xfId="4064"/>
    <cellStyle name="20% - Accent3 30" xfId="103"/>
    <cellStyle name="20% - Accent3 30 2" xfId="1754"/>
    <cellStyle name="20% - Accent3 30 3" xfId="1755"/>
    <cellStyle name="20% - Accent3 30 4" xfId="4065"/>
    <cellStyle name="20% - Accent3 30 5" xfId="4066"/>
    <cellStyle name="20% - Accent3 30 6" xfId="4067"/>
    <cellStyle name="20% - Accent3 30 7" xfId="4068"/>
    <cellStyle name="20% - Accent3 30 8" xfId="4069"/>
    <cellStyle name="20% - Accent3 31" xfId="104"/>
    <cellStyle name="20% - Accent3 31 2" xfId="1756"/>
    <cellStyle name="20% - Accent3 31 3" xfId="1757"/>
    <cellStyle name="20% - Accent3 31 4" xfId="4070"/>
    <cellStyle name="20% - Accent3 31 5" xfId="4071"/>
    <cellStyle name="20% - Accent3 31 6" xfId="4072"/>
    <cellStyle name="20% - Accent3 31 7" xfId="4073"/>
    <cellStyle name="20% - Accent3 31 8" xfId="4074"/>
    <cellStyle name="20% - Accent3 32" xfId="4075"/>
    <cellStyle name="20% - Accent3 4" xfId="105"/>
    <cellStyle name="20% - Accent3 4 2" xfId="1758"/>
    <cellStyle name="20% - Accent3 4 3" xfId="1759"/>
    <cellStyle name="20% - Accent3 4 4" xfId="4076"/>
    <cellStyle name="20% - Accent3 4 5" xfId="4077"/>
    <cellStyle name="20% - Accent3 4 6" xfId="4078"/>
    <cellStyle name="20% - Accent3 4 7" xfId="4079"/>
    <cellStyle name="20% - Accent3 4 8" xfId="4080"/>
    <cellStyle name="20% - Accent3 5" xfId="106"/>
    <cellStyle name="20% - Accent3 5 2" xfId="1760"/>
    <cellStyle name="20% - Accent3 5 3" xfId="1761"/>
    <cellStyle name="20% - Accent3 5 4" xfId="4081"/>
    <cellStyle name="20% - Accent3 5 5" xfId="4082"/>
    <cellStyle name="20% - Accent3 5 6" xfId="4083"/>
    <cellStyle name="20% - Accent3 5 7" xfId="4084"/>
    <cellStyle name="20% - Accent3 5 8" xfId="4085"/>
    <cellStyle name="20% - Accent3 6" xfId="107"/>
    <cellStyle name="20% - Accent3 6 2" xfId="1762"/>
    <cellStyle name="20% - Accent3 6 3" xfId="1763"/>
    <cellStyle name="20% - Accent3 6 4" xfId="4086"/>
    <cellStyle name="20% - Accent3 6 5" xfId="4087"/>
    <cellStyle name="20% - Accent3 6 6" xfId="4088"/>
    <cellStyle name="20% - Accent3 6 7" xfId="4089"/>
    <cellStyle name="20% - Accent3 6 8" xfId="4090"/>
    <cellStyle name="20% - Accent3 7" xfId="108"/>
    <cellStyle name="20% - Accent3 7 2" xfId="1764"/>
    <cellStyle name="20% - Accent3 7 3" xfId="1765"/>
    <cellStyle name="20% - Accent3 7 4" xfId="4091"/>
    <cellStyle name="20% - Accent3 7 5" xfId="4092"/>
    <cellStyle name="20% - Accent3 7 6" xfId="4093"/>
    <cellStyle name="20% - Accent3 7 7" xfId="4094"/>
    <cellStyle name="20% - Accent3 7 8" xfId="4095"/>
    <cellStyle name="20% - Accent3 8" xfId="109"/>
    <cellStyle name="20% - Accent3 8 2" xfId="1766"/>
    <cellStyle name="20% - Accent3 8 3" xfId="1767"/>
    <cellStyle name="20% - Accent3 8 4" xfId="4096"/>
    <cellStyle name="20% - Accent3 8 5" xfId="4097"/>
    <cellStyle name="20% - Accent3 8 6" xfId="4098"/>
    <cellStyle name="20% - Accent3 8 7" xfId="4099"/>
    <cellStyle name="20% - Accent3 8 8" xfId="4100"/>
    <cellStyle name="20% - Accent3 9" xfId="110"/>
    <cellStyle name="20% - Accent3 9 2" xfId="1768"/>
    <cellStyle name="20% - Accent3 9 3" xfId="1769"/>
    <cellStyle name="20% - Accent3 9 4" xfId="4101"/>
    <cellStyle name="20% - Accent3 9 5" xfId="4102"/>
    <cellStyle name="20% - Accent3 9 6" xfId="4103"/>
    <cellStyle name="20% - Accent3 9 7" xfId="4104"/>
    <cellStyle name="20% - Accent3 9 8" xfId="4105"/>
    <cellStyle name="20% - Accent4 10" xfId="111"/>
    <cellStyle name="20% - Accent4 10 2" xfId="1770"/>
    <cellStyle name="20% - Accent4 10 3" xfId="1771"/>
    <cellStyle name="20% - Accent4 10 4" xfId="4106"/>
    <cellStyle name="20% - Accent4 10 5" xfId="4107"/>
    <cellStyle name="20% - Accent4 10 6" xfId="4108"/>
    <cellStyle name="20% - Accent4 10 7" xfId="4109"/>
    <cellStyle name="20% - Accent4 10 8" xfId="4110"/>
    <cellStyle name="20% - Accent4 11" xfId="112"/>
    <cellStyle name="20% - Accent4 11 2" xfId="1772"/>
    <cellStyle name="20% - Accent4 11 3" xfId="1773"/>
    <cellStyle name="20% - Accent4 11 4" xfId="4111"/>
    <cellStyle name="20% - Accent4 11 5" xfId="4112"/>
    <cellStyle name="20% - Accent4 11 6" xfId="4113"/>
    <cellStyle name="20% - Accent4 11 7" xfId="4114"/>
    <cellStyle name="20% - Accent4 11 8" xfId="4115"/>
    <cellStyle name="20% - Accent4 12" xfId="113"/>
    <cellStyle name="20% - Accent4 12 2" xfId="1774"/>
    <cellStyle name="20% - Accent4 12 3" xfId="1775"/>
    <cellStyle name="20% - Accent4 12 4" xfId="4116"/>
    <cellStyle name="20% - Accent4 12 5" xfId="4117"/>
    <cellStyle name="20% - Accent4 12 6" xfId="4118"/>
    <cellStyle name="20% - Accent4 12 7" xfId="4119"/>
    <cellStyle name="20% - Accent4 12 8" xfId="4120"/>
    <cellStyle name="20% - Accent4 13" xfId="114"/>
    <cellStyle name="20% - Accent4 13 2" xfId="1776"/>
    <cellStyle name="20% - Accent4 13 3" xfId="1777"/>
    <cellStyle name="20% - Accent4 13 4" xfId="4121"/>
    <cellStyle name="20% - Accent4 13 5" xfId="4122"/>
    <cellStyle name="20% - Accent4 13 6" xfId="4123"/>
    <cellStyle name="20% - Accent4 13 7" xfId="4124"/>
    <cellStyle name="20% - Accent4 13 8" xfId="4125"/>
    <cellStyle name="20% - Accent4 14" xfId="115"/>
    <cellStyle name="20% - Accent4 14 2" xfId="1778"/>
    <cellStyle name="20% - Accent4 14 3" xfId="1779"/>
    <cellStyle name="20% - Accent4 14 4" xfId="4126"/>
    <cellStyle name="20% - Accent4 14 5" xfId="4127"/>
    <cellStyle name="20% - Accent4 14 6" xfId="4128"/>
    <cellStyle name="20% - Accent4 14 7" xfId="4129"/>
    <cellStyle name="20% - Accent4 14 8" xfId="4130"/>
    <cellStyle name="20% - Accent4 15" xfId="116"/>
    <cellStyle name="20% - Accent4 15 2" xfId="1780"/>
    <cellStyle name="20% - Accent4 15 3" xfId="1781"/>
    <cellStyle name="20% - Accent4 15 4" xfId="4131"/>
    <cellStyle name="20% - Accent4 15 5" xfId="4132"/>
    <cellStyle name="20% - Accent4 15 6" xfId="4133"/>
    <cellStyle name="20% - Accent4 15 7" xfId="4134"/>
    <cellStyle name="20% - Accent4 15 8" xfId="4135"/>
    <cellStyle name="20% - Accent4 16" xfId="117"/>
    <cellStyle name="20% - Accent4 16 2" xfId="1782"/>
    <cellStyle name="20% - Accent4 16 3" xfId="1783"/>
    <cellStyle name="20% - Accent4 16 4" xfId="4136"/>
    <cellStyle name="20% - Accent4 16 5" xfId="4137"/>
    <cellStyle name="20% - Accent4 16 6" xfId="4138"/>
    <cellStyle name="20% - Accent4 16 7" xfId="4139"/>
    <cellStyle name="20% - Accent4 16 8" xfId="4140"/>
    <cellStyle name="20% - Accent4 17" xfId="118"/>
    <cellStyle name="20% - Accent4 17 2" xfId="1784"/>
    <cellStyle name="20% - Accent4 17 3" xfId="1785"/>
    <cellStyle name="20% - Accent4 17 4" xfId="4141"/>
    <cellStyle name="20% - Accent4 17 5" xfId="4142"/>
    <cellStyle name="20% - Accent4 17 6" xfId="4143"/>
    <cellStyle name="20% - Accent4 17 7" xfId="4144"/>
    <cellStyle name="20% - Accent4 17 8" xfId="4145"/>
    <cellStyle name="20% - Accent4 18" xfId="119"/>
    <cellStyle name="20% - Accent4 18 2" xfId="1786"/>
    <cellStyle name="20% - Accent4 18 3" xfId="1787"/>
    <cellStyle name="20% - Accent4 18 4" xfId="4146"/>
    <cellStyle name="20% - Accent4 18 5" xfId="4147"/>
    <cellStyle name="20% - Accent4 18 6" xfId="4148"/>
    <cellStyle name="20% - Accent4 18 7" xfId="4149"/>
    <cellStyle name="20% - Accent4 18 8" xfId="4150"/>
    <cellStyle name="20% - Accent4 19" xfId="120"/>
    <cellStyle name="20% - Accent4 19 2" xfId="1788"/>
    <cellStyle name="20% - Accent4 19 3" xfId="1789"/>
    <cellStyle name="20% - Accent4 19 4" xfId="4151"/>
    <cellStyle name="20% - Accent4 19 5" xfId="4152"/>
    <cellStyle name="20% - Accent4 19 6" xfId="4153"/>
    <cellStyle name="20% - Accent4 19 7" xfId="4154"/>
    <cellStyle name="20% - Accent4 19 8" xfId="4155"/>
    <cellStyle name="20% - Accent4 2" xfId="121"/>
    <cellStyle name="20% - Accent4 2 2" xfId="1790"/>
    <cellStyle name="20% - Accent4 2 3" xfId="1791"/>
    <cellStyle name="20% - Accent4 2 4" xfId="4156"/>
    <cellStyle name="20% - Accent4 2 5" xfId="4157"/>
    <cellStyle name="20% - Accent4 2 6" xfId="4158"/>
    <cellStyle name="20% - Accent4 2 7" xfId="4159"/>
    <cellStyle name="20% - Accent4 2 8" xfId="4160"/>
    <cellStyle name="20% - Accent4 20" xfId="122"/>
    <cellStyle name="20% - Accent4 20 2" xfId="1792"/>
    <cellStyle name="20% - Accent4 20 3" xfId="1793"/>
    <cellStyle name="20% - Accent4 20 4" xfId="4161"/>
    <cellStyle name="20% - Accent4 20 5" xfId="4162"/>
    <cellStyle name="20% - Accent4 20 6" xfId="4163"/>
    <cellStyle name="20% - Accent4 20 7" xfId="4164"/>
    <cellStyle name="20% - Accent4 20 8" xfId="4165"/>
    <cellStyle name="20% - Accent4 21" xfId="123"/>
    <cellStyle name="20% - Accent4 21 2" xfId="1794"/>
    <cellStyle name="20% - Accent4 21 3" xfId="1795"/>
    <cellStyle name="20% - Accent4 21 4" xfId="4166"/>
    <cellStyle name="20% - Accent4 21 5" xfId="4167"/>
    <cellStyle name="20% - Accent4 21 6" xfId="4168"/>
    <cellStyle name="20% - Accent4 21 7" xfId="4169"/>
    <cellStyle name="20% - Accent4 21 8" xfId="4170"/>
    <cellStyle name="20% - Accent4 22" xfId="124"/>
    <cellStyle name="20% - Accent4 22 2" xfId="1796"/>
    <cellStyle name="20% - Accent4 22 3" xfId="1797"/>
    <cellStyle name="20% - Accent4 22 4" xfId="4171"/>
    <cellStyle name="20% - Accent4 22 5" xfId="4172"/>
    <cellStyle name="20% - Accent4 22 6" xfId="4173"/>
    <cellStyle name="20% - Accent4 22 7" xfId="4174"/>
    <cellStyle name="20% - Accent4 22 8" xfId="4175"/>
    <cellStyle name="20% - Accent4 23" xfId="125"/>
    <cellStyle name="20% - Accent4 23 2" xfId="1798"/>
    <cellStyle name="20% - Accent4 23 3" xfId="1799"/>
    <cellStyle name="20% - Accent4 23 4" xfId="4176"/>
    <cellStyle name="20% - Accent4 23 5" xfId="4177"/>
    <cellStyle name="20% - Accent4 23 6" xfId="4178"/>
    <cellStyle name="20% - Accent4 23 7" xfId="4179"/>
    <cellStyle name="20% - Accent4 23 8" xfId="4180"/>
    <cellStyle name="20% - Accent4 24" xfId="126"/>
    <cellStyle name="20% - Accent4 24 2" xfId="1800"/>
    <cellStyle name="20% - Accent4 24 3" xfId="1801"/>
    <cellStyle name="20% - Accent4 24 4" xfId="4181"/>
    <cellStyle name="20% - Accent4 24 5" xfId="4182"/>
    <cellStyle name="20% - Accent4 24 6" xfId="4183"/>
    <cellStyle name="20% - Accent4 24 7" xfId="4184"/>
    <cellStyle name="20% - Accent4 24 8" xfId="4185"/>
    <cellStyle name="20% - Accent4 25" xfId="127"/>
    <cellStyle name="20% - Accent4 25 2" xfId="1802"/>
    <cellStyle name="20% - Accent4 25 3" xfId="1803"/>
    <cellStyle name="20% - Accent4 25 4" xfId="4186"/>
    <cellStyle name="20% - Accent4 25 5" xfId="4187"/>
    <cellStyle name="20% - Accent4 25 6" xfId="4188"/>
    <cellStyle name="20% - Accent4 25 7" xfId="4189"/>
    <cellStyle name="20% - Accent4 25 8" xfId="4190"/>
    <cellStyle name="20% - Accent4 26" xfId="128"/>
    <cellStyle name="20% - Accent4 26 2" xfId="1804"/>
    <cellStyle name="20% - Accent4 26 3" xfId="1805"/>
    <cellStyle name="20% - Accent4 26 4" xfId="4191"/>
    <cellStyle name="20% - Accent4 26 5" xfId="4192"/>
    <cellStyle name="20% - Accent4 26 6" xfId="4193"/>
    <cellStyle name="20% - Accent4 26 7" xfId="4194"/>
    <cellStyle name="20% - Accent4 26 8" xfId="4195"/>
    <cellStyle name="20% - Accent4 27" xfId="129"/>
    <cellStyle name="20% - Accent4 27 2" xfId="1806"/>
    <cellStyle name="20% - Accent4 27 3" xfId="1807"/>
    <cellStyle name="20% - Accent4 27 4" xfId="4196"/>
    <cellStyle name="20% - Accent4 27 5" xfId="4197"/>
    <cellStyle name="20% - Accent4 27 6" xfId="4198"/>
    <cellStyle name="20% - Accent4 27 7" xfId="4199"/>
    <cellStyle name="20% - Accent4 27 8" xfId="4200"/>
    <cellStyle name="20% - Accent4 28" xfId="130"/>
    <cellStyle name="20% - Accent4 28 2" xfId="1808"/>
    <cellStyle name="20% - Accent4 28 3" xfId="1809"/>
    <cellStyle name="20% - Accent4 28 4" xfId="4201"/>
    <cellStyle name="20% - Accent4 28 5" xfId="4202"/>
    <cellStyle name="20% - Accent4 28 6" xfId="4203"/>
    <cellStyle name="20% - Accent4 28 7" xfId="4204"/>
    <cellStyle name="20% - Accent4 28 8" xfId="4205"/>
    <cellStyle name="20% - Accent4 29" xfId="131"/>
    <cellStyle name="20% - Accent4 29 2" xfId="1810"/>
    <cellStyle name="20% - Accent4 29 3" xfId="1811"/>
    <cellStyle name="20% - Accent4 29 4" xfId="4206"/>
    <cellStyle name="20% - Accent4 29 5" xfId="4207"/>
    <cellStyle name="20% - Accent4 29 6" xfId="4208"/>
    <cellStyle name="20% - Accent4 29 7" xfId="4209"/>
    <cellStyle name="20% - Accent4 29 8" xfId="4210"/>
    <cellStyle name="20% - Accent4 3" xfId="132"/>
    <cellStyle name="20% - Accent4 3 2" xfId="1812"/>
    <cellStyle name="20% - Accent4 3 3" xfId="1813"/>
    <cellStyle name="20% - Accent4 3 4" xfId="4211"/>
    <cellStyle name="20% - Accent4 3 5" xfId="4212"/>
    <cellStyle name="20% - Accent4 3 6" xfId="4213"/>
    <cellStyle name="20% - Accent4 3 7" xfId="4214"/>
    <cellStyle name="20% - Accent4 3 8" xfId="4215"/>
    <cellStyle name="20% - Accent4 30" xfId="133"/>
    <cellStyle name="20% - Accent4 30 2" xfId="1814"/>
    <cellStyle name="20% - Accent4 30 3" xfId="1815"/>
    <cellStyle name="20% - Accent4 30 4" xfId="4216"/>
    <cellStyle name="20% - Accent4 30 5" xfId="4217"/>
    <cellStyle name="20% - Accent4 30 6" xfId="4218"/>
    <cellStyle name="20% - Accent4 30 7" xfId="4219"/>
    <cellStyle name="20% - Accent4 30 8" xfId="4220"/>
    <cellStyle name="20% - Accent4 31" xfId="134"/>
    <cellStyle name="20% - Accent4 31 2" xfId="1816"/>
    <cellStyle name="20% - Accent4 31 3" xfId="1817"/>
    <cellStyle name="20% - Accent4 31 4" xfId="4221"/>
    <cellStyle name="20% - Accent4 31 5" xfId="4222"/>
    <cellStyle name="20% - Accent4 31 6" xfId="4223"/>
    <cellStyle name="20% - Accent4 31 7" xfId="4224"/>
    <cellStyle name="20% - Accent4 31 8" xfId="4225"/>
    <cellStyle name="20% - Accent4 32" xfId="4226"/>
    <cellStyle name="20% - Accent4 4" xfId="135"/>
    <cellStyle name="20% - Accent4 4 2" xfId="1818"/>
    <cellStyle name="20% - Accent4 4 3" xfId="1819"/>
    <cellStyle name="20% - Accent4 4 4" xfId="4227"/>
    <cellStyle name="20% - Accent4 4 5" xfId="4228"/>
    <cellStyle name="20% - Accent4 4 6" xfId="4229"/>
    <cellStyle name="20% - Accent4 4 7" xfId="4230"/>
    <cellStyle name="20% - Accent4 4 8" xfId="4231"/>
    <cellStyle name="20% - Accent4 5" xfId="136"/>
    <cellStyle name="20% - Accent4 5 2" xfId="1820"/>
    <cellStyle name="20% - Accent4 5 3" xfId="1821"/>
    <cellStyle name="20% - Accent4 5 4" xfId="4232"/>
    <cellStyle name="20% - Accent4 5 5" xfId="4233"/>
    <cellStyle name="20% - Accent4 5 6" xfId="4234"/>
    <cellStyle name="20% - Accent4 5 7" xfId="4235"/>
    <cellStyle name="20% - Accent4 5 8" xfId="4236"/>
    <cellStyle name="20% - Accent4 6" xfId="137"/>
    <cellStyle name="20% - Accent4 6 2" xfId="1822"/>
    <cellStyle name="20% - Accent4 6 3" xfId="1823"/>
    <cellStyle name="20% - Accent4 6 4" xfId="4237"/>
    <cellStyle name="20% - Accent4 6 5" xfId="4238"/>
    <cellStyle name="20% - Accent4 6 6" xfId="4239"/>
    <cellStyle name="20% - Accent4 6 7" xfId="4240"/>
    <cellStyle name="20% - Accent4 6 8" xfId="4241"/>
    <cellStyle name="20% - Accent4 7" xfId="138"/>
    <cellStyle name="20% - Accent4 7 2" xfId="1824"/>
    <cellStyle name="20% - Accent4 7 3" xfId="1825"/>
    <cellStyle name="20% - Accent4 7 4" xfId="4242"/>
    <cellStyle name="20% - Accent4 7 5" xfId="4243"/>
    <cellStyle name="20% - Accent4 7 6" xfId="4244"/>
    <cellStyle name="20% - Accent4 7 7" xfId="4245"/>
    <cellStyle name="20% - Accent4 7 8" xfId="4246"/>
    <cellStyle name="20% - Accent4 8" xfId="139"/>
    <cellStyle name="20% - Accent4 8 2" xfId="1826"/>
    <cellStyle name="20% - Accent4 8 3" xfId="1827"/>
    <cellStyle name="20% - Accent4 8 4" xfId="4247"/>
    <cellStyle name="20% - Accent4 8 5" xfId="4248"/>
    <cellStyle name="20% - Accent4 8 6" xfId="4249"/>
    <cellStyle name="20% - Accent4 8 7" xfId="4250"/>
    <cellStyle name="20% - Accent4 8 8" xfId="4251"/>
    <cellStyle name="20% - Accent4 9" xfId="140"/>
    <cellStyle name="20% - Accent4 9 2" xfId="1828"/>
    <cellStyle name="20% - Accent4 9 3" xfId="1829"/>
    <cellStyle name="20% - Accent4 9 4" xfId="4252"/>
    <cellStyle name="20% - Accent4 9 5" xfId="4253"/>
    <cellStyle name="20% - Accent4 9 6" xfId="4254"/>
    <cellStyle name="20% - Accent4 9 7" xfId="4255"/>
    <cellStyle name="20% - Accent4 9 8" xfId="4256"/>
    <cellStyle name="20% - Accent5 10" xfId="141"/>
    <cellStyle name="20% - Accent5 10 2" xfId="1830"/>
    <cellStyle name="20% - Accent5 10 3" xfId="1831"/>
    <cellStyle name="20% - Accent5 10 4" xfId="4257"/>
    <cellStyle name="20% - Accent5 10 5" xfId="4258"/>
    <cellStyle name="20% - Accent5 10 6" xfId="4259"/>
    <cellStyle name="20% - Accent5 10 7" xfId="4260"/>
    <cellStyle name="20% - Accent5 10 8" xfId="4261"/>
    <cellStyle name="20% - Accent5 11" xfId="142"/>
    <cellStyle name="20% - Accent5 11 2" xfId="1832"/>
    <cellStyle name="20% - Accent5 11 3" xfId="1833"/>
    <cellStyle name="20% - Accent5 11 4" xfId="4262"/>
    <cellStyle name="20% - Accent5 11 5" xfId="4263"/>
    <cellStyle name="20% - Accent5 11 6" xfId="4264"/>
    <cellStyle name="20% - Accent5 11 7" xfId="4265"/>
    <cellStyle name="20% - Accent5 11 8" xfId="4266"/>
    <cellStyle name="20% - Accent5 12" xfId="143"/>
    <cellStyle name="20% - Accent5 12 2" xfId="1834"/>
    <cellStyle name="20% - Accent5 12 3" xfId="1835"/>
    <cellStyle name="20% - Accent5 12 4" xfId="4267"/>
    <cellStyle name="20% - Accent5 12 5" xfId="4268"/>
    <cellStyle name="20% - Accent5 12 6" xfId="4269"/>
    <cellStyle name="20% - Accent5 12 7" xfId="4270"/>
    <cellStyle name="20% - Accent5 12 8" xfId="4271"/>
    <cellStyle name="20% - Accent5 13" xfId="144"/>
    <cellStyle name="20% - Accent5 13 2" xfId="1836"/>
    <cellStyle name="20% - Accent5 13 3" xfId="1837"/>
    <cellStyle name="20% - Accent5 13 4" xfId="4272"/>
    <cellStyle name="20% - Accent5 13 5" xfId="4273"/>
    <cellStyle name="20% - Accent5 13 6" xfId="4274"/>
    <cellStyle name="20% - Accent5 13 7" xfId="4275"/>
    <cellStyle name="20% - Accent5 13 8" xfId="4276"/>
    <cellStyle name="20% - Accent5 14" xfId="145"/>
    <cellStyle name="20% - Accent5 14 2" xfId="1838"/>
    <cellStyle name="20% - Accent5 14 3" xfId="1839"/>
    <cellStyle name="20% - Accent5 14 4" xfId="4277"/>
    <cellStyle name="20% - Accent5 14 5" xfId="4278"/>
    <cellStyle name="20% - Accent5 14 6" xfId="4279"/>
    <cellStyle name="20% - Accent5 14 7" xfId="4280"/>
    <cellStyle name="20% - Accent5 14 8" xfId="4281"/>
    <cellStyle name="20% - Accent5 15" xfId="146"/>
    <cellStyle name="20% - Accent5 15 2" xfId="1840"/>
    <cellStyle name="20% - Accent5 15 3" xfId="1841"/>
    <cellStyle name="20% - Accent5 15 4" xfId="4282"/>
    <cellStyle name="20% - Accent5 15 5" xfId="4283"/>
    <cellStyle name="20% - Accent5 15 6" xfId="4284"/>
    <cellStyle name="20% - Accent5 15 7" xfId="4285"/>
    <cellStyle name="20% - Accent5 15 8" xfId="4286"/>
    <cellStyle name="20% - Accent5 16" xfId="147"/>
    <cellStyle name="20% - Accent5 16 2" xfId="1842"/>
    <cellStyle name="20% - Accent5 16 3" xfId="1843"/>
    <cellStyle name="20% - Accent5 16 4" xfId="4287"/>
    <cellStyle name="20% - Accent5 16 5" xfId="4288"/>
    <cellStyle name="20% - Accent5 16 6" xfId="4289"/>
    <cellStyle name="20% - Accent5 16 7" xfId="4290"/>
    <cellStyle name="20% - Accent5 16 8" xfId="4291"/>
    <cellStyle name="20% - Accent5 17" xfId="148"/>
    <cellStyle name="20% - Accent5 17 2" xfId="1844"/>
    <cellStyle name="20% - Accent5 17 3" xfId="1845"/>
    <cellStyle name="20% - Accent5 17 4" xfId="4292"/>
    <cellStyle name="20% - Accent5 17 5" xfId="4293"/>
    <cellStyle name="20% - Accent5 17 6" xfId="4294"/>
    <cellStyle name="20% - Accent5 17 7" xfId="4295"/>
    <cellStyle name="20% - Accent5 17 8" xfId="4296"/>
    <cellStyle name="20% - Accent5 18" xfId="149"/>
    <cellStyle name="20% - Accent5 18 2" xfId="1846"/>
    <cellStyle name="20% - Accent5 18 3" xfId="1847"/>
    <cellStyle name="20% - Accent5 18 4" xfId="4297"/>
    <cellStyle name="20% - Accent5 18 5" xfId="4298"/>
    <cellStyle name="20% - Accent5 18 6" xfId="4299"/>
    <cellStyle name="20% - Accent5 18 7" xfId="4300"/>
    <cellStyle name="20% - Accent5 18 8" xfId="4301"/>
    <cellStyle name="20% - Accent5 19" xfId="150"/>
    <cellStyle name="20% - Accent5 19 2" xfId="1848"/>
    <cellStyle name="20% - Accent5 19 3" xfId="1849"/>
    <cellStyle name="20% - Accent5 19 4" xfId="4302"/>
    <cellStyle name="20% - Accent5 19 5" xfId="4303"/>
    <cellStyle name="20% - Accent5 19 6" xfId="4304"/>
    <cellStyle name="20% - Accent5 19 7" xfId="4305"/>
    <cellStyle name="20% - Accent5 19 8" xfId="4306"/>
    <cellStyle name="20% - Accent5 2" xfId="151"/>
    <cellStyle name="20% - Accent5 2 2" xfId="1850"/>
    <cellStyle name="20% - Accent5 2 3" xfId="1851"/>
    <cellStyle name="20% - Accent5 2 4" xfId="4307"/>
    <cellStyle name="20% - Accent5 2 5" xfId="4308"/>
    <cellStyle name="20% - Accent5 2 6" xfId="4309"/>
    <cellStyle name="20% - Accent5 2 7" xfId="4310"/>
    <cellStyle name="20% - Accent5 2 8" xfId="4311"/>
    <cellStyle name="20% - Accent5 20" xfId="152"/>
    <cellStyle name="20% - Accent5 20 2" xfId="1852"/>
    <cellStyle name="20% - Accent5 20 3" xfId="1853"/>
    <cellStyle name="20% - Accent5 20 4" xfId="4312"/>
    <cellStyle name="20% - Accent5 20 5" xfId="4313"/>
    <cellStyle name="20% - Accent5 20 6" xfId="4314"/>
    <cellStyle name="20% - Accent5 20 7" xfId="4315"/>
    <cellStyle name="20% - Accent5 20 8" xfId="4316"/>
    <cellStyle name="20% - Accent5 21" xfId="153"/>
    <cellStyle name="20% - Accent5 21 2" xfId="1854"/>
    <cellStyle name="20% - Accent5 21 3" xfId="1855"/>
    <cellStyle name="20% - Accent5 21 4" xfId="4317"/>
    <cellStyle name="20% - Accent5 21 5" xfId="4318"/>
    <cellStyle name="20% - Accent5 21 6" xfId="4319"/>
    <cellStyle name="20% - Accent5 21 7" xfId="4320"/>
    <cellStyle name="20% - Accent5 21 8" xfId="4321"/>
    <cellStyle name="20% - Accent5 22" xfId="154"/>
    <cellStyle name="20% - Accent5 22 2" xfId="1856"/>
    <cellStyle name="20% - Accent5 22 3" xfId="1857"/>
    <cellStyle name="20% - Accent5 22 4" xfId="4322"/>
    <cellStyle name="20% - Accent5 22 5" xfId="4323"/>
    <cellStyle name="20% - Accent5 22 6" xfId="4324"/>
    <cellStyle name="20% - Accent5 22 7" xfId="4325"/>
    <cellStyle name="20% - Accent5 22 8" xfId="4326"/>
    <cellStyle name="20% - Accent5 23" xfId="155"/>
    <cellStyle name="20% - Accent5 23 2" xfId="1858"/>
    <cellStyle name="20% - Accent5 23 3" xfId="1859"/>
    <cellStyle name="20% - Accent5 23 4" xfId="4327"/>
    <cellStyle name="20% - Accent5 23 5" xfId="4328"/>
    <cellStyle name="20% - Accent5 23 6" xfId="4329"/>
    <cellStyle name="20% - Accent5 23 7" xfId="4330"/>
    <cellStyle name="20% - Accent5 23 8" xfId="4331"/>
    <cellStyle name="20% - Accent5 24" xfId="156"/>
    <cellStyle name="20% - Accent5 24 2" xfId="1860"/>
    <cellStyle name="20% - Accent5 24 3" xfId="1861"/>
    <cellStyle name="20% - Accent5 24 4" xfId="4332"/>
    <cellStyle name="20% - Accent5 24 5" xfId="4333"/>
    <cellStyle name="20% - Accent5 24 6" xfId="4334"/>
    <cellStyle name="20% - Accent5 24 7" xfId="4335"/>
    <cellStyle name="20% - Accent5 24 8" xfId="4336"/>
    <cellStyle name="20% - Accent5 25" xfId="157"/>
    <cellStyle name="20% - Accent5 25 2" xfId="1862"/>
    <cellStyle name="20% - Accent5 25 3" xfId="1863"/>
    <cellStyle name="20% - Accent5 25 4" xfId="4337"/>
    <cellStyle name="20% - Accent5 25 5" xfId="4338"/>
    <cellStyle name="20% - Accent5 25 6" xfId="4339"/>
    <cellStyle name="20% - Accent5 25 7" xfId="4340"/>
    <cellStyle name="20% - Accent5 25 8" xfId="4341"/>
    <cellStyle name="20% - Accent5 26" xfId="158"/>
    <cellStyle name="20% - Accent5 26 2" xfId="1864"/>
    <cellStyle name="20% - Accent5 26 3" xfId="1865"/>
    <cellStyle name="20% - Accent5 26 4" xfId="4342"/>
    <cellStyle name="20% - Accent5 26 5" xfId="4343"/>
    <cellStyle name="20% - Accent5 26 6" xfId="4344"/>
    <cellStyle name="20% - Accent5 26 7" xfId="4345"/>
    <cellStyle name="20% - Accent5 26 8" xfId="4346"/>
    <cellStyle name="20% - Accent5 27" xfId="159"/>
    <cellStyle name="20% - Accent5 27 2" xfId="1866"/>
    <cellStyle name="20% - Accent5 27 3" xfId="1867"/>
    <cellStyle name="20% - Accent5 27 4" xfId="4347"/>
    <cellStyle name="20% - Accent5 27 5" xfId="4348"/>
    <cellStyle name="20% - Accent5 27 6" xfId="4349"/>
    <cellStyle name="20% - Accent5 27 7" xfId="4350"/>
    <cellStyle name="20% - Accent5 27 8" xfId="4351"/>
    <cellStyle name="20% - Accent5 28" xfId="160"/>
    <cellStyle name="20% - Accent5 28 2" xfId="1868"/>
    <cellStyle name="20% - Accent5 28 3" xfId="1869"/>
    <cellStyle name="20% - Accent5 28 4" xfId="4352"/>
    <cellStyle name="20% - Accent5 28 5" xfId="4353"/>
    <cellStyle name="20% - Accent5 28 6" xfId="4354"/>
    <cellStyle name="20% - Accent5 28 7" xfId="4355"/>
    <cellStyle name="20% - Accent5 28 8" xfId="4356"/>
    <cellStyle name="20% - Accent5 29" xfId="161"/>
    <cellStyle name="20% - Accent5 29 2" xfId="1870"/>
    <cellStyle name="20% - Accent5 29 3" xfId="1871"/>
    <cellStyle name="20% - Accent5 29 4" xfId="4357"/>
    <cellStyle name="20% - Accent5 29 5" xfId="4358"/>
    <cellStyle name="20% - Accent5 29 6" xfId="4359"/>
    <cellStyle name="20% - Accent5 29 7" xfId="4360"/>
    <cellStyle name="20% - Accent5 29 8" xfId="4361"/>
    <cellStyle name="20% - Accent5 3" xfId="162"/>
    <cellStyle name="20% - Accent5 3 2" xfId="1872"/>
    <cellStyle name="20% - Accent5 3 3" xfId="1873"/>
    <cellStyle name="20% - Accent5 3 4" xfId="4362"/>
    <cellStyle name="20% - Accent5 3 5" xfId="4363"/>
    <cellStyle name="20% - Accent5 3 6" xfId="4364"/>
    <cellStyle name="20% - Accent5 3 7" xfId="4365"/>
    <cellStyle name="20% - Accent5 3 8" xfId="4366"/>
    <cellStyle name="20% - Accent5 30" xfId="163"/>
    <cellStyle name="20% - Accent5 30 2" xfId="1874"/>
    <cellStyle name="20% - Accent5 30 3" xfId="1875"/>
    <cellStyle name="20% - Accent5 30 4" xfId="4367"/>
    <cellStyle name="20% - Accent5 30 5" xfId="4368"/>
    <cellStyle name="20% - Accent5 30 6" xfId="4369"/>
    <cellStyle name="20% - Accent5 30 7" xfId="4370"/>
    <cellStyle name="20% - Accent5 30 8" xfId="4371"/>
    <cellStyle name="20% - Accent5 31" xfId="164"/>
    <cellStyle name="20% - Accent5 31 2" xfId="1876"/>
    <cellStyle name="20% - Accent5 31 3" xfId="1877"/>
    <cellStyle name="20% - Accent5 31 4" xfId="4372"/>
    <cellStyle name="20% - Accent5 31 5" xfId="4373"/>
    <cellStyle name="20% - Accent5 31 6" xfId="4374"/>
    <cellStyle name="20% - Accent5 31 7" xfId="4375"/>
    <cellStyle name="20% - Accent5 31 8" xfId="4376"/>
    <cellStyle name="20% - Accent5 32" xfId="4377"/>
    <cellStyle name="20% - Accent5 4" xfId="165"/>
    <cellStyle name="20% - Accent5 4 2" xfId="1878"/>
    <cellStyle name="20% - Accent5 4 3" xfId="1879"/>
    <cellStyle name="20% - Accent5 4 4" xfId="4378"/>
    <cellStyle name="20% - Accent5 4 5" xfId="4379"/>
    <cellStyle name="20% - Accent5 4 6" xfId="4380"/>
    <cellStyle name="20% - Accent5 4 7" xfId="4381"/>
    <cellStyle name="20% - Accent5 4 8" xfId="4382"/>
    <cellStyle name="20% - Accent5 5" xfId="166"/>
    <cellStyle name="20% - Accent5 5 2" xfId="1880"/>
    <cellStyle name="20% - Accent5 5 3" xfId="1881"/>
    <cellStyle name="20% - Accent5 5 4" xfId="4383"/>
    <cellStyle name="20% - Accent5 5 5" xfId="4384"/>
    <cellStyle name="20% - Accent5 5 6" xfId="4385"/>
    <cellStyle name="20% - Accent5 5 7" xfId="4386"/>
    <cellStyle name="20% - Accent5 5 8" xfId="4387"/>
    <cellStyle name="20% - Accent5 6" xfId="167"/>
    <cellStyle name="20% - Accent5 6 2" xfId="1882"/>
    <cellStyle name="20% - Accent5 6 3" xfId="1883"/>
    <cellStyle name="20% - Accent5 6 4" xfId="4388"/>
    <cellStyle name="20% - Accent5 6 5" xfId="4389"/>
    <cellStyle name="20% - Accent5 6 6" xfId="4390"/>
    <cellStyle name="20% - Accent5 6 7" xfId="4391"/>
    <cellStyle name="20% - Accent5 6 8" xfId="4392"/>
    <cellStyle name="20% - Accent5 7" xfId="168"/>
    <cellStyle name="20% - Accent5 7 2" xfId="1884"/>
    <cellStyle name="20% - Accent5 7 3" xfId="1885"/>
    <cellStyle name="20% - Accent5 7 4" xfId="4393"/>
    <cellStyle name="20% - Accent5 7 5" xfId="4394"/>
    <cellStyle name="20% - Accent5 7 6" xfId="4395"/>
    <cellStyle name="20% - Accent5 7 7" xfId="4396"/>
    <cellStyle name="20% - Accent5 7 8" xfId="4397"/>
    <cellStyle name="20% - Accent5 8" xfId="169"/>
    <cellStyle name="20% - Accent5 8 2" xfId="1886"/>
    <cellStyle name="20% - Accent5 8 3" xfId="1887"/>
    <cellStyle name="20% - Accent5 8 4" xfId="4398"/>
    <cellStyle name="20% - Accent5 8 5" xfId="4399"/>
    <cellStyle name="20% - Accent5 8 6" xfId="4400"/>
    <cellStyle name="20% - Accent5 8 7" xfId="4401"/>
    <cellStyle name="20% - Accent5 8 8" xfId="4402"/>
    <cellStyle name="20% - Accent5 9" xfId="170"/>
    <cellStyle name="20% - Accent5 9 2" xfId="1888"/>
    <cellStyle name="20% - Accent5 9 3" xfId="1889"/>
    <cellStyle name="20% - Accent5 9 4" xfId="4403"/>
    <cellStyle name="20% - Accent5 9 5" xfId="4404"/>
    <cellStyle name="20% - Accent5 9 6" xfId="4405"/>
    <cellStyle name="20% - Accent5 9 7" xfId="4406"/>
    <cellStyle name="20% - Accent5 9 8" xfId="4407"/>
    <cellStyle name="20% - Accent6 10" xfId="171"/>
    <cellStyle name="20% - Accent6 10 2" xfId="1890"/>
    <cellStyle name="20% - Accent6 10 3" xfId="1891"/>
    <cellStyle name="20% - Accent6 10 4" xfId="4408"/>
    <cellStyle name="20% - Accent6 10 5" xfId="4409"/>
    <cellStyle name="20% - Accent6 10 6" xfId="4410"/>
    <cellStyle name="20% - Accent6 10 7" xfId="4411"/>
    <cellStyle name="20% - Accent6 10 8" xfId="4412"/>
    <cellStyle name="20% - Accent6 11" xfId="172"/>
    <cellStyle name="20% - Accent6 11 2" xfId="1892"/>
    <cellStyle name="20% - Accent6 11 3" xfId="1893"/>
    <cellStyle name="20% - Accent6 11 4" xfId="4413"/>
    <cellStyle name="20% - Accent6 11 5" xfId="4414"/>
    <cellStyle name="20% - Accent6 11 6" xfId="4415"/>
    <cellStyle name="20% - Accent6 11 7" xfId="4416"/>
    <cellStyle name="20% - Accent6 11 8" xfId="4417"/>
    <cellStyle name="20% - Accent6 12" xfId="173"/>
    <cellStyle name="20% - Accent6 12 2" xfId="1894"/>
    <cellStyle name="20% - Accent6 12 3" xfId="1895"/>
    <cellStyle name="20% - Accent6 12 4" xfId="4418"/>
    <cellStyle name="20% - Accent6 12 5" xfId="4419"/>
    <cellStyle name="20% - Accent6 12 6" xfId="4420"/>
    <cellStyle name="20% - Accent6 12 7" xfId="4421"/>
    <cellStyle name="20% - Accent6 12 8" xfId="4422"/>
    <cellStyle name="20% - Accent6 13" xfId="174"/>
    <cellStyle name="20% - Accent6 13 2" xfId="1896"/>
    <cellStyle name="20% - Accent6 13 3" xfId="1897"/>
    <cellStyle name="20% - Accent6 13 4" xfId="4423"/>
    <cellStyle name="20% - Accent6 13 5" xfId="4424"/>
    <cellStyle name="20% - Accent6 13 6" xfId="4425"/>
    <cellStyle name="20% - Accent6 13 7" xfId="4426"/>
    <cellStyle name="20% - Accent6 13 8" xfId="4427"/>
    <cellStyle name="20% - Accent6 14" xfId="175"/>
    <cellStyle name="20% - Accent6 14 2" xfId="1898"/>
    <cellStyle name="20% - Accent6 14 3" xfId="1899"/>
    <cellStyle name="20% - Accent6 14 4" xfId="4428"/>
    <cellStyle name="20% - Accent6 14 5" xfId="4429"/>
    <cellStyle name="20% - Accent6 14 6" xfId="4430"/>
    <cellStyle name="20% - Accent6 14 7" xfId="4431"/>
    <cellStyle name="20% - Accent6 14 8" xfId="4432"/>
    <cellStyle name="20% - Accent6 15" xfId="176"/>
    <cellStyle name="20% - Accent6 15 2" xfId="1900"/>
    <cellStyle name="20% - Accent6 15 3" xfId="1901"/>
    <cellStyle name="20% - Accent6 15 4" xfId="4433"/>
    <cellStyle name="20% - Accent6 15 5" xfId="4434"/>
    <cellStyle name="20% - Accent6 15 6" xfId="4435"/>
    <cellStyle name="20% - Accent6 15 7" xfId="4436"/>
    <cellStyle name="20% - Accent6 15 8" xfId="4437"/>
    <cellStyle name="20% - Accent6 16" xfId="177"/>
    <cellStyle name="20% - Accent6 16 2" xfId="1902"/>
    <cellStyle name="20% - Accent6 16 3" xfId="1903"/>
    <cellStyle name="20% - Accent6 16 4" xfId="4438"/>
    <cellStyle name="20% - Accent6 16 5" xfId="4439"/>
    <cellStyle name="20% - Accent6 16 6" xfId="4440"/>
    <cellStyle name="20% - Accent6 16 7" xfId="4441"/>
    <cellStyle name="20% - Accent6 16 8" xfId="4442"/>
    <cellStyle name="20% - Accent6 17" xfId="178"/>
    <cellStyle name="20% - Accent6 17 2" xfId="1904"/>
    <cellStyle name="20% - Accent6 17 3" xfId="1905"/>
    <cellStyle name="20% - Accent6 17 4" xfId="4443"/>
    <cellStyle name="20% - Accent6 17 5" xfId="4444"/>
    <cellStyle name="20% - Accent6 17 6" xfId="4445"/>
    <cellStyle name="20% - Accent6 17 7" xfId="4446"/>
    <cellStyle name="20% - Accent6 17 8" xfId="4447"/>
    <cellStyle name="20% - Accent6 18" xfId="179"/>
    <cellStyle name="20% - Accent6 18 2" xfId="1906"/>
    <cellStyle name="20% - Accent6 18 3" xfId="1907"/>
    <cellStyle name="20% - Accent6 18 4" xfId="4448"/>
    <cellStyle name="20% - Accent6 18 5" xfId="4449"/>
    <cellStyle name="20% - Accent6 18 6" xfId="4450"/>
    <cellStyle name="20% - Accent6 18 7" xfId="4451"/>
    <cellStyle name="20% - Accent6 18 8" xfId="4452"/>
    <cellStyle name="20% - Accent6 19" xfId="180"/>
    <cellStyle name="20% - Accent6 19 2" xfId="1908"/>
    <cellStyle name="20% - Accent6 19 3" xfId="1909"/>
    <cellStyle name="20% - Accent6 19 4" xfId="4453"/>
    <cellStyle name="20% - Accent6 19 5" xfId="4454"/>
    <cellStyle name="20% - Accent6 19 6" xfId="4455"/>
    <cellStyle name="20% - Accent6 19 7" xfId="4456"/>
    <cellStyle name="20% - Accent6 19 8" xfId="4457"/>
    <cellStyle name="20% - Accent6 2" xfId="181"/>
    <cellStyle name="20% - Accent6 2 2" xfId="1910"/>
    <cellStyle name="20% - Accent6 2 3" xfId="1911"/>
    <cellStyle name="20% - Accent6 2 4" xfId="4458"/>
    <cellStyle name="20% - Accent6 2 5" xfId="4459"/>
    <cellStyle name="20% - Accent6 2 6" xfId="4460"/>
    <cellStyle name="20% - Accent6 2 7" xfId="4461"/>
    <cellStyle name="20% - Accent6 2 8" xfId="4462"/>
    <cellStyle name="20% - Accent6 20" xfId="182"/>
    <cellStyle name="20% - Accent6 20 2" xfId="1912"/>
    <cellStyle name="20% - Accent6 20 3" xfId="1913"/>
    <cellStyle name="20% - Accent6 20 4" xfId="4463"/>
    <cellStyle name="20% - Accent6 20 5" xfId="4464"/>
    <cellStyle name="20% - Accent6 20 6" xfId="4465"/>
    <cellStyle name="20% - Accent6 20 7" xfId="4466"/>
    <cellStyle name="20% - Accent6 20 8" xfId="4467"/>
    <cellStyle name="20% - Accent6 21" xfId="183"/>
    <cellStyle name="20% - Accent6 21 2" xfId="1914"/>
    <cellStyle name="20% - Accent6 21 3" xfId="1915"/>
    <cellStyle name="20% - Accent6 21 4" xfId="4468"/>
    <cellStyle name="20% - Accent6 21 5" xfId="4469"/>
    <cellStyle name="20% - Accent6 21 6" xfId="4470"/>
    <cellStyle name="20% - Accent6 21 7" xfId="4471"/>
    <cellStyle name="20% - Accent6 21 8" xfId="4472"/>
    <cellStyle name="20% - Accent6 22" xfId="184"/>
    <cellStyle name="20% - Accent6 22 2" xfId="1916"/>
    <cellStyle name="20% - Accent6 22 3" xfId="1917"/>
    <cellStyle name="20% - Accent6 22 4" xfId="4473"/>
    <cellStyle name="20% - Accent6 22 5" xfId="4474"/>
    <cellStyle name="20% - Accent6 22 6" xfId="4475"/>
    <cellStyle name="20% - Accent6 22 7" xfId="4476"/>
    <cellStyle name="20% - Accent6 22 8" xfId="4477"/>
    <cellStyle name="20% - Accent6 23" xfId="185"/>
    <cellStyle name="20% - Accent6 23 2" xfId="1918"/>
    <cellStyle name="20% - Accent6 23 3" xfId="1919"/>
    <cellStyle name="20% - Accent6 23 4" xfId="4478"/>
    <cellStyle name="20% - Accent6 23 5" xfId="4479"/>
    <cellStyle name="20% - Accent6 23 6" xfId="4480"/>
    <cellStyle name="20% - Accent6 23 7" xfId="4481"/>
    <cellStyle name="20% - Accent6 23 8" xfId="4482"/>
    <cellStyle name="20% - Accent6 24" xfId="186"/>
    <cellStyle name="20% - Accent6 24 2" xfId="1920"/>
    <cellStyle name="20% - Accent6 24 3" xfId="1921"/>
    <cellStyle name="20% - Accent6 24 4" xfId="4483"/>
    <cellStyle name="20% - Accent6 24 5" xfId="4484"/>
    <cellStyle name="20% - Accent6 24 6" xfId="4485"/>
    <cellStyle name="20% - Accent6 24 7" xfId="4486"/>
    <cellStyle name="20% - Accent6 24 8" xfId="4487"/>
    <cellStyle name="20% - Accent6 25" xfId="187"/>
    <cellStyle name="20% - Accent6 25 2" xfId="1922"/>
    <cellStyle name="20% - Accent6 25 3" xfId="1923"/>
    <cellStyle name="20% - Accent6 25 4" xfId="4488"/>
    <cellStyle name="20% - Accent6 25 5" xfId="4489"/>
    <cellStyle name="20% - Accent6 25 6" xfId="4490"/>
    <cellStyle name="20% - Accent6 25 7" xfId="4491"/>
    <cellStyle name="20% - Accent6 25 8" xfId="4492"/>
    <cellStyle name="20% - Accent6 26" xfId="188"/>
    <cellStyle name="20% - Accent6 26 2" xfId="1924"/>
    <cellStyle name="20% - Accent6 26 3" xfId="1925"/>
    <cellStyle name="20% - Accent6 26 4" xfId="4493"/>
    <cellStyle name="20% - Accent6 26 5" xfId="4494"/>
    <cellStyle name="20% - Accent6 26 6" xfId="4495"/>
    <cellStyle name="20% - Accent6 26 7" xfId="4496"/>
    <cellStyle name="20% - Accent6 26 8" xfId="4497"/>
    <cellStyle name="20% - Accent6 27" xfId="189"/>
    <cellStyle name="20% - Accent6 27 2" xfId="1926"/>
    <cellStyle name="20% - Accent6 27 3" xfId="1927"/>
    <cellStyle name="20% - Accent6 27 4" xfId="4498"/>
    <cellStyle name="20% - Accent6 27 5" xfId="4499"/>
    <cellStyle name="20% - Accent6 27 6" xfId="4500"/>
    <cellStyle name="20% - Accent6 27 7" xfId="4501"/>
    <cellStyle name="20% - Accent6 27 8" xfId="4502"/>
    <cellStyle name="20% - Accent6 28" xfId="190"/>
    <cellStyle name="20% - Accent6 28 2" xfId="1928"/>
    <cellStyle name="20% - Accent6 28 3" xfId="1929"/>
    <cellStyle name="20% - Accent6 28 4" xfId="4503"/>
    <cellStyle name="20% - Accent6 28 5" xfId="4504"/>
    <cellStyle name="20% - Accent6 28 6" xfId="4505"/>
    <cellStyle name="20% - Accent6 28 7" xfId="4506"/>
    <cellStyle name="20% - Accent6 28 8" xfId="4507"/>
    <cellStyle name="20% - Accent6 29" xfId="191"/>
    <cellStyle name="20% - Accent6 29 2" xfId="1930"/>
    <cellStyle name="20% - Accent6 29 3" xfId="1931"/>
    <cellStyle name="20% - Accent6 29 4" xfId="4508"/>
    <cellStyle name="20% - Accent6 29 5" xfId="4509"/>
    <cellStyle name="20% - Accent6 29 6" xfId="4510"/>
    <cellStyle name="20% - Accent6 29 7" xfId="4511"/>
    <cellStyle name="20% - Accent6 29 8" xfId="4512"/>
    <cellStyle name="20% - Accent6 3" xfId="192"/>
    <cellStyle name="20% - Accent6 3 2" xfId="1932"/>
    <cellStyle name="20% - Accent6 3 3" xfId="1933"/>
    <cellStyle name="20% - Accent6 3 4" xfId="4513"/>
    <cellStyle name="20% - Accent6 3 5" xfId="4514"/>
    <cellStyle name="20% - Accent6 3 6" xfId="4515"/>
    <cellStyle name="20% - Accent6 3 7" xfId="4516"/>
    <cellStyle name="20% - Accent6 3 8" xfId="4517"/>
    <cellStyle name="20% - Accent6 30" xfId="193"/>
    <cellStyle name="20% - Accent6 30 2" xfId="1934"/>
    <cellStyle name="20% - Accent6 30 3" xfId="1935"/>
    <cellStyle name="20% - Accent6 30 4" xfId="4518"/>
    <cellStyle name="20% - Accent6 30 5" xfId="4519"/>
    <cellStyle name="20% - Accent6 30 6" xfId="4520"/>
    <cellStyle name="20% - Accent6 30 7" xfId="4521"/>
    <cellStyle name="20% - Accent6 30 8" xfId="4522"/>
    <cellStyle name="20% - Accent6 31" xfId="194"/>
    <cellStyle name="20% - Accent6 31 2" xfId="1936"/>
    <cellStyle name="20% - Accent6 31 3" xfId="1937"/>
    <cellStyle name="20% - Accent6 31 4" xfId="4523"/>
    <cellStyle name="20% - Accent6 31 5" xfId="4524"/>
    <cellStyle name="20% - Accent6 31 6" xfId="4525"/>
    <cellStyle name="20% - Accent6 31 7" xfId="4526"/>
    <cellStyle name="20% - Accent6 31 8" xfId="4527"/>
    <cellStyle name="20% - Accent6 32" xfId="4528"/>
    <cellStyle name="20% - Accent6 4" xfId="195"/>
    <cellStyle name="20% - Accent6 4 2" xfId="1938"/>
    <cellStyle name="20% - Accent6 4 3" xfId="1939"/>
    <cellStyle name="20% - Accent6 4 4" xfId="4529"/>
    <cellStyle name="20% - Accent6 4 5" xfId="4530"/>
    <cellStyle name="20% - Accent6 4 6" xfId="4531"/>
    <cellStyle name="20% - Accent6 4 7" xfId="4532"/>
    <cellStyle name="20% - Accent6 4 8" xfId="4533"/>
    <cellStyle name="20% - Accent6 5" xfId="196"/>
    <cellStyle name="20% - Accent6 5 2" xfId="1940"/>
    <cellStyle name="20% - Accent6 5 3" xfId="1941"/>
    <cellStyle name="20% - Accent6 5 4" xfId="4534"/>
    <cellStyle name="20% - Accent6 5 5" xfId="4535"/>
    <cellStyle name="20% - Accent6 5 6" xfId="4536"/>
    <cellStyle name="20% - Accent6 5 7" xfId="4537"/>
    <cellStyle name="20% - Accent6 5 8" xfId="4538"/>
    <cellStyle name="20% - Accent6 6" xfId="197"/>
    <cellStyle name="20% - Accent6 6 2" xfId="1942"/>
    <cellStyle name="20% - Accent6 6 3" xfId="1943"/>
    <cellStyle name="20% - Accent6 6 4" xfId="4539"/>
    <cellStyle name="20% - Accent6 6 5" xfId="4540"/>
    <cellStyle name="20% - Accent6 6 6" xfId="4541"/>
    <cellStyle name="20% - Accent6 6 7" xfId="4542"/>
    <cellStyle name="20% - Accent6 6 8" xfId="4543"/>
    <cellStyle name="20% - Accent6 7" xfId="198"/>
    <cellStyle name="20% - Accent6 7 2" xfId="1944"/>
    <cellStyle name="20% - Accent6 7 3" xfId="1945"/>
    <cellStyle name="20% - Accent6 7 4" xfId="4544"/>
    <cellStyle name="20% - Accent6 7 5" xfId="4545"/>
    <cellStyle name="20% - Accent6 7 6" xfId="4546"/>
    <cellStyle name="20% - Accent6 7 7" xfId="4547"/>
    <cellStyle name="20% - Accent6 7 8" xfId="4548"/>
    <cellStyle name="20% - Accent6 8" xfId="199"/>
    <cellStyle name="20% - Accent6 8 2" xfId="1946"/>
    <cellStyle name="20% - Accent6 8 3" xfId="1947"/>
    <cellStyle name="20% - Accent6 8 4" xfId="4549"/>
    <cellStyle name="20% - Accent6 8 5" xfId="4550"/>
    <cellStyle name="20% - Accent6 8 6" xfId="4551"/>
    <cellStyle name="20% - Accent6 8 7" xfId="4552"/>
    <cellStyle name="20% - Accent6 8 8" xfId="4553"/>
    <cellStyle name="20% - Accent6 9" xfId="200"/>
    <cellStyle name="20% - Accent6 9 2" xfId="1948"/>
    <cellStyle name="20% - Accent6 9 3" xfId="1949"/>
    <cellStyle name="20% - Accent6 9 4" xfId="4554"/>
    <cellStyle name="20% - Accent6 9 5" xfId="4555"/>
    <cellStyle name="20% - Accent6 9 6" xfId="4556"/>
    <cellStyle name="20% - Accent6 9 7" xfId="4557"/>
    <cellStyle name="20% - Accent6 9 8" xfId="4558"/>
    <cellStyle name="40% - Accent1 10" xfId="201"/>
    <cellStyle name="40% - Accent1 10 2" xfId="1950"/>
    <cellStyle name="40% - Accent1 10 3" xfId="1951"/>
    <cellStyle name="40% - Accent1 10 4" xfId="4559"/>
    <cellStyle name="40% - Accent1 10 5" xfId="4560"/>
    <cellStyle name="40% - Accent1 10 6" xfId="4561"/>
    <cellStyle name="40% - Accent1 10 7" xfId="4562"/>
    <cellStyle name="40% - Accent1 10 8" xfId="4563"/>
    <cellStyle name="40% - Accent1 11" xfId="202"/>
    <cellStyle name="40% - Accent1 11 2" xfId="1952"/>
    <cellStyle name="40% - Accent1 11 3" xfId="1953"/>
    <cellStyle name="40% - Accent1 11 4" xfId="4564"/>
    <cellStyle name="40% - Accent1 11 5" xfId="4565"/>
    <cellStyle name="40% - Accent1 11 6" xfId="4566"/>
    <cellStyle name="40% - Accent1 11 7" xfId="4567"/>
    <cellStyle name="40% - Accent1 11 8" xfId="4568"/>
    <cellStyle name="40% - Accent1 12" xfId="203"/>
    <cellStyle name="40% - Accent1 12 2" xfId="1954"/>
    <cellStyle name="40% - Accent1 12 3" xfId="1955"/>
    <cellStyle name="40% - Accent1 12 4" xfId="4569"/>
    <cellStyle name="40% - Accent1 12 5" xfId="4570"/>
    <cellStyle name="40% - Accent1 12 6" xfId="4571"/>
    <cellStyle name="40% - Accent1 12 7" xfId="4572"/>
    <cellStyle name="40% - Accent1 12 8" xfId="4573"/>
    <cellStyle name="40% - Accent1 13" xfId="204"/>
    <cellStyle name="40% - Accent1 13 2" xfId="1956"/>
    <cellStyle name="40% - Accent1 13 3" xfId="1957"/>
    <cellStyle name="40% - Accent1 13 4" xfId="4574"/>
    <cellStyle name="40% - Accent1 13 5" xfId="4575"/>
    <cellStyle name="40% - Accent1 13 6" xfId="4576"/>
    <cellStyle name="40% - Accent1 13 7" xfId="4577"/>
    <cellStyle name="40% - Accent1 13 8" xfId="4578"/>
    <cellStyle name="40% - Accent1 14" xfId="205"/>
    <cellStyle name="40% - Accent1 14 2" xfId="1958"/>
    <cellStyle name="40% - Accent1 14 3" xfId="1959"/>
    <cellStyle name="40% - Accent1 14 4" xfId="4579"/>
    <cellStyle name="40% - Accent1 14 5" xfId="4580"/>
    <cellStyle name="40% - Accent1 14 6" xfId="4581"/>
    <cellStyle name="40% - Accent1 14 7" xfId="4582"/>
    <cellStyle name="40% - Accent1 14 8" xfId="4583"/>
    <cellStyle name="40% - Accent1 15" xfId="206"/>
    <cellStyle name="40% - Accent1 15 2" xfId="1960"/>
    <cellStyle name="40% - Accent1 15 3" xfId="1961"/>
    <cellStyle name="40% - Accent1 15 4" xfId="4584"/>
    <cellStyle name="40% - Accent1 15 5" xfId="4585"/>
    <cellStyle name="40% - Accent1 15 6" xfId="4586"/>
    <cellStyle name="40% - Accent1 15 7" xfId="4587"/>
    <cellStyle name="40% - Accent1 15 8" xfId="4588"/>
    <cellStyle name="40% - Accent1 16" xfId="207"/>
    <cellStyle name="40% - Accent1 16 2" xfId="1962"/>
    <cellStyle name="40% - Accent1 16 3" xfId="1963"/>
    <cellStyle name="40% - Accent1 16 4" xfId="4589"/>
    <cellStyle name="40% - Accent1 16 5" xfId="4590"/>
    <cellStyle name="40% - Accent1 16 6" xfId="4591"/>
    <cellStyle name="40% - Accent1 16 7" xfId="4592"/>
    <cellStyle name="40% - Accent1 16 8" xfId="4593"/>
    <cellStyle name="40% - Accent1 17" xfId="208"/>
    <cellStyle name="40% - Accent1 17 2" xfId="1964"/>
    <cellStyle name="40% - Accent1 17 3" xfId="1965"/>
    <cellStyle name="40% - Accent1 17 4" xfId="4594"/>
    <cellStyle name="40% - Accent1 17 5" xfId="4595"/>
    <cellStyle name="40% - Accent1 17 6" xfId="4596"/>
    <cellStyle name="40% - Accent1 17 7" xfId="4597"/>
    <cellStyle name="40% - Accent1 17 8" xfId="4598"/>
    <cellStyle name="40% - Accent1 18" xfId="209"/>
    <cellStyle name="40% - Accent1 18 2" xfId="1966"/>
    <cellStyle name="40% - Accent1 18 3" xfId="1967"/>
    <cellStyle name="40% - Accent1 18 4" xfId="4599"/>
    <cellStyle name="40% - Accent1 18 5" xfId="4600"/>
    <cellStyle name="40% - Accent1 18 6" xfId="4601"/>
    <cellStyle name="40% - Accent1 18 7" xfId="4602"/>
    <cellStyle name="40% - Accent1 18 8" xfId="4603"/>
    <cellStyle name="40% - Accent1 19" xfId="210"/>
    <cellStyle name="40% - Accent1 19 2" xfId="1968"/>
    <cellStyle name="40% - Accent1 19 3" xfId="1969"/>
    <cellStyle name="40% - Accent1 19 4" xfId="4604"/>
    <cellStyle name="40% - Accent1 19 5" xfId="4605"/>
    <cellStyle name="40% - Accent1 19 6" xfId="4606"/>
    <cellStyle name="40% - Accent1 19 7" xfId="4607"/>
    <cellStyle name="40% - Accent1 19 8" xfId="4608"/>
    <cellStyle name="40% - Accent1 2" xfId="211"/>
    <cellStyle name="40% - Accent1 2 2" xfId="1970"/>
    <cellStyle name="40% - Accent1 2 3" xfId="1971"/>
    <cellStyle name="40% - Accent1 2 4" xfId="4609"/>
    <cellStyle name="40% - Accent1 2 5" xfId="4610"/>
    <cellStyle name="40% - Accent1 2 6" xfId="4611"/>
    <cellStyle name="40% - Accent1 2 7" xfId="4612"/>
    <cellStyle name="40% - Accent1 2 8" xfId="4613"/>
    <cellStyle name="40% - Accent1 20" xfId="212"/>
    <cellStyle name="40% - Accent1 20 2" xfId="1972"/>
    <cellStyle name="40% - Accent1 20 3" xfId="1973"/>
    <cellStyle name="40% - Accent1 20 4" xfId="4614"/>
    <cellStyle name="40% - Accent1 20 5" xfId="4615"/>
    <cellStyle name="40% - Accent1 20 6" xfId="4616"/>
    <cellStyle name="40% - Accent1 20 7" xfId="4617"/>
    <cellStyle name="40% - Accent1 20 8" xfId="4618"/>
    <cellStyle name="40% - Accent1 21" xfId="213"/>
    <cellStyle name="40% - Accent1 21 2" xfId="1974"/>
    <cellStyle name="40% - Accent1 21 3" xfId="1975"/>
    <cellStyle name="40% - Accent1 21 4" xfId="4619"/>
    <cellStyle name="40% - Accent1 21 5" xfId="4620"/>
    <cellStyle name="40% - Accent1 21 6" xfId="4621"/>
    <cellStyle name="40% - Accent1 21 7" xfId="4622"/>
    <cellStyle name="40% - Accent1 21 8" xfId="4623"/>
    <cellStyle name="40% - Accent1 22" xfId="214"/>
    <cellStyle name="40% - Accent1 22 2" xfId="1976"/>
    <cellStyle name="40% - Accent1 22 3" xfId="1977"/>
    <cellStyle name="40% - Accent1 22 4" xfId="4624"/>
    <cellStyle name="40% - Accent1 22 5" xfId="4625"/>
    <cellStyle name="40% - Accent1 22 6" xfId="4626"/>
    <cellStyle name="40% - Accent1 22 7" xfId="4627"/>
    <cellStyle name="40% - Accent1 22 8" xfId="4628"/>
    <cellStyle name="40% - Accent1 23" xfId="215"/>
    <cellStyle name="40% - Accent1 23 2" xfId="1978"/>
    <cellStyle name="40% - Accent1 23 3" xfId="1979"/>
    <cellStyle name="40% - Accent1 23 4" xfId="4629"/>
    <cellStyle name="40% - Accent1 23 5" xfId="4630"/>
    <cellStyle name="40% - Accent1 23 6" xfId="4631"/>
    <cellStyle name="40% - Accent1 23 7" xfId="4632"/>
    <cellStyle name="40% - Accent1 23 8" xfId="4633"/>
    <cellStyle name="40% - Accent1 24" xfId="216"/>
    <cellStyle name="40% - Accent1 24 2" xfId="1980"/>
    <cellStyle name="40% - Accent1 24 3" xfId="1981"/>
    <cellStyle name="40% - Accent1 24 4" xfId="4634"/>
    <cellStyle name="40% - Accent1 24 5" xfId="4635"/>
    <cellStyle name="40% - Accent1 24 6" xfId="4636"/>
    <cellStyle name="40% - Accent1 24 7" xfId="4637"/>
    <cellStyle name="40% - Accent1 24 8" xfId="4638"/>
    <cellStyle name="40% - Accent1 25" xfId="217"/>
    <cellStyle name="40% - Accent1 25 2" xfId="1982"/>
    <cellStyle name="40% - Accent1 25 3" xfId="1983"/>
    <cellStyle name="40% - Accent1 25 4" xfId="4639"/>
    <cellStyle name="40% - Accent1 25 5" xfId="4640"/>
    <cellStyle name="40% - Accent1 25 6" xfId="4641"/>
    <cellStyle name="40% - Accent1 25 7" xfId="4642"/>
    <cellStyle name="40% - Accent1 25 8" xfId="4643"/>
    <cellStyle name="40% - Accent1 26" xfId="218"/>
    <cellStyle name="40% - Accent1 26 2" xfId="1984"/>
    <cellStyle name="40% - Accent1 26 3" xfId="1985"/>
    <cellStyle name="40% - Accent1 26 4" xfId="4644"/>
    <cellStyle name="40% - Accent1 26 5" xfId="4645"/>
    <cellStyle name="40% - Accent1 26 6" xfId="4646"/>
    <cellStyle name="40% - Accent1 26 7" xfId="4647"/>
    <cellStyle name="40% - Accent1 26 8" xfId="4648"/>
    <cellStyle name="40% - Accent1 27" xfId="219"/>
    <cellStyle name="40% - Accent1 27 2" xfId="1986"/>
    <cellStyle name="40% - Accent1 27 3" xfId="1987"/>
    <cellStyle name="40% - Accent1 27 4" xfId="4649"/>
    <cellStyle name="40% - Accent1 27 5" xfId="4650"/>
    <cellStyle name="40% - Accent1 27 6" xfId="4651"/>
    <cellStyle name="40% - Accent1 27 7" xfId="4652"/>
    <cellStyle name="40% - Accent1 27 8" xfId="4653"/>
    <cellStyle name="40% - Accent1 28" xfId="220"/>
    <cellStyle name="40% - Accent1 28 2" xfId="1988"/>
    <cellStyle name="40% - Accent1 28 3" xfId="1989"/>
    <cellStyle name="40% - Accent1 28 4" xfId="4654"/>
    <cellStyle name="40% - Accent1 28 5" xfId="4655"/>
    <cellStyle name="40% - Accent1 28 6" xfId="4656"/>
    <cellStyle name="40% - Accent1 28 7" xfId="4657"/>
    <cellStyle name="40% - Accent1 28 8" xfId="4658"/>
    <cellStyle name="40% - Accent1 29" xfId="221"/>
    <cellStyle name="40% - Accent1 29 2" xfId="1990"/>
    <cellStyle name="40% - Accent1 29 3" xfId="1991"/>
    <cellStyle name="40% - Accent1 29 4" xfId="4659"/>
    <cellStyle name="40% - Accent1 29 5" xfId="4660"/>
    <cellStyle name="40% - Accent1 29 6" xfId="4661"/>
    <cellStyle name="40% - Accent1 29 7" xfId="4662"/>
    <cellStyle name="40% - Accent1 29 8" xfId="4663"/>
    <cellStyle name="40% - Accent1 3" xfId="222"/>
    <cellStyle name="40% - Accent1 3 2" xfId="1992"/>
    <cellStyle name="40% - Accent1 3 3" xfId="1993"/>
    <cellStyle name="40% - Accent1 3 4" xfId="4664"/>
    <cellStyle name="40% - Accent1 3 5" xfId="4665"/>
    <cellStyle name="40% - Accent1 3 6" xfId="4666"/>
    <cellStyle name="40% - Accent1 3 7" xfId="4667"/>
    <cellStyle name="40% - Accent1 3 8" xfId="4668"/>
    <cellStyle name="40% - Accent1 30" xfId="223"/>
    <cellStyle name="40% - Accent1 30 2" xfId="1994"/>
    <cellStyle name="40% - Accent1 30 3" xfId="1995"/>
    <cellStyle name="40% - Accent1 30 4" xfId="4669"/>
    <cellStyle name="40% - Accent1 30 5" xfId="4670"/>
    <cellStyle name="40% - Accent1 30 6" xfId="4671"/>
    <cellStyle name="40% - Accent1 30 7" xfId="4672"/>
    <cellStyle name="40% - Accent1 30 8" xfId="4673"/>
    <cellStyle name="40% - Accent1 31" xfId="224"/>
    <cellStyle name="40% - Accent1 31 2" xfId="1996"/>
    <cellStyle name="40% - Accent1 31 3" xfId="1997"/>
    <cellStyle name="40% - Accent1 31 4" xfId="4674"/>
    <cellStyle name="40% - Accent1 31 5" xfId="4675"/>
    <cellStyle name="40% - Accent1 31 6" xfId="4676"/>
    <cellStyle name="40% - Accent1 31 7" xfId="4677"/>
    <cellStyle name="40% - Accent1 31 8" xfId="4678"/>
    <cellStyle name="40% - Accent1 32" xfId="4679"/>
    <cellStyle name="40% - Accent1 4" xfId="225"/>
    <cellStyle name="40% - Accent1 4 2" xfId="1998"/>
    <cellStyle name="40% - Accent1 4 3" xfId="1999"/>
    <cellStyle name="40% - Accent1 4 4" xfId="4680"/>
    <cellStyle name="40% - Accent1 4 5" xfId="4681"/>
    <cellStyle name="40% - Accent1 4 6" xfId="4682"/>
    <cellStyle name="40% - Accent1 4 7" xfId="4683"/>
    <cellStyle name="40% - Accent1 4 8" xfId="4684"/>
    <cellStyle name="40% - Accent1 5" xfId="226"/>
    <cellStyle name="40% - Accent1 5 2" xfId="2000"/>
    <cellStyle name="40% - Accent1 5 3" xfId="2001"/>
    <cellStyle name="40% - Accent1 5 4" xfId="4685"/>
    <cellStyle name="40% - Accent1 5 5" xfId="4686"/>
    <cellStyle name="40% - Accent1 5 6" xfId="4687"/>
    <cellStyle name="40% - Accent1 5 7" xfId="4688"/>
    <cellStyle name="40% - Accent1 5 8" xfId="4689"/>
    <cellStyle name="40% - Accent1 6" xfId="227"/>
    <cellStyle name="40% - Accent1 6 2" xfId="2002"/>
    <cellStyle name="40% - Accent1 6 3" xfId="2003"/>
    <cellStyle name="40% - Accent1 6 4" xfId="4690"/>
    <cellStyle name="40% - Accent1 6 5" xfId="4691"/>
    <cellStyle name="40% - Accent1 6 6" xfId="4692"/>
    <cellStyle name="40% - Accent1 6 7" xfId="4693"/>
    <cellStyle name="40% - Accent1 6 8" xfId="4694"/>
    <cellStyle name="40% - Accent1 7" xfId="228"/>
    <cellStyle name="40% - Accent1 7 2" xfId="2004"/>
    <cellStyle name="40% - Accent1 7 3" xfId="2005"/>
    <cellStyle name="40% - Accent1 7 4" xfId="4695"/>
    <cellStyle name="40% - Accent1 7 5" xfId="4696"/>
    <cellStyle name="40% - Accent1 7 6" xfId="4697"/>
    <cellStyle name="40% - Accent1 7 7" xfId="4698"/>
    <cellStyle name="40% - Accent1 7 8" xfId="4699"/>
    <cellStyle name="40% - Accent1 8" xfId="229"/>
    <cellStyle name="40% - Accent1 8 2" xfId="2006"/>
    <cellStyle name="40% - Accent1 8 3" xfId="2007"/>
    <cellStyle name="40% - Accent1 8 4" xfId="4700"/>
    <cellStyle name="40% - Accent1 8 5" xfId="4701"/>
    <cellStyle name="40% - Accent1 8 6" xfId="4702"/>
    <cellStyle name="40% - Accent1 8 7" xfId="4703"/>
    <cellStyle name="40% - Accent1 8 8" xfId="4704"/>
    <cellStyle name="40% - Accent1 9" xfId="230"/>
    <cellStyle name="40% - Accent1 9 2" xfId="2008"/>
    <cellStyle name="40% - Accent1 9 3" xfId="2009"/>
    <cellStyle name="40% - Accent1 9 4" xfId="4705"/>
    <cellStyle name="40% - Accent1 9 5" xfId="4706"/>
    <cellStyle name="40% - Accent1 9 6" xfId="4707"/>
    <cellStyle name="40% - Accent1 9 7" xfId="4708"/>
    <cellStyle name="40% - Accent1 9 8" xfId="4709"/>
    <cellStyle name="40% - Accent2 10" xfId="231"/>
    <cellStyle name="40% - Accent2 10 2" xfId="2010"/>
    <cellStyle name="40% - Accent2 10 3" xfId="2011"/>
    <cellStyle name="40% - Accent2 10 4" xfId="4710"/>
    <cellStyle name="40% - Accent2 10 5" xfId="4711"/>
    <cellStyle name="40% - Accent2 10 6" xfId="4712"/>
    <cellStyle name="40% - Accent2 10 7" xfId="4713"/>
    <cellStyle name="40% - Accent2 10 8" xfId="4714"/>
    <cellStyle name="40% - Accent2 11" xfId="232"/>
    <cellStyle name="40% - Accent2 11 2" xfId="2012"/>
    <cellStyle name="40% - Accent2 11 3" xfId="2013"/>
    <cellStyle name="40% - Accent2 11 4" xfId="4715"/>
    <cellStyle name="40% - Accent2 11 5" xfId="4716"/>
    <cellStyle name="40% - Accent2 11 6" xfId="4717"/>
    <cellStyle name="40% - Accent2 11 7" xfId="4718"/>
    <cellStyle name="40% - Accent2 11 8" xfId="4719"/>
    <cellStyle name="40% - Accent2 12" xfId="233"/>
    <cellStyle name="40% - Accent2 12 2" xfId="2014"/>
    <cellStyle name="40% - Accent2 12 3" xfId="2015"/>
    <cellStyle name="40% - Accent2 12 4" xfId="4720"/>
    <cellStyle name="40% - Accent2 12 5" xfId="4721"/>
    <cellStyle name="40% - Accent2 12 6" xfId="4722"/>
    <cellStyle name="40% - Accent2 12 7" xfId="4723"/>
    <cellStyle name="40% - Accent2 12 8" xfId="4724"/>
    <cellStyle name="40% - Accent2 13" xfId="234"/>
    <cellStyle name="40% - Accent2 13 2" xfId="2016"/>
    <cellStyle name="40% - Accent2 13 3" xfId="2017"/>
    <cellStyle name="40% - Accent2 13 4" xfId="4725"/>
    <cellStyle name="40% - Accent2 13 5" xfId="4726"/>
    <cellStyle name="40% - Accent2 13 6" xfId="4727"/>
    <cellStyle name="40% - Accent2 13 7" xfId="4728"/>
    <cellStyle name="40% - Accent2 13 8" xfId="4729"/>
    <cellStyle name="40% - Accent2 14" xfId="235"/>
    <cellStyle name="40% - Accent2 14 2" xfId="2018"/>
    <cellStyle name="40% - Accent2 14 3" xfId="2019"/>
    <cellStyle name="40% - Accent2 14 4" xfId="4730"/>
    <cellStyle name="40% - Accent2 14 5" xfId="4731"/>
    <cellStyle name="40% - Accent2 14 6" xfId="4732"/>
    <cellStyle name="40% - Accent2 14 7" xfId="4733"/>
    <cellStyle name="40% - Accent2 14 8" xfId="4734"/>
    <cellStyle name="40% - Accent2 15" xfId="236"/>
    <cellStyle name="40% - Accent2 15 2" xfId="2020"/>
    <cellStyle name="40% - Accent2 15 3" xfId="2021"/>
    <cellStyle name="40% - Accent2 15 4" xfId="4735"/>
    <cellStyle name="40% - Accent2 15 5" xfId="4736"/>
    <cellStyle name="40% - Accent2 15 6" xfId="4737"/>
    <cellStyle name="40% - Accent2 15 7" xfId="4738"/>
    <cellStyle name="40% - Accent2 15 8" xfId="4739"/>
    <cellStyle name="40% - Accent2 16" xfId="237"/>
    <cellStyle name="40% - Accent2 16 2" xfId="2022"/>
    <cellStyle name="40% - Accent2 16 3" xfId="2023"/>
    <cellStyle name="40% - Accent2 16 4" xfId="4740"/>
    <cellStyle name="40% - Accent2 16 5" xfId="4741"/>
    <cellStyle name="40% - Accent2 16 6" xfId="4742"/>
    <cellStyle name="40% - Accent2 16 7" xfId="4743"/>
    <cellStyle name="40% - Accent2 16 8" xfId="4744"/>
    <cellStyle name="40% - Accent2 17" xfId="238"/>
    <cellStyle name="40% - Accent2 17 2" xfId="2024"/>
    <cellStyle name="40% - Accent2 17 3" xfId="2025"/>
    <cellStyle name="40% - Accent2 17 4" xfId="4745"/>
    <cellStyle name="40% - Accent2 17 5" xfId="4746"/>
    <cellStyle name="40% - Accent2 17 6" xfId="4747"/>
    <cellStyle name="40% - Accent2 17 7" xfId="4748"/>
    <cellStyle name="40% - Accent2 17 8" xfId="4749"/>
    <cellStyle name="40% - Accent2 18" xfId="239"/>
    <cellStyle name="40% - Accent2 18 2" xfId="2026"/>
    <cellStyle name="40% - Accent2 18 3" xfId="2027"/>
    <cellStyle name="40% - Accent2 18 4" xfId="4750"/>
    <cellStyle name="40% - Accent2 18 5" xfId="4751"/>
    <cellStyle name="40% - Accent2 18 6" xfId="4752"/>
    <cellStyle name="40% - Accent2 18 7" xfId="4753"/>
    <cellStyle name="40% - Accent2 18 8" xfId="4754"/>
    <cellStyle name="40% - Accent2 19" xfId="240"/>
    <cellStyle name="40% - Accent2 19 2" xfId="2028"/>
    <cellStyle name="40% - Accent2 19 3" xfId="2029"/>
    <cellStyle name="40% - Accent2 19 4" xfId="4755"/>
    <cellStyle name="40% - Accent2 19 5" xfId="4756"/>
    <cellStyle name="40% - Accent2 19 6" xfId="4757"/>
    <cellStyle name="40% - Accent2 19 7" xfId="4758"/>
    <cellStyle name="40% - Accent2 19 8" xfId="4759"/>
    <cellStyle name="40% - Accent2 2" xfId="241"/>
    <cellStyle name="40% - Accent2 2 2" xfId="2030"/>
    <cellStyle name="40% - Accent2 2 3" xfId="2031"/>
    <cellStyle name="40% - Accent2 2 4" xfId="4760"/>
    <cellStyle name="40% - Accent2 2 5" xfId="4761"/>
    <cellStyle name="40% - Accent2 2 6" xfId="4762"/>
    <cellStyle name="40% - Accent2 2 7" xfId="4763"/>
    <cellStyle name="40% - Accent2 2 8" xfId="4764"/>
    <cellStyle name="40% - Accent2 20" xfId="242"/>
    <cellStyle name="40% - Accent2 20 2" xfId="2032"/>
    <cellStyle name="40% - Accent2 20 3" xfId="2033"/>
    <cellStyle name="40% - Accent2 20 4" xfId="4765"/>
    <cellStyle name="40% - Accent2 20 5" xfId="4766"/>
    <cellStyle name="40% - Accent2 20 6" xfId="4767"/>
    <cellStyle name="40% - Accent2 20 7" xfId="4768"/>
    <cellStyle name="40% - Accent2 20 8" xfId="4769"/>
    <cellStyle name="40% - Accent2 21" xfId="243"/>
    <cellStyle name="40% - Accent2 21 2" xfId="2034"/>
    <cellStyle name="40% - Accent2 21 3" xfId="2035"/>
    <cellStyle name="40% - Accent2 21 4" xfId="4770"/>
    <cellStyle name="40% - Accent2 21 5" xfId="4771"/>
    <cellStyle name="40% - Accent2 21 6" xfId="4772"/>
    <cellStyle name="40% - Accent2 21 7" xfId="4773"/>
    <cellStyle name="40% - Accent2 21 8" xfId="4774"/>
    <cellStyle name="40% - Accent2 22" xfId="244"/>
    <cellStyle name="40% - Accent2 22 2" xfId="2036"/>
    <cellStyle name="40% - Accent2 22 3" xfId="2037"/>
    <cellStyle name="40% - Accent2 22 4" xfId="4775"/>
    <cellStyle name="40% - Accent2 22 5" xfId="4776"/>
    <cellStyle name="40% - Accent2 22 6" xfId="4777"/>
    <cellStyle name="40% - Accent2 22 7" xfId="4778"/>
    <cellStyle name="40% - Accent2 22 8" xfId="4779"/>
    <cellStyle name="40% - Accent2 23" xfId="245"/>
    <cellStyle name="40% - Accent2 23 2" xfId="2038"/>
    <cellStyle name="40% - Accent2 23 3" xfId="2039"/>
    <cellStyle name="40% - Accent2 23 4" xfId="4780"/>
    <cellStyle name="40% - Accent2 23 5" xfId="4781"/>
    <cellStyle name="40% - Accent2 23 6" xfId="4782"/>
    <cellStyle name="40% - Accent2 23 7" xfId="4783"/>
    <cellStyle name="40% - Accent2 23 8" xfId="4784"/>
    <cellStyle name="40% - Accent2 24" xfId="246"/>
    <cellStyle name="40% - Accent2 24 2" xfId="2040"/>
    <cellStyle name="40% - Accent2 24 3" xfId="2041"/>
    <cellStyle name="40% - Accent2 24 4" xfId="4785"/>
    <cellStyle name="40% - Accent2 24 5" xfId="4786"/>
    <cellStyle name="40% - Accent2 24 6" xfId="4787"/>
    <cellStyle name="40% - Accent2 24 7" xfId="4788"/>
    <cellStyle name="40% - Accent2 24 8" xfId="4789"/>
    <cellStyle name="40% - Accent2 25" xfId="247"/>
    <cellStyle name="40% - Accent2 25 2" xfId="2042"/>
    <cellStyle name="40% - Accent2 25 3" xfId="2043"/>
    <cellStyle name="40% - Accent2 25 4" xfId="4790"/>
    <cellStyle name="40% - Accent2 25 5" xfId="4791"/>
    <cellStyle name="40% - Accent2 25 6" xfId="4792"/>
    <cellStyle name="40% - Accent2 25 7" xfId="4793"/>
    <cellStyle name="40% - Accent2 25 8" xfId="4794"/>
    <cellStyle name="40% - Accent2 26" xfId="248"/>
    <cellStyle name="40% - Accent2 26 2" xfId="2044"/>
    <cellStyle name="40% - Accent2 26 3" xfId="2045"/>
    <cellStyle name="40% - Accent2 26 4" xfId="4795"/>
    <cellStyle name="40% - Accent2 26 5" xfId="4796"/>
    <cellStyle name="40% - Accent2 26 6" xfId="4797"/>
    <cellStyle name="40% - Accent2 26 7" xfId="4798"/>
    <cellStyle name="40% - Accent2 26 8" xfId="4799"/>
    <cellStyle name="40% - Accent2 27" xfId="249"/>
    <cellStyle name="40% - Accent2 27 2" xfId="2046"/>
    <cellStyle name="40% - Accent2 27 3" xfId="2047"/>
    <cellStyle name="40% - Accent2 27 4" xfId="4800"/>
    <cellStyle name="40% - Accent2 27 5" xfId="4801"/>
    <cellStyle name="40% - Accent2 27 6" xfId="4802"/>
    <cellStyle name="40% - Accent2 27 7" xfId="4803"/>
    <cellStyle name="40% - Accent2 27 8" xfId="4804"/>
    <cellStyle name="40% - Accent2 28" xfId="250"/>
    <cellStyle name="40% - Accent2 28 2" xfId="2048"/>
    <cellStyle name="40% - Accent2 28 3" xfId="2049"/>
    <cellStyle name="40% - Accent2 28 4" xfId="4805"/>
    <cellStyle name="40% - Accent2 28 5" xfId="4806"/>
    <cellStyle name="40% - Accent2 28 6" xfId="4807"/>
    <cellStyle name="40% - Accent2 28 7" xfId="4808"/>
    <cellStyle name="40% - Accent2 28 8" xfId="4809"/>
    <cellStyle name="40% - Accent2 29" xfId="251"/>
    <cellStyle name="40% - Accent2 29 2" xfId="2050"/>
    <cellStyle name="40% - Accent2 29 3" xfId="2051"/>
    <cellStyle name="40% - Accent2 29 4" xfId="4810"/>
    <cellStyle name="40% - Accent2 29 5" xfId="4811"/>
    <cellStyle name="40% - Accent2 29 6" xfId="4812"/>
    <cellStyle name="40% - Accent2 29 7" xfId="4813"/>
    <cellStyle name="40% - Accent2 29 8" xfId="4814"/>
    <cellStyle name="40% - Accent2 3" xfId="252"/>
    <cellStyle name="40% - Accent2 3 2" xfId="2052"/>
    <cellStyle name="40% - Accent2 3 3" xfId="2053"/>
    <cellStyle name="40% - Accent2 3 4" xfId="4815"/>
    <cellStyle name="40% - Accent2 3 5" xfId="4816"/>
    <cellStyle name="40% - Accent2 3 6" xfId="4817"/>
    <cellStyle name="40% - Accent2 3 7" xfId="4818"/>
    <cellStyle name="40% - Accent2 3 8" xfId="4819"/>
    <cellStyle name="40% - Accent2 30" xfId="253"/>
    <cellStyle name="40% - Accent2 30 2" xfId="2054"/>
    <cellStyle name="40% - Accent2 30 3" xfId="2055"/>
    <cellStyle name="40% - Accent2 30 4" xfId="4820"/>
    <cellStyle name="40% - Accent2 30 5" xfId="4821"/>
    <cellStyle name="40% - Accent2 30 6" xfId="4822"/>
    <cellStyle name="40% - Accent2 30 7" xfId="4823"/>
    <cellStyle name="40% - Accent2 30 8" xfId="4824"/>
    <cellStyle name="40% - Accent2 31" xfId="254"/>
    <cellStyle name="40% - Accent2 31 2" xfId="2056"/>
    <cellStyle name="40% - Accent2 31 3" xfId="2057"/>
    <cellStyle name="40% - Accent2 31 4" xfId="4825"/>
    <cellStyle name="40% - Accent2 31 5" xfId="4826"/>
    <cellStyle name="40% - Accent2 31 6" xfId="4827"/>
    <cellStyle name="40% - Accent2 31 7" xfId="4828"/>
    <cellStyle name="40% - Accent2 31 8" xfId="4829"/>
    <cellStyle name="40% - Accent2 32" xfId="4830"/>
    <cellStyle name="40% - Accent2 4" xfId="255"/>
    <cellStyle name="40% - Accent2 4 2" xfId="2058"/>
    <cellStyle name="40% - Accent2 4 3" xfId="2059"/>
    <cellStyle name="40% - Accent2 4 4" xfId="4831"/>
    <cellStyle name="40% - Accent2 4 5" xfId="4832"/>
    <cellStyle name="40% - Accent2 4 6" xfId="4833"/>
    <cellStyle name="40% - Accent2 4 7" xfId="4834"/>
    <cellStyle name="40% - Accent2 4 8" xfId="4835"/>
    <cellStyle name="40% - Accent2 5" xfId="256"/>
    <cellStyle name="40% - Accent2 5 2" xfId="2060"/>
    <cellStyle name="40% - Accent2 5 3" xfId="2061"/>
    <cellStyle name="40% - Accent2 5 4" xfId="4836"/>
    <cellStyle name="40% - Accent2 5 5" xfId="4837"/>
    <cellStyle name="40% - Accent2 5 6" xfId="4838"/>
    <cellStyle name="40% - Accent2 5 7" xfId="4839"/>
    <cellStyle name="40% - Accent2 5 8" xfId="4840"/>
    <cellStyle name="40% - Accent2 6" xfId="257"/>
    <cellStyle name="40% - Accent2 6 2" xfId="2062"/>
    <cellStyle name="40% - Accent2 6 3" xfId="2063"/>
    <cellStyle name="40% - Accent2 6 4" xfId="4841"/>
    <cellStyle name="40% - Accent2 6 5" xfId="4842"/>
    <cellStyle name="40% - Accent2 6 6" xfId="4843"/>
    <cellStyle name="40% - Accent2 6 7" xfId="4844"/>
    <cellStyle name="40% - Accent2 6 8" xfId="4845"/>
    <cellStyle name="40% - Accent2 7" xfId="258"/>
    <cellStyle name="40% - Accent2 7 2" xfId="2064"/>
    <cellStyle name="40% - Accent2 7 3" xfId="2065"/>
    <cellStyle name="40% - Accent2 7 4" xfId="4846"/>
    <cellStyle name="40% - Accent2 7 5" xfId="4847"/>
    <cellStyle name="40% - Accent2 7 6" xfId="4848"/>
    <cellStyle name="40% - Accent2 7 7" xfId="4849"/>
    <cellStyle name="40% - Accent2 7 8" xfId="4850"/>
    <cellStyle name="40% - Accent2 8" xfId="259"/>
    <cellStyle name="40% - Accent2 8 2" xfId="2066"/>
    <cellStyle name="40% - Accent2 8 3" xfId="2067"/>
    <cellStyle name="40% - Accent2 8 4" xfId="4851"/>
    <cellStyle name="40% - Accent2 8 5" xfId="4852"/>
    <cellStyle name="40% - Accent2 8 6" xfId="4853"/>
    <cellStyle name="40% - Accent2 8 7" xfId="4854"/>
    <cellStyle name="40% - Accent2 8 8" xfId="4855"/>
    <cellStyle name="40% - Accent2 9" xfId="260"/>
    <cellStyle name="40% - Accent2 9 2" xfId="2068"/>
    <cellStyle name="40% - Accent2 9 3" xfId="2069"/>
    <cellStyle name="40% - Accent2 9 4" xfId="4856"/>
    <cellStyle name="40% - Accent2 9 5" xfId="4857"/>
    <cellStyle name="40% - Accent2 9 6" xfId="4858"/>
    <cellStyle name="40% - Accent2 9 7" xfId="4859"/>
    <cellStyle name="40% - Accent2 9 8" xfId="4860"/>
    <cellStyle name="40% - Accent3 10" xfId="261"/>
    <cellStyle name="40% - Accent3 10 2" xfId="2070"/>
    <cellStyle name="40% - Accent3 10 3" xfId="2071"/>
    <cellStyle name="40% - Accent3 10 4" xfId="4861"/>
    <cellStyle name="40% - Accent3 10 5" xfId="4862"/>
    <cellStyle name="40% - Accent3 10 6" xfId="4863"/>
    <cellStyle name="40% - Accent3 10 7" xfId="4864"/>
    <cellStyle name="40% - Accent3 10 8" xfId="4865"/>
    <cellStyle name="40% - Accent3 11" xfId="262"/>
    <cellStyle name="40% - Accent3 11 2" xfId="2072"/>
    <cellStyle name="40% - Accent3 11 3" xfId="2073"/>
    <cellStyle name="40% - Accent3 11 4" xfId="4866"/>
    <cellStyle name="40% - Accent3 11 5" xfId="4867"/>
    <cellStyle name="40% - Accent3 11 6" xfId="4868"/>
    <cellStyle name="40% - Accent3 11 7" xfId="4869"/>
    <cellStyle name="40% - Accent3 11 8" xfId="4870"/>
    <cellStyle name="40% - Accent3 12" xfId="263"/>
    <cellStyle name="40% - Accent3 12 2" xfId="2074"/>
    <cellStyle name="40% - Accent3 12 3" xfId="2075"/>
    <cellStyle name="40% - Accent3 12 4" xfId="4871"/>
    <cellStyle name="40% - Accent3 12 5" xfId="4872"/>
    <cellStyle name="40% - Accent3 12 6" xfId="4873"/>
    <cellStyle name="40% - Accent3 12 7" xfId="4874"/>
    <cellStyle name="40% - Accent3 12 8" xfId="4875"/>
    <cellStyle name="40% - Accent3 13" xfId="264"/>
    <cellStyle name="40% - Accent3 13 2" xfId="2076"/>
    <cellStyle name="40% - Accent3 13 3" xfId="2077"/>
    <cellStyle name="40% - Accent3 13 4" xfId="4876"/>
    <cellStyle name="40% - Accent3 13 5" xfId="4877"/>
    <cellStyle name="40% - Accent3 13 6" xfId="4878"/>
    <cellStyle name="40% - Accent3 13 7" xfId="4879"/>
    <cellStyle name="40% - Accent3 13 8" xfId="4880"/>
    <cellStyle name="40% - Accent3 14" xfId="265"/>
    <cellStyle name="40% - Accent3 14 2" xfId="2078"/>
    <cellStyle name="40% - Accent3 14 3" xfId="2079"/>
    <cellStyle name="40% - Accent3 14 4" xfId="4881"/>
    <cellStyle name="40% - Accent3 14 5" xfId="4882"/>
    <cellStyle name="40% - Accent3 14 6" xfId="4883"/>
    <cellStyle name="40% - Accent3 14 7" xfId="4884"/>
    <cellStyle name="40% - Accent3 14 8" xfId="4885"/>
    <cellStyle name="40% - Accent3 15" xfId="266"/>
    <cellStyle name="40% - Accent3 15 2" xfId="2080"/>
    <cellStyle name="40% - Accent3 15 3" xfId="2081"/>
    <cellStyle name="40% - Accent3 15 4" xfId="4886"/>
    <cellStyle name="40% - Accent3 15 5" xfId="4887"/>
    <cellStyle name="40% - Accent3 15 6" xfId="4888"/>
    <cellStyle name="40% - Accent3 15 7" xfId="4889"/>
    <cellStyle name="40% - Accent3 15 8" xfId="4890"/>
    <cellStyle name="40% - Accent3 16" xfId="267"/>
    <cellStyle name="40% - Accent3 16 2" xfId="2082"/>
    <cellStyle name="40% - Accent3 16 3" xfId="2083"/>
    <cellStyle name="40% - Accent3 16 4" xfId="4891"/>
    <cellStyle name="40% - Accent3 16 5" xfId="4892"/>
    <cellStyle name="40% - Accent3 16 6" xfId="4893"/>
    <cellStyle name="40% - Accent3 16 7" xfId="4894"/>
    <cellStyle name="40% - Accent3 16 8" xfId="4895"/>
    <cellStyle name="40% - Accent3 17" xfId="268"/>
    <cellStyle name="40% - Accent3 17 2" xfId="2084"/>
    <cellStyle name="40% - Accent3 17 3" xfId="2085"/>
    <cellStyle name="40% - Accent3 17 4" xfId="4896"/>
    <cellStyle name="40% - Accent3 17 5" xfId="4897"/>
    <cellStyle name="40% - Accent3 17 6" xfId="4898"/>
    <cellStyle name="40% - Accent3 17 7" xfId="4899"/>
    <cellStyle name="40% - Accent3 17 8" xfId="4900"/>
    <cellStyle name="40% - Accent3 18" xfId="269"/>
    <cellStyle name="40% - Accent3 18 2" xfId="2086"/>
    <cellStyle name="40% - Accent3 18 3" xfId="2087"/>
    <cellStyle name="40% - Accent3 18 4" xfId="4901"/>
    <cellStyle name="40% - Accent3 18 5" xfId="4902"/>
    <cellStyle name="40% - Accent3 18 6" xfId="4903"/>
    <cellStyle name="40% - Accent3 18 7" xfId="4904"/>
    <cellStyle name="40% - Accent3 18 8" xfId="4905"/>
    <cellStyle name="40% - Accent3 19" xfId="270"/>
    <cellStyle name="40% - Accent3 19 2" xfId="2088"/>
    <cellStyle name="40% - Accent3 19 3" xfId="2089"/>
    <cellStyle name="40% - Accent3 19 4" xfId="4906"/>
    <cellStyle name="40% - Accent3 19 5" xfId="4907"/>
    <cellStyle name="40% - Accent3 19 6" xfId="4908"/>
    <cellStyle name="40% - Accent3 19 7" xfId="4909"/>
    <cellStyle name="40% - Accent3 19 8" xfId="4910"/>
    <cellStyle name="40% - Accent3 2" xfId="271"/>
    <cellStyle name="40% - Accent3 2 2" xfId="2090"/>
    <cellStyle name="40% - Accent3 2 3" xfId="2091"/>
    <cellStyle name="40% - Accent3 2 4" xfId="4911"/>
    <cellStyle name="40% - Accent3 2 5" xfId="4912"/>
    <cellStyle name="40% - Accent3 2 6" xfId="4913"/>
    <cellStyle name="40% - Accent3 2 7" xfId="4914"/>
    <cellStyle name="40% - Accent3 2 8" xfId="4915"/>
    <cellStyle name="40% - Accent3 20" xfId="272"/>
    <cellStyle name="40% - Accent3 20 2" xfId="2092"/>
    <cellStyle name="40% - Accent3 20 3" xfId="2093"/>
    <cellStyle name="40% - Accent3 20 4" xfId="4916"/>
    <cellStyle name="40% - Accent3 20 5" xfId="4917"/>
    <cellStyle name="40% - Accent3 20 6" xfId="4918"/>
    <cellStyle name="40% - Accent3 20 7" xfId="4919"/>
    <cellStyle name="40% - Accent3 20 8" xfId="4920"/>
    <cellStyle name="40% - Accent3 21" xfId="273"/>
    <cellStyle name="40% - Accent3 21 2" xfId="2094"/>
    <cellStyle name="40% - Accent3 21 3" xfId="2095"/>
    <cellStyle name="40% - Accent3 21 4" xfId="4921"/>
    <cellStyle name="40% - Accent3 21 5" xfId="4922"/>
    <cellStyle name="40% - Accent3 21 6" xfId="4923"/>
    <cellStyle name="40% - Accent3 21 7" xfId="4924"/>
    <cellStyle name="40% - Accent3 21 8" xfId="4925"/>
    <cellStyle name="40% - Accent3 22" xfId="274"/>
    <cellStyle name="40% - Accent3 22 2" xfId="2096"/>
    <cellStyle name="40% - Accent3 22 3" xfId="2097"/>
    <cellStyle name="40% - Accent3 22 4" xfId="4926"/>
    <cellStyle name="40% - Accent3 22 5" xfId="4927"/>
    <cellStyle name="40% - Accent3 22 6" xfId="4928"/>
    <cellStyle name="40% - Accent3 22 7" xfId="4929"/>
    <cellStyle name="40% - Accent3 22 8" xfId="4930"/>
    <cellStyle name="40% - Accent3 23" xfId="275"/>
    <cellStyle name="40% - Accent3 23 2" xfId="2098"/>
    <cellStyle name="40% - Accent3 23 3" xfId="2099"/>
    <cellStyle name="40% - Accent3 23 4" xfId="4931"/>
    <cellStyle name="40% - Accent3 23 5" xfId="4932"/>
    <cellStyle name="40% - Accent3 23 6" xfId="4933"/>
    <cellStyle name="40% - Accent3 23 7" xfId="4934"/>
    <cellStyle name="40% - Accent3 23 8" xfId="4935"/>
    <cellStyle name="40% - Accent3 24" xfId="276"/>
    <cellStyle name="40% - Accent3 24 2" xfId="2100"/>
    <cellStyle name="40% - Accent3 24 3" xfId="2101"/>
    <cellStyle name="40% - Accent3 24 4" xfId="4936"/>
    <cellStyle name="40% - Accent3 24 5" xfId="4937"/>
    <cellStyle name="40% - Accent3 24 6" xfId="4938"/>
    <cellStyle name="40% - Accent3 24 7" xfId="4939"/>
    <cellStyle name="40% - Accent3 24 8" xfId="4940"/>
    <cellStyle name="40% - Accent3 25" xfId="277"/>
    <cellStyle name="40% - Accent3 25 2" xfId="2102"/>
    <cellStyle name="40% - Accent3 25 3" xfId="2103"/>
    <cellStyle name="40% - Accent3 25 4" xfId="4941"/>
    <cellStyle name="40% - Accent3 25 5" xfId="4942"/>
    <cellStyle name="40% - Accent3 25 6" xfId="4943"/>
    <cellStyle name="40% - Accent3 25 7" xfId="4944"/>
    <cellStyle name="40% - Accent3 25 8" xfId="4945"/>
    <cellStyle name="40% - Accent3 26" xfId="278"/>
    <cellStyle name="40% - Accent3 26 2" xfId="2104"/>
    <cellStyle name="40% - Accent3 26 3" xfId="2105"/>
    <cellStyle name="40% - Accent3 26 4" xfId="4946"/>
    <cellStyle name="40% - Accent3 26 5" xfId="4947"/>
    <cellStyle name="40% - Accent3 26 6" xfId="4948"/>
    <cellStyle name="40% - Accent3 26 7" xfId="4949"/>
    <cellStyle name="40% - Accent3 26 8" xfId="4950"/>
    <cellStyle name="40% - Accent3 27" xfId="279"/>
    <cellStyle name="40% - Accent3 27 2" xfId="2106"/>
    <cellStyle name="40% - Accent3 27 3" xfId="2107"/>
    <cellStyle name="40% - Accent3 27 4" xfId="4951"/>
    <cellStyle name="40% - Accent3 27 5" xfId="4952"/>
    <cellStyle name="40% - Accent3 27 6" xfId="4953"/>
    <cellStyle name="40% - Accent3 27 7" xfId="4954"/>
    <cellStyle name="40% - Accent3 27 8" xfId="4955"/>
    <cellStyle name="40% - Accent3 28" xfId="280"/>
    <cellStyle name="40% - Accent3 28 2" xfId="2108"/>
    <cellStyle name="40% - Accent3 28 3" xfId="2109"/>
    <cellStyle name="40% - Accent3 28 4" xfId="4956"/>
    <cellStyle name="40% - Accent3 28 5" xfId="4957"/>
    <cellStyle name="40% - Accent3 28 6" xfId="4958"/>
    <cellStyle name="40% - Accent3 28 7" xfId="4959"/>
    <cellStyle name="40% - Accent3 28 8" xfId="4960"/>
    <cellStyle name="40% - Accent3 29" xfId="281"/>
    <cellStyle name="40% - Accent3 29 2" xfId="2110"/>
    <cellStyle name="40% - Accent3 29 3" xfId="2111"/>
    <cellStyle name="40% - Accent3 29 4" xfId="4961"/>
    <cellStyle name="40% - Accent3 29 5" xfId="4962"/>
    <cellStyle name="40% - Accent3 29 6" xfId="4963"/>
    <cellStyle name="40% - Accent3 29 7" xfId="4964"/>
    <cellStyle name="40% - Accent3 29 8" xfId="4965"/>
    <cellStyle name="40% - Accent3 3" xfId="282"/>
    <cellStyle name="40% - Accent3 3 2" xfId="2112"/>
    <cellStyle name="40% - Accent3 3 3" xfId="2113"/>
    <cellStyle name="40% - Accent3 3 4" xfId="4966"/>
    <cellStyle name="40% - Accent3 3 5" xfId="4967"/>
    <cellStyle name="40% - Accent3 3 6" xfId="4968"/>
    <cellStyle name="40% - Accent3 3 7" xfId="4969"/>
    <cellStyle name="40% - Accent3 3 8" xfId="4970"/>
    <cellStyle name="40% - Accent3 30" xfId="283"/>
    <cellStyle name="40% - Accent3 30 2" xfId="2114"/>
    <cellStyle name="40% - Accent3 30 3" xfId="2115"/>
    <cellStyle name="40% - Accent3 30 4" xfId="4971"/>
    <cellStyle name="40% - Accent3 30 5" xfId="4972"/>
    <cellStyle name="40% - Accent3 30 6" xfId="4973"/>
    <cellStyle name="40% - Accent3 30 7" xfId="4974"/>
    <cellStyle name="40% - Accent3 30 8" xfId="4975"/>
    <cellStyle name="40% - Accent3 31" xfId="284"/>
    <cellStyle name="40% - Accent3 31 2" xfId="2116"/>
    <cellStyle name="40% - Accent3 31 3" xfId="2117"/>
    <cellStyle name="40% - Accent3 31 4" xfId="4976"/>
    <cellStyle name="40% - Accent3 31 5" xfId="4977"/>
    <cellStyle name="40% - Accent3 31 6" xfId="4978"/>
    <cellStyle name="40% - Accent3 31 7" xfId="4979"/>
    <cellStyle name="40% - Accent3 31 8" xfId="4980"/>
    <cellStyle name="40% - Accent3 32" xfId="4981"/>
    <cellStyle name="40% - Accent3 4" xfId="285"/>
    <cellStyle name="40% - Accent3 4 2" xfId="2118"/>
    <cellStyle name="40% - Accent3 4 3" xfId="2119"/>
    <cellStyle name="40% - Accent3 4 4" xfId="4982"/>
    <cellStyle name="40% - Accent3 4 5" xfId="4983"/>
    <cellStyle name="40% - Accent3 4 6" xfId="4984"/>
    <cellStyle name="40% - Accent3 4 7" xfId="4985"/>
    <cellStyle name="40% - Accent3 4 8" xfId="4986"/>
    <cellStyle name="40% - Accent3 5" xfId="286"/>
    <cellStyle name="40% - Accent3 5 2" xfId="2120"/>
    <cellStyle name="40% - Accent3 5 3" xfId="2121"/>
    <cellStyle name="40% - Accent3 5 4" xfId="4987"/>
    <cellStyle name="40% - Accent3 5 5" xfId="4988"/>
    <cellStyle name="40% - Accent3 5 6" xfId="4989"/>
    <cellStyle name="40% - Accent3 5 7" xfId="4990"/>
    <cellStyle name="40% - Accent3 5 8" xfId="4991"/>
    <cellStyle name="40% - Accent3 6" xfId="287"/>
    <cellStyle name="40% - Accent3 6 2" xfId="2122"/>
    <cellStyle name="40% - Accent3 6 3" xfId="2123"/>
    <cellStyle name="40% - Accent3 6 4" xfId="4992"/>
    <cellStyle name="40% - Accent3 6 5" xfId="4993"/>
    <cellStyle name="40% - Accent3 6 6" xfId="4994"/>
    <cellStyle name="40% - Accent3 6 7" xfId="4995"/>
    <cellStyle name="40% - Accent3 6 8" xfId="4996"/>
    <cellStyle name="40% - Accent3 7" xfId="288"/>
    <cellStyle name="40% - Accent3 7 2" xfId="2124"/>
    <cellStyle name="40% - Accent3 7 3" xfId="2125"/>
    <cellStyle name="40% - Accent3 7 4" xfId="4997"/>
    <cellStyle name="40% - Accent3 7 5" xfId="4998"/>
    <cellStyle name="40% - Accent3 7 6" xfId="4999"/>
    <cellStyle name="40% - Accent3 7 7" xfId="5000"/>
    <cellStyle name="40% - Accent3 7 8" xfId="5001"/>
    <cellStyle name="40% - Accent3 8" xfId="289"/>
    <cellStyle name="40% - Accent3 8 2" xfId="2126"/>
    <cellStyle name="40% - Accent3 8 3" xfId="2127"/>
    <cellStyle name="40% - Accent3 8 4" xfId="5002"/>
    <cellStyle name="40% - Accent3 8 5" xfId="5003"/>
    <cellStyle name="40% - Accent3 8 6" xfId="5004"/>
    <cellStyle name="40% - Accent3 8 7" xfId="5005"/>
    <cellStyle name="40% - Accent3 8 8" xfId="5006"/>
    <cellStyle name="40% - Accent3 9" xfId="290"/>
    <cellStyle name="40% - Accent3 9 2" xfId="2128"/>
    <cellStyle name="40% - Accent3 9 3" xfId="2129"/>
    <cellStyle name="40% - Accent3 9 4" xfId="5007"/>
    <cellStyle name="40% - Accent3 9 5" xfId="5008"/>
    <cellStyle name="40% - Accent3 9 6" xfId="5009"/>
    <cellStyle name="40% - Accent3 9 7" xfId="5010"/>
    <cellStyle name="40% - Accent3 9 8" xfId="5011"/>
    <cellStyle name="40% - Accent4 10" xfId="291"/>
    <cellStyle name="40% - Accent4 10 2" xfId="2130"/>
    <cellStyle name="40% - Accent4 10 3" xfId="2131"/>
    <cellStyle name="40% - Accent4 10 4" xfId="5012"/>
    <cellStyle name="40% - Accent4 10 5" xfId="5013"/>
    <cellStyle name="40% - Accent4 10 6" xfId="5014"/>
    <cellStyle name="40% - Accent4 10 7" xfId="5015"/>
    <cellStyle name="40% - Accent4 10 8" xfId="5016"/>
    <cellStyle name="40% - Accent4 11" xfId="292"/>
    <cellStyle name="40% - Accent4 11 2" xfId="2132"/>
    <cellStyle name="40% - Accent4 11 3" xfId="2133"/>
    <cellStyle name="40% - Accent4 11 4" xfId="5017"/>
    <cellStyle name="40% - Accent4 11 5" xfId="5018"/>
    <cellStyle name="40% - Accent4 11 6" xfId="5019"/>
    <cellStyle name="40% - Accent4 11 7" xfId="5020"/>
    <cellStyle name="40% - Accent4 11 8" xfId="5021"/>
    <cellStyle name="40% - Accent4 12" xfId="293"/>
    <cellStyle name="40% - Accent4 12 2" xfId="2134"/>
    <cellStyle name="40% - Accent4 12 3" xfId="2135"/>
    <cellStyle name="40% - Accent4 12 4" xfId="5022"/>
    <cellStyle name="40% - Accent4 12 5" xfId="5023"/>
    <cellStyle name="40% - Accent4 12 6" xfId="5024"/>
    <cellStyle name="40% - Accent4 12 7" xfId="5025"/>
    <cellStyle name="40% - Accent4 12 8" xfId="5026"/>
    <cellStyle name="40% - Accent4 13" xfId="294"/>
    <cellStyle name="40% - Accent4 13 2" xfId="2136"/>
    <cellStyle name="40% - Accent4 13 3" xfId="2137"/>
    <cellStyle name="40% - Accent4 13 4" xfId="5027"/>
    <cellStyle name="40% - Accent4 13 5" xfId="5028"/>
    <cellStyle name="40% - Accent4 13 6" xfId="5029"/>
    <cellStyle name="40% - Accent4 13 7" xfId="5030"/>
    <cellStyle name="40% - Accent4 13 8" xfId="5031"/>
    <cellStyle name="40% - Accent4 14" xfId="295"/>
    <cellStyle name="40% - Accent4 14 2" xfId="2138"/>
    <cellStyle name="40% - Accent4 14 3" xfId="2139"/>
    <cellStyle name="40% - Accent4 14 4" xfId="5032"/>
    <cellStyle name="40% - Accent4 14 5" xfId="5033"/>
    <cellStyle name="40% - Accent4 14 6" xfId="5034"/>
    <cellStyle name="40% - Accent4 14 7" xfId="5035"/>
    <cellStyle name="40% - Accent4 14 8" xfId="5036"/>
    <cellStyle name="40% - Accent4 15" xfId="296"/>
    <cellStyle name="40% - Accent4 15 2" xfId="2140"/>
    <cellStyle name="40% - Accent4 15 3" xfId="2141"/>
    <cellStyle name="40% - Accent4 15 4" xfId="5037"/>
    <cellStyle name="40% - Accent4 15 5" xfId="5038"/>
    <cellStyle name="40% - Accent4 15 6" xfId="5039"/>
    <cellStyle name="40% - Accent4 15 7" xfId="5040"/>
    <cellStyle name="40% - Accent4 15 8" xfId="5041"/>
    <cellStyle name="40% - Accent4 16" xfId="297"/>
    <cellStyle name="40% - Accent4 16 2" xfId="2142"/>
    <cellStyle name="40% - Accent4 16 3" xfId="2143"/>
    <cellStyle name="40% - Accent4 16 4" xfId="5042"/>
    <cellStyle name="40% - Accent4 16 5" xfId="5043"/>
    <cellStyle name="40% - Accent4 16 6" xfId="5044"/>
    <cellStyle name="40% - Accent4 16 7" xfId="5045"/>
    <cellStyle name="40% - Accent4 16 8" xfId="5046"/>
    <cellStyle name="40% - Accent4 17" xfId="298"/>
    <cellStyle name="40% - Accent4 17 2" xfId="2144"/>
    <cellStyle name="40% - Accent4 17 3" xfId="2145"/>
    <cellStyle name="40% - Accent4 17 4" xfId="5047"/>
    <cellStyle name="40% - Accent4 17 5" xfId="5048"/>
    <cellStyle name="40% - Accent4 17 6" xfId="5049"/>
    <cellStyle name="40% - Accent4 17 7" xfId="5050"/>
    <cellStyle name="40% - Accent4 17 8" xfId="5051"/>
    <cellStyle name="40% - Accent4 18" xfId="299"/>
    <cellStyle name="40% - Accent4 18 2" xfId="2146"/>
    <cellStyle name="40% - Accent4 18 3" xfId="2147"/>
    <cellStyle name="40% - Accent4 18 4" xfId="5052"/>
    <cellStyle name="40% - Accent4 18 5" xfId="5053"/>
    <cellStyle name="40% - Accent4 18 6" xfId="5054"/>
    <cellStyle name="40% - Accent4 18 7" xfId="5055"/>
    <cellStyle name="40% - Accent4 18 8" xfId="5056"/>
    <cellStyle name="40% - Accent4 19" xfId="300"/>
    <cellStyle name="40% - Accent4 19 2" xfId="2148"/>
    <cellStyle name="40% - Accent4 19 3" xfId="2149"/>
    <cellStyle name="40% - Accent4 19 4" xfId="5057"/>
    <cellStyle name="40% - Accent4 19 5" xfId="5058"/>
    <cellStyle name="40% - Accent4 19 6" xfId="5059"/>
    <cellStyle name="40% - Accent4 19 7" xfId="5060"/>
    <cellStyle name="40% - Accent4 19 8" xfId="5061"/>
    <cellStyle name="40% - Accent4 2" xfId="301"/>
    <cellStyle name="40% - Accent4 2 2" xfId="2150"/>
    <cellStyle name="40% - Accent4 2 3" xfId="2151"/>
    <cellStyle name="40% - Accent4 2 4" xfId="5062"/>
    <cellStyle name="40% - Accent4 2 5" xfId="5063"/>
    <cellStyle name="40% - Accent4 2 6" xfId="5064"/>
    <cellStyle name="40% - Accent4 2 7" xfId="5065"/>
    <cellStyle name="40% - Accent4 2 8" xfId="5066"/>
    <cellStyle name="40% - Accent4 20" xfId="302"/>
    <cellStyle name="40% - Accent4 20 2" xfId="2152"/>
    <cellStyle name="40% - Accent4 20 3" xfId="2153"/>
    <cellStyle name="40% - Accent4 20 4" xfId="5067"/>
    <cellStyle name="40% - Accent4 20 5" xfId="5068"/>
    <cellStyle name="40% - Accent4 20 6" xfId="5069"/>
    <cellStyle name="40% - Accent4 20 7" xfId="5070"/>
    <cellStyle name="40% - Accent4 20 8" xfId="5071"/>
    <cellStyle name="40% - Accent4 21" xfId="303"/>
    <cellStyle name="40% - Accent4 21 2" xfId="2154"/>
    <cellStyle name="40% - Accent4 21 3" xfId="2155"/>
    <cellStyle name="40% - Accent4 21 4" xfId="5072"/>
    <cellStyle name="40% - Accent4 21 5" xfId="5073"/>
    <cellStyle name="40% - Accent4 21 6" xfId="5074"/>
    <cellStyle name="40% - Accent4 21 7" xfId="5075"/>
    <cellStyle name="40% - Accent4 21 8" xfId="5076"/>
    <cellStyle name="40% - Accent4 22" xfId="304"/>
    <cellStyle name="40% - Accent4 22 2" xfId="2156"/>
    <cellStyle name="40% - Accent4 22 3" xfId="2157"/>
    <cellStyle name="40% - Accent4 22 4" xfId="5077"/>
    <cellStyle name="40% - Accent4 22 5" xfId="5078"/>
    <cellStyle name="40% - Accent4 22 6" xfId="5079"/>
    <cellStyle name="40% - Accent4 22 7" xfId="5080"/>
    <cellStyle name="40% - Accent4 22 8" xfId="5081"/>
    <cellStyle name="40% - Accent4 23" xfId="305"/>
    <cellStyle name="40% - Accent4 23 2" xfId="2158"/>
    <cellStyle name="40% - Accent4 23 3" xfId="2159"/>
    <cellStyle name="40% - Accent4 23 4" xfId="5082"/>
    <cellStyle name="40% - Accent4 23 5" xfId="5083"/>
    <cellStyle name="40% - Accent4 23 6" xfId="5084"/>
    <cellStyle name="40% - Accent4 23 7" xfId="5085"/>
    <cellStyle name="40% - Accent4 23 8" xfId="5086"/>
    <cellStyle name="40% - Accent4 24" xfId="306"/>
    <cellStyle name="40% - Accent4 24 2" xfId="2160"/>
    <cellStyle name="40% - Accent4 24 3" xfId="2161"/>
    <cellStyle name="40% - Accent4 24 4" xfId="5087"/>
    <cellStyle name="40% - Accent4 24 5" xfId="5088"/>
    <cellStyle name="40% - Accent4 24 6" xfId="5089"/>
    <cellStyle name="40% - Accent4 24 7" xfId="5090"/>
    <cellStyle name="40% - Accent4 24 8" xfId="5091"/>
    <cellStyle name="40% - Accent4 25" xfId="307"/>
    <cellStyle name="40% - Accent4 25 2" xfId="2162"/>
    <cellStyle name="40% - Accent4 25 3" xfId="2163"/>
    <cellStyle name="40% - Accent4 25 4" xfId="5092"/>
    <cellStyle name="40% - Accent4 25 5" xfId="5093"/>
    <cellStyle name="40% - Accent4 25 6" xfId="5094"/>
    <cellStyle name="40% - Accent4 25 7" xfId="5095"/>
    <cellStyle name="40% - Accent4 25 8" xfId="5096"/>
    <cellStyle name="40% - Accent4 26" xfId="308"/>
    <cellStyle name="40% - Accent4 26 2" xfId="2164"/>
    <cellStyle name="40% - Accent4 26 3" xfId="2165"/>
    <cellStyle name="40% - Accent4 26 4" xfId="5097"/>
    <cellStyle name="40% - Accent4 26 5" xfId="5098"/>
    <cellStyle name="40% - Accent4 26 6" xfId="5099"/>
    <cellStyle name="40% - Accent4 26 7" xfId="5100"/>
    <cellStyle name="40% - Accent4 26 8" xfId="5101"/>
    <cellStyle name="40% - Accent4 27" xfId="309"/>
    <cellStyle name="40% - Accent4 27 2" xfId="2166"/>
    <cellStyle name="40% - Accent4 27 3" xfId="2167"/>
    <cellStyle name="40% - Accent4 27 4" xfId="5102"/>
    <cellStyle name="40% - Accent4 27 5" xfId="5103"/>
    <cellStyle name="40% - Accent4 27 6" xfId="5104"/>
    <cellStyle name="40% - Accent4 27 7" xfId="5105"/>
    <cellStyle name="40% - Accent4 27 8" xfId="5106"/>
    <cellStyle name="40% - Accent4 28" xfId="310"/>
    <cellStyle name="40% - Accent4 28 2" xfId="2168"/>
    <cellStyle name="40% - Accent4 28 3" xfId="2169"/>
    <cellStyle name="40% - Accent4 28 4" xfId="5107"/>
    <cellStyle name="40% - Accent4 28 5" xfId="5108"/>
    <cellStyle name="40% - Accent4 28 6" xfId="5109"/>
    <cellStyle name="40% - Accent4 28 7" xfId="5110"/>
    <cellStyle name="40% - Accent4 28 8" xfId="5111"/>
    <cellStyle name="40% - Accent4 29" xfId="311"/>
    <cellStyle name="40% - Accent4 29 2" xfId="2170"/>
    <cellStyle name="40% - Accent4 29 3" xfId="2171"/>
    <cellStyle name="40% - Accent4 29 4" xfId="5112"/>
    <cellStyle name="40% - Accent4 29 5" xfId="5113"/>
    <cellStyle name="40% - Accent4 29 6" xfId="5114"/>
    <cellStyle name="40% - Accent4 29 7" xfId="5115"/>
    <cellStyle name="40% - Accent4 29 8" xfId="5116"/>
    <cellStyle name="40% - Accent4 3" xfId="312"/>
    <cellStyle name="40% - Accent4 3 2" xfId="2172"/>
    <cellStyle name="40% - Accent4 3 3" xfId="2173"/>
    <cellStyle name="40% - Accent4 3 4" xfId="5117"/>
    <cellStyle name="40% - Accent4 3 5" xfId="5118"/>
    <cellStyle name="40% - Accent4 3 6" xfId="5119"/>
    <cellStyle name="40% - Accent4 3 7" xfId="5120"/>
    <cellStyle name="40% - Accent4 3 8" xfId="5121"/>
    <cellStyle name="40% - Accent4 30" xfId="313"/>
    <cellStyle name="40% - Accent4 30 2" xfId="2174"/>
    <cellStyle name="40% - Accent4 30 3" xfId="2175"/>
    <cellStyle name="40% - Accent4 30 4" xfId="5122"/>
    <cellStyle name="40% - Accent4 30 5" xfId="5123"/>
    <cellStyle name="40% - Accent4 30 6" xfId="5124"/>
    <cellStyle name="40% - Accent4 30 7" xfId="5125"/>
    <cellStyle name="40% - Accent4 30 8" xfId="5126"/>
    <cellStyle name="40% - Accent4 31" xfId="314"/>
    <cellStyle name="40% - Accent4 31 2" xfId="2176"/>
    <cellStyle name="40% - Accent4 31 3" xfId="2177"/>
    <cellStyle name="40% - Accent4 31 4" xfId="5127"/>
    <cellStyle name="40% - Accent4 31 5" xfId="5128"/>
    <cellStyle name="40% - Accent4 31 6" xfId="5129"/>
    <cellStyle name="40% - Accent4 31 7" xfId="5130"/>
    <cellStyle name="40% - Accent4 31 8" xfId="5131"/>
    <cellStyle name="40% - Accent4 32" xfId="5132"/>
    <cellStyle name="40% - Accent4 4" xfId="315"/>
    <cellStyle name="40% - Accent4 4 2" xfId="2178"/>
    <cellStyle name="40% - Accent4 4 3" xfId="2179"/>
    <cellStyle name="40% - Accent4 4 4" xfId="5133"/>
    <cellStyle name="40% - Accent4 4 5" xfId="5134"/>
    <cellStyle name="40% - Accent4 4 6" xfId="5135"/>
    <cellStyle name="40% - Accent4 4 7" xfId="5136"/>
    <cellStyle name="40% - Accent4 4 8" xfId="5137"/>
    <cellStyle name="40% - Accent4 5" xfId="316"/>
    <cellStyle name="40% - Accent4 5 2" xfId="2180"/>
    <cellStyle name="40% - Accent4 5 3" xfId="2181"/>
    <cellStyle name="40% - Accent4 5 4" xfId="5138"/>
    <cellStyle name="40% - Accent4 5 5" xfId="5139"/>
    <cellStyle name="40% - Accent4 5 6" xfId="5140"/>
    <cellStyle name="40% - Accent4 5 7" xfId="5141"/>
    <cellStyle name="40% - Accent4 5 8" xfId="5142"/>
    <cellStyle name="40% - Accent4 6" xfId="317"/>
    <cellStyle name="40% - Accent4 6 2" xfId="2182"/>
    <cellStyle name="40% - Accent4 6 3" xfId="2183"/>
    <cellStyle name="40% - Accent4 6 4" xfId="5143"/>
    <cellStyle name="40% - Accent4 6 5" xfId="5144"/>
    <cellStyle name="40% - Accent4 6 6" xfId="5145"/>
    <cellStyle name="40% - Accent4 6 7" xfId="5146"/>
    <cellStyle name="40% - Accent4 6 8" xfId="5147"/>
    <cellStyle name="40% - Accent4 7" xfId="318"/>
    <cellStyle name="40% - Accent4 7 2" xfId="2184"/>
    <cellStyle name="40% - Accent4 7 3" xfId="2185"/>
    <cellStyle name="40% - Accent4 7 4" xfId="5148"/>
    <cellStyle name="40% - Accent4 7 5" xfId="5149"/>
    <cellStyle name="40% - Accent4 7 6" xfId="5150"/>
    <cellStyle name="40% - Accent4 7 7" xfId="5151"/>
    <cellStyle name="40% - Accent4 7 8" xfId="5152"/>
    <cellStyle name="40% - Accent4 8" xfId="319"/>
    <cellStyle name="40% - Accent4 8 2" xfId="2186"/>
    <cellStyle name="40% - Accent4 8 3" xfId="2187"/>
    <cellStyle name="40% - Accent4 8 4" xfId="5153"/>
    <cellStyle name="40% - Accent4 8 5" xfId="5154"/>
    <cellStyle name="40% - Accent4 8 6" xfId="5155"/>
    <cellStyle name="40% - Accent4 8 7" xfId="5156"/>
    <cellStyle name="40% - Accent4 8 8" xfId="5157"/>
    <cellStyle name="40% - Accent4 9" xfId="320"/>
    <cellStyle name="40% - Accent4 9 2" xfId="2188"/>
    <cellStyle name="40% - Accent4 9 3" xfId="2189"/>
    <cellStyle name="40% - Accent4 9 4" xfId="5158"/>
    <cellStyle name="40% - Accent4 9 5" xfId="5159"/>
    <cellStyle name="40% - Accent4 9 6" xfId="5160"/>
    <cellStyle name="40% - Accent4 9 7" xfId="5161"/>
    <cellStyle name="40% - Accent4 9 8" xfId="5162"/>
    <cellStyle name="40% - Accent5 10" xfId="321"/>
    <cellStyle name="40% - Accent5 10 2" xfId="2190"/>
    <cellStyle name="40% - Accent5 10 3" xfId="2191"/>
    <cellStyle name="40% - Accent5 10 4" xfId="5163"/>
    <cellStyle name="40% - Accent5 10 5" xfId="5164"/>
    <cellStyle name="40% - Accent5 10 6" xfId="5165"/>
    <cellStyle name="40% - Accent5 10 7" xfId="5166"/>
    <cellStyle name="40% - Accent5 10 8" xfId="5167"/>
    <cellStyle name="40% - Accent5 11" xfId="322"/>
    <cellStyle name="40% - Accent5 11 2" xfId="2192"/>
    <cellStyle name="40% - Accent5 11 3" xfId="2193"/>
    <cellStyle name="40% - Accent5 11 4" xfId="5168"/>
    <cellStyle name="40% - Accent5 11 5" xfId="5169"/>
    <cellStyle name="40% - Accent5 11 6" xfId="5170"/>
    <cellStyle name="40% - Accent5 11 7" xfId="5171"/>
    <cellStyle name="40% - Accent5 11 8" xfId="5172"/>
    <cellStyle name="40% - Accent5 12" xfId="323"/>
    <cellStyle name="40% - Accent5 12 2" xfId="2194"/>
    <cellStyle name="40% - Accent5 12 3" xfId="2195"/>
    <cellStyle name="40% - Accent5 12 4" xfId="5173"/>
    <cellStyle name="40% - Accent5 12 5" xfId="5174"/>
    <cellStyle name="40% - Accent5 12 6" xfId="5175"/>
    <cellStyle name="40% - Accent5 12 7" xfId="5176"/>
    <cellStyle name="40% - Accent5 12 8" xfId="5177"/>
    <cellStyle name="40% - Accent5 13" xfId="324"/>
    <cellStyle name="40% - Accent5 13 2" xfId="2196"/>
    <cellStyle name="40% - Accent5 13 3" xfId="2197"/>
    <cellStyle name="40% - Accent5 13 4" xfId="5178"/>
    <cellStyle name="40% - Accent5 13 5" xfId="5179"/>
    <cellStyle name="40% - Accent5 13 6" xfId="5180"/>
    <cellStyle name="40% - Accent5 13 7" xfId="5181"/>
    <cellStyle name="40% - Accent5 13 8" xfId="5182"/>
    <cellStyle name="40% - Accent5 14" xfId="325"/>
    <cellStyle name="40% - Accent5 14 2" xfId="2198"/>
    <cellStyle name="40% - Accent5 14 3" xfId="2199"/>
    <cellStyle name="40% - Accent5 14 4" xfId="5183"/>
    <cellStyle name="40% - Accent5 14 5" xfId="5184"/>
    <cellStyle name="40% - Accent5 14 6" xfId="5185"/>
    <cellStyle name="40% - Accent5 14 7" xfId="5186"/>
    <cellStyle name="40% - Accent5 14 8" xfId="5187"/>
    <cellStyle name="40% - Accent5 15" xfId="326"/>
    <cellStyle name="40% - Accent5 15 2" xfId="2200"/>
    <cellStyle name="40% - Accent5 15 3" xfId="2201"/>
    <cellStyle name="40% - Accent5 15 4" xfId="5188"/>
    <cellStyle name="40% - Accent5 15 5" xfId="5189"/>
    <cellStyle name="40% - Accent5 15 6" xfId="5190"/>
    <cellStyle name="40% - Accent5 15 7" xfId="5191"/>
    <cellStyle name="40% - Accent5 15 8" xfId="5192"/>
    <cellStyle name="40% - Accent5 16" xfId="327"/>
    <cellStyle name="40% - Accent5 16 2" xfId="2202"/>
    <cellStyle name="40% - Accent5 16 3" xfId="2203"/>
    <cellStyle name="40% - Accent5 16 4" xfId="5193"/>
    <cellStyle name="40% - Accent5 16 5" xfId="5194"/>
    <cellStyle name="40% - Accent5 16 6" xfId="5195"/>
    <cellStyle name="40% - Accent5 16 7" xfId="5196"/>
    <cellStyle name="40% - Accent5 16 8" xfId="5197"/>
    <cellStyle name="40% - Accent5 17" xfId="328"/>
    <cellStyle name="40% - Accent5 17 2" xfId="2204"/>
    <cellStyle name="40% - Accent5 17 3" xfId="2205"/>
    <cellStyle name="40% - Accent5 17 4" xfId="5198"/>
    <cellStyle name="40% - Accent5 17 5" xfId="5199"/>
    <cellStyle name="40% - Accent5 17 6" xfId="5200"/>
    <cellStyle name="40% - Accent5 17 7" xfId="5201"/>
    <cellStyle name="40% - Accent5 17 8" xfId="5202"/>
    <cellStyle name="40% - Accent5 18" xfId="329"/>
    <cellStyle name="40% - Accent5 18 2" xfId="2206"/>
    <cellStyle name="40% - Accent5 18 3" xfId="2207"/>
    <cellStyle name="40% - Accent5 18 4" xfId="5203"/>
    <cellStyle name="40% - Accent5 18 5" xfId="5204"/>
    <cellStyle name="40% - Accent5 18 6" xfId="5205"/>
    <cellStyle name="40% - Accent5 18 7" xfId="5206"/>
    <cellStyle name="40% - Accent5 18 8" xfId="5207"/>
    <cellStyle name="40% - Accent5 19" xfId="330"/>
    <cellStyle name="40% - Accent5 19 2" xfId="2208"/>
    <cellStyle name="40% - Accent5 19 3" xfId="2209"/>
    <cellStyle name="40% - Accent5 19 4" xfId="5208"/>
    <cellStyle name="40% - Accent5 19 5" xfId="5209"/>
    <cellStyle name="40% - Accent5 19 6" xfId="5210"/>
    <cellStyle name="40% - Accent5 19 7" xfId="5211"/>
    <cellStyle name="40% - Accent5 19 8" xfId="5212"/>
    <cellStyle name="40% - Accent5 2" xfId="331"/>
    <cellStyle name="40% - Accent5 2 2" xfId="2210"/>
    <cellStyle name="40% - Accent5 2 3" xfId="2211"/>
    <cellStyle name="40% - Accent5 2 4" xfId="5213"/>
    <cellStyle name="40% - Accent5 2 5" xfId="5214"/>
    <cellStyle name="40% - Accent5 2 6" xfId="5215"/>
    <cellStyle name="40% - Accent5 2 7" xfId="5216"/>
    <cellStyle name="40% - Accent5 2 8" xfId="5217"/>
    <cellStyle name="40% - Accent5 20" xfId="332"/>
    <cellStyle name="40% - Accent5 20 2" xfId="2212"/>
    <cellStyle name="40% - Accent5 20 3" xfId="2213"/>
    <cellStyle name="40% - Accent5 20 4" xfId="5218"/>
    <cellStyle name="40% - Accent5 20 5" xfId="5219"/>
    <cellStyle name="40% - Accent5 20 6" xfId="5220"/>
    <cellStyle name="40% - Accent5 20 7" xfId="5221"/>
    <cellStyle name="40% - Accent5 20 8" xfId="5222"/>
    <cellStyle name="40% - Accent5 21" xfId="333"/>
    <cellStyle name="40% - Accent5 21 2" xfId="2214"/>
    <cellStyle name="40% - Accent5 21 3" xfId="2215"/>
    <cellStyle name="40% - Accent5 21 4" xfId="5223"/>
    <cellStyle name="40% - Accent5 21 5" xfId="5224"/>
    <cellStyle name="40% - Accent5 21 6" xfId="5225"/>
    <cellStyle name="40% - Accent5 21 7" xfId="5226"/>
    <cellStyle name="40% - Accent5 21 8" xfId="5227"/>
    <cellStyle name="40% - Accent5 22" xfId="334"/>
    <cellStyle name="40% - Accent5 22 2" xfId="2216"/>
    <cellStyle name="40% - Accent5 22 3" xfId="2217"/>
    <cellStyle name="40% - Accent5 22 4" xfId="5228"/>
    <cellStyle name="40% - Accent5 22 5" xfId="5229"/>
    <cellStyle name="40% - Accent5 22 6" xfId="5230"/>
    <cellStyle name="40% - Accent5 22 7" xfId="5231"/>
    <cellStyle name="40% - Accent5 22 8" xfId="5232"/>
    <cellStyle name="40% - Accent5 23" xfId="335"/>
    <cellStyle name="40% - Accent5 23 2" xfId="2218"/>
    <cellStyle name="40% - Accent5 23 3" xfId="2219"/>
    <cellStyle name="40% - Accent5 23 4" xfId="5233"/>
    <cellStyle name="40% - Accent5 23 5" xfId="5234"/>
    <cellStyle name="40% - Accent5 23 6" xfId="5235"/>
    <cellStyle name="40% - Accent5 23 7" xfId="5236"/>
    <cellStyle name="40% - Accent5 23 8" xfId="5237"/>
    <cellStyle name="40% - Accent5 24" xfId="336"/>
    <cellStyle name="40% - Accent5 24 2" xfId="2220"/>
    <cellStyle name="40% - Accent5 24 3" xfId="2221"/>
    <cellStyle name="40% - Accent5 24 4" xfId="5238"/>
    <cellStyle name="40% - Accent5 24 5" xfId="5239"/>
    <cellStyle name="40% - Accent5 24 6" xfId="5240"/>
    <cellStyle name="40% - Accent5 24 7" xfId="5241"/>
    <cellStyle name="40% - Accent5 24 8" xfId="5242"/>
    <cellStyle name="40% - Accent5 25" xfId="337"/>
    <cellStyle name="40% - Accent5 25 2" xfId="2222"/>
    <cellStyle name="40% - Accent5 25 3" xfId="2223"/>
    <cellStyle name="40% - Accent5 25 4" xfId="5243"/>
    <cellStyle name="40% - Accent5 25 5" xfId="5244"/>
    <cellStyle name="40% - Accent5 25 6" xfId="5245"/>
    <cellStyle name="40% - Accent5 25 7" xfId="5246"/>
    <cellStyle name="40% - Accent5 25 8" xfId="5247"/>
    <cellStyle name="40% - Accent5 26" xfId="338"/>
    <cellStyle name="40% - Accent5 26 2" xfId="2224"/>
    <cellStyle name="40% - Accent5 26 3" xfId="2225"/>
    <cellStyle name="40% - Accent5 26 4" xfId="5248"/>
    <cellStyle name="40% - Accent5 26 5" xfId="5249"/>
    <cellStyle name="40% - Accent5 26 6" xfId="5250"/>
    <cellStyle name="40% - Accent5 26 7" xfId="5251"/>
    <cellStyle name="40% - Accent5 26 8" xfId="5252"/>
    <cellStyle name="40% - Accent5 27" xfId="339"/>
    <cellStyle name="40% - Accent5 27 2" xfId="2226"/>
    <cellStyle name="40% - Accent5 27 3" xfId="2227"/>
    <cellStyle name="40% - Accent5 27 4" xfId="5253"/>
    <cellStyle name="40% - Accent5 27 5" xfId="5254"/>
    <cellStyle name="40% - Accent5 27 6" xfId="5255"/>
    <cellStyle name="40% - Accent5 27 7" xfId="5256"/>
    <cellStyle name="40% - Accent5 27 8" xfId="5257"/>
    <cellStyle name="40% - Accent5 28" xfId="340"/>
    <cellStyle name="40% - Accent5 28 2" xfId="2228"/>
    <cellStyle name="40% - Accent5 28 3" xfId="2229"/>
    <cellStyle name="40% - Accent5 28 4" xfId="5258"/>
    <cellStyle name="40% - Accent5 28 5" xfId="5259"/>
    <cellStyle name="40% - Accent5 28 6" xfId="5260"/>
    <cellStyle name="40% - Accent5 28 7" xfId="5261"/>
    <cellStyle name="40% - Accent5 28 8" xfId="5262"/>
    <cellStyle name="40% - Accent5 29" xfId="341"/>
    <cellStyle name="40% - Accent5 29 2" xfId="2230"/>
    <cellStyle name="40% - Accent5 29 3" xfId="2231"/>
    <cellStyle name="40% - Accent5 29 4" xfId="5263"/>
    <cellStyle name="40% - Accent5 29 5" xfId="5264"/>
    <cellStyle name="40% - Accent5 29 6" xfId="5265"/>
    <cellStyle name="40% - Accent5 29 7" xfId="5266"/>
    <cellStyle name="40% - Accent5 29 8" xfId="5267"/>
    <cellStyle name="40% - Accent5 3" xfId="342"/>
    <cellStyle name="40% - Accent5 3 2" xfId="2232"/>
    <cellStyle name="40% - Accent5 3 3" xfId="2233"/>
    <cellStyle name="40% - Accent5 3 4" xfId="5268"/>
    <cellStyle name="40% - Accent5 3 5" xfId="5269"/>
    <cellStyle name="40% - Accent5 3 6" xfId="5270"/>
    <cellStyle name="40% - Accent5 3 7" xfId="5271"/>
    <cellStyle name="40% - Accent5 3 8" xfId="5272"/>
    <cellStyle name="40% - Accent5 30" xfId="343"/>
    <cellStyle name="40% - Accent5 30 2" xfId="2234"/>
    <cellStyle name="40% - Accent5 30 3" xfId="2235"/>
    <cellStyle name="40% - Accent5 30 4" xfId="5273"/>
    <cellStyle name="40% - Accent5 30 5" xfId="5274"/>
    <cellStyle name="40% - Accent5 30 6" xfId="5275"/>
    <cellStyle name="40% - Accent5 30 7" xfId="5276"/>
    <cellStyle name="40% - Accent5 30 8" xfId="5277"/>
    <cellStyle name="40% - Accent5 31" xfId="344"/>
    <cellStyle name="40% - Accent5 31 2" xfId="2236"/>
    <cellStyle name="40% - Accent5 31 3" xfId="2237"/>
    <cellStyle name="40% - Accent5 31 4" xfId="5278"/>
    <cellStyle name="40% - Accent5 31 5" xfId="5279"/>
    <cellStyle name="40% - Accent5 31 6" xfId="5280"/>
    <cellStyle name="40% - Accent5 31 7" xfId="5281"/>
    <cellStyle name="40% - Accent5 31 8" xfId="5282"/>
    <cellStyle name="40% - Accent5 32" xfId="5283"/>
    <cellStyle name="40% - Accent5 4" xfId="345"/>
    <cellStyle name="40% - Accent5 4 2" xfId="2238"/>
    <cellStyle name="40% - Accent5 4 3" xfId="2239"/>
    <cellStyle name="40% - Accent5 4 4" xfId="5284"/>
    <cellStyle name="40% - Accent5 4 5" xfId="5285"/>
    <cellStyle name="40% - Accent5 4 6" xfId="5286"/>
    <cellStyle name="40% - Accent5 4 7" xfId="5287"/>
    <cellStyle name="40% - Accent5 4 8" xfId="5288"/>
    <cellStyle name="40% - Accent5 5" xfId="346"/>
    <cellStyle name="40% - Accent5 5 2" xfId="2240"/>
    <cellStyle name="40% - Accent5 5 3" xfId="2241"/>
    <cellStyle name="40% - Accent5 5 4" xfId="5289"/>
    <cellStyle name="40% - Accent5 5 5" xfId="5290"/>
    <cellStyle name="40% - Accent5 5 6" xfId="5291"/>
    <cellStyle name="40% - Accent5 5 7" xfId="5292"/>
    <cellStyle name="40% - Accent5 5 8" xfId="5293"/>
    <cellStyle name="40% - Accent5 6" xfId="347"/>
    <cellStyle name="40% - Accent5 6 2" xfId="2242"/>
    <cellStyle name="40% - Accent5 6 3" xfId="2243"/>
    <cellStyle name="40% - Accent5 6 4" xfId="5294"/>
    <cellStyle name="40% - Accent5 6 5" xfId="5295"/>
    <cellStyle name="40% - Accent5 6 6" xfId="5296"/>
    <cellStyle name="40% - Accent5 6 7" xfId="5297"/>
    <cellStyle name="40% - Accent5 6 8" xfId="5298"/>
    <cellStyle name="40% - Accent5 7" xfId="348"/>
    <cellStyle name="40% - Accent5 7 2" xfId="2244"/>
    <cellStyle name="40% - Accent5 7 3" xfId="2245"/>
    <cellStyle name="40% - Accent5 7 4" xfId="5299"/>
    <cellStyle name="40% - Accent5 7 5" xfId="5300"/>
    <cellStyle name="40% - Accent5 7 6" xfId="5301"/>
    <cellStyle name="40% - Accent5 7 7" xfId="5302"/>
    <cellStyle name="40% - Accent5 7 8" xfId="5303"/>
    <cellStyle name="40% - Accent5 8" xfId="349"/>
    <cellStyle name="40% - Accent5 8 2" xfId="2246"/>
    <cellStyle name="40% - Accent5 8 3" xfId="2247"/>
    <cellStyle name="40% - Accent5 8 4" xfId="5304"/>
    <cellStyle name="40% - Accent5 8 5" xfId="5305"/>
    <cellStyle name="40% - Accent5 8 6" xfId="5306"/>
    <cellStyle name="40% - Accent5 8 7" xfId="5307"/>
    <cellStyle name="40% - Accent5 8 8" xfId="5308"/>
    <cellStyle name="40% - Accent5 9" xfId="350"/>
    <cellStyle name="40% - Accent5 9 2" xfId="2248"/>
    <cellStyle name="40% - Accent5 9 3" xfId="2249"/>
    <cellStyle name="40% - Accent5 9 4" xfId="5309"/>
    <cellStyle name="40% - Accent5 9 5" xfId="5310"/>
    <cellStyle name="40% - Accent5 9 6" xfId="5311"/>
    <cellStyle name="40% - Accent5 9 7" xfId="5312"/>
    <cellStyle name="40% - Accent5 9 8" xfId="5313"/>
    <cellStyle name="40% - Accent6 10" xfId="351"/>
    <cellStyle name="40% - Accent6 10 2" xfId="2250"/>
    <cellStyle name="40% - Accent6 10 3" xfId="2251"/>
    <cellStyle name="40% - Accent6 10 4" xfId="5314"/>
    <cellStyle name="40% - Accent6 10 5" xfId="5315"/>
    <cellStyle name="40% - Accent6 10 6" xfId="5316"/>
    <cellStyle name="40% - Accent6 10 7" xfId="5317"/>
    <cellStyle name="40% - Accent6 10 8" xfId="5318"/>
    <cellStyle name="40% - Accent6 11" xfId="352"/>
    <cellStyle name="40% - Accent6 11 2" xfId="2252"/>
    <cellStyle name="40% - Accent6 11 3" xfId="2253"/>
    <cellStyle name="40% - Accent6 11 4" xfId="5319"/>
    <cellStyle name="40% - Accent6 11 5" xfId="5320"/>
    <cellStyle name="40% - Accent6 11 6" xfId="5321"/>
    <cellStyle name="40% - Accent6 11 7" xfId="5322"/>
    <cellStyle name="40% - Accent6 11 8" xfId="5323"/>
    <cellStyle name="40% - Accent6 12" xfId="353"/>
    <cellStyle name="40% - Accent6 12 2" xfId="2254"/>
    <cellStyle name="40% - Accent6 12 3" xfId="2255"/>
    <cellStyle name="40% - Accent6 12 4" xfId="5324"/>
    <cellStyle name="40% - Accent6 12 5" xfId="5325"/>
    <cellStyle name="40% - Accent6 12 6" xfId="5326"/>
    <cellStyle name="40% - Accent6 12 7" xfId="5327"/>
    <cellStyle name="40% - Accent6 12 8" xfId="5328"/>
    <cellStyle name="40% - Accent6 13" xfId="354"/>
    <cellStyle name="40% - Accent6 13 2" xfId="2256"/>
    <cellStyle name="40% - Accent6 13 3" xfId="2257"/>
    <cellStyle name="40% - Accent6 13 4" xfId="5329"/>
    <cellStyle name="40% - Accent6 13 5" xfId="5330"/>
    <cellStyle name="40% - Accent6 13 6" xfId="5331"/>
    <cellStyle name="40% - Accent6 13 7" xfId="5332"/>
    <cellStyle name="40% - Accent6 13 8" xfId="5333"/>
    <cellStyle name="40% - Accent6 14" xfId="355"/>
    <cellStyle name="40% - Accent6 14 2" xfId="2258"/>
    <cellStyle name="40% - Accent6 14 3" xfId="2259"/>
    <cellStyle name="40% - Accent6 14 4" xfId="5334"/>
    <cellStyle name="40% - Accent6 14 5" xfId="5335"/>
    <cellStyle name="40% - Accent6 14 6" xfId="5336"/>
    <cellStyle name="40% - Accent6 14 7" xfId="5337"/>
    <cellStyle name="40% - Accent6 14 8" xfId="5338"/>
    <cellStyle name="40% - Accent6 15" xfId="356"/>
    <cellStyle name="40% - Accent6 15 2" xfId="2260"/>
    <cellStyle name="40% - Accent6 15 3" xfId="2261"/>
    <cellStyle name="40% - Accent6 15 4" xfId="5339"/>
    <cellStyle name="40% - Accent6 15 5" xfId="5340"/>
    <cellStyle name="40% - Accent6 15 6" xfId="5341"/>
    <cellStyle name="40% - Accent6 15 7" xfId="5342"/>
    <cellStyle name="40% - Accent6 15 8" xfId="5343"/>
    <cellStyle name="40% - Accent6 16" xfId="357"/>
    <cellStyle name="40% - Accent6 16 2" xfId="2262"/>
    <cellStyle name="40% - Accent6 16 3" xfId="2263"/>
    <cellStyle name="40% - Accent6 16 4" xfId="5344"/>
    <cellStyle name="40% - Accent6 16 5" xfId="5345"/>
    <cellStyle name="40% - Accent6 16 6" xfId="5346"/>
    <cellStyle name="40% - Accent6 16 7" xfId="5347"/>
    <cellStyle name="40% - Accent6 16 8" xfId="5348"/>
    <cellStyle name="40% - Accent6 17" xfId="358"/>
    <cellStyle name="40% - Accent6 17 2" xfId="2264"/>
    <cellStyle name="40% - Accent6 17 3" xfId="2265"/>
    <cellStyle name="40% - Accent6 17 4" xfId="5349"/>
    <cellStyle name="40% - Accent6 17 5" xfId="5350"/>
    <cellStyle name="40% - Accent6 17 6" xfId="5351"/>
    <cellStyle name="40% - Accent6 17 7" xfId="5352"/>
    <cellStyle name="40% - Accent6 17 8" xfId="5353"/>
    <cellStyle name="40% - Accent6 18" xfId="359"/>
    <cellStyle name="40% - Accent6 18 2" xfId="2266"/>
    <cellStyle name="40% - Accent6 18 3" xfId="2267"/>
    <cellStyle name="40% - Accent6 18 4" xfId="5354"/>
    <cellStyle name="40% - Accent6 18 5" xfId="5355"/>
    <cellStyle name="40% - Accent6 18 6" xfId="5356"/>
    <cellStyle name="40% - Accent6 18 7" xfId="5357"/>
    <cellStyle name="40% - Accent6 18 8" xfId="5358"/>
    <cellStyle name="40% - Accent6 19" xfId="360"/>
    <cellStyle name="40% - Accent6 19 2" xfId="2268"/>
    <cellStyle name="40% - Accent6 19 3" xfId="2269"/>
    <cellStyle name="40% - Accent6 19 4" xfId="5359"/>
    <cellStyle name="40% - Accent6 19 5" xfId="5360"/>
    <cellStyle name="40% - Accent6 19 6" xfId="5361"/>
    <cellStyle name="40% - Accent6 19 7" xfId="5362"/>
    <cellStyle name="40% - Accent6 19 8" xfId="5363"/>
    <cellStyle name="40% - Accent6 2" xfId="361"/>
    <cellStyle name="40% - Accent6 2 2" xfId="2270"/>
    <cellStyle name="40% - Accent6 2 3" xfId="2271"/>
    <cellStyle name="40% - Accent6 2 4" xfId="5364"/>
    <cellStyle name="40% - Accent6 2 5" xfId="5365"/>
    <cellStyle name="40% - Accent6 2 6" xfId="5366"/>
    <cellStyle name="40% - Accent6 2 7" xfId="5367"/>
    <cellStyle name="40% - Accent6 2 8" xfId="5368"/>
    <cellStyle name="40% - Accent6 20" xfId="362"/>
    <cellStyle name="40% - Accent6 20 2" xfId="2272"/>
    <cellStyle name="40% - Accent6 20 3" xfId="2273"/>
    <cellStyle name="40% - Accent6 20 4" xfId="5369"/>
    <cellStyle name="40% - Accent6 20 5" xfId="5370"/>
    <cellStyle name="40% - Accent6 20 6" xfId="5371"/>
    <cellStyle name="40% - Accent6 20 7" xfId="5372"/>
    <cellStyle name="40% - Accent6 20 8" xfId="5373"/>
    <cellStyle name="40% - Accent6 21" xfId="363"/>
    <cellStyle name="40% - Accent6 21 2" xfId="2274"/>
    <cellStyle name="40% - Accent6 21 3" xfId="2275"/>
    <cellStyle name="40% - Accent6 21 4" xfId="5374"/>
    <cellStyle name="40% - Accent6 21 5" xfId="5375"/>
    <cellStyle name="40% - Accent6 21 6" xfId="5376"/>
    <cellStyle name="40% - Accent6 21 7" xfId="5377"/>
    <cellStyle name="40% - Accent6 21 8" xfId="5378"/>
    <cellStyle name="40% - Accent6 22" xfId="364"/>
    <cellStyle name="40% - Accent6 22 2" xfId="2276"/>
    <cellStyle name="40% - Accent6 22 3" xfId="2277"/>
    <cellStyle name="40% - Accent6 22 4" xfId="5379"/>
    <cellStyle name="40% - Accent6 22 5" xfId="5380"/>
    <cellStyle name="40% - Accent6 22 6" xfId="5381"/>
    <cellStyle name="40% - Accent6 22 7" xfId="5382"/>
    <cellStyle name="40% - Accent6 22 8" xfId="5383"/>
    <cellStyle name="40% - Accent6 23" xfId="365"/>
    <cellStyle name="40% - Accent6 23 2" xfId="2278"/>
    <cellStyle name="40% - Accent6 23 3" xfId="2279"/>
    <cellStyle name="40% - Accent6 23 4" xfId="5384"/>
    <cellStyle name="40% - Accent6 23 5" xfId="5385"/>
    <cellStyle name="40% - Accent6 23 6" xfId="5386"/>
    <cellStyle name="40% - Accent6 23 7" xfId="5387"/>
    <cellStyle name="40% - Accent6 23 8" xfId="5388"/>
    <cellStyle name="40% - Accent6 24" xfId="366"/>
    <cellStyle name="40% - Accent6 24 2" xfId="2280"/>
    <cellStyle name="40% - Accent6 24 3" xfId="2281"/>
    <cellStyle name="40% - Accent6 24 4" xfId="5389"/>
    <cellStyle name="40% - Accent6 24 5" xfId="5390"/>
    <cellStyle name="40% - Accent6 24 6" xfId="5391"/>
    <cellStyle name="40% - Accent6 24 7" xfId="5392"/>
    <cellStyle name="40% - Accent6 24 8" xfId="5393"/>
    <cellStyle name="40% - Accent6 25" xfId="367"/>
    <cellStyle name="40% - Accent6 25 2" xfId="2282"/>
    <cellStyle name="40% - Accent6 25 3" xfId="2283"/>
    <cellStyle name="40% - Accent6 25 4" xfId="5394"/>
    <cellStyle name="40% - Accent6 25 5" xfId="5395"/>
    <cellStyle name="40% - Accent6 25 6" xfId="5396"/>
    <cellStyle name="40% - Accent6 25 7" xfId="5397"/>
    <cellStyle name="40% - Accent6 25 8" xfId="5398"/>
    <cellStyle name="40% - Accent6 26" xfId="368"/>
    <cellStyle name="40% - Accent6 26 2" xfId="2284"/>
    <cellStyle name="40% - Accent6 26 3" xfId="2285"/>
    <cellStyle name="40% - Accent6 26 4" xfId="5399"/>
    <cellStyle name="40% - Accent6 26 5" xfId="5400"/>
    <cellStyle name="40% - Accent6 26 6" xfId="5401"/>
    <cellStyle name="40% - Accent6 26 7" xfId="5402"/>
    <cellStyle name="40% - Accent6 26 8" xfId="5403"/>
    <cellStyle name="40% - Accent6 27" xfId="369"/>
    <cellStyle name="40% - Accent6 27 2" xfId="2286"/>
    <cellStyle name="40% - Accent6 27 3" xfId="2287"/>
    <cellStyle name="40% - Accent6 27 4" xfId="5404"/>
    <cellStyle name="40% - Accent6 27 5" xfId="5405"/>
    <cellStyle name="40% - Accent6 27 6" xfId="5406"/>
    <cellStyle name="40% - Accent6 27 7" xfId="5407"/>
    <cellStyle name="40% - Accent6 27 8" xfId="5408"/>
    <cellStyle name="40% - Accent6 28" xfId="370"/>
    <cellStyle name="40% - Accent6 28 2" xfId="2288"/>
    <cellStyle name="40% - Accent6 28 3" xfId="2289"/>
    <cellStyle name="40% - Accent6 28 4" xfId="5409"/>
    <cellStyle name="40% - Accent6 28 5" xfId="5410"/>
    <cellStyle name="40% - Accent6 28 6" xfId="5411"/>
    <cellStyle name="40% - Accent6 28 7" xfId="5412"/>
    <cellStyle name="40% - Accent6 28 8" xfId="5413"/>
    <cellStyle name="40% - Accent6 29" xfId="371"/>
    <cellStyle name="40% - Accent6 29 2" xfId="2290"/>
    <cellStyle name="40% - Accent6 29 3" xfId="2291"/>
    <cellStyle name="40% - Accent6 29 4" xfId="5414"/>
    <cellStyle name="40% - Accent6 29 5" xfId="5415"/>
    <cellStyle name="40% - Accent6 29 6" xfId="5416"/>
    <cellStyle name="40% - Accent6 29 7" xfId="5417"/>
    <cellStyle name="40% - Accent6 29 8" xfId="5418"/>
    <cellStyle name="40% - Accent6 3" xfId="372"/>
    <cellStyle name="40% - Accent6 3 2" xfId="2292"/>
    <cellStyle name="40% - Accent6 3 3" xfId="2293"/>
    <cellStyle name="40% - Accent6 3 4" xfId="5419"/>
    <cellStyle name="40% - Accent6 3 5" xfId="5420"/>
    <cellStyle name="40% - Accent6 3 6" xfId="5421"/>
    <cellStyle name="40% - Accent6 3 7" xfId="5422"/>
    <cellStyle name="40% - Accent6 3 8" xfId="5423"/>
    <cellStyle name="40% - Accent6 30" xfId="373"/>
    <cellStyle name="40% - Accent6 30 2" xfId="2294"/>
    <cellStyle name="40% - Accent6 30 3" xfId="2295"/>
    <cellStyle name="40% - Accent6 30 4" xfId="5424"/>
    <cellStyle name="40% - Accent6 30 5" xfId="5425"/>
    <cellStyle name="40% - Accent6 30 6" xfId="5426"/>
    <cellStyle name="40% - Accent6 30 7" xfId="5427"/>
    <cellStyle name="40% - Accent6 30 8" xfId="5428"/>
    <cellStyle name="40% - Accent6 31" xfId="374"/>
    <cellStyle name="40% - Accent6 31 2" xfId="2296"/>
    <cellStyle name="40% - Accent6 31 3" xfId="2297"/>
    <cellStyle name="40% - Accent6 31 4" xfId="5429"/>
    <cellStyle name="40% - Accent6 31 5" xfId="5430"/>
    <cellStyle name="40% - Accent6 31 6" xfId="5431"/>
    <cellStyle name="40% - Accent6 31 7" xfId="5432"/>
    <cellStyle name="40% - Accent6 31 8" xfId="5433"/>
    <cellStyle name="40% - Accent6 32" xfId="5434"/>
    <cellStyle name="40% - Accent6 4" xfId="375"/>
    <cellStyle name="40% - Accent6 4 2" xfId="2298"/>
    <cellStyle name="40% - Accent6 4 3" xfId="2299"/>
    <cellStyle name="40% - Accent6 4 4" xfId="5435"/>
    <cellStyle name="40% - Accent6 4 5" xfId="5436"/>
    <cellStyle name="40% - Accent6 4 6" xfId="5437"/>
    <cellStyle name="40% - Accent6 4 7" xfId="5438"/>
    <cellStyle name="40% - Accent6 4 8" xfId="5439"/>
    <cellStyle name="40% - Accent6 5" xfId="376"/>
    <cellStyle name="40% - Accent6 5 2" xfId="2300"/>
    <cellStyle name="40% - Accent6 5 3" xfId="2301"/>
    <cellStyle name="40% - Accent6 5 4" xfId="5440"/>
    <cellStyle name="40% - Accent6 5 5" xfId="5441"/>
    <cellStyle name="40% - Accent6 5 6" xfId="5442"/>
    <cellStyle name="40% - Accent6 5 7" xfId="5443"/>
    <cellStyle name="40% - Accent6 5 8" xfId="5444"/>
    <cellStyle name="40% - Accent6 6" xfId="377"/>
    <cellStyle name="40% - Accent6 6 2" xfId="2302"/>
    <cellStyle name="40% - Accent6 6 3" xfId="2303"/>
    <cellStyle name="40% - Accent6 6 4" xfId="5445"/>
    <cellStyle name="40% - Accent6 6 5" xfId="5446"/>
    <cellStyle name="40% - Accent6 6 6" xfId="5447"/>
    <cellStyle name="40% - Accent6 6 7" xfId="5448"/>
    <cellStyle name="40% - Accent6 6 8" xfId="5449"/>
    <cellStyle name="40% - Accent6 7" xfId="378"/>
    <cellStyle name="40% - Accent6 7 2" xfId="2304"/>
    <cellStyle name="40% - Accent6 7 3" xfId="2305"/>
    <cellStyle name="40% - Accent6 7 4" xfId="5450"/>
    <cellStyle name="40% - Accent6 7 5" xfId="5451"/>
    <cellStyle name="40% - Accent6 7 6" xfId="5452"/>
    <cellStyle name="40% - Accent6 7 7" xfId="5453"/>
    <cellStyle name="40% - Accent6 7 8" xfId="5454"/>
    <cellStyle name="40% - Accent6 8" xfId="379"/>
    <cellStyle name="40% - Accent6 8 2" xfId="2306"/>
    <cellStyle name="40% - Accent6 8 3" xfId="2307"/>
    <cellStyle name="40% - Accent6 8 4" xfId="5455"/>
    <cellStyle name="40% - Accent6 8 5" xfId="5456"/>
    <cellStyle name="40% - Accent6 8 6" xfId="5457"/>
    <cellStyle name="40% - Accent6 8 7" xfId="5458"/>
    <cellStyle name="40% - Accent6 8 8" xfId="5459"/>
    <cellStyle name="40% - Accent6 9" xfId="380"/>
    <cellStyle name="40% - Accent6 9 2" xfId="2308"/>
    <cellStyle name="40% - Accent6 9 3" xfId="2309"/>
    <cellStyle name="40% - Accent6 9 4" xfId="5460"/>
    <cellStyle name="40% - Accent6 9 5" xfId="5461"/>
    <cellStyle name="40% - Accent6 9 6" xfId="5462"/>
    <cellStyle name="40% - Accent6 9 7" xfId="5463"/>
    <cellStyle name="40% - Accent6 9 8" xfId="5464"/>
    <cellStyle name="60% - Accent1 10" xfId="381"/>
    <cellStyle name="60% - Accent1 10 2" xfId="2310"/>
    <cellStyle name="60% - Accent1 10 3" xfId="2311"/>
    <cellStyle name="60% - Accent1 10 4" xfId="5465"/>
    <cellStyle name="60% - Accent1 10 5" xfId="5466"/>
    <cellStyle name="60% - Accent1 10 6" xfId="5467"/>
    <cellStyle name="60% - Accent1 10 7" xfId="5468"/>
    <cellStyle name="60% - Accent1 10 8" xfId="5469"/>
    <cellStyle name="60% - Accent1 11" xfId="382"/>
    <cellStyle name="60% - Accent1 11 2" xfId="2312"/>
    <cellStyle name="60% - Accent1 11 3" xfId="2313"/>
    <cellStyle name="60% - Accent1 11 4" xfId="5470"/>
    <cellStyle name="60% - Accent1 11 5" xfId="5471"/>
    <cellStyle name="60% - Accent1 11 6" xfId="5472"/>
    <cellStyle name="60% - Accent1 11 7" xfId="5473"/>
    <cellStyle name="60% - Accent1 11 8" xfId="5474"/>
    <cellStyle name="60% - Accent1 12" xfId="383"/>
    <cellStyle name="60% - Accent1 12 2" xfId="2314"/>
    <cellStyle name="60% - Accent1 12 3" xfId="2315"/>
    <cellStyle name="60% - Accent1 12 4" xfId="5475"/>
    <cellStyle name="60% - Accent1 12 5" xfId="5476"/>
    <cellStyle name="60% - Accent1 12 6" xfId="5477"/>
    <cellStyle name="60% - Accent1 12 7" xfId="5478"/>
    <cellStyle name="60% - Accent1 12 8" xfId="5479"/>
    <cellStyle name="60% - Accent1 13" xfId="384"/>
    <cellStyle name="60% - Accent1 13 2" xfId="2316"/>
    <cellStyle name="60% - Accent1 13 3" xfId="2317"/>
    <cellStyle name="60% - Accent1 13 4" xfId="5480"/>
    <cellStyle name="60% - Accent1 13 5" xfId="5481"/>
    <cellStyle name="60% - Accent1 13 6" xfId="5482"/>
    <cellStyle name="60% - Accent1 13 7" xfId="5483"/>
    <cellStyle name="60% - Accent1 13 8" xfId="5484"/>
    <cellStyle name="60% - Accent1 14" xfId="385"/>
    <cellStyle name="60% - Accent1 14 2" xfId="2318"/>
    <cellStyle name="60% - Accent1 14 3" xfId="2319"/>
    <cellStyle name="60% - Accent1 14 4" xfId="5485"/>
    <cellStyle name="60% - Accent1 14 5" xfId="5486"/>
    <cellStyle name="60% - Accent1 14 6" xfId="5487"/>
    <cellStyle name="60% - Accent1 14 7" xfId="5488"/>
    <cellStyle name="60% - Accent1 14 8" xfId="5489"/>
    <cellStyle name="60% - Accent1 15" xfId="386"/>
    <cellStyle name="60% - Accent1 15 2" xfId="2320"/>
    <cellStyle name="60% - Accent1 15 3" xfId="2321"/>
    <cellStyle name="60% - Accent1 15 4" xfId="5490"/>
    <cellStyle name="60% - Accent1 15 5" xfId="5491"/>
    <cellStyle name="60% - Accent1 15 6" xfId="5492"/>
    <cellStyle name="60% - Accent1 15 7" xfId="5493"/>
    <cellStyle name="60% - Accent1 15 8" xfId="5494"/>
    <cellStyle name="60% - Accent1 16" xfId="387"/>
    <cellStyle name="60% - Accent1 16 2" xfId="2322"/>
    <cellStyle name="60% - Accent1 16 3" xfId="2323"/>
    <cellStyle name="60% - Accent1 16 4" xfId="5495"/>
    <cellStyle name="60% - Accent1 16 5" xfId="5496"/>
    <cellStyle name="60% - Accent1 16 6" xfId="5497"/>
    <cellStyle name="60% - Accent1 16 7" xfId="5498"/>
    <cellStyle name="60% - Accent1 16 8" xfId="5499"/>
    <cellStyle name="60% - Accent1 17" xfId="388"/>
    <cellStyle name="60% - Accent1 17 2" xfId="2324"/>
    <cellStyle name="60% - Accent1 17 3" xfId="2325"/>
    <cellStyle name="60% - Accent1 17 4" xfId="5500"/>
    <cellStyle name="60% - Accent1 17 5" xfId="5501"/>
    <cellStyle name="60% - Accent1 17 6" xfId="5502"/>
    <cellStyle name="60% - Accent1 17 7" xfId="5503"/>
    <cellStyle name="60% - Accent1 17 8" xfId="5504"/>
    <cellStyle name="60% - Accent1 18" xfId="389"/>
    <cellStyle name="60% - Accent1 18 2" xfId="2326"/>
    <cellStyle name="60% - Accent1 18 3" xfId="2327"/>
    <cellStyle name="60% - Accent1 18 4" xfId="5505"/>
    <cellStyle name="60% - Accent1 18 5" xfId="5506"/>
    <cellStyle name="60% - Accent1 18 6" xfId="5507"/>
    <cellStyle name="60% - Accent1 18 7" xfId="5508"/>
    <cellStyle name="60% - Accent1 18 8" xfId="5509"/>
    <cellStyle name="60% - Accent1 19" xfId="390"/>
    <cellStyle name="60% - Accent1 19 2" xfId="2328"/>
    <cellStyle name="60% - Accent1 19 3" xfId="2329"/>
    <cellStyle name="60% - Accent1 19 4" xfId="5510"/>
    <cellStyle name="60% - Accent1 19 5" xfId="5511"/>
    <cellStyle name="60% - Accent1 19 6" xfId="5512"/>
    <cellStyle name="60% - Accent1 19 7" xfId="5513"/>
    <cellStyle name="60% - Accent1 19 8" xfId="5514"/>
    <cellStyle name="60% - Accent1 2" xfId="391"/>
    <cellStyle name="60% - Accent1 2 2" xfId="2330"/>
    <cellStyle name="60% - Accent1 2 3" xfId="2331"/>
    <cellStyle name="60% - Accent1 2 4" xfId="5515"/>
    <cellStyle name="60% - Accent1 2 5" xfId="5516"/>
    <cellStyle name="60% - Accent1 2 6" xfId="5517"/>
    <cellStyle name="60% - Accent1 2 7" xfId="5518"/>
    <cellStyle name="60% - Accent1 2 8" xfId="5519"/>
    <cellStyle name="60% - Accent1 20" xfId="392"/>
    <cellStyle name="60% - Accent1 20 2" xfId="2332"/>
    <cellStyle name="60% - Accent1 20 3" xfId="2333"/>
    <cellStyle name="60% - Accent1 20 4" xfId="5520"/>
    <cellStyle name="60% - Accent1 20 5" xfId="5521"/>
    <cellStyle name="60% - Accent1 20 6" xfId="5522"/>
    <cellStyle name="60% - Accent1 20 7" xfId="5523"/>
    <cellStyle name="60% - Accent1 20 8" xfId="5524"/>
    <cellStyle name="60% - Accent1 21" xfId="393"/>
    <cellStyle name="60% - Accent1 21 2" xfId="2334"/>
    <cellStyle name="60% - Accent1 21 3" xfId="2335"/>
    <cellStyle name="60% - Accent1 21 4" xfId="5525"/>
    <cellStyle name="60% - Accent1 21 5" xfId="5526"/>
    <cellStyle name="60% - Accent1 21 6" xfId="5527"/>
    <cellStyle name="60% - Accent1 21 7" xfId="5528"/>
    <cellStyle name="60% - Accent1 21 8" xfId="5529"/>
    <cellStyle name="60% - Accent1 22" xfId="394"/>
    <cellStyle name="60% - Accent1 22 2" xfId="2336"/>
    <cellStyle name="60% - Accent1 22 3" xfId="2337"/>
    <cellStyle name="60% - Accent1 22 4" xfId="5530"/>
    <cellStyle name="60% - Accent1 22 5" xfId="5531"/>
    <cellStyle name="60% - Accent1 22 6" xfId="5532"/>
    <cellStyle name="60% - Accent1 22 7" xfId="5533"/>
    <cellStyle name="60% - Accent1 22 8" xfId="5534"/>
    <cellStyle name="60% - Accent1 23" xfId="395"/>
    <cellStyle name="60% - Accent1 23 2" xfId="2338"/>
    <cellStyle name="60% - Accent1 23 3" xfId="2339"/>
    <cellStyle name="60% - Accent1 23 4" xfId="5535"/>
    <cellStyle name="60% - Accent1 23 5" xfId="5536"/>
    <cellStyle name="60% - Accent1 23 6" xfId="5537"/>
    <cellStyle name="60% - Accent1 23 7" xfId="5538"/>
    <cellStyle name="60% - Accent1 23 8" xfId="5539"/>
    <cellStyle name="60% - Accent1 24" xfId="396"/>
    <cellStyle name="60% - Accent1 24 2" xfId="2340"/>
    <cellStyle name="60% - Accent1 24 3" xfId="2341"/>
    <cellStyle name="60% - Accent1 24 4" xfId="5540"/>
    <cellStyle name="60% - Accent1 24 5" xfId="5541"/>
    <cellStyle name="60% - Accent1 24 6" xfId="5542"/>
    <cellStyle name="60% - Accent1 24 7" xfId="5543"/>
    <cellStyle name="60% - Accent1 24 8" xfId="5544"/>
    <cellStyle name="60% - Accent1 25" xfId="397"/>
    <cellStyle name="60% - Accent1 25 2" xfId="2342"/>
    <cellStyle name="60% - Accent1 25 3" xfId="2343"/>
    <cellStyle name="60% - Accent1 25 4" xfId="5545"/>
    <cellStyle name="60% - Accent1 25 5" xfId="5546"/>
    <cellStyle name="60% - Accent1 25 6" xfId="5547"/>
    <cellStyle name="60% - Accent1 25 7" xfId="5548"/>
    <cellStyle name="60% - Accent1 25 8" xfId="5549"/>
    <cellStyle name="60% - Accent1 26" xfId="398"/>
    <cellStyle name="60% - Accent1 26 2" xfId="2344"/>
    <cellStyle name="60% - Accent1 26 3" xfId="2345"/>
    <cellStyle name="60% - Accent1 26 4" xfId="5550"/>
    <cellStyle name="60% - Accent1 26 5" xfId="5551"/>
    <cellStyle name="60% - Accent1 26 6" xfId="5552"/>
    <cellStyle name="60% - Accent1 26 7" xfId="5553"/>
    <cellStyle name="60% - Accent1 26 8" xfId="5554"/>
    <cellStyle name="60% - Accent1 27" xfId="399"/>
    <cellStyle name="60% - Accent1 27 2" xfId="2346"/>
    <cellStyle name="60% - Accent1 27 3" xfId="2347"/>
    <cellStyle name="60% - Accent1 27 4" xfId="5555"/>
    <cellStyle name="60% - Accent1 27 5" xfId="5556"/>
    <cellStyle name="60% - Accent1 27 6" xfId="5557"/>
    <cellStyle name="60% - Accent1 27 7" xfId="5558"/>
    <cellStyle name="60% - Accent1 27 8" xfId="5559"/>
    <cellStyle name="60% - Accent1 28" xfId="400"/>
    <cellStyle name="60% - Accent1 28 2" xfId="2348"/>
    <cellStyle name="60% - Accent1 28 3" xfId="2349"/>
    <cellStyle name="60% - Accent1 28 4" xfId="5560"/>
    <cellStyle name="60% - Accent1 28 5" xfId="5561"/>
    <cellStyle name="60% - Accent1 28 6" xfId="5562"/>
    <cellStyle name="60% - Accent1 28 7" xfId="5563"/>
    <cellStyle name="60% - Accent1 28 8" xfId="5564"/>
    <cellStyle name="60% - Accent1 29" xfId="401"/>
    <cellStyle name="60% - Accent1 29 2" xfId="2350"/>
    <cellStyle name="60% - Accent1 29 3" xfId="2351"/>
    <cellStyle name="60% - Accent1 29 4" xfId="5565"/>
    <cellStyle name="60% - Accent1 29 5" xfId="5566"/>
    <cellStyle name="60% - Accent1 29 6" xfId="5567"/>
    <cellStyle name="60% - Accent1 29 7" xfId="5568"/>
    <cellStyle name="60% - Accent1 29 8" xfId="5569"/>
    <cellStyle name="60% - Accent1 3" xfId="402"/>
    <cellStyle name="60% - Accent1 3 2" xfId="2352"/>
    <cellStyle name="60% - Accent1 3 3" xfId="2353"/>
    <cellStyle name="60% - Accent1 3 4" xfId="5570"/>
    <cellStyle name="60% - Accent1 3 5" xfId="5571"/>
    <cellStyle name="60% - Accent1 3 6" xfId="5572"/>
    <cellStyle name="60% - Accent1 3 7" xfId="5573"/>
    <cellStyle name="60% - Accent1 3 8" xfId="5574"/>
    <cellStyle name="60% - Accent1 30" xfId="403"/>
    <cellStyle name="60% - Accent1 30 2" xfId="2354"/>
    <cellStyle name="60% - Accent1 30 3" xfId="2355"/>
    <cellStyle name="60% - Accent1 30 4" xfId="5575"/>
    <cellStyle name="60% - Accent1 30 5" xfId="5576"/>
    <cellStyle name="60% - Accent1 30 6" xfId="5577"/>
    <cellStyle name="60% - Accent1 30 7" xfId="5578"/>
    <cellStyle name="60% - Accent1 30 8" xfId="5579"/>
    <cellStyle name="60% - Accent1 31" xfId="404"/>
    <cellStyle name="60% - Accent1 31 2" xfId="2356"/>
    <cellStyle name="60% - Accent1 31 3" xfId="2357"/>
    <cellStyle name="60% - Accent1 31 4" xfId="5580"/>
    <cellStyle name="60% - Accent1 31 5" xfId="5581"/>
    <cellStyle name="60% - Accent1 31 6" xfId="5582"/>
    <cellStyle name="60% - Accent1 31 7" xfId="5583"/>
    <cellStyle name="60% - Accent1 31 8" xfId="5584"/>
    <cellStyle name="60% - Accent1 32" xfId="5585"/>
    <cellStyle name="60% - Accent1 4" xfId="405"/>
    <cellStyle name="60% - Accent1 4 2" xfId="2358"/>
    <cellStyle name="60% - Accent1 4 3" xfId="2359"/>
    <cellStyle name="60% - Accent1 4 4" xfId="5586"/>
    <cellStyle name="60% - Accent1 4 5" xfId="5587"/>
    <cellStyle name="60% - Accent1 4 6" xfId="5588"/>
    <cellStyle name="60% - Accent1 4 7" xfId="5589"/>
    <cellStyle name="60% - Accent1 4 8" xfId="5590"/>
    <cellStyle name="60% - Accent1 5" xfId="406"/>
    <cellStyle name="60% - Accent1 5 2" xfId="2360"/>
    <cellStyle name="60% - Accent1 5 3" xfId="2361"/>
    <cellStyle name="60% - Accent1 5 4" xfId="5591"/>
    <cellStyle name="60% - Accent1 5 5" xfId="5592"/>
    <cellStyle name="60% - Accent1 5 6" xfId="5593"/>
    <cellStyle name="60% - Accent1 5 7" xfId="5594"/>
    <cellStyle name="60% - Accent1 5 8" xfId="5595"/>
    <cellStyle name="60% - Accent1 6" xfId="407"/>
    <cellStyle name="60% - Accent1 6 2" xfId="2362"/>
    <cellStyle name="60% - Accent1 6 3" xfId="2363"/>
    <cellStyle name="60% - Accent1 6 4" xfId="5596"/>
    <cellStyle name="60% - Accent1 6 5" xfId="5597"/>
    <cellStyle name="60% - Accent1 6 6" xfId="5598"/>
    <cellStyle name="60% - Accent1 6 7" xfId="5599"/>
    <cellStyle name="60% - Accent1 6 8" xfId="5600"/>
    <cellStyle name="60% - Accent1 7" xfId="408"/>
    <cellStyle name="60% - Accent1 7 2" xfId="2364"/>
    <cellStyle name="60% - Accent1 7 3" xfId="2365"/>
    <cellStyle name="60% - Accent1 7 4" xfId="5601"/>
    <cellStyle name="60% - Accent1 7 5" xfId="5602"/>
    <cellStyle name="60% - Accent1 7 6" xfId="5603"/>
    <cellStyle name="60% - Accent1 7 7" xfId="5604"/>
    <cellStyle name="60% - Accent1 7 8" xfId="5605"/>
    <cellStyle name="60% - Accent1 8" xfId="409"/>
    <cellStyle name="60% - Accent1 8 2" xfId="2366"/>
    <cellStyle name="60% - Accent1 8 3" xfId="2367"/>
    <cellStyle name="60% - Accent1 8 4" xfId="5606"/>
    <cellStyle name="60% - Accent1 8 5" xfId="5607"/>
    <cellStyle name="60% - Accent1 8 6" xfId="5608"/>
    <cellStyle name="60% - Accent1 8 7" xfId="5609"/>
    <cellStyle name="60% - Accent1 8 8" xfId="5610"/>
    <cellStyle name="60% - Accent1 9" xfId="410"/>
    <cellStyle name="60% - Accent1 9 2" xfId="2368"/>
    <cellStyle name="60% - Accent1 9 3" xfId="2369"/>
    <cellStyle name="60% - Accent1 9 4" xfId="5611"/>
    <cellStyle name="60% - Accent1 9 5" xfId="5612"/>
    <cellStyle name="60% - Accent1 9 6" xfId="5613"/>
    <cellStyle name="60% - Accent1 9 7" xfId="5614"/>
    <cellStyle name="60% - Accent1 9 8" xfId="5615"/>
    <cellStyle name="60% - Accent2 10" xfId="411"/>
    <cellStyle name="60% - Accent2 10 2" xfId="2370"/>
    <cellStyle name="60% - Accent2 10 3" xfId="2371"/>
    <cellStyle name="60% - Accent2 10 4" xfId="5616"/>
    <cellStyle name="60% - Accent2 10 5" xfId="5617"/>
    <cellStyle name="60% - Accent2 10 6" xfId="5618"/>
    <cellStyle name="60% - Accent2 10 7" xfId="5619"/>
    <cellStyle name="60% - Accent2 10 8" xfId="5620"/>
    <cellStyle name="60% - Accent2 11" xfId="412"/>
    <cellStyle name="60% - Accent2 11 2" xfId="2372"/>
    <cellStyle name="60% - Accent2 11 3" xfId="2373"/>
    <cellStyle name="60% - Accent2 11 4" xfId="5621"/>
    <cellStyle name="60% - Accent2 11 5" xfId="5622"/>
    <cellStyle name="60% - Accent2 11 6" xfId="5623"/>
    <cellStyle name="60% - Accent2 11 7" xfId="5624"/>
    <cellStyle name="60% - Accent2 11 8" xfId="5625"/>
    <cellStyle name="60% - Accent2 12" xfId="413"/>
    <cellStyle name="60% - Accent2 12 2" xfId="2374"/>
    <cellStyle name="60% - Accent2 12 3" xfId="2375"/>
    <cellStyle name="60% - Accent2 12 4" xfId="5626"/>
    <cellStyle name="60% - Accent2 12 5" xfId="5627"/>
    <cellStyle name="60% - Accent2 12 6" xfId="5628"/>
    <cellStyle name="60% - Accent2 12 7" xfId="5629"/>
    <cellStyle name="60% - Accent2 12 8" xfId="5630"/>
    <cellStyle name="60% - Accent2 13" xfId="414"/>
    <cellStyle name="60% - Accent2 13 2" xfId="2376"/>
    <cellStyle name="60% - Accent2 13 3" xfId="2377"/>
    <cellStyle name="60% - Accent2 13 4" xfId="5631"/>
    <cellStyle name="60% - Accent2 13 5" xfId="5632"/>
    <cellStyle name="60% - Accent2 13 6" xfId="5633"/>
    <cellStyle name="60% - Accent2 13 7" xfId="5634"/>
    <cellStyle name="60% - Accent2 13 8" xfId="5635"/>
    <cellStyle name="60% - Accent2 14" xfId="415"/>
    <cellStyle name="60% - Accent2 14 2" xfId="2378"/>
    <cellStyle name="60% - Accent2 14 3" xfId="2379"/>
    <cellStyle name="60% - Accent2 14 4" xfId="5636"/>
    <cellStyle name="60% - Accent2 14 5" xfId="5637"/>
    <cellStyle name="60% - Accent2 14 6" xfId="5638"/>
    <cellStyle name="60% - Accent2 14 7" xfId="5639"/>
    <cellStyle name="60% - Accent2 14 8" xfId="5640"/>
    <cellStyle name="60% - Accent2 15" xfId="416"/>
    <cellStyle name="60% - Accent2 15 2" xfId="2380"/>
    <cellStyle name="60% - Accent2 15 3" xfId="2381"/>
    <cellStyle name="60% - Accent2 15 4" xfId="5641"/>
    <cellStyle name="60% - Accent2 15 5" xfId="5642"/>
    <cellStyle name="60% - Accent2 15 6" xfId="5643"/>
    <cellStyle name="60% - Accent2 15 7" xfId="5644"/>
    <cellStyle name="60% - Accent2 15 8" xfId="5645"/>
    <cellStyle name="60% - Accent2 16" xfId="417"/>
    <cellStyle name="60% - Accent2 16 2" xfId="2382"/>
    <cellStyle name="60% - Accent2 16 3" xfId="2383"/>
    <cellStyle name="60% - Accent2 16 4" xfId="5646"/>
    <cellStyle name="60% - Accent2 16 5" xfId="5647"/>
    <cellStyle name="60% - Accent2 16 6" xfId="5648"/>
    <cellStyle name="60% - Accent2 16 7" xfId="5649"/>
    <cellStyle name="60% - Accent2 16 8" xfId="5650"/>
    <cellStyle name="60% - Accent2 17" xfId="418"/>
    <cellStyle name="60% - Accent2 17 2" xfId="2384"/>
    <cellStyle name="60% - Accent2 17 3" xfId="2385"/>
    <cellStyle name="60% - Accent2 17 4" xfId="5651"/>
    <cellStyle name="60% - Accent2 17 5" xfId="5652"/>
    <cellStyle name="60% - Accent2 17 6" xfId="5653"/>
    <cellStyle name="60% - Accent2 17 7" xfId="5654"/>
    <cellStyle name="60% - Accent2 17 8" xfId="5655"/>
    <cellStyle name="60% - Accent2 18" xfId="419"/>
    <cellStyle name="60% - Accent2 18 2" xfId="2386"/>
    <cellStyle name="60% - Accent2 18 3" xfId="2387"/>
    <cellStyle name="60% - Accent2 18 4" xfId="5656"/>
    <cellStyle name="60% - Accent2 18 5" xfId="5657"/>
    <cellStyle name="60% - Accent2 18 6" xfId="5658"/>
    <cellStyle name="60% - Accent2 18 7" xfId="5659"/>
    <cellStyle name="60% - Accent2 18 8" xfId="5660"/>
    <cellStyle name="60% - Accent2 19" xfId="420"/>
    <cellStyle name="60% - Accent2 19 2" xfId="2388"/>
    <cellStyle name="60% - Accent2 19 3" xfId="2389"/>
    <cellStyle name="60% - Accent2 19 4" xfId="5661"/>
    <cellStyle name="60% - Accent2 19 5" xfId="5662"/>
    <cellStyle name="60% - Accent2 19 6" xfId="5663"/>
    <cellStyle name="60% - Accent2 19 7" xfId="5664"/>
    <cellStyle name="60% - Accent2 19 8" xfId="5665"/>
    <cellStyle name="60% - Accent2 2" xfId="421"/>
    <cellStyle name="60% - Accent2 2 2" xfId="2390"/>
    <cellStyle name="60% - Accent2 2 3" xfId="2391"/>
    <cellStyle name="60% - Accent2 2 4" xfId="5666"/>
    <cellStyle name="60% - Accent2 2 5" xfId="5667"/>
    <cellStyle name="60% - Accent2 2 6" xfId="5668"/>
    <cellStyle name="60% - Accent2 2 7" xfId="5669"/>
    <cellStyle name="60% - Accent2 2 8" xfId="5670"/>
    <cellStyle name="60% - Accent2 20" xfId="422"/>
    <cellStyle name="60% - Accent2 20 2" xfId="2392"/>
    <cellStyle name="60% - Accent2 20 3" xfId="2393"/>
    <cellStyle name="60% - Accent2 20 4" xfId="5671"/>
    <cellStyle name="60% - Accent2 20 5" xfId="5672"/>
    <cellStyle name="60% - Accent2 20 6" xfId="5673"/>
    <cellStyle name="60% - Accent2 20 7" xfId="5674"/>
    <cellStyle name="60% - Accent2 20 8" xfId="5675"/>
    <cellStyle name="60% - Accent2 21" xfId="423"/>
    <cellStyle name="60% - Accent2 21 2" xfId="2394"/>
    <cellStyle name="60% - Accent2 21 3" xfId="2395"/>
    <cellStyle name="60% - Accent2 21 4" xfId="5676"/>
    <cellStyle name="60% - Accent2 21 5" xfId="5677"/>
    <cellStyle name="60% - Accent2 21 6" xfId="5678"/>
    <cellStyle name="60% - Accent2 21 7" xfId="5679"/>
    <cellStyle name="60% - Accent2 21 8" xfId="5680"/>
    <cellStyle name="60% - Accent2 22" xfId="424"/>
    <cellStyle name="60% - Accent2 22 2" xfId="2396"/>
    <cellStyle name="60% - Accent2 22 3" xfId="2397"/>
    <cellStyle name="60% - Accent2 22 4" xfId="5681"/>
    <cellStyle name="60% - Accent2 22 5" xfId="5682"/>
    <cellStyle name="60% - Accent2 22 6" xfId="5683"/>
    <cellStyle name="60% - Accent2 22 7" xfId="5684"/>
    <cellStyle name="60% - Accent2 22 8" xfId="5685"/>
    <cellStyle name="60% - Accent2 23" xfId="425"/>
    <cellStyle name="60% - Accent2 23 2" xfId="2398"/>
    <cellStyle name="60% - Accent2 23 3" xfId="2399"/>
    <cellStyle name="60% - Accent2 23 4" xfId="5686"/>
    <cellStyle name="60% - Accent2 23 5" xfId="5687"/>
    <cellStyle name="60% - Accent2 23 6" xfId="5688"/>
    <cellStyle name="60% - Accent2 23 7" xfId="5689"/>
    <cellStyle name="60% - Accent2 23 8" xfId="5690"/>
    <cellStyle name="60% - Accent2 24" xfId="426"/>
    <cellStyle name="60% - Accent2 24 2" xfId="2400"/>
    <cellStyle name="60% - Accent2 24 3" xfId="2401"/>
    <cellStyle name="60% - Accent2 24 4" xfId="5691"/>
    <cellStyle name="60% - Accent2 24 5" xfId="5692"/>
    <cellStyle name="60% - Accent2 24 6" xfId="5693"/>
    <cellStyle name="60% - Accent2 24 7" xfId="5694"/>
    <cellStyle name="60% - Accent2 24 8" xfId="5695"/>
    <cellStyle name="60% - Accent2 25" xfId="427"/>
    <cellStyle name="60% - Accent2 25 2" xfId="2402"/>
    <cellStyle name="60% - Accent2 25 3" xfId="2403"/>
    <cellStyle name="60% - Accent2 25 4" xfId="5696"/>
    <cellStyle name="60% - Accent2 25 5" xfId="5697"/>
    <cellStyle name="60% - Accent2 25 6" xfId="5698"/>
    <cellStyle name="60% - Accent2 25 7" xfId="5699"/>
    <cellStyle name="60% - Accent2 25 8" xfId="5700"/>
    <cellStyle name="60% - Accent2 26" xfId="428"/>
    <cellStyle name="60% - Accent2 26 2" xfId="2404"/>
    <cellStyle name="60% - Accent2 26 3" xfId="2405"/>
    <cellStyle name="60% - Accent2 26 4" xfId="5701"/>
    <cellStyle name="60% - Accent2 26 5" xfId="5702"/>
    <cellStyle name="60% - Accent2 26 6" xfId="5703"/>
    <cellStyle name="60% - Accent2 26 7" xfId="5704"/>
    <cellStyle name="60% - Accent2 26 8" xfId="5705"/>
    <cellStyle name="60% - Accent2 27" xfId="429"/>
    <cellStyle name="60% - Accent2 27 2" xfId="2406"/>
    <cellStyle name="60% - Accent2 27 3" xfId="2407"/>
    <cellStyle name="60% - Accent2 27 4" xfId="5706"/>
    <cellStyle name="60% - Accent2 27 5" xfId="5707"/>
    <cellStyle name="60% - Accent2 27 6" xfId="5708"/>
    <cellStyle name="60% - Accent2 27 7" xfId="5709"/>
    <cellStyle name="60% - Accent2 27 8" xfId="5710"/>
    <cellStyle name="60% - Accent2 28" xfId="430"/>
    <cellStyle name="60% - Accent2 28 2" xfId="2408"/>
    <cellStyle name="60% - Accent2 28 3" xfId="2409"/>
    <cellStyle name="60% - Accent2 28 4" xfId="5711"/>
    <cellStyle name="60% - Accent2 28 5" xfId="5712"/>
    <cellStyle name="60% - Accent2 28 6" xfId="5713"/>
    <cellStyle name="60% - Accent2 28 7" xfId="5714"/>
    <cellStyle name="60% - Accent2 28 8" xfId="5715"/>
    <cellStyle name="60% - Accent2 29" xfId="431"/>
    <cellStyle name="60% - Accent2 29 2" xfId="2410"/>
    <cellStyle name="60% - Accent2 29 3" xfId="2411"/>
    <cellStyle name="60% - Accent2 29 4" xfId="5716"/>
    <cellStyle name="60% - Accent2 29 5" xfId="5717"/>
    <cellStyle name="60% - Accent2 29 6" xfId="5718"/>
    <cellStyle name="60% - Accent2 29 7" xfId="5719"/>
    <cellStyle name="60% - Accent2 29 8" xfId="5720"/>
    <cellStyle name="60% - Accent2 3" xfId="432"/>
    <cellStyle name="60% - Accent2 3 2" xfId="2412"/>
    <cellStyle name="60% - Accent2 3 3" xfId="2413"/>
    <cellStyle name="60% - Accent2 3 4" xfId="5721"/>
    <cellStyle name="60% - Accent2 3 5" xfId="5722"/>
    <cellStyle name="60% - Accent2 3 6" xfId="5723"/>
    <cellStyle name="60% - Accent2 3 7" xfId="5724"/>
    <cellStyle name="60% - Accent2 3 8" xfId="5725"/>
    <cellStyle name="60% - Accent2 30" xfId="433"/>
    <cellStyle name="60% - Accent2 30 2" xfId="2414"/>
    <cellStyle name="60% - Accent2 30 3" xfId="2415"/>
    <cellStyle name="60% - Accent2 30 4" xfId="5726"/>
    <cellStyle name="60% - Accent2 30 5" xfId="5727"/>
    <cellStyle name="60% - Accent2 30 6" xfId="5728"/>
    <cellStyle name="60% - Accent2 30 7" xfId="5729"/>
    <cellStyle name="60% - Accent2 30 8" xfId="5730"/>
    <cellStyle name="60% - Accent2 31" xfId="434"/>
    <cellStyle name="60% - Accent2 31 2" xfId="2416"/>
    <cellStyle name="60% - Accent2 31 3" xfId="2417"/>
    <cellStyle name="60% - Accent2 31 4" xfId="5731"/>
    <cellStyle name="60% - Accent2 31 5" xfId="5732"/>
    <cellStyle name="60% - Accent2 31 6" xfId="5733"/>
    <cellStyle name="60% - Accent2 31 7" xfId="5734"/>
    <cellStyle name="60% - Accent2 31 8" xfId="5735"/>
    <cellStyle name="60% - Accent2 32" xfId="5736"/>
    <cellStyle name="60% - Accent2 4" xfId="435"/>
    <cellStyle name="60% - Accent2 4 2" xfId="2418"/>
    <cellStyle name="60% - Accent2 4 3" xfId="2419"/>
    <cellStyle name="60% - Accent2 4 4" xfId="5737"/>
    <cellStyle name="60% - Accent2 4 5" xfId="5738"/>
    <cellStyle name="60% - Accent2 4 6" xfId="5739"/>
    <cellStyle name="60% - Accent2 4 7" xfId="5740"/>
    <cellStyle name="60% - Accent2 4 8" xfId="5741"/>
    <cellStyle name="60% - Accent2 5" xfId="436"/>
    <cellStyle name="60% - Accent2 5 2" xfId="2420"/>
    <cellStyle name="60% - Accent2 5 3" xfId="2421"/>
    <cellStyle name="60% - Accent2 5 4" xfId="5742"/>
    <cellStyle name="60% - Accent2 5 5" xfId="5743"/>
    <cellStyle name="60% - Accent2 5 6" xfId="5744"/>
    <cellStyle name="60% - Accent2 5 7" xfId="5745"/>
    <cellStyle name="60% - Accent2 5 8" xfId="5746"/>
    <cellStyle name="60% - Accent2 6" xfId="437"/>
    <cellStyle name="60% - Accent2 6 2" xfId="2422"/>
    <cellStyle name="60% - Accent2 6 3" xfId="2423"/>
    <cellStyle name="60% - Accent2 6 4" xfId="5747"/>
    <cellStyle name="60% - Accent2 6 5" xfId="5748"/>
    <cellStyle name="60% - Accent2 6 6" xfId="5749"/>
    <cellStyle name="60% - Accent2 6 7" xfId="5750"/>
    <cellStyle name="60% - Accent2 6 8" xfId="5751"/>
    <cellStyle name="60% - Accent2 7" xfId="438"/>
    <cellStyle name="60% - Accent2 7 2" xfId="2424"/>
    <cellStyle name="60% - Accent2 7 3" xfId="2425"/>
    <cellStyle name="60% - Accent2 7 4" xfId="5752"/>
    <cellStyle name="60% - Accent2 7 5" xfId="5753"/>
    <cellStyle name="60% - Accent2 7 6" xfId="5754"/>
    <cellStyle name="60% - Accent2 7 7" xfId="5755"/>
    <cellStyle name="60% - Accent2 7 8" xfId="5756"/>
    <cellStyle name="60% - Accent2 8" xfId="439"/>
    <cellStyle name="60% - Accent2 8 2" xfId="2426"/>
    <cellStyle name="60% - Accent2 8 3" xfId="2427"/>
    <cellStyle name="60% - Accent2 8 4" xfId="5757"/>
    <cellStyle name="60% - Accent2 8 5" xfId="5758"/>
    <cellStyle name="60% - Accent2 8 6" xfId="5759"/>
    <cellStyle name="60% - Accent2 8 7" xfId="5760"/>
    <cellStyle name="60% - Accent2 8 8" xfId="5761"/>
    <cellStyle name="60% - Accent2 9" xfId="440"/>
    <cellStyle name="60% - Accent2 9 2" xfId="2428"/>
    <cellStyle name="60% - Accent2 9 3" xfId="2429"/>
    <cellStyle name="60% - Accent2 9 4" xfId="5762"/>
    <cellStyle name="60% - Accent2 9 5" xfId="5763"/>
    <cellStyle name="60% - Accent2 9 6" xfId="5764"/>
    <cellStyle name="60% - Accent2 9 7" xfId="5765"/>
    <cellStyle name="60% - Accent2 9 8" xfId="5766"/>
    <cellStyle name="60% - Accent3 10" xfId="441"/>
    <cellStyle name="60% - Accent3 10 2" xfId="2430"/>
    <cellStyle name="60% - Accent3 10 3" xfId="2431"/>
    <cellStyle name="60% - Accent3 10 4" xfId="5767"/>
    <cellStyle name="60% - Accent3 10 5" xfId="5768"/>
    <cellStyle name="60% - Accent3 10 6" xfId="5769"/>
    <cellStyle name="60% - Accent3 10 7" xfId="5770"/>
    <cellStyle name="60% - Accent3 10 8" xfId="5771"/>
    <cellStyle name="60% - Accent3 11" xfId="442"/>
    <cellStyle name="60% - Accent3 11 2" xfId="2432"/>
    <cellStyle name="60% - Accent3 11 3" xfId="2433"/>
    <cellStyle name="60% - Accent3 11 4" xfId="5772"/>
    <cellStyle name="60% - Accent3 11 5" xfId="5773"/>
    <cellStyle name="60% - Accent3 11 6" xfId="5774"/>
    <cellStyle name="60% - Accent3 11 7" xfId="5775"/>
    <cellStyle name="60% - Accent3 11 8" xfId="5776"/>
    <cellStyle name="60% - Accent3 12" xfId="443"/>
    <cellStyle name="60% - Accent3 12 2" xfId="2434"/>
    <cellStyle name="60% - Accent3 12 3" xfId="2435"/>
    <cellStyle name="60% - Accent3 12 4" xfId="5777"/>
    <cellStyle name="60% - Accent3 12 5" xfId="5778"/>
    <cellStyle name="60% - Accent3 12 6" xfId="5779"/>
    <cellStyle name="60% - Accent3 12 7" xfId="5780"/>
    <cellStyle name="60% - Accent3 12 8" xfId="5781"/>
    <cellStyle name="60% - Accent3 13" xfId="444"/>
    <cellStyle name="60% - Accent3 13 2" xfId="2436"/>
    <cellStyle name="60% - Accent3 13 3" xfId="2437"/>
    <cellStyle name="60% - Accent3 13 4" xfId="5782"/>
    <cellStyle name="60% - Accent3 13 5" xfId="5783"/>
    <cellStyle name="60% - Accent3 13 6" xfId="5784"/>
    <cellStyle name="60% - Accent3 13 7" xfId="5785"/>
    <cellStyle name="60% - Accent3 13 8" xfId="5786"/>
    <cellStyle name="60% - Accent3 14" xfId="445"/>
    <cellStyle name="60% - Accent3 14 2" xfId="2438"/>
    <cellStyle name="60% - Accent3 14 3" xfId="2439"/>
    <cellStyle name="60% - Accent3 14 4" xfId="5787"/>
    <cellStyle name="60% - Accent3 14 5" xfId="5788"/>
    <cellStyle name="60% - Accent3 14 6" xfId="5789"/>
    <cellStyle name="60% - Accent3 14 7" xfId="5790"/>
    <cellStyle name="60% - Accent3 14 8" xfId="5791"/>
    <cellStyle name="60% - Accent3 15" xfId="446"/>
    <cellStyle name="60% - Accent3 15 2" xfId="2440"/>
    <cellStyle name="60% - Accent3 15 3" xfId="2441"/>
    <cellStyle name="60% - Accent3 15 4" xfId="5792"/>
    <cellStyle name="60% - Accent3 15 5" xfId="5793"/>
    <cellStyle name="60% - Accent3 15 6" xfId="5794"/>
    <cellStyle name="60% - Accent3 15 7" xfId="5795"/>
    <cellStyle name="60% - Accent3 15 8" xfId="5796"/>
    <cellStyle name="60% - Accent3 16" xfId="447"/>
    <cellStyle name="60% - Accent3 16 2" xfId="2442"/>
    <cellStyle name="60% - Accent3 16 3" xfId="2443"/>
    <cellStyle name="60% - Accent3 16 4" xfId="5797"/>
    <cellStyle name="60% - Accent3 16 5" xfId="5798"/>
    <cellStyle name="60% - Accent3 16 6" xfId="5799"/>
    <cellStyle name="60% - Accent3 16 7" xfId="5800"/>
    <cellStyle name="60% - Accent3 16 8" xfId="5801"/>
    <cellStyle name="60% - Accent3 17" xfId="448"/>
    <cellStyle name="60% - Accent3 17 2" xfId="2444"/>
    <cellStyle name="60% - Accent3 17 3" xfId="2445"/>
    <cellStyle name="60% - Accent3 17 4" xfId="5802"/>
    <cellStyle name="60% - Accent3 17 5" xfId="5803"/>
    <cellStyle name="60% - Accent3 17 6" xfId="5804"/>
    <cellStyle name="60% - Accent3 17 7" xfId="5805"/>
    <cellStyle name="60% - Accent3 17 8" xfId="5806"/>
    <cellStyle name="60% - Accent3 18" xfId="449"/>
    <cellStyle name="60% - Accent3 18 2" xfId="2446"/>
    <cellStyle name="60% - Accent3 18 3" xfId="2447"/>
    <cellStyle name="60% - Accent3 18 4" xfId="5807"/>
    <cellStyle name="60% - Accent3 18 5" xfId="5808"/>
    <cellStyle name="60% - Accent3 18 6" xfId="5809"/>
    <cellStyle name="60% - Accent3 18 7" xfId="5810"/>
    <cellStyle name="60% - Accent3 18 8" xfId="5811"/>
    <cellStyle name="60% - Accent3 19" xfId="450"/>
    <cellStyle name="60% - Accent3 19 2" xfId="2448"/>
    <cellStyle name="60% - Accent3 19 3" xfId="2449"/>
    <cellStyle name="60% - Accent3 19 4" xfId="5812"/>
    <cellStyle name="60% - Accent3 19 5" xfId="5813"/>
    <cellStyle name="60% - Accent3 19 6" xfId="5814"/>
    <cellStyle name="60% - Accent3 19 7" xfId="5815"/>
    <cellStyle name="60% - Accent3 19 8" xfId="5816"/>
    <cellStyle name="60% - Accent3 2" xfId="451"/>
    <cellStyle name="60% - Accent3 2 2" xfId="2450"/>
    <cellStyle name="60% - Accent3 2 3" xfId="2451"/>
    <cellStyle name="60% - Accent3 2 4" xfId="5817"/>
    <cellStyle name="60% - Accent3 2 5" xfId="5818"/>
    <cellStyle name="60% - Accent3 2 6" xfId="5819"/>
    <cellStyle name="60% - Accent3 2 7" xfId="5820"/>
    <cellStyle name="60% - Accent3 2 8" xfId="5821"/>
    <cellStyle name="60% - Accent3 20" xfId="452"/>
    <cellStyle name="60% - Accent3 20 2" xfId="2452"/>
    <cellStyle name="60% - Accent3 20 3" xfId="2453"/>
    <cellStyle name="60% - Accent3 20 4" xfId="5822"/>
    <cellStyle name="60% - Accent3 20 5" xfId="5823"/>
    <cellStyle name="60% - Accent3 20 6" xfId="5824"/>
    <cellStyle name="60% - Accent3 20 7" xfId="5825"/>
    <cellStyle name="60% - Accent3 20 8" xfId="5826"/>
    <cellStyle name="60% - Accent3 21" xfId="453"/>
    <cellStyle name="60% - Accent3 21 2" xfId="2454"/>
    <cellStyle name="60% - Accent3 21 3" xfId="2455"/>
    <cellStyle name="60% - Accent3 21 4" xfId="5827"/>
    <cellStyle name="60% - Accent3 21 5" xfId="5828"/>
    <cellStyle name="60% - Accent3 21 6" xfId="5829"/>
    <cellStyle name="60% - Accent3 21 7" xfId="5830"/>
    <cellStyle name="60% - Accent3 21 8" xfId="5831"/>
    <cellStyle name="60% - Accent3 22" xfId="454"/>
    <cellStyle name="60% - Accent3 22 2" xfId="2456"/>
    <cellStyle name="60% - Accent3 22 3" xfId="2457"/>
    <cellStyle name="60% - Accent3 22 4" xfId="5832"/>
    <cellStyle name="60% - Accent3 22 5" xfId="5833"/>
    <cellStyle name="60% - Accent3 22 6" xfId="5834"/>
    <cellStyle name="60% - Accent3 22 7" xfId="5835"/>
    <cellStyle name="60% - Accent3 22 8" xfId="5836"/>
    <cellStyle name="60% - Accent3 23" xfId="455"/>
    <cellStyle name="60% - Accent3 23 2" xfId="2458"/>
    <cellStyle name="60% - Accent3 23 3" xfId="2459"/>
    <cellStyle name="60% - Accent3 23 4" xfId="5837"/>
    <cellStyle name="60% - Accent3 23 5" xfId="5838"/>
    <cellStyle name="60% - Accent3 23 6" xfId="5839"/>
    <cellStyle name="60% - Accent3 23 7" xfId="5840"/>
    <cellStyle name="60% - Accent3 23 8" xfId="5841"/>
    <cellStyle name="60% - Accent3 24" xfId="456"/>
    <cellStyle name="60% - Accent3 24 2" xfId="2460"/>
    <cellStyle name="60% - Accent3 24 3" xfId="2461"/>
    <cellStyle name="60% - Accent3 24 4" xfId="5842"/>
    <cellStyle name="60% - Accent3 24 5" xfId="5843"/>
    <cellStyle name="60% - Accent3 24 6" xfId="5844"/>
    <cellStyle name="60% - Accent3 24 7" xfId="5845"/>
    <cellStyle name="60% - Accent3 24 8" xfId="5846"/>
    <cellStyle name="60% - Accent3 25" xfId="457"/>
    <cellStyle name="60% - Accent3 25 2" xfId="2462"/>
    <cellStyle name="60% - Accent3 25 3" xfId="2463"/>
    <cellStyle name="60% - Accent3 25 4" xfId="5847"/>
    <cellStyle name="60% - Accent3 25 5" xfId="5848"/>
    <cellStyle name="60% - Accent3 25 6" xfId="5849"/>
    <cellStyle name="60% - Accent3 25 7" xfId="5850"/>
    <cellStyle name="60% - Accent3 25 8" xfId="5851"/>
    <cellStyle name="60% - Accent3 26" xfId="458"/>
    <cellStyle name="60% - Accent3 26 2" xfId="2464"/>
    <cellStyle name="60% - Accent3 26 3" xfId="2465"/>
    <cellStyle name="60% - Accent3 26 4" xfId="5852"/>
    <cellStyle name="60% - Accent3 26 5" xfId="5853"/>
    <cellStyle name="60% - Accent3 26 6" xfId="5854"/>
    <cellStyle name="60% - Accent3 26 7" xfId="5855"/>
    <cellStyle name="60% - Accent3 26 8" xfId="5856"/>
    <cellStyle name="60% - Accent3 27" xfId="459"/>
    <cellStyle name="60% - Accent3 27 2" xfId="2466"/>
    <cellStyle name="60% - Accent3 27 3" xfId="2467"/>
    <cellStyle name="60% - Accent3 27 4" xfId="5857"/>
    <cellStyle name="60% - Accent3 27 5" xfId="5858"/>
    <cellStyle name="60% - Accent3 27 6" xfId="5859"/>
    <cellStyle name="60% - Accent3 27 7" xfId="5860"/>
    <cellStyle name="60% - Accent3 27 8" xfId="5861"/>
    <cellStyle name="60% - Accent3 28" xfId="460"/>
    <cellStyle name="60% - Accent3 28 2" xfId="2468"/>
    <cellStyle name="60% - Accent3 28 3" xfId="2469"/>
    <cellStyle name="60% - Accent3 28 4" xfId="5862"/>
    <cellStyle name="60% - Accent3 28 5" xfId="5863"/>
    <cellStyle name="60% - Accent3 28 6" xfId="5864"/>
    <cellStyle name="60% - Accent3 28 7" xfId="5865"/>
    <cellStyle name="60% - Accent3 28 8" xfId="5866"/>
    <cellStyle name="60% - Accent3 29" xfId="461"/>
    <cellStyle name="60% - Accent3 29 2" xfId="2470"/>
    <cellStyle name="60% - Accent3 29 3" xfId="2471"/>
    <cellStyle name="60% - Accent3 29 4" xfId="5867"/>
    <cellStyle name="60% - Accent3 29 5" xfId="5868"/>
    <cellStyle name="60% - Accent3 29 6" xfId="5869"/>
    <cellStyle name="60% - Accent3 29 7" xfId="5870"/>
    <cellStyle name="60% - Accent3 29 8" xfId="5871"/>
    <cellStyle name="60% - Accent3 3" xfId="462"/>
    <cellStyle name="60% - Accent3 3 2" xfId="2472"/>
    <cellStyle name="60% - Accent3 3 3" xfId="2473"/>
    <cellStyle name="60% - Accent3 3 4" xfId="5872"/>
    <cellStyle name="60% - Accent3 3 5" xfId="5873"/>
    <cellStyle name="60% - Accent3 3 6" xfId="5874"/>
    <cellStyle name="60% - Accent3 3 7" xfId="5875"/>
    <cellStyle name="60% - Accent3 3 8" xfId="5876"/>
    <cellStyle name="60% - Accent3 30" xfId="463"/>
    <cellStyle name="60% - Accent3 30 2" xfId="2474"/>
    <cellStyle name="60% - Accent3 30 3" xfId="2475"/>
    <cellStyle name="60% - Accent3 30 4" xfId="5877"/>
    <cellStyle name="60% - Accent3 30 5" xfId="5878"/>
    <cellStyle name="60% - Accent3 30 6" xfId="5879"/>
    <cellStyle name="60% - Accent3 30 7" xfId="5880"/>
    <cellStyle name="60% - Accent3 30 8" xfId="5881"/>
    <cellStyle name="60% - Accent3 31" xfId="464"/>
    <cellStyle name="60% - Accent3 31 2" xfId="2476"/>
    <cellStyle name="60% - Accent3 31 3" xfId="2477"/>
    <cellStyle name="60% - Accent3 31 4" xfId="5882"/>
    <cellStyle name="60% - Accent3 31 5" xfId="5883"/>
    <cellStyle name="60% - Accent3 31 6" xfId="5884"/>
    <cellStyle name="60% - Accent3 31 7" xfId="5885"/>
    <cellStyle name="60% - Accent3 31 8" xfId="5886"/>
    <cellStyle name="60% - Accent3 32" xfId="5887"/>
    <cellStyle name="60% - Accent3 4" xfId="465"/>
    <cellStyle name="60% - Accent3 4 2" xfId="2478"/>
    <cellStyle name="60% - Accent3 4 3" xfId="2479"/>
    <cellStyle name="60% - Accent3 4 4" xfId="5888"/>
    <cellStyle name="60% - Accent3 4 5" xfId="5889"/>
    <cellStyle name="60% - Accent3 4 6" xfId="5890"/>
    <cellStyle name="60% - Accent3 4 7" xfId="5891"/>
    <cellStyle name="60% - Accent3 4 8" xfId="5892"/>
    <cellStyle name="60% - Accent3 5" xfId="466"/>
    <cellStyle name="60% - Accent3 5 2" xfId="2480"/>
    <cellStyle name="60% - Accent3 5 3" xfId="2481"/>
    <cellStyle name="60% - Accent3 5 4" xfId="5893"/>
    <cellStyle name="60% - Accent3 5 5" xfId="5894"/>
    <cellStyle name="60% - Accent3 5 6" xfId="5895"/>
    <cellStyle name="60% - Accent3 5 7" xfId="5896"/>
    <cellStyle name="60% - Accent3 5 8" xfId="5897"/>
    <cellStyle name="60% - Accent3 6" xfId="467"/>
    <cellStyle name="60% - Accent3 6 2" xfId="2482"/>
    <cellStyle name="60% - Accent3 6 3" xfId="2483"/>
    <cellStyle name="60% - Accent3 6 4" xfId="5898"/>
    <cellStyle name="60% - Accent3 6 5" xfId="5899"/>
    <cellStyle name="60% - Accent3 6 6" xfId="5900"/>
    <cellStyle name="60% - Accent3 6 7" xfId="5901"/>
    <cellStyle name="60% - Accent3 6 8" xfId="5902"/>
    <cellStyle name="60% - Accent3 7" xfId="468"/>
    <cellStyle name="60% - Accent3 7 2" xfId="2484"/>
    <cellStyle name="60% - Accent3 7 3" xfId="2485"/>
    <cellStyle name="60% - Accent3 7 4" xfId="5903"/>
    <cellStyle name="60% - Accent3 7 5" xfId="5904"/>
    <cellStyle name="60% - Accent3 7 6" xfId="5905"/>
    <cellStyle name="60% - Accent3 7 7" xfId="5906"/>
    <cellStyle name="60% - Accent3 7 8" xfId="5907"/>
    <cellStyle name="60% - Accent3 8" xfId="469"/>
    <cellStyle name="60% - Accent3 8 2" xfId="2486"/>
    <cellStyle name="60% - Accent3 8 3" xfId="2487"/>
    <cellStyle name="60% - Accent3 8 4" xfId="5908"/>
    <cellStyle name="60% - Accent3 8 5" xfId="5909"/>
    <cellStyle name="60% - Accent3 8 6" xfId="5910"/>
    <cellStyle name="60% - Accent3 8 7" xfId="5911"/>
    <cellStyle name="60% - Accent3 8 8" xfId="5912"/>
    <cellStyle name="60% - Accent3 9" xfId="470"/>
    <cellStyle name="60% - Accent3 9 2" xfId="2488"/>
    <cellStyle name="60% - Accent3 9 3" xfId="2489"/>
    <cellStyle name="60% - Accent3 9 4" xfId="5913"/>
    <cellStyle name="60% - Accent3 9 5" xfId="5914"/>
    <cellStyle name="60% - Accent3 9 6" xfId="5915"/>
    <cellStyle name="60% - Accent3 9 7" xfId="5916"/>
    <cellStyle name="60% - Accent3 9 8" xfId="5917"/>
    <cellStyle name="60% - Accent4 10" xfId="471"/>
    <cellStyle name="60% - Accent4 10 2" xfId="2490"/>
    <cellStyle name="60% - Accent4 10 3" xfId="2491"/>
    <cellStyle name="60% - Accent4 10 4" xfId="5918"/>
    <cellStyle name="60% - Accent4 10 5" xfId="5919"/>
    <cellStyle name="60% - Accent4 10 6" xfId="5920"/>
    <cellStyle name="60% - Accent4 10 7" xfId="5921"/>
    <cellStyle name="60% - Accent4 10 8" xfId="5922"/>
    <cellStyle name="60% - Accent4 11" xfId="472"/>
    <cellStyle name="60% - Accent4 11 2" xfId="2492"/>
    <cellStyle name="60% - Accent4 11 3" xfId="2493"/>
    <cellStyle name="60% - Accent4 11 4" xfId="5923"/>
    <cellStyle name="60% - Accent4 11 5" xfId="5924"/>
    <cellStyle name="60% - Accent4 11 6" xfId="5925"/>
    <cellStyle name="60% - Accent4 11 7" xfId="5926"/>
    <cellStyle name="60% - Accent4 11 8" xfId="5927"/>
    <cellStyle name="60% - Accent4 12" xfId="473"/>
    <cellStyle name="60% - Accent4 12 2" xfId="2494"/>
    <cellStyle name="60% - Accent4 12 3" xfId="2495"/>
    <cellStyle name="60% - Accent4 12 4" xfId="5928"/>
    <cellStyle name="60% - Accent4 12 5" xfId="5929"/>
    <cellStyle name="60% - Accent4 12 6" xfId="5930"/>
    <cellStyle name="60% - Accent4 12 7" xfId="5931"/>
    <cellStyle name="60% - Accent4 12 8" xfId="5932"/>
    <cellStyle name="60% - Accent4 13" xfId="474"/>
    <cellStyle name="60% - Accent4 13 2" xfId="2496"/>
    <cellStyle name="60% - Accent4 13 3" xfId="2497"/>
    <cellStyle name="60% - Accent4 13 4" xfId="5933"/>
    <cellStyle name="60% - Accent4 13 5" xfId="5934"/>
    <cellStyle name="60% - Accent4 13 6" xfId="5935"/>
    <cellStyle name="60% - Accent4 13 7" xfId="5936"/>
    <cellStyle name="60% - Accent4 13 8" xfId="5937"/>
    <cellStyle name="60% - Accent4 14" xfId="475"/>
    <cellStyle name="60% - Accent4 14 2" xfId="2498"/>
    <cellStyle name="60% - Accent4 14 3" xfId="2499"/>
    <cellStyle name="60% - Accent4 14 4" xfId="5938"/>
    <cellStyle name="60% - Accent4 14 5" xfId="5939"/>
    <cellStyle name="60% - Accent4 14 6" xfId="5940"/>
    <cellStyle name="60% - Accent4 14 7" xfId="5941"/>
    <cellStyle name="60% - Accent4 14 8" xfId="5942"/>
    <cellStyle name="60% - Accent4 15" xfId="476"/>
    <cellStyle name="60% - Accent4 15 2" xfId="2500"/>
    <cellStyle name="60% - Accent4 15 3" xfId="2501"/>
    <cellStyle name="60% - Accent4 15 4" xfId="5943"/>
    <cellStyle name="60% - Accent4 15 5" xfId="5944"/>
    <cellStyle name="60% - Accent4 15 6" xfId="5945"/>
    <cellStyle name="60% - Accent4 15 7" xfId="5946"/>
    <cellStyle name="60% - Accent4 15 8" xfId="5947"/>
    <cellStyle name="60% - Accent4 16" xfId="477"/>
    <cellStyle name="60% - Accent4 16 2" xfId="2502"/>
    <cellStyle name="60% - Accent4 16 3" xfId="2503"/>
    <cellStyle name="60% - Accent4 16 4" xfId="5948"/>
    <cellStyle name="60% - Accent4 16 5" xfId="5949"/>
    <cellStyle name="60% - Accent4 16 6" xfId="5950"/>
    <cellStyle name="60% - Accent4 16 7" xfId="5951"/>
    <cellStyle name="60% - Accent4 16 8" xfId="5952"/>
    <cellStyle name="60% - Accent4 17" xfId="478"/>
    <cellStyle name="60% - Accent4 17 2" xfId="2504"/>
    <cellStyle name="60% - Accent4 17 3" xfId="2505"/>
    <cellStyle name="60% - Accent4 17 4" xfId="5953"/>
    <cellStyle name="60% - Accent4 17 5" xfId="5954"/>
    <cellStyle name="60% - Accent4 17 6" xfId="5955"/>
    <cellStyle name="60% - Accent4 17 7" xfId="5956"/>
    <cellStyle name="60% - Accent4 17 8" xfId="5957"/>
    <cellStyle name="60% - Accent4 18" xfId="479"/>
    <cellStyle name="60% - Accent4 18 2" xfId="2506"/>
    <cellStyle name="60% - Accent4 18 3" xfId="2507"/>
    <cellStyle name="60% - Accent4 18 4" xfId="5958"/>
    <cellStyle name="60% - Accent4 18 5" xfId="5959"/>
    <cellStyle name="60% - Accent4 18 6" xfId="5960"/>
    <cellStyle name="60% - Accent4 18 7" xfId="5961"/>
    <cellStyle name="60% - Accent4 18 8" xfId="5962"/>
    <cellStyle name="60% - Accent4 19" xfId="480"/>
    <cellStyle name="60% - Accent4 19 2" xfId="2508"/>
    <cellStyle name="60% - Accent4 19 3" xfId="2509"/>
    <cellStyle name="60% - Accent4 19 4" xfId="5963"/>
    <cellStyle name="60% - Accent4 19 5" xfId="5964"/>
    <cellStyle name="60% - Accent4 19 6" xfId="5965"/>
    <cellStyle name="60% - Accent4 19 7" xfId="5966"/>
    <cellStyle name="60% - Accent4 19 8" xfId="5967"/>
    <cellStyle name="60% - Accent4 2" xfId="481"/>
    <cellStyle name="60% - Accent4 2 2" xfId="2510"/>
    <cellStyle name="60% - Accent4 2 3" xfId="2511"/>
    <cellStyle name="60% - Accent4 2 4" xfId="5968"/>
    <cellStyle name="60% - Accent4 2 5" xfId="5969"/>
    <cellStyle name="60% - Accent4 2 6" xfId="5970"/>
    <cellStyle name="60% - Accent4 2 7" xfId="5971"/>
    <cellStyle name="60% - Accent4 2 8" xfId="5972"/>
    <cellStyle name="60% - Accent4 20" xfId="482"/>
    <cellStyle name="60% - Accent4 20 2" xfId="2512"/>
    <cellStyle name="60% - Accent4 20 3" xfId="2513"/>
    <cellStyle name="60% - Accent4 20 4" xfId="5973"/>
    <cellStyle name="60% - Accent4 20 5" xfId="5974"/>
    <cellStyle name="60% - Accent4 20 6" xfId="5975"/>
    <cellStyle name="60% - Accent4 20 7" xfId="5976"/>
    <cellStyle name="60% - Accent4 20 8" xfId="5977"/>
    <cellStyle name="60% - Accent4 21" xfId="483"/>
    <cellStyle name="60% - Accent4 21 2" xfId="2514"/>
    <cellStyle name="60% - Accent4 21 3" xfId="2515"/>
    <cellStyle name="60% - Accent4 21 4" xfId="5978"/>
    <cellStyle name="60% - Accent4 21 5" xfId="5979"/>
    <cellStyle name="60% - Accent4 21 6" xfId="5980"/>
    <cellStyle name="60% - Accent4 21 7" xfId="5981"/>
    <cellStyle name="60% - Accent4 21 8" xfId="5982"/>
    <cellStyle name="60% - Accent4 22" xfId="484"/>
    <cellStyle name="60% - Accent4 22 2" xfId="2516"/>
    <cellStyle name="60% - Accent4 22 3" xfId="2517"/>
    <cellStyle name="60% - Accent4 22 4" xfId="5983"/>
    <cellStyle name="60% - Accent4 22 5" xfId="5984"/>
    <cellStyle name="60% - Accent4 22 6" xfId="5985"/>
    <cellStyle name="60% - Accent4 22 7" xfId="5986"/>
    <cellStyle name="60% - Accent4 22 8" xfId="5987"/>
    <cellStyle name="60% - Accent4 23" xfId="485"/>
    <cellStyle name="60% - Accent4 23 2" xfId="2518"/>
    <cellStyle name="60% - Accent4 23 3" xfId="2519"/>
    <cellStyle name="60% - Accent4 23 4" xfId="5988"/>
    <cellStyle name="60% - Accent4 23 5" xfId="5989"/>
    <cellStyle name="60% - Accent4 23 6" xfId="5990"/>
    <cellStyle name="60% - Accent4 23 7" xfId="5991"/>
    <cellStyle name="60% - Accent4 23 8" xfId="5992"/>
    <cellStyle name="60% - Accent4 24" xfId="486"/>
    <cellStyle name="60% - Accent4 24 2" xfId="2520"/>
    <cellStyle name="60% - Accent4 24 3" xfId="2521"/>
    <cellStyle name="60% - Accent4 24 4" xfId="5993"/>
    <cellStyle name="60% - Accent4 24 5" xfId="5994"/>
    <cellStyle name="60% - Accent4 24 6" xfId="5995"/>
    <cellStyle name="60% - Accent4 24 7" xfId="5996"/>
    <cellStyle name="60% - Accent4 24 8" xfId="5997"/>
    <cellStyle name="60% - Accent4 25" xfId="487"/>
    <cellStyle name="60% - Accent4 25 2" xfId="2522"/>
    <cellStyle name="60% - Accent4 25 3" xfId="2523"/>
    <cellStyle name="60% - Accent4 25 4" xfId="5998"/>
    <cellStyle name="60% - Accent4 25 5" xfId="5999"/>
    <cellStyle name="60% - Accent4 25 6" xfId="6000"/>
    <cellStyle name="60% - Accent4 25 7" xfId="6001"/>
    <cellStyle name="60% - Accent4 25 8" xfId="6002"/>
    <cellStyle name="60% - Accent4 26" xfId="488"/>
    <cellStyle name="60% - Accent4 26 2" xfId="2524"/>
    <cellStyle name="60% - Accent4 26 3" xfId="2525"/>
    <cellStyle name="60% - Accent4 26 4" xfId="6003"/>
    <cellStyle name="60% - Accent4 26 5" xfId="6004"/>
    <cellStyle name="60% - Accent4 26 6" xfId="6005"/>
    <cellStyle name="60% - Accent4 26 7" xfId="6006"/>
    <cellStyle name="60% - Accent4 26 8" xfId="6007"/>
    <cellStyle name="60% - Accent4 27" xfId="489"/>
    <cellStyle name="60% - Accent4 27 2" xfId="2526"/>
    <cellStyle name="60% - Accent4 27 3" xfId="2527"/>
    <cellStyle name="60% - Accent4 27 4" xfId="6008"/>
    <cellStyle name="60% - Accent4 27 5" xfId="6009"/>
    <cellStyle name="60% - Accent4 27 6" xfId="6010"/>
    <cellStyle name="60% - Accent4 27 7" xfId="6011"/>
    <cellStyle name="60% - Accent4 27 8" xfId="6012"/>
    <cellStyle name="60% - Accent4 28" xfId="490"/>
    <cellStyle name="60% - Accent4 28 2" xfId="2528"/>
    <cellStyle name="60% - Accent4 28 3" xfId="2529"/>
    <cellStyle name="60% - Accent4 28 4" xfId="6013"/>
    <cellStyle name="60% - Accent4 28 5" xfId="6014"/>
    <cellStyle name="60% - Accent4 28 6" xfId="6015"/>
    <cellStyle name="60% - Accent4 28 7" xfId="6016"/>
    <cellStyle name="60% - Accent4 28 8" xfId="6017"/>
    <cellStyle name="60% - Accent4 29" xfId="491"/>
    <cellStyle name="60% - Accent4 29 2" xfId="2530"/>
    <cellStyle name="60% - Accent4 29 3" xfId="2531"/>
    <cellStyle name="60% - Accent4 29 4" xfId="6018"/>
    <cellStyle name="60% - Accent4 29 5" xfId="6019"/>
    <cellStyle name="60% - Accent4 29 6" xfId="6020"/>
    <cellStyle name="60% - Accent4 29 7" xfId="6021"/>
    <cellStyle name="60% - Accent4 29 8" xfId="6022"/>
    <cellStyle name="60% - Accent4 3" xfId="492"/>
    <cellStyle name="60% - Accent4 3 2" xfId="2532"/>
    <cellStyle name="60% - Accent4 3 3" xfId="2533"/>
    <cellStyle name="60% - Accent4 3 4" xfId="6023"/>
    <cellStyle name="60% - Accent4 3 5" xfId="6024"/>
    <cellStyle name="60% - Accent4 3 6" xfId="6025"/>
    <cellStyle name="60% - Accent4 3 7" xfId="6026"/>
    <cellStyle name="60% - Accent4 3 8" xfId="6027"/>
    <cellStyle name="60% - Accent4 30" xfId="493"/>
    <cellStyle name="60% - Accent4 30 2" xfId="2534"/>
    <cellStyle name="60% - Accent4 30 3" xfId="2535"/>
    <cellStyle name="60% - Accent4 30 4" xfId="6028"/>
    <cellStyle name="60% - Accent4 30 5" xfId="6029"/>
    <cellStyle name="60% - Accent4 30 6" xfId="6030"/>
    <cellStyle name="60% - Accent4 30 7" xfId="6031"/>
    <cellStyle name="60% - Accent4 30 8" xfId="6032"/>
    <cellStyle name="60% - Accent4 31" xfId="494"/>
    <cellStyle name="60% - Accent4 31 2" xfId="2536"/>
    <cellStyle name="60% - Accent4 31 3" xfId="2537"/>
    <cellStyle name="60% - Accent4 31 4" xfId="6033"/>
    <cellStyle name="60% - Accent4 31 5" xfId="6034"/>
    <cellStyle name="60% - Accent4 31 6" xfId="6035"/>
    <cellStyle name="60% - Accent4 31 7" xfId="6036"/>
    <cellStyle name="60% - Accent4 31 8" xfId="6037"/>
    <cellStyle name="60% - Accent4 32" xfId="6038"/>
    <cellStyle name="60% - Accent4 4" xfId="495"/>
    <cellStyle name="60% - Accent4 4 2" xfId="2538"/>
    <cellStyle name="60% - Accent4 4 3" xfId="2539"/>
    <cellStyle name="60% - Accent4 4 4" xfId="6039"/>
    <cellStyle name="60% - Accent4 4 5" xfId="6040"/>
    <cellStyle name="60% - Accent4 4 6" xfId="6041"/>
    <cellStyle name="60% - Accent4 4 7" xfId="6042"/>
    <cellStyle name="60% - Accent4 4 8" xfId="6043"/>
    <cellStyle name="60% - Accent4 5" xfId="496"/>
    <cellStyle name="60% - Accent4 5 2" xfId="2540"/>
    <cellStyle name="60% - Accent4 5 3" xfId="2541"/>
    <cellStyle name="60% - Accent4 5 4" xfId="6044"/>
    <cellStyle name="60% - Accent4 5 5" xfId="6045"/>
    <cellStyle name="60% - Accent4 5 6" xfId="6046"/>
    <cellStyle name="60% - Accent4 5 7" xfId="6047"/>
    <cellStyle name="60% - Accent4 5 8" xfId="6048"/>
    <cellStyle name="60% - Accent4 6" xfId="497"/>
    <cellStyle name="60% - Accent4 6 2" xfId="2542"/>
    <cellStyle name="60% - Accent4 6 3" xfId="2543"/>
    <cellStyle name="60% - Accent4 6 4" xfId="6049"/>
    <cellStyle name="60% - Accent4 6 5" xfId="6050"/>
    <cellStyle name="60% - Accent4 6 6" xfId="6051"/>
    <cellStyle name="60% - Accent4 6 7" xfId="6052"/>
    <cellStyle name="60% - Accent4 6 8" xfId="6053"/>
    <cellStyle name="60% - Accent4 7" xfId="498"/>
    <cellStyle name="60% - Accent4 7 2" xfId="2544"/>
    <cellStyle name="60% - Accent4 7 3" xfId="2545"/>
    <cellStyle name="60% - Accent4 7 4" xfId="6054"/>
    <cellStyle name="60% - Accent4 7 5" xfId="6055"/>
    <cellStyle name="60% - Accent4 7 6" xfId="6056"/>
    <cellStyle name="60% - Accent4 7 7" xfId="6057"/>
    <cellStyle name="60% - Accent4 7 8" xfId="6058"/>
    <cellStyle name="60% - Accent4 8" xfId="499"/>
    <cellStyle name="60% - Accent4 8 2" xfId="2546"/>
    <cellStyle name="60% - Accent4 8 3" xfId="2547"/>
    <cellStyle name="60% - Accent4 8 4" xfId="6059"/>
    <cellStyle name="60% - Accent4 8 5" xfId="6060"/>
    <cellStyle name="60% - Accent4 8 6" xfId="6061"/>
    <cellStyle name="60% - Accent4 8 7" xfId="6062"/>
    <cellStyle name="60% - Accent4 8 8" xfId="6063"/>
    <cellStyle name="60% - Accent4 9" xfId="500"/>
    <cellStyle name="60% - Accent4 9 2" xfId="2548"/>
    <cellStyle name="60% - Accent4 9 3" xfId="2549"/>
    <cellStyle name="60% - Accent4 9 4" xfId="6064"/>
    <cellStyle name="60% - Accent4 9 5" xfId="6065"/>
    <cellStyle name="60% - Accent4 9 6" xfId="6066"/>
    <cellStyle name="60% - Accent4 9 7" xfId="6067"/>
    <cellStyle name="60% - Accent4 9 8" xfId="6068"/>
    <cellStyle name="60% - Accent5 10" xfId="501"/>
    <cellStyle name="60% - Accent5 10 2" xfId="2550"/>
    <cellStyle name="60% - Accent5 10 3" xfId="2551"/>
    <cellStyle name="60% - Accent5 10 4" xfId="6069"/>
    <cellStyle name="60% - Accent5 10 5" xfId="6070"/>
    <cellStyle name="60% - Accent5 10 6" xfId="6071"/>
    <cellStyle name="60% - Accent5 10 7" xfId="6072"/>
    <cellStyle name="60% - Accent5 10 8" xfId="6073"/>
    <cellStyle name="60% - Accent5 11" xfId="502"/>
    <cellStyle name="60% - Accent5 11 2" xfId="2552"/>
    <cellStyle name="60% - Accent5 11 3" xfId="2553"/>
    <cellStyle name="60% - Accent5 11 4" xfId="6074"/>
    <cellStyle name="60% - Accent5 11 5" xfId="6075"/>
    <cellStyle name="60% - Accent5 11 6" xfId="6076"/>
    <cellStyle name="60% - Accent5 11 7" xfId="6077"/>
    <cellStyle name="60% - Accent5 11 8" xfId="6078"/>
    <cellStyle name="60% - Accent5 12" xfId="503"/>
    <cellStyle name="60% - Accent5 12 2" xfId="2554"/>
    <cellStyle name="60% - Accent5 12 3" xfId="2555"/>
    <cellStyle name="60% - Accent5 12 4" xfId="6079"/>
    <cellStyle name="60% - Accent5 12 5" xfId="6080"/>
    <cellStyle name="60% - Accent5 12 6" xfId="6081"/>
    <cellStyle name="60% - Accent5 12 7" xfId="6082"/>
    <cellStyle name="60% - Accent5 12 8" xfId="6083"/>
    <cellStyle name="60% - Accent5 13" xfId="504"/>
    <cellStyle name="60% - Accent5 13 2" xfId="2556"/>
    <cellStyle name="60% - Accent5 13 3" xfId="2557"/>
    <cellStyle name="60% - Accent5 13 4" xfId="6084"/>
    <cellStyle name="60% - Accent5 13 5" xfId="6085"/>
    <cellStyle name="60% - Accent5 13 6" xfId="6086"/>
    <cellStyle name="60% - Accent5 13 7" xfId="6087"/>
    <cellStyle name="60% - Accent5 13 8" xfId="6088"/>
    <cellStyle name="60% - Accent5 14" xfId="505"/>
    <cellStyle name="60% - Accent5 14 2" xfId="2558"/>
    <cellStyle name="60% - Accent5 14 3" xfId="2559"/>
    <cellStyle name="60% - Accent5 14 4" xfId="6089"/>
    <cellStyle name="60% - Accent5 14 5" xfId="6090"/>
    <cellStyle name="60% - Accent5 14 6" xfId="6091"/>
    <cellStyle name="60% - Accent5 14 7" xfId="6092"/>
    <cellStyle name="60% - Accent5 14 8" xfId="6093"/>
    <cellStyle name="60% - Accent5 15" xfId="506"/>
    <cellStyle name="60% - Accent5 15 2" xfId="2560"/>
    <cellStyle name="60% - Accent5 15 3" xfId="2561"/>
    <cellStyle name="60% - Accent5 15 4" xfId="6094"/>
    <cellStyle name="60% - Accent5 15 5" xfId="6095"/>
    <cellStyle name="60% - Accent5 15 6" xfId="6096"/>
    <cellStyle name="60% - Accent5 15 7" xfId="6097"/>
    <cellStyle name="60% - Accent5 15 8" xfId="6098"/>
    <cellStyle name="60% - Accent5 16" xfId="507"/>
    <cellStyle name="60% - Accent5 16 2" xfId="2562"/>
    <cellStyle name="60% - Accent5 16 3" xfId="2563"/>
    <cellStyle name="60% - Accent5 16 4" xfId="6099"/>
    <cellStyle name="60% - Accent5 16 5" xfId="6100"/>
    <cellStyle name="60% - Accent5 16 6" xfId="6101"/>
    <cellStyle name="60% - Accent5 16 7" xfId="6102"/>
    <cellStyle name="60% - Accent5 16 8" xfId="6103"/>
    <cellStyle name="60% - Accent5 17" xfId="508"/>
    <cellStyle name="60% - Accent5 17 2" xfId="2564"/>
    <cellStyle name="60% - Accent5 17 3" xfId="2565"/>
    <cellStyle name="60% - Accent5 17 4" xfId="6104"/>
    <cellStyle name="60% - Accent5 17 5" xfId="6105"/>
    <cellStyle name="60% - Accent5 17 6" xfId="6106"/>
    <cellStyle name="60% - Accent5 17 7" xfId="6107"/>
    <cellStyle name="60% - Accent5 17 8" xfId="6108"/>
    <cellStyle name="60% - Accent5 18" xfId="509"/>
    <cellStyle name="60% - Accent5 18 2" xfId="2566"/>
    <cellStyle name="60% - Accent5 18 3" xfId="2567"/>
    <cellStyle name="60% - Accent5 18 4" xfId="6109"/>
    <cellStyle name="60% - Accent5 18 5" xfId="6110"/>
    <cellStyle name="60% - Accent5 18 6" xfId="6111"/>
    <cellStyle name="60% - Accent5 18 7" xfId="6112"/>
    <cellStyle name="60% - Accent5 18 8" xfId="6113"/>
    <cellStyle name="60% - Accent5 19" xfId="510"/>
    <cellStyle name="60% - Accent5 19 2" xfId="2568"/>
    <cellStyle name="60% - Accent5 19 3" xfId="2569"/>
    <cellStyle name="60% - Accent5 19 4" xfId="6114"/>
    <cellStyle name="60% - Accent5 19 5" xfId="6115"/>
    <cellStyle name="60% - Accent5 19 6" xfId="6116"/>
    <cellStyle name="60% - Accent5 19 7" xfId="6117"/>
    <cellStyle name="60% - Accent5 19 8" xfId="6118"/>
    <cellStyle name="60% - Accent5 2" xfId="511"/>
    <cellStyle name="60% - Accent5 2 2" xfId="2570"/>
    <cellStyle name="60% - Accent5 2 3" xfId="2571"/>
    <cellStyle name="60% - Accent5 2 4" xfId="6119"/>
    <cellStyle name="60% - Accent5 2 5" xfId="6120"/>
    <cellStyle name="60% - Accent5 2 6" xfId="6121"/>
    <cellStyle name="60% - Accent5 2 7" xfId="6122"/>
    <cellStyle name="60% - Accent5 2 8" xfId="6123"/>
    <cellStyle name="60% - Accent5 20" xfId="512"/>
    <cellStyle name="60% - Accent5 20 2" xfId="2572"/>
    <cellStyle name="60% - Accent5 20 3" xfId="2573"/>
    <cellStyle name="60% - Accent5 20 4" xfId="6124"/>
    <cellStyle name="60% - Accent5 20 5" xfId="6125"/>
    <cellStyle name="60% - Accent5 20 6" xfId="6126"/>
    <cellStyle name="60% - Accent5 20 7" xfId="6127"/>
    <cellStyle name="60% - Accent5 20 8" xfId="6128"/>
    <cellStyle name="60% - Accent5 21" xfId="513"/>
    <cellStyle name="60% - Accent5 21 2" xfId="2574"/>
    <cellStyle name="60% - Accent5 21 3" xfId="2575"/>
    <cellStyle name="60% - Accent5 21 4" xfId="6129"/>
    <cellStyle name="60% - Accent5 21 5" xfId="6130"/>
    <cellStyle name="60% - Accent5 21 6" xfId="6131"/>
    <cellStyle name="60% - Accent5 21 7" xfId="6132"/>
    <cellStyle name="60% - Accent5 21 8" xfId="6133"/>
    <cellStyle name="60% - Accent5 22" xfId="514"/>
    <cellStyle name="60% - Accent5 22 2" xfId="2576"/>
    <cellStyle name="60% - Accent5 22 3" xfId="2577"/>
    <cellStyle name="60% - Accent5 22 4" xfId="6134"/>
    <cellStyle name="60% - Accent5 22 5" xfId="6135"/>
    <cellStyle name="60% - Accent5 22 6" xfId="6136"/>
    <cellStyle name="60% - Accent5 22 7" xfId="6137"/>
    <cellStyle name="60% - Accent5 22 8" xfId="6138"/>
    <cellStyle name="60% - Accent5 23" xfId="515"/>
    <cellStyle name="60% - Accent5 23 2" xfId="2578"/>
    <cellStyle name="60% - Accent5 23 3" xfId="2579"/>
    <cellStyle name="60% - Accent5 23 4" xfId="6139"/>
    <cellStyle name="60% - Accent5 23 5" xfId="6140"/>
    <cellStyle name="60% - Accent5 23 6" xfId="6141"/>
    <cellStyle name="60% - Accent5 23 7" xfId="6142"/>
    <cellStyle name="60% - Accent5 23 8" xfId="6143"/>
    <cellStyle name="60% - Accent5 24" xfId="516"/>
    <cellStyle name="60% - Accent5 24 2" xfId="2580"/>
    <cellStyle name="60% - Accent5 24 3" xfId="2581"/>
    <cellStyle name="60% - Accent5 24 4" xfId="6144"/>
    <cellStyle name="60% - Accent5 24 5" xfId="6145"/>
    <cellStyle name="60% - Accent5 24 6" xfId="6146"/>
    <cellStyle name="60% - Accent5 24 7" xfId="6147"/>
    <cellStyle name="60% - Accent5 24 8" xfId="6148"/>
    <cellStyle name="60% - Accent5 25" xfId="517"/>
    <cellStyle name="60% - Accent5 25 2" xfId="2582"/>
    <cellStyle name="60% - Accent5 25 3" xfId="2583"/>
    <cellStyle name="60% - Accent5 25 4" xfId="6149"/>
    <cellStyle name="60% - Accent5 25 5" xfId="6150"/>
    <cellStyle name="60% - Accent5 25 6" xfId="6151"/>
    <cellStyle name="60% - Accent5 25 7" xfId="6152"/>
    <cellStyle name="60% - Accent5 25 8" xfId="6153"/>
    <cellStyle name="60% - Accent5 26" xfId="518"/>
    <cellStyle name="60% - Accent5 26 2" xfId="2584"/>
    <cellStyle name="60% - Accent5 26 3" xfId="2585"/>
    <cellStyle name="60% - Accent5 26 4" xfId="6154"/>
    <cellStyle name="60% - Accent5 26 5" xfId="6155"/>
    <cellStyle name="60% - Accent5 26 6" xfId="6156"/>
    <cellStyle name="60% - Accent5 26 7" xfId="6157"/>
    <cellStyle name="60% - Accent5 26 8" xfId="6158"/>
    <cellStyle name="60% - Accent5 27" xfId="519"/>
    <cellStyle name="60% - Accent5 27 2" xfId="2586"/>
    <cellStyle name="60% - Accent5 27 3" xfId="2587"/>
    <cellStyle name="60% - Accent5 27 4" xfId="6159"/>
    <cellStyle name="60% - Accent5 27 5" xfId="6160"/>
    <cellStyle name="60% - Accent5 27 6" xfId="6161"/>
    <cellStyle name="60% - Accent5 27 7" xfId="6162"/>
    <cellStyle name="60% - Accent5 27 8" xfId="6163"/>
    <cellStyle name="60% - Accent5 28" xfId="520"/>
    <cellStyle name="60% - Accent5 28 2" xfId="2588"/>
    <cellStyle name="60% - Accent5 28 3" xfId="2589"/>
    <cellStyle name="60% - Accent5 28 4" xfId="6164"/>
    <cellStyle name="60% - Accent5 28 5" xfId="6165"/>
    <cellStyle name="60% - Accent5 28 6" xfId="6166"/>
    <cellStyle name="60% - Accent5 28 7" xfId="6167"/>
    <cellStyle name="60% - Accent5 28 8" xfId="6168"/>
    <cellStyle name="60% - Accent5 29" xfId="521"/>
    <cellStyle name="60% - Accent5 29 2" xfId="2590"/>
    <cellStyle name="60% - Accent5 29 3" xfId="2591"/>
    <cellStyle name="60% - Accent5 29 4" xfId="6169"/>
    <cellStyle name="60% - Accent5 29 5" xfId="6170"/>
    <cellStyle name="60% - Accent5 29 6" xfId="6171"/>
    <cellStyle name="60% - Accent5 29 7" xfId="6172"/>
    <cellStyle name="60% - Accent5 29 8" xfId="6173"/>
    <cellStyle name="60% - Accent5 3" xfId="522"/>
    <cellStyle name="60% - Accent5 3 2" xfId="2592"/>
    <cellStyle name="60% - Accent5 3 3" xfId="2593"/>
    <cellStyle name="60% - Accent5 3 4" xfId="6174"/>
    <cellStyle name="60% - Accent5 3 5" xfId="6175"/>
    <cellStyle name="60% - Accent5 3 6" xfId="6176"/>
    <cellStyle name="60% - Accent5 3 7" xfId="6177"/>
    <cellStyle name="60% - Accent5 3 8" xfId="6178"/>
    <cellStyle name="60% - Accent5 30" xfId="523"/>
    <cellStyle name="60% - Accent5 30 2" xfId="2594"/>
    <cellStyle name="60% - Accent5 30 3" xfId="2595"/>
    <cellStyle name="60% - Accent5 30 4" xfId="6179"/>
    <cellStyle name="60% - Accent5 30 5" xfId="6180"/>
    <cellStyle name="60% - Accent5 30 6" xfId="6181"/>
    <cellStyle name="60% - Accent5 30 7" xfId="6182"/>
    <cellStyle name="60% - Accent5 30 8" xfId="6183"/>
    <cellStyle name="60% - Accent5 31" xfId="524"/>
    <cellStyle name="60% - Accent5 31 2" xfId="2596"/>
    <cellStyle name="60% - Accent5 31 3" xfId="2597"/>
    <cellStyle name="60% - Accent5 31 4" xfId="6184"/>
    <cellStyle name="60% - Accent5 31 5" xfId="6185"/>
    <cellStyle name="60% - Accent5 31 6" xfId="6186"/>
    <cellStyle name="60% - Accent5 31 7" xfId="6187"/>
    <cellStyle name="60% - Accent5 31 8" xfId="6188"/>
    <cellStyle name="60% - Accent5 32" xfId="6189"/>
    <cellStyle name="60% - Accent5 4" xfId="525"/>
    <cellStyle name="60% - Accent5 4 2" xfId="2598"/>
    <cellStyle name="60% - Accent5 4 3" xfId="2599"/>
    <cellStyle name="60% - Accent5 4 4" xfId="6190"/>
    <cellStyle name="60% - Accent5 4 5" xfId="6191"/>
    <cellStyle name="60% - Accent5 4 6" xfId="6192"/>
    <cellStyle name="60% - Accent5 4 7" xfId="6193"/>
    <cellStyle name="60% - Accent5 4 8" xfId="6194"/>
    <cellStyle name="60% - Accent5 5" xfId="526"/>
    <cellStyle name="60% - Accent5 5 2" xfId="2600"/>
    <cellStyle name="60% - Accent5 5 3" xfId="2601"/>
    <cellStyle name="60% - Accent5 5 4" xfId="6195"/>
    <cellStyle name="60% - Accent5 5 5" xfId="6196"/>
    <cellStyle name="60% - Accent5 5 6" xfId="6197"/>
    <cellStyle name="60% - Accent5 5 7" xfId="6198"/>
    <cellStyle name="60% - Accent5 5 8" xfId="6199"/>
    <cellStyle name="60% - Accent5 6" xfId="527"/>
    <cellStyle name="60% - Accent5 6 2" xfId="2602"/>
    <cellStyle name="60% - Accent5 6 3" xfId="2603"/>
    <cellStyle name="60% - Accent5 6 4" xfId="6200"/>
    <cellStyle name="60% - Accent5 6 5" xfId="6201"/>
    <cellStyle name="60% - Accent5 6 6" xfId="6202"/>
    <cellStyle name="60% - Accent5 6 7" xfId="6203"/>
    <cellStyle name="60% - Accent5 6 8" xfId="6204"/>
    <cellStyle name="60% - Accent5 7" xfId="528"/>
    <cellStyle name="60% - Accent5 7 2" xfId="2604"/>
    <cellStyle name="60% - Accent5 7 3" xfId="2605"/>
    <cellStyle name="60% - Accent5 7 4" xfId="6205"/>
    <cellStyle name="60% - Accent5 7 5" xfId="6206"/>
    <cellStyle name="60% - Accent5 7 6" xfId="6207"/>
    <cellStyle name="60% - Accent5 7 7" xfId="6208"/>
    <cellStyle name="60% - Accent5 7 8" xfId="6209"/>
    <cellStyle name="60% - Accent5 8" xfId="529"/>
    <cellStyle name="60% - Accent5 8 2" xfId="2606"/>
    <cellStyle name="60% - Accent5 8 3" xfId="2607"/>
    <cellStyle name="60% - Accent5 8 4" xfId="6210"/>
    <cellStyle name="60% - Accent5 8 5" xfId="6211"/>
    <cellStyle name="60% - Accent5 8 6" xfId="6212"/>
    <cellStyle name="60% - Accent5 8 7" xfId="6213"/>
    <cellStyle name="60% - Accent5 8 8" xfId="6214"/>
    <cellStyle name="60% - Accent5 9" xfId="530"/>
    <cellStyle name="60% - Accent5 9 2" xfId="2608"/>
    <cellStyle name="60% - Accent5 9 3" xfId="2609"/>
    <cellStyle name="60% - Accent5 9 4" xfId="6215"/>
    <cellStyle name="60% - Accent5 9 5" xfId="6216"/>
    <cellStyle name="60% - Accent5 9 6" xfId="6217"/>
    <cellStyle name="60% - Accent5 9 7" xfId="6218"/>
    <cellStyle name="60% - Accent5 9 8" xfId="6219"/>
    <cellStyle name="60% - Accent6 10" xfId="531"/>
    <cellStyle name="60% - Accent6 10 2" xfId="2610"/>
    <cellStyle name="60% - Accent6 10 3" xfId="2611"/>
    <cellStyle name="60% - Accent6 10 4" xfId="6220"/>
    <cellStyle name="60% - Accent6 10 5" xfId="6221"/>
    <cellStyle name="60% - Accent6 10 6" xfId="6222"/>
    <cellStyle name="60% - Accent6 10 7" xfId="6223"/>
    <cellStyle name="60% - Accent6 10 8" xfId="6224"/>
    <cellStyle name="60% - Accent6 11" xfId="532"/>
    <cellStyle name="60% - Accent6 11 2" xfId="2612"/>
    <cellStyle name="60% - Accent6 11 3" xfId="2613"/>
    <cellStyle name="60% - Accent6 11 4" xfId="6225"/>
    <cellStyle name="60% - Accent6 11 5" xfId="6226"/>
    <cellStyle name="60% - Accent6 11 6" xfId="6227"/>
    <cellStyle name="60% - Accent6 11 7" xfId="6228"/>
    <cellStyle name="60% - Accent6 11 8" xfId="6229"/>
    <cellStyle name="60% - Accent6 12" xfId="533"/>
    <cellStyle name="60% - Accent6 12 2" xfId="2614"/>
    <cellStyle name="60% - Accent6 12 3" xfId="2615"/>
    <cellStyle name="60% - Accent6 12 4" xfId="6230"/>
    <cellStyle name="60% - Accent6 12 5" xfId="6231"/>
    <cellStyle name="60% - Accent6 12 6" xfId="6232"/>
    <cellStyle name="60% - Accent6 12 7" xfId="6233"/>
    <cellStyle name="60% - Accent6 12 8" xfId="6234"/>
    <cellStyle name="60% - Accent6 13" xfId="534"/>
    <cellStyle name="60% - Accent6 13 2" xfId="2616"/>
    <cellStyle name="60% - Accent6 13 3" xfId="2617"/>
    <cellStyle name="60% - Accent6 13 4" xfId="6235"/>
    <cellStyle name="60% - Accent6 13 5" xfId="6236"/>
    <cellStyle name="60% - Accent6 13 6" xfId="6237"/>
    <cellStyle name="60% - Accent6 13 7" xfId="6238"/>
    <cellStyle name="60% - Accent6 13 8" xfId="6239"/>
    <cellStyle name="60% - Accent6 14" xfId="535"/>
    <cellStyle name="60% - Accent6 14 2" xfId="2618"/>
    <cellStyle name="60% - Accent6 14 3" xfId="2619"/>
    <cellStyle name="60% - Accent6 14 4" xfId="6240"/>
    <cellStyle name="60% - Accent6 14 5" xfId="6241"/>
    <cellStyle name="60% - Accent6 14 6" xfId="6242"/>
    <cellStyle name="60% - Accent6 14 7" xfId="6243"/>
    <cellStyle name="60% - Accent6 14 8" xfId="6244"/>
    <cellStyle name="60% - Accent6 15" xfId="536"/>
    <cellStyle name="60% - Accent6 15 2" xfId="2620"/>
    <cellStyle name="60% - Accent6 15 3" xfId="2621"/>
    <cellStyle name="60% - Accent6 15 4" xfId="6245"/>
    <cellStyle name="60% - Accent6 15 5" xfId="6246"/>
    <cellStyle name="60% - Accent6 15 6" xfId="6247"/>
    <cellStyle name="60% - Accent6 15 7" xfId="6248"/>
    <cellStyle name="60% - Accent6 15 8" xfId="6249"/>
    <cellStyle name="60% - Accent6 16" xfId="537"/>
    <cellStyle name="60% - Accent6 16 2" xfId="2622"/>
    <cellStyle name="60% - Accent6 16 3" xfId="2623"/>
    <cellStyle name="60% - Accent6 16 4" xfId="6250"/>
    <cellStyle name="60% - Accent6 16 5" xfId="6251"/>
    <cellStyle name="60% - Accent6 16 6" xfId="6252"/>
    <cellStyle name="60% - Accent6 16 7" xfId="6253"/>
    <cellStyle name="60% - Accent6 16 8" xfId="6254"/>
    <cellStyle name="60% - Accent6 17" xfId="538"/>
    <cellStyle name="60% - Accent6 17 2" xfId="2624"/>
    <cellStyle name="60% - Accent6 17 3" xfId="2625"/>
    <cellStyle name="60% - Accent6 17 4" xfId="6255"/>
    <cellStyle name="60% - Accent6 17 5" xfId="6256"/>
    <cellStyle name="60% - Accent6 17 6" xfId="6257"/>
    <cellStyle name="60% - Accent6 17 7" xfId="6258"/>
    <cellStyle name="60% - Accent6 17 8" xfId="6259"/>
    <cellStyle name="60% - Accent6 18" xfId="539"/>
    <cellStyle name="60% - Accent6 18 2" xfId="2626"/>
    <cellStyle name="60% - Accent6 18 3" xfId="2627"/>
    <cellStyle name="60% - Accent6 18 4" xfId="6260"/>
    <cellStyle name="60% - Accent6 18 5" xfId="6261"/>
    <cellStyle name="60% - Accent6 18 6" xfId="6262"/>
    <cellStyle name="60% - Accent6 18 7" xfId="6263"/>
    <cellStyle name="60% - Accent6 18 8" xfId="6264"/>
    <cellStyle name="60% - Accent6 19" xfId="540"/>
    <cellStyle name="60% - Accent6 19 2" xfId="2628"/>
    <cellStyle name="60% - Accent6 19 3" xfId="2629"/>
    <cellStyle name="60% - Accent6 19 4" xfId="6265"/>
    <cellStyle name="60% - Accent6 19 5" xfId="6266"/>
    <cellStyle name="60% - Accent6 19 6" xfId="6267"/>
    <cellStyle name="60% - Accent6 19 7" xfId="6268"/>
    <cellStyle name="60% - Accent6 19 8" xfId="6269"/>
    <cellStyle name="60% - Accent6 2" xfId="541"/>
    <cellStyle name="60% - Accent6 2 2" xfId="2630"/>
    <cellStyle name="60% - Accent6 2 3" xfId="2631"/>
    <cellStyle name="60% - Accent6 2 4" xfId="6270"/>
    <cellStyle name="60% - Accent6 2 5" xfId="6271"/>
    <cellStyle name="60% - Accent6 2 6" xfId="6272"/>
    <cellStyle name="60% - Accent6 2 7" xfId="6273"/>
    <cellStyle name="60% - Accent6 2 8" xfId="6274"/>
    <cellStyle name="60% - Accent6 20" xfId="542"/>
    <cellStyle name="60% - Accent6 20 2" xfId="2632"/>
    <cellStyle name="60% - Accent6 20 3" xfId="2633"/>
    <cellStyle name="60% - Accent6 20 4" xfId="6275"/>
    <cellStyle name="60% - Accent6 20 5" xfId="6276"/>
    <cellStyle name="60% - Accent6 20 6" xfId="6277"/>
    <cellStyle name="60% - Accent6 20 7" xfId="6278"/>
    <cellStyle name="60% - Accent6 20 8" xfId="6279"/>
    <cellStyle name="60% - Accent6 21" xfId="543"/>
    <cellStyle name="60% - Accent6 21 2" xfId="2634"/>
    <cellStyle name="60% - Accent6 21 3" xfId="2635"/>
    <cellStyle name="60% - Accent6 21 4" xfId="6280"/>
    <cellStyle name="60% - Accent6 21 5" xfId="6281"/>
    <cellStyle name="60% - Accent6 21 6" xfId="6282"/>
    <cellStyle name="60% - Accent6 21 7" xfId="6283"/>
    <cellStyle name="60% - Accent6 21 8" xfId="6284"/>
    <cellStyle name="60% - Accent6 22" xfId="544"/>
    <cellStyle name="60% - Accent6 22 2" xfId="2636"/>
    <cellStyle name="60% - Accent6 22 3" xfId="2637"/>
    <cellStyle name="60% - Accent6 22 4" xfId="6285"/>
    <cellStyle name="60% - Accent6 22 5" xfId="6286"/>
    <cellStyle name="60% - Accent6 22 6" xfId="6287"/>
    <cellStyle name="60% - Accent6 22 7" xfId="6288"/>
    <cellStyle name="60% - Accent6 22 8" xfId="6289"/>
    <cellStyle name="60% - Accent6 23" xfId="545"/>
    <cellStyle name="60% - Accent6 23 2" xfId="2638"/>
    <cellStyle name="60% - Accent6 23 3" xfId="2639"/>
    <cellStyle name="60% - Accent6 23 4" xfId="6290"/>
    <cellStyle name="60% - Accent6 23 5" xfId="6291"/>
    <cellStyle name="60% - Accent6 23 6" xfId="6292"/>
    <cellStyle name="60% - Accent6 23 7" xfId="6293"/>
    <cellStyle name="60% - Accent6 23 8" xfId="6294"/>
    <cellStyle name="60% - Accent6 24" xfId="546"/>
    <cellStyle name="60% - Accent6 24 2" xfId="2640"/>
    <cellStyle name="60% - Accent6 24 3" xfId="2641"/>
    <cellStyle name="60% - Accent6 24 4" xfId="6295"/>
    <cellStyle name="60% - Accent6 24 5" xfId="6296"/>
    <cellStyle name="60% - Accent6 24 6" xfId="6297"/>
    <cellStyle name="60% - Accent6 24 7" xfId="6298"/>
    <cellStyle name="60% - Accent6 24 8" xfId="6299"/>
    <cellStyle name="60% - Accent6 25" xfId="547"/>
    <cellStyle name="60% - Accent6 25 2" xfId="2642"/>
    <cellStyle name="60% - Accent6 25 3" xfId="2643"/>
    <cellStyle name="60% - Accent6 25 4" xfId="6300"/>
    <cellStyle name="60% - Accent6 25 5" xfId="6301"/>
    <cellStyle name="60% - Accent6 25 6" xfId="6302"/>
    <cellStyle name="60% - Accent6 25 7" xfId="6303"/>
    <cellStyle name="60% - Accent6 25 8" xfId="6304"/>
    <cellStyle name="60% - Accent6 26" xfId="548"/>
    <cellStyle name="60% - Accent6 26 2" xfId="2644"/>
    <cellStyle name="60% - Accent6 26 3" xfId="2645"/>
    <cellStyle name="60% - Accent6 26 4" xfId="6305"/>
    <cellStyle name="60% - Accent6 26 5" xfId="6306"/>
    <cellStyle name="60% - Accent6 26 6" xfId="6307"/>
    <cellStyle name="60% - Accent6 26 7" xfId="6308"/>
    <cellStyle name="60% - Accent6 26 8" xfId="6309"/>
    <cellStyle name="60% - Accent6 27" xfId="549"/>
    <cellStyle name="60% - Accent6 27 2" xfId="2646"/>
    <cellStyle name="60% - Accent6 27 3" xfId="2647"/>
    <cellStyle name="60% - Accent6 27 4" xfId="6310"/>
    <cellStyle name="60% - Accent6 27 5" xfId="6311"/>
    <cellStyle name="60% - Accent6 27 6" xfId="6312"/>
    <cellStyle name="60% - Accent6 27 7" xfId="6313"/>
    <cellStyle name="60% - Accent6 27 8" xfId="6314"/>
    <cellStyle name="60% - Accent6 28" xfId="550"/>
    <cellStyle name="60% - Accent6 28 2" xfId="2648"/>
    <cellStyle name="60% - Accent6 28 3" xfId="2649"/>
    <cellStyle name="60% - Accent6 28 4" xfId="6315"/>
    <cellStyle name="60% - Accent6 28 5" xfId="6316"/>
    <cellStyle name="60% - Accent6 28 6" xfId="6317"/>
    <cellStyle name="60% - Accent6 28 7" xfId="6318"/>
    <cellStyle name="60% - Accent6 28 8" xfId="6319"/>
    <cellStyle name="60% - Accent6 29" xfId="551"/>
    <cellStyle name="60% - Accent6 29 2" xfId="2650"/>
    <cellStyle name="60% - Accent6 29 3" xfId="2651"/>
    <cellStyle name="60% - Accent6 29 4" xfId="6320"/>
    <cellStyle name="60% - Accent6 29 5" xfId="6321"/>
    <cellStyle name="60% - Accent6 29 6" xfId="6322"/>
    <cellStyle name="60% - Accent6 29 7" xfId="6323"/>
    <cellStyle name="60% - Accent6 29 8" xfId="6324"/>
    <cellStyle name="60% - Accent6 3" xfId="552"/>
    <cellStyle name="60% - Accent6 3 2" xfId="2652"/>
    <cellStyle name="60% - Accent6 3 3" xfId="2653"/>
    <cellStyle name="60% - Accent6 3 4" xfId="6325"/>
    <cellStyle name="60% - Accent6 3 5" xfId="6326"/>
    <cellStyle name="60% - Accent6 3 6" xfId="6327"/>
    <cellStyle name="60% - Accent6 3 7" xfId="6328"/>
    <cellStyle name="60% - Accent6 3 8" xfId="6329"/>
    <cellStyle name="60% - Accent6 30" xfId="553"/>
    <cellStyle name="60% - Accent6 30 2" xfId="2654"/>
    <cellStyle name="60% - Accent6 30 3" xfId="2655"/>
    <cellStyle name="60% - Accent6 30 4" xfId="6330"/>
    <cellStyle name="60% - Accent6 30 5" xfId="6331"/>
    <cellStyle name="60% - Accent6 30 6" xfId="6332"/>
    <cellStyle name="60% - Accent6 30 7" xfId="6333"/>
    <cellStyle name="60% - Accent6 30 8" xfId="6334"/>
    <cellStyle name="60% - Accent6 31" xfId="554"/>
    <cellStyle name="60% - Accent6 31 2" xfId="2656"/>
    <cellStyle name="60% - Accent6 31 3" xfId="2657"/>
    <cellStyle name="60% - Accent6 31 4" xfId="6335"/>
    <cellStyle name="60% - Accent6 31 5" xfId="6336"/>
    <cellStyle name="60% - Accent6 31 6" xfId="6337"/>
    <cellStyle name="60% - Accent6 31 7" xfId="6338"/>
    <cellStyle name="60% - Accent6 31 8" xfId="6339"/>
    <cellStyle name="60% - Accent6 32" xfId="6340"/>
    <cellStyle name="60% - Accent6 4" xfId="555"/>
    <cellStyle name="60% - Accent6 4 2" xfId="2658"/>
    <cellStyle name="60% - Accent6 4 3" xfId="2659"/>
    <cellStyle name="60% - Accent6 4 4" xfId="6341"/>
    <cellStyle name="60% - Accent6 4 5" xfId="6342"/>
    <cellStyle name="60% - Accent6 4 6" xfId="6343"/>
    <cellStyle name="60% - Accent6 4 7" xfId="6344"/>
    <cellStyle name="60% - Accent6 4 8" xfId="6345"/>
    <cellStyle name="60% - Accent6 5" xfId="556"/>
    <cellStyle name="60% - Accent6 5 2" xfId="2660"/>
    <cellStyle name="60% - Accent6 5 3" xfId="2661"/>
    <cellStyle name="60% - Accent6 5 4" xfId="6346"/>
    <cellStyle name="60% - Accent6 5 5" xfId="6347"/>
    <cellStyle name="60% - Accent6 5 6" xfId="6348"/>
    <cellStyle name="60% - Accent6 5 7" xfId="6349"/>
    <cellStyle name="60% - Accent6 5 8" xfId="6350"/>
    <cellStyle name="60% - Accent6 6" xfId="557"/>
    <cellStyle name="60% - Accent6 6 2" xfId="2662"/>
    <cellStyle name="60% - Accent6 6 3" xfId="2663"/>
    <cellStyle name="60% - Accent6 6 4" xfId="6351"/>
    <cellStyle name="60% - Accent6 6 5" xfId="6352"/>
    <cellStyle name="60% - Accent6 6 6" xfId="6353"/>
    <cellStyle name="60% - Accent6 6 7" xfId="6354"/>
    <cellStyle name="60% - Accent6 6 8" xfId="6355"/>
    <cellStyle name="60% - Accent6 7" xfId="558"/>
    <cellStyle name="60% - Accent6 7 2" xfId="2664"/>
    <cellStyle name="60% - Accent6 7 3" xfId="2665"/>
    <cellStyle name="60% - Accent6 7 4" xfId="6356"/>
    <cellStyle name="60% - Accent6 7 5" xfId="6357"/>
    <cellStyle name="60% - Accent6 7 6" xfId="6358"/>
    <cellStyle name="60% - Accent6 7 7" xfId="6359"/>
    <cellStyle name="60% - Accent6 7 8" xfId="6360"/>
    <cellStyle name="60% - Accent6 8" xfId="559"/>
    <cellStyle name="60% - Accent6 8 2" xfId="2666"/>
    <cellStyle name="60% - Accent6 8 3" xfId="2667"/>
    <cellStyle name="60% - Accent6 8 4" xfId="6361"/>
    <cellStyle name="60% - Accent6 8 5" xfId="6362"/>
    <cellStyle name="60% - Accent6 8 6" xfId="6363"/>
    <cellStyle name="60% - Accent6 8 7" xfId="6364"/>
    <cellStyle name="60% - Accent6 8 8" xfId="6365"/>
    <cellStyle name="60% - Accent6 9" xfId="560"/>
    <cellStyle name="60% - Accent6 9 2" xfId="2668"/>
    <cellStyle name="60% - Accent6 9 3" xfId="2669"/>
    <cellStyle name="60% - Accent6 9 4" xfId="6366"/>
    <cellStyle name="60% - Accent6 9 5" xfId="6367"/>
    <cellStyle name="60% - Accent6 9 6" xfId="6368"/>
    <cellStyle name="60% - Accent6 9 7" xfId="6369"/>
    <cellStyle name="60% - Accent6 9 8" xfId="6370"/>
    <cellStyle name="Accent1 10" xfId="561"/>
    <cellStyle name="Accent1 10 2" xfId="2670"/>
    <cellStyle name="Accent1 10 3" xfId="2671"/>
    <cellStyle name="Accent1 10 4" xfId="6371"/>
    <cellStyle name="Accent1 10 5" xfId="6372"/>
    <cellStyle name="Accent1 10 6" xfId="6373"/>
    <cellStyle name="Accent1 10 7" xfId="6374"/>
    <cellStyle name="Accent1 10 8" xfId="6375"/>
    <cellStyle name="Accent1 11" xfId="562"/>
    <cellStyle name="Accent1 11 2" xfId="2672"/>
    <cellStyle name="Accent1 11 3" xfId="2673"/>
    <cellStyle name="Accent1 11 4" xfId="6376"/>
    <cellStyle name="Accent1 11 5" xfId="6377"/>
    <cellStyle name="Accent1 11 6" xfId="6378"/>
    <cellStyle name="Accent1 11 7" xfId="6379"/>
    <cellStyle name="Accent1 11 8" xfId="6380"/>
    <cellStyle name="Accent1 12" xfId="563"/>
    <cellStyle name="Accent1 12 2" xfId="2674"/>
    <cellStyle name="Accent1 12 3" xfId="2675"/>
    <cellStyle name="Accent1 12 4" xfId="6381"/>
    <cellStyle name="Accent1 12 5" xfId="6382"/>
    <cellStyle name="Accent1 12 6" xfId="6383"/>
    <cellStyle name="Accent1 12 7" xfId="6384"/>
    <cellStyle name="Accent1 12 8" xfId="6385"/>
    <cellStyle name="Accent1 13" xfId="564"/>
    <cellStyle name="Accent1 13 2" xfId="2676"/>
    <cellStyle name="Accent1 13 3" xfId="2677"/>
    <cellStyle name="Accent1 13 4" xfId="6386"/>
    <cellStyle name="Accent1 13 5" xfId="6387"/>
    <cellStyle name="Accent1 13 6" xfId="6388"/>
    <cellStyle name="Accent1 13 7" xfId="6389"/>
    <cellStyle name="Accent1 13 8" xfId="6390"/>
    <cellStyle name="Accent1 14" xfId="565"/>
    <cellStyle name="Accent1 14 2" xfId="2678"/>
    <cellStyle name="Accent1 14 3" xfId="2679"/>
    <cellStyle name="Accent1 14 4" xfId="6391"/>
    <cellStyle name="Accent1 14 5" xfId="6392"/>
    <cellStyle name="Accent1 14 6" xfId="6393"/>
    <cellStyle name="Accent1 14 7" xfId="6394"/>
    <cellStyle name="Accent1 14 8" xfId="6395"/>
    <cellStyle name="Accent1 15" xfId="566"/>
    <cellStyle name="Accent1 15 2" xfId="2680"/>
    <cellStyle name="Accent1 15 3" xfId="2681"/>
    <cellStyle name="Accent1 15 4" xfId="6396"/>
    <cellStyle name="Accent1 15 5" xfId="6397"/>
    <cellStyle name="Accent1 15 6" xfId="6398"/>
    <cellStyle name="Accent1 15 7" xfId="6399"/>
    <cellStyle name="Accent1 15 8" xfId="6400"/>
    <cellStyle name="Accent1 16" xfId="567"/>
    <cellStyle name="Accent1 16 2" xfId="2682"/>
    <cellStyle name="Accent1 16 3" xfId="2683"/>
    <cellStyle name="Accent1 16 4" xfId="6401"/>
    <cellStyle name="Accent1 16 5" xfId="6402"/>
    <cellStyle name="Accent1 16 6" xfId="6403"/>
    <cellStyle name="Accent1 16 7" xfId="6404"/>
    <cellStyle name="Accent1 16 8" xfId="6405"/>
    <cellStyle name="Accent1 17" xfId="568"/>
    <cellStyle name="Accent1 17 2" xfId="2684"/>
    <cellStyle name="Accent1 17 3" xfId="2685"/>
    <cellStyle name="Accent1 17 4" xfId="6406"/>
    <cellStyle name="Accent1 17 5" xfId="6407"/>
    <cellStyle name="Accent1 17 6" xfId="6408"/>
    <cellStyle name="Accent1 17 7" xfId="6409"/>
    <cellStyle name="Accent1 17 8" xfId="6410"/>
    <cellStyle name="Accent1 18" xfId="569"/>
    <cellStyle name="Accent1 18 2" xfId="2686"/>
    <cellStyle name="Accent1 18 3" xfId="2687"/>
    <cellStyle name="Accent1 18 4" xfId="6411"/>
    <cellStyle name="Accent1 18 5" xfId="6412"/>
    <cellStyle name="Accent1 18 6" xfId="6413"/>
    <cellStyle name="Accent1 18 7" xfId="6414"/>
    <cellStyle name="Accent1 18 8" xfId="6415"/>
    <cellStyle name="Accent1 19" xfId="570"/>
    <cellStyle name="Accent1 19 2" xfId="2688"/>
    <cellStyle name="Accent1 19 3" xfId="2689"/>
    <cellStyle name="Accent1 19 4" xfId="6416"/>
    <cellStyle name="Accent1 19 5" xfId="6417"/>
    <cellStyle name="Accent1 19 6" xfId="6418"/>
    <cellStyle name="Accent1 19 7" xfId="6419"/>
    <cellStyle name="Accent1 19 8" xfId="6420"/>
    <cellStyle name="Accent1 2" xfId="571"/>
    <cellStyle name="Accent1 2 2" xfId="2690"/>
    <cellStyle name="Accent1 2 3" xfId="2691"/>
    <cellStyle name="Accent1 2 4" xfId="6421"/>
    <cellStyle name="Accent1 2 5" xfId="6422"/>
    <cellStyle name="Accent1 2 6" xfId="6423"/>
    <cellStyle name="Accent1 2 7" xfId="6424"/>
    <cellStyle name="Accent1 2 8" xfId="6425"/>
    <cellStyle name="Accent1 20" xfId="572"/>
    <cellStyle name="Accent1 20 2" xfId="2692"/>
    <cellStyle name="Accent1 20 3" xfId="2693"/>
    <cellStyle name="Accent1 20 4" xfId="6426"/>
    <cellStyle name="Accent1 20 5" xfId="6427"/>
    <cellStyle name="Accent1 20 6" xfId="6428"/>
    <cellStyle name="Accent1 20 7" xfId="6429"/>
    <cellStyle name="Accent1 20 8" xfId="6430"/>
    <cellStyle name="Accent1 21" xfId="573"/>
    <cellStyle name="Accent1 21 2" xfId="2694"/>
    <cellStyle name="Accent1 21 3" xfId="2695"/>
    <cellStyle name="Accent1 21 4" xfId="6431"/>
    <cellStyle name="Accent1 21 5" xfId="6432"/>
    <cellStyle name="Accent1 21 6" xfId="6433"/>
    <cellStyle name="Accent1 21 7" xfId="6434"/>
    <cellStyle name="Accent1 21 8" xfId="6435"/>
    <cellStyle name="Accent1 22" xfId="574"/>
    <cellStyle name="Accent1 22 2" xfId="2696"/>
    <cellStyle name="Accent1 22 3" xfId="2697"/>
    <cellStyle name="Accent1 22 4" xfId="6436"/>
    <cellStyle name="Accent1 22 5" xfId="6437"/>
    <cellStyle name="Accent1 22 6" xfId="6438"/>
    <cellStyle name="Accent1 22 7" xfId="6439"/>
    <cellStyle name="Accent1 22 8" xfId="6440"/>
    <cellStyle name="Accent1 23" xfId="575"/>
    <cellStyle name="Accent1 23 2" xfId="2698"/>
    <cellStyle name="Accent1 23 3" xfId="2699"/>
    <cellStyle name="Accent1 23 4" xfId="6441"/>
    <cellStyle name="Accent1 23 5" xfId="6442"/>
    <cellStyle name="Accent1 23 6" xfId="6443"/>
    <cellStyle name="Accent1 23 7" xfId="6444"/>
    <cellStyle name="Accent1 23 8" xfId="6445"/>
    <cellStyle name="Accent1 24" xfId="576"/>
    <cellStyle name="Accent1 24 2" xfId="2700"/>
    <cellStyle name="Accent1 24 3" xfId="2701"/>
    <cellStyle name="Accent1 24 4" xfId="6446"/>
    <cellStyle name="Accent1 24 5" xfId="6447"/>
    <cellStyle name="Accent1 24 6" xfId="6448"/>
    <cellStyle name="Accent1 24 7" xfId="6449"/>
    <cellStyle name="Accent1 24 8" xfId="6450"/>
    <cellStyle name="Accent1 25" xfId="577"/>
    <cellStyle name="Accent1 25 2" xfId="2702"/>
    <cellStyle name="Accent1 25 3" xfId="2703"/>
    <cellStyle name="Accent1 25 4" xfId="6451"/>
    <cellStyle name="Accent1 25 5" xfId="6452"/>
    <cellStyle name="Accent1 25 6" xfId="6453"/>
    <cellStyle name="Accent1 25 7" xfId="6454"/>
    <cellStyle name="Accent1 25 8" xfId="6455"/>
    <cellStyle name="Accent1 26" xfId="578"/>
    <cellStyle name="Accent1 26 2" xfId="2704"/>
    <cellStyle name="Accent1 26 3" xfId="2705"/>
    <cellStyle name="Accent1 26 4" xfId="6456"/>
    <cellStyle name="Accent1 26 5" xfId="6457"/>
    <cellStyle name="Accent1 26 6" xfId="6458"/>
    <cellStyle name="Accent1 26 7" xfId="6459"/>
    <cellStyle name="Accent1 26 8" xfId="6460"/>
    <cellStyle name="Accent1 27" xfId="579"/>
    <cellStyle name="Accent1 27 2" xfId="2706"/>
    <cellStyle name="Accent1 27 3" xfId="2707"/>
    <cellStyle name="Accent1 27 4" xfId="6461"/>
    <cellStyle name="Accent1 27 5" xfId="6462"/>
    <cellStyle name="Accent1 27 6" xfId="6463"/>
    <cellStyle name="Accent1 27 7" xfId="6464"/>
    <cellStyle name="Accent1 27 8" xfId="6465"/>
    <cellStyle name="Accent1 28" xfId="580"/>
    <cellStyle name="Accent1 28 2" xfId="2708"/>
    <cellStyle name="Accent1 28 3" xfId="2709"/>
    <cellStyle name="Accent1 28 4" xfId="6466"/>
    <cellStyle name="Accent1 28 5" xfId="6467"/>
    <cellStyle name="Accent1 28 6" xfId="6468"/>
    <cellStyle name="Accent1 28 7" xfId="6469"/>
    <cellStyle name="Accent1 28 8" xfId="6470"/>
    <cellStyle name="Accent1 29" xfId="581"/>
    <cellStyle name="Accent1 29 2" xfId="2710"/>
    <cellStyle name="Accent1 29 3" xfId="2711"/>
    <cellStyle name="Accent1 29 4" xfId="6471"/>
    <cellStyle name="Accent1 29 5" xfId="6472"/>
    <cellStyle name="Accent1 29 6" xfId="6473"/>
    <cellStyle name="Accent1 29 7" xfId="6474"/>
    <cellStyle name="Accent1 29 8" xfId="6475"/>
    <cellStyle name="Accent1 3" xfId="582"/>
    <cellStyle name="Accent1 3 2" xfId="2712"/>
    <cellStyle name="Accent1 3 3" xfId="2713"/>
    <cellStyle name="Accent1 3 4" xfId="6476"/>
    <cellStyle name="Accent1 3 5" xfId="6477"/>
    <cellStyle name="Accent1 3 6" xfId="6478"/>
    <cellStyle name="Accent1 3 7" xfId="6479"/>
    <cellStyle name="Accent1 3 8" xfId="6480"/>
    <cellStyle name="Accent1 30" xfId="583"/>
    <cellStyle name="Accent1 30 2" xfId="2714"/>
    <cellStyle name="Accent1 30 3" xfId="2715"/>
    <cellStyle name="Accent1 30 4" xfId="6481"/>
    <cellStyle name="Accent1 30 5" xfId="6482"/>
    <cellStyle name="Accent1 30 6" xfId="6483"/>
    <cellStyle name="Accent1 30 7" xfId="6484"/>
    <cellStyle name="Accent1 30 8" xfId="6485"/>
    <cellStyle name="Accent1 31" xfId="584"/>
    <cellStyle name="Accent1 31 2" xfId="2716"/>
    <cellStyle name="Accent1 31 3" xfId="2717"/>
    <cellStyle name="Accent1 31 4" xfId="6486"/>
    <cellStyle name="Accent1 31 5" xfId="6487"/>
    <cellStyle name="Accent1 31 6" xfId="6488"/>
    <cellStyle name="Accent1 31 7" xfId="6489"/>
    <cellStyle name="Accent1 31 8" xfId="6490"/>
    <cellStyle name="Accent1 32" xfId="6491"/>
    <cellStyle name="Accent1 4" xfId="585"/>
    <cellStyle name="Accent1 4 2" xfId="2718"/>
    <cellStyle name="Accent1 4 3" xfId="2719"/>
    <cellStyle name="Accent1 4 4" xfId="6492"/>
    <cellStyle name="Accent1 4 5" xfId="6493"/>
    <cellStyle name="Accent1 4 6" xfId="6494"/>
    <cellStyle name="Accent1 4 7" xfId="6495"/>
    <cellStyle name="Accent1 4 8" xfId="6496"/>
    <cellStyle name="Accent1 5" xfId="586"/>
    <cellStyle name="Accent1 5 2" xfId="2720"/>
    <cellStyle name="Accent1 5 3" xfId="2721"/>
    <cellStyle name="Accent1 5 4" xfId="6497"/>
    <cellStyle name="Accent1 5 5" xfId="6498"/>
    <cellStyle name="Accent1 5 6" xfId="6499"/>
    <cellStyle name="Accent1 5 7" xfId="6500"/>
    <cellStyle name="Accent1 5 8" xfId="6501"/>
    <cellStyle name="Accent1 6" xfId="587"/>
    <cellStyle name="Accent1 6 2" xfId="2722"/>
    <cellStyle name="Accent1 6 3" xfId="2723"/>
    <cellStyle name="Accent1 6 4" xfId="6502"/>
    <cellStyle name="Accent1 6 5" xfId="6503"/>
    <cellStyle name="Accent1 6 6" xfId="6504"/>
    <cellStyle name="Accent1 6 7" xfId="6505"/>
    <cellStyle name="Accent1 6 8" xfId="6506"/>
    <cellStyle name="Accent1 7" xfId="588"/>
    <cellStyle name="Accent1 7 2" xfId="2724"/>
    <cellStyle name="Accent1 7 3" xfId="2725"/>
    <cellStyle name="Accent1 7 4" xfId="6507"/>
    <cellStyle name="Accent1 7 5" xfId="6508"/>
    <cellStyle name="Accent1 7 6" xfId="6509"/>
    <cellStyle name="Accent1 7 7" xfId="6510"/>
    <cellStyle name="Accent1 7 8" xfId="6511"/>
    <cellStyle name="Accent1 8" xfId="589"/>
    <cellStyle name="Accent1 8 2" xfId="2726"/>
    <cellStyle name="Accent1 8 3" xfId="2727"/>
    <cellStyle name="Accent1 8 4" xfId="6512"/>
    <cellStyle name="Accent1 8 5" xfId="6513"/>
    <cellStyle name="Accent1 8 6" xfId="6514"/>
    <cellStyle name="Accent1 8 7" xfId="6515"/>
    <cellStyle name="Accent1 8 8" xfId="6516"/>
    <cellStyle name="Accent1 9" xfId="590"/>
    <cellStyle name="Accent1 9 2" xfId="2728"/>
    <cellStyle name="Accent1 9 3" xfId="2729"/>
    <cellStyle name="Accent1 9 4" xfId="6517"/>
    <cellStyle name="Accent1 9 5" xfId="6518"/>
    <cellStyle name="Accent1 9 6" xfId="6519"/>
    <cellStyle name="Accent1 9 7" xfId="6520"/>
    <cellStyle name="Accent1 9 8" xfId="6521"/>
    <cellStyle name="Accent2 10" xfId="591"/>
    <cellStyle name="Accent2 10 2" xfId="2730"/>
    <cellStyle name="Accent2 10 3" xfId="2731"/>
    <cellStyle name="Accent2 10 4" xfId="6522"/>
    <cellStyle name="Accent2 10 5" xfId="6523"/>
    <cellStyle name="Accent2 10 6" xfId="6524"/>
    <cellStyle name="Accent2 10 7" xfId="6525"/>
    <cellStyle name="Accent2 10 8" xfId="6526"/>
    <cellStyle name="Accent2 11" xfId="592"/>
    <cellStyle name="Accent2 11 2" xfId="2732"/>
    <cellStyle name="Accent2 11 3" xfId="2733"/>
    <cellStyle name="Accent2 11 4" xfId="6527"/>
    <cellStyle name="Accent2 11 5" xfId="6528"/>
    <cellStyle name="Accent2 11 6" xfId="6529"/>
    <cellStyle name="Accent2 11 7" xfId="6530"/>
    <cellStyle name="Accent2 11 8" xfId="6531"/>
    <cellStyle name="Accent2 12" xfId="593"/>
    <cellStyle name="Accent2 12 2" xfId="2734"/>
    <cellStyle name="Accent2 12 3" xfId="2735"/>
    <cellStyle name="Accent2 12 4" xfId="6532"/>
    <cellStyle name="Accent2 12 5" xfId="6533"/>
    <cellStyle name="Accent2 12 6" xfId="6534"/>
    <cellStyle name="Accent2 12 7" xfId="6535"/>
    <cellStyle name="Accent2 12 8" xfId="6536"/>
    <cellStyle name="Accent2 13" xfId="594"/>
    <cellStyle name="Accent2 13 2" xfId="2736"/>
    <cellStyle name="Accent2 13 3" xfId="2737"/>
    <cellStyle name="Accent2 13 4" xfId="6537"/>
    <cellStyle name="Accent2 13 5" xfId="6538"/>
    <cellStyle name="Accent2 13 6" xfId="6539"/>
    <cellStyle name="Accent2 13 7" xfId="6540"/>
    <cellStyle name="Accent2 13 8" xfId="6541"/>
    <cellStyle name="Accent2 14" xfId="595"/>
    <cellStyle name="Accent2 14 2" xfId="2738"/>
    <cellStyle name="Accent2 14 3" xfId="2739"/>
    <cellStyle name="Accent2 14 4" xfId="6542"/>
    <cellStyle name="Accent2 14 5" xfId="6543"/>
    <cellStyle name="Accent2 14 6" xfId="6544"/>
    <cellStyle name="Accent2 14 7" xfId="6545"/>
    <cellStyle name="Accent2 14 8" xfId="6546"/>
    <cellStyle name="Accent2 15" xfId="596"/>
    <cellStyle name="Accent2 15 2" xfId="2740"/>
    <cellStyle name="Accent2 15 3" xfId="2741"/>
    <cellStyle name="Accent2 15 4" xfId="6547"/>
    <cellStyle name="Accent2 15 5" xfId="6548"/>
    <cellStyle name="Accent2 15 6" xfId="6549"/>
    <cellStyle name="Accent2 15 7" xfId="6550"/>
    <cellStyle name="Accent2 15 8" xfId="6551"/>
    <cellStyle name="Accent2 16" xfId="597"/>
    <cellStyle name="Accent2 16 2" xfId="2742"/>
    <cellStyle name="Accent2 16 3" xfId="2743"/>
    <cellStyle name="Accent2 16 4" xfId="6552"/>
    <cellStyle name="Accent2 16 5" xfId="6553"/>
    <cellStyle name="Accent2 16 6" xfId="6554"/>
    <cellStyle name="Accent2 16 7" xfId="6555"/>
    <cellStyle name="Accent2 16 8" xfId="6556"/>
    <cellStyle name="Accent2 17" xfId="598"/>
    <cellStyle name="Accent2 17 2" xfId="2744"/>
    <cellStyle name="Accent2 17 3" xfId="2745"/>
    <cellStyle name="Accent2 17 4" xfId="6557"/>
    <cellStyle name="Accent2 17 5" xfId="6558"/>
    <cellStyle name="Accent2 17 6" xfId="6559"/>
    <cellStyle name="Accent2 17 7" xfId="6560"/>
    <cellStyle name="Accent2 17 8" xfId="6561"/>
    <cellStyle name="Accent2 18" xfId="599"/>
    <cellStyle name="Accent2 18 2" xfId="2746"/>
    <cellStyle name="Accent2 18 3" xfId="2747"/>
    <cellStyle name="Accent2 18 4" xfId="6562"/>
    <cellStyle name="Accent2 18 5" xfId="6563"/>
    <cellStyle name="Accent2 18 6" xfId="6564"/>
    <cellStyle name="Accent2 18 7" xfId="6565"/>
    <cellStyle name="Accent2 18 8" xfId="6566"/>
    <cellStyle name="Accent2 19" xfId="600"/>
    <cellStyle name="Accent2 19 2" xfId="2748"/>
    <cellStyle name="Accent2 19 3" xfId="2749"/>
    <cellStyle name="Accent2 19 4" xfId="6567"/>
    <cellStyle name="Accent2 19 5" xfId="6568"/>
    <cellStyle name="Accent2 19 6" xfId="6569"/>
    <cellStyle name="Accent2 19 7" xfId="6570"/>
    <cellStyle name="Accent2 19 8" xfId="6571"/>
    <cellStyle name="Accent2 2" xfId="601"/>
    <cellStyle name="Accent2 2 2" xfId="2750"/>
    <cellStyle name="Accent2 2 3" xfId="2751"/>
    <cellStyle name="Accent2 2 4" xfId="6572"/>
    <cellStyle name="Accent2 2 5" xfId="6573"/>
    <cellStyle name="Accent2 2 6" xfId="6574"/>
    <cellStyle name="Accent2 2 7" xfId="6575"/>
    <cellStyle name="Accent2 2 8" xfId="6576"/>
    <cellStyle name="Accent2 20" xfId="602"/>
    <cellStyle name="Accent2 20 2" xfId="2752"/>
    <cellStyle name="Accent2 20 3" xfId="2753"/>
    <cellStyle name="Accent2 20 4" xfId="6577"/>
    <cellStyle name="Accent2 20 5" xfId="6578"/>
    <cellStyle name="Accent2 20 6" xfId="6579"/>
    <cellStyle name="Accent2 20 7" xfId="6580"/>
    <cellStyle name="Accent2 20 8" xfId="6581"/>
    <cellStyle name="Accent2 21" xfId="603"/>
    <cellStyle name="Accent2 21 2" xfId="2754"/>
    <cellStyle name="Accent2 21 3" xfId="2755"/>
    <cellStyle name="Accent2 21 4" xfId="6582"/>
    <cellStyle name="Accent2 21 5" xfId="6583"/>
    <cellStyle name="Accent2 21 6" xfId="6584"/>
    <cellStyle name="Accent2 21 7" xfId="6585"/>
    <cellStyle name="Accent2 21 8" xfId="6586"/>
    <cellStyle name="Accent2 22" xfId="604"/>
    <cellStyle name="Accent2 22 2" xfId="2756"/>
    <cellStyle name="Accent2 22 3" xfId="2757"/>
    <cellStyle name="Accent2 22 4" xfId="6587"/>
    <cellStyle name="Accent2 22 5" xfId="6588"/>
    <cellStyle name="Accent2 22 6" xfId="6589"/>
    <cellStyle name="Accent2 22 7" xfId="6590"/>
    <cellStyle name="Accent2 22 8" xfId="6591"/>
    <cellStyle name="Accent2 23" xfId="605"/>
    <cellStyle name="Accent2 23 2" xfId="2758"/>
    <cellStyle name="Accent2 23 3" xfId="2759"/>
    <cellStyle name="Accent2 23 4" xfId="6592"/>
    <cellStyle name="Accent2 23 5" xfId="6593"/>
    <cellStyle name="Accent2 23 6" xfId="6594"/>
    <cellStyle name="Accent2 23 7" xfId="6595"/>
    <cellStyle name="Accent2 23 8" xfId="6596"/>
    <cellStyle name="Accent2 24" xfId="606"/>
    <cellStyle name="Accent2 24 2" xfId="2760"/>
    <cellStyle name="Accent2 24 3" xfId="2761"/>
    <cellStyle name="Accent2 24 4" xfId="6597"/>
    <cellStyle name="Accent2 24 5" xfId="6598"/>
    <cellStyle name="Accent2 24 6" xfId="6599"/>
    <cellStyle name="Accent2 24 7" xfId="6600"/>
    <cellStyle name="Accent2 24 8" xfId="6601"/>
    <cellStyle name="Accent2 25" xfId="607"/>
    <cellStyle name="Accent2 25 2" xfId="2762"/>
    <cellStyle name="Accent2 25 3" xfId="2763"/>
    <cellStyle name="Accent2 25 4" xfId="6602"/>
    <cellStyle name="Accent2 25 5" xfId="6603"/>
    <cellStyle name="Accent2 25 6" xfId="6604"/>
    <cellStyle name="Accent2 25 7" xfId="6605"/>
    <cellStyle name="Accent2 25 8" xfId="6606"/>
    <cellStyle name="Accent2 26" xfId="608"/>
    <cellStyle name="Accent2 26 2" xfId="2764"/>
    <cellStyle name="Accent2 26 3" xfId="2765"/>
    <cellStyle name="Accent2 26 4" xfId="6607"/>
    <cellStyle name="Accent2 26 5" xfId="6608"/>
    <cellStyle name="Accent2 26 6" xfId="6609"/>
    <cellStyle name="Accent2 26 7" xfId="6610"/>
    <cellStyle name="Accent2 26 8" xfId="6611"/>
    <cellStyle name="Accent2 27" xfId="609"/>
    <cellStyle name="Accent2 27 2" xfId="2766"/>
    <cellStyle name="Accent2 27 3" xfId="2767"/>
    <cellStyle name="Accent2 27 4" xfId="6612"/>
    <cellStyle name="Accent2 27 5" xfId="6613"/>
    <cellStyle name="Accent2 27 6" xfId="6614"/>
    <cellStyle name="Accent2 27 7" xfId="6615"/>
    <cellStyle name="Accent2 27 8" xfId="6616"/>
    <cellStyle name="Accent2 28" xfId="610"/>
    <cellStyle name="Accent2 28 2" xfId="2768"/>
    <cellStyle name="Accent2 28 3" xfId="2769"/>
    <cellStyle name="Accent2 28 4" xfId="6617"/>
    <cellStyle name="Accent2 28 5" xfId="6618"/>
    <cellStyle name="Accent2 28 6" xfId="6619"/>
    <cellStyle name="Accent2 28 7" xfId="6620"/>
    <cellStyle name="Accent2 28 8" xfId="6621"/>
    <cellStyle name="Accent2 29" xfId="611"/>
    <cellStyle name="Accent2 29 2" xfId="2770"/>
    <cellStyle name="Accent2 29 3" xfId="2771"/>
    <cellStyle name="Accent2 29 4" xfId="6622"/>
    <cellStyle name="Accent2 29 5" xfId="6623"/>
    <cellStyle name="Accent2 29 6" xfId="6624"/>
    <cellStyle name="Accent2 29 7" xfId="6625"/>
    <cellStyle name="Accent2 29 8" xfId="6626"/>
    <cellStyle name="Accent2 3" xfId="612"/>
    <cellStyle name="Accent2 3 2" xfId="2772"/>
    <cellStyle name="Accent2 3 3" xfId="2773"/>
    <cellStyle name="Accent2 3 4" xfId="6627"/>
    <cellStyle name="Accent2 3 5" xfId="6628"/>
    <cellStyle name="Accent2 3 6" xfId="6629"/>
    <cellStyle name="Accent2 3 7" xfId="6630"/>
    <cellStyle name="Accent2 3 8" xfId="6631"/>
    <cellStyle name="Accent2 30" xfId="613"/>
    <cellStyle name="Accent2 30 2" xfId="2774"/>
    <cellStyle name="Accent2 30 3" xfId="2775"/>
    <cellStyle name="Accent2 30 4" xfId="6632"/>
    <cellStyle name="Accent2 30 5" xfId="6633"/>
    <cellStyle name="Accent2 30 6" xfId="6634"/>
    <cellStyle name="Accent2 30 7" xfId="6635"/>
    <cellStyle name="Accent2 30 8" xfId="6636"/>
    <cellStyle name="Accent2 31" xfId="614"/>
    <cellStyle name="Accent2 31 2" xfId="2776"/>
    <cellStyle name="Accent2 31 3" xfId="2777"/>
    <cellStyle name="Accent2 31 4" xfId="6637"/>
    <cellStyle name="Accent2 31 5" xfId="6638"/>
    <cellStyle name="Accent2 31 6" xfId="6639"/>
    <cellStyle name="Accent2 31 7" xfId="6640"/>
    <cellStyle name="Accent2 31 8" xfId="6641"/>
    <cellStyle name="Accent2 32" xfId="6642"/>
    <cellStyle name="Accent2 4" xfId="615"/>
    <cellStyle name="Accent2 4 2" xfId="2778"/>
    <cellStyle name="Accent2 4 3" xfId="2779"/>
    <cellStyle name="Accent2 4 4" xfId="6643"/>
    <cellStyle name="Accent2 4 5" xfId="6644"/>
    <cellStyle name="Accent2 4 6" xfId="6645"/>
    <cellStyle name="Accent2 4 7" xfId="6646"/>
    <cellStyle name="Accent2 4 8" xfId="6647"/>
    <cellStyle name="Accent2 5" xfId="616"/>
    <cellStyle name="Accent2 5 2" xfId="2780"/>
    <cellStyle name="Accent2 5 3" xfId="2781"/>
    <cellStyle name="Accent2 5 4" xfId="6648"/>
    <cellStyle name="Accent2 5 5" xfId="6649"/>
    <cellStyle name="Accent2 5 6" xfId="6650"/>
    <cellStyle name="Accent2 5 7" xfId="6651"/>
    <cellStyle name="Accent2 5 8" xfId="6652"/>
    <cellStyle name="Accent2 6" xfId="617"/>
    <cellStyle name="Accent2 6 2" xfId="2782"/>
    <cellStyle name="Accent2 6 3" xfId="2783"/>
    <cellStyle name="Accent2 6 4" xfId="6653"/>
    <cellStyle name="Accent2 6 5" xfId="6654"/>
    <cellStyle name="Accent2 6 6" xfId="6655"/>
    <cellStyle name="Accent2 6 7" xfId="6656"/>
    <cellStyle name="Accent2 6 8" xfId="6657"/>
    <cellStyle name="Accent2 7" xfId="618"/>
    <cellStyle name="Accent2 7 2" xfId="2784"/>
    <cellStyle name="Accent2 7 3" xfId="2785"/>
    <cellStyle name="Accent2 7 4" xfId="6658"/>
    <cellStyle name="Accent2 7 5" xfId="6659"/>
    <cellStyle name="Accent2 7 6" xfId="6660"/>
    <cellStyle name="Accent2 7 7" xfId="6661"/>
    <cellStyle name="Accent2 7 8" xfId="6662"/>
    <cellStyle name="Accent2 8" xfId="619"/>
    <cellStyle name="Accent2 8 2" xfId="2786"/>
    <cellStyle name="Accent2 8 3" xfId="2787"/>
    <cellStyle name="Accent2 8 4" xfId="6663"/>
    <cellStyle name="Accent2 8 5" xfId="6664"/>
    <cellStyle name="Accent2 8 6" xfId="6665"/>
    <cellStyle name="Accent2 8 7" xfId="6666"/>
    <cellStyle name="Accent2 8 8" xfId="6667"/>
    <cellStyle name="Accent2 9" xfId="620"/>
    <cellStyle name="Accent2 9 2" xfId="2788"/>
    <cellStyle name="Accent2 9 3" xfId="2789"/>
    <cellStyle name="Accent2 9 4" xfId="6668"/>
    <cellStyle name="Accent2 9 5" xfId="6669"/>
    <cellStyle name="Accent2 9 6" xfId="6670"/>
    <cellStyle name="Accent2 9 7" xfId="6671"/>
    <cellStyle name="Accent2 9 8" xfId="6672"/>
    <cellStyle name="Accent3 10" xfId="621"/>
    <cellStyle name="Accent3 10 2" xfId="2790"/>
    <cellStyle name="Accent3 10 3" xfId="2791"/>
    <cellStyle name="Accent3 10 4" xfId="6673"/>
    <cellStyle name="Accent3 10 5" xfId="6674"/>
    <cellStyle name="Accent3 10 6" xfId="6675"/>
    <cellStyle name="Accent3 10 7" xfId="6676"/>
    <cellStyle name="Accent3 10 8" xfId="6677"/>
    <cellStyle name="Accent3 11" xfId="622"/>
    <cellStyle name="Accent3 11 2" xfId="2792"/>
    <cellStyle name="Accent3 11 3" xfId="2793"/>
    <cellStyle name="Accent3 11 4" xfId="6678"/>
    <cellStyle name="Accent3 11 5" xfId="6679"/>
    <cellStyle name="Accent3 11 6" xfId="6680"/>
    <cellStyle name="Accent3 11 7" xfId="6681"/>
    <cellStyle name="Accent3 11 8" xfId="6682"/>
    <cellStyle name="Accent3 12" xfId="623"/>
    <cellStyle name="Accent3 12 2" xfId="2794"/>
    <cellStyle name="Accent3 12 3" xfId="2795"/>
    <cellStyle name="Accent3 12 4" xfId="6683"/>
    <cellStyle name="Accent3 12 5" xfId="6684"/>
    <cellStyle name="Accent3 12 6" xfId="6685"/>
    <cellStyle name="Accent3 12 7" xfId="6686"/>
    <cellStyle name="Accent3 12 8" xfId="6687"/>
    <cellStyle name="Accent3 13" xfId="624"/>
    <cellStyle name="Accent3 13 2" xfId="2796"/>
    <cellStyle name="Accent3 13 3" xfId="2797"/>
    <cellStyle name="Accent3 13 4" xfId="6688"/>
    <cellStyle name="Accent3 13 5" xfId="6689"/>
    <cellStyle name="Accent3 13 6" xfId="6690"/>
    <cellStyle name="Accent3 13 7" xfId="6691"/>
    <cellStyle name="Accent3 13 8" xfId="6692"/>
    <cellStyle name="Accent3 14" xfId="625"/>
    <cellStyle name="Accent3 14 2" xfId="2798"/>
    <cellStyle name="Accent3 14 3" xfId="2799"/>
    <cellStyle name="Accent3 14 4" xfId="6693"/>
    <cellStyle name="Accent3 14 5" xfId="6694"/>
    <cellStyle name="Accent3 14 6" xfId="6695"/>
    <cellStyle name="Accent3 14 7" xfId="6696"/>
    <cellStyle name="Accent3 14 8" xfId="6697"/>
    <cellStyle name="Accent3 15" xfId="626"/>
    <cellStyle name="Accent3 15 2" xfId="2800"/>
    <cellStyle name="Accent3 15 3" xfId="2801"/>
    <cellStyle name="Accent3 15 4" xfId="6698"/>
    <cellStyle name="Accent3 15 5" xfId="6699"/>
    <cellStyle name="Accent3 15 6" xfId="6700"/>
    <cellStyle name="Accent3 15 7" xfId="6701"/>
    <cellStyle name="Accent3 15 8" xfId="6702"/>
    <cellStyle name="Accent3 16" xfId="627"/>
    <cellStyle name="Accent3 16 2" xfId="2802"/>
    <cellStyle name="Accent3 16 3" xfId="2803"/>
    <cellStyle name="Accent3 16 4" xfId="6703"/>
    <cellStyle name="Accent3 16 5" xfId="6704"/>
    <cellStyle name="Accent3 16 6" xfId="6705"/>
    <cellStyle name="Accent3 16 7" xfId="6706"/>
    <cellStyle name="Accent3 16 8" xfId="6707"/>
    <cellStyle name="Accent3 17" xfId="628"/>
    <cellStyle name="Accent3 17 2" xfId="2804"/>
    <cellStyle name="Accent3 17 3" xfId="2805"/>
    <cellStyle name="Accent3 17 4" xfId="6708"/>
    <cellStyle name="Accent3 17 5" xfId="6709"/>
    <cellStyle name="Accent3 17 6" xfId="6710"/>
    <cellStyle name="Accent3 17 7" xfId="6711"/>
    <cellStyle name="Accent3 17 8" xfId="6712"/>
    <cellStyle name="Accent3 18" xfId="629"/>
    <cellStyle name="Accent3 18 2" xfId="2806"/>
    <cellStyle name="Accent3 18 3" xfId="2807"/>
    <cellStyle name="Accent3 18 4" xfId="6713"/>
    <cellStyle name="Accent3 18 5" xfId="6714"/>
    <cellStyle name="Accent3 18 6" xfId="6715"/>
    <cellStyle name="Accent3 18 7" xfId="6716"/>
    <cellStyle name="Accent3 18 8" xfId="6717"/>
    <cellStyle name="Accent3 19" xfId="630"/>
    <cellStyle name="Accent3 19 2" xfId="2808"/>
    <cellStyle name="Accent3 19 3" xfId="2809"/>
    <cellStyle name="Accent3 19 4" xfId="6718"/>
    <cellStyle name="Accent3 19 5" xfId="6719"/>
    <cellStyle name="Accent3 19 6" xfId="6720"/>
    <cellStyle name="Accent3 19 7" xfId="6721"/>
    <cellStyle name="Accent3 19 8" xfId="6722"/>
    <cellStyle name="Accent3 2" xfId="631"/>
    <cellStyle name="Accent3 2 2" xfId="2810"/>
    <cellStyle name="Accent3 2 3" xfId="2811"/>
    <cellStyle name="Accent3 2 4" xfId="6723"/>
    <cellStyle name="Accent3 2 5" xfId="6724"/>
    <cellStyle name="Accent3 2 6" xfId="6725"/>
    <cellStyle name="Accent3 2 7" xfId="6726"/>
    <cellStyle name="Accent3 2 8" xfId="6727"/>
    <cellStyle name="Accent3 20" xfId="632"/>
    <cellStyle name="Accent3 20 2" xfId="2812"/>
    <cellStyle name="Accent3 20 3" xfId="2813"/>
    <cellStyle name="Accent3 20 4" xfId="6728"/>
    <cellStyle name="Accent3 20 5" xfId="6729"/>
    <cellStyle name="Accent3 20 6" xfId="6730"/>
    <cellStyle name="Accent3 20 7" xfId="6731"/>
    <cellStyle name="Accent3 20 8" xfId="6732"/>
    <cellStyle name="Accent3 21" xfId="633"/>
    <cellStyle name="Accent3 21 2" xfId="2814"/>
    <cellStyle name="Accent3 21 3" xfId="2815"/>
    <cellStyle name="Accent3 21 4" xfId="6733"/>
    <cellStyle name="Accent3 21 5" xfId="6734"/>
    <cellStyle name="Accent3 21 6" xfId="6735"/>
    <cellStyle name="Accent3 21 7" xfId="6736"/>
    <cellStyle name="Accent3 21 8" xfId="6737"/>
    <cellStyle name="Accent3 22" xfId="634"/>
    <cellStyle name="Accent3 22 2" xfId="2816"/>
    <cellStyle name="Accent3 22 3" xfId="2817"/>
    <cellStyle name="Accent3 22 4" xfId="6738"/>
    <cellStyle name="Accent3 22 5" xfId="6739"/>
    <cellStyle name="Accent3 22 6" xfId="6740"/>
    <cellStyle name="Accent3 22 7" xfId="6741"/>
    <cellStyle name="Accent3 22 8" xfId="6742"/>
    <cellStyle name="Accent3 23" xfId="635"/>
    <cellStyle name="Accent3 23 2" xfId="2818"/>
    <cellStyle name="Accent3 23 3" xfId="2819"/>
    <cellStyle name="Accent3 23 4" xfId="6743"/>
    <cellStyle name="Accent3 23 5" xfId="6744"/>
    <cellStyle name="Accent3 23 6" xfId="6745"/>
    <cellStyle name="Accent3 23 7" xfId="6746"/>
    <cellStyle name="Accent3 23 8" xfId="6747"/>
    <cellStyle name="Accent3 24" xfId="636"/>
    <cellStyle name="Accent3 24 2" xfId="2820"/>
    <cellStyle name="Accent3 24 3" xfId="2821"/>
    <cellStyle name="Accent3 24 4" xfId="6748"/>
    <cellStyle name="Accent3 24 5" xfId="6749"/>
    <cellStyle name="Accent3 24 6" xfId="6750"/>
    <cellStyle name="Accent3 24 7" xfId="6751"/>
    <cellStyle name="Accent3 24 8" xfId="6752"/>
    <cellStyle name="Accent3 25" xfId="637"/>
    <cellStyle name="Accent3 25 2" xfId="2822"/>
    <cellStyle name="Accent3 25 3" xfId="2823"/>
    <cellStyle name="Accent3 25 4" xfId="6753"/>
    <cellStyle name="Accent3 25 5" xfId="6754"/>
    <cellStyle name="Accent3 25 6" xfId="6755"/>
    <cellStyle name="Accent3 25 7" xfId="6756"/>
    <cellStyle name="Accent3 25 8" xfId="6757"/>
    <cellStyle name="Accent3 26" xfId="638"/>
    <cellStyle name="Accent3 26 2" xfId="2824"/>
    <cellStyle name="Accent3 26 3" xfId="2825"/>
    <cellStyle name="Accent3 26 4" xfId="6758"/>
    <cellStyle name="Accent3 26 5" xfId="6759"/>
    <cellStyle name="Accent3 26 6" xfId="6760"/>
    <cellStyle name="Accent3 26 7" xfId="6761"/>
    <cellStyle name="Accent3 26 8" xfId="6762"/>
    <cellStyle name="Accent3 27" xfId="639"/>
    <cellStyle name="Accent3 27 2" xfId="2826"/>
    <cellStyle name="Accent3 27 3" xfId="2827"/>
    <cellStyle name="Accent3 27 4" xfId="6763"/>
    <cellStyle name="Accent3 27 5" xfId="6764"/>
    <cellStyle name="Accent3 27 6" xfId="6765"/>
    <cellStyle name="Accent3 27 7" xfId="6766"/>
    <cellStyle name="Accent3 27 8" xfId="6767"/>
    <cellStyle name="Accent3 28" xfId="640"/>
    <cellStyle name="Accent3 28 2" xfId="2828"/>
    <cellStyle name="Accent3 28 3" xfId="2829"/>
    <cellStyle name="Accent3 28 4" xfId="6768"/>
    <cellStyle name="Accent3 28 5" xfId="6769"/>
    <cellStyle name="Accent3 28 6" xfId="6770"/>
    <cellStyle name="Accent3 28 7" xfId="6771"/>
    <cellStyle name="Accent3 28 8" xfId="6772"/>
    <cellStyle name="Accent3 29" xfId="641"/>
    <cellStyle name="Accent3 29 2" xfId="2830"/>
    <cellStyle name="Accent3 29 3" xfId="2831"/>
    <cellStyle name="Accent3 29 4" xfId="6773"/>
    <cellStyle name="Accent3 29 5" xfId="6774"/>
    <cellStyle name="Accent3 29 6" xfId="6775"/>
    <cellStyle name="Accent3 29 7" xfId="6776"/>
    <cellStyle name="Accent3 29 8" xfId="6777"/>
    <cellStyle name="Accent3 3" xfId="642"/>
    <cellStyle name="Accent3 3 2" xfId="2832"/>
    <cellStyle name="Accent3 3 3" xfId="2833"/>
    <cellStyle name="Accent3 3 4" xfId="6778"/>
    <cellStyle name="Accent3 3 5" xfId="6779"/>
    <cellStyle name="Accent3 3 6" xfId="6780"/>
    <cellStyle name="Accent3 3 7" xfId="6781"/>
    <cellStyle name="Accent3 3 8" xfId="6782"/>
    <cellStyle name="Accent3 30" xfId="643"/>
    <cellStyle name="Accent3 30 2" xfId="2834"/>
    <cellStyle name="Accent3 30 3" xfId="2835"/>
    <cellStyle name="Accent3 30 4" xfId="6783"/>
    <cellStyle name="Accent3 30 5" xfId="6784"/>
    <cellStyle name="Accent3 30 6" xfId="6785"/>
    <cellStyle name="Accent3 30 7" xfId="6786"/>
    <cellStyle name="Accent3 30 8" xfId="6787"/>
    <cellStyle name="Accent3 31" xfId="644"/>
    <cellStyle name="Accent3 31 2" xfId="2836"/>
    <cellStyle name="Accent3 31 3" xfId="2837"/>
    <cellStyle name="Accent3 31 4" xfId="6788"/>
    <cellStyle name="Accent3 31 5" xfId="6789"/>
    <cellStyle name="Accent3 31 6" xfId="6790"/>
    <cellStyle name="Accent3 31 7" xfId="6791"/>
    <cellStyle name="Accent3 31 8" xfId="6792"/>
    <cellStyle name="Accent3 32" xfId="6793"/>
    <cellStyle name="Accent3 4" xfId="645"/>
    <cellStyle name="Accent3 4 2" xfId="2838"/>
    <cellStyle name="Accent3 4 3" xfId="2839"/>
    <cellStyle name="Accent3 4 4" xfId="6794"/>
    <cellStyle name="Accent3 4 5" xfId="6795"/>
    <cellStyle name="Accent3 4 6" xfId="6796"/>
    <cellStyle name="Accent3 4 7" xfId="6797"/>
    <cellStyle name="Accent3 4 8" xfId="6798"/>
    <cellStyle name="Accent3 5" xfId="646"/>
    <cellStyle name="Accent3 5 2" xfId="2840"/>
    <cellStyle name="Accent3 5 3" xfId="2841"/>
    <cellStyle name="Accent3 5 4" xfId="6799"/>
    <cellStyle name="Accent3 5 5" xfId="6800"/>
    <cellStyle name="Accent3 5 6" xfId="6801"/>
    <cellStyle name="Accent3 5 7" xfId="6802"/>
    <cellStyle name="Accent3 5 8" xfId="6803"/>
    <cellStyle name="Accent3 6" xfId="647"/>
    <cellStyle name="Accent3 6 2" xfId="2842"/>
    <cellStyle name="Accent3 6 3" xfId="2843"/>
    <cellStyle name="Accent3 6 4" xfId="6804"/>
    <cellStyle name="Accent3 6 5" xfId="6805"/>
    <cellStyle name="Accent3 6 6" xfId="6806"/>
    <cellStyle name="Accent3 6 7" xfId="6807"/>
    <cellStyle name="Accent3 6 8" xfId="6808"/>
    <cellStyle name="Accent3 7" xfId="648"/>
    <cellStyle name="Accent3 7 2" xfId="2844"/>
    <cellStyle name="Accent3 7 3" xfId="2845"/>
    <cellStyle name="Accent3 7 4" xfId="6809"/>
    <cellStyle name="Accent3 7 5" xfId="6810"/>
    <cellStyle name="Accent3 7 6" xfId="6811"/>
    <cellStyle name="Accent3 7 7" xfId="6812"/>
    <cellStyle name="Accent3 7 8" xfId="6813"/>
    <cellStyle name="Accent3 8" xfId="649"/>
    <cellStyle name="Accent3 8 2" xfId="2846"/>
    <cellStyle name="Accent3 8 3" xfId="2847"/>
    <cellStyle name="Accent3 8 4" xfId="6814"/>
    <cellStyle name="Accent3 8 5" xfId="6815"/>
    <cellStyle name="Accent3 8 6" xfId="6816"/>
    <cellStyle name="Accent3 8 7" xfId="6817"/>
    <cellStyle name="Accent3 8 8" xfId="6818"/>
    <cellStyle name="Accent3 9" xfId="650"/>
    <cellStyle name="Accent3 9 2" xfId="2848"/>
    <cellStyle name="Accent3 9 3" xfId="2849"/>
    <cellStyle name="Accent3 9 4" xfId="6819"/>
    <cellStyle name="Accent3 9 5" xfId="6820"/>
    <cellStyle name="Accent3 9 6" xfId="6821"/>
    <cellStyle name="Accent3 9 7" xfId="6822"/>
    <cellStyle name="Accent3 9 8" xfId="6823"/>
    <cellStyle name="Accent4 10" xfId="651"/>
    <cellStyle name="Accent4 10 2" xfId="2850"/>
    <cellStyle name="Accent4 10 3" xfId="2851"/>
    <cellStyle name="Accent4 10 4" xfId="6824"/>
    <cellStyle name="Accent4 10 5" xfId="6825"/>
    <cellStyle name="Accent4 10 6" xfId="6826"/>
    <cellStyle name="Accent4 10 7" xfId="6827"/>
    <cellStyle name="Accent4 10 8" xfId="6828"/>
    <cellStyle name="Accent4 11" xfId="652"/>
    <cellStyle name="Accent4 11 2" xfId="2852"/>
    <cellStyle name="Accent4 11 3" xfId="2853"/>
    <cellStyle name="Accent4 11 4" xfId="6829"/>
    <cellStyle name="Accent4 11 5" xfId="6830"/>
    <cellStyle name="Accent4 11 6" xfId="6831"/>
    <cellStyle name="Accent4 11 7" xfId="6832"/>
    <cellStyle name="Accent4 11 8" xfId="6833"/>
    <cellStyle name="Accent4 12" xfId="653"/>
    <cellStyle name="Accent4 12 2" xfId="2854"/>
    <cellStyle name="Accent4 12 3" xfId="2855"/>
    <cellStyle name="Accent4 12 4" xfId="6834"/>
    <cellStyle name="Accent4 12 5" xfId="6835"/>
    <cellStyle name="Accent4 12 6" xfId="6836"/>
    <cellStyle name="Accent4 12 7" xfId="6837"/>
    <cellStyle name="Accent4 12 8" xfId="6838"/>
    <cellStyle name="Accent4 13" xfId="654"/>
    <cellStyle name="Accent4 13 2" xfId="2856"/>
    <cellStyle name="Accent4 13 3" xfId="2857"/>
    <cellStyle name="Accent4 13 4" xfId="6839"/>
    <cellStyle name="Accent4 13 5" xfId="6840"/>
    <cellStyle name="Accent4 13 6" xfId="6841"/>
    <cellStyle name="Accent4 13 7" xfId="6842"/>
    <cellStyle name="Accent4 13 8" xfId="6843"/>
    <cellStyle name="Accent4 14" xfId="655"/>
    <cellStyle name="Accent4 14 2" xfId="2858"/>
    <cellStyle name="Accent4 14 3" xfId="2859"/>
    <cellStyle name="Accent4 14 4" xfId="6844"/>
    <cellStyle name="Accent4 14 5" xfId="6845"/>
    <cellStyle name="Accent4 14 6" xfId="6846"/>
    <cellStyle name="Accent4 14 7" xfId="6847"/>
    <cellStyle name="Accent4 14 8" xfId="6848"/>
    <cellStyle name="Accent4 15" xfId="656"/>
    <cellStyle name="Accent4 15 2" xfId="2860"/>
    <cellStyle name="Accent4 15 3" xfId="2861"/>
    <cellStyle name="Accent4 15 4" xfId="6849"/>
    <cellStyle name="Accent4 15 5" xfId="6850"/>
    <cellStyle name="Accent4 15 6" xfId="6851"/>
    <cellStyle name="Accent4 15 7" xfId="6852"/>
    <cellStyle name="Accent4 15 8" xfId="6853"/>
    <cellStyle name="Accent4 16" xfId="657"/>
    <cellStyle name="Accent4 16 2" xfId="2862"/>
    <cellStyle name="Accent4 16 3" xfId="2863"/>
    <cellStyle name="Accent4 16 4" xfId="6854"/>
    <cellStyle name="Accent4 16 5" xfId="6855"/>
    <cellStyle name="Accent4 16 6" xfId="6856"/>
    <cellStyle name="Accent4 16 7" xfId="6857"/>
    <cellStyle name="Accent4 16 8" xfId="6858"/>
    <cellStyle name="Accent4 17" xfId="658"/>
    <cellStyle name="Accent4 17 2" xfId="2864"/>
    <cellStyle name="Accent4 17 3" xfId="2865"/>
    <cellStyle name="Accent4 17 4" xfId="6859"/>
    <cellStyle name="Accent4 17 5" xfId="6860"/>
    <cellStyle name="Accent4 17 6" xfId="6861"/>
    <cellStyle name="Accent4 17 7" xfId="6862"/>
    <cellStyle name="Accent4 17 8" xfId="6863"/>
    <cellStyle name="Accent4 18" xfId="659"/>
    <cellStyle name="Accent4 18 2" xfId="2866"/>
    <cellStyle name="Accent4 18 3" xfId="2867"/>
    <cellStyle name="Accent4 18 4" xfId="6864"/>
    <cellStyle name="Accent4 18 5" xfId="6865"/>
    <cellStyle name="Accent4 18 6" xfId="6866"/>
    <cellStyle name="Accent4 18 7" xfId="6867"/>
    <cellStyle name="Accent4 18 8" xfId="6868"/>
    <cellStyle name="Accent4 19" xfId="660"/>
    <cellStyle name="Accent4 19 2" xfId="2868"/>
    <cellStyle name="Accent4 19 3" xfId="2869"/>
    <cellStyle name="Accent4 19 4" xfId="6869"/>
    <cellStyle name="Accent4 19 5" xfId="6870"/>
    <cellStyle name="Accent4 19 6" xfId="6871"/>
    <cellStyle name="Accent4 19 7" xfId="6872"/>
    <cellStyle name="Accent4 19 8" xfId="6873"/>
    <cellStyle name="Accent4 2" xfId="661"/>
    <cellStyle name="Accent4 2 2" xfId="2870"/>
    <cellStyle name="Accent4 2 3" xfId="2871"/>
    <cellStyle name="Accent4 2 4" xfId="6874"/>
    <cellStyle name="Accent4 2 5" xfId="6875"/>
    <cellStyle name="Accent4 2 6" xfId="6876"/>
    <cellStyle name="Accent4 2 7" xfId="6877"/>
    <cellStyle name="Accent4 2 8" xfId="6878"/>
    <cellStyle name="Accent4 20" xfId="662"/>
    <cellStyle name="Accent4 20 2" xfId="2872"/>
    <cellStyle name="Accent4 20 3" xfId="2873"/>
    <cellStyle name="Accent4 20 4" xfId="6879"/>
    <cellStyle name="Accent4 20 5" xfId="6880"/>
    <cellStyle name="Accent4 20 6" xfId="6881"/>
    <cellStyle name="Accent4 20 7" xfId="6882"/>
    <cellStyle name="Accent4 20 8" xfId="6883"/>
    <cellStyle name="Accent4 21" xfId="663"/>
    <cellStyle name="Accent4 21 2" xfId="2874"/>
    <cellStyle name="Accent4 21 3" xfId="2875"/>
    <cellStyle name="Accent4 21 4" xfId="6884"/>
    <cellStyle name="Accent4 21 5" xfId="6885"/>
    <cellStyle name="Accent4 21 6" xfId="6886"/>
    <cellStyle name="Accent4 21 7" xfId="6887"/>
    <cellStyle name="Accent4 21 8" xfId="6888"/>
    <cellStyle name="Accent4 22" xfId="664"/>
    <cellStyle name="Accent4 22 2" xfId="2876"/>
    <cellStyle name="Accent4 22 3" xfId="2877"/>
    <cellStyle name="Accent4 22 4" xfId="6889"/>
    <cellStyle name="Accent4 22 5" xfId="6890"/>
    <cellStyle name="Accent4 22 6" xfId="6891"/>
    <cellStyle name="Accent4 22 7" xfId="6892"/>
    <cellStyle name="Accent4 22 8" xfId="6893"/>
    <cellStyle name="Accent4 23" xfId="665"/>
    <cellStyle name="Accent4 23 2" xfId="2878"/>
    <cellStyle name="Accent4 23 3" xfId="2879"/>
    <cellStyle name="Accent4 23 4" xfId="6894"/>
    <cellStyle name="Accent4 23 5" xfId="6895"/>
    <cellStyle name="Accent4 23 6" xfId="6896"/>
    <cellStyle name="Accent4 23 7" xfId="6897"/>
    <cellStyle name="Accent4 23 8" xfId="6898"/>
    <cellStyle name="Accent4 24" xfId="666"/>
    <cellStyle name="Accent4 24 2" xfId="2880"/>
    <cellStyle name="Accent4 24 3" xfId="2881"/>
    <cellStyle name="Accent4 24 4" xfId="6899"/>
    <cellStyle name="Accent4 24 5" xfId="6900"/>
    <cellStyle name="Accent4 24 6" xfId="6901"/>
    <cellStyle name="Accent4 24 7" xfId="6902"/>
    <cellStyle name="Accent4 24 8" xfId="6903"/>
    <cellStyle name="Accent4 25" xfId="667"/>
    <cellStyle name="Accent4 25 2" xfId="2882"/>
    <cellStyle name="Accent4 25 3" xfId="2883"/>
    <cellStyle name="Accent4 25 4" xfId="6904"/>
    <cellStyle name="Accent4 25 5" xfId="6905"/>
    <cellStyle name="Accent4 25 6" xfId="6906"/>
    <cellStyle name="Accent4 25 7" xfId="6907"/>
    <cellStyle name="Accent4 25 8" xfId="6908"/>
    <cellStyle name="Accent4 26" xfId="668"/>
    <cellStyle name="Accent4 26 2" xfId="2884"/>
    <cellStyle name="Accent4 26 3" xfId="2885"/>
    <cellStyle name="Accent4 26 4" xfId="6909"/>
    <cellStyle name="Accent4 26 5" xfId="6910"/>
    <cellStyle name="Accent4 26 6" xfId="6911"/>
    <cellStyle name="Accent4 26 7" xfId="6912"/>
    <cellStyle name="Accent4 26 8" xfId="6913"/>
    <cellStyle name="Accent4 27" xfId="669"/>
    <cellStyle name="Accent4 27 2" xfId="2886"/>
    <cellStyle name="Accent4 27 3" xfId="2887"/>
    <cellStyle name="Accent4 27 4" xfId="6914"/>
    <cellStyle name="Accent4 27 5" xfId="6915"/>
    <cellStyle name="Accent4 27 6" xfId="6916"/>
    <cellStyle name="Accent4 27 7" xfId="6917"/>
    <cellStyle name="Accent4 27 8" xfId="6918"/>
    <cellStyle name="Accent4 28" xfId="670"/>
    <cellStyle name="Accent4 28 2" xfId="2888"/>
    <cellStyle name="Accent4 28 3" xfId="2889"/>
    <cellStyle name="Accent4 28 4" xfId="6919"/>
    <cellStyle name="Accent4 28 5" xfId="6920"/>
    <cellStyle name="Accent4 28 6" xfId="6921"/>
    <cellStyle name="Accent4 28 7" xfId="6922"/>
    <cellStyle name="Accent4 28 8" xfId="6923"/>
    <cellStyle name="Accent4 29" xfId="671"/>
    <cellStyle name="Accent4 29 2" xfId="2890"/>
    <cellStyle name="Accent4 29 3" xfId="2891"/>
    <cellStyle name="Accent4 29 4" xfId="6924"/>
    <cellStyle name="Accent4 29 5" xfId="6925"/>
    <cellStyle name="Accent4 29 6" xfId="6926"/>
    <cellStyle name="Accent4 29 7" xfId="6927"/>
    <cellStyle name="Accent4 29 8" xfId="6928"/>
    <cellStyle name="Accent4 3" xfId="672"/>
    <cellStyle name="Accent4 3 2" xfId="2892"/>
    <cellStyle name="Accent4 3 3" xfId="2893"/>
    <cellStyle name="Accent4 3 4" xfId="6929"/>
    <cellStyle name="Accent4 3 5" xfId="6930"/>
    <cellStyle name="Accent4 3 6" xfId="6931"/>
    <cellStyle name="Accent4 3 7" xfId="6932"/>
    <cellStyle name="Accent4 3 8" xfId="6933"/>
    <cellStyle name="Accent4 30" xfId="673"/>
    <cellStyle name="Accent4 30 2" xfId="2894"/>
    <cellStyle name="Accent4 30 3" xfId="2895"/>
    <cellStyle name="Accent4 30 4" xfId="6934"/>
    <cellStyle name="Accent4 30 5" xfId="6935"/>
    <cellStyle name="Accent4 30 6" xfId="6936"/>
    <cellStyle name="Accent4 30 7" xfId="6937"/>
    <cellStyle name="Accent4 30 8" xfId="6938"/>
    <cellStyle name="Accent4 31" xfId="674"/>
    <cellStyle name="Accent4 31 2" xfId="2896"/>
    <cellStyle name="Accent4 31 3" xfId="2897"/>
    <cellStyle name="Accent4 31 4" xfId="6939"/>
    <cellStyle name="Accent4 31 5" xfId="6940"/>
    <cellStyle name="Accent4 31 6" xfId="6941"/>
    <cellStyle name="Accent4 31 7" xfId="6942"/>
    <cellStyle name="Accent4 31 8" xfId="6943"/>
    <cellStyle name="Accent4 32" xfId="6944"/>
    <cellStyle name="Accent4 4" xfId="675"/>
    <cellStyle name="Accent4 4 2" xfId="2898"/>
    <cellStyle name="Accent4 4 3" xfId="2899"/>
    <cellStyle name="Accent4 4 4" xfId="6945"/>
    <cellStyle name="Accent4 4 5" xfId="6946"/>
    <cellStyle name="Accent4 4 6" xfId="6947"/>
    <cellStyle name="Accent4 4 7" xfId="6948"/>
    <cellStyle name="Accent4 4 8" xfId="6949"/>
    <cellStyle name="Accent4 5" xfId="676"/>
    <cellStyle name="Accent4 5 2" xfId="2900"/>
    <cellStyle name="Accent4 5 3" xfId="2901"/>
    <cellStyle name="Accent4 5 4" xfId="6950"/>
    <cellStyle name="Accent4 5 5" xfId="6951"/>
    <cellStyle name="Accent4 5 6" xfId="6952"/>
    <cellStyle name="Accent4 5 7" xfId="6953"/>
    <cellStyle name="Accent4 5 8" xfId="6954"/>
    <cellStyle name="Accent4 6" xfId="677"/>
    <cellStyle name="Accent4 6 2" xfId="2902"/>
    <cellStyle name="Accent4 6 3" xfId="2903"/>
    <cellStyle name="Accent4 6 4" xfId="6955"/>
    <cellStyle name="Accent4 6 5" xfId="6956"/>
    <cellStyle name="Accent4 6 6" xfId="6957"/>
    <cellStyle name="Accent4 6 7" xfId="6958"/>
    <cellStyle name="Accent4 6 8" xfId="6959"/>
    <cellStyle name="Accent4 7" xfId="678"/>
    <cellStyle name="Accent4 7 2" xfId="2904"/>
    <cellStyle name="Accent4 7 3" xfId="2905"/>
    <cellStyle name="Accent4 7 4" xfId="6960"/>
    <cellStyle name="Accent4 7 5" xfId="6961"/>
    <cellStyle name="Accent4 7 6" xfId="6962"/>
    <cellStyle name="Accent4 7 7" xfId="6963"/>
    <cellStyle name="Accent4 7 8" xfId="6964"/>
    <cellStyle name="Accent4 8" xfId="679"/>
    <cellStyle name="Accent4 8 2" xfId="2906"/>
    <cellStyle name="Accent4 8 3" xfId="2907"/>
    <cellStyle name="Accent4 8 4" xfId="6965"/>
    <cellStyle name="Accent4 8 5" xfId="6966"/>
    <cellStyle name="Accent4 8 6" xfId="6967"/>
    <cellStyle name="Accent4 8 7" xfId="6968"/>
    <cellStyle name="Accent4 8 8" xfId="6969"/>
    <cellStyle name="Accent4 9" xfId="680"/>
    <cellStyle name="Accent4 9 2" xfId="2908"/>
    <cellStyle name="Accent4 9 3" xfId="2909"/>
    <cellStyle name="Accent4 9 4" xfId="6970"/>
    <cellStyle name="Accent4 9 5" xfId="6971"/>
    <cellStyle name="Accent4 9 6" xfId="6972"/>
    <cellStyle name="Accent4 9 7" xfId="6973"/>
    <cellStyle name="Accent4 9 8" xfId="6974"/>
    <cellStyle name="Accent5 10" xfId="681"/>
    <cellStyle name="Accent5 10 2" xfId="2910"/>
    <cellStyle name="Accent5 10 3" xfId="2911"/>
    <cellStyle name="Accent5 10 4" xfId="6975"/>
    <cellStyle name="Accent5 10 5" xfId="6976"/>
    <cellStyle name="Accent5 10 6" xfId="6977"/>
    <cellStyle name="Accent5 10 7" xfId="6978"/>
    <cellStyle name="Accent5 10 8" xfId="6979"/>
    <cellStyle name="Accent5 11" xfId="682"/>
    <cellStyle name="Accent5 11 2" xfId="2912"/>
    <cellStyle name="Accent5 11 3" xfId="2913"/>
    <cellStyle name="Accent5 11 4" xfId="6980"/>
    <cellStyle name="Accent5 11 5" xfId="6981"/>
    <cellStyle name="Accent5 11 6" xfId="6982"/>
    <cellStyle name="Accent5 11 7" xfId="6983"/>
    <cellStyle name="Accent5 11 8" xfId="6984"/>
    <cellStyle name="Accent5 12" xfId="683"/>
    <cellStyle name="Accent5 12 2" xfId="2914"/>
    <cellStyle name="Accent5 12 3" xfId="2915"/>
    <cellStyle name="Accent5 12 4" xfId="6985"/>
    <cellStyle name="Accent5 12 5" xfId="6986"/>
    <cellStyle name="Accent5 12 6" xfId="6987"/>
    <cellStyle name="Accent5 12 7" xfId="6988"/>
    <cellStyle name="Accent5 12 8" xfId="6989"/>
    <cellStyle name="Accent5 13" xfId="684"/>
    <cellStyle name="Accent5 13 2" xfId="2916"/>
    <cellStyle name="Accent5 13 3" xfId="2917"/>
    <cellStyle name="Accent5 13 4" xfId="6990"/>
    <cellStyle name="Accent5 13 5" xfId="6991"/>
    <cellStyle name="Accent5 13 6" xfId="6992"/>
    <cellStyle name="Accent5 13 7" xfId="6993"/>
    <cellStyle name="Accent5 13 8" xfId="6994"/>
    <cellStyle name="Accent5 14" xfId="685"/>
    <cellStyle name="Accent5 14 2" xfId="2918"/>
    <cellStyle name="Accent5 14 3" xfId="2919"/>
    <cellStyle name="Accent5 14 4" xfId="6995"/>
    <cellStyle name="Accent5 14 5" xfId="6996"/>
    <cellStyle name="Accent5 14 6" xfId="6997"/>
    <cellStyle name="Accent5 14 7" xfId="6998"/>
    <cellStyle name="Accent5 14 8" xfId="6999"/>
    <cellStyle name="Accent5 15" xfId="686"/>
    <cellStyle name="Accent5 15 2" xfId="2920"/>
    <cellStyle name="Accent5 15 3" xfId="2921"/>
    <cellStyle name="Accent5 15 4" xfId="7000"/>
    <cellStyle name="Accent5 15 5" xfId="7001"/>
    <cellStyle name="Accent5 15 6" xfId="7002"/>
    <cellStyle name="Accent5 15 7" xfId="7003"/>
    <cellStyle name="Accent5 15 8" xfId="7004"/>
    <cellStyle name="Accent5 16" xfId="687"/>
    <cellStyle name="Accent5 16 2" xfId="2922"/>
    <cellStyle name="Accent5 16 3" xfId="2923"/>
    <cellStyle name="Accent5 16 4" xfId="7005"/>
    <cellStyle name="Accent5 16 5" xfId="7006"/>
    <cellStyle name="Accent5 16 6" xfId="7007"/>
    <cellStyle name="Accent5 16 7" xfId="7008"/>
    <cellStyle name="Accent5 16 8" xfId="7009"/>
    <cellStyle name="Accent5 17" xfId="688"/>
    <cellStyle name="Accent5 17 2" xfId="2924"/>
    <cellStyle name="Accent5 17 3" xfId="2925"/>
    <cellStyle name="Accent5 17 4" xfId="7010"/>
    <cellStyle name="Accent5 17 5" xfId="7011"/>
    <cellStyle name="Accent5 17 6" xfId="7012"/>
    <cellStyle name="Accent5 17 7" xfId="7013"/>
    <cellStyle name="Accent5 17 8" xfId="7014"/>
    <cellStyle name="Accent5 18" xfId="689"/>
    <cellStyle name="Accent5 18 2" xfId="2926"/>
    <cellStyle name="Accent5 18 3" xfId="2927"/>
    <cellStyle name="Accent5 18 4" xfId="7015"/>
    <cellStyle name="Accent5 18 5" xfId="7016"/>
    <cellStyle name="Accent5 18 6" xfId="7017"/>
    <cellStyle name="Accent5 18 7" xfId="7018"/>
    <cellStyle name="Accent5 18 8" xfId="7019"/>
    <cellStyle name="Accent5 19" xfId="690"/>
    <cellStyle name="Accent5 19 2" xfId="2928"/>
    <cellStyle name="Accent5 19 3" xfId="2929"/>
    <cellStyle name="Accent5 19 4" xfId="7020"/>
    <cellStyle name="Accent5 19 5" xfId="7021"/>
    <cellStyle name="Accent5 19 6" xfId="7022"/>
    <cellStyle name="Accent5 19 7" xfId="7023"/>
    <cellStyle name="Accent5 19 8" xfId="7024"/>
    <cellStyle name="Accent5 2" xfId="691"/>
    <cellStyle name="Accent5 2 2" xfId="2930"/>
    <cellStyle name="Accent5 2 3" xfId="2931"/>
    <cellStyle name="Accent5 2 4" xfId="7025"/>
    <cellStyle name="Accent5 2 5" xfId="7026"/>
    <cellStyle name="Accent5 2 6" xfId="7027"/>
    <cellStyle name="Accent5 2 7" xfId="7028"/>
    <cellStyle name="Accent5 2 8" xfId="7029"/>
    <cellStyle name="Accent5 20" xfId="692"/>
    <cellStyle name="Accent5 20 2" xfId="2932"/>
    <cellStyle name="Accent5 20 3" xfId="2933"/>
    <cellStyle name="Accent5 20 4" xfId="7030"/>
    <cellStyle name="Accent5 20 5" xfId="7031"/>
    <cellStyle name="Accent5 20 6" xfId="7032"/>
    <cellStyle name="Accent5 20 7" xfId="7033"/>
    <cellStyle name="Accent5 20 8" xfId="7034"/>
    <cellStyle name="Accent5 21" xfId="693"/>
    <cellStyle name="Accent5 21 2" xfId="2934"/>
    <cellStyle name="Accent5 21 3" xfId="2935"/>
    <cellStyle name="Accent5 21 4" xfId="7035"/>
    <cellStyle name="Accent5 21 5" xfId="7036"/>
    <cellStyle name="Accent5 21 6" xfId="7037"/>
    <cellStyle name="Accent5 21 7" xfId="7038"/>
    <cellStyle name="Accent5 21 8" xfId="7039"/>
    <cellStyle name="Accent5 22" xfId="694"/>
    <cellStyle name="Accent5 22 2" xfId="2936"/>
    <cellStyle name="Accent5 22 3" xfId="2937"/>
    <cellStyle name="Accent5 22 4" xfId="7040"/>
    <cellStyle name="Accent5 22 5" xfId="7041"/>
    <cellStyle name="Accent5 22 6" xfId="7042"/>
    <cellStyle name="Accent5 22 7" xfId="7043"/>
    <cellStyle name="Accent5 22 8" xfId="7044"/>
    <cellStyle name="Accent5 23" xfId="695"/>
    <cellStyle name="Accent5 23 2" xfId="2938"/>
    <cellStyle name="Accent5 23 3" xfId="2939"/>
    <cellStyle name="Accent5 23 4" xfId="7045"/>
    <cellStyle name="Accent5 23 5" xfId="7046"/>
    <cellStyle name="Accent5 23 6" xfId="7047"/>
    <cellStyle name="Accent5 23 7" xfId="7048"/>
    <cellStyle name="Accent5 23 8" xfId="7049"/>
    <cellStyle name="Accent5 24" xfId="696"/>
    <cellStyle name="Accent5 24 2" xfId="2940"/>
    <cellStyle name="Accent5 24 3" xfId="2941"/>
    <cellStyle name="Accent5 24 4" xfId="7050"/>
    <cellStyle name="Accent5 24 5" xfId="7051"/>
    <cellStyle name="Accent5 24 6" xfId="7052"/>
    <cellStyle name="Accent5 24 7" xfId="7053"/>
    <cellStyle name="Accent5 24 8" xfId="7054"/>
    <cellStyle name="Accent5 25" xfId="697"/>
    <cellStyle name="Accent5 25 2" xfId="2942"/>
    <cellStyle name="Accent5 25 3" xfId="2943"/>
    <cellStyle name="Accent5 25 4" xfId="7055"/>
    <cellStyle name="Accent5 25 5" xfId="7056"/>
    <cellStyle name="Accent5 25 6" xfId="7057"/>
    <cellStyle name="Accent5 25 7" xfId="7058"/>
    <cellStyle name="Accent5 25 8" xfId="7059"/>
    <cellStyle name="Accent5 26" xfId="698"/>
    <cellStyle name="Accent5 26 2" xfId="2944"/>
    <cellStyle name="Accent5 26 3" xfId="2945"/>
    <cellStyle name="Accent5 26 4" xfId="7060"/>
    <cellStyle name="Accent5 26 5" xfId="7061"/>
    <cellStyle name="Accent5 26 6" xfId="7062"/>
    <cellStyle name="Accent5 26 7" xfId="7063"/>
    <cellStyle name="Accent5 26 8" xfId="7064"/>
    <cellStyle name="Accent5 27" xfId="699"/>
    <cellStyle name="Accent5 27 2" xfId="2946"/>
    <cellStyle name="Accent5 27 3" xfId="2947"/>
    <cellStyle name="Accent5 27 4" xfId="7065"/>
    <cellStyle name="Accent5 27 5" xfId="7066"/>
    <cellStyle name="Accent5 27 6" xfId="7067"/>
    <cellStyle name="Accent5 27 7" xfId="7068"/>
    <cellStyle name="Accent5 27 8" xfId="7069"/>
    <cellStyle name="Accent5 28" xfId="700"/>
    <cellStyle name="Accent5 28 2" xfId="2948"/>
    <cellStyle name="Accent5 28 3" xfId="2949"/>
    <cellStyle name="Accent5 28 4" xfId="7070"/>
    <cellStyle name="Accent5 28 5" xfId="7071"/>
    <cellStyle name="Accent5 28 6" xfId="7072"/>
    <cellStyle name="Accent5 28 7" xfId="7073"/>
    <cellStyle name="Accent5 28 8" xfId="7074"/>
    <cellStyle name="Accent5 29" xfId="701"/>
    <cellStyle name="Accent5 29 2" xfId="2950"/>
    <cellStyle name="Accent5 29 3" xfId="2951"/>
    <cellStyle name="Accent5 29 4" xfId="7075"/>
    <cellStyle name="Accent5 29 5" xfId="7076"/>
    <cellStyle name="Accent5 29 6" xfId="7077"/>
    <cellStyle name="Accent5 29 7" xfId="7078"/>
    <cellStyle name="Accent5 29 8" xfId="7079"/>
    <cellStyle name="Accent5 3" xfId="702"/>
    <cellStyle name="Accent5 3 2" xfId="2952"/>
    <cellStyle name="Accent5 3 3" xfId="2953"/>
    <cellStyle name="Accent5 3 4" xfId="7080"/>
    <cellStyle name="Accent5 3 5" xfId="7081"/>
    <cellStyle name="Accent5 3 6" xfId="7082"/>
    <cellStyle name="Accent5 3 7" xfId="7083"/>
    <cellStyle name="Accent5 3 8" xfId="7084"/>
    <cellStyle name="Accent5 30" xfId="703"/>
    <cellStyle name="Accent5 30 2" xfId="2954"/>
    <cellStyle name="Accent5 30 3" xfId="2955"/>
    <cellStyle name="Accent5 30 4" xfId="7085"/>
    <cellStyle name="Accent5 30 5" xfId="7086"/>
    <cellStyle name="Accent5 30 6" xfId="7087"/>
    <cellStyle name="Accent5 30 7" xfId="7088"/>
    <cellStyle name="Accent5 30 8" xfId="7089"/>
    <cellStyle name="Accent5 31" xfId="704"/>
    <cellStyle name="Accent5 31 2" xfId="2956"/>
    <cellStyle name="Accent5 31 3" xfId="2957"/>
    <cellStyle name="Accent5 31 4" xfId="7090"/>
    <cellStyle name="Accent5 31 5" xfId="7091"/>
    <cellStyle name="Accent5 31 6" xfId="7092"/>
    <cellStyle name="Accent5 31 7" xfId="7093"/>
    <cellStyle name="Accent5 31 8" xfId="7094"/>
    <cellStyle name="Accent5 32" xfId="7095"/>
    <cellStyle name="Accent5 4" xfId="705"/>
    <cellStyle name="Accent5 4 2" xfId="2958"/>
    <cellStyle name="Accent5 4 3" xfId="2959"/>
    <cellStyle name="Accent5 4 4" xfId="7096"/>
    <cellStyle name="Accent5 4 5" xfId="7097"/>
    <cellStyle name="Accent5 4 6" xfId="7098"/>
    <cellStyle name="Accent5 4 7" xfId="7099"/>
    <cellStyle name="Accent5 4 8" xfId="7100"/>
    <cellStyle name="Accent5 5" xfId="706"/>
    <cellStyle name="Accent5 5 2" xfId="2960"/>
    <cellStyle name="Accent5 5 3" xfId="2961"/>
    <cellStyle name="Accent5 5 4" xfId="7101"/>
    <cellStyle name="Accent5 5 5" xfId="7102"/>
    <cellStyle name="Accent5 5 6" xfId="7103"/>
    <cellStyle name="Accent5 5 7" xfId="7104"/>
    <cellStyle name="Accent5 5 8" xfId="7105"/>
    <cellStyle name="Accent5 6" xfId="707"/>
    <cellStyle name="Accent5 6 2" xfId="2962"/>
    <cellStyle name="Accent5 6 3" xfId="2963"/>
    <cellStyle name="Accent5 6 4" xfId="7106"/>
    <cellStyle name="Accent5 6 5" xfId="7107"/>
    <cellStyle name="Accent5 6 6" xfId="7108"/>
    <cellStyle name="Accent5 6 7" xfId="7109"/>
    <cellStyle name="Accent5 6 8" xfId="7110"/>
    <cellStyle name="Accent5 7" xfId="708"/>
    <cellStyle name="Accent5 7 2" xfId="2964"/>
    <cellStyle name="Accent5 7 3" xfId="2965"/>
    <cellStyle name="Accent5 7 4" xfId="7111"/>
    <cellStyle name="Accent5 7 5" xfId="7112"/>
    <cellStyle name="Accent5 7 6" xfId="7113"/>
    <cellStyle name="Accent5 7 7" xfId="7114"/>
    <cellStyle name="Accent5 7 8" xfId="7115"/>
    <cellStyle name="Accent5 8" xfId="709"/>
    <cellStyle name="Accent5 8 2" xfId="2966"/>
    <cellStyle name="Accent5 8 3" xfId="2967"/>
    <cellStyle name="Accent5 8 4" xfId="7116"/>
    <cellStyle name="Accent5 8 5" xfId="7117"/>
    <cellStyle name="Accent5 8 6" xfId="7118"/>
    <cellStyle name="Accent5 8 7" xfId="7119"/>
    <cellStyle name="Accent5 8 8" xfId="7120"/>
    <cellStyle name="Accent5 9" xfId="710"/>
    <cellStyle name="Accent5 9 2" xfId="2968"/>
    <cellStyle name="Accent5 9 3" xfId="2969"/>
    <cellStyle name="Accent5 9 4" xfId="7121"/>
    <cellStyle name="Accent5 9 5" xfId="7122"/>
    <cellStyle name="Accent5 9 6" xfId="7123"/>
    <cellStyle name="Accent5 9 7" xfId="7124"/>
    <cellStyle name="Accent5 9 8" xfId="7125"/>
    <cellStyle name="Accent6 10" xfId="711"/>
    <cellStyle name="Accent6 10 2" xfId="2970"/>
    <cellStyle name="Accent6 10 3" xfId="2971"/>
    <cellStyle name="Accent6 10 4" xfId="7126"/>
    <cellStyle name="Accent6 10 5" xfId="7127"/>
    <cellStyle name="Accent6 10 6" xfId="7128"/>
    <cellStyle name="Accent6 10 7" xfId="7129"/>
    <cellStyle name="Accent6 10 8" xfId="7130"/>
    <cellStyle name="Accent6 11" xfId="712"/>
    <cellStyle name="Accent6 11 2" xfId="2972"/>
    <cellStyle name="Accent6 11 3" xfId="2973"/>
    <cellStyle name="Accent6 11 4" xfId="7131"/>
    <cellStyle name="Accent6 11 5" xfId="7132"/>
    <cellStyle name="Accent6 11 6" xfId="7133"/>
    <cellStyle name="Accent6 11 7" xfId="7134"/>
    <cellStyle name="Accent6 11 8" xfId="7135"/>
    <cellStyle name="Accent6 12" xfId="713"/>
    <cellStyle name="Accent6 12 2" xfId="2974"/>
    <cellStyle name="Accent6 12 3" xfId="2975"/>
    <cellStyle name="Accent6 12 4" xfId="7136"/>
    <cellStyle name="Accent6 12 5" xfId="7137"/>
    <cellStyle name="Accent6 12 6" xfId="7138"/>
    <cellStyle name="Accent6 12 7" xfId="7139"/>
    <cellStyle name="Accent6 12 8" xfId="7140"/>
    <cellStyle name="Accent6 13" xfId="714"/>
    <cellStyle name="Accent6 13 2" xfId="2976"/>
    <cellStyle name="Accent6 13 3" xfId="2977"/>
    <cellStyle name="Accent6 13 4" xfId="7141"/>
    <cellStyle name="Accent6 13 5" xfId="7142"/>
    <cellStyle name="Accent6 13 6" xfId="7143"/>
    <cellStyle name="Accent6 13 7" xfId="7144"/>
    <cellStyle name="Accent6 13 8" xfId="7145"/>
    <cellStyle name="Accent6 14" xfId="715"/>
    <cellStyle name="Accent6 14 2" xfId="2978"/>
    <cellStyle name="Accent6 14 3" xfId="2979"/>
    <cellStyle name="Accent6 14 4" xfId="7146"/>
    <cellStyle name="Accent6 14 5" xfId="7147"/>
    <cellStyle name="Accent6 14 6" xfId="7148"/>
    <cellStyle name="Accent6 14 7" xfId="7149"/>
    <cellStyle name="Accent6 14 8" xfId="7150"/>
    <cellStyle name="Accent6 15" xfId="716"/>
    <cellStyle name="Accent6 15 2" xfId="2980"/>
    <cellStyle name="Accent6 15 3" xfId="2981"/>
    <cellStyle name="Accent6 15 4" xfId="7151"/>
    <cellStyle name="Accent6 15 5" xfId="7152"/>
    <cellStyle name="Accent6 15 6" xfId="7153"/>
    <cellStyle name="Accent6 15 7" xfId="7154"/>
    <cellStyle name="Accent6 15 8" xfId="7155"/>
    <cellStyle name="Accent6 16" xfId="717"/>
    <cellStyle name="Accent6 16 2" xfId="2982"/>
    <cellStyle name="Accent6 16 3" xfId="2983"/>
    <cellStyle name="Accent6 16 4" xfId="7156"/>
    <cellStyle name="Accent6 16 5" xfId="7157"/>
    <cellStyle name="Accent6 16 6" xfId="7158"/>
    <cellStyle name="Accent6 16 7" xfId="7159"/>
    <cellStyle name="Accent6 16 8" xfId="7160"/>
    <cellStyle name="Accent6 17" xfId="718"/>
    <cellStyle name="Accent6 17 2" xfId="2984"/>
    <cellStyle name="Accent6 17 3" xfId="2985"/>
    <cellStyle name="Accent6 17 4" xfId="7161"/>
    <cellStyle name="Accent6 17 5" xfId="7162"/>
    <cellStyle name="Accent6 17 6" xfId="7163"/>
    <cellStyle name="Accent6 17 7" xfId="7164"/>
    <cellStyle name="Accent6 17 8" xfId="7165"/>
    <cellStyle name="Accent6 18" xfId="719"/>
    <cellStyle name="Accent6 18 2" xfId="2986"/>
    <cellStyle name="Accent6 18 3" xfId="2987"/>
    <cellStyle name="Accent6 18 4" xfId="7166"/>
    <cellStyle name="Accent6 18 5" xfId="7167"/>
    <cellStyle name="Accent6 18 6" xfId="7168"/>
    <cellStyle name="Accent6 18 7" xfId="7169"/>
    <cellStyle name="Accent6 18 8" xfId="7170"/>
    <cellStyle name="Accent6 19" xfId="720"/>
    <cellStyle name="Accent6 19 2" xfId="2988"/>
    <cellStyle name="Accent6 19 3" xfId="2989"/>
    <cellStyle name="Accent6 19 4" xfId="7171"/>
    <cellStyle name="Accent6 19 5" xfId="7172"/>
    <cellStyle name="Accent6 19 6" xfId="7173"/>
    <cellStyle name="Accent6 19 7" xfId="7174"/>
    <cellStyle name="Accent6 19 8" xfId="7175"/>
    <cellStyle name="Accent6 2" xfId="721"/>
    <cellStyle name="Accent6 2 2" xfId="2990"/>
    <cellStyle name="Accent6 2 3" xfId="2991"/>
    <cellStyle name="Accent6 2 4" xfId="7176"/>
    <cellStyle name="Accent6 2 5" xfId="7177"/>
    <cellStyle name="Accent6 2 6" xfId="7178"/>
    <cellStyle name="Accent6 2 7" xfId="7179"/>
    <cellStyle name="Accent6 2 8" xfId="7180"/>
    <cellStyle name="Accent6 20" xfId="722"/>
    <cellStyle name="Accent6 20 2" xfId="2992"/>
    <cellStyle name="Accent6 20 3" xfId="2993"/>
    <cellStyle name="Accent6 20 4" xfId="7181"/>
    <cellStyle name="Accent6 20 5" xfId="7182"/>
    <cellStyle name="Accent6 20 6" xfId="7183"/>
    <cellStyle name="Accent6 20 7" xfId="7184"/>
    <cellStyle name="Accent6 20 8" xfId="7185"/>
    <cellStyle name="Accent6 21" xfId="723"/>
    <cellStyle name="Accent6 21 2" xfId="2994"/>
    <cellStyle name="Accent6 21 3" xfId="2995"/>
    <cellStyle name="Accent6 21 4" xfId="7186"/>
    <cellStyle name="Accent6 21 5" xfId="7187"/>
    <cellStyle name="Accent6 21 6" xfId="7188"/>
    <cellStyle name="Accent6 21 7" xfId="7189"/>
    <cellStyle name="Accent6 21 8" xfId="7190"/>
    <cellStyle name="Accent6 22" xfId="724"/>
    <cellStyle name="Accent6 22 2" xfId="2996"/>
    <cellStyle name="Accent6 22 3" xfId="2997"/>
    <cellStyle name="Accent6 22 4" xfId="7191"/>
    <cellStyle name="Accent6 22 5" xfId="7192"/>
    <cellStyle name="Accent6 22 6" xfId="7193"/>
    <cellStyle name="Accent6 22 7" xfId="7194"/>
    <cellStyle name="Accent6 22 8" xfId="7195"/>
    <cellStyle name="Accent6 23" xfId="725"/>
    <cellStyle name="Accent6 23 2" xfId="2998"/>
    <cellStyle name="Accent6 23 3" xfId="2999"/>
    <cellStyle name="Accent6 23 4" xfId="7196"/>
    <cellStyle name="Accent6 23 5" xfId="7197"/>
    <cellStyle name="Accent6 23 6" xfId="7198"/>
    <cellStyle name="Accent6 23 7" xfId="7199"/>
    <cellStyle name="Accent6 23 8" xfId="7200"/>
    <cellStyle name="Accent6 24" xfId="726"/>
    <cellStyle name="Accent6 24 2" xfId="3000"/>
    <cellStyle name="Accent6 24 3" xfId="3001"/>
    <cellStyle name="Accent6 24 4" xfId="7201"/>
    <cellStyle name="Accent6 24 5" xfId="7202"/>
    <cellStyle name="Accent6 24 6" xfId="7203"/>
    <cellStyle name="Accent6 24 7" xfId="7204"/>
    <cellStyle name="Accent6 24 8" xfId="7205"/>
    <cellStyle name="Accent6 25" xfId="727"/>
    <cellStyle name="Accent6 25 2" xfId="3002"/>
    <cellStyle name="Accent6 25 3" xfId="3003"/>
    <cellStyle name="Accent6 25 4" xfId="7206"/>
    <cellStyle name="Accent6 25 5" xfId="7207"/>
    <cellStyle name="Accent6 25 6" xfId="7208"/>
    <cellStyle name="Accent6 25 7" xfId="7209"/>
    <cellStyle name="Accent6 25 8" xfId="7210"/>
    <cellStyle name="Accent6 26" xfId="728"/>
    <cellStyle name="Accent6 26 2" xfId="3004"/>
    <cellStyle name="Accent6 26 3" xfId="3005"/>
    <cellStyle name="Accent6 26 4" xfId="7211"/>
    <cellStyle name="Accent6 26 5" xfId="7212"/>
    <cellStyle name="Accent6 26 6" xfId="7213"/>
    <cellStyle name="Accent6 26 7" xfId="7214"/>
    <cellStyle name="Accent6 26 8" xfId="7215"/>
    <cellStyle name="Accent6 27" xfId="729"/>
    <cellStyle name="Accent6 27 2" xfId="3006"/>
    <cellStyle name="Accent6 27 3" xfId="3007"/>
    <cellStyle name="Accent6 27 4" xfId="7216"/>
    <cellStyle name="Accent6 27 5" xfId="7217"/>
    <cellStyle name="Accent6 27 6" xfId="7218"/>
    <cellStyle name="Accent6 27 7" xfId="7219"/>
    <cellStyle name="Accent6 27 8" xfId="7220"/>
    <cellStyle name="Accent6 28" xfId="730"/>
    <cellStyle name="Accent6 28 2" xfId="3008"/>
    <cellStyle name="Accent6 28 3" xfId="3009"/>
    <cellStyle name="Accent6 28 4" xfId="7221"/>
    <cellStyle name="Accent6 28 5" xfId="7222"/>
    <cellStyle name="Accent6 28 6" xfId="7223"/>
    <cellStyle name="Accent6 28 7" xfId="7224"/>
    <cellStyle name="Accent6 28 8" xfId="7225"/>
    <cellStyle name="Accent6 29" xfId="731"/>
    <cellStyle name="Accent6 29 2" xfId="3010"/>
    <cellStyle name="Accent6 29 3" xfId="3011"/>
    <cellStyle name="Accent6 29 4" xfId="7226"/>
    <cellStyle name="Accent6 29 5" xfId="7227"/>
    <cellStyle name="Accent6 29 6" xfId="7228"/>
    <cellStyle name="Accent6 29 7" xfId="7229"/>
    <cellStyle name="Accent6 29 8" xfId="7230"/>
    <cellStyle name="Accent6 3" xfId="732"/>
    <cellStyle name="Accent6 3 2" xfId="3012"/>
    <cellStyle name="Accent6 3 3" xfId="3013"/>
    <cellStyle name="Accent6 3 4" xfId="7231"/>
    <cellStyle name="Accent6 3 5" xfId="7232"/>
    <cellStyle name="Accent6 3 6" xfId="7233"/>
    <cellStyle name="Accent6 3 7" xfId="7234"/>
    <cellStyle name="Accent6 3 8" xfId="7235"/>
    <cellStyle name="Accent6 30" xfId="733"/>
    <cellStyle name="Accent6 30 2" xfId="3014"/>
    <cellStyle name="Accent6 30 3" xfId="3015"/>
    <cellStyle name="Accent6 30 4" xfId="7236"/>
    <cellStyle name="Accent6 30 5" xfId="7237"/>
    <cellStyle name="Accent6 30 6" xfId="7238"/>
    <cellStyle name="Accent6 30 7" xfId="7239"/>
    <cellStyle name="Accent6 30 8" xfId="7240"/>
    <cellStyle name="Accent6 31" xfId="734"/>
    <cellStyle name="Accent6 31 2" xfId="3016"/>
    <cellStyle name="Accent6 31 3" xfId="3017"/>
    <cellStyle name="Accent6 31 4" xfId="7241"/>
    <cellStyle name="Accent6 31 5" xfId="7242"/>
    <cellStyle name="Accent6 31 6" xfId="7243"/>
    <cellStyle name="Accent6 31 7" xfId="7244"/>
    <cellStyle name="Accent6 31 8" xfId="7245"/>
    <cellStyle name="Accent6 32" xfId="7246"/>
    <cellStyle name="Accent6 4" xfId="735"/>
    <cellStyle name="Accent6 4 2" xfId="3018"/>
    <cellStyle name="Accent6 4 3" xfId="3019"/>
    <cellStyle name="Accent6 4 4" xfId="7247"/>
    <cellStyle name="Accent6 4 5" xfId="7248"/>
    <cellStyle name="Accent6 4 6" xfId="7249"/>
    <cellStyle name="Accent6 4 7" xfId="7250"/>
    <cellStyle name="Accent6 4 8" xfId="7251"/>
    <cellStyle name="Accent6 5" xfId="736"/>
    <cellStyle name="Accent6 5 2" xfId="3020"/>
    <cellStyle name="Accent6 5 3" xfId="3021"/>
    <cellStyle name="Accent6 5 4" xfId="7252"/>
    <cellStyle name="Accent6 5 5" xfId="7253"/>
    <cellStyle name="Accent6 5 6" xfId="7254"/>
    <cellStyle name="Accent6 5 7" xfId="7255"/>
    <cellStyle name="Accent6 5 8" xfId="7256"/>
    <cellStyle name="Accent6 6" xfId="737"/>
    <cellStyle name="Accent6 6 2" xfId="3022"/>
    <cellStyle name="Accent6 6 3" xfId="3023"/>
    <cellStyle name="Accent6 6 4" xfId="7257"/>
    <cellStyle name="Accent6 6 5" xfId="7258"/>
    <cellStyle name="Accent6 6 6" xfId="7259"/>
    <cellStyle name="Accent6 6 7" xfId="7260"/>
    <cellStyle name="Accent6 6 8" xfId="7261"/>
    <cellStyle name="Accent6 7" xfId="738"/>
    <cellStyle name="Accent6 7 2" xfId="3024"/>
    <cellStyle name="Accent6 7 3" xfId="3025"/>
    <cellStyle name="Accent6 7 4" xfId="7262"/>
    <cellStyle name="Accent6 7 5" xfId="7263"/>
    <cellStyle name="Accent6 7 6" xfId="7264"/>
    <cellStyle name="Accent6 7 7" xfId="7265"/>
    <cellStyle name="Accent6 7 8" xfId="7266"/>
    <cellStyle name="Accent6 8" xfId="739"/>
    <cellStyle name="Accent6 8 2" xfId="3026"/>
    <cellStyle name="Accent6 8 3" xfId="3027"/>
    <cellStyle name="Accent6 8 4" xfId="7267"/>
    <cellStyle name="Accent6 8 5" xfId="7268"/>
    <cellStyle name="Accent6 8 6" xfId="7269"/>
    <cellStyle name="Accent6 8 7" xfId="7270"/>
    <cellStyle name="Accent6 8 8" xfId="7271"/>
    <cellStyle name="Accent6 9" xfId="740"/>
    <cellStyle name="Accent6 9 2" xfId="3028"/>
    <cellStyle name="Accent6 9 3" xfId="3029"/>
    <cellStyle name="Accent6 9 4" xfId="7272"/>
    <cellStyle name="Accent6 9 5" xfId="7273"/>
    <cellStyle name="Accent6 9 6" xfId="7274"/>
    <cellStyle name="Accent6 9 7" xfId="7275"/>
    <cellStyle name="Accent6 9 8" xfId="7276"/>
    <cellStyle name="AeE­ [0]_INQUIRY ¿?¾÷AßAø " xfId="741"/>
    <cellStyle name="AeE­_INQUIRY ¿?¾÷AßAø " xfId="742"/>
    <cellStyle name="AÞ¸¶ [0]_INQUIRY ¿?¾÷AßAø " xfId="743"/>
    <cellStyle name="AÞ¸¶_INQUIRY ¿?¾÷AßAø " xfId="744"/>
    <cellStyle name="Bad 10" xfId="745"/>
    <cellStyle name="Bad 10 2" xfId="7277"/>
    <cellStyle name="Bad 10 3" xfId="7278"/>
    <cellStyle name="Bad 10 4" xfId="7279"/>
    <cellStyle name="Bad 10 5" xfId="7280"/>
    <cellStyle name="Bad 10 6" xfId="7281"/>
    <cellStyle name="Bad 11" xfId="746"/>
    <cellStyle name="Bad 11 2" xfId="7282"/>
    <cellStyle name="Bad 11 3" xfId="7283"/>
    <cellStyle name="Bad 11 4" xfId="7284"/>
    <cellStyle name="Bad 11 5" xfId="7285"/>
    <cellStyle name="Bad 11 6" xfId="7286"/>
    <cellStyle name="Bad 12" xfId="747"/>
    <cellStyle name="Bad 12 2" xfId="7287"/>
    <cellStyle name="Bad 12 3" xfId="7288"/>
    <cellStyle name="Bad 12 4" xfId="7289"/>
    <cellStyle name="Bad 12 5" xfId="7290"/>
    <cellStyle name="Bad 12 6" xfId="7291"/>
    <cellStyle name="Bad 13" xfId="748"/>
    <cellStyle name="Bad 13 2" xfId="7292"/>
    <cellStyle name="Bad 13 3" xfId="7293"/>
    <cellStyle name="Bad 13 4" xfId="7294"/>
    <cellStyle name="Bad 13 5" xfId="7295"/>
    <cellStyle name="Bad 13 6" xfId="7296"/>
    <cellStyle name="Bad 14" xfId="749"/>
    <cellStyle name="Bad 14 2" xfId="7297"/>
    <cellStyle name="Bad 14 3" xfId="7298"/>
    <cellStyle name="Bad 14 4" xfId="7299"/>
    <cellStyle name="Bad 14 5" xfId="7300"/>
    <cellStyle name="Bad 14 6" xfId="7301"/>
    <cellStyle name="Bad 15" xfId="750"/>
    <cellStyle name="Bad 15 2" xfId="7302"/>
    <cellStyle name="Bad 15 3" xfId="7303"/>
    <cellStyle name="Bad 15 4" xfId="7304"/>
    <cellStyle name="Bad 15 5" xfId="7305"/>
    <cellStyle name="Bad 15 6" xfId="7306"/>
    <cellStyle name="Bad 16" xfId="751"/>
    <cellStyle name="Bad 16 2" xfId="7307"/>
    <cellStyle name="Bad 16 3" xfId="7308"/>
    <cellStyle name="Bad 16 4" xfId="7309"/>
    <cellStyle name="Bad 16 5" xfId="7310"/>
    <cellStyle name="Bad 16 6" xfId="7311"/>
    <cellStyle name="Bad 17" xfId="752"/>
    <cellStyle name="Bad 17 2" xfId="7312"/>
    <cellStyle name="Bad 17 3" xfId="7313"/>
    <cellStyle name="Bad 17 4" xfId="7314"/>
    <cellStyle name="Bad 17 5" xfId="7315"/>
    <cellStyle name="Bad 17 6" xfId="7316"/>
    <cellStyle name="Bad 18" xfId="753"/>
    <cellStyle name="Bad 18 2" xfId="7317"/>
    <cellStyle name="Bad 18 3" xfId="7318"/>
    <cellStyle name="Bad 18 4" xfId="7319"/>
    <cellStyle name="Bad 18 5" xfId="7320"/>
    <cellStyle name="Bad 18 6" xfId="7321"/>
    <cellStyle name="Bad 19" xfId="754"/>
    <cellStyle name="Bad 19 2" xfId="7322"/>
    <cellStyle name="Bad 19 3" xfId="7323"/>
    <cellStyle name="Bad 19 4" xfId="7324"/>
    <cellStyle name="Bad 19 5" xfId="7325"/>
    <cellStyle name="Bad 19 6" xfId="7326"/>
    <cellStyle name="Bad 2" xfId="755"/>
    <cellStyle name="Bad 2 2" xfId="7327"/>
    <cellStyle name="Bad 2 3" xfId="7328"/>
    <cellStyle name="Bad 2 4" xfId="7329"/>
    <cellStyle name="Bad 2 5" xfId="7330"/>
    <cellStyle name="Bad 2 6" xfId="7331"/>
    <cellStyle name="Bad 2 7" xfId="7332"/>
    <cellStyle name="Bad 20" xfId="756"/>
    <cellStyle name="Bad 20 2" xfId="7333"/>
    <cellStyle name="Bad 20 3" xfId="7334"/>
    <cellStyle name="Bad 20 4" xfId="7335"/>
    <cellStyle name="Bad 20 5" xfId="7336"/>
    <cellStyle name="Bad 20 6" xfId="7337"/>
    <cellStyle name="Bad 21" xfId="757"/>
    <cellStyle name="Bad 21 2" xfId="7338"/>
    <cellStyle name="Bad 21 3" xfId="7339"/>
    <cellStyle name="Bad 21 4" xfId="7340"/>
    <cellStyle name="Bad 21 5" xfId="7341"/>
    <cellStyle name="Bad 21 6" xfId="7342"/>
    <cellStyle name="Bad 22" xfId="758"/>
    <cellStyle name="Bad 22 2" xfId="7343"/>
    <cellStyle name="Bad 22 3" xfId="7344"/>
    <cellStyle name="Bad 22 4" xfId="7345"/>
    <cellStyle name="Bad 22 5" xfId="7346"/>
    <cellStyle name="Bad 22 6" xfId="7347"/>
    <cellStyle name="Bad 23" xfId="759"/>
    <cellStyle name="Bad 23 2" xfId="7348"/>
    <cellStyle name="Bad 23 3" xfId="7349"/>
    <cellStyle name="Bad 23 4" xfId="7350"/>
    <cellStyle name="Bad 23 5" xfId="7351"/>
    <cellStyle name="Bad 23 6" xfId="7352"/>
    <cellStyle name="Bad 24" xfId="760"/>
    <cellStyle name="Bad 24 2" xfId="7353"/>
    <cellStyle name="Bad 24 3" xfId="7354"/>
    <cellStyle name="Bad 24 4" xfId="7355"/>
    <cellStyle name="Bad 24 5" xfId="7356"/>
    <cellStyle name="Bad 24 6" xfId="7357"/>
    <cellStyle name="Bad 25" xfId="761"/>
    <cellStyle name="Bad 25 2" xfId="7358"/>
    <cellStyle name="Bad 25 3" xfId="7359"/>
    <cellStyle name="Bad 25 4" xfId="7360"/>
    <cellStyle name="Bad 25 5" xfId="7361"/>
    <cellStyle name="Bad 25 6" xfId="7362"/>
    <cellStyle name="Bad 26" xfId="762"/>
    <cellStyle name="Bad 26 2" xfId="7363"/>
    <cellStyle name="Bad 26 3" xfId="7364"/>
    <cellStyle name="Bad 26 4" xfId="7365"/>
    <cellStyle name="Bad 26 5" xfId="7366"/>
    <cellStyle name="Bad 26 6" xfId="7367"/>
    <cellStyle name="Bad 27" xfId="763"/>
    <cellStyle name="Bad 27 2" xfId="7368"/>
    <cellStyle name="Bad 27 3" xfId="7369"/>
    <cellStyle name="Bad 27 4" xfId="7370"/>
    <cellStyle name="Bad 27 5" xfId="7371"/>
    <cellStyle name="Bad 27 6" xfId="7372"/>
    <cellStyle name="Bad 28" xfId="764"/>
    <cellStyle name="Bad 28 2" xfId="7373"/>
    <cellStyle name="Bad 28 3" xfId="7374"/>
    <cellStyle name="Bad 28 4" xfId="7375"/>
    <cellStyle name="Bad 28 5" xfId="7376"/>
    <cellStyle name="Bad 28 6" xfId="7377"/>
    <cellStyle name="Bad 29" xfId="765"/>
    <cellStyle name="Bad 29 2" xfId="7378"/>
    <cellStyle name="Bad 29 3" xfId="7379"/>
    <cellStyle name="Bad 29 4" xfId="7380"/>
    <cellStyle name="Bad 29 5" xfId="7381"/>
    <cellStyle name="Bad 29 6" xfId="7382"/>
    <cellStyle name="Bad 3" xfId="766"/>
    <cellStyle name="Bad 3 2" xfId="7383"/>
    <cellStyle name="Bad 3 3" xfId="7384"/>
    <cellStyle name="Bad 3 4" xfId="7385"/>
    <cellStyle name="Bad 3 5" xfId="7386"/>
    <cellStyle name="Bad 3 6" xfId="7387"/>
    <cellStyle name="Bad 30" xfId="767"/>
    <cellStyle name="Bad 30 2" xfId="7388"/>
    <cellStyle name="Bad 30 3" xfId="7389"/>
    <cellStyle name="Bad 30 4" xfId="7390"/>
    <cellStyle name="Bad 30 5" xfId="7391"/>
    <cellStyle name="Bad 30 6" xfId="7392"/>
    <cellStyle name="Bad 31" xfId="768"/>
    <cellStyle name="Bad 31 2" xfId="7393"/>
    <cellStyle name="Bad 31 3" xfId="7394"/>
    <cellStyle name="Bad 31 4" xfId="7395"/>
    <cellStyle name="Bad 31 5" xfId="7396"/>
    <cellStyle name="Bad 31 6" xfId="7397"/>
    <cellStyle name="Bad 4" xfId="769"/>
    <cellStyle name="Bad 4 2" xfId="7398"/>
    <cellStyle name="Bad 4 3" xfId="7399"/>
    <cellStyle name="Bad 4 4" xfId="7400"/>
    <cellStyle name="Bad 4 5" xfId="7401"/>
    <cellStyle name="Bad 4 6" xfId="7402"/>
    <cellStyle name="Bad 5" xfId="770"/>
    <cellStyle name="Bad 5 2" xfId="7403"/>
    <cellStyle name="Bad 5 3" xfId="7404"/>
    <cellStyle name="Bad 5 4" xfId="7405"/>
    <cellStyle name="Bad 5 5" xfId="7406"/>
    <cellStyle name="Bad 5 6" xfId="7407"/>
    <cellStyle name="Bad 6" xfId="771"/>
    <cellStyle name="Bad 6 2" xfId="7408"/>
    <cellStyle name="Bad 6 3" xfId="7409"/>
    <cellStyle name="Bad 6 4" xfId="7410"/>
    <cellStyle name="Bad 6 5" xfId="7411"/>
    <cellStyle name="Bad 6 6" xfId="7412"/>
    <cellStyle name="Bad 7" xfId="772"/>
    <cellStyle name="Bad 7 2" xfId="7413"/>
    <cellStyle name="Bad 7 3" xfId="7414"/>
    <cellStyle name="Bad 7 4" xfId="7415"/>
    <cellStyle name="Bad 7 5" xfId="7416"/>
    <cellStyle name="Bad 7 6" xfId="7417"/>
    <cellStyle name="Bad 8" xfId="773"/>
    <cellStyle name="Bad 8 2" xfId="7418"/>
    <cellStyle name="Bad 8 3" xfId="7419"/>
    <cellStyle name="Bad 8 4" xfId="7420"/>
    <cellStyle name="Bad 8 5" xfId="7421"/>
    <cellStyle name="Bad 8 6" xfId="7422"/>
    <cellStyle name="Bad 9" xfId="774"/>
    <cellStyle name="Bad 9 2" xfId="7423"/>
    <cellStyle name="Bad 9 3" xfId="7424"/>
    <cellStyle name="Bad 9 4" xfId="7425"/>
    <cellStyle name="Bad 9 5" xfId="7426"/>
    <cellStyle name="Bad 9 6" xfId="7427"/>
    <cellStyle name="Black" xfId="775"/>
    <cellStyle name="Black 2" xfId="7428"/>
    <cellStyle name="Black 3" xfId="7429"/>
    <cellStyle name="Black 4" xfId="7430"/>
    <cellStyle name="Black 5" xfId="7431"/>
    <cellStyle name="Black 6" xfId="7432"/>
    <cellStyle name="Body" xfId="776"/>
    <cellStyle name="Body 2" xfId="7433"/>
    <cellStyle name="Body 3" xfId="7434"/>
    <cellStyle name="Body 4" xfId="7435"/>
    <cellStyle name="Body 5" xfId="7436"/>
    <cellStyle name="Body 6" xfId="7437"/>
    <cellStyle name="BodyText" xfId="51202"/>
    <cellStyle name="BodyTextWith_K_SEP" xfId="51203"/>
    <cellStyle name="Border" xfId="777"/>
    <cellStyle name="Border 2" xfId="7438"/>
    <cellStyle name="Border 3" xfId="7439"/>
    <cellStyle name="Border 4" xfId="7440"/>
    <cellStyle name="Border 5" xfId="7441"/>
    <cellStyle name="Border 6" xfId="7442"/>
    <cellStyle name="BT_Normal_RC1" xfId="51204"/>
    <cellStyle name="C?AØ_¿?¾÷CoE² " xfId="778"/>
    <cellStyle name="C¥AØ_¿?¾÷CoE² " xfId="779"/>
    <cellStyle name="C￥AØ_¿μ¾÷CoE² " xfId="780"/>
    <cellStyle name="Calc Currency (0)" xfId="781"/>
    <cellStyle name="Calc Currency (0) 2" xfId="7443"/>
    <cellStyle name="Calc Currency (0) 3" xfId="7444"/>
    <cellStyle name="Calc Currency (0) 4" xfId="7445"/>
    <cellStyle name="Calc Currency (0) 5" xfId="7446"/>
    <cellStyle name="Calc Currency (0) 6" xfId="7447"/>
    <cellStyle name="Calc Currency (0) 7" xfId="7448"/>
    <cellStyle name="Calculation 10" xfId="782"/>
    <cellStyle name="Calculation 10 2" xfId="7449"/>
    <cellStyle name="Calculation 10 3" xfId="7450"/>
    <cellStyle name="Calculation 10 4" xfId="7451"/>
    <cellStyle name="Calculation 10 5" xfId="7452"/>
    <cellStyle name="Calculation 10 6" xfId="7453"/>
    <cellStyle name="Calculation 11" xfId="783"/>
    <cellStyle name="Calculation 11 2" xfId="7454"/>
    <cellStyle name="Calculation 11 3" xfId="7455"/>
    <cellStyle name="Calculation 11 4" xfId="7456"/>
    <cellStyle name="Calculation 11 5" xfId="7457"/>
    <cellStyle name="Calculation 11 6" xfId="7458"/>
    <cellStyle name="Calculation 12" xfId="784"/>
    <cellStyle name="Calculation 12 2" xfId="7459"/>
    <cellStyle name="Calculation 12 3" xfId="7460"/>
    <cellStyle name="Calculation 12 4" xfId="7461"/>
    <cellStyle name="Calculation 12 5" xfId="7462"/>
    <cellStyle name="Calculation 12 6" xfId="7463"/>
    <cellStyle name="Calculation 13" xfId="785"/>
    <cellStyle name="Calculation 13 2" xfId="7464"/>
    <cellStyle name="Calculation 13 3" xfId="7465"/>
    <cellStyle name="Calculation 13 4" xfId="7466"/>
    <cellStyle name="Calculation 13 5" xfId="7467"/>
    <cellStyle name="Calculation 13 6" xfId="7468"/>
    <cellStyle name="Calculation 14" xfId="786"/>
    <cellStyle name="Calculation 14 2" xfId="7469"/>
    <cellStyle name="Calculation 14 3" xfId="7470"/>
    <cellStyle name="Calculation 14 4" xfId="7471"/>
    <cellStyle name="Calculation 14 5" xfId="7472"/>
    <cellStyle name="Calculation 14 6" xfId="7473"/>
    <cellStyle name="Calculation 15" xfId="787"/>
    <cellStyle name="Calculation 15 2" xfId="7474"/>
    <cellStyle name="Calculation 15 3" xfId="7475"/>
    <cellStyle name="Calculation 15 4" xfId="7476"/>
    <cellStyle name="Calculation 15 5" xfId="7477"/>
    <cellStyle name="Calculation 15 6" xfId="7478"/>
    <cellStyle name="Calculation 16" xfId="788"/>
    <cellStyle name="Calculation 16 2" xfId="7479"/>
    <cellStyle name="Calculation 16 3" xfId="7480"/>
    <cellStyle name="Calculation 16 4" xfId="7481"/>
    <cellStyle name="Calculation 16 5" xfId="7482"/>
    <cellStyle name="Calculation 16 6" xfId="7483"/>
    <cellStyle name="Calculation 17" xfId="789"/>
    <cellStyle name="Calculation 17 2" xfId="7484"/>
    <cellStyle name="Calculation 17 3" xfId="7485"/>
    <cellStyle name="Calculation 17 4" xfId="7486"/>
    <cellStyle name="Calculation 17 5" xfId="7487"/>
    <cellStyle name="Calculation 17 6" xfId="7488"/>
    <cellStyle name="Calculation 18" xfId="790"/>
    <cellStyle name="Calculation 18 2" xfId="7489"/>
    <cellStyle name="Calculation 18 3" xfId="7490"/>
    <cellStyle name="Calculation 18 4" xfId="7491"/>
    <cellStyle name="Calculation 18 5" xfId="7492"/>
    <cellStyle name="Calculation 18 6" xfId="7493"/>
    <cellStyle name="Calculation 19" xfId="791"/>
    <cellStyle name="Calculation 19 2" xfId="7494"/>
    <cellStyle name="Calculation 19 3" xfId="7495"/>
    <cellStyle name="Calculation 19 4" xfId="7496"/>
    <cellStyle name="Calculation 19 5" xfId="7497"/>
    <cellStyle name="Calculation 19 6" xfId="7498"/>
    <cellStyle name="Calculation 2" xfId="792"/>
    <cellStyle name="Calculation 2 2" xfId="3030"/>
    <cellStyle name="Calculation 2 2 2" xfId="7499"/>
    <cellStyle name="Calculation 2 2 3" xfId="7500"/>
    <cellStyle name="Calculation 2 3" xfId="7501"/>
    <cellStyle name="Calculation 2 4" xfId="7502"/>
    <cellStyle name="Calculation 2 5" xfId="7503"/>
    <cellStyle name="Calculation 2 6" xfId="7504"/>
    <cellStyle name="Calculation 2 7" xfId="7505"/>
    <cellStyle name="Calculation 20" xfId="793"/>
    <cellStyle name="Calculation 20 2" xfId="7506"/>
    <cellStyle name="Calculation 20 3" xfId="7507"/>
    <cellStyle name="Calculation 20 4" xfId="7508"/>
    <cellStyle name="Calculation 20 5" xfId="7509"/>
    <cellStyle name="Calculation 20 6" xfId="7510"/>
    <cellStyle name="Calculation 21" xfId="794"/>
    <cellStyle name="Calculation 21 2" xfId="7511"/>
    <cellStyle name="Calculation 21 3" xfId="7512"/>
    <cellStyle name="Calculation 21 4" xfId="7513"/>
    <cellStyle name="Calculation 21 5" xfId="7514"/>
    <cellStyle name="Calculation 21 6" xfId="7515"/>
    <cellStyle name="Calculation 22" xfId="795"/>
    <cellStyle name="Calculation 22 2" xfId="7516"/>
    <cellStyle name="Calculation 22 3" xfId="7517"/>
    <cellStyle name="Calculation 22 4" xfId="7518"/>
    <cellStyle name="Calculation 22 5" xfId="7519"/>
    <cellStyle name="Calculation 22 6" xfId="7520"/>
    <cellStyle name="Calculation 23" xfId="796"/>
    <cellStyle name="Calculation 23 2" xfId="7521"/>
    <cellStyle name="Calculation 23 3" xfId="7522"/>
    <cellStyle name="Calculation 23 4" xfId="7523"/>
    <cellStyle name="Calculation 23 5" xfId="7524"/>
    <cellStyle name="Calculation 23 6" xfId="7525"/>
    <cellStyle name="Calculation 24" xfId="797"/>
    <cellStyle name="Calculation 24 2" xfId="7526"/>
    <cellStyle name="Calculation 24 3" xfId="7527"/>
    <cellStyle name="Calculation 24 4" xfId="7528"/>
    <cellStyle name="Calculation 24 5" xfId="7529"/>
    <cellStyle name="Calculation 24 6" xfId="7530"/>
    <cellStyle name="Calculation 25" xfId="798"/>
    <cellStyle name="Calculation 25 2" xfId="7531"/>
    <cellStyle name="Calculation 25 3" xfId="7532"/>
    <cellStyle name="Calculation 25 4" xfId="7533"/>
    <cellStyle name="Calculation 25 5" xfId="7534"/>
    <cellStyle name="Calculation 25 6" xfId="7535"/>
    <cellStyle name="Calculation 26" xfId="799"/>
    <cellStyle name="Calculation 26 2" xfId="7536"/>
    <cellStyle name="Calculation 26 3" xfId="7537"/>
    <cellStyle name="Calculation 26 4" xfId="7538"/>
    <cellStyle name="Calculation 26 5" xfId="7539"/>
    <cellStyle name="Calculation 26 6" xfId="7540"/>
    <cellStyle name="Calculation 27" xfId="800"/>
    <cellStyle name="Calculation 27 2" xfId="7541"/>
    <cellStyle name="Calculation 27 3" xfId="7542"/>
    <cellStyle name="Calculation 27 4" xfId="7543"/>
    <cellStyle name="Calculation 27 5" xfId="7544"/>
    <cellStyle name="Calculation 27 6" xfId="7545"/>
    <cellStyle name="Calculation 28" xfId="801"/>
    <cellStyle name="Calculation 28 2" xfId="7546"/>
    <cellStyle name="Calculation 28 3" xfId="7547"/>
    <cellStyle name="Calculation 28 4" xfId="7548"/>
    <cellStyle name="Calculation 28 5" xfId="7549"/>
    <cellStyle name="Calculation 28 6" xfId="7550"/>
    <cellStyle name="Calculation 29" xfId="802"/>
    <cellStyle name="Calculation 29 2" xfId="7551"/>
    <cellStyle name="Calculation 29 3" xfId="7552"/>
    <cellStyle name="Calculation 29 4" xfId="7553"/>
    <cellStyle name="Calculation 29 5" xfId="7554"/>
    <cellStyle name="Calculation 29 6" xfId="7555"/>
    <cellStyle name="Calculation 3" xfId="803"/>
    <cellStyle name="Calculation 3 2" xfId="7556"/>
    <cellStyle name="Calculation 3 3" xfId="7557"/>
    <cellStyle name="Calculation 3 4" xfId="7558"/>
    <cellStyle name="Calculation 3 5" xfId="7559"/>
    <cellStyle name="Calculation 3 6" xfId="7560"/>
    <cellStyle name="Calculation 30" xfId="804"/>
    <cellStyle name="Calculation 30 2" xfId="7561"/>
    <cellStyle name="Calculation 30 3" xfId="7562"/>
    <cellStyle name="Calculation 30 4" xfId="7563"/>
    <cellStyle name="Calculation 30 5" xfId="7564"/>
    <cellStyle name="Calculation 30 6" xfId="7565"/>
    <cellStyle name="Calculation 31" xfId="805"/>
    <cellStyle name="Calculation 31 2" xfId="7566"/>
    <cellStyle name="Calculation 31 3" xfId="7567"/>
    <cellStyle name="Calculation 31 4" xfId="7568"/>
    <cellStyle name="Calculation 31 5" xfId="7569"/>
    <cellStyle name="Calculation 31 6" xfId="7570"/>
    <cellStyle name="Calculation 4" xfId="806"/>
    <cellStyle name="Calculation 4 2" xfId="7571"/>
    <cellStyle name="Calculation 4 3" xfId="7572"/>
    <cellStyle name="Calculation 4 4" xfId="7573"/>
    <cellStyle name="Calculation 4 5" xfId="7574"/>
    <cellStyle name="Calculation 4 6" xfId="7575"/>
    <cellStyle name="Calculation 5" xfId="807"/>
    <cellStyle name="Calculation 5 2" xfId="7576"/>
    <cellStyle name="Calculation 5 3" xfId="7577"/>
    <cellStyle name="Calculation 5 4" xfId="7578"/>
    <cellStyle name="Calculation 5 5" xfId="7579"/>
    <cellStyle name="Calculation 5 6" xfId="7580"/>
    <cellStyle name="Calculation 6" xfId="808"/>
    <cellStyle name="Calculation 6 2" xfId="7581"/>
    <cellStyle name="Calculation 6 3" xfId="7582"/>
    <cellStyle name="Calculation 6 4" xfId="7583"/>
    <cellStyle name="Calculation 6 5" xfId="7584"/>
    <cellStyle name="Calculation 6 6" xfId="7585"/>
    <cellStyle name="Calculation 7" xfId="809"/>
    <cellStyle name="Calculation 7 2" xfId="7586"/>
    <cellStyle name="Calculation 7 3" xfId="7587"/>
    <cellStyle name="Calculation 7 4" xfId="7588"/>
    <cellStyle name="Calculation 7 5" xfId="7589"/>
    <cellStyle name="Calculation 7 6" xfId="7590"/>
    <cellStyle name="Calculation 8" xfId="810"/>
    <cellStyle name="Calculation 8 2" xfId="7591"/>
    <cellStyle name="Calculation 8 3" xfId="7592"/>
    <cellStyle name="Calculation 8 4" xfId="7593"/>
    <cellStyle name="Calculation 8 5" xfId="7594"/>
    <cellStyle name="Calculation 8 6" xfId="7595"/>
    <cellStyle name="Calculation 9" xfId="811"/>
    <cellStyle name="Calculation 9 2" xfId="7596"/>
    <cellStyle name="Calculation 9 3" xfId="7597"/>
    <cellStyle name="Calculation 9 4" xfId="7598"/>
    <cellStyle name="Calculation 9 5" xfId="7599"/>
    <cellStyle name="Calculation 9 6" xfId="7600"/>
    <cellStyle name="Check Cell 10" xfId="812"/>
    <cellStyle name="Check Cell 10 2" xfId="7601"/>
    <cellStyle name="Check Cell 10 3" xfId="7602"/>
    <cellStyle name="Check Cell 10 4" xfId="7603"/>
    <cellStyle name="Check Cell 10 5" xfId="7604"/>
    <cellStyle name="Check Cell 10 6" xfId="7605"/>
    <cellStyle name="Check Cell 11" xfId="813"/>
    <cellStyle name="Check Cell 11 2" xfId="7606"/>
    <cellStyle name="Check Cell 11 3" xfId="7607"/>
    <cellStyle name="Check Cell 11 4" xfId="7608"/>
    <cellStyle name="Check Cell 11 5" xfId="7609"/>
    <cellStyle name="Check Cell 11 6" xfId="7610"/>
    <cellStyle name="Check Cell 12" xfId="814"/>
    <cellStyle name="Check Cell 12 2" xfId="7611"/>
    <cellStyle name="Check Cell 12 3" xfId="7612"/>
    <cellStyle name="Check Cell 12 4" xfId="7613"/>
    <cellStyle name="Check Cell 12 5" xfId="7614"/>
    <cellStyle name="Check Cell 12 6" xfId="7615"/>
    <cellStyle name="Check Cell 13" xfId="815"/>
    <cellStyle name="Check Cell 13 2" xfId="7616"/>
    <cellStyle name="Check Cell 13 3" xfId="7617"/>
    <cellStyle name="Check Cell 13 4" xfId="7618"/>
    <cellStyle name="Check Cell 13 5" xfId="7619"/>
    <cellStyle name="Check Cell 13 6" xfId="7620"/>
    <cellStyle name="Check Cell 14" xfId="816"/>
    <cellStyle name="Check Cell 14 2" xfId="7621"/>
    <cellStyle name="Check Cell 14 3" xfId="7622"/>
    <cellStyle name="Check Cell 14 4" xfId="7623"/>
    <cellStyle name="Check Cell 14 5" xfId="7624"/>
    <cellStyle name="Check Cell 14 6" xfId="7625"/>
    <cellStyle name="Check Cell 15" xfId="817"/>
    <cellStyle name="Check Cell 15 2" xfId="7626"/>
    <cellStyle name="Check Cell 15 3" xfId="7627"/>
    <cellStyle name="Check Cell 15 4" xfId="7628"/>
    <cellStyle name="Check Cell 15 5" xfId="7629"/>
    <cellStyle name="Check Cell 15 6" xfId="7630"/>
    <cellStyle name="Check Cell 16" xfId="818"/>
    <cellStyle name="Check Cell 16 2" xfId="7631"/>
    <cellStyle name="Check Cell 16 3" xfId="7632"/>
    <cellStyle name="Check Cell 16 4" xfId="7633"/>
    <cellStyle name="Check Cell 16 5" xfId="7634"/>
    <cellStyle name="Check Cell 16 6" xfId="7635"/>
    <cellStyle name="Check Cell 17" xfId="819"/>
    <cellStyle name="Check Cell 17 2" xfId="7636"/>
    <cellStyle name="Check Cell 17 3" xfId="7637"/>
    <cellStyle name="Check Cell 17 4" xfId="7638"/>
    <cellStyle name="Check Cell 17 5" xfId="7639"/>
    <cellStyle name="Check Cell 17 6" xfId="7640"/>
    <cellStyle name="Check Cell 18" xfId="820"/>
    <cellStyle name="Check Cell 18 2" xfId="7641"/>
    <cellStyle name="Check Cell 18 3" xfId="7642"/>
    <cellStyle name="Check Cell 18 4" xfId="7643"/>
    <cellStyle name="Check Cell 18 5" xfId="7644"/>
    <cellStyle name="Check Cell 18 6" xfId="7645"/>
    <cellStyle name="Check Cell 19" xfId="821"/>
    <cellStyle name="Check Cell 19 2" xfId="7646"/>
    <cellStyle name="Check Cell 19 3" xfId="7647"/>
    <cellStyle name="Check Cell 19 4" xfId="7648"/>
    <cellStyle name="Check Cell 19 5" xfId="7649"/>
    <cellStyle name="Check Cell 19 6" xfId="7650"/>
    <cellStyle name="Check Cell 2" xfId="822"/>
    <cellStyle name="Check Cell 2 2" xfId="7651"/>
    <cellStyle name="Check Cell 2 3" xfId="7652"/>
    <cellStyle name="Check Cell 2 4" xfId="7653"/>
    <cellStyle name="Check Cell 2 5" xfId="7654"/>
    <cellStyle name="Check Cell 2 6" xfId="7655"/>
    <cellStyle name="Check Cell 2 7" xfId="7656"/>
    <cellStyle name="Check Cell 20" xfId="823"/>
    <cellStyle name="Check Cell 20 2" xfId="7657"/>
    <cellStyle name="Check Cell 20 3" xfId="7658"/>
    <cellStyle name="Check Cell 20 4" xfId="7659"/>
    <cellStyle name="Check Cell 20 5" xfId="7660"/>
    <cellStyle name="Check Cell 20 6" xfId="7661"/>
    <cellStyle name="Check Cell 21" xfId="824"/>
    <cellStyle name="Check Cell 21 2" xfId="7662"/>
    <cellStyle name="Check Cell 21 3" xfId="7663"/>
    <cellStyle name="Check Cell 21 4" xfId="7664"/>
    <cellStyle name="Check Cell 21 5" xfId="7665"/>
    <cellStyle name="Check Cell 21 6" xfId="7666"/>
    <cellStyle name="Check Cell 22" xfId="825"/>
    <cellStyle name="Check Cell 22 2" xfId="7667"/>
    <cellStyle name="Check Cell 22 3" xfId="7668"/>
    <cellStyle name="Check Cell 22 4" xfId="7669"/>
    <cellStyle name="Check Cell 22 5" xfId="7670"/>
    <cellStyle name="Check Cell 22 6" xfId="7671"/>
    <cellStyle name="Check Cell 23" xfId="826"/>
    <cellStyle name="Check Cell 23 2" xfId="7672"/>
    <cellStyle name="Check Cell 23 3" xfId="7673"/>
    <cellStyle name="Check Cell 23 4" xfId="7674"/>
    <cellStyle name="Check Cell 23 5" xfId="7675"/>
    <cellStyle name="Check Cell 23 6" xfId="7676"/>
    <cellStyle name="Check Cell 24" xfId="827"/>
    <cellStyle name="Check Cell 24 2" xfId="7677"/>
    <cellStyle name="Check Cell 24 3" xfId="7678"/>
    <cellStyle name="Check Cell 24 4" xfId="7679"/>
    <cellStyle name="Check Cell 24 5" xfId="7680"/>
    <cellStyle name="Check Cell 24 6" xfId="7681"/>
    <cellStyle name="Check Cell 25" xfId="828"/>
    <cellStyle name="Check Cell 25 2" xfId="7682"/>
    <cellStyle name="Check Cell 25 3" xfId="7683"/>
    <cellStyle name="Check Cell 25 4" xfId="7684"/>
    <cellStyle name="Check Cell 25 5" xfId="7685"/>
    <cellStyle name="Check Cell 25 6" xfId="7686"/>
    <cellStyle name="Check Cell 26" xfId="829"/>
    <cellStyle name="Check Cell 26 2" xfId="7687"/>
    <cellStyle name="Check Cell 26 3" xfId="7688"/>
    <cellStyle name="Check Cell 26 4" xfId="7689"/>
    <cellStyle name="Check Cell 26 5" xfId="7690"/>
    <cellStyle name="Check Cell 26 6" xfId="7691"/>
    <cellStyle name="Check Cell 27" xfId="830"/>
    <cellStyle name="Check Cell 27 2" xfId="7692"/>
    <cellStyle name="Check Cell 27 3" xfId="7693"/>
    <cellStyle name="Check Cell 27 4" xfId="7694"/>
    <cellStyle name="Check Cell 27 5" xfId="7695"/>
    <cellStyle name="Check Cell 27 6" xfId="7696"/>
    <cellStyle name="Check Cell 28" xfId="831"/>
    <cellStyle name="Check Cell 28 2" xfId="7697"/>
    <cellStyle name="Check Cell 28 3" xfId="7698"/>
    <cellStyle name="Check Cell 28 4" xfId="7699"/>
    <cellStyle name="Check Cell 28 5" xfId="7700"/>
    <cellStyle name="Check Cell 28 6" xfId="7701"/>
    <cellStyle name="Check Cell 29" xfId="832"/>
    <cellStyle name="Check Cell 29 2" xfId="7702"/>
    <cellStyle name="Check Cell 29 3" xfId="7703"/>
    <cellStyle name="Check Cell 29 4" xfId="7704"/>
    <cellStyle name="Check Cell 29 5" xfId="7705"/>
    <cellStyle name="Check Cell 29 6" xfId="7706"/>
    <cellStyle name="Check Cell 3" xfId="833"/>
    <cellStyle name="Check Cell 3 2" xfId="7707"/>
    <cellStyle name="Check Cell 3 3" xfId="7708"/>
    <cellStyle name="Check Cell 3 4" xfId="7709"/>
    <cellStyle name="Check Cell 3 5" xfId="7710"/>
    <cellStyle name="Check Cell 3 6" xfId="7711"/>
    <cellStyle name="Check Cell 30" xfId="834"/>
    <cellStyle name="Check Cell 30 2" xfId="7712"/>
    <cellStyle name="Check Cell 30 3" xfId="7713"/>
    <cellStyle name="Check Cell 30 4" xfId="7714"/>
    <cellStyle name="Check Cell 30 5" xfId="7715"/>
    <cellStyle name="Check Cell 30 6" xfId="7716"/>
    <cellStyle name="Check Cell 31" xfId="835"/>
    <cellStyle name="Check Cell 31 2" xfId="7717"/>
    <cellStyle name="Check Cell 31 3" xfId="7718"/>
    <cellStyle name="Check Cell 31 4" xfId="7719"/>
    <cellStyle name="Check Cell 31 5" xfId="7720"/>
    <cellStyle name="Check Cell 31 6" xfId="7721"/>
    <cellStyle name="Check Cell 4" xfId="836"/>
    <cellStyle name="Check Cell 4 2" xfId="7722"/>
    <cellStyle name="Check Cell 4 3" xfId="7723"/>
    <cellStyle name="Check Cell 4 4" xfId="7724"/>
    <cellStyle name="Check Cell 4 5" xfId="7725"/>
    <cellStyle name="Check Cell 4 6" xfId="7726"/>
    <cellStyle name="Check Cell 5" xfId="837"/>
    <cellStyle name="Check Cell 5 2" xfId="7727"/>
    <cellStyle name="Check Cell 5 3" xfId="7728"/>
    <cellStyle name="Check Cell 5 4" xfId="7729"/>
    <cellStyle name="Check Cell 5 5" xfId="7730"/>
    <cellStyle name="Check Cell 5 6" xfId="7731"/>
    <cellStyle name="Check Cell 6" xfId="838"/>
    <cellStyle name="Check Cell 6 2" xfId="7732"/>
    <cellStyle name="Check Cell 6 3" xfId="7733"/>
    <cellStyle name="Check Cell 6 4" xfId="7734"/>
    <cellStyle name="Check Cell 6 5" xfId="7735"/>
    <cellStyle name="Check Cell 6 6" xfId="7736"/>
    <cellStyle name="Check Cell 7" xfId="839"/>
    <cellStyle name="Check Cell 7 2" xfId="7737"/>
    <cellStyle name="Check Cell 7 3" xfId="7738"/>
    <cellStyle name="Check Cell 7 4" xfId="7739"/>
    <cellStyle name="Check Cell 7 5" xfId="7740"/>
    <cellStyle name="Check Cell 7 6" xfId="7741"/>
    <cellStyle name="Check Cell 8" xfId="840"/>
    <cellStyle name="Check Cell 8 2" xfId="7742"/>
    <cellStyle name="Check Cell 8 3" xfId="7743"/>
    <cellStyle name="Check Cell 8 4" xfId="7744"/>
    <cellStyle name="Check Cell 8 5" xfId="7745"/>
    <cellStyle name="Check Cell 8 6" xfId="7746"/>
    <cellStyle name="Check Cell 9" xfId="841"/>
    <cellStyle name="Check Cell 9 2" xfId="7747"/>
    <cellStyle name="Check Cell 9 3" xfId="7748"/>
    <cellStyle name="Check Cell 9 4" xfId="7749"/>
    <cellStyle name="Check Cell 9 5" xfId="7750"/>
    <cellStyle name="Check Cell 9 6" xfId="7751"/>
    <cellStyle name="Comma" xfId="1639" builtinId="3"/>
    <cellStyle name="Comma 10" xfId="7752"/>
    <cellStyle name="Comma 10 10" xfId="7753"/>
    <cellStyle name="Comma 10 11" xfId="7754"/>
    <cellStyle name="Comma 10 12" xfId="7755"/>
    <cellStyle name="Comma 10 13" xfId="7756"/>
    <cellStyle name="Comma 10 14" xfId="7757"/>
    <cellStyle name="Comma 10 15" xfId="7758"/>
    <cellStyle name="Comma 10 16" xfId="7759"/>
    <cellStyle name="Comma 10 17" xfId="7760"/>
    <cellStyle name="Comma 10 18" xfId="7761"/>
    <cellStyle name="Comma 10 19" xfId="7762"/>
    <cellStyle name="Comma 10 2" xfId="7763"/>
    <cellStyle name="Comma 10 20" xfId="7764"/>
    <cellStyle name="Comma 10 21" xfId="7765"/>
    <cellStyle name="Comma 10 22" xfId="7766"/>
    <cellStyle name="Comma 10 23" xfId="7767"/>
    <cellStyle name="Comma 10 24" xfId="7768"/>
    <cellStyle name="Comma 10 25" xfId="7769"/>
    <cellStyle name="Comma 10 26" xfId="7770"/>
    <cellStyle name="Comma 10 27" xfId="7771"/>
    <cellStyle name="Comma 10 28" xfId="7772"/>
    <cellStyle name="Comma 10 29" xfId="7773"/>
    <cellStyle name="Comma 10 3" xfId="7774"/>
    <cellStyle name="Comma 10 30" xfId="7775"/>
    <cellStyle name="Comma 10 31" xfId="7776"/>
    <cellStyle name="Comma 10 32" xfId="7777"/>
    <cellStyle name="Comma 10 33" xfId="7778"/>
    <cellStyle name="Comma 10 34" xfId="7779"/>
    <cellStyle name="Comma 10 35" xfId="7780"/>
    <cellStyle name="Comma 10 36" xfId="7781"/>
    <cellStyle name="Comma 10 37" xfId="7782"/>
    <cellStyle name="Comma 10 38" xfId="7783"/>
    <cellStyle name="Comma 10 39" xfId="7784"/>
    <cellStyle name="Comma 10 4" xfId="7785"/>
    <cellStyle name="Comma 10 40" xfId="7786"/>
    <cellStyle name="Comma 10 41" xfId="7787"/>
    <cellStyle name="Comma 10 42" xfId="7788"/>
    <cellStyle name="Comma 10 43" xfId="7789"/>
    <cellStyle name="Comma 10 44" xfId="7790"/>
    <cellStyle name="Comma 10 45" xfId="7791"/>
    <cellStyle name="Comma 10 46" xfId="7792"/>
    <cellStyle name="Comma 10 47" xfId="7793"/>
    <cellStyle name="Comma 10 48" xfId="7794"/>
    <cellStyle name="Comma 10 49" xfId="7795"/>
    <cellStyle name="Comma 10 5" xfId="7796"/>
    <cellStyle name="Comma 10 50" xfId="7797"/>
    <cellStyle name="Comma 10 51" xfId="7798"/>
    <cellStyle name="Comma 10 52" xfId="7799"/>
    <cellStyle name="Comma 10 53" xfId="7800"/>
    <cellStyle name="Comma 10 54" xfId="7801"/>
    <cellStyle name="Comma 10 55" xfId="7802"/>
    <cellStyle name="Comma 10 56" xfId="7803"/>
    <cellStyle name="Comma 10 57" xfId="7804"/>
    <cellStyle name="Comma 10 58" xfId="7805"/>
    <cellStyle name="Comma 10 59" xfId="7806"/>
    <cellStyle name="Comma 10 6" xfId="7807"/>
    <cellStyle name="Comma 10 60" xfId="7808"/>
    <cellStyle name="Comma 10 61" xfId="7809"/>
    <cellStyle name="Comma 10 62" xfId="7810"/>
    <cellStyle name="Comma 10 63" xfId="7811"/>
    <cellStyle name="Comma 10 64" xfId="7812"/>
    <cellStyle name="Comma 10 65" xfId="7813"/>
    <cellStyle name="Comma 10 66" xfId="7814"/>
    <cellStyle name="Comma 10 67" xfId="7815"/>
    <cellStyle name="Comma 10 7" xfId="7816"/>
    <cellStyle name="Comma 10 8" xfId="7817"/>
    <cellStyle name="Comma 10 9" xfId="7818"/>
    <cellStyle name="Comma 11" xfId="7819"/>
    <cellStyle name="Comma 11 10" xfId="7820"/>
    <cellStyle name="Comma 11 11" xfId="7821"/>
    <cellStyle name="Comma 11 12" xfId="7822"/>
    <cellStyle name="Comma 11 13" xfId="7823"/>
    <cellStyle name="Comma 11 14" xfId="7824"/>
    <cellStyle name="Comma 11 15" xfId="7825"/>
    <cellStyle name="Comma 11 16" xfId="7826"/>
    <cellStyle name="Comma 11 17" xfId="7827"/>
    <cellStyle name="Comma 11 18" xfId="7828"/>
    <cellStyle name="Comma 11 19" xfId="7829"/>
    <cellStyle name="Comma 11 2" xfId="7830"/>
    <cellStyle name="Comma 11 20" xfId="7831"/>
    <cellStyle name="Comma 11 21" xfId="7832"/>
    <cellStyle name="Comma 11 22" xfId="7833"/>
    <cellStyle name="Comma 11 23" xfId="7834"/>
    <cellStyle name="Comma 11 24" xfId="7835"/>
    <cellStyle name="Comma 11 25" xfId="7836"/>
    <cellStyle name="Comma 11 26" xfId="7837"/>
    <cellStyle name="Comma 11 27" xfId="7838"/>
    <cellStyle name="Comma 11 28" xfId="7839"/>
    <cellStyle name="Comma 11 29" xfId="7840"/>
    <cellStyle name="Comma 11 3" xfId="7841"/>
    <cellStyle name="Comma 11 30" xfId="7842"/>
    <cellStyle name="Comma 11 31" xfId="7843"/>
    <cellStyle name="Comma 11 32" xfId="7844"/>
    <cellStyle name="Comma 11 33" xfId="7845"/>
    <cellStyle name="Comma 11 34" xfId="7846"/>
    <cellStyle name="Comma 11 35" xfId="7847"/>
    <cellStyle name="Comma 11 36" xfId="7848"/>
    <cellStyle name="Comma 11 37" xfId="7849"/>
    <cellStyle name="Comma 11 38" xfId="7850"/>
    <cellStyle name="Comma 11 39" xfId="7851"/>
    <cellStyle name="Comma 11 4" xfId="7852"/>
    <cellStyle name="Comma 11 40" xfId="7853"/>
    <cellStyle name="Comma 11 41" xfId="7854"/>
    <cellStyle name="Comma 11 42" xfId="7855"/>
    <cellStyle name="Comma 11 43" xfId="7856"/>
    <cellStyle name="Comma 11 44" xfId="7857"/>
    <cellStyle name="Comma 11 45" xfId="7858"/>
    <cellStyle name="Comma 11 46" xfId="7859"/>
    <cellStyle name="Comma 11 47" xfId="7860"/>
    <cellStyle name="Comma 11 48" xfId="7861"/>
    <cellStyle name="Comma 11 49" xfId="7862"/>
    <cellStyle name="Comma 11 5" xfId="7863"/>
    <cellStyle name="Comma 11 50" xfId="7864"/>
    <cellStyle name="Comma 11 51" xfId="7865"/>
    <cellStyle name="Comma 11 52" xfId="7866"/>
    <cellStyle name="Comma 11 53" xfId="7867"/>
    <cellStyle name="Comma 11 54" xfId="7868"/>
    <cellStyle name="Comma 11 55" xfId="7869"/>
    <cellStyle name="Comma 11 56" xfId="7870"/>
    <cellStyle name="Comma 11 57" xfId="7871"/>
    <cellStyle name="Comma 11 58" xfId="7872"/>
    <cellStyle name="Comma 11 59" xfId="7873"/>
    <cellStyle name="Comma 11 6" xfId="7874"/>
    <cellStyle name="Comma 11 60" xfId="7875"/>
    <cellStyle name="Comma 11 61" xfId="7876"/>
    <cellStyle name="Comma 11 62" xfId="7877"/>
    <cellStyle name="Comma 11 63" xfId="7878"/>
    <cellStyle name="Comma 11 64" xfId="7879"/>
    <cellStyle name="Comma 11 65" xfId="7880"/>
    <cellStyle name="Comma 11 66" xfId="7881"/>
    <cellStyle name="Comma 11 67" xfId="7882"/>
    <cellStyle name="Comma 11 7" xfId="7883"/>
    <cellStyle name="Comma 11 8" xfId="7884"/>
    <cellStyle name="Comma 11 9" xfId="7885"/>
    <cellStyle name="Comma 12" xfId="51205"/>
    <cellStyle name="Comma 13" xfId="842"/>
    <cellStyle name="Comma 13 2" xfId="7886"/>
    <cellStyle name="Comma 14" xfId="51206"/>
    <cellStyle name="Comma 15" xfId="843"/>
    <cellStyle name="Comma 15 2" xfId="7887"/>
    <cellStyle name="Comma 16" xfId="7888"/>
    <cellStyle name="Comma 17" xfId="844"/>
    <cellStyle name="Comma 17 2" xfId="7889"/>
    <cellStyle name="Comma 19" xfId="845"/>
    <cellStyle name="Comma 19 2" xfId="7890"/>
    <cellStyle name="Comma 2" xfId="846"/>
    <cellStyle name="Comma 2 2" xfId="847"/>
    <cellStyle name="Comma 2 2 2" xfId="3031"/>
    <cellStyle name="Comma 2 2 2 2" xfId="7891"/>
    <cellStyle name="Comma 2 2 2_Sheet2" xfId="7892"/>
    <cellStyle name="Comma 2 2 3" xfId="3032"/>
    <cellStyle name="Comma 2 2_Sheet2" xfId="7893"/>
    <cellStyle name="Comma 2 3" xfId="3033"/>
    <cellStyle name="Comma 2 3 2" xfId="7894"/>
    <cellStyle name="Comma 2 3_Sheet2" xfId="7895"/>
    <cellStyle name="Comma 2_Sheet2" xfId="7896"/>
    <cellStyle name="Comma 21" xfId="848"/>
    <cellStyle name="Comma 21 2" xfId="7897"/>
    <cellStyle name="Comma 22" xfId="849"/>
    <cellStyle name="Comma 22 2" xfId="7898"/>
    <cellStyle name="Comma 25" xfId="850"/>
    <cellStyle name="Comma 25 2" xfId="7899"/>
    <cellStyle name="Comma 26" xfId="851"/>
    <cellStyle name="Comma 26 2" xfId="7900"/>
    <cellStyle name="Comma 28" xfId="852"/>
    <cellStyle name="Comma 28 2" xfId="7901"/>
    <cellStyle name="Comma 3" xfId="853"/>
    <cellStyle name="Comma 3 2" xfId="7902"/>
    <cellStyle name="Comma 30" xfId="854"/>
    <cellStyle name="Comma 30 2" xfId="7903"/>
    <cellStyle name="Comma 4" xfId="855"/>
    <cellStyle name="Comma 4 2" xfId="856"/>
    <cellStyle name="Comma 4 2 2" xfId="7904"/>
    <cellStyle name="Comma 4 3" xfId="7905"/>
    <cellStyle name="Comma 4 3 2" xfId="7906"/>
    <cellStyle name="Comma 4 3 3" xfId="7907"/>
    <cellStyle name="Comma 5" xfId="857"/>
    <cellStyle name="Comma 5 2" xfId="3034"/>
    <cellStyle name="Comma 6" xfId="858"/>
    <cellStyle name="Comma 6 10" xfId="7908"/>
    <cellStyle name="Comma 6 11" xfId="7909"/>
    <cellStyle name="Comma 6 12" xfId="7910"/>
    <cellStyle name="Comma 6 13" xfId="7911"/>
    <cellStyle name="Comma 6 14" xfId="7912"/>
    <cellStyle name="Comma 6 15" xfId="7913"/>
    <cellStyle name="Comma 6 16" xfId="7914"/>
    <cellStyle name="Comma 6 17" xfId="7915"/>
    <cellStyle name="Comma 6 18" xfId="7916"/>
    <cellStyle name="Comma 6 19" xfId="7917"/>
    <cellStyle name="Comma 6 2" xfId="7918"/>
    <cellStyle name="Comma 6 20" xfId="7919"/>
    <cellStyle name="Comma 6 21" xfId="7920"/>
    <cellStyle name="Comma 6 22" xfId="7921"/>
    <cellStyle name="Comma 6 23" xfId="7922"/>
    <cellStyle name="Comma 6 24" xfId="7923"/>
    <cellStyle name="Comma 6 25" xfId="7924"/>
    <cellStyle name="Comma 6 26" xfId="7925"/>
    <cellStyle name="Comma 6 27" xfId="7926"/>
    <cellStyle name="Comma 6 28" xfId="7927"/>
    <cellStyle name="Comma 6 29" xfId="7928"/>
    <cellStyle name="Comma 6 3" xfId="7929"/>
    <cellStyle name="Comma 6 30" xfId="7930"/>
    <cellStyle name="Comma 6 31" xfId="7931"/>
    <cellStyle name="Comma 6 32" xfId="7932"/>
    <cellStyle name="Comma 6 33" xfId="7933"/>
    <cellStyle name="Comma 6 34" xfId="7934"/>
    <cellStyle name="Comma 6 35" xfId="7935"/>
    <cellStyle name="Comma 6 36" xfId="7936"/>
    <cellStyle name="Comma 6 37" xfId="7937"/>
    <cellStyle name="Comma 6 38" xfId="7938"/>
    <cellStyle name="Comma 6 39" xfId="7939"/>
    <cellStyle name="Comma 6 4" xfId="7940"/>
    <cellStyle name="Comma 6 40" xfId="7941"/>
    <cellStyle name="Comma 6 41" xfId="7942"/>
    <cellStyle name="Comma 6 42" xfId="7943"/>
    <cellStyle name="Comma 6 43" xfId="7944"/>
    <cellStyle name="Comma 6 44" xfId="7945"/>
    <cellStyle name="Comma 6 45" xfId="7946"/>
    <cellStyle name="Comma 6 46" xfId="7947"/>
    <cellStyle name="Comma 6 47" xfId="7948"/>
    <cellStyle name="Comma 6 48" xfId="7949"/>
    <cellStyle name="Comma 6 49" xfId="7950"/>
    <cellStyle name="Comma 6 5" xfId="7951"/>
    <cellStyle name="Comma 6 50" xfId="7952"/>
    <cellStyle name="Comma 6 51" xfId="7953"/>
    <cellStyle name="Comma 6 52" xfId="7954"/>
    <cellStyle name="Comma 6 53" xfId="7955"/>
    <cellStyle name="Comma 6 54" xfId="7956"/>
    <cellStyle name="Comma 6 55" xfId="7957"/>
    <cellStyle name="Comma 6 56" xfId="7958"/>
    <cellStyle name="Comma 6 57" xfId="7959"/>
    <cellStyle name="Comma 6 58" xfId="7960"/>
    <cellStyle name="Comma 6 59" xfId="7961"/>
    <cellStyle name="Comma 6 6" xfId="7962"/>
    <cellStyle name="Comma 6 60" xfId="7963"/>
    <cellStyle name="Comma 6 61" xfId="7964"/>
    <cellStyle name="Comma 6 62" xfId="7965"/>
    <cellStyle name="Comma 6 63" xfId="7966"/>
    <cellStyle name="Comma 6 64" xfId="7967"/>
    <cellStyle name="Comma 6 65" xfId="7968"/>
    <cellStyle name="Comma 6 66" xfId="7969"/>
    <cellStyle name="Comma 6 67" xfId="7970"/>
    <cellStyle name="Comma 6 68" xfId="7971"/>
    <cellStyle name="Comma 6 69" xfId="7972"/>
    <cellStyle name="Comma 6 7" xfId="7973"/>
    <cellStyle name="Comma 6 8" xfId="7974"/>
    <cellStyle name="Comma 6 9" xfId="7975"/>
    <cellStyle name="Comma 6_Sheet2" xfId="7976"/>
    <cellStyle name="Comma 7" xfId="859"/>
    <cellStyle name="Comma 7 2" xfId="7977"/>
    <cellStyle name="Comma 8" xfId="3035"/>
    <cellStyle name="Comma 8 2" xfId="3036"/>
    <cellStyle name="Comma 8 2 2" xfId="7978"/>
    <cellStyle name="Comma 8 2 3" xfId="7979"/>
    <cellStyle name="Comma 8 3" xfId="7980"/>
    <cellStyle name="Comma 8 4" xfId="7981"/>
    <cellStyle name="Comma 9" xfId="7982"/>
    <cellStyle name="Comma 9 10" xfId="7983"/>
    <cellStyle name="Comma 9 11" xfId="7984"/>
    <cellStyle name="Comma 9 12" xfId="7985"/>
    <cellStyle name="Comma 9 13" xfId="7986"/>
    <cellStyle name="Comma 9 14" xfId="7987"/>
    <cellStyle name="Comma 9 15" xfId="7988"/>
    <cellStyle name="Comma 9 16" xfId="7989"/>
    <cellStyle name="Comma 9 17" xfId="7990"/>
    <cellStyle name="Comma 9 18" xfId="7991"/>
    <cellStyle name="Comma 9 19" xfId="7992"/>
    <cellStyle name="Comma 9 2" xfId="7993"/>
    <cellStyle name="Comma 9 20" xfId="7994"/>
    <cellStyle name="Comma 9 21" xfId="7995"/>
    <cellStyle name="Comma 9 22" xfId="7996"/>
    <cellStyle name="Comma 9 23" xfId="7997"/>
    <cellStyle name="Comma 9 24" xfId="7998"/>
    <cellStyle name="Comma 9 25" xfId="7999"/>
    <cellStyle name="Comma 9 26" xfId="8000"/>
    <cellStyle name="Comma 9 27" xfId="8001"/>
    <cellStyle name="Comma 9 28" xfId="8002"/>
    <cellStyle name="Comma 9 29" xfId="8003"/>
    <cellStyle name="Comma 9 3" xfId="8004"/>
    <cellStyle name="Comma 9 30" xfId="8005"/>
    <cellStyle name="Comma 9 31" xfId="8006"/>
    <cellStyle name="Comma 9 32" xfId="8007"/>
    <cellStyle name="Comma 9 33" xfId="8008"/>
    <cellStyle name="Comma 9 34" xfId="8009"/>
    <cellStyle name="Comma 9 35" xfId="8010"/>
    <cellStyle name="Comma 9 36" xfId="8011"/>
    <cellStyle name="Comma 9 37" xfId="8012"/>
    <cellStyle name="Comma 9 38" xfId="8013"/>
    <cellStyle name="Comma 9 39" xfId="8014"/>
    <cellStyle name="Comma 9 4" xfId="8015"/>
    <cellStyle name="Comma 9 40" xfId="8016"/>
    <cellStyle name="Comma 9 41" xfId="8017"/>
    <cellStyle name="Comma 9 42" xfId="8018"/>
    <cellStyle name="Comma 9 43" xfId="8019"/>
    <cellStyle name="Comma 9 44" xfId="8020"/>
    <cellStyle name="Comma 9 45" xfId="8021"/>
    <cellStyle name="Comma 9 46" xfId="8022"/>
    <cellStyle name="Comma 9 47" xfId="8023"/>
    <cellStyle name="Comma 9 48" xfId="8024"/>
    <cellStyle name="Comma 9 49" xfId="8025"/>
    <cellStyle name="Comma 9 5" xfId="8026"/>
    <cellStyle name="Comma 9 50" xfId="8027"/>
    <cellStyle name="Comma 9 51" xfId="8028"/>
    <cellStyle name="Comma 9 52" xfId="8029"/>
    <cellStyle name="Comma 9 53" xfId="8030"/>
    <cellStyle name="Comma 9 54" xfId="8031"/>
    <cellStyle name="Comma 9 55" xfId="8032"/>
    <cellStyle name="Comma 9 56" xfId="8033"/>
    <cellStyle name="Comma 9 57" xfId="8034"/>
    <cellStyle name="Comma 9 58" xfId="8035"/>
    <cellStyle name="Comma 9 59" xfId="8036"/>
    <cellStyle name="Comma 9 6" xfId="8037"/>
    <cellStyle name="Comma 9 60" xfId="8038"/>
    <cellStyle name="Comma 9 61" xfId="8039"/>
    <cellStyle name="Comma 9 62" xfId="8040"/>
    <cellStyle name="Comma 9 63" xfId="8041"/>
    <cellStyle name="Comma 9 64" xfId="8042"/>
    <cellStyle name="Comma 9 65" xfId="8043"/>
    <cellStyle name="Comma 9 66" xfId="8044"/>
    <cellStyle name="Comma 9 67" xfId="8045"/>
    <cellStyle name="Comma 9 7" xfId="8046"/>
    <cellStyle name="Comma 9 8" xfId="8047"/>
    <cellStyle name="Comma 9 9" xfId="8048"/>
    <cellStyle name="Comma0" xfId="860"/>
    <cellStyle name="Comma0 2" xfId="8049"/>
    <cellStyle name="Comma0 3" xfId="8050"/>
    <cellStyle name="Comma0 4" xfId="8051"/>
    <cellStyle name="Comma0 5" xfId="8052"/>
    <cellStyle name="Comma0 6" xfId="8053"/>
    <cellStyle name="Copied" xfId="861"/>
    <cellStyle name="Copied 2" xfId="8054"/>
    <cellStyle name="Copied 3" xfId="8055"/>
    <cellStyle name="Copied 4" xfId="8056"/>
    <cellStyle name="Copied 5" xfId="8057"/>
    <cellStyle name="Copied 6" xfId="8058"/>
    <cellStyle name="Currency 2" xfId="862"/>
    <cellStyle name="Currency 2 2" xfId="863"/>
    <cellStyle name="Currency 2 3" xfId="8059"/>
    <cellStyle name="Currency 2 4" xfId="8060"/>
    <cellStyle name="Currency 3" xfId="864"/>
    <cellStyle name="Currency0" xfId="865"/>
    <cellStyle name="Currency0 2" xfId="866"/>
    <cellStyle name="Currency0 3" xfId="867"/>
    <cellStyle name="Currency0 3 2" xfId="868"/>
    <cellStyle name="Date" xfId="869"/>
    <cellStyle name="Date 2" xfId="8061"/>
    <cellStyle name="Date 3" xfId="8062"/>
    <cellStyle name="Date 4" xfId="8063"/>
    <cellStyle name="Date 5" xfId="8064"/>
    <cellStyle name="Date 6" xfId="8065"/>
    <cellStyle name="Dezimal [0]_laroux" xfId="870"/>
    <cellStyle name="Dezimal_laroux" xfId="871"/>
    <cellStyle name="Entered" xfId="872"/>
    <cellStyle name="Entered 2" xfId="8066"/>
    <cellStyle name="Entered 3" xfId="8067"/>
    <cellStyle name="Entered 4" xfId="8068"/>
    <cellStyle name="Entered 5" xfId="8069"/>
    <cellStyle name="Entered 6" xfId="8070"/>
    <cellStyle name="Euro" xfId="873"/>
    <cellStyle name="Euro 2" xfId="874"/>
    <cellStyle name="Euro 3" xfId="875"/>
    <cellStyle name="Euro 3 2" xfId="876"/>
    <cellStyle name="Excel Built-in Normal" xfId="877"/>
    <cellStyle name="Excel Built-in Normal 2" xfId="8071"/>
    <cellStyle name="Explanatory Text 10" xfId="878"/>
    <cellStyle name="Explanatory Text 10 2" xfId="8072"/>
    <cellStyle name="Explanatory Text 10 3" xfId="8073"/>
    <cellStyle name="Explanatory Text 10 4" xfId="8074"/>
    <cellStyle name="Explanatory Text 10 5" xfId="8075"/>
    <cellStyle name="Explanatory Text 10 6" xfId="8076"/>
    <cellStyle name="Explanatory Text 11" xfId="879"/>
    <cellStyle name="Explanatory Text 11 2" xfId="8077"/>
    <cellStyle name="Explanatory Text 11 3" xfId="8078"/>
    <cellStyle name="Explanatory Text 11 4" xfId="8079"/>
    <cellStyle name="Explanatory Text 11 5" xfId="8080"/>
    <cellStyle name="Explanatory Text 11 6" xfId="8081"/>
    <cellStyle name="Explanatory Text 12" xfId="880"/>
    <cellStyle name="Explanatory Text 12 2" xfId="8082"/>
    <cellStyle name="Explanatory Text 12 3" xfId="8083"/>
    <cellStyle name="Explanatory Text 12 4" xfId="8084"/>
    <cellStyle name="Explanatory Text 12 5" xfId="8085"/>
    <cellStyle name="Explanatory Text 12 6" xfId="8086"/>
    <cellStyle name="Explanatory Text 13" xfId="881"/>
    <cellStyle name="Explanatory Text 13 2" xfId="8087"/>
    <cellStyle name="Explanatory Text 13 3" xfId="8088"/>
    <cellStyle name="Explanatory Text 13 4" xfId="8089"/>
    <cellStyle name="Explanatory Text 13 5" xfId="8090"/>
    <cellStyle name="Explanatory Text 13 6" xfId="8091"/>
    <cellStyle name="Explanatory Text 14" xfId="882"/>
    <cellStyle name="Explanatory Text 14 2" xfId="8092"/>
    <cellStyle name="Explanatory Text 14 3" xfId="8093"/>
    <cellStyle name="Explanatory Text 14 4" xfId="8094"/>
    <cellStyle name="Explanatory Text 14 5" xfId="8095"/>
    <cellStyle name="Explanatory Text 14 6" xfId="8096"/>
    <cellStyle name="Explanatory Text 15" xfId="883"/>
    <cellStyle name="Explanatory Text 15 2" xfId="8097"/>
    <cellStyle name="Explanatory Text 15 3" xfId="8098"/>
    <cellStyle name="Explanatory Text 15 4" xfId="8099"/>
    <cellStyle name="Explanatory Text 15 5" xfId="8100"/>
    <cellStyle name="Explanatory Text 15 6" xfId="8101"/>
    <cellStyle name="Explanatory Text 16" xfId="884"/>
    <cellStyle name="Explanatory Text 16 2" xfId="8102"/>
    <cellStyle name="Explanatory Text 16 3" xfId="8103"/>
    <cellStyle name="Explanatory Text 16 4" xfId="8104"/>
    <cellStyle name="Explanatory Text 16 5" xfId="8105"/>
    <cellStyle name="Explanatory Text 16 6" xfId="8106"/>
    <cellStyle name="Explanatory Text 17" xfId="885"/>
    <cellStyle name="Explanatory Text 17 2" xfId="8107"/>
    <cellStyle name="Explanatory Text 17 3" xfId="8108"/>
    <cellStyle name="Explanatory Text 17 4" xfId="8109"/>
    <cellStyle name="Explanatory Text 17 5" xfId="8110"/>
    <cellStyle name="Explanatory Text 17 6" xfId="8111"/>
    <cellStyle name="Explanatory Text 18" xfId="886"/>
    <cellStyle name="Explanatory Text 18 2" xfId="8112"/>
    <cellStyle name="Explanatory Text 18 3" xfId="8113"/>
    <cellStyle name="Explanatory Text 18 4" xfId="8114"/>
    <cellStyle name="Explanatory Text 18 5" xfId="8115"/>
    <cellStyle name="Explanatory Text 18 6" xfId="8116"/>
    <cellStyle name="Explanatory Text 19" xfId="887"/>
    <cellStyle name="Explanatory Text 19 2" xfId="8117"/>
    <cellStyle name="Explanatory Text 19 3" xfId="8118"/>
    <cellStyle name="Explanatory Text 19 4" xfId="8119"/>
    <cellStyle name="Explanatory Text 19 5" xfId="8120"/>
    <cellStyle name="Explanatory Text 19 6" xfId="8121"/>
    <cellStyle name="Explanatory Text 2" xfId="888"/>
    <cellStyle name="Explanatory Text 2 2" xfId="8122"/>
    <cellStyle name="Explanatory Text 2 3" xfId="8123"/>
    <cellStyle name="Explanatory Text 2 4" xfId="8124"/>
    <cellStyle name="Explanatory Text 2 5" xfId="8125"/>
    <cellStyle name="Explanatory Text 2 6" xfId="8126"/>
    <cellStyle name="Explanatory Text 2 7" xfId="8127"/>
    <cellStyle name="Explanatory Text 20" xfId="889"/>
    <cellStyle name="Explanatory Text 20 2" xfId="8128"/>
    <cellStyle name="Explanatory Text 20 3" xfId="8129"/>
    <cellStyle name="Explanatory Text 20 4" xfId="8130"/>
    <cellStyle name="Explanatory Text 20 5" xfId="8131"/>
    <cellStyle name="Explanatory Text 20 6" xfId="8132"/>
    <cellStyle name="Explanatory Text 21" xfId="890"/>
    <cellStyle name="Explanatory Text 21 2" xfId="8133"/>
    <cellStyle name="Explanatory Text 21 3" xfId="8134"/>
    <cellStyle name="Explanatory Text 21 4" xfId="8135"/>
    <cellStyle name="Explanatory Text 21 5" xfId="8136"/>
    <cellStyle name="Explanatory Text 21 6" xfId="8137"/>
    <cellStyle name="Explanatory Text 22" xfId="891"/>
    <cellStyle name="Explanatory Text 22 2" xfId="8138"/>
    <cellStyle name="Explanatory Text 22 3" xfId="8139"/>
    <cellStyle name="Explanatory Text 22 4" xfId="8140"/>
    <cellStyle name="Explanatory Text 22 5" xfId="8141"/>
    <cellStyle name="Explanatory Text 22 6" xfId="8142"/>
    <cellStyle name="Explanatory Text 23" xfId="892"/>
    <cellStyle name="Explanatory Text 23 2" xfId="8143"/>
    <cellStyle name="Explanatory Text 23 3" xfId="8144"/>
    <cellStyle name="Explanatory Text 23 4" xfId="8145"/>
    <cellStyle name="Explanatory Text 23 5" xfId="8146"/>
    <cellStyle name="Explanatory Text 23 6" xfId="8147"/>
    <cellStyle name="Explanatory Text 24" xfId="893"/>
    <cellStyle name="Explanatory Text 24 2" xfId="8148"/>
    <cellStyle name="Explanatory Text 24 3" xfId="8149"/>
    <cellStyle name="Explanatory Text 24 4" xfId="8150"/>
    <cellStyle name="Explanatory Text 24 5" xfId="8151"/>
    <cellStyle name="Explanatory Text 24 6" xfId="8152"/>
    <cellStyle name="Explanatory Text 25" xfId="894"/>
    <cellStyle name="Explanatory Text 25 2" xfId="8153"/>
    <cellStyle name="Explanatory Text 25 3" xfId="8154"/>
    <cellStyle name="Explanatory Text 25 4" xfId="8155"/>
    <cellStyle name="Explanatory Text 25 5" xfId="8156"/>
    <cellStyle name="Explanatory Text 25 6" xfId="8157"/>
    <cellStyle name="Explanatory Text 26" xfId="895"/>
    <cellStyle name="Explanatory Text 26 2" xfId="8158"/>
    <cellStyle name="Explanatory Text 26 3" xfId="8159"/>
    <cellStyle name="Explanatory Text 26 4" xfId="8160"/>
    <cellStyle name="Explanatory Text 26 5" xfId="8161"/>
    <cellStyle name="Explanatory Text 26 6" xfId="8162"/>
    <cellStyle name="Explanatory Text 27" xfId="896"/>
    <cellStyle name="Explanatory Text 27 2" xfId="8163"/>
    <cellStyle name="Explanatory Text 27 3" xfId="8164"/>
    <cellStyle name="Explanatory Text 27 4" xfId="8165"/>
    <cellStyle name="Explanatory Text 27 5" xfId="8166"/>
    <cellStyle name="Explanatory Text 27 6" xfId="8167"/>
    <cellStyle name="Explanatory Text 28" xfId="897"/>
    <cellStyle name="Explanatory Text 28 2" xfId="8168"/>
    <cellStyle name="Explanatory Text 28 3" xfId="8169"/>
    <cellStyle name="Explanatory Text 28 4" xfId="8170"/>
    <cellStyle name="Explanatory Text 28 5" xfId="8171"/>
    <cellStyle name="Explanatory Text 28 6" xfId="8172"/>
    <cellStyle name="Explanatory Text 29" xfId="898"/>
    <cellStyle name="Explanatory Text 29 2" xfId="8173"/>
    <cellStyle name="Explanatory Text 29 3" xfId="8174"/>
    <cellStyle name="Explanatory Text 29 4" xfId="8175"/>
    <cellStyle name="Explanatory Text 29 5" xfId="8176"/>
    <cellStyle name="Explanatory Text 29 6" xfId="8177"/>
    <cellStyle name="Explanatory Text 3" xfId="899"/>
    <cellStyle name="Explanatory Text 3 2" xfId="8178"/>
    <cellStyle name="Explanatory Text 3 3" xfId="8179"/>
    <cellStyle name="Explanatory Text 3 4" xfId="8180"/>
    <cellStyle name="Explanatory Text 3 5" xfId="8181"/>
    <cellStyle name="Explanatory Text 3 6" xfId="8182"/>
    <cellStyle name="Explanatory Text 30" xfId="900"/>
    <cellStyle name="Explanatory Text 30 2" xfId="8183"/>
    <cellStyle name="Explanatory Text 30 3" xfId="8184"/>
    <cellStyle name="Explanatory Text 30 4" xfId="8185"/>
    <cellStyle name="Explanatory Text 30 5" xfId="8186"/>
    <cellStyle name="Explanatory Text 30 6" xfId="8187"/>
    <cellStyle name="Explanatory Text 31" xfId="901"/>
    <cellStyle name="Explanatory Text 31 2" xfId="8188"/>
    <cellStyle name="Explanatory Text 31 3" xfId="8189"/>
    <cellStyle name="Explanatory Text 31 4" xfId="8190"/>
    <cellStyle name="Explanatory Text 31 5" xfId="8191"/>
    <cellStyle name="Explanatory Text 31 6" xfId="8192"/>
    <cellStyle name="Explanatory Text 4" xfId="902"/>
    <cellStyle name="Explanatory Text 4 2" xfId="8193"/>
    <cellStyle name="Explanatory Text 4 3" xfId="8194"/>
    <cellStyle name="Explanatory Text 4 4" xfId="8195"/>
    <cellStyle name="Explanatory Text 4 5" xfId="8196"/>
    <cellStyle name="Explanatory Text 4 6" xfId="8197"/>
    <cellStyle name="Explanatory Text 5" xfId="903"/>
    <cellStyle name="Explanatory Text 5 2" xfId="8198"/>
    <cellStyle name="Explanatory Text 5 3" xfId="8199"/>
    <cellStyle name="Explanatory Text 5 4" xfId="8200"/>
    <cellStyle name="Explanatory Text 5 5" xfId="8201"/>
    <cellStyle name="Explanatory Text 5 6" xfId="8202"/>
    <cellStyle name="Explanatory Text 6" xfId="904"/>
    <cellStyle name="Explanatory Text 6 2" xfId="8203"/>
    <cellStyle name="Explanatory Text 6 3" xfId="8204"/>
    <cellStyle name="Explanatory Text 6 4" xfId="8205"/>
    <cellStyle name="Explanatory Text 6 5" xfId="8206"/>
    <cellStyle name="Explanatory Text 6 6" xfId="8207"/>
    <cellStyle name="Explanatory Text 7" xfId="905"/>
    <cellStyle name="Explanatory Text 7 2" xfId="8208"/>
    <cellStyle name="Explanatory Text 7 3" xfId="8209"/>
    <cellStyle name="Explanatory Text 7 4" xfId="8210"/>
    <cellStyle name="Explanatory Text 7 5" xfId="8211"/>
    <cellStyle name="Explanatory Text 7 6" xfId="8212"/>
    <cellStyle name="Explanatory Text 8" xfId="906"/>
    <cellStyle name="Explanatory Text 8 2" xfId="8213"/>
    <cellStyle name="Explanatory Text 8 3" xfId="8214"/>
    <cellStyle name="Explanatory Text 8 4" xfId="8215"/>
    <cellStyle name="Explanatory Text 8 5" xfId="8216"/>
    <cellStyle name="Explanatory Text 8 6" xfId="8217"/>
    <cellStyle name="Explanatory Text 9" xfId="907"/>
    <cellStyle name="Explanatory Text 9 2" xfId="8218"/>
    <cellStyle name="Explanatory Text 9 3" xfId="8219"/>
    <cellStyle name="Explanatory Text 9 4" xfId="8220"/>
    <cellStyle name="Explanatory Text 9 5" xfId="8221"/>
    <cellStyle name="Explanatory Text 9 6" xfId="8222"/>
    <cellStyle name="Fixed" xfId="908"/>
    <cellStyle name="Fixed 2" xfId="8223"/>
    <cellStyle name="Fixed 3" xfId="8224"/>
    <cellStyle name="Fixed 4" xfId="8225"/>
    <cellStyle name="Fixed 5" xfId="8226"/>
    <cellStyle name="Fixed 6" xfId="8227"/>
    <cellStyle name="FootNote" xfId="51207"/>
    <cellStyle name="FootNote 2" xfId="51208"/>
    <cellStyle name="Good 10" xfId="909"/>
    <cellStyle name="Good 10 2" xfId="8228"/>
    <cellStyle name="Good 10 3" xfId="8229"/>
    <cellStyle name="Good 10 4" xfId="8230"/>
    <cellStyle name="Good 10 5" xfId="8231"/>
    <cellStyle name="Good 10 6" xfId="8232"/>
    <cellStyle name="Good 11" xfId="910"/>
    <cellStyle name="Good 11 2" xfId="8233"/>
    <cellStyle name="Good 11 3" xfId="8234"/>
    <cellStyle name="Good 11 4" xfId="8235"/>
    <cellStyle name="Good 11 5" xfId="8236"/>
    <cellStyle name="Good 11 6" xfId="8237"/>
    <cellStyle name="Good 12" xfId="911"/>
    <cellStyle name="Good 12 2" xfId="8238"/>
    <cellStyle name="Good 12 3" xfId="8239"/>
    <cellStyle name="Good 12 4" xfId="8240"/>
    <cellStyle name="Good 12 5" xfId="8241"/>
    <cellStyle name="Good 12 6" xfId="8242"/>
    <cellStyle name="Good 13" xfId="912"/>
    <cellStyle name="Good 13 2" xfId="8243"/>
    <cellStyle name="Good 13 3" xfId="8244"/>
    <cellStyle name="Good 13 4" xfId="8245"/>
    <cellStyle name="Good 13 5" xfId="8246"/>
    <cellStyle name="Good 13 6" xfId="8247"/>
    <cellStyle name="Good 14" xfId="913"/>
    <cellStyle name="Good 14 2" xfId="8248"/>
    <cellStyle name="Good 14 3" xfId="8249"/>
    <cellStyle name="Good 14 4" xfId="8250"/>
    <cellStyle name="Good 14 5" xfId="8251"/>
    <cellStyle name="Good 14 6" xfId="8252"/>
    <cellStyle name="Good 15" xfId="914"/>
    <cellStyle name="Good 15 2" xfId="8253"/>
    <cellStyle name="Good 15 3" xfId="8254"/>
    <cellStyle name="Good 15 4" xfId="8255"/>
    <cellStyle name="Good 15 5" xfId="8256"/>
    <cellStyle name="Good 15 6" xfId="8257"/>
    <cellStyle name="Good 16" xfId="915"/>
    <cellStyle name="Good 16 2" xfId="8258"/>
    <cellStyle name="Good 16 3" xfId="8259"/>
    <cellStyle name="Good 16 4" xfId="8260"/>
    <cellStyle name="Good 16 5" xfId="8261"/>
    <cellStyle name="Good 16 6" xfId="8262"/>
    <cellStyle name="Good 17" xfId="916"/>
    <cellStyle name="Good 17 2" xfId="8263"/>
    <cellStyle name="Good 17 3" xfId="8264"/>
    <cellStyle name="Good 17 4" xfId="8265"/>
    <cellStyle name="Good 17 5" xfId="8266"/>
    <cellStyle name="Good 17 6" xfId="8267"/>
    <cellStyle name="Good 18" xfId="917"/>
    <cellStyle name="Good 18 2" xfId="8268"/>
    <cellStyle name="Good 18 3" xfId="8269"/>
    <cellStyle name="Good 18 4" xfId="8270"/>
    <cellStyle name="Good 18 5" xfId="8271"/>
    <cellStyle name="Good 18 6" xfId="8272"/>
    <cellStyle name="Good 19" xfId="918"/>
    <cellStyle name="Good 19 2" xfId="8273"/>
    <cellStyle name="Good 19 3" xfId="8274"/>
    <cellStyle name="Good 19 4" xfId="8275"/>
    <cellStyle name="Good 19 5" xfId="8276"/>
    <cellStyle name="Good 19 6" xfId="8277"/>
    <cellStyle name="Good 2" xfId="919"/>
    <cellStyle name="Good 2 2" xfId="8278"/>
    <cellStyle name="Good 2 3" xfId="8279"/>
    <cellStyle name="Good 2 4" xfId="8280"/>
    <cellStyle name="Good 2 5" xfId="8281"/>
    <cellStyle name="Good 2 6" xfId="8282"/>
    <cellStyle name="Good 2 7" xfId="8283"/>
    <cellStyle name="Good 20" xfId="920"/>
    <cellStyle name="Good 20 2" xfId="8284"/>
    <cellStyle name="Good 20 3" xfId="8285"/>
    <cellStyle name="Good 20 4" xfId="8286"/>
    <cellStyle name="Good 20 5" xfId="8287"/>
    <cellStyle name="Good 20 6" xfId="8288"/>
    <cellStyle name="Good 21" xfId="921"/>
    <cellStyle name="Good 21 2" xfId="8289"/>
    <cellStyle name="Good 21 3" xfId="8290"/>
    <cellStyle name="Good 21 4" xfId="8291"/>
    <cellStyle name="Good 21 5" xfId="8292"/>
    <cellStyle name="Good 21 6" xfId="8293"/>
    <cellStyle name="Good 22" xfId="922"/>
    <cellStyle name="Good 22 2" xfId="8294"/>
    <cellStyle name="Good 22 3" xfId="8295"/>
    <cellStyle name="Good 22 4" xfId="8296"/>
    <cellStyle name="Good 22 5" xfId="8297"/>
    <cellStyle name="Good 22 6" xfId="8298"/>
    <cellStyle name="Good 23" xfId="923"/>
    <cellStyle name="Good 23 2" xfId="8299"/>
    <cellStyle name="Good 23 3" xfId="8300"/>
    <cellStyle name="Good 23 4" xfId="8301"/>
    <cellStyle name="Good 23 5" xfId="8302"/>
    <cellStyle name="Good 23 6" xfId="8303"/>
    <cellStyle name="Good 24" xfId="924"/>
    <cellStyle name="Good 24 2" xfId="8304"/>
    <cellStyle name="Good 24 3" xfId="8305"/>
    <cellStyle name="Good 24 4" xfId="8306"/>
    <cellStyle name="Good 24 5" xfId="8307"/>
    <cellStyle name="Good 24 6" xfId="8308"/>
    <cellStyle name="Good 25" xfId="925"/>
    <cellStyle name="Good 25 2" xfId="8309"/>
    <cellStyle name="Good 25 3" xfId="8310"/>
    <cellStyle name="Good 25 4" xfId="8311"/>
    <cellStyle name="Good 25 5" xfId="8312"/>
    <cellStyle name="Good 25 6" xfId="8313"/>
    <cellStyle name="Good 26" xfId="926"/>
    <cellStyle name="Good 26 2" xfId="8314"/>
    <cellStyle name="Good 26 3" xfId="8315"/>
    <cellStyle name="Good 26 4" xfId="8316"/>
    <cellStyle name="Good 26 5" xfId="8317"/>
    <cellStyle name="Good 26 6" xfId="8318"/>
    <cellStyle name="Good 27" xfId="927"/>
    <cellStyle name="Good 27 2" xfId="8319"/>
    <cellStyle name="Good 27 3" xfId="8320"/>
    <cellStyle name="Good 27 4" xfId="8321"/>
    <cellStyle name="Good 27 5" xfId="8322"/>
    <cellStyle name="Good 27 6" xfId="8323"/>
    <cellStyle name="Good 28" xfId="928"/>
    <cellStyle name="Good 28 2" xfId="8324"/>
    <cellStyle name="Good 28 3" xfId="8325"/>
    <cellStyle name="Good 28 4" xfId="8326"/>
    <cellStyle name="Good 28 5" xfId="8327"/>
    <cellStyle name="Good 28 6" xfId="8328"/>
    <cellStyle name="Good 29" xfId="929"/>
    <cellStyle name="Good 29 2" xfId="8329"/>
    <cellStyle name="Good 29 3" xfId="8330"/>
    <cellStyle name="Good 29 4" xfId="8331"/>
    <cellStyle name="Good 29 5" xfId="8332"/>
    <cellStyle name="Good 29 6" xfId="8333"/>
    <cellStyle name="Good 3" xfId="930"/>
    <cellStyle name="Good 3 2" xfId="8334"/>
    <cellStyle name="Good 3 3" xfId="8335"/>
    <cellStyle name="Good 3 4" xfId="8336"/>
    <cellStyle name="Good 3 5" xfId="8337"/>
    <cellStyle name="Good 3 6" xfId="8338"/>
    <cellStyle name="Good 30" xfId="931"/>
    <cellStyle name="Good 30 2" xfId="8339"/>
    <cellStyle name="Good 30 3" xfId="8340"/>
    <cellStyle name="Good 30 4" xfId="8341"/>
    <cellStyle name="Good 30 5" xfId="8342"/>
    <cellStyle name="Good 30 6" xfId="8343"/>
    <cellStyle name="Good 31" xfId="932"/>
    <cellStyle name="Good 31 2" xfId="8344"/>
    <cellStyle name="Good 31 3" xfId="8345"/>
    <cellStyle name="Good 31 4" xfId="8346"/>
    <cellStyle name="Good 31 5" xfId="8347"/>
    <cellStyle name="Good 31 6" xfId="8348"/>
    <cellStyle name="Good 4" xfId="933"/>
    <cellStyle name="Good 4 2" xfId="8349"/>
    <cellStyle name="Good 4 3" xfId="8350"/>
    <cellStyle name="Good 4 4" xfId="8351"/>
    <cellStyle name="Good 4 5" xfId="8352"/>
    <cellStyle name="Good 4 6" xfId="8353"/>
    <cellStyle name="Good 5" xfId="934"/>
    <cellStyle name="Good 5 2" xfId="8354"/>
    <cellStyle name="Good 5 3" xfId="8355"/>
    <cellStyle name="Good 5 4" xfId="8356"/>
    <cellStyle name="Good 5 5" xfId="8357"/>
    <cellStyle name="Good 5 6" xfId="8358"/>
    <cellStyle name="Good 6" xfId="935"/>
    <cellStyle name="Good 6 2" xfId="8359"/>
    <cellStyle name="Good 6 3" xfId="8360"/>
    <cellStyle name="Good 6 4" xfId="8361"/>
    <cellStyle name="Good 6 5" xfId="8362"/>
    <cellStyle name="Good 6 6" xfId="8363"/>
    <cellStyle name="Good 7" xfId="936"/>
    <cellStyle name="Good 7 2" xfId="8364"/>
    <cellStyle name="Good 7 3" xfId="8365"/>
    <cellStyle name="Good 7 4" xfId="8366"/>
    <cellStyle name="Good 7 5" xfId="8367"/>
    <cellStyle name="Good 7 6" xfId="8368"/>
    <cellStyle name="Good 8" xfId="937"/>
    <cellStyle name="Good 8 2" xfId="8369"/>
    <cellStyle name="Good 8 3" xfId="8370"/>
    <cellStyle name="Good 8 4" xfId="8371"/>
    <cellStyle name="Good 8 5" xfId="8372"/>
    <cellStyle name="Good 8 6" xfId="8373"/>
    <cellStyle name="Good 9" xfId="938"/>
    <cellStyle name="Good 9 2" xfId="8374"/>
    <cellStyle name="Good 9 3" xfId="8375"/>
    <cellStyle name="Good 9 4" xfId="8376"/>
    <cellStyle name="Good 9 5" xfId="8377"/>
    <cellStyle name="Good 9 6" xfId="8378"/>
    <cellStyle name="Grey" xfId="939"/>
    <cellStyle name="Grey 2" xfId="940"/>
    <cellStyle name="Grey 3" xfId="8379"/>
    <cellStyle name="Grey 4" xfId="8380"/>
    <cellStyle name="Grey 5" xfId="8381"/>
    <cellStyle name="Grey 6" xfId="8382"/>
    <cellStyle name="Grey 7" xfId="8383"/>
    <cellStyle name="grey band" xfId="51209"/>
    <cellStyle name="HC_Bold_TL1" xfId="51210"/>
    <cellStyle name="Head 1" xfId="941"/>
    <cellStyle name="Head 1 2" xfId="8384"/>
    <cellStyle name="Head 1 3" xfId="8385"/>
    <cellStyle name="Head 1 4" xfId="8386"/>
    <cellStyle name="Head 1 5" xfId="8387"/>
    <cellStyle name="Head 1 6" xfId="8388"/>
    <cellStyle name="Header1" xfId="942"/>
    <cellStyle name="Header1 2" xfId="8389"/>
    <cellStyle name="Header1 3" xfId="8390"/>
    <cellStyle name="Header1 4" xfId="8391"/>
    <cellStyle name="Header1 5" xfId="8392"/>
    <cellStyle name="Header1 6" xfId="8393"/>
    <cellStyle name="Header2" xfId="943"/>
    <cellStyle name="Header2 2" xfId="8394"/>
    <cellStyle name="Header2 3" xfId="8395"/>
    <cellStyle name="Header2 4" xfId="8396"/>
    <cellStyle name="Header2 5" xfId="8397"/>
    <cellStyle name="Header2 6" xfId="8398"/>
    <cellStyle name="HeaderText" xfId="51211"/>
    <cellStyle name="Heading 1 10" xfId="944"/>
    <cellStyle name="Heading 1 10 2" xfId="3037"/>
    <cellStyle name="Heading 1 10 3" xfId="3038"/>
    <cellStyle name="Heading 1 10 4" xfId="8399"/>
    <cellStyle name="Heading 1 10 5" xfId="8400"/>
    <cellStyle name="Heading 1 10 6" xfId="8401"/>
    <cellStyle name="Heading 1 10 7" xfId="8402"/>
    <cellStyle name="Heading 1 10 8" xfId="8403"/>
    <cellStyle name="Heading 1 11" xfId="945"/>
    <cellStyle name="Heading 1 11 2" xfId="3039"/>
    <cellStyle name="Heading 1 11 3" xfId="3040"/>
    <cellStyle name="Heading 1 11 4" xfId="8404"/>
    <cellStyle name="Heading 1 11 5" xfId="8405"/>
    <cellStyle name="Heading 1 11 6" xfId="8406"/>
    <cellStyle name="Heading 1 11 7" xfId="8407"/>
    <cellStyle name="Heading 1 11 8" xfId="8408"/>
    <cellStyle name="Heading 1 12" xfId="946"/>
    <cellStyle name="Heading 1 12 2" xfId="3041"/>
    <cellStyle name="Heading 1 12 3" xfId="3042"/>
    <cellStyle name="Heading 1 12 4" xfId="8409"/>
    <cellStyle name="Heading 1 12 5" xfId="8410"/>
    <cellStyle name="Heading 1 12 6" xfId="8411"/>
    <cellStyle name="Heading 1 12 7" xfId="8412"/>
    <cellStyle name="Heading 1 12 8" xfId="8413"/>
    <cellStyle name="Heading 1 13" xfId="947"/>
    <cellStyle name="Heading 1 13 2" xfId="3043"/>
    <cellStyle name="Heading 1 13 3" xfId="3044"/>
    <cellStyle name="Heading 1 13 4" xfId="8414"/>
    <cellStyle name="Heading 1 13 5" xfId="8415"/>
    <cellStyle name="Heading 1 13 6" xfId="8416"/>
    <cellStyle name="Heading 1 13 7" xfId="8417"/>
    <cellStyle name="Heading 1 13 8" xfId="8418"/>
    <cellStyle name="Heading 1 14" xfId="948"/>
    <cellStyle name="Heading 1 14 2" xfId="3045"/>
    <cellStyle name="Heading 1 14 3" xfId="3046"/>
    <cellStyle name="Heading 1 14 4" xfId="8419"/>
    <cellStyle name="Heading 1 14 5" xfId="8420"/>
    <cellStyle name="Heading 1 14 6" xfId="8421"/>
    <cellStyle name="Heading 1 14 7" xfId="8422"/>
    <cellStyle name="Heading 1 14 8" xfId="8423"/>
    <cellStyle name="Heading 1 15" xfId="949"/>
    <cellStyle name="Heading 1 15 2" xfId="3047"/>
    <cellStyle name="Heading 1 15 3" xfId="3048"/>
    <cellStyle name="Heading 1 15 4" xfId="8424"/>
    <cellStyle name="Heading 1 15 5" xfId="8425"/>
    <cellStyle name="Heading 1 15 6" xfId="8426"/>
    <cellStyle name="Heading 1 15 7" xfId="8427"/>
    <cellStyle name="Heading 1 15 8" xfId="8428"/>
    <cellStyle name="Heading 1 16" xfId="950"/>
    <cellStyle name="Heading 1 16 2" xfId="3049"/>
    <cellStyle name="Heading 1 16 3" xfId="3050"/>
    <cellStyle name="Heading 1 16 4" xfId="8429"/>
    <cellStyle name="Heading 1 16 5" xfId="8430"/>
    <cellStyle name="Heading 1 16 6" xfId="8431"/>
    <cellStyle name="Heading 1 16 7" xfId="8432"/>
    <cellStyle name="Heading 1 16 8" xfId="8433"/>
    <cellStyle name="Heading 1 17" xfId="951"/>
    <cellStyle name="Heading 1 17 2" xfId="3051"/>
    <cellStyle name="Heading 1 17 3" xfId="3052"/>
    <cellStyle name="Heading 1 17 4" xfId="8434"/>
    <cellStyle name="Heading 1 17 5" xfId="8435"/>
    <cellStyle name="Heading 1 17 6" xfId="8436"/>
    <cellStyle name="Heading 1 17 7" xfId="8437"/>
    <cellStyle name="Heading 1 17 8" xfId="8438"/>
    <cellStyle name="Heading 1 18" xfId="952"/>
    <cellStyle name="Heading 1 18 2" xfId="3053"/>
    <cellStyle name="Heading 1 18 3" xfId="3054"/>
    <cellStyle name="Heading 1 18 4" xfId="8439"/>
    <cellStyle name="Heading 1 18 5" xfId="8440"/>
    <cellStyle name="Heading 1 18 6" xfId="8441"/>
    <cellStyle name="Heading 1 18 7" xfId="8442"/>
    <cellStyle name="Heading 1 18 8" xfId="8443"/>
    <cellStyle name="Heading 1 19" xfId="953"/>
    <cellStyle name="Heading 1 19 2" xfId="3055"/>
    <cellStyle name="Heading 1 19 3" xfId="3056"/>
    <cellStyle name="Heading 1 19 4" xfId="8444"/>
    <cellStyle name="Heading 1 19 5" xfId="8445"/>
    <cellStyle name="Heading 1 19 6" xfId="8446"/>
    <cellStyle name="Heading 1 19 7" xfId="8447"/>
    <cellStyle name="Heading 1 19 8" xfId="8448"/>
    <cellStyle name="Heading 1 2" xfId="954"/>
    <cellStyle name="Heading 1 2 2" xfId="3057"/>
    <cellStyle name="Heading 1 2 3" xfId="3058"/>
    <cellStyle name="Heading 1 2 4" xfId="8449"/>
    <cellStyle name="Heading 1 2 5" xfId="8450"/>
    <cellStyle name="Heading 1 2 6" xfId="8451"/>
    <cellStyle name="Heading 1 2 7" xfId="8452"/>
    <cellStyle name="Heading 1 2 8" xfId="8453"/>
    <cellStyle name="Heading 1 20" xfId="955"/>
    <cellStyle name="Heading 1 20 2" xfId="3059"/>
    <cellStyle name="Heading 1 20 3" xfId="3060"/>
    <cellStyle name="Heading 1 20 4" xfId="8454"/>
    <cellStyle name="Heading 1 20 5" xfId="8455"/>
    <cellStyle name="Heading 1 20 6" xfId="8456"/>
    <cellStyle name="Heading 1 20 7" xfId="8457"/>
    <cellStyle name="Heading 1 20 8" xfId="8458"/>
    <cellStyle name="Heading 1 21" xfId="956"/>
    <cellStyle name="Heading 1 21 2" xfId="3061"/>
    <cellStyle name="Heading 1 21 3" xfId="3062"/>
    <cellStyle name="Heading 1 21 4" xfId="8459"/>
    <cellStyle name="Heading 1 21 5" xfId="8460"/>
    <cellStyle name="Heading 1 21 6" xfId="8461"/>
    <cellStyle name="Heading 1 21 7" xfId="8462"/>
    <cellStyle name="Heading 1 21 8" xfId="8463"/>
    <cellStyle name="Heading 1 22" xfId="957"/>
    <cellStyle name="Heading 1 22 2" xfId="3063"/>
    <cellStyle name="Heading 1 22 3" xfId="3064"/>
    <cellStyle name="Heading 1 22 4" xfId="8464"/>
    <cellStyle name="Heading 1 22 5" xfId="8465"/>
    <cellStyle name="Heading 1 22 6" xfId="8466"/>
    <cellStyle name="Heading 1 22 7" xfId="8467"/>
    <cellStyle name="Heading 1 22 8" xfId="8468"/>
    <cellStyle name="Heading 1 23" xfId="958"/>
    <cellStyle name="Heading 1 23 2" xfId="3065"/>
    <cellStyle name="Heading 1 23 3" xfId="3066"/>
    <cellStyle name="Heading 1 23 4" xfId="8469"/>
    <cellStyle name="Heading 1 23 5" xfId="8470"/>
    <cellStyle name="Heading 1 23 6" xfId="8471"/>
    <cellStyle name="Heading 1 23 7" xfId="8472"/>
    <cellStyle name="Heading 1 23 8" xfId="8473"/>
    <cellStyle name="Heading 1 24" xfId="959"/>
    <cellStyle name="Heading 1 24 2" xfId="3067"/>
    <cellStyle name="Heading 1 24 3" xfId="3068"/>
    <cellStyle name="Heading 1 24 4" xfId="8474"/>
    <cellStyle name="Heading 1 24 5" xfId="8475"/>
    <cellStyle name="Heading 1 24 6" xfId="8476"/>
    <cellStyle name="Heading 1 24 7" xfId="8477"/>
    <cellStyle name="Heading 1 24 8" xfId="8478"/>
    <cellStyle name="Heading 1 25" xfId="960"/>
    <cellStyle name="Heading 1 25 2" xfId="3069"/>
    <cellStyle name="Heading 1 25 3" xfId="3070"/>
    <cellStyle name="Heading 1 25 4" xfId="8479"/>
    <cellStyle name="Heading 1 25 5" xfId="8480"/>
    <cellStyle name="Heading 1 25 6" xfId="8481"/>
    <cellStyle name="Heading 1 25 7" xfId="8482"/>
    <cellStyle name="Heading 1 25 8" xfId="8483"/>
    <cellStyle name="Heading 1 26" xfId="961"/>
    <cellStyle name="Heading 1 26 2" xfId="3071"/>
    <cellStyle name="Heading 1 26 3" xfId="3072"/>
    <cellStyle name="Heading 1 26 4" xfId="8484"/>
    <cellStyle name="Heading 1 26 5" xfId="8485"/>
    <cellStyle name="Heading 1 26 6" xfId="8486"/>
    <cellStyle name="Heading 1 26 7" xfId="8487"/>
    <cellStyle name="Heading 1 26 8" xfId="8488"/>
    <cellStyle name="Heading 1 27" xfId="962"/>
    <cellStyle name="Heading 1 27 2" xfId="3073"/>
    <cellStyle name="Heading 1 27 3" xfId="3074"/>
    <cellStyle name="Heading 1 27 4" xfId="8489"/>
    <cellStyle name="Heading 1 27 5" xfId="8490"/>
    <cellStyle name="Heading 1 27 6" xfId="8491"/>
    <cellStyle name="Heading 1 27 7" xfId="8492"/>
    <cellStyle name="Heading 1 27 8" xfId="8493"/>
    <cellStyle name="Heading 1 28" xfId="963"/>
    <cellStyle name="Heading 1 28 2" xfId="3075"/>
    <cellStyle name="Heading 1 28 3" xfId="3076"/>
    <cellStyle name="Heading 1 28 4" xfId="8494"/>
    <cellStyle name="Heading 1 28 5" xfId="8495"/>
    <cellStyle name="Heading 1 28 6" xfId="8496"/>
    <cellStyle name="Heading 1 28 7" xfId="8497"/>
    <cellStyle name="Heading 1 28 8" xfId="8498"/>
    <cellStyle name="Heading 1 29" xfId="964"/>
    <cellStyle name="Heading 1 29 2" xfId="3077"/>
    <cellStyle name="Heading 1 29 3" xfId="3078"/>
    <cellStyle name="Heading 1 29 4" xfId="8499"/>
    <cellStyle name="Heading 1 29 5" xfId="8500"/>
    <cellStyle name="Heading 1 29 6" xfId="8501"/>
    <cellStyle name="Heading 1 29 7" xfId="8502"/>
    <cellStyle name="Heading 1 29 8" xfId="8503"/>
    <cellStyle name="Heading 1 3" xfId="965"/>
    <cellStyle name="Heading 1 3 2" xfId="3079"/>
    <cellStyle name="Heading 1 3 3" xfId="3080"/>
    <cellStyle name="Heading 1 3 4" xfId="8504"/>
    <cellStyle name="Heading 1 3 5" xfId="8505"/>
    <cellStyle name="Heading 1 3 6" xfId="8506"/>
    <cellStyle name="Heading 1 3 7" xfId="8507"/>
    <cellStyle name="Heading 1 3 8" xfId="8508"/>
    <cellStyle name="Heading 1 30" xfId="966"/>
    <cellStyle name="Heading 1 30 2" xfId="3081"/>
    <cellStyle name="Heading 1 30 3" xfId="3082"/>
    <cellStyle name="Heading 1 30 4" xfId="8509"/>
    <cellStyle name="Heading 1 30 5" xfId="8510"/>
    <cellStyle name="Heading 1 30 6" xfId="8511"/>
    <cellStyle name="Heading 1 30 7" xfId="8512"/>
    <cellStyle name="Heading 1 30 8" xfId="8513"/>
    <cellStyle name="Heading 1 31" xfId="967"/>
    <cellStyle name="Heading 1 31 2" xfId="3083"/>
    <cellStyle name="Heading 1 31 3" xfId="3084"/>
    <cellStyle name="Heading 1 31 4" xfId="8514"/>
    <cellStyle name="Heading 1 31 5" xfId="8515"/>
    <cellStyle name="Heading 1 31 6" xfId="8516"/>
    <cellStyle name="Heading 1 31 7" xfId="8517"/>
    <cellStyle name="Heading 1 31 8" xfId="8518"/>
    <cellStyle name="Heading 1 32" xfId="8519"/>
    <cellStyle name="Heading 1 4" xfId="968"/>
    <cellStyle name="Heading 1 4 2" xfId="3085"/>
    <cellStyle name="Heading 1 4 3" xfId="3086"/>
    <cellStyle name="Heading 1 4 4" xfId="8520"/>
    <cellStyle name="Heading 1 4 5" xfId="8521"/>
    <cellStyle name="Heading 1 4 6" xfId="8522"/>
    <cellStyle name="Heading 1 4 7" xfId="8523"/>
    <cellStyle name="Heading 1 4 8" xfId="8524"/>
    <cellStyle name="Heading 1 5" xfId="969"/>
    <cellStyle name="Heading 1 5 2" xfId="3087"/>
    <cellStyle name="Heading 1 5 3" xfId="3088"/>
    <cellStyle name="Heading 1 5 4" xfId="8525"/>
    <cellStyle name="Heading 1 5 5" xfId="8526"/>
    <cellStyle name="Heading 1 5 6" xfId="8527"/>
    <cellStyle name="Heading 1 5 7" xfId="8528"/>
    <cellStyle name="Heading 1 5 8" xfId="8529"/>
    <cellStyle name="Heading 1 6" xfId="970"/>
    <cellStyle name="Heading 1 6 2" xfId="3089"/>
    <cellStyle name="Heading 1 6 3" xfId="3090"/>
    <cellStyle name="Heading 1 6 4" xfId="8530"/>
    <cellStyle name="Heading 1 6 5" xfId="8531"/>
    <cellStyle name="Heading 1 6 6" xfId="8532"/>
    <cellStyle name="Heading 1 6 7" xfId="8533"/>
    <cellStyle name="Heading 1 6 8" xfId="8534"/>
    <cellStyle name="Heading 1 7" xfId="971"/>
    <cellStyle name="Heading 1 7 2" xfId="3091"/>
    <cellStyle name="Heading 1 7 3" xfId="3092"/>
    <cellStyle name="Heading 1 7 4" xfId="8535"/>
    <cellStyle name="Heading 1 7 5" xfId="8536"/>
    <cellStyle name="Heading 1 7 6" xfId="8537"/>
    <cellStyle name="Heading 1 7 7" xfId="8538"/>
    <cellStyle name="Heading 1 7 8" xfId="8539"/>
    <cellStyle name="Heading 1 8" xfId="972"/>
    <cellStyle name="Heading 1 8 2" xfId="3093"/>
    <cellStyle name="Heading 1 8 3" xfId="3094"/>
    <cellStyle name="Heading 1 8 4" xfId="8540"/>
    <cellStyle name="Heading 1 8 5" xfId="8541"/>
    <cellStyle name="Heading 1 8 6" xfId="8542"/>
    <cellStyle name="Heading 1 8 7" xfId="8543"/>
    <cellStyle name="Heading 1 8 8" xfId="8544"/>
    <cellStyle name="Heading 1 9" xfId="973"/>
    <cellStyle name="Heading 1 9 2" xfId="3095"/>
    <cellStyle name="Heading 1 9 3" xfId="3096"/>
    <cellStyle name="Heading 1 9 4" xfId="8545"/>
    <cellStyle name="Heading 1 9 5" xfId="8546"/>
    <cellStyle name="Heading 1 9 6" xfId="8547"/>
    <cellStyle name="Heading 1 9 7" xfId="8548"/>
    <cellStyle name="Heading 1 9 8" xfId="8549"/>
    <cellStyle name="Heading 2 10" xfId="974"/>
    <cellStyle name="Heading 2 10 2" xfId="3097"/>
    <cellStyle name="Heading 2 10 3" xfId="3098"/>
    <cellStyle name="Heading 2 10 4" xfId="8550"/>
    <cellStyle name="Heading 2 10 5" xfId="8551"/>
    <cellStyle name="Heading 2 10 6" xfId="8552"/>
    <cellStyle name="Heading 2 10 7" xfId="8553"/>
    <cellStyle name="Heading 2 10 8" xfId="8554"/>
    <cellStyle name="Heading 2 11" xfId="975"/>
    <cellStyle name="Heading 2 11 2" xfId="3099"/>
    <cellStyle name="Heading 2 11 3" xfId="3100"/>
    <cellStyle name="Heading 2 11 4" xfId="8555"/>
    <cellStyle name="Heading 2 11 5" xfId="8556"/>
    <cellStyle name="Heading 2 11 6" xfId="8557"/>
    <cellStyle name="Heading 2 11 7" xfId="8558"/>
    <cellStyle name="Heading 2 11 8" xfId="8559"/>
    <cellStyle name="Heading 2 12" xfId="976"/>
    <cellStyle name="Heading 2 12 2" xfId="3101"/>
    <cellStyle name="Heading 2 12 3" xfId="3102"/>
    <cellStyle name="Heading 2 12 4" xfId="8560"/>
    <cellStyle name="Heading 2 12 5" xfId="8561"/>
    <cellStyle name="Heading 2 12 6" xfId="8562"/>
    <cellStyle name="Heading 2 12 7" xfId="8563"/>
    <cellStyle name="Heading 2 12 8" xfId="8564"/>
    <cellStyle name="Heading 2 13" xfId="977"/>
    <cellStyle name="Heading 2 13 2" xfId="3103"/>
    <cellStyle name="Heading 2 13 3" xfId="3104"/>
    <cellStyle name="Heading 2 13 4" xfId="8565"/>
    <cellStyle name="Heading 2 13 5" xfId="8566"/>
    <cellStyle name="Heading 2 13 6" xfId="8567"/>
    <cellStyle name="Heading 2 13 7" xfId="8568"/>
    <cellStyle name="Heading 2 13 8" xfId="8569"/>
    <cellStyle name="Heading 2 14" xfId="978"/>
    <cellStyle name="Heading 2 14 2" xfId="3105"/>
    <cellStyle name="Heading 2 14 3" xfId="3106"/>
    <cellStyle name="Heading 2 14 4" xfId="8570"/>
    <cellStyle name="Heading 2 14 5" xfId="8571"/>
    <cellStyle name="Heading 2 14 6" xfId="8572"/>
    <cellStyle name="Heading 2 14 7" xfId="8573"/>
    <cellStyle name="Heading 2 14 8" xfId="8574"/>
    <cellStyle name="Heading 2 15" xfId="979"/>
    <cellStyle name="Heading 2 15 2" xfId="3107"/>
    <cellStyle name="Heading 2 15 3" xfId="3108"/>
    <cellStyle name="Heading 2 15 4" xfId="8575"/>
    <cellStyle name="Heading 2 15 5" xfId="8576"/>
    <cellStyle name="Heading 2 15 6" xfId="8577"/>
    <cellStyle name="Heading 2 15 7" xfId="8578"/>
    <cellStyle name="Heading 2 15 8" xfId="8579"/>
    <cellStyle name="Heading 2 16" xfId="980"/>
    <cellStyle name="Heading 2 16 2" xfId="3109"/>
    <cellStyle name="Heading 2 16 3" xfId="3110"/>
    <cellStyle name="Heading 2 16 4" xfId="8580"/>
    <cellStyle name="Heading 2 16 5" xfId="8581"/>
    <cellStyle name="Heading 2 16 6" xfId="8582"/>
    <cellStyle name="Heading 2 16 7" xfId="8583"/>
    <cellStyle name="Heading 2 16 8" xfId="8584"/>
    <cellStyle name="Heading 2 17" xfId="981"/>
    <cellStyle name="Heading 2 17 2" xfId="3111"/>
    <cellStyle name="Heading 2 17 3" xfId="3112"/>
    <cellStyle name="Heading 2 17 4" xfId="8585"/>
    <cellStyle name="Heading 2 17 5" xfId="8586"/>
    <cellStyle name="Heading 2 17 6" xfId="8587"/>
    <cellStyle name="Heading 2 17 7" xfId="8588"/>
    <cellStyle name="Heading 2 17 8" xfId="8589"/>
    <cellStyle name="Heading 2 18" xfId="982"/>
    <cellStyle name="Heading 2 18 2" xfId="3113"/>
    <cellStyle name="Heading 2 18 3" xfId="3114"/>
    <cellStyle name="Heading 2 18 4" xfId="8590"/>
    <cellStyle name="Heading 2 18 5" xfId="8591"/>
    <cellStyle name="Heading 2 18 6" xfId="8592"/>
    <cellStyle name="Heading 2 18 7" xfId="8593"/>
    <cellStyle name="Heading 2 18 8" xfId="8594"/>
    <cellStyle name="Heading 2 19" xfId="983"/>
    <cellStyle name="Heading 2 19 2" xfId="3115"/>
    <cellStyle name="Heading 2 19 3" xfId="3116"/>
    <cellStyle name="Heading 2 19 4" xfId="8595"/>
    <cellStyle name="Heading 2 19 5" xfId="8596"/>
    <cellStyle name="Heading 2 19 6" xfId="8597"/>
    <cellStyle name="Heading 2 19 7" xfId="8598"/>
    <cellStyle name="Heading 2 19 8" xfId="8599"/>
    <cellStyle name="Heading 2 2" xfId="984"/>
    <cellStyle name="Heading 2 2 2" xfId="3117"/>
    <cellStyle name="Heading 2 2 3" xfId="3118"/>
    <cellStyle name="Heading 2 2 4" xfId="8600"/>
    <cellStyle name="Heading 2 2 5" xfId="8601"/>
    <cellStyle name="Heading 2 2 6" xfId="8602"/>
    <cellStyle name="Heading 2 2 7" xfId="8603"/>
    <cellStyle name="Heading 2 2 8" xfId="8604"/>
    <cellStyle name="Heading 2 20" xfId="985"/>
    <cellStyle name="Heading 2 20 2" xfId="3119"/>
    <cellStyle name="Heading 2 20 3" xfId="3120"/>
    <cellStyle name="Heading 2 20 4" xfId="8605"/>
    <cellStyle name="Heading 2 20 5" xfId="8606"/>
    <cellStyle name="Heading 2 20 6" xfId="8607"/>
    <cellStyle name="Heading 2 20 7" xfId="8608"/>
    <cellStyle name="Heading 2 20 8" xfId="8609"/>
    <cellStyle name="Heading 2 21" xfId="986"/>
    <cellStyle name="Heading 2 21 2" xfId="3121"/>
    <cellStyle name="Heading 2 21 3" xfId="3122"/>
    <cellStyle name="Heading 2 21 4" xfId="8610"/>
    <cellStyle name="Heading 2 21 5" xfId="8611"/>
    <cellStyle name="Heading 2 21 6" xfId="8612"/>
    <cellStyle name="Heading 2 21 7" xfId="8613"/>
    <cellStyle name="Heading 2 21 8" xfId="8614"/>
    <cellStyle name="Heading 2 22" xfId="987"/>
    <cellStyle name="Heading 2 22 2" xfId="3123"/>
    <cellStyle name="Heading 2 22 3" xfId="3124"/>
    <cellStyle name="Heading 2 22 4" xfId="8615"/>
    <cellStyle name="Heading 2 22 5" xfId="8616"/>
    <cellStyle name="Heading 2 22 6" xfId="8617"/>
    <cellStyle name="Heading 2 22 7" xfId="8618"/>
    <cellStyle name="Heading 2 22 8" xfId="8619"/>
    <cellStyle name="Heading 2 23" xfId="988"/>
    <cellStyle name="Heading 2 23 2" xfId="3125"/>
    <cellStyle name="Heading 2 23 3" xfId="3126"/>
    <cellStyle name="Heading 2 23 4" xfId="8620"/>
    <cellStyle name="Heading 2 23 5" xfId="8621"/>
    <cellStyle name="Heading 2 23 6" xfId="8622"/>
    <cellStyle name="Heading 2 23 7" xfId="8623"/>
    <cellStyle name="Heading 2 23 8" xfId="8624"/>
    <cellStyle name="Heading 2 24" xfId="989"/>
    <cellStyle name="Heading 2 24 2" xfId="3127"/>
    <cellStyle name="Heading 2 24 3" xfId="3128"/>
    <cellStyle name="Heading 2 24 4" xfId="8625"/>
    <cellStyle name="Heading 2 24 5" xfId="8626"/>
    <cellStyle name="Heading 2 24 6" xfId="8627"/>
    <cellStyle name="Heading 2 24 7" xfId="8628"/>
    <cellStyle name="Heading 2 24 8" xfId="8629"/>
    <cellStyle name="Heading 2 25" xfId="990"/>
    <cellStyle name="Heading 2 25 2" xfId="3129"/>
    <cellStyle name="Heading 2 25 3" xfId="3130"/>
    <cellStyle name="Heading 2 25 4" xfId="8630"/>
    <cellStyle name="Heading 2 25 5" xfId="8631"/>
    <cellStyle name="Heading 2 25 6" xfId="8632"/>
    <cellStyle name="Heading 2 25 7" xfId="8633"/>
    <cellStyle name="Heading 2 25 8" xfId="8634"/>
    <cellStyle name="Heading 2 26" xfId="991"/>
    <cellStyle name="Heading 2 26 2" xfId="3131"/>
    <cellStyle name="Heading 2 26 3" xfId="3132"/>
    <cellStyle name="Heading 2 26 4" xfId="8635"/>
    <cellStyle name="Heading 2 26 5" xfId="8636"/>
    <cellStyle name="Heading 2 26 6" xfId="8637"/>
    <cellStyle name="Heading 2 26 7" xfId="8638"/>
    <cellStyle name="Heading 2 26 8" xfId="8639"/>
    <cellStyle name="Heading 2 27" xfId="992"/>
    <cellStyle name="Heading 2 27 2" xfId="3133"/>
    <cellStyle name="Heading 2 27 3" xfId="3134"/>
    <cellStyle name="Heading 2 27 4" xfId="8640"/>
    <cellStyle name="Heading 2 27 5" xfId="8641"/>
    <cellStyle name="Heading 2 27 6" xfId="8642"/>
    <cellStyle name="Heading 2 27 7" xfId="8643"/>
    <cellStyle name="Heading 2 27 8" xfId="8644"/>
    <cellStyle name="Heading 2 28" xfId="993"/>
    <cellStyle name="Heading 2 28 2" xfId="3135"/>
    <cellStyle name="Heading 2 28 3" xfId="3136"/>
    <cellStyle name="Heading 2 28 4" xfId="8645"/>
    <cellStyle name="Heading 2 28 5" xfId="8646"/>
    <cellStyle name="Heading 2 28 6" xfId="8647"/>
    <cellStyle name="Heading 2 28 7" xfId="8648"/>
    <cellStyle name="Heading 2 28 8" xfId="8649"/>
    <cellStyle name="Heading 2 29" xfId="994"/>
    <cellStyle name="Heading 2 29 2" xfId="3137"/>
    <cellStyle name="Heading 2 29 3" xfId="3138"/>
    <cellStyle name="Heading 2 29 4" xfId="8650"/>
    <cellStyle name="Heading 2 29 5" xfId="8651"/>
    <cellStyle name="Heading 2 29 6" xfId="8652"/>
    <cellStyle name="Heading 2 29 7" xfId="8653"/>
    <cellStyle name="Heading 2 29 8" xfId="8654"/>
    <cellStyle name="Heading 2 3" xfId="995"/>
    <cellStyle name="Heading 2 3 2" xfId="3139"/>
    <cellStyle name="Heading 2 3 3" xfId="3140"/>
    <cellStyle name="Heading 2 3 4" xfId="8655"/>
    <cellStyle name="Heading 2 3 5" xfId="8656"/>
    <cellStyle name="Heading 2 3 6" xfId="8657"/>
    <cellStyle name="Heading 2 3 7" xfId="8658"/>
    <cellStyle name="Heading 2 3 8" xfId="8659"/>
    <cellStyle name="Heading 2 30" xfId="996"/>
    <cellStyle name="Heading 2 30 2" xfId="3141"/>
    <cellStyle name="Heading 2 30 3" xfId="3142"/>
    <cellStyle name="Heading 2 30 4" xfId="8660"/>
    <cellStyle name="Heading 2 30 5" xfId="8661"/>
    <cellStyle name="Heading 2 30 6" xfId="8662"/>
    <cellStyle name="Heading 2 30 7" xfId="8663"/>
    <cellStyle name="Heading 2 30 8" xfId="8664"/>
    <cellStyle name="Heading 2 31" xfId="997"/>
    <cellStyle name="Heading 2 31 2" xfId="3143"/>
    <cellStyle name="Heading 2 31 3" xfId="3144"/>
    <cellStyle name="Heading 2 31 4" xfId="8665"/>
    <cellStyle name="Heading 2 31 5" xfId="8666"/>
    <cellStyle name="Heading 2 31 6" xfId="8667"/>
    <cellStyle name="Heading 2 31 7" xfId="8668"/>
    <cellStyle name="Heading 2 31 8" xfId="8669"/>
    <cellStyle name="Heading 2 32" xfId="8670"/>
    <cellStyle name="Heading 2 4" xfId="998"/>
    <cellStyle name="Heading 2 4 2" xfId="3145"/>
    <cellStyle name="Heading 2 4 3" xfId="3146"/>
    <cellStyle name="Heading 2 4 4" xfId="8671"/>
    <cellStyle name="Heading 2 4 5" xfId="8672"/>
    <cellStyle name="Heading 2 4 6" xfId="8673"/>
    <cellStyle name="Heading 2 4 7" xfId="8674"/>
    <cellStyle name="Heading 2 4 8" xfId="8675"/>
    <cellStyle name="Heading 2 5" xfId="999"/>
    <cellStyle name="Heading 2 5 2" xfId="3147"/>
    <cellStyle name="Heading 2 5 3" xfId="3148"/>
    <cellStyle name="Heading 2 5 4" xfId="8676"/>
    <cellStyle name="Heading 2 5 5" xfId="8677"/>
    <cellStyle name="Heading 2 5 6" xfId="8678"/>
    <cellStyle name="Heading 2 5 7" xfId="8679"/>
    <cellStyle name="Heading 2 5 8" xfId="8680"/>
    <cellStyle name="Heading 2 6" xfId="1000"/>
    <cellStyle name="Heading 2 6 2" xfId="3149"/>
    <cellStyle name="Heading 2 6 3" xfId="3150"/>
    <cellStyle name="Heading 2 6 4" xfId="8681"/>
    <cellStyle name="Heading 2 6 5" xfId="8682"/>
    <cellStyle name="Heading 2 6 6" xfId="8683"/>
    <cellStyle name="Heading 2 6 7" xfId="8684"/>
    <cellStyle name="Heading 2 6 8" xfId="8685"/>
    <cellStyle name="Heading 2 7" xfId="1001"/>
    <cellStyle name="Heading 2 7 2" xfId="3151"/>
    <cellStyle name="Heading 2 7 3" xfId="3152"/>
    <cellStyle name="Heading 2 7 4" xfId="8686"/>
    <cellStyle name="Heading 2 7 5" xfId="8687"/>
    <cellStyle name="Heading 2 7 6" xfId="8688"/>
    <cellStyle name="Heading 2 7 7" xfId="8689"/>
    <cellStyle name="Heading 2 7 8" xfId="8690"/>
    <cellStyle name="Heading 2 8" xfId="1002"/>
    <cellStyle name="Heading 2 8 2" xfId="3153"/>
    <cellStyle name="Heading 2 8 3" xfId="3154"/>
    <cellStyle name="Heading 2 8 4" xfId="8691"/>
    <cellStyle name="Heading 2 8 5" xfId="8692"/>
    <cellStyle name="Heading 2 8 6" xfId="8693"/>
    <cellStyle name="Heading 2 8 7" xfId="8694"/>
    <cellStyle name="Heading 2 8 8" xfId="8695"/>
    <cellStyle name="Heading 2 9" xfId="1003"/>
    <cellStyle name="Heading 2 9 2" xfId="3155"/>
    <cellStyle name="Heading 2 9 3" xfId="3156"/>
    <cellStyle name="Heading 2 9 4" xfId="8696"/>
    <cellStyle name="Heading 2 9 5" xfId="8697"/>
    <cellStyle name="Heading 2 9 6" xfId="8698"/>
    <cellStyle name="Heading 2 9 7" xfId="8699"/>
    <cellStyle name="Heading 2 9 8" xfId="8700"/>
    <cellStyle name="Heading 3 10" xfId="1004"/>
    <cellStyle name="Heading 3 10 2" xfId="3157"/>
    <cellStyle name="Heading 3 10 3" xfId="3158"/>
    <cellStyle name="Heading 3 10 4" xfId="8701"/>
    <cellStyle name="Heading 3 10 5" xfId="8702"/>
    <cellStyle name="Heading 3 10 6" xfId="8703"/>
    <cellStyle name="Heading 3 10 7" xfId="8704"/>
    <cellStyle name="Heading 3 10 8" xfId="8705"/>
    <cellStyle name="Heading 3 11" xfId="1005"/>
    <cellStyle name="Heading 3 11 2" xfId="3159"/>
    <cellStyle name="Heading 3 11 3" xfId="3160"/>
    <cellStyle name="Heading 3 11 4" xfId="8706"/>
    <cellStyle name="Heading 3 11 5" xfId="8707"/>
    <cellStyle name="Heading 3 11 6" xfId="8708"/>
    <cellStyle name="Heading 3 11 7" xfId="8709"/>
    <cellStyle name="Heading 3 11 8" xfId="8710"/>
    <cellStyle name="Heading 3 12" xfId="1006"/>
    <cellStyle name="Heading 3 12 2" xfId="3161"/>
    <cellStyle name="Heading 3 12 3" xfId="3162"/>
    <cellStyle name="Heading 3 12 4" xfId="8711"/>
    <cellStyle name="Heading 3 12 5" xfId="8712"/>
    <cellStyle name="Heading 3 12 6" xfId="8713"/>
    <cellStyle name="Heading 3 12 7" xfId="8714"/>
    <cellStyle name="Heading 3 12 8" xfId="8715"/>
    <cellStyle name="Heading 3 13" xfId="1007"/>
    <cellStyle name="Heading 3 13 2" xfId="3163"/>
    <cellStyle name="Heading 3 13 3" xfId="3164"/>
    <cellStyle name="Heading 3 13 4" xfId="8716"/>
    <cellStyle name="Heading 3 13 5" xfId="8717"/>
    <cellStyle name="Heading 3 13 6" xfId="8718"/>
    <cellStyle name="Heading 3 13 7" xfId="8719"/>
    <cellStyle name="Heading 3 13 8" xfId="8720"/>
    <cellStyle name="Heading 3 14" xfId="1008"/>
    <cellStyle name="Heading 3 14 2" xfId="3165"/>
    <cellStyle name="Heading 3 14 3" xfId="3166"/>
    <cellStyle name="Heading 3 14 4" xfId="8721"/>
    <cellStyle name="Heading 3 14 5" xfId="8722"/>
    <cellStyle name="Heading 3 14 6" xfId="8723"/>
    <cellStyle name="Heading 3 14 7" xfId="8724"/>
    <cellStyle name="Heading 3 14 8" xfId="8725"/>
    <cellStyle name="Heading 3 15" xfId="1009"/>
    <cellStyle name="Heading 3 15 2" xfId="3167"/>
    <cellStyle name="Heading 3 15 3" xfId="3168"/>
    <cellStyle name="Heading 3 15 4" xfId="8726"/>
    <cellStyle name="Heading 3 15 5" xfId="8727"/>
    <cellStyle name="Heading 3 15 6" xfId="8728"/>
    <cellStyle name="Heading 3 15 7" xfId="8729"/>
    <cellStyle name="Heading 3 15 8" xfId="8730"/>
    <cellStyle name="Heading 3 16" xfId="1010"/>
    <cellStyle name="Heading 3 16 2" xfId="3169"/>
    <cellStyle name="Heading 3 16 3" xfId="3170"/>
    <cellStyle name="Heading 3 16 4" xfId="8731"/>
    <cellStyle name="Heading 3 16 5" xfId="8732"/>
    <cellStyle name="Heading 3 16 6" xfId="8733"/>
    <cellStyle name="Heading 3 16 7" xfId="8734"/>
    <cellStyle name="Heading 3 16 8" xfId="8735"/>
    <cellStyle name="Heading 3 17" xfId="1011"/>
    <cellStyle name="Heading 3 17 2" xfId="3171"/>
    <cellStyle name="Heading 3 17 3" xfId="3172"/>
    <cellStyle name="Heading 3 17 4" xfId="8736"/>
    <cellStyle name="Heading 3 17 5" xfId="8737"/>
    <cellStyle name="Heading 3 17 6" xfId="8738"/>
    <cellStyle name="Heading 3 17 7" xfId="8739"/>
    <cellStyle name="Heading 3 17 8" xfId="8740"/>
    <cellStyle name="Heading 3 18" xfId="1012"/>
    <cellStyle name="Heading 3 18 2" xfId="3173"/>
    <cellStyle name="Heading 3 18 3" xfId="3174"/>
    <cellStyle name="Heading 3 18 4" xfId="8741"/>
    <cellStyle name="Heading 3 18 5" xfId="8742"/>
    <cellStyle name="Heading 3 18 6" xfId="8743"/>
    <cellStyle name="Heading 3 18 7" xfId="8744"/>
    <cellStyle name="Heading 3 18 8" xfId="8745"/>
    <cellStyle name="Heading 3 19" xfId="1013"/>
    <cellStyle name="Heading 3 19 2" xfId="3175"/>
    <cellStyle name="Heading 3 19 3" xfId="3176"/>
    <cellStyle name="Heading 3 19 4" xfId="8746"/>
    <cellStyle name="Heading 3 19 5" xfId="8747"/>
    <cellStyle name="Heading 3 19 6" xfId="8748"/>
    <cellStyle name="Heading 3 19 7" xfId="8749"/>
    <cellStyle name="Heading 3 19 8" xfId="8750"/>
    <cellStyle name="Heading 3 2" xfId="1014"/>
    <cellStyle name="Heading 3 2 2" xfId="3177"/>
    <cellStyle name="Heading 3 2 3" xfId="3178"/>
    <cellStyle name="Heading 3 2 4" xfId="8751"/>
    <cellStyle name="Heading 3 2 5" xfId="8752"/>
    <cellStyle name="Heading 3 2 6" xfId="8753"/>
    <cellStyle name="Heading 3 2 7" xfId="8754"/>
    <cellStyle name="Heading 3 2 8" xfId="8755"/>
    <cellStyle name="Heading 3 20" xfId="1015"/>
    <cellStyle name="Heading 3 20 2" xfId="3179"/>
    <cellStyle name="Heading 3 20 3" xfId="3180"/>
    <cellStyle name="Heading 3 20 4" xfId="8756"/>
    <cellStyle name="Heading 3 20 5" xfId="8757"/>
    <cellStyle name="Heading 3 20 6" xfId="8758"/>
    <cellStyle name="Heading 3 20 7" xfId="8759"/>
    <cellStyle name="Heading 3 20 8" xfId="8760"/>
    <cellStyle name="Heading 3 21" xfId="1016"/>
    <cellStyle name="Heading 3 21 2" xfId="3181"/>
    <cellStyle name="Heading 3 21 3" xfId="3182"/>
    <cellStyle name="Heading 3 21 4" xfId="8761"/>
    <cellStyle name="Heading 3 21 5" xfId="8762"/>
    <cellStyle name="Heading 3 21 6" xfId="8763"/>
    <cellStyle name="Heading 3 21 7" xfId="8764"/>
    <cellStyle name="Heading 3 21 8" xfId="8765"/>
    <cellStyle name="Heading 3 22" xfId="1017"/>
    <cellStyle name="Heading 3 22 2" xfId="3183"/>
    <cellStyle name="Heading 3 22 3" xfId="3184"/>
    <cellStyle name="Heading 3 22 4" xfId="8766"/>
    <cellStyle name="Heading 3 22 5" xfId="8767"/>
    <cellStyle name="Heading 3 22 6" xfId="8768"/>
    <cellStyle name="Heading 3 22 7" xfId="8769"/>
    <cellStyle name="Heading 3 22 8" xfId="8770"/>
    <cellStyle name="Heading 3 23" xfId="1018"/>
    <cellStyle name="Heading 3 23 2" xfId="3185"/>
    <cellStyle name="Heading 3 23 3" xfId="3186"/>
    <cellStyle name="Heading 3 23 4" xfId="8771"/>
    <cellStyle name="Heading 3 23 5" xfId="8772"/>
    <cellStyle name="Heading 3 23 6" xfId="8773"/>
    <cellStyle name="Heading 3 23 7" xfId="8774"/>
    <cellStyle name="Heading 3 23 8" xfId="8775"/>
    <cellStyle name="Heading 3 24" xfId="1019"/>
    <cellStyle name="Heading 3 24 2" xfId="3187"/>
    <cellStyle name="Heading 3 24 3" xfId="3188"/>
    <cellStyle name="Heading 3 24 4" xfId="8776"/>
    <cellStyle name="Heading 3 24 5" xfId="8777"/>
    <cellStyle name="Heading 3 24 6" xfId="8778"/>
    <cellStyle name="Heading 3 24 7" xfId="8779"/>
    <cellStyle name="Heading 3 24 8" xfId="8780"/>
    <cellStyle name="Heading 3 25" xfId="1020"/>
    <cellStyle name="Heading 3 25 2" xfId="3189"/>
    <cellStyle name="Heading 3 25 3" xfId="3190"/>
    <cellStyle name="Heading 3 25 4" xfId="8781"/>
    <cellStyle name="Heading 3 25 5" xfId="8782"/>
    <cellStyle name="Heading 3 25 6" xfId="8783"/>
    <cellStyle name="Heading 3 25 7" xfId="8784"/>
    <cellStyle name="Heading 3 25 8" xfId="8785"/>
    <cellStyle name="Heading 3 26" xfId="1021"/>
    <cellStyle name="Heading 3 26 2" xfId="3191"/>
    <cellStyle name="Heading 3 26 3" xfId="3192"/>
    <cellStyle name="Heading 3 26 4" xfId="8786"/>
    <cellStyle name="Heading 3 26 5" xfId="8787"/>
    <cellStyle name="Heading 3 26 6" xfId="8788"/>
    <cellStyle name="Heading 3 26 7" xfId="8789"/>
    <cellStyle name="Heading 3 26 8" xfId="8790"/>
    <cellStyle name="Heading 3 27" xfId="1022"/>
    <cellStyle name="Heading 3 27 2" xfId="3193"/>
    <cellStyle name="Heading 3 27 3" xfId="3194"/>
    <cellStyle name="Heading 3 27 4" xfId="8791"/>
    <cellStyle name="Heading 3 27 5" xfId="8792"/>
    <cellStyle name="Heading 3 27 6" xfId="8793"/>
    <cellStyle name="Heading 3 27 7" xfId="8794"/>
    <cellStyle name="Heading 3 27 8" xfId="8795"/>
    <cellStyle name="Heading 3 28" xfId="1023"/>
    <cellStyle name="Heading 3 28 2" xfId="3195"/>
    <cellStyle name="Heading 3 28 3" xfId="3196"/>
    <cellStyle name="Heading 3 28 4" xfId="8796"/>
    <cellStyle name="Heading 3 28 5" xfId="8797"/>
    <cellStyle name="Heading 3 28 6" xfId="8798"/>
    <cellStyle name="Heading 3 28 7" xfId="8799"/>
    <cellStyle name="Heading 3 28 8" xfId="8800"/>
    <cellStyle name="Heading 3 29" xfId="1024"/>
    <cellStyle name="Heading 3 29 2" xfId="3197"/>
    <cellStyle name="Heading 3 29 3" xfId="3198"/>
    <cellStyle name="Heading 3 29 4" xfId="8801"/>
    <cellStyle name="Heading 3 29 5" xfId="8802"/>
    <cellStyle name="Heading 3 29 6" xfId="8803"/>
    <cellStyle name="Heading 3 29 7" xfId="8804"/>
    <cellStyle name="Heading 3 29 8" xfId="8805"/>
    <cellStyle name="Heading 3 3" xfId="1025"/>
    <cellStyle name="Heading 3 3 2" xfId="3199"/>
    <cellStyle name="Heading 3 3 3" xfId="3200"/>
    <cellStyle name="Heading 3 3 4" xfId="8806"/>
    <cellStyle name="Heading 3 3 5" xfId="8807"/>
    <cellStyle name="Heading 3 3 6" xfId="8808"/>
    <cellStyle name="Heading 3 3 7" xfId="8809"/>
    <cellStyle name="Heading 3 3 8" xfId="8810"/>
    <cellStyle name="Heading 3 30" xfId="1026"/>
    <cellStyle name="Heading 3 30 2" xfId="3201"/>
    <cellStyle name="Heading 3 30 3" xfId="3202"/>
    <cellStyle name="Heading 3 30 4" xfId="8811"/>
    <cellStyle name="Heading 3 30 5" xfId="8812"/>
    <cellStyle name="Heading 3 30 6" xfId="8813"/>
    <cellStyle name="Heading 3 30 7" xfId="8814"/>
    <cellStyle name="Heading 3 30 8" xfId="8815"/>
    <cellStyle name="Heading 3 31" xfId="1027"/>
    <cellStyle name="Heading 3 31 2" xfId="3203"/>
    <cellStyle name="Heading 3 31 3" xfId="3204"/>
    <cellStyle name="Heading 3 31 4" xfId="8816"/>
    <cellStyle name="Heading 3 31 5" xfId="8817"/>
    <cellStyle name="Heading 3 31 6" xfId="8818"/>
    <cellStyle name="Heading 3 31 7" xfId="8819"/>
    <cellStyle name="Heading 3 31 8" xfId="8820"/>
    <cellStyle name="Heading 3 32" xfId="8821"/>
    <cellStyle name="Heading 3 4" xfId="1028"/>
    <cellStyle name="Heading 3 4 2" xfId="3205"/>
    <cellStyle name="Heading 3 4 3" xfId="3206"/>
    <cellStyle name="Heading 3 4 4" xfId="8822"/>
    <cellStyle name="Heading 3 4 5" xfId="8823"/>
    <cellStyle name="Heading 3 4 6" xfId="8824"/>
    <cellStyle name="Heading 3 4 7" xfId="8825"/>
    <cellStyle name="Heading 3 4 8" xfId="8826"/>
    <cellStyle name="Heading 3 5" xfId="1029"/>
    <cellStyle name="Heading 3 5 2" xfId="3207"/>
    <cellStyle name="Heading 3 5 3" xfId="3208"/>
    <cellStyle name="Heading 3 5 4" xfId="8827"/>
    <cellStyle name="Heading 3 5 5" xfId="8828"/>
    <cellStyle name="Heading 3 5 6" xfId="8829"/>
    <cellStyle name="Heading 3 5 7" xfId="8830"/>
    <cellStyle name="Heading 3 5 8" xfId="8831"/>
    <cellStyle name="Heading 3 6" xfId="1030"/>
    <cellStyle name="Heading 3 6 2" xfId="3209"/>
    <cellStyle name="Heading 3 6 3" xfId="3210"/>
    <cellStyle name="Heading 3 6 4" xfId="8832"/>
    <cellStyle name="Heading 3 6 5" xfId="8833"/>
    <cellStyle name="Heading 3 6 6" xfId="8834"/>
    <cellStyle name="Heading 3 6 7" xfId="8835"/>
    <cellStyle name="Heading 3 6 8" xfId="8836"/>
    <cellStyle name="Heading 3 7" xfId="1031"/>
    <cellStyle name="Heading 3 7 2" xfId="3211"/>
    <cellStyle name="Heading 3 7 3" xfId="3212"/>
    <cellStyle name="Heading 3 7 4" xfId="8837"/>
    <cellStyle name="Heading 3 7 5" xfId="8838"/>
    <cellStyle name="Heading 3 7 6" xfId="8839"/>
    <cellStyle name="Heading 3 7 7" xfId="8840"/>
    <cellStyle name="Heading 3 7 8" xfId="8841"/>
    <cellStyle name="Heading 3 8" xfId="1032"/>
    <cellStyle name="Heading 3 8 2" xfId="3213"/>
    <cellStyle name="Heading 3 8 3" xfId="3214"/>
    <cellStyle name="Heading 3 8 4" xfId="8842"/>
    <cellStyle name="Heading 3 8 5" xfId="8843"/>
    <cellStyle name="Heading 3 8 6" xfId="8844"/>
    <cellStyle name="Heading 3 8 7" xfId="8845"/>
    <cellStyle name="Heading 3 8 8" xfId="8846"/>
    <cellStyle name="Heading 3 9" xfId="1033"/>
    <cellStyle name="Heading 3 9 2" xfId="3215"/>
    <cellStyle name="Heading 3 9 3" xfId="3216"/>
    <cellStyle name="Heading 3 9 4" xfId="8847"/>
    <cellStyle name="Heading 3 9 5" xfId="8848"/>
    <cellStyle name="Heading 3 9 6" xfId="8849"/>
    <cellStyle name="Heading 3 9 7" xfId="8850"/>
    <cellStyle name="Heading 3 9 8" xfId="8851"/>
    <cellStyle name="Heading 4 10" xfId="1034"/>
    <cellStyle name="Heading 4 10 2" xfId="3217"/>
    <cellStyle name="Heading 4 10 3" xfId="3218"/>
    <cellStyle name="Heading 4 10 4" xfId="8852"/>
    <cellStyle name="Heading 4 10 5" xfId="8853"/>
    <cellStyle name="Heading 4 10 6" xfId="8854"/>
    <cellStyle name="Heading 4 10 7" xfId="8855"/>
    <cellStyle name="Heading 4 10 8" xfId="8856"/>
    <cellStyle name="Heading 4 11" xfId="1035"/>
    <cellStyle name="Heading 4 11 2" xfId="3219"/>
    <cellStyle name="Heading 4 11 3" xfId="3220"/>
    <cellStyle name="Heading 4 11 4" xfId="8857"/>
    <cellStyle name="Heading 4 11 5" xfId="8858"/>
    <cellStyle name="Heading 4 11 6" xfId="8859"/>
    <cellStyle name="Heading 4 11 7" xfId="8860"/>
    <cellStyle name="Heading 4 11 8" xfId="8861"/>
    <cellStyle name="Heading 4 12" xfId="1036"/>
    <cellStyle name="Heading 4 12 2" xfId="3221"/>
    <cellStyle name="Heading 4 12 3" xfId="3222"/>
    <cellStyle name="Heading 4 12 4" xfId="8862"/>
    <cellStyle name="Heading 4 12 5" xfId="8863"/>
    <cellStyle name="Heading 4 12 6" xfId="8864"/>
    <cellStyle name="Heading 4 12 7" xfId="8865"/>
    <cellStyle name="Heading 4 12 8" xfId="8866"/>
    <cellStyle name="Heading 4 13" xfId="1037"/>
    <cellStyle name="Heading 4 13 2" xfId="3223"/>
    <cellStyle name="Heading 4 13 3" xfId="3224"/>
    <cellStyle name="Heading 4 13 4" xfId="8867"/>
    <cellStyle name="Heading 4 13 5" xfId="8868"/>
    <cellStyle name="Heading 4 13 6" xfId="8869"/>
    <cellStyle name="Heading 4 13 7" xfId="8870"/>
    <cellStyle name="Heading 4 13 8" xfId="8871"/>
    <cellStyle name="Heading 4 14" xfId="1038"/>
    <cellStyle name="Heading 4 14 2" xfId="3225"/>
    <cellStyle name="Heading 4 14 3" xfId="3226"/>
    <cellStyle name="Heading 4 14 4" xfId="8872"/>
    <cellStyle name="Heading 4 14 5" xfId="8873"/>
    <cellStyle name="Heading 4 14 6" xfId="8874"/>
    <cellStyle name="Heading 4 14 7" xfId="8875"/>
    <cellStyle name="Heading 4 14 8" xfId="8876"/>
    <cellStyle name="Heading 4 15" xfId="1039"/>
    <cellStyle name="Heading 4 15 2" xfId="3227"/>
    <cellStyle name="Heading 4 15 3" xfId="3228"/>
    <cellStyle name="Heading 4 15 4" xfId="8877"/>
    <cellStyle name="Heading 4 15 5" xfId="8878"/>
    <cellStyle name="Heading 4 15 6" xfId="8879"/>
    <cellStyle name="Heading 4 15 7" xfId="8880"/>
    <cellStyle name="Heading 4 15 8" xfId="8881"/>
    <cellStyle name="Heading 4 16" xfId="1040"/>
    <cellStyle name="Heading 4 16 2" xfId="3229"/>
    <cellStyle name="Heading 4 16 3" xfId="3230"/>
    <cellStyle name="Heading 4 16 4" xfId="8882"/>
    <cellStyle name="Heading 4 16 5" xfId="8883"/>
    <cellStyle name="Heading 4 16 6" xfId="8884"/>
    <cellStyle name="Heading 4 16 7" xfId="8885"/>
    <cellStyle name="Heading 4 16 8" xfId="8886"/>
    <cellStyle name="Heading 4 17" xfId="1041"/>
    <cellStyle name="Heading 4 17 2" xfId="3231"/>
    <cellStyle name="Heading 4 17 3" xfId="3232"/>
    <cellStyle name="Heading 4 17 4" xfId="8887"/>
    <cellStyle name="Heading 4 17 5" xfId="8888"/>
    <cellStyle name="Heading 4 17 6" xfId="8889"/>
    <cellStyle name="Heading 4 17 7" xfId="8890"/>
    <cellStyle name="Heading 4 17 8" xfId="8891"/>
    <cellStyle name="Heading 4 18" xfId="1042"/>
    <cellStyle name="Heading 4 18 2" xfId="3233"/>
    <cellStyle name="Heading 4 18 3" xfId="3234"/>
    <cellStyle name="Heading 4 18 4" xfId="8892"/>
    <cellStyle name="Heading 4 18 5" xfId="8893"/>
    <cellStyle name="Heading 4 18 6" xfId="8894"/>
    <cellStyle name="Heading 4 18 7" xfId="8895"/>
    <cellStyle name="Heading 4 18 8" xfId="8896"/>
    <cellStyle name="Heading 4 19" xfId="1043"/>
    <cellStyle name="Heading 4 19 2" xfId="3235"/>
    <cellStyle name="Heading 4 19 3" xfId="3236"/>
    <cellStyle name="Heading 4 19 4" xfId="8897"/>
    <cellStyle name="Heading 4 19 5" xfId="8898"/>
    <cellStyle name="Heading 4 19 6" xfId="8899"/>
    <cellStyle name="Heading 4 19 7" xfId="8900"/>
    <cellStyle name="Heading 4 19 8" xfId="8901"/>
    <cellStyle name="Heading 4 2" xfId="1044"/>
    <cellStyle name="Heading 4 2 2" xfId="3237"/>
    <cellStyle name="Heading 4 2 3" xfId="3238"/>
    <cellStyle name="Heading 4 2 4" xfId="8902"/>
    <cellStyle name="Heading 4 2 5" xfId="8903"/>
    <cellStyle name="Heading 4 2 6" xfId="8904"/>
    <cellStyle name="Heading 4 2 7" xfId="8905"/>
    <cellStyle name="Heading 4 2 8" xfId="8906"/>
    <cellStyle name="Heading 4 20" xfId="1045"/>
    <cellStyle name="Heading 4 20 2" xfId="3239"/>
    <cellStyle name="Heading 4 20 3" xfId="3240"/>
    <cellStyle name="Heading 4 20 4" xfId="8907"/>
    <cellStyle name="Heading 4 20 5" xfId="8908"/>
    <cellStyle name="Heading 4 20 6" xfId="8909"/>
    <cellStyle name="Heading 4 20 7" xfId="8910"/>
    <cellStyle name="Heading 4 20 8" xfId="8911"/>
    <cellStyle name="Heading 4 21" xfId="1046"/>
    <cellStyle name="Heading 4 21 2" xfId="3241"/>
    <cellStyle name="Heading 4 21 3" xfId="3242"/>
    <cellStyle name="Heading 4 21 4" xfId="8912"/>
    <cellStyle name="Heading 4 21 5" xfId="8913"/>
    <cellStyle name="Heading 4 21 6" xfId="8914"/>
    <cellStyle name="Heading 4 21 7" xfId="8915"/>
    <cellStyle name="Heading 4 21 8" xfId="8916"/>
    <cellStyle name="Heading 4 22" xfId="1047"/>
    <cellStyle name="Heading 4 22 2" xfId="3243"/>
    <cellStyle name="Heading 4 22 3" xfId="3244"/>
    <cellStyle name="Heading 4 22 4" xfId="8917"/>
    <cellStyle name="Heading 4 22 5" xfId="8918"/>
    <cellStyle name="Heading 4 22 6" xfId="8919"/>
    <cellStyle name="Heading 4 22 7" xfId="8920"/>
    <cellStyle name="Heading 4 22 8" xfId="8921"/>
    <cellStyle name="Heading 4 23" xfId="1048"/>
    <cellStyle name="Heading 4 23 2" xfId="3245"/>
    <cellStyle name="Heading 4 23 3" xfId="3246"/>
    <cellStyle name="Heading 4 23 4" xfId="8922"/>
    <cellStyle name="Heading 4 23 5" xfId="8923"/>
    <cellStyle name="Heading 4 23 6" xfId="8924"/>
    <cellStyle name="Heading 4 23 7" xfId="8925"/>
    <cellStyle name="Heading 4 23 8" xfId="8926"/>
    <cellStyle name="Heading 4 24" xfId="1049"/>
    <cellStyle name="Heading 4 24 2" xfId="3247"/>
    <cellStyle name="Heading 4 24 3" xfId="3248"/>
    <cellStyle name="Heading 4 24 4" xfId="8927"/>
    <cellStyle name="Heading 4 24 5" xfId="8928"/>
    <cellStyle name="Heading 4 24 6" xfId="8929"/>
    <cellStyle name="Heading 4 24 7" xfId="8930"/>
    <cellStyle name="Heading 4 24 8" xfId="8931"/>
    <cellStyle name="Heading 4 25" xfId="1050"/>
    <cellStyle name="Heading 4 25 2" xfId="3249"/>
    <cellStyle name="Heading 4 25 3" xfId="3250"/>
    <cellStyle name="Heading 4 25 4" xfId="8932"/>
    <cellStyle name="Heading 4 25 5" xfId="8933"/>
    <cellStyle name="Heading 4 25 6" xfId="8934"/>
    <cellStyle name="Heading 4 25 7" xfId="8935"/>
    <cellStyle name="Heading 4 25 8" xfId="8936"/>
    <cellStyle name="Heading 4 26" xfId="1051"/>
    <cellStyle name="Heading 4 26 2" xfId="3251"/>
    <cellStyle name="Heading 4 26 3" xfId="3252"/>
    <cellStyle name="Heading 4 26 4" xfId="8937"/>
    <cellStyle name="Heading 4 26 5" xfId="8938"/>
    <cellStyle name="Heading 4 26 6" xfId="8939"/>
    <cellStyle name="Heading 4 26 7" xfId="8940"/>
    <cellStyle name="Heading 4 26 8" xfId="8941"/>
    <cellStyle name="Heading 4 27" xfId="1052"/>
    <cellStyle name="Heading 4 27 2" xfId="3253"/>
    <cellStyle name="Heading 4 27 3" xfId="3254"/>
    <cellStyle name="Heading 4 27 4" xfId="8942"/>
    <cellStyle name="Heading 4 27 5" xfId="8943"/>
    <cellStyle name="Heading 4 27 6" xfId="8944"/>
    <cellStyle name="Heading 4 27 7" xfId="8945"/>
    <cellStyle name="Heading 4 27 8" xfId="8946"/>
    <cellStyle name="Heading 4 28" xfId="1053"/>
    <cellStyle name="Heading 4 28 2" xfId="3255"/>
    <cellStyle name="Heading 4 28 3" xfId="3256"/>
    <cellStyle name="Heading 4 28 4" xfId="8947"/>
    <cellStyle name="Heading 4 28 5" xfId="8948"/>
    <cellStyle name="Heading 4 28 6" xfId="8949"/>
    <cellStyle name="Heading 4 28 7" xfId="8950"/>
    <cellStyle name="Heading 4 28 8" xfId="8951"/>
    <cellStyle name="Heading 4 29" xfId="1054"/>
    <cellStyle name="Heading 4 29 2" xfId="3257"/>
    <cellStyle name="Heading 4 29 3" xfId="3258"/>
    <cellStyle name="Heading 4 29 4" xfId="8952"/>
    <cellStyle name="Heading 4 29 5" xfId="8953"/>
    <cellStyle name="Heading 4 29 6" xfId="8954"/>
    <cellStyle name="Heading 4 29 7" xfId="8955"/>
    <cellStyle name="Heading 4 29 8" xfId="8956"/>
    <cellStyle name="Heading 4 3" xfId="1055"/>
    <cellStyle name="Heading 4 3 2" xfId="3259"/>
    <cellStyle name="Heading 4 3 3" xfId="3260"/>
    <cellStyle name="Heading 4 3 4" xfId="8957"/>
    <cellStyle name="Heading 4 3 5" xfId="8958"/>
    <cellStyle name="Heading 4 3 6" xfId="8959"/>
    <cellStyle name="Heading 4 3 7" xfId="8960"/>
    <cellStyle name="Heading 4 3 8" xfId="8961"/>
    <cellStyle name="Heading 4 30" xfId="1056"/>
    <cellStyle name="Heading 4 30 2" xfId="3261"/>
    <cellStyle name="Heading 4 30 3" xfId="3262"/>
    <cellStyle name="Heading 4 30 4" xfId="8962"/>
    <cellStyle name="Heading 4 30 5" xfId="8963"/>
    <cellStyle name="Heading 4 30 6" xfId="8964"/>
    <cellStyle name="Heading 4 30 7" xfId="8965"/>
    <cellStyle name="Heading 4 30 8" xfId="8966"/>
    <cellStyle name="Heading 4 31" xfId="1057"/>
    <cellStyle name="Heading 4 31 2" xfId="3263"/>
    <cellStyle name="Heading 4 31 3" xfId="3264"/>
    <cellStyle name="Heading 4 31 4" xfId="8967"/>
    <cellStyle name="Heading 4 31 5" xfId="8968"/>
    <cellStyle name="Heading 4 31 6" xfId="8969"/>
    <cellStyle name="Heading 4 31 7" xfId="8970"/>
    <cellStyle name="Heading 4 31 8" xfId="8971"/>
    <cellStyle name="Heading 4 32" xfId="8972"/>
    <cellStyle name="Heading 4 4" xfId="1058"/>
    <cellStyle name="Heading 4 4 2" xfId="3265"/>
    <cellStyle name="Heading 4 4 3" xfId="3266"/>
    <cellStyle name="Heading 4 4 4" xfId="8973"/>
    <cellStyle name="Heading 4 4 5" xfId="8974"/>
    <cellStyle name="Heading 4 4 6" xfId="8975"/>
    <cellStyle name="Heading 4 4 7" xfId="8976"/>
    <cellStyle name="Heading 4 4 8" xfId="8977"/>
    <cellStyle name="Heading 4 5" xfId="1059"/>
    <cellStyle name="Heading 4 5 2" xfId="3267"/>
    <cellStyle name="Heading 4 5 3" xfId="3268"/>
    <cellStyle name="Heading 4 5 4" xfId="8978"/>
    <cellStyle name="Heading 4 5 5" xfId="8979"/>
    <cellStyle name="Heading 4 5 6" xfId="8980"/>
    <cellStyle name="Heading 4 5 7" xfId="8981"/>
    <cellStyle name="Heading 4 5 8" xfId="8982"/>
    <cellStyle name="Heading 4 6" xfId="1060"/>
    <cellStyle name="Heading 4 6 2" xfId="3269"/>
    <cellStyle name="Heading 4 6 3" xfId="3270"/>
    <cellStyle name="Heading 4 6 4" xfId="8983"/>
    <cellStyle name="Heading 4 6 5" xfId="8984"/>
    <cellStyle name="Heading 4 6 6" xfId="8985"/>
    <cellStyle name="Heading 4 6 7" xfId="8986"/>
    <cellStyle name="Heading 4 6 8" xfId="8987"/>
    <cellStyle name="Heading 4 7" xfId="1061"/>
    <cellStyle name="Heading 4 7 2" xfId="3271"/>
    <cellStyle name="Heading 4 7 3" xfId="3272"/>
    <cellStyle name="Heading 4 7 4" xfId="8988"/>
    <cellStyle name="Heading 4 7 5" xfId="8989"/>
    <cellStyle name="Heading 4 7 6" xfId="8990"/>
    <cellStyle name="Heading 4 7 7" xfId="8991"/>
    <cellStyle name="Heading 4 7 8" xfId="8992"/>
    <cellStyle name="Heading 4 8" xfId="1062"/>
    <cellStyle name="Heading 4 8 2" xfId="3273"/>
    <cellStyle name="Heading 4 8 3" xfId="3274"/>
    <cellStyle name="Heading 4 8 4" xfId="8993"/>
    <cellStyle name="Heading 4 8 5" xfId="8994"/>
    <cellStyle name="Heading 4 8 6" xfId="8995"/>
    <cellStyle name="Heading 4 8 7" xfId="8996"/>
    <cellStyle name="Heading 4 8 8" xfId="8997"/>
    <cellStyle name="Heading 4 9" xfId="1063"/>
    <cellStyle name="Heading 4 9 2" xfId="3275"/>
    <cellStyle name="Heading 4 9 3" xfId="3276"/>
    <cellStyle name="Heading 4 9 4" xfId="8998"/>
    <cellStyle name="Heading 4 9 5" xfId="8999"/>
    <cellStyle name="Heading 4 9 6" xfId="9000"/>
    <cellStyle name="Heading 4 9 7" xfId="9001"/>
    <cellStyle name="Heading 4 9 8" xfId="9002"/>
    <cellStyle name="HT_Bold_TL1" xfId="51212"/>
    <cellStyle name="Hyperlink" xfId="5" builtinId="8"/>
    <cellStyle name="Hyperlink 2" xfId="1064"/>
    <cellStyle name="Hyperlink 2 2" xfId="3277"/>
    <cellStyle name="Hyperlink 2 3" xfId="3278"/>
    <cellStyle name="Hyperlink 2 4" xfId="3279"/>
    <cellStyle name="Hyperlink 2 5" xfId="3280"/>
    <cellStyle name="Hyperlink 2 6" xfId="3281"/>
    <cellStyle name="Hyperlink 2_State APPENDIX_Planning Tables 2011-12" xfId="3282"/>
    <cellStyle name="Hyperlink 3" xfId="9003"/>
    <cellStyle name="Hyperlink 4" xfId="9004"/>
    <cellStyle name="Input [yellow]" xfId="1065"/>
    <cellStyle name="Input [yellow] 2" xfId="1066"/>
    <cellStyle name="Input [yellow] 3" xfId="9005"/>
    <cellStyle name="Input [yellow] 4" xfId="9006"/>
    <cellStyle name="Input [yellow] 5" xfId="9007"/>
    <cellStyle name="Input [yellow] 6" xfId="9008"/>
    <cellStyle name="Input [yellow] 7" xfId="9009"/>
    <cellStyle name="Input 10" xfId="1067"/>
    <cellStyle name="Input 10 2" xfId="9010"/>
    <cellStyle name="Input 10 3" xfId="9011"/>
    <cellStyle name="Input 10 4" xfId="9012"/>
    <cellStyle name="Input 10 5" xfId="9013"/>
    <cellStyle name="Input 10 6" xfId="9014"/>
    <cellStyle name="Input 11" xfId="1068"/>
    <cellStyle name="Input 11 2" xfId="9015"/>
    <cellStyle name="Input 11 3" xfId="9016"/>
    <cellStyle name="Input 11 4" xfId="9017"/>
    <cellStyle name="Input 11 5" xfId="9018"/>
    <cellStyle name="Input 11 6" xfId="9019"/>
    <cellStyle name="Input 12" xfId="1069"/>
    <cellStyle name="Input 12 2" xfId="9020"/>
    <cellStyle name="Input 12 3" xfId="9021"/>
    <cellStyle name="Input 12 4" xfId="9022"/>
    <cellStyle name="Input 12 5" xfId="9023"/>
    <cellStyle name="Input 12 6" xfId="9024"/>
    <cellStyle name="Input 13" xfId="1070"/>
    <cellStyle name="Input 13 2" xfId="9025"/>
    <cellStyle name="Input 13 3" xfId="9026"/>
    <cellStyle name="Input 13 4" xfId="9027"/>
    <cellStyle name="Input 13 5" xfId="9028"/>
    <cellStyle name="Input 13 6" xfId="9029"/>
    <cellStyle name="Input 14" xfId="1071"/>
    <cellStyle name="Input 14 2" xfId="9030"/>
    <cellStyle name="Input 14 3" xfId="9031"/>
    <cellStyle name="Input 14 4" xfId="9032"/>
    <cellStyle name="Input 14 5" xfId="9033"/>
    <cellStyle name="Input 14 6" xfId="9034"/>
    <cellStyle name="Input 15" xfId="1072"/>
    <cellStyle name="Input 15 2" xfId="9035"/>
    <cellStyle name="Input 15 3" xfId="9036"/>
    <cellStyle name="Input 15 4" xfId="9037"/>
    <cellStyle name="Input 15 5" xfId="9038"/>
    <cellStyle name="Input 15 6" xfId="9039"/>
    <cellStyle name="Input 16" xfId="1073"/>
    <cellStyle name="Input 16 2" xfId="9040"/>
    <cellStyle name="Input 16 3" xfId="9041"/>
    <cellStyle name="Input 16 4" xfId="9042"/>
    <cellStyle name="Input 16 5" xfId="9043"/>
    <cellStyle name="Input 16 6" xfId="9044"/>
    <cellStyle name="Input 17" xfId="1074"/>
    <cellStyle name="Input 17 2" xfId="9045"/>
    <cellStyle name="Input 17 3" xfId="9046"/>
    <cellStyle name="Input 17 4" xfId="9047"/>
    <cellStyle name="Input 17 5" xfId="9048"/>
    <cellStyle name="Input 17 6" xfId="9049"/>
    <cellStyle name="Input 18" xfId="1075"/>
    <cellStyle name="Input 18 2" xfId="9050"/>
    <cellStyle name="Input 18 3" xfId="9051"/>
    <cellStyle name="Input 18 4" xfId="9052"/>
    <cellStyle name="Input 18 5" xfId="9053"/>
    <cellStyle name="Input 18 6" xfId="9054"/>
    <cellStyle name="Input 19" xfId="1076"/>
    <cellStyle name="Input 19 2" xfId="9055"/>
    <cellStyle name="Input 19 3" xfId="9056"/>
    <cellStyle name="Input 19 4" xfId="9057"/>
    <cellStyle name="Input 19 5" xfId="9058"/>
    <cellStyle name="Input 19 6" xfId="9059"/>
    <cellStyle name="Input 2" xfId="1077"/>
    <cellStyle name="Input 2 2" xfId="9060"/>
    <cellStyle name="Input 2 3" xfId="9061"/>
    <cellStyle name="Input 2 4" xfId="9062"/>
    <cellStyle name="Input 2 5" xfId="9063"/>
    <cellStyle name="Input 2 6" xfId="9064"/>
    <cellStyle name="Input 2 7" xfId="9065"/>
    <cellStyle name="Input 20" xfId="1078"/>
    <cellStyle name="Input 20 2" xfId="9066"/>
    <cellStyle name="Input 20 3" xfId="9067"/>
    <cellStyle name="Input 20 4" xfId="9068"/>
    <cellStyle name="Input 20 5" xfId="9069"/>
    <cellStyle name="Input 20 6" xfId="9070"/>
    <cellStyle name="Input 21" xfId="1079"/>
    <cellStyle name="Input 21 2" xfId="9071"/>
    <cellStyle name="Input 21 3" xfId="9072"/>
    <cellStyle name="Input 21 4" xfId="9073"/>
    <cellStyle name="Input 21 5" xfId="9074"/>
    <cellStyle name="Input 21 6" xfId="9075"/>
    <cellStyle name="Input 22" xfId="1080"/>
    <cellStyle name="Input 22 2" xfId="9076"/>
    <cellStyle name="Input 22 3" xfId="9077"/>
    <cellStyle name="Input 22 4" xfId="9078"/>
    <cellStyle name="Input 22 5" xfId="9079"/>
    <cellStyle name="Input 22 6" xfId="9080"/>
    <cellStyle name="Input 23" xfId="1081"/>
    <cellStyle name="Input 23 2" xfId="9081"/>
    <cellStyle name="Input 23 3" xfId="9082"/>
    <cellStyle name="Input 23 4" xfId="9083"/>
    <cellStyle name="Input 23 5" xfId="9084"/>
    <cellStyle name="Input 23 6" xfId="9085"/>
    <cellStyle name="Input 24" xfId="1082"/>
    <cellStyle name="Input 24 2" xfId="9086"/>
    <cellStyle name="Input 24 3" xfId="9087"/>
    <cellStyle name="Input 24 4" xfId="9088"/>
    <cellStyle name="Input 24 5" xfId="9089"/>
    <cellStyle name="Input 24 6" xfId="9090"/>
    <cellStyle name="Input 25" xfId="1083"/>
    <cellStyle name="Input 25 2" xfId="9091"/>
    <cellStyle name="Input 25 3" xfId="9092"/>
    <cellStyle name="Input 25 4" xfId="9093"/>
    <cellStyle name="Input 25 5" xfId="9094"/>
    <cellStyle name="Input 25 6" xfId="9095"/>
    <cellStyle name="Input 26" xfId="1084"/>
    <cellStyle name="Input 26 2" xfId="9096"/>
    <cellStyle name="Input 26 3" xfId="9097"/>
    <cellStyle name="Input 26 4" xfId="9098"/>
    <cellStyle name="Input 26 5" xfId="9099"/>
    <cellStyle name="Input 26 6" xfId="9100"/>
    <cellStyle name="Input 27" xfId="1085"/>
    <cellStyle name="Input 27 2" xfId="9101"/>
    <cellStyle name="Input 27 3" xfId="9102"/>
    <cellStyle name="Input 27 4" xfId="9103"/>
    <cellStyle name="Input 27 5" xfId="9104"/>
    <cellStyle name="Input 27 6" xfId="9105"/>
    <cellStyle name="Input 28" xfId="1086"/>
    <cellStyle name="Input 28 2" xfId="9106"/>
    <cellStyle name="Input 28 3" xfId="9107"/>
    <cellStyle name="Input 28 4" xfId="9108"/>
    <cellStyle name="Input 28 5" xfId="9109"/>
    <cellStyle name="Input 28 6" xfId="9110"/>
    <cellStyle name="Input 29" xfId="1087"/>
    <cellStyle name="Input 29 2" xfId="9111"/>
    <cellStyle name="Input 29 3" xfId="9112"/>
    <cellStyle name="Input 29 4" xfId="9113"/>
    <cellStyle name="Input 29 5" xfId="9114"/>
    <cellStyle name="Input 29 6" xfId="9115"/>
    <cellStyle name="Input 3" xfId="1088"/>
    <cellStyle name="Input 3 2" xfId="9116"/>
    <cellStyle name="Input 3 3" xfId="9117"/>
    <cellStyle name="Input 3 4" xfId="9118"/>
    <cellStyle name="Input 3 5" xfId="9119"/>
    <cellStyle name="Input 3 6" xfId="9120"/>
    <cellStyle name="Input 30" xfId="1089"/>
    <cellStyle name="Input 30 2" xfId="9121"/>
    <cellStyle name="Input 30 3" xfId="9122"/>
    <cellStyle name="Input 30 4" xfId="9123"/>
    <cellStyle name="Input 30 5" xfId="9124"/>
    <cellStyle name="Input 30 6" xfId="9125"/>
    <cellStyle name="Input 31" xfId="1090"/>
    <cellStyle name="Input 31 2" xfId="9126"/>
    <cellStyle name="Input 31 3" xfId="9127"/>
    <cellStyle name="Input 31 4" xfId="9128"/>
    <cellStyle name="Input 31 5" xfId="9129"/>
    <cellStyle name="Input 31 6" xfId="9130"/>
    <cellStyle name="Input 32" xfId="9131"/>
    <cellStyle name="Input 33" xfId="9132"/>
    <cellStyle name="Input 34" xfId="9133"/>
    <cellStyle name="Input 4" xfId="1091"/>
    <cellStyle name="Input 4 2" xfId="9134"/>
    <cellStyle name="Input 4 3" xfId="9135"/>
    <cellStyle name="Input 4 4" xfId="9136"/>
    <cellStyle name="Input 4 5" xfId="9137"/>
    <cellStyle name="Input 4 6" xfId="9138"/>
    <cellStyle name="Input 5" xfId="1092"/>
    <cellStyle name="Input 5 2" xfId="9139"/>
    <cellStyle name="Input 5 3" xfId="9140"/>
    <cellStyle name="Input 5 4" xfId="9141"/>
    <cellStyle name="Input 5 5" xfId="9142"/>
    <cellStyle name="Input 5 6" xfId="9143"/>
    <cellStyle name="Input 6" xfId="1093"/>
    <cellStyle name="Input 6 2" xfId="9144"/>
    <cellStyle name="Input 6 3" xfId="9145"/>
    <cellStyle name="Input 6 4" xfId="9146"/>
    <cellStyle name="Input 6 5" xfId="9147"/>
    <cellStyle name="Input 6 6" xfId="9148"/>
    <cellStyle name="Input 7" xfId="1094"/>
    <cellStyle name="Input 7 2" xfId="9149"/>
    <cellStyle name="Input 7 3" xfId="9150"/>
    <cellStyle name="Input 7 4" xfId="9151"/>
    <cellStyle name="Input 7 5" xfId="9152"/>
    <cellStyle name="Input 7 6" xfId="9153"/>
    <cellStyle name="Input 8" xfId="1095"/>
    <cellStyle name="Input 8 2" xfId="9154"/>
    <cellStyle name="Input 8 3" xfId="9155"/>
    <cellStyle name="Input 8 4" xfId="9156"/>
    <cellStyle name="Input 8 5" xfId="9157"/>
    <cellStyle name="Input 8 6" xfId="9158"/>
    <cellStyle name="Input 9" xfId="1096"/>
    <cellStyle name="Input 9 2" xfId="9159"/>
    <cellStyle name="Input 9 3" xfId="9160"/>
    <cellStyle name="Input 9 4" xfId="9161"/>
    <cellStyle name="Input 9 5" xfId="9162"/>
    <cellStyle name="Input 9 6" xfId="9163"/>
    <cellStyle name="Linked Cell 10" xfId="1097"/>
    <cellStyle name="Linked Cell 10 2" xfId="9164"/>
    <cellStyle name="Linked Cell 10 3" xfId="9165"/>
    <cellStyle name="Linked Cell 10 4" xfId="9166"/>
    <cellStyle name="Linked Cell 10 5" xfId="9167"/>
    <cellStyle name="Linked Cell 10 6" xfId="9168"/>
    <cellStyle name="Linked Cell 11" xfId="1098"/>
    <cellStyle name="Linked Cell 11 2" xfId="9169"/>
    <cellStyle name="Linked Cell 11 3" xfId="9170"/>
    <cellStyle name="Linked Cell 11 4" xfId="9171"/>
    <cellStyle name="Linked Cell 11 5" xfId="9172"/>
    <cellStyle name="Linked Cell 11 6" xfId="9173"/>
    <cellStyle name="Linked Cell 12" xfId="1099"/>
    <cellStyle name="Linked Cell 12 2" xfId="9174"/>
    <cellStyle name="Linked Cell 12 3" xfId="9175"/>
    <cellStyle name="Linked Cell 12 4" xfId="9176"/>
    <cellStyle name="Linked Cell 12 5" xfId="9177"/>
    <cellStyle name="Linked Cell 12 6" xfId="9178"/>
    <cellStyle name="Linked Cell 13" xfId="1100"/>
    <cellStyle name="Linked Cell 13 2" xfId="9179"/>
    <cellStyle name="Linked Cell 13 3" xfId="9180"/>
    <cellStyle name="Linked Cell 13 4" xfId="9181"/>
    <cellStyle name="Linked Cell 13 5" xfId="9182"/>
    <cellStyle name="Linked Cell 13 6" xfId="9183"/>
    <cellStyle name="Linked Cell 14" xfId="1101"/>
    <cellStyle name="Linked Cell 14 2" xfId="9184"/>
    <cellStyle name="Linked Cell 14 3" xfId="9185"/>
    <cellStyle name="Linked Cell 14 4" xfId="9186"/>
    <cellStyle name="Linked Cell 14 5" xfId="9187"/>
    <cellStyle name="Linked Cell 14 6" xfId="9188"/>
    <cellStyle name="Linked Cell 15" xfId="1102"/>
    <cellStyle name="Linked Cell 15 2" xfId="9189"/>
    <cellStyle name="Linked Cell 15 3" xfId="9190"/>
    <cellStyle name="Linked Cell 15 4" xfId="9191"/>
    <cellStyle name="Linked Cell 15 5" xfId="9192"/>
    <cellStyle name="Linked Cell 15 6" xfId="9193"/>
    <cellStyle name="Linked Cell 16" xfId="1103"/>
    <cellStyle name="Linked Cell 16 2" xfId="9194"/>
    <cellStyle name="Linked Cell 16 3" xfId="9195"/>
    <cellStyle name="Linked Cell 16 4" xfId="9196"/>
    <cellStyle name="Linked Cell 16 5" xfId="9197"/>
    <cellStyle name="Linked Cell 16 6" xfId="9198"/>
    <cellStyle name="Linked Cell 17" xfId="1104"/>
    <cellStyle name="Linked Cell 17 2" xfId="9199"/>
    <cellStyle name="Linked Cell 17 3" xfId="9200"/>
    <cellStyle name="Linked Cell 17 4" xfId="9201"/>
    <cellStyle name="Linked Cell 17 5" xfId="9202"/>
    <cellStyle name="Linked Cell 17 6" xfId="9203"/>
    <cellStyle name="Linked Cell 18" xfId="1105"/>
    <cellStyle name="Linked Cell 18 2" xfId="9204"/>
    <cellStyle name="Linked Cell 18 3" xfId="9205"/>
    <cellStyle name="Linked Cell 18 4" xfId="9206"/>
    <cellStyle name="Linked Cell 18 5" xfId="9207"/>
    <cellStyle name="Linked Cell 18 6" xfId="9208"/>
    <cellStyle name="Linked Cell 19" xfId="1106"/>
    <cellStyle name="Linked Cell 19 2" xfId="9209"/>
    <cellStyle name="Linked Cell 19 3" xfId="9210"/>
    <cellStyle name="Linked Cell 19 4" xfId="9211"/>
    <cellStyle name="Linked Cell 19 5" xfId="9212"/>
    <cellStyle name="Linked Cell 19 6" xfId="9213"/>
    <cellStyle name="Linked Cell 2" xfId="1107"/>
    <cellStyle name="Linked Cell 2 2" xfId="9214"/>
    <cellStyle name="Linked Cell 2 3" xfId="9215"/>
    <cellStyle name="Linked Cell 2 4" xfId="9216"/>
    <cellStyle name="Linked Cell 2 5" xfId="9217"/>
    <cellStyle name="Linked Cell 2 6" xfId="9218"/>
    <cellStyle name="Linked Cell 2 7" xfId="9219"/>
    <cellStyle name="Linked Cell 20" xfId="1108"/>
    <cellStyle name="Linked Cell 20 2" xfId="9220"/>
    <cellStyle name="Linked Cell 20 3" xfId="9221"/>
    <cellStyle name="Linked Cell 20 4" xfId="9222"/>
    <cellStyle name="Linked Cell 20 5" xfId="9223"/>
    <cellStyle name="Linked Cell 20 6" xfId="9224"/>
    <cellStyle name="Linked Cell 21" xfId="1109"/>
    <cellStyle name="Linked Cell 21 2" xfId="9225"/>
    <cellStyle name="Linked Cell 21 3" xfId="9226"/>
    <cellStyle name="Linked Cell 21 4" xfId="9227"/>
    <cellStyle name="Linked Cell 21 5" xfId="9228"/>
    <cellStyle name="Linked Cell 21 6" xfId="9229"/>
    <cellStyle name="Linked Cell 22" xfId="1110"/>
    <cellStyle name="Linked Cell 22 2" xfId="9230"/>
    <cellStyle name="Linked Cell 22 3" xfId="9231"/>
    <cellStyle name="Linked Cell 22 4" xfId="9232"/>
    <cellStyle name="Linked Cell 22 5" xfId="9233"/>
    <cellStyle name="Linked Cell 22 6" xfId="9234"/>
    <cellStyle name="Linked Cell 23" xfId="1111"/>
    <cellStyle name="Linked Cell 23 2" xfId="9235"/>
    <cellStyle name="Linked Cell 23 3" xfId="9236"/>
    <cellStyle name="Linked Cell 23 4" xfId="9237"/>
    <cellStyle name="Linked Cell 23 5" xfId="9238"/>
    <cellStyle name="Linked Cell 23 6" xfId="9239"/>
    <cellStyle name="Linked Cell 24" xfId="1112"/>
    <cellStyle name="Linked Cell 24 2" xfId="9240"/>
    <cellStyle name="Linked Cell 24 3" xfId="9241"/>
    <cellStyle name="Linked Cell 24 4" xfId="9242"/>
    <cellStyle name="Linked Cell 24 5" xfId="9243"/>
    <cellStyle name="Linked Cell 24 6" xfId="9244"/>
    <cellStyle name="Linked Cell 25" xfId="1113"/>
    <cellStyle name="Linked Cell 25 2" xfId="9245"/>
    <cellStyle name="Linked Cell 25 3" xfId="9246"/>
    <cellStyle name="Linked Cell 25 4" xfId="9247"/>
    <cellStyle name="Linked Cell 25 5" xfId="9248"/>
    <cellStyle name="Linked Cell 25 6" xfId="9249"/>
    <cellStyle name="Linked Cell 26" xfId="1114"/>
    <cellStyle name="Linked Cell 26 2" xfId="9250"/>
    <cellStyle name="Linked Cell 26 3" xfId="9251"/>
    <cellStyle name="Linked Cell 26 4" xfId="9252"/>
    <cellStyle name="Linked Cell 26 5" xfId="9253"/>
    <cellStyle name="Linked Cell 26 6" xfId="9254"/>
    <cellStyle name="Linked Cell 27" xfId="1115"/>
    <cellStyle name="Linked Cell 27 2" xfId="9255"/>
    <cellStyle name="Linked Cell 27 3" xfId="9256"/>
    <cellStyle name="Linked Cell 27 4" xfId="9257"/>
    <cellStyle name="Linked Cell 27 5" xfId="9258"/>
    <cellStyle name="Linked Cell 27 6" xfId="9259"/>
    <cellStyle name="Linked Cell 28" xfId="1116"/>
    <cellStyle name="Linked Cell 28 2" xfId="9260"/>
    <cellStyle name="Linked Cell 28 3" xfId="9261"/>
    <cellStyle name="Linked Cell 28 4" xfId="9262"/>
    <cellStyle name="Linked Cell 28 5" xfId="9263"/>
    <cellStyle name="Linked Cell 28 6" xfId="9264"/>
    <cellStyle name="Linked Cell 29" xfId="1117"/>
    <cellStyle name="Linked Cell 29 2" xfId="9265"/>
    <cellStyle name="Linked Cell 29 3" xfId="9266"/>
    <cellStyle name="Linked Cell 29 4" xfId="9267"/>
    <cellStyle name="Linked Cell 29 5" xfId="9268"/>
    <cellStyle name="Linked Cell 29 6" xfId="9269"/>
    <cellStyle name="Linked Cell 3" xfId="1118"/>
    <cellStyle name="Linked Cell 3 2" xfId="9270"/>
    <cellStyle name="Linked Cell 3 3" xfId="9271"/>
    <cellStyle name="Linked Cell 3 4" xfId="9272"/>
    <cellStyle name="Linked Cell 3 5" xfId="9273"/>
    <cellStyle name="Linked Cell 3 6" xfId="9274"/>
    <cellStyle name="Linked Cell 30" xfId="1119"/>
    <cellStyle name="Linked Cell 30 2" xfId="9275"/>
    <cellStyle name="Linked Cell 30 3" xfId="9276"/>
    <cellStyle name="Linked Cell 30 4" xfId="9277"/>
    <cellStyle name="Linked Cell 30 5" xfId="9278"/>
    <cellStyle name="Linked Cell 30 6" xfId="9279"/>
    <cellStyle name="Linked Cell 31" xfId="1120"/>
    <cellStyle name="Linked Cell 31 2" xfId="9280"/>
    <cellStyle name="Linked Cell 31 3" xfId="9281"/>
    <cellStyle name="Linked Cell 31 4" xfId="9282"/>
    <cellStyle name="Linked Cell 31 5" xfId="9283"/>
    <cellStyle name="Linked Cell 31 6" xfId="9284"/>
    <cellStyle name="Linked Cell 4" xfId="1121"/>
    <cellStyle name="Linked Cell 4 2" xfId="9285"/>
    <cellStyle name="Linked Cell 4 3" xfId="9286"/>
    <cellStyle name="Linked Cell 4 4" xfId="9287"/>
    <cellStyle name="Linked Cell 4 5" xfId="9288"/>
    <cellStyle name="Linked Cell 4 6" xfId="9289"/>
    <cellStyle name="Linked Cell 5" xfId="1122"/>
    <cellStyle name="Linked Cell 5 2" xfId="9290"/>
    <cellStyle name="Linked Cell 5 3" xfId="9291"/>
    <cellStyle name="Linked Cell 5 4" xfId="9292"/>
    <cellStyle name="Linked Cell 5 5" xfId="9293"/>
    <cellStyle name="Linked Cell 5 6" xfId="9294"/>
    <cellStyle name="Linked Cell 6" xfId="1123"/>
    <cellStyle name="Linked Cell 6 2" xfId="9295"/>
    <cellStyle name="Linked Cell 6 3" xfId="9296"/>
    <cellStyle name="Linked Cell 6 4" xfId="9297"/>
    <cellStyle name="Linked Cell 6 5" xfId="9298"/>
    <cellStyle name="Linked Cell 6 6" xfId="9299"/>
    <cellStyle name="Linked Cell 7" xfId="1124"/>
    <cellStyle name="Linked Cell 7 2" xfId="9300"/>
    <cellStyle name="Linked Cell 7 3" xfId="9301"/>
    <cellStyle name="Linked Cell 7 4" xfId="9302"/>
    <cellStyle name="Linked Cell 7 5" xfId="9303"/>
    <cellStyle name="Linked Cell 7 6" xfId="9304"/>
    <cellStyle name="Linked Cell 8" xfId="1125"/>
    <cellStyle name="Linked Cell 8 2" xfId="9305"/>
    <cellStyle name="Linked Cell 8 3" xfId="9306"/>
    <cellStyle name="Linked Cell 8 4" xfId="9307"/>
    <cellStyle name="Linked Cell 8 5" xfId="9308"/>
    <cellStyle name="Linked Cell 8 6" xfId="9309"/>
    <cellStyle name="Linked Cell 9" xfId="1126"/>
    <cellStyle name="Linked Cell 9 2" xfId="9310"/>
    <cellStyle name="Linked Cell 9 3" xfId="9311"/>
    <cellStyle name="Linked Cell 9 4" xfId="9312"/>
    <cellStyle name="Linked Cell 9 5" xfId="9313"/>
    <cellStyle name="Linked Cell 9 6" xfId="9314"/>
    <cellStyle name="list" xfId="1127"/>
    <cellStyle name="list 2" xfId="9315"/>
    <cellStyle name="list 3" xfId="9316"/>
    <cellStyle name="list 4" xfId="9317"/>
    <cellStyle name="list 5" xfId="9318"/>
    <cellStyle name="list 6" xfId="9319"/>
    <cellStyle name="list1" xfId="1128"/>
    <cellStyle name="list1 2" xfId="9320"/>
    <cellStyle name="list1 3" xfId="9321"/>
    <cellStyle name="list1 4" xfId="9322"/>
    <cellStyle name="list1 5" xfId="9323"/>
    <cellStyle name="list1 6" xfId="9324"/>
    <cellStyle name="Milliers [0]_laroux" xfId="1129"/>
    <cellStyle name="Milliers_laroux" xfId="1130"/>
    <cellStyle name="Neutral 10" xfId="1131"/>
    <cellStyle name="Neutral 10 2" xfId="9325"/>
    <cellStyle name="Neutral 10 3" xfId="9326"/>
    <cellStyle name="Neutral 10 4" xfId="9327"/>
    <cellStyle name="Neutral 10 5" xfId="9328"/>
    <cellStyle name="Neutral 10 6" xfId="9329"/>
    <cellStyle name="Neutral 11" xfId="1132"/>
    <cellStyle name="Neutral 11 2" xfId="9330"/>
    <cellStyle name="Neutral 11 3" xfId="9331"/>
    <cellStyle name="Neutral 11 4" xfId="9332"/>
    <cellStyle name="Neutral 11 5" xfId="9333"/>
    <cellStyle name="Neutral 11 6" xfId="9334"/>
    <cellStyle name="Neutral 12" xfId="1133"/>
    <cellStyle name="Neutral 12 2" xfId="9335"/>
    <cellStyle name="Neutral 12 3" xfId="9336"/>
    <cellStyle name="Neutral 12 4" xfId="9337"/>
    <cellStyle name="Neutral 12 5" xfId="9338"/>
    <cellStyle name="Neutral 12 6" xfId="9339"/>
    <cellStyle name="Neutral 13" xfId="1134"/>
    <cellStyle name="Neutral 13 2" xfId="9340"/>
    <cellStyle name="Neutral 13 3" xfId="9341"/>
    <cellStyle name="Neutral 13 4" xfId="9342"/>
    <cellStyle name="Neutral 13 5" xfId="9343"/>
    <cellStyle name="Neutral 13 6" xfId="9344"/>
    <cellStyle name="Neutral 14" xfId="1135"/>
    <cellStyle name="Neutral 14 2" xfId="9345"/>
    <cellStyle name="Neutral 14 3" xfId="9346"/>
    <cellStyle name="Neutral 14 4" xfId="9347"/>
    <cellStyle name="Neutral 14 5" xfId="9348"/>
    <cellStyle name="Neutral 14 6" xfId="9349"/>
    <cellStyle name="Neutral 15" xfId="1136"/>
    <cellStyle name="Neutral 15 2" xfId="9350"/>
    <cellStyle name="Neutral 15 3" xfId="9351"/>
    <cellStyle name="Neutral 15 4" xfId="9352"/>
    <cellStyle name="Neutral 15 5" xfId="9353"/>
    <cellStyle name="Neutral 15 6" xfId="9354"/>
    <cellStyle name="Neutral 16" xfId="1137"/>
    <cellStyle name="Neutral 16 2" xfId="9355"/>
    <cellStyle name="Neutral 16 3" xfId="9356"/>
    <cellStyle name="Neutral 16 4" xfId="9357"/>
    <cellStyle name="Neutral 16 5" xfId="9358"/>
    <cellStyle name="Neutral 16 6" xfId="9359"/>
    <cellStyle name="Neutral 17" xfId="1138"/>
    <cellStyle name="Neutral 17 2" xfId="9360"/>
    <cellStyle name="Neutral 17 3" xfId="9361"/>
    <cellStyle name="Neutral 17 4" xfId="9362"/>
    <cellStyle name="Neutral 17 5" xfId="9363"/>
    <cellStyle name="Neutral 17 6" xfId="9364"/>
    <cellStyle name="Neutral 18" xfId="1139"/>
    <cellStyle name="Neutral 18 2" xfId="9365"/>
    <cellStyle name="Neutral 18 3" xfId="9366"/>
    <cellStyle name="Neutral 18 4" xfId="9367"/>
    <cellStyle name="Neutral 18 5" xfId="9368"/>
    <cellStyle name="Neutral 18 6" xfId="9369"/>
    <cellStyle name="Neutral 19" xfId="1140"/>
    <cellStyle name="Neutral 19 2" xfId="9370"/>
    <cellStyle name="Neutral 19 3" xfId="9371"/>
    <cellStyle name="Neutral 19 4" xfId="9372"/>
    <cellStyle name="Neutral 19 5" xfId="9373"/>
    <cellStyle name="Neutral 19 6" xfId="9374"/>
    <cellStyle name="Neutral 2" xfId="1141"/>
    <cellStyle name="Neutral 2 2" xfId="9375"/>
    <cellStyle name="Neutral 2 3" xfId="9376"/>
    <cellStyle name="Neutral 2 4" xfId="9377"/>
    <cellStyle name="Neutral 2 5" xfId="9378"/>
    <cellStyle name="Neutral 2 6" xfId="9379"/>
    <cellStyle name="Neutral 2 7" xfId="9380"/>
    <cellStyle name="Neutral 20" xfId="1142"/>
    <cellStyle name="Neutral 20 2" xfId="9381"/>
    <cellStyle name="Neutral 20 3" xfId="9382"/>
    <cellStyle name="Neutral 20 4" xfId="9383"/>
    <cellStyle name="Neutral 20 5" xfId="9384"/>
    <cellStyle name="Neutral 20 6" xfId="9385"/>
    <cellStyle name="Neutral 21" xfId="1143"/>
    <cellStyle name="Neutral 21 2" xfId="9386"/>
    <cellStyle name="Neutral 21 3" xfId="9387"/>
    <cellStyle name="Neutral 21 4" xfId="9388"/>
    <cellStyle name="Neutral 21 5" xfId="9389"/>
    <cellStyle name="Neutral 21 6" xfId="9390"/>
    <cellStyle name="Neutral 22" xfId="1144"/>
    <cellStyle name="Neutral 22 2" xfId="9391"/>
    <cellStyle name="Neutral 22 3" xfId="9392"/>
    <cellStyle name="Neutral 22 4" xfId="9393"/>
    <cellStyle name="Neutral 22 5" xfId="9394"/>
    <cellStyle name="Neutral 22 6" xfId="9395"/>
    <cellStyle name="Neutral 23" xfId="1145"/>
    <cellStyle name="Neutral 23 2" xfId="9396"/>
    <cellStyle name="Neutral 23 3" xfId="9397"/>
    <cellStyle name="Neutral 23 4" xfId="9398"/>
    <cellStyle name="Neutral 23 5" xfId="9399"/>
    <cellStyle name="Neutral 23 6" xfId="9400"/>
    <cellStyle name="Neutral 24" xfId="1146"/>
    <cellStyle name="Neutral 24 2" xfId="9401"/>
    <cellStyle name="Neutral 24 3" xfId="9402"/>
    <cellStyle name="Neutral 24 4" xfId="9403"/>
    <cellStyle name="Neutral 24 5" xfId="9404"/>
    <cellStyle name="Neutral 24 6" xfId="9405"/>
    <cellStyle name="Neutral 25" xfId="1147"/>
    <cellStyle name="Neutral 25 2" xfId="9406"/>
    <cellStyle name="Neutral 25 3" xfId="9407"/>
    <cellStyle name="Neutral 25 4" xfId="9408"/>
    <cellStyle name="Neutral 25 5" xfId="9409"/>
    <cellStyle name="Neutral 25 6" xfId="9410"/>
    <cellStyle name="Neutral 26" xfId="1148"/>
    <cellStyle name="Neutral 26 2" xfId="9411"/>
    <cellStyle name="Neutral 26 3" xfId="9412"/>
    <cellStyle name="Neutral 26 4" xfId="9413"/>
    <cellStyle name="Neutral 26 5" xfId="9414"/>
    <cellStyle name="Neutral 26 6" xfId="9415"/>
    <cellStyle name="Neutral 27" xfId="1149"/>
    <cellStyle name="Neutral 27 2" xfId="9416"/>
    <cellStyle name="Neutral 27 3" xfId="9417"/>
    <cellStyle name="Neutral 27 4" xfId="9418"/>
    <cellStyle name="Neutral 27 5" xfId="9419"/>
    <cellStyle name="Neutral 27 6" xfId="9420"/>
    <cellStyle name="Neutral 28" xfId="1150"/>
    <cellStyle name="Neutral 28 2" xfId="9421"/>
    <cellStyle name="Neutral 28 3" xfId="9422"/>
    <cellStyle name="Neutral 28 4" xfId="9423"/>
    <cellStyle name="Neutral 28 5" xfId="9424"/>
    <cellStyle name="Neutral 28 6" xfId="9425"/>
    <cellStyle name="Neutral 29" xfId="1151"/>
    <cellStyle name="Neutral 29 2" xfId="9426"/>
    <cellStyle name="Neutral 29 3" xfId="9427"/>
    <cellStyle name="Neutral 29 4" xfId="9428"/>
    <cellStyle name="Neutral 29 5" xfId="9429"/>
    <cellStyle name="Neutral 29 6" xfId="9430"/>
    <cellStyle name="Neutral 3" xfId="1152"/>
    <cellStyle name="Neutral 3 2" xfId="9431"/>
    <cellStyle name="Neutral 3 3" xfId="9432"/>
    <cellStyle name="Neutral 3 4" xfId="9433"/>
    <cellStyle name="Neutral 3 5" xfId="9434"/>
    <cellStyle name="Neutral 3 6" xfId="9435"/>
    <cellStyle name="Neutral 30" xfId="1153"/>
    <cellStyle name="Neutral 30 2" xfId="9436"/>
    <cellStyle name="Neutral 30 3" xfId="9437"/>
    <cellStyle name="Neutral 30 4" xfId="9438"/>
    <cellStyle name="Neutral 30 5" xfId="9439"/>
    <cellStyle name="Neutral 30 6" xfId="9440"/>
    <cellStyle name="Neutral 31" xfId="1154"/>
    <cellStyle name="Neutral 31 2" xfId="9441"/>
    <cellStyle name="Neutral 31 3" xfId="9442"/>
    <cellStyle name="Neutral 31 4" xfId="9443"/>
    <cellStyle name="Neutral 31 5" xfId="9444"/>
    <cellStyle name="Neutral 31 6" xfId="9445"/>
    <cellStyle name="Neutral 4" xfId="1155"/>
    <cellStyle name="Neutral 4 2" xfId="9446"/>
    <cellStyle name="Neutral 4 3" xfId="9447"/>
    <cellStyle name="Neutral 4 4" xfId="9448"/>
    <cellStyle name="Neutral 4 5" xfId="9449"/>
    <cellStyle name="Neutral 4 6" xfId="9450"/>
    <cellStyle name="Neutral 5" xfId="1156"/>
    <cellStyle name="Neutral 5 2" xfId="9451"/>
    <cellStyle name="Neutral 5 3" xfId="9452"/>
    <cellStyle name="Neutral 5 4" xfId="9453"/>
    <cellStyle name="Neutral 5 5" xfId="9454"/>
    <cellStyle name="Neutral 5 6" xfId="9455"/>
    <cellStyle name="Neutral 6" xfId="1157"/>
    <cellStyle name="Neutral 6 2" xfId="9456"/>
    <cellStyle name="Neutral 6 3" xfId="9457"/>
    <cellStyle name="Neutral 6 4" xfId="9458"/>
    <cellStyle name="Neutral 6 5" xfId="9459"/>
    <cellStyle name="Neutral 6 6" xfId="9460"/>
    <cellStyle name="Neutral 7" xfId="1158"/>
    <cellStyle name="Neutral 7 2" xfId="9461"/>
    <cellStyle name="Neutral 7 3" xfId="9462"/>
    <cellStyle name="Neutral 7 4" xfId="9463"/>
    <cellStyle name="Neutral 7 5" xfId="9464"/>
    <cellStyle name="Neutral 7 6" xfId="9465"/>
    <cellStyle name="Neutral 8" xfId="1159"/>
    <cellStyle name="Neutral 8 2" xfId="9466"/>
    <cellStyle name="Neutral 8 3" xfId="9467"/>
    <cellStyle name="Neutral 8 4" xfId="9468"/>
    <cellStyle name="Neutral 8 5" xfId="9469"/>
    <cellStyle name="Neutral 8 6" xfId="9470"/>
    <cellStyle name="Neutral 9" xfId="1160"/>
    <cellStyle name="Neutral 9 2" xfId="9471"/>
    <cellStyle name="Neutral 9 3" xfId="9472"/>
    <cellStyle name="Neutral 9 4" xfId="9473"/>
    <cellStyle name="Neutral 9 5" xfId="9474"/>
    <cellStyle name="Neutral 9 6" xfId="9475"/>
    <cellStyle name="no dec" xfId="1161"/>
    <cellStyle name="no dec 2" xfId="9476"/>
    <cellStyle name="no dec 3" xfId="9477"/>
    <cellStyle name="no dec 4" xfId="9478"/>
    <cellStyle name="no dec 5" xfId="9479"/>
    <cellStyle name="no dec 6" xfId="9480"/>
    <cellStyle name="Non défini" xfId="1162"/>
    <cellStyle name="Non défini 2" xfId="9481"/>
    <cellStyle name="Non défini 3" xfId="9482"/>
    <cellStyle name="Non défini 4" xfId="9483"/>
    <cellStyle name="Non défini 5" xfId="9484"/>
    <cellStyle name="Non défini 6" xfId="9485"/>
    <cellStyle name="Normal" xfId="0" builtinId="0"/>
    <cellStyle name="Normal - Style1" xfId="1163"/>
    <cellStyle name="Normal - Style1 10" xfId="9486"/>
    <cellStyle name="Normal - Style1 11" xfId="9487"/>
    <cellStyle name="Normal - Style1 12" xfId="9488"/>
    <cellStyle name="Normal - Style1 2" xfId="1164"/>
    <cellStyle name="Normal - Style1 3" xfId="3283"/>
    <cellStyle name="Normal - Style1 4" xfId="3284"/>
    <cellStyle name="Normal - Style1 5" xfId="3285"/>
    <cellStyle name="Normal - Style1 6" xfId="3286"/>
    <cellStyle name="Normal - Style1 7" xfId="3287"/>
    <cellStyle name="Normal - Style1 8" xfId="9489"/>
    <cellStyle name="Normal - Style1 9" xfId="9490"/>
    <cellStyle name="Normal - Style1_IED 96000" xfId="3288"/>
    <cellStyle name="Normal 10" xfId="1165"/>
    <cellStyle name="Normal 10 10" xfId="9491"/>
    <cellStyle name="Normal 10 11" xfId="51213"/>
    <cellStyle name="Normal 10 2" xfId="9"/>
    <cellStyle name="Normal 10 2 2" xfId="1642"/>
    <cellStyle name="Normal 10 2 2 2" xfId="3642"/>
    <cellStyle name="Normal 10 2 2 2 2" xfId="51214"/>
    <cellStyle name="Normal 10 2 2 3" xfId="9492"/>
    <cellStyle name="Normal 10 2 2 4" xfId="9493"/>
    <cellStyle name="Normal 10 2 3" xfId="51215"/>
    <cellStyle name="Normal 10 2 4" xfId="51216"/>
    <cellStyle name="Normal 10 2 5" xfId="51217"/>
    <cellStyle name="Normal 10 3" xfId="1166"/>
    <cellStyle name="Normal 10 3 2" xfId="1643"/>
    <cellStyle name="Normal 10 3 2 2" xfId="9494"/>
    <cellStyle name="Normal 10 3 2 3" xfId="9495"/>
    <cellStyle name="Normal 10 3 2 4" xfId="9496"/>
    <cellStyle name="Normal 10 3 2 4 2" xfId="9497"/>
    <cellStyle name="Normal 10 3 3" xfId="9498"/>
    <cellStyle name="Normal 10 3 4" xfId="9499"/>
    <cellStyle name="Normal 10 4" xfId="1167"/>
    <cellStyle name="Normal 10 4 2" xfId="9500"/>
    <cellStyle name="Normal 10 4 3" xfId="9501"/>
    <cellStyle name="Normal 10 5" xfId="9502"/>
    <cellStyle name="Normal 10 5 2" xfId="51218"/>
    <cellStyle name="Normal 10 6" xfId="9503"/>
    <cellStyle name="Normal 10 7" xfId="9504"/>
    <cellStyle name="Normal 10 8" xfId="9505"/>
    <cellStyle name="Normal 10 9" xfId="9506"/>
    <cellStyle name="Normal 10 9 2" xfId="51219"/>
    <cellStyle name="Normal 10 9 3" xfId="51220"/>
    <cellStyle name="Normal 10 9 4" xfId="51221"/>
    <cellStyle name="Normal 10_CALTargets-12-13" xfId="9507"/>
    <cellStyle name="Normal 100" xfId="9508"/>
    <cellStyle name="Normal 101" xfId="9509"/>
    <cellStyle name="Normal 102" xfId="9510"/>
    <cellStyle name="Normal 103" xfId="9511"/>
    <cellStyle name="Normal 104" xfId="9512"/>
    <cellStyle name="Normal 105" xfId="9513"/>
    <cellStyle name="Normal 106" xfId="9514"/>
    <cellStyle name="Normal 107" xfId="9515"/>
    <cellStyle name="Normal 108" xfId="9516"/>
    <cellStyle name="Normal 109" xfId="9517"/>
    <cellStyle name="Normal 11" xfId="1168"/>
    <cellStyle name="Normal 11 2" xfId="1169"/>
    <cellStyle name="Normal 11 3" xfId="1170"/>
    <cellStyle name="Normal 11 4" xfId="1171"/>
    <cellStyle name="Normal 11 5" xfId="9518"/>
    <cellStyle name="Normal 11 6" xfId="9519"/>
    <cellStyle name="Normal 11 7" xfId="9520"/>
    <cellStyle name="Normal 11 8" xfId="9521"/>
    <cellStyle name="Normal 11 9" xfId="9522"/>
    <cellStyle name="Normal 110" xfId="9523"/>
    <cellStyle name="Normal 111" xfId="9524"/>
    <cellStyle name="Normal 112" xfId="9525"/>
    <cellStyle name="Normal 113" xfId="3289"/>
    <cellStyle name="Normal 113 2" xfId="9526"/>
    <cellStyle name="Normal 113 3" xfId="9527"/>
    <cellStyle name="Normal 114" xfId="3290"/>
    <cellStyle name="Normal 114 2" xfId="9528"/>
    <cellStyle name="Normal 114 3" xfId="9529"/>
    <cellStyle name="Normal 115" xfId="3291"/>
    <cellStyle name="Normal 115 2" xfId="9530"/>
    <cellStyle name="Normal 115 3" xfId="9531"/>
    <cellStyle name="Normal 116" xfId="3292"/>
    <cellStyle name="Normal 116 2" xfId="9532"/>
    <cellStyle name="Normal 116 3" xfId="9533"/>
    <cellStyle name="Normal 117" xfId="9534"/>
    <cellStyle name="Normal 117 2" xfId="9535"/>
    <cellStyle name="Normal 12" xfId="1172"/>
    <cellStyle name="Normal 12 2" xfId="1173"/>
    <cellStyle name="Normal 12 2 2" xfId="1174"/>
    <cellStyle name="Normal 12 2 3" xfId="9536"/>
    <cellStyle name="Normal 12 2 4" xfId="9537"/>
    <cellStyle name="Normal 12 2_Book1" xfId="1175"/>
    <cellStyle name="Normal 12 3" xfId="9538"/>
    <cellStyle name="Normal 12 3 2" xfId="51222"/>
    <cellStyle name="Normal 12 4" xfId="9539"/>
    <cellStyle name="Normal 12 5" xfId="9540"/>
    <cellStyle name="Normal 12 6" xfId="9541"/>
    <cellStyle name="Normal 12 7" xfId="9542"/>
    <cellStyle name="Normal 12 8" xfId="9543"/>
    <cellStyle name="Normal 12 9" xfId="51223"/>
    <cellStyle name="Normal 12_Cost_Table__2014-15" xfId="9544"/>
    <cellStyle name="Normal 13" xfId="1176"/>
    <cellStyle name="Normal 13 2" xfId="9545"/>
    <cellStyle name="Normal 13 2 2" xfId="51224"/>
    <cellStyle name="Normal 13 2 2 2" xfId="51225"/>
    <cellStyle name="Normal 13 3" xfId="9546"/>
    <cellStyle name="Normal 13 4" xfId="9547"/>
    <cellStyle name="Normal 13 5" xfId="9548"/>
    <cellStyle name="Normal 13 6" xfId="9549"/>
    <cellStyle name="Normal 13 7" xfId="9550"/>
    <cellStyle name="Normal 13_25% 12-13_2013-14 &amp; 2014-15 Table &amp; Annnexure Shorted" xfId="51226"/>
    <cellStyle name="Normal 14" xfId="1177"/>
    <cellStyle name="Normal 14 2" xfId="1178"/>
    <cellStyle name="Normal 14 2 10" xfId="51227"/>
    <cellStyle name="Normal 14 2 11" xfId="51228"/>
    <cellStyle name="Normal 14 2 12" xfId="51229"/>
    <cellStyle name="Normal 14 2 13" xfId="51230"/>
    <cellStyle name="Normal 14 2 14" xfId="51231"/>
    <cellStyle name="Normal 14 2 15" xfId="51232"/>
    <cellStyle name="Normal 14 2 16" xfId="51233"/>
    <cellStyle name="Normal 14 2 17" xfId="51234"/>
    <cellStyle name="Normal 14 2 18" xfId="51235"/>
    <cellStyle name="Normal 14 2 19" xfId="51236"/>
    <cellStyle name="Normal 14 2 2" xfId="51237"/>
    <cellStyle name="Normal 14 2 3" xfId="51238"/>
    <cellStyle name="Normal 14 2 4" xfId="51239"/>
    <cellStyle name="Normal 14 2 5" xfId="51240"/>
    <cellStyle name="Normal 14 2 6" xfId="51241"/>
    <cellStyle name="Normal 14 2 7" xfId="51242"/>
    <cellStyle name="Normal 14 2 8" xfId="51243"/>
    <cellStyle name="Normal 14 2 9" xfId="51244"/>
    <cellStyle name="Normal 14 3" xfId="9551"/>
    <cellStyle name="Normal 14 4" xfId="9552"/>
    <cellStyle name="Normal 14 5" xfId="9553"/>
    <cellStyle name="Normal 14 6" xfId="9554"/>
    <cellStyle name="Normal 14 7" xfId="9555"/>
    <cellStyle name="Normal 15" xfId="1179"/>
    <cellStyle name="Normal 15 2" xfId="9556"/>
    <cellStyle name="Normal 15 3" xfId="9557"/>
    <cellStyle name="Normal 15 4" xfId="9558"/>
    <cellStyle name="Normal 15 5" xfId="9559"/>
    <cellStyle name="Normal 15 6" xfId="9560"/>
    <cellStyle name="Normal 16" xfId="1180"/>
    <cellStyle name="Normal 16 2" xfId="9561"/>
    <cellStyle name="Normal 16 3" xfId="9562"/>
    <cellStyle name="Normal 16 4" xfId="9563"/>
    <cellStyle name="Normal 16 5" xfId="9564"/>
    <cellStyle name="Normal 16 6" xfId="9565"/>
    <cellStyle name="Normal 16 7" xfId="9566"/>
    <cellStyle name="Normal 17" xfId="1181"/>
    <cellStyle name="Normal 17 2" xfId="9567"/>
    <cellStyle name="Normal 17 3" xfId="9568"/>
    <cellStyle name="Normal 17 4" xfId="9569"/>
    <cellStyle name="Normal 17 5" xfId="9570"/>
    <cellStyle name="Normal 17 6" xfId="9571"/>
    <cellStyle name="Normal 18" xfId="1182"/>
    <cellStyle name="Normal 18 2" xfId="9572"/>
    <cellStyle name="Normal 18 3" xfId="9573"/>
    <cellStyle name="Normal 18 4" xfId="9574"/>
    <cellStyle name="Normal 18 5" xfId="9575"/>
    <cellStyle name="Normal 18 6" xfId="9576"/>
    <cellStyle name="Normal 19" xfId="1183"/>
    <cellStyle name="Normal 19 2" xfId="9577"/>
    <cellStyle name="Normal 19 3" xfId="9578"/>
    <cellStyle name="Normal 19 4" xfId="9579"/>
    <cellStyle name="Normal 19 5" xfId="9580"/>
    <cellStyle name="Normal 19 6" xfId="9581"/>
    <cellStyle name="Normal 2" xfId="4"/>
    <cellStyle name="Normal 2 10" xfId="10"/>
    <cellStyle name="Normal 2 10 2" xfId="3293"/>
    <cellStyle name="Normal 2 11" xfId="1184"/>
    <cellStyle name="Normal 2 11 2" xfId="1185"/>
    <cellStyle name="Normal 2 12" xfId="1186"/>
    <cellStyle name="Normal 2 12 2" xfId="3294"/>
    <cellStyle name="Normal 2 13" xfId="1187"/>
    <cellStyle name="Normal 2 14" xfId="1188"/>
    <cellStyle name="Normal 2 14 2" xfId="51245"/>
    <cellStyle name="Normal 2 15" xfId="3295"/>
    <cellStyle name="Normal 2 15 2" xfId="9582"/>
    <cellStyle name="Normal 2 15 3" xfId="9583"/>
    <cellStyle name="Normal 2 16" xfId="3296"/>
    <cellStyle name="Normal 2 16 2" xfId="9584"/>
    <cellStyle name="Normal 2 16 3" xfId="9585"/>
    <cellStyle name="Normal 2 17" xfId="3297"/>
    <cellStyle name="Normal 2 17 2" xfId="3298"/>
    <cellStyle name="Normal 2 17 3" xfId="3299"/>
    <cellStyle name="Normal 2 17 4" xfId="9586"/>
    <cellStyle name="Normal 2 18" xfId="3300"/>
    <cellStyle name="Normal 2 18 2" xfId="3301"/>
    <cellStyle name="Normal 2 18 3" xfId="3302"/>
    <cellStyle name="Normal 2 18 3 2" xfId="3303"/>
    <cellStyle name="Normal 2 18 4" xfId="9587"/>
    <cellStyle name="Normal 2 19" xfId="3304"/>
    <cellStyle name="Normal 2 19 2" xfId="9588"/>
    <cellStyle name="Normal 2 19 3" xfId="9589"/>
    <cellStyle name="Normal 2 2" xfId="6"/>
    <cellStyle name="Normal 2 2 2" xfId="1189"/>
    <cellStyle name="Normal 2 2 2 2" xfId="1190"/>
    <cellStyle name="Normal 2 2 2 2 2" xfId="3305"/>
    <cellStyle name="Normal 2 2 2 2 2 2" xfId="3306"/>
    <cellStyle name="Normal 2 2 2 2 2 2 2" xfId="3307"/>
    <cellStyle name="Normal 2 2 2 2 2 2 3" xfId="3308"/>
    <cellStyle name="Normal 2 2 2 2 2 2 4" xfId="3309"/>
    <cellStyle name="Normal 2 2 2 2 2 3" xfId="3310"/>
    <cellStyle name="Normal 2 2 2 2 2 4" xfId="3311"/>
    <cellStyle name="Normal 2 2 2 2 2_State APPENDIX_Planning Tables 2011-12" xfId="3312"/>
    <cellStyle name="Normal 2 2 2 2 3" xfId="3313"/>
    <cellStyle name="Normal 2 2 2 2 4" xfId="3314"/>
    <cellStyle name="Normal 2 2 2 3" xfId="3315"/>
    <cellStyle name="Normal 2 2 2 4" xfId="3316"/>
    <cellStyle name="Normal 2 2 2 5" xfId="3317"/>
    <cellStyle name="Normal 2 2 2 6" xfId="3318"/>
    <cellStyle name="Normal 2 2 2 6 2" xfId="3319"/>
    <cellStyle name="Normal 2 2 2 7" xfId="3320"/>
    <cellStyle name="Normal 2 2 2_Book1" xfId="51246"/>
    <cellStyle name="Normal 2 2 3" xfId="3321"/>
    <cellStyle name="Normal 2 2 3 2" xfId="3322"/>
    <cellStyle name="Normal 2 2 3 2 2" xfId="3323"/>
    <cellStyle name="Normal 2 2 3 2 2 2" xfId="9590"/>
    <cellStyle name="Normal 2 2 3 2 2 3" xfId="9591"/>
    <cellStyle name="Normal 2 2 3 2 3" xfId="9592"/>
    <cellStyle name="Normal 2 2 3 3" xfId="9593"/>
    <cellStyle name="Normal 2 2 3_State APPENDIX_Planning Tables 2011-12" xfId="3324"/>
    <cellStyle name="Normal 2 2 4" xfId="3325"/>
    <cellStyle name="Normal 2 2 5" xfId="3326"/>
    <cellStyle name="Normal 2 2 6" xfId="3327"/>
    <cellStyle name="Normal 2 2 7" xfId="3328"/>
    <cellStyle name="Normal 2 2_access_govt_aided" xfId="3329"/>
    <cellStyle name="Normal 2 20" xfId="3330"/>
    <cellStyle name="Normal 2 20 2" xfId="9594"/>
    <cellStyle name="Normal 2 20 3" xfId="9595"/>
    <cellStyle name="Normal 2 21" xfId="3331"/>
    <cellStyle name="Normal 2 21 2" xfId="9596"/>
    <cellStyle name="Normal 2 21 3" xfId="9597"/>
    <cellStyle name="Normal 2 22" xfId="3332"/>
    <cellStyle name="Normal 2 23" xfId="3333"/>
    <cellStyle name="Normal 2 24" xfId="3334"/>
    <cellStyle name="Normal 2 25" xfId="3335"/>
    <cellStyle name="Normal 2 26" xfId="3336"/>
    <cellStyle name="Normal 2 27" xfId="3337"/>
    <cellStyle name="Normal 2 28" xfId="3338"/>
    <cellStyle name="Normal 2 29" xfId="3339"/>
    <cellStyle name="Normal 2 3" xfId="1191"/>
    <cellStyle name="Normal 2 3 10" xfId="9598"/>
    <cellStyle name="Normal 2 3 10 2" xfId="9599"/>
    <cellStyle name="Normal 2 3 10 3" xfId="9600"/>
    <cellStyle name="Normal 2 3 10 4" xfId="9601"/>
    <cellStyle name="Normal 2 3 11" xfId="9602"/>
    <cellStyle name="Normal 2 3 11 2" xfId="9603"/>
    <cellStyle name="Normal 2 3 11 3" xfId="9604"/>
    <cellStyle name="Normal 2 3 11 4" xfId="9605"/>
    <cellStyle name="Normal 2 3 12" xfId="9606"/>
    <cellStyle name="Normal 2 3 12 2" xfId="9607"/>
    <cellStyle name="Normal 2 3 12 3" xfId="9608"/>
    <cellStyle name="Normal 2 3 12 4" xfId="9609"/>
    <cellStyle name="Normal 2 3 13" xfId="9610"/>
    <cellStyle name="Normal 2 3 13 2" xfId="9611"/>
    <cellStyle name="Normal 2 3 13 3" xfId="9612"/>
    <cellStyle name="Normal 2 3 13 4" xfId="9613"/>
    <cellStyle name="Normal 2 3 14" xfId="9614"/>
    <cellStyle name="Normal 2 3 14 2" xfId="9615"/>
    <cellStyle name="Normal 2 3 14 3" xfId="9616"/>
    <cellStyle name="Normal 2 3 14 4" xfId="9617"/>
    <cellStyle name="Normal 2 3 15" xfId="9618"/>
    <cellStyle name="Normal 2 3 15 2" xfId="9619"/>
    <cellStyle name="Normal 2 3 15 3" xfId="9620"/>
    <cellStyle name="Normal 2 3 15 4" xfId="9621"/>
    <cellStyle name="Normal 2 3 16" xfId="9622"/>
    <cellStyle name="Normal 2 3 16 2" xfId="9623"/>
    <cellStyle name="Normal 2 3 16 3" xfId="9624"/>
    <cellStyle name="Normal 2 3 16 4" xfId="9625"/>
    <cellStyle name="Normal 2 3 17" xfId="9626"/>
    <cellStyle name="Normal 2 3 17 2" xfId="9627"/>
    <cellStyle name="Normal 2 3 17 3" xfId="9628"/>
    <cellStyle name="Normal 2 3 17 4" xfId="9629"/>
    <cellStyle name="Normal 2 3 18" xfId="9630"/>
    <cellStyle name="Normal 2 3 18 2" xfId="9631"/>
    <cellStyle name="Normal 2 3 18 3" xfId="9632"/>
    <cellStyle name="Normal 2 3 18 4" xfId="9633"/>
    <cellStyle name="Normal 2 3 19" xfId="9634"/>
    <cellStyle name="Normal 2 3 19 2" xfId="9635"/>
    <cellStyle name="Normal 2 3 19 3" xfId="9636"/>
    <cellStyle name="Normal 2 3 19 4" xfId="9637"/>
    <cellStyle name="Normal 2 3 2" xfId="1192"/>
    <cellStyle name="Normal 2 3 2 2" xfId="3340"/>
    <cellStyle name="Normal 2 3 2 2 2" xfId="3341"/>
    <cellStyle name="Normal 2 3 2 2 2 2" xfId="9638"/>
    <cellStyle name="Normal 2 3 2 2 2 3" xfId="9639"/>
    <cellStyle name="Normal 2 3 2 2 3" xfId="9640"/>
    <cellStyle name="Normal 2 3 2 2 4" xfId="9641"/>
    <cellStyle name="Normal 2 3 2 3" xfId="9642"/>
    <cellStyle name="Normal 2 3 2 3 2" xfId="9643"/>
    <cellStyle name="Normal 2 3 2 3 3" xfId="9644"/>
    <cellStyle name="Normal 2 3 2 3 4" xfId="9645"/>
    <cellStyle name="Normal 2 3 2 4" xfId="9646"/>
    <cellStyle name="Normal 2 3 2 4 2" xfId="9647"/>
    <cellStyle name="Normal 2 3 2 4 3" xfId="9648"/>
    <cellStyle name="Normal 2 3 2 4 4" xfId="9649"/>
    <cellStyle name="Normal 2 3 2 5" xfId="9650"/>
    <cellStyle name="Normal 2 3 2 6" xfId="9651"/>
    <cellStyle name="Normal 2 3 2 7" xfId="9652"/>
    <cellStyle name="Normal 2 3 2 8" xfId="9653"/>
    <cellStyle name="Normal 2 3 2 9" xfId="9654"/>
    <cellStyle name="Normal 2 3 20" xfId="9655"/>
    <cellStyle name="Normal 2 3 20 2" xfId="9656"/>
    <cellStyle name="Normal 2 3 20 3" xfId="9657"/>
    <cellStyle name="Normal 2 3 20 4" xfId="9658"/>
    <cellStyle name="Normal 2 3 21" xfId="9659"/>
    <cellStyle name="Normal 2 3 21 2" xfId="9660"/>
    <cellStyle name="Normal 2 3 21 3" xfId="9661"/>
    <cellStyle name="Normal 2 3 21 4" xfId="9662"/>
    <cellStyle name="Normal 2 3 22" xfId="9663"/>
    <cellStyle name="Normal 2 3 22 2" xfId="9664"/>
    <cellStyle name="Normal 2 3 22 3" xfId="9665"/>
    <cellStyle name="Normal 2 3 22 4" xfId="9666"/>
    <cellStyle name="Normal 2 3 23" xfId="9667"/>
    <cellStyle name="Normal 2 3 23 2" xfId="9668"/>
    <cellStyle name="Normal 2 3 23 3" xfId="9669"/>
    <cellStyle name="Normal 2 3 23 4" xfId="9670"/>
    <cellStyle name="Normal 2 3 24" xfId="9671"/>
    <cellStyle name="Normal 2 3 24 2" xfId="9672"/>
    <cellStyle name="Normal 2 3 24 3" xfId="9673"/>
    <cellStyle name="Normal 2 3 24 4" xfId="9674"/>
    <cellStyle name="Normal 2 3 25" xfId="9675"/>
    <cellStyle name="Normal 2 3 25 2" xfId="9676"/>
    <cellStyle name="Normal 2 3 25 3" xfId="9677"/>
    <cellStyle name="Normal 2 3 25 4" xfId="9678"/>
    <cellStyle name="Normal 2 3 26" xfId="9679"/>
    <cellStyle name="Normal 2 3 26 2" xfId="9680"/>
    <cellStyle name="Normal 2 3 26 3" xfId="9681"/>
    <cellStyle name="Normal 2 3 26 4" xfId="9682"/>
    <cellStyle name="Normal 2 3 27" xfId="9683"/>
    <cellStyle name="Normal 2 3 27 2" xfId="9684"/>
    <cellStyle name="Normal 2 3 27 3" xfId="9685"/>
    <cellStyle name="Normal 2 3 27 4" xfId="9686"/>
    <cellStyle name="Normal 2 3 28" xfId="9687"/>
    <cellStyle name="Normal 2 3 28 2" xfId="9688"/>
    <cellStyle name="Normal 2 3 28 3" xfId="9689"/>
    <cellStyle name="Normal 2 3 28 4" xfId="9690"/>
    <cellStyle name="Normal 2 3 29" xfId="9691"/>
    <cellStyle name="Normal 2 3 29 2" xfId="9692"/>
    <cellStyle name="Normal 2 3 29 3" xfId="9693"/>
    <cellStyle name="Normal 2 3 29 4" xfId="9694"/>
    <cellStyle name="Normal 2 3 3" xfId="1193"/>
    <cellStyle name="Normal 2 3 3 2" xfId="3342"/>
    <cellStyle name="Normal 2 3 3 2 2" xfId="9695"/>
    <cellStyle name="Normal 2 3 3 2 3" xfId="9696"/>
    <cellStyle name="Normal 2 3 3 2 4" xfId="9697"/>
    <cellStyle name="Normal 2 3 3 3" xfId="3343"/>
    <cellStyle name="Normal 2 3 3 3 2" xfId="9698"/>
    <cellStyle name="Normal 2 3 3 3 3" xfId="9699"/>
    <cellStyle name="Normal 2 3 3 3 4" xfId="9700"/>
    <cellStyle name="Normal 2 3 3 4" xfId="9701"/>
    <cellStyle name="Normal 2 3 3 4 2" xfId="9702"/>
    <cellStyle name="Normal 2 3 3 4 3" xfId="9703"/>
    <cellStyle name="Normal 2 3 3 4 4" xfId="9704"/>
    <cellStyle name="Normal 2 3 3 5" xfId="9705"/>
    <cellStyle name="Normal 2 3 3 6" xfId="9706"/>
    <cellStyle name="Normal 2 3 3 7" xfId="9707"/>
    <cellStyle name="Normal 2 3 3 8" xfId="9708"/>
    <cellStyle name="Normal 2 3 3 9" xfId="9709"/>
    <cellStyle name="Normal 2 3 30" xfId="9710"/>
    <cellStyle name="Normal 2 3 30 2" xfId="9711"/>
    <cellStyle name="Normal 2 3 30 3" xfId="9712"/>
    <cellStyle name="Normal 2 3 30 4" xfId="9713"/>
    <cellStyle name="Normal 2 3 31" xfId="9714"/>
    <cellStyle name="Normal 2 3 31 2" xfId="9715"/>
    <cellStyle name="Normal 2 3 31 3" xfId="9716"/>
    <cellStyle name="Normal 2 3 31 4" xfId="9717"/>
    <cellStyle name="Normal 2 3 32" xfId="9718"/>
    <cellStyle name="Normal 2 3 32 2" xfId="9719"/>
    <cellStyle name="Normal 2 3 32 3" xfId="9720"/>
    <cellStyle name="Normal 2 3 32 4" xfId="9721"/>
    <cellStyle name="Normal 2 3 33" xfId="9722"/>
    <cellStyle name="Normal 2 3 33 2" xfId="9723"/>
    <cellStyle name="Normal 2 3 33 3" xfId="9724"/>
    <cellStyle name="Normal 2 3 33 4" xfId="9725"/>
    <cellStyle name="Normal 2 3 34" xfId="9726"/>
    <cellStyle name="Normal 2 3 34 2" xfId="9727"/>
    <cellStyle name="Normal 2 3 34 3" xfId="9728"/>
    <cellStyle name="Normal 2 3 34 4" xfId="9729"/>
    <cellStyle name="Normal 2 3 35" xfId="9730"/>
    <cellStyle name="Normal 2 3 35 2" xfId="9731"/>
    <cellStyle name="Normal 2 3 35 3" xfId="9732"/>
    <cellStyle name="Normal 2 3 35 4" xfId="9733"/>
    <cellStyle name="Normal 2 3 36" xfId="9734"/>
    <cellStyle name="Normal 2 3 36 2" xfId="9735"/>
    <cellStyle name="Normal 2 3 36 3" xfId="9736"/>
    <cellStyle name="Normal 2 3 36 4" xfId="9737"/>
    <cellStyle name="Normal 2 3 37" xfId="9738"/>
    <cellStyle name="Normal 2 3 37 2" xfId="9739"/>
    <cellStyle name="Normal 2 3 37 3" xfId="9740"/>
    <cellStyle name="Normal 2 3 37 4" xfId="9741"/>
    <cellStyle name="Normal 2 3 38" xfId="9742"/>
    <cellStyle name="Normal 2 3 38 2" xfId="9743"/>
    <cellStyle name="Normal 2 3 38 3" xfId="9744"/>
    <cellStyle name="Normal 2 3 38 4" xfId="9745"/>
    <cellStyle name="Normal 2 3 39" xfId="9746"/>
    <cellStyle name="Normal 2 3 39 2" xfId="9747"/>
    <cellStyle name="Normal 2 3 39 3" xfId="9748"/>
    <cellStyle name="Normal 2 3 39 4" xfId="9749"/>
    <cellStyle name="Normal 2 3 4" xfId="3344"/>
    <cellStyle name="Normal 2 3 4 2" xfId="3345"/>
    <cellStyle name="Normal 2 3 4 2 2" xfId="9750"/>
    <cellStyle name="Normal 2 3 4 2 3" xfId="9751"/>
    <cellStyle name="Normal 2 3 4 3" xfId="3346"/>
    <cellStyle name="Normal 2 3 4 3 2" xfId="9752"/>
    <cellStyle name="Normal 2 3 4 3 3" xfId="9753"/>
    <cellStyle name="Normal 2 3 4 4" xfId="9754"/>
    <cellStyle name="Normal 2 3 4 5" xfId="9755"/>
    <cellStyle name="Normal 2 3 40" xfId="9756"/>
    <cellStyle name="Normal 2 3 40 2" xfId="9757"/>
    <cellStyle name="Normal 2 3 40 3" xfId="9758"/>
    <cellStyle name="Normal 2 3 40 4" xfId="9759"/>
    <cellStyle name="Normal 2 3 41" xfId="9760"/>
    <cellStyle name="Normal 2 3 41 2" xfId="9761"/>
    <cellStyle name="Normal 2 3 41 3" xfId="9762"/>
    <cellStyle name="Normal 2 3 41 4" xfId="9763"/>
    <cellStyle name="Normal 2 3 42" xfId="9764"/>
    <cellStyle name="Normal 2 3 42 2" xfId="9765"/>
    <cellStyle name="Normal 2 3 42 3" xfId="9766"/>
    <cellStyle name="Normal 2 3 42 4" xfId="9767"/>
    <cellStyle name="Normal 2 3 43" xfId="9768"/>
    <cellStyle name="Normal 2 3 43 2" xfId="9769"/>
    <cellStyle name="Normal 2 3 43 3" xfId="9770"/>
    <cellStyle name="Normal 2 3 43 4" xfId="9771"/>
    <cellStyle name="Normal 2 3 44" xfId="9772"/>
    <cellStyle name="Normal 2 3 44 2" xfId="9773"/>
    <cellStyle name="Normal 2 3 44 3" xfId="9774"/>
    <cellStyle name="Normal 2 3 44 4" xfId="9775"/>
    <cellStyle name="Normal 2 3 45" xfId="9776"/>
    <cellStyle name="Normal 2 3 46" xfId="9777"/>
    <cellStyle name="Normal 2 3 47" xfId="9778"/>
    <cellStyle name="Normal 2 3 48" xfId="9779"/>
    <cellStyle name="Normal 2 3 49" xfId="9780"/>
    <cellStyle name="Normal 2 3 5" xfId="9781"/>
    <cellStyle name="Normal 2 3 5 2" xfId="9782"/>
    <cellStyle name="Normal 2 3 5 3" xfId="9783"/>
    <cellStyle name="Normal 2 3 5 4" xfId="9784"/>
    <cellStyle name="Normal 2 3 50" xfId="9785"/>
    <cellStyle name="Normal 2 3 51" xfId="9786"/>
    <cellStyle name="Normal 2 3 52" xfId="9787"/>
    <cellStyle name="Normal 2 3 53" xfId="9788"/>
    <cellStyle name="Normal 2 3 54" xfId="9789"/>
    <cellStyle name="Normal 2 3 6" xfId="9790"/>
    <cellStyle name="Normal 2 3 6 2" xfId="9791"/>
    <cellStyle name="Normal 2 3 6 3" xfId="9792"/>
    <cellStyle name="Normal 2 3 6 4" xfId="9793"/>
    <cellStyle name="Normal 2 3 7" xfId="9794"/>
    <cellStyle name="Normal 2 3 7 2" xfId="9795"/>
    <cellStyle name="Normal 2 3 7 3" xfId="9796"/>
    <cellStyle name="Normal 2 3 7 4" xfId="9797"/>
    <cellStyle name="Normal 2 3 8" xfId="9798"/>
    <cellStyle name="Normal 2 3 8 2" xfId="9799"/>
    <cellStyle name="Normal 2 3 8 3" xfId="9800"/>
    <cellStyle name="Normal 2 3 8 4" xfId="9801"/>
    <cellStyle name="Normal 2 3 9" xfId="9802"/>
    <cellStyle name="Normal 2 3 9 2" xfId="9803"/>
    <cellStyle name="Normal 2 3 9 3" xfId="9804"/>
    <cellStyle name="Normal 2 3 9 4" xfId="9805"/>
    <cellStyle name="Normal 2 3_8 B" xfId="51247"/>
    <cellStyle name="Normal 2 30" xfId="3347"/>
    <cellStyle name="Normal 2 31" xfId="3348"/>
    <cellStyle name="Normal 2 32" xfId="3349"/>
    <cellStyle name="Normal 2 33" xfId="3350"/>
    <cellStyle name="Normal 2 34" xfId="3351"/>
    <cellStyle name="Normal 2 35" xfId="3352"/>
    <cellStyle name="Normal 2 36" xfId="3353"/>
    <cellStyle name="Normal 2 37" xfId="3354"/>
    <cellStyle name="Normal 2 38" xfId="3355"/>
    <cellStyle name="Normal 2 39" xfId="3356"/>
    <cellStyle name="Normal 2 39 2" xfId="9806"/>
    <cellStyle name="Normal 2 39 3" xfId="9807"/>
    <cellStyle name="Normal 2 39 4" xfId="9808"/>
    <cellStyle name="Normal 2 4" xfId="1194"/>
    <cellStyle name="Normal 2 4 10" xfId="9809"/>
    <cellStyle name="Normal 2 4 11" xfId="9810"/>
    <cellStyle name="Normal 2 4 12" xfId="9811"/>
    <cellStyle name="Normal 2 4 13" xfId="9812"/>
    <cellStyle name="Normal 2 4 14" xfId="9813"/>
    <cellStyle name="Normal 2 4 15" xfId="9814"/>
    <cellStyle name="Normal 2 4 2" xfId="1195"/>
    <cellStyle name="Normal 2 4 2 2" xfId="3357"/>
    <cellStyle name="Normal 2 4 2 2 2" xfId="9815"/>
    <cellStyle name="Normal 2 4 2 2 3" xfId="9816"/>
    <cellStyle name="Normal 2 4 2 3" xfId="9817"/>
    <cellStyle name="Normal 2 4 2 4" xfId="9818"/>
    <cellStyle name="Normal 2 4 3" xfId="1196"/>
    <cellStyle name="Normal 2 4 3 2" xfId="9819"/>
    <cellStyle name="Normal 2 4 3 3" xfId="9820"/>
    <cellStyle name="Normal 2 4 4" xfId="1197"/>
    <cellStyle name="Normal 2 4 5" xfId="1198"/>
    <cellStyle name="Normal 2 4 6" xfId="1199"/>
    <cellStyle name="Normal 2 4 7" xfId="1200"/>
    <cellStyle name="Normal 2 4 8" xfId="1201"/>
    <cellStyle name="Normal 2 4 9" xfId="9821"/>
    <cellStyle name="Normal 2 4_State APPENDIX_Planning Tables 2011-12" xfId="3358"/>
    <cellStyle name="Normal 2 40" xfId="9822"/>
    <cellStyle name="Normal 2 41" xfId="9823"/>
    <cellStyle name="Normal 2 41 2" xfId="9824"/>
    <cellStyle name="Normal 2 42" xfId="51248"/>
    <cellStyle name="Normal 2 43" xfId="51249"/>
    <cellStyle name="Normal 2 44" xfId="51250"/>
    <cellStyle name="Normal 2 45" xfId="51251"/>
    <cellStyle name="Normal 2 46" xfId="51252"/>
    <cellStyle name="Normal 2 47" xfId="51253"/>
    <cellStyle name="Normal 2 48" xfId="51254"/>
    <cellStyle name="Normal 2 49" xfId="51255"/>
    <cellStyle name="Normal 2 5" xfId="1202"/>
    <cellStyle name="Normal 2 5 2" xfId="1203"/>
    <cellStyle name="Normal 2 5 2 2" xfId="51256"/>
    <cellStyle name="Normal 2 5 3" xfId="1204"/>
    <cellStyle name="Normal 2 5 4" xfId="1205"/>
    <cellStyle name="Normal 2 5 5" xfId="1206"/>
    <cellStyle name="Normal 2 5 6" xfId="1207"/>
    <cellStyle name="Normal 2 5 7" xfId="1208"/>
    <cellStyle name="Normal 2 5 8" xfId="1209"/>
    <cellStyle name="Normal 2 5 9" xfId="51257"/>
    <cellStyle name="Normal 2 6" xfId="1210"/>
    <cellStyle name="Normal 2 6 2" xfId="1211"/>
    <cellStyle name="Normal 2 6 2 2" xfId="3359"/>
    <cellStyle name="Normal 2 6 3" xfId="1212"/>
    <cellStyle name="Normal 2 6 4" xfId="1213"/>
    <cellStyle name="Normal 2 6 5" xfId="51258"/>
    <cellStyle name="Normal 2 7" xfId="1214"/>
    <cellStyle name="Normal 2 7 2" xfId="1215"/>
    <cellStyle name="Normal 2 7 2 2" xfId="1216"/>
    <cellStyle name="Normal 2 7 2 2 2" xfId="1217"/>
    <cellStyle name="Normal 2 7 2 2 2 2" xfId="1218"/>
    <cellStyle name="Normal 2 7 2 2 3" xfId="1219"/>
    <cellStyle name="Normal 2 7 2 3" xfId="1220"/>
    <cellStyle name="Normal 2 7 2 4" xfId="1221"/>
    <cellStyle name="Normal 2 7 2 4 2" xfId="1222"/>
    <cellStyle name="Normal 2 7 3" xfId="1223"/>
    <cellStyle name="Normal 2 7 3 2" xfId="1224"/>
    <cellStyle name="Normal 2 7 3 2 2" xfId="1225"/>
    <cellStyle name="Normal 2 7 3 3" xfId="1226"/>
    <cellStyle name="Normal 2 7 4" xfId="1227"/>
    <cellStyle name="Normal 2 7 4 2" xfId="1228"/>
    <cellStyle name="Normal 2 8" xfId="1229"/>
    <cellStyle name="Normal 2 8 2" xfId="1230"/>
    <cellStyle name="Normal 2 8 3" xfId="1231"/>
    <cellStyle name="Normal 2 8 4" xfId="1232"/>
    <cellStyle name="Normal 2 8 5" xfId="51259"/>
    <cellStyle name="Normal 2 8_Book1" xfId="51260"/>
    <cellStyle name="Normal 2 9" xfId="1233"/>
    <cellStyle name="Normal 2 9 2" xfId="1234"/>
    <cellStyle name="Normal 2 9 2 2" xfId="1235"/>
    <cellStyle name="Normal 2 9 3" xfId="1236"/>
    <cellStyle name="Normal 2 9 4" xfId="51261"/>
    <cellStyle name="Normal 2_2013-14 _Annexure" xfId="51262"/>
    <cellStyle name="Normal 20" xfId="1237"/>
    <cellStyle name="Normal 20 2" xfId="9825"/>
    <cellStyle name="Normal 20 3" xfId="9826"/>
    <cellStyle name="Normal 20 4" xfId="9827"/>
    <cellStyle name="Normal 20 5" xfId="9828"/>
    <cellStyle name="Normal 20 6" xfId="9829"/>
    <cellStyle name="Normal 21" xfId="1238"/>
    <cellStyle name="Normal 21 2" xfId="9830"/>
    <cellStyle name="Normal 21 3" xfId="9831"/>
    <cellStyle name="Normal 21 4" xfId="9832"/>
    <cellStyle name="Normal 21 5" xfId="9833"/>
    <cellStyle name="Normal 21 6" xfId="9834"/>
    <cellStyle name="Normal 22" xfId="1239"/>
    <cellStyle name="Normal 22 2" xfId="9835"/>
    <cellStyle name="Normal 22 3" xfId="9836"/>
    <cellStyle name="Normal 22 4" xfId="9837"/>
    <cellStyle name="Normal 22 5" xfId="9838"/>
    <cellStyle name="Normal 22 6" xfId="9839"/>
    <cellStyle name="Normal 23" xfId="1240"/>
    <cellStyle name="Normal 23 2" xfId="9840"/>
    <cellStyle name="Normal 23 3" xfId="9841"/>
    <cellStyle name="Normal 23 4" xfId="9842"/>
    <cellStyle name="Normal 23 5" xfId="9843"/>
    <cellStyle name="Normal 23 6" xfId="9844"/>
    <cellStyle name="Normal 24" xfId="1241"/>
    <cellStyle name="Normal 24 2" xfId="9845"/>
    <cellStyle name="Normal 24 3" xfId="9846"/>
    <cellStyle name="Normal 24 4" xfId="9847"/>
    <cellStyle name="Normal 24 5" xfId="9848"/>
    <cellStyle name="Normal 24 6" xfId="9849"/>
    <cellStyle name="Normal 25" xfId="1242"/>
    <cellStyle name="Normal 25 2" xfId="9850"/>
    <cellStyle name="Normal 25 3" xfId="9851"/>
    <cellStyle name="Normal 25 4" xfId="9852"/>
    <cellStyle name="Normal 25 5" xfId="9853"/>
    <cellStyle name="Normal 25 6" xfId="9854"/>
    <cellStyle name="Normal 26" xfId="1243"/>
    <cellStyle name="Normal 26 2" xfId="9855"/>
    <cellStyle name="Normal 26 3" xfId="9856"/>
    <cellStyle name="Normal 26 4" xfId="9857"/>
    <cellStyle name="Normal 26 5" xfId="9858"/>
    <cellStyle name="Normal 26 6" xfId="9859"/>
    <cellStyle name="Normal 27" xfId="1244"/>
    <cellStyle name="Normal 27 2" xfId="9860"/>
    <cellStyle name="Normal 27 3" xfId="9861"/>
    <cellStyle name="Normal 27 4" xfId="9862"/>
    <cellStyle name="Normal 27 5" xfId="9863"/>
    <cellStyle name="Normal 27 6" xfId="9864"/>
    <cellStyle name="Normal 28" xfId="1245"/>
    <cellStyle name="Normal 28 2" xfId="9865"/>
    <cellStyle name="Normal 28 3" xfId="9866"/>
    <cellStyle name="Normal 28 4" xfId="9867"/>
    <cellStyle name="Normal 28 5" xfId="9868"/>
    <cellStyle name="Normal 28 6" xfId="9869"/>
    <cellStyle name="Normal 29" xfId="1246"/>
    <cellStyle name="Normal 29 2" xfId="9870"/>
    <cellStyle name="Normal 29 3" xfId="9871"/>
    <cellStyle name="Normal 29 4" xfId="9872"/>
    <cellStyle name="Normal 29 5" xfId="9873"/>
    <cellStyle name="Normal 29 6" xfId="9874"/>
    <cellStyle name="Normal 3" xfId="2"/>
    <cellStyle name="Normal 3 10" xfId="1247"/>
    <cellStyle name="Normal 3 10 2" xfId="9875"/>
    <cellStyle name="Normal 3 10 2 2" xfId="9876"/>
    <cellStyle name="Normal 3 10 3" xfId="9877"/>
    <cellStyle name="Normal 3 10 4" xfId="9878"/>
    <cellStyle name="Normal 3 11" xfId="1248"/>
    <cellStyle name="Normal 3 11 2" xfId="9879"/>
    <cellStyle name="Normal 3 11 3" xfId="9880"/>
    <cellStyle name="Normal 3 11 4" xfId="9881"/>
    <cellStyle name="Normal 3 12" xfId="1249"/>
    <cellStyle name="Normal 3 12 2" xfId="9882"/>
    <cellStyle name="Normal 3 12 3" xfId="9883"/>
    <cellStyle name="Normal 3 12 4" xfId="9884"/>
    <cellStyle name="Normal 3 13" xfId="1250"/>
    <cellStyle name="Normal 3 13 2" xfId="9885"/>
    <cellStyle name="Normal 3 13 3" xfId="9886"/>
    <cellStyle name="Normal 3 13 4" xfId="9887"/>
    <cellStyle name="Normal 3 14" xfId="3360"/>
    <cellStyle name="Normal 3 14 2" xfId="9888"/>
    <cellStyle name="Normal 3 14 3" xfId="9889"/>
    <cellStyle name="Normal 3 14 4" xfId="9890"/>
    <cellStyle name="Normal 3 15" xfId="3361"/>
    <cellStyle name="Normal 3 15 2" xfId="9891"/>
    <cellStyle name="Normal 3 15 3" xfId="9892"/>
    <cellStyle name="Normal 3 15 4" xfId="9893"/>
    <cellStyle name="Normal 3 16" xfId="3362"/>
    <cellStyle name="Normal 3 16 2" xfId="9894"/>
    <cellStyle name="Normal 3 16 3" xfId="9895"/>
    <cellStyle name="Normal 3 16 4" xfId="9896"/>
    <cellStyle name="Normal 3 17" xfId="3363"/>
    <cellStyle name="Normal 3 17 2" xfId="9897"/>
    <cellStyle name="Normal 3 17 3" xfId="9898"/>
    <cellStyle name="Normal 3 17 4" xfId="9899"/>
    <cellStyle name="Normal 3 18" xfId="3364"/>
    <cellStyle name="Normal 3 18 2" xfId="9900"/>
    <cellStyle name="Normal 3 18 3" xfId="9901"/>
    <cellStyle name="Normal 3 18 4" xfId="9902"/>
    <cellStyle name="Normal 3 19" xfId="3365"/>
    <cellStyle name="Normal 3 19 2" xfId="9903"/>
    <cellStyle name="Normal 3 19 3" xfId="9904"/>
    <cellStyle name="Normal 3 19 4" xfId="9905"/>
    <cellStyle name="Normal 3 2" xfId="3"/>
    <cellStyle name="Normal 3 2 2" xfId="1251"/>
    <cellStyle name="Normal 3 2 3" xfId="13"/>
    <cellStyle name="Normal 3 20" xfId="3366"/>
    <cellStyle name="Normal 3 20 2" xfId="9906"/>
    <cellStyle name="Normal 3 20 3" xfId="9907"/>
    <cellStyle name="Normal 3 20 4" xfId="9908"/>
    <cellStyle name="Normal 3 21" xfId="3367"/>
    <cellStyle name="Normal 3 21 2" xfId="9909"/>
    <cellStyle name="Normal 3 21 3" xfId="9910"/>
    <cellStyle name="Normal 3 21 4" xfId="9911"/>
    <cellStyle name="Normal 3 22" xfId="3368"/>
    <cellStyle name="Normal 3 22 2" xfId="9912"/>
    <cellStyle name="Normal 3 22 3" xfId="9913"/>
    <cellStyle name="Normal 3 22 4" xfId="9914"/>
    <cellStyle name="Normal 3 23" xfId="3369"/>
    <cellStyle name="Normal 3 23 2" xfId="9915"/>
    <cellStyle name="Normal 3 23 3" xfId="9916"/>
    <cellStyle name="Normal 3 23 4" xfId="9917"/>
    <cellStyle name="Normal 3 24" xfId="3370"/>
    <cellStyle name="Normal 3 24 2" xfId="9918"/>
    <cellStyle name="Normal 3 24 3" xfId="9919"/>
    <cellStyle name="Normal 3 24 4" xfId="9920"/>
    <cellStyle name="Normal 3 25" xfId="3371"/>
    <cellStyle name="Normal 3 25 2" xfId="9921"/>
    <cellStyle name="Normal 3 25 3" xfId="9922"/>
    <cellStyle name="Normal 3 25 4" xfId="9923"/>
    <cellStyle name="Normal 3 26" xfId="3372"/>
    <cellStyle name="Normal 3 26 2" xfId="9924"/>
    <cellStyle name="Normal 3 26 3" xfId="9925"/>
    <cellStyle name="Normal 3 26 4" xfId="9926"/>
    <cellStyle name="Normal 3 27" xfId="3373"/>
    <cellStyle name="Normal 3 27 2" xfId="9927"/>
    <cellStyle name="Normal 3 27 3" xfId="9928"/>
    <cellStyle name="Normal 3 27 4" xfId="9929"/>
    <cellStyle name="Normal 3 28" xfId="3374"/>
    <cellStyle name="Normal 3 28 2" xfId="9930"/>
    <cellStyle name="Normal 3 28 3" xfId="9931"/>
    <cellStyle name="Normal 3 28 4" xfId="9932"/>
    <cellStyle name="Normal 3 29" xfId="3375"/>
    <cellStyle name="Normal 3 29 2" xfId="9933"/>
    <cellStyle name="Normal 3 29 3" xfId="9934"/>
    <cellStyle name="Normal 3 29 4" xfId="9935"/>
    <cellStyle name="Normal 3 3" xfId="1252"/>
    <cellStyle name="Normal 3 3 2" xfId="9936"/>
    <cellStyle name="Normal 3 3 2 2" xfId="9937"/>
    <cellStyle name="Normal 3 3 2 3" xfId="9938"/>
    <cellStyle name="Normal 3 3 2 4" xfId="9939"/>
    <cellStyle name="Normal 3 3 3" xfId="9940"/>
    <cellStyle name="Normal 3 3 3 2" xfId="9941"/>
    <cellStyle name="Normal 3 3 3 3" xfId="9942"/>
    <cellStyle name="Normal 3 3 3 4" xfId="9943"/>
    <cellStyle name="Normal 3 3 4" xfId="9944"/>
    <cellStyle name="Normal 3 3 4 2" xfId="9945"/>
    <cellStyle name="Normal 3 3 4 3" xfId="9946"/>
    <cellStyle name="Normal 3 3 4 4" xfId="9947"/>
    <cellStyle name="Normal 3 3 5" xfId="9948"/>
    <cellStyle name="Normal 3 3 6" xfId="9949"/>
    <cellStyle name="Normal 3 3 7" xfId="9950"/>
    <cellStyle name="Normal 3 3 8" xfId="9951"/>
    <cellStyle name="Normal 3 3 9" xfId="9952"/>
    <cellStyle name="Normal 3 30" xfId="3376"/>
    <cellStyle name="Normal 3 30 2" xfId="9953"/>
    <cellStyle name="Normal 3 30 3" xfId="9954"/>
    <cellStyle name="Normal 3 30 4" xfId="9955"/>
    <cellStyle name="Normal 3 31" xfId="3377"/>
    <cellStyle name="Normal 3 31 2" xfId="9956"/>
    <cellStyle name="Normal 3 31 3" xfId="9957"/>
    <cellStyle name="Normal 3 31 4" xfId="9958"/>
    <cellStyle name="Normal 3 32" xfId="3378"/>
    <cellStyle name="Normal 3 32 2" xfId="9959"/>
    <cellStyle name="Normal 3 32 3" xfId="9960"/>
    <cellStyle name="Normal 3 32 4" xfId="9961"/>
    <cellStyle name="Normal 3 33" xfId="3379"/>
    <cellStyle name="Normal 3 33 2" xfId="9962"/>
    <cellStyle name="Normal 3 33 3" xfId="9963"/>
    <cellStyle name="Normal 3 33 4" xfId="9964"/>
    <cellStyle name="Normal 3 34" xfId="3380"/>
    <cellStyle name="Normal 3 34 2" xfId="9965"/>
    <cellStyle name="Normal 3 34 3" xfId="9966"/>
    <cellStyle name="Normal 3 34 4" xfId="9967"/>
    <cellStyle name="Normal 3 35" xfId="3381"/>
    <cellStyle name="Normal 3 35 2" xfId="9968"/>
    <cellStyle name="Normal 3 35 3" xfId="9969"/>
    <cellStyle name="Normal 3 35 4" xfId="9970"/>
    <cellStyle name="Normal 3 36" xfId="3382"/>
    <cellStyle name="Normal 3 36 2" xfId="9971"/>
    <cellStyle name="Normal 3 36 3" xfId="9972"/>
    <cellStyle name="Normal 3 36 4" xfId="9973"/>
    <cellStyle name="Normal 3 37" xfId="3383"/>
    <cellStyle name="Normal 3 37 2" xfId="9974"/>
    <cellStyle name="Normal 3 37 3" xfId="9975"/>
    <cellStyle name="Normal 3 37 4" xfId="9976"/>
    <cellStyle name="Normal 3 38" xfId="9977"/>
    <cellStyle name="Normal 3 38 2" xfId="9978"/>
    <cellStyle name="Normal 3 38 3" xfId="9979"/>
    <cellStyle name="Normal 3 38 4" xfId="9980"/>
    <cellStyle name="Normal 3 39" xfId="9981"/>
    <cellStyle name="Normal 3 39 2" xfId="9982"/>
    <cellStyle name="Normal 3 39 3" xfId="9983"/>
    <cellStyle name="Normal 3 39 4" xfId="9984"/>
    <cellStyle name="Normal 3 4" xfId="1253"/>
    <cellStyle name="Normal 3 4 2" xfId="9985"/>
    <cellStyle name="Normal 3 4 3" xfId="9986"/>
    <cellStyle name="Normal 3 4 4" xfId="9987"/>
    <cellStyle name="Normal 3 4 5" xfId="9988"/>
    <cellStyle name="Normal 3 4 6" xfId="9989"/>
    <cellStyle name="Normal 3 40" xfId="9990"/>
    <cellStyle name="Normal 3 40 2" xfId="9991"/>
    <cellStyle name="Normal 3 40 3" xfId="9992"/>
    <cellStyle name="Normal 3 40 4" xfId="9993"/>
    <cellStyle name="Normal 3 41" xfId="9994"/>
    <cellStyle name="Normal 3 41 2" xfId="9995"/>
    <cellStyle name="Normal 3 41 3" xfId="9996"/>
    <cellStyle name="Normal 3 41 4" xfId="9997"/>
    <cellStyle name="Normal 3 42" xfId="9998"/>
    <cellStyle name="Normal 3 42 2" xfId="9999"/>
    <cellStyle name="Normal 3 42 3" xfId="10000"/>
    <cellStyle name="Normal 3 42 4" xfId="10001"/>
    <cellStyle name="Normal 3 43" xfId="10002"/>
    <cellStyle name="Normal 3 43 2" xfId="10003"/>
    <cellStyle name="Normal 3 43 3" xfId="10004"/>
    <cellStyle name="Normal 3 43 4" xfId="10005"/>
    <cellStyle name="Normal 3 44" xfId="10006"/>
    <cellStyle name="Normal 3 44 2" xfId="10007"/>
    <cellStyle name="Normal 3 44 3" xfId="10008"/>
    <cellStyle name="Normal 3 44 4" xfId="10009"/>
    <cellStyle name="Normal 3 45" xfId="10010"/>
    <cellStyle name="Normal 3 46" xfId="10011"/>
    <cellStyle name="Normal 3 47" xfId="10012"/>
    <cellStyle name="Normal 3 48" xfId="10013"/>
    <cellStyle name="Normal 3 49" xfId="10014"/>
    <cellStyle name="Normal 3 5" xfId="1254"/>
    <cellStyle name="Normal 3 5 2" xfId="10015"/>
    <cellStyle name="Normal 3 5 3" xfId="10016"/>
    <cellStyle name="Normal 3 5 4" xfId="10017"/>
    <cellStyle name="Normal 3 50" xfId="51263"/>
    <cellStyle name="Normal 3 51" xfId="51264"/>
    <cellStyle name="Normal 3 52" xfId="51265"/>
    <cellStyle name="Normal 3 53" xfId="51266"/>
    <cellStyle name="Normal 3 54" xfId="51267"/>
    <cellStyle name="Normal 3 55" xfId="51268"/>
    <cellStyle name="Normal 3 56" xfId="51269"/>
    <cellStyle name="Normal 3 57" xfId="51270"/>
    <cellStyle name="Normal 3 58" xfId="51271"/>
    <cellStyle name="Normal 3 59" xfId="51272"/>
    <cellStyle name="Normal 3 6" xfId="1255"/>
    <cellStyle name="Normal 3 6 2" xfId="10018"/>
    <cellStyle name="Normal 3 6 3" xfId="10019"/>
    <cellStyle name="Normal 3 6 4" xfId="10020"/>
    <cellStyle name="Normal 3 60" xfId="51273"/>
    <cellStyle name="Normal 3 61" xfId="51274"/>
    <cellStyle name="Normal 3 62" xfId="51275"/>
    <cellStyle name="Normal 3 63" xfId="51276"/>
    <cellStyle name="Normal 3 64" xfId="51277"/>
    <cellStyle name="Normal 3 65" xfId="51278"/>
    <cellStyle name="Normal 3 66" xfId="51279"/>
    <cellStyle name="Normal 3 67" xfId="51280"/>
    <cellStyle name="Normal 3 68" xfId="51281"/>
    <cellStyle name="Normal 3 69" xfId="51282"/>
    <cellStyle name="Normal 3 7" xfId="1256"/>
    <cellStyle name="Normal 3 7 2" xfId="10021"/>
    <cellStyle name="Normal 3 7 3" xfId="10022"/>
    <cellStyle name="Normal 3 7 4" xfId="10023"/>
    <cellStyle name="Normal 3 70" xfId="51283"/>
    <cellStyle name="Normal 3 71" xfId="51284"/>
    <cellStyle name="Normal 3 72" xfId="51285"/>
    <cellStyle name="Normal 3 8" xfId="1257"/>
    <cellStyle name="Normal 3 8 2" xfId="10024"/>
    <cellStyle name="Normal 3 8 3" xfId="10025"/>
    <cellStyle name="Normal 3 8 4" xfId="10026"/>
    <cellStyle name="Normal 3 9" xfId="1258"/>
    <cellStyle name="Normal 3 9 2" xfId="10027"/>
    <cellStyle name="Normal 3 9 3" xfId="10028"/>
    <cellStyle name="Normal 3 9 4" xfId="10029"/>
    <cellStyle name="Normal 3_8 B" xfId="51286"/>
    <cellStyle name="Normal 30" xfId="1259"/>
    <cellStyle name="Normal 30 2" xfId="10030"/>
    <cellStyle name="Normal 30 3" xfId="10031"/>
    <cellStyle name="Normal 30 4" xfId="10032"/>
    <cellStyle name="Normal 30 5" xfId="10033"/>
    <cellStyle name="Normal 30 6" xfId="10034"/>
    <cellStyle name="Normal 31" xfId="1260"/>
    <cellStyle name="Normal 31 2" xfId="10035"/>
    <cellStyle name="Normal 31 3" xfId="10036"/>
    <cellStyle name="Normal 31 4" xfId="10037"/>
    <cellStyle name="Normal 31 5" xfId="10038"/>
    <cellStyle name="Normal 31 6" xfId="10039"/>
    <cellStyle name="Normal 32" xfId="1261"/>
    <cellStyle name="Normal 32 2" xfId="10040"/>
    <cellStyle name="Normal 32 3" xfId="10041"/>
    <cellStyle name="Normal 32 4" xfId="10042"/>
    <cellStyle name="Normal 32 5" xfId="10043"/>
    <cellStyle name="Normal 32 6" xfId="10044"/>
    <cellStyle name="Normal 33" xfId="1262"/>
    <cellStyle name="Normal 33 2" xfId="3384"/>
    <cellStyle name="Normal 33 3" xfId="3385"/>
    <cellStyle name="Normal 33 4" xfId="10045"/>
    <cellStyle name="Normal 33 5" xfId="10046"/>
    <cellStyle name="Normal 33 6" xfId="10047"/>
    <cellStyle name="Normal 33 7" xfId="10048"/>
    <cellStyle name="Normal 33 8" xfId="10049"/>
    <cellStyle name="Normal 34" xfId="1263"/>
    <cellStyle name="Normal 34 10" xfId="10050"/>
    <cellStyle name="Normal 34 2" xfId="1264"/>
    <cellStyle name="Normal 34 2 2" xfId="10051"/>
    <cellStyle name="Normal 34 3" xfId="1265"/>
    <cellStyle name="Normal 34 4" xfId="12"/>
    <cellStyle name="Normal 34 4 2" xfId="10052"/>
    <cellStyle name="Normal 34 5" xfId="10053"/>
    <cellStyle name="Normal 34 6" xfId="10054"/>
    <cellStyle name="Normal 34 7" xfId="10055"/>
    <cellStyle name="Normal 34 8" xfId="10056"/>
    <cellStyle name="Normal 34 9" xfId="10057"/>
    <cellStyle name="Normal 34_A" xfId="3386"/>
    <cellStyle name="Normal 35" xfId="1266"/>
    <cellStyle name="Normal 35 2" xfId="1267"/>
    <cellStyle name="Normal 35 3" xfId="10058"/>
    <cellStyle name="Normal 35 4" xfId="10059"/>
    <cellStyle name="Normal 35 5" xfId="10060"/>
    <cellStyle name="Normal 35 6" xfId="10061"/>
    <cellStyle name="Normal 35 7" xfId="10062"/>
    <cellStyle name="Normal 36" xfId="1268"/>
    <cellStyle name="Normal 37" xfId="1269"/>
    <cellStyle name="Normal 38" xfId="1270"/>
    <cellStyle name="Normal 39" xfId="1271"/>
    <cellStyle name="Normal 4" xfId="1272"/>
    <cellStyle name="Normal 4 10" xfId="10063"/>
    <cellStyle name="Normal 4 11" xfId="10064"/>
    <cellStyle name="Normal 4 2" xfId="1273"/>
    <cellStyle name="Normal 4 2 10" xfId="1274"/>
    <cellStyle name="Normal 4 2 10 2" xfId="1641"/>
    <cellStyle name="Normal 4 2 10 2 2" xfId="10065"/>
    <cellStyle name="Normal 4 2 10 2 2 2" xfId="51287"/>
    <cellStyle name="Normal 4 2 10 2 3" xfId="10066"/>
    <cellStyle name="Normal 4 2 10 2 4" xfId="3646"/>
    <cellStyle name="Normal 4 2 10 2 5" xfId="10067"/>
    <cellStyle name="Normal 4 2 10 2 6" xfId="10068"/>
    <cellStyle name="Normal 4 2 10 3" xfId="10069"/>
    <cellStyle name="Normal 4 2 10 3 2" xfId="10070"/>
    <cellStyle name="Normal 4 2 10 4" xfId="10071"/>
    <cellStyle name="Normal 4 2 11" xfId="3387"/>
    <cellStyle name="Normal 4 2 11 2" xfId="10072"/>
    <cellStyle name="Normal 4 2 11 3" xfId="10073"/>
    <cellStyle name="Normal 4 2 12" xfId="3388"/>
    <cellStyle name="Normal 4 2 12 2" xfId="10074"/>
    <cellStyle name="Normal 4 2 12 3" xfId="10075"/>
    <cellStyle name="Normal 4 2 13" xfId="3389"/>
    <cellStyle name="Normal 4 2 13 2" xfId="10076"/>
    <cellStyle name="Normal 4 2 13 3" xfId="10077"/>
    <cellStyle name="Normal 4 2 14" xfId="3390"/>
    <cellStyle name="Normal 4 2 14 2" xfId="10078"/>
    <cellStyle name="Normal 4 2 14 3" xfId="10079"/>
    <cellStyle name="Normal 4 2 15" xfId="3391"/>
    <cellStyle name="Normal 4 2 15 2" xfId="10080"/>
    <cellStyle name="Normal 4 2 15 3" xfId="10081"/>
    <cellStyle name="Normal 4 2 16" xfId="3392"/>
    <cellStyle name="Normal 4 2 16 2" xfId="10082"/>
    <cellStyle name="Normal 4 2 16 3" xfId="10083"/>
    <cellStyle name="Normal 4 2 17" xfId="3393"/>
    <cellStyle name="Normal 4 2 17 2" xfId="10084"/>
    <cellStyle name="Normal 4 2 17 3" xfId="10085"/>
    <cellStyle name="Normal 4 2 18" xfId="3394"/>
    <cellStyle name="Normal 4 2 18 2" xfId="10086"/>
    <cellStyle name="Normal 4 2 18 3" xfId="10087"/>
    <cellStyle name="Normal 4 2 19" xfId="3395"/>
    <cellStyle name="Normal 4 2 19 2" xfId="10088"/>
    <cellStyle name="Normal 4 2 19 3" xfId="10089"/>
    <cellStyle name="Normal 4 2 2" xfId="1275"/>
    <cellStyle name="Normal 4 2 2 2" xfId="1644"/>
    <cellStyle name="Normal 4 2 2 2 2" xfId="3647"/>
    <cellStyle name="Normal 4 2 2 2 3" xfId="10090"/>
    <cellStyle name="Normal 4 2 2 2 4" xfId="10091"/>
    <cellStyle name="Normal 4 2 2 3" xfId="10092"/>
    <cellStyle name="Normal 4 2 2 4" xfId="51288"/>
    <cellStyle name="Normal 4 2 20" xfId="3396"/>
    <cellStyle name="Normal 4 2 20 2" xfId="10093"/>
    <cellStyle name="Normal 4 2 20 3" xfId="10094"/>
    <cellStyle name="Normal 4 2 21" xfId="3397"/>
    <cellStyle name="Normal 4 2 21 2" xfId="10095"/>
    <cellStyle name="Normal 4 2 21 3" xfId="10096"/>
    <cellStyle name="Normal 4 2 22" xfId="3398"/>
    <cellStyle name="Normal 4 2 22 2" xfId="10097"/>
    <cellStyle name="Normal 4 2 22 3" xfId="10098"/>
    <cellStyle name="Normal 4 2 23" xfId="3399"/>
    <cellStyle name="Normal 4 2 23 2" xfId="10099"/>
    <cellStyle name="Normal 4 2 23 3" xfId="10100"/>
    <cellStyle name="Normal 4 2 24" xfId="3400"/>
    <cellStyle name="Normal 4 2 24 2" xfId="10101"/>
    <cellStyle name="Normal 4 2 24 3" xfId="10102"/>
    <cellStyle name="Normal 4 2 25" xfId="3401"/>
    <cellStyle name="Normal 4 2 25 2" xfId="10103"/>
    <cellStyle name="Normal 4 2 25 3" xfId="10104"/>
    <cellStyle name="Normal 4 2 26" xfId="3402"/>
    <cellStyle name="Normal 4 2 26 2" xfId="10105"/>
    <cellStyle name="Normal 4 2 26 3" xfId="10106"/>
    <cellStyle name="Normal 4 2 27" xfId="3403"/>
    <cellStyle name="Normal 4 2 27 2" xfId="10107"/>
    <cellStyle name="Normal 4 2 27 3" xfId="10108"/>
    <cellStyle name="Normal 4 2 28" xfId="3404"/>
    <cellStyle name="Normal 4 2 28 2" xfId="10109"/>
    <cellStyle name="Normal 4 2 28 3" xfId="10110"/>
    <cellStyle name="Normal 4 2 29" xfId="3405"/>
    <cellStyle name="Normal 4 2 29 2" xfId="10111"/>
    <cellStyle name="Normal 4 2 29 3" xfId="10112"/>
    <cellStyle name="Normal 4 2 3" xfId="1276"/>
    <cellStyle name="Normal 4 2 3 2" xfId="10113"/>
    <cellStyle name="Normal 4 2 3 3" xfId="10114"/>
    <cellStyle name="Normal 4 2 30" xfId="3406"/>
    <cellStyle name="Normal 4 2 30 2" xfId="10115"/>
    <cellStyle name="Normal 4 2 30 3" xfId="10116"/>
    <cellStyle name="Normal 4 2 31" xfId="3407"/>
    <cellStyle name="Normal 4 2 31 2" xfId="10117"/>
    <cellStyle name="Normal 4 2 31 3" xfId="10118"/>
    <cellStyle name="Normal 4 2 32" xfId="3408"/>
    <cellStyle name="Normal 4 2 32 2" xfId="10119"/>
    <cellStyle name="Normal 4 2 32 3" xfId="10120"/>
    <cellStyle name="Normal 4 2 33" xfId="3409"/>
    <cellStyle name="Normal 4 2 33 2" xfId="10121"/>
    <cellStyle name="Normal 4 2 33 3" xfId="10122"/>
    <cellStyle name="Normal 4 2 34" xfId="3410"/>
    <cellStyle name="Normal 4 2 34 2" xfId="10123"/>
    <cellStyle name="Normal 4 2 34 3" xfId="10124"/>
    <cellStyle name="Normal 4 2 35" xfId="3411"/>
    <cellStyle name="Normal 4 2 35 2" xfId="10125"/>
    <cellStyle name="Normal 4 2 35 3" xfId="10126"/>
    <cellStyle name="Normal 4 2 36" xfId="10127"/>
    <cellStyle name="Normal 4 2 36 2" xfId="10128"/>
    <cellStyle name="Normal 4 2 37" xfId="10129"/>
    <cellStyle name="Normal 4 2 38" xfId="10130"/>
    <cellStyle name="Normal 4 2 39" xfId="10131"/>
    <cellStyle name="Normal 4 2 4" xfId="3412"/>
    <cellStyle name="Normal 4 2 4 2" xfId="10132"/>
    <cellStyle name="Normal 4 2 4 3" xfId="10133"/>
    <cellStyle name="Normal 4 2 4 4" xfId="10134"/>
    <cellStyle name="Normal 4 2 4 5" xfId="10135"/>
    <cellStyle name="Normal 4 2 5" xfId="3413"/>
    <cellStyle name="Normal 4 2 5 2" xfId="10136"/>
    <cellStyle name="Normal 4 2 5 3" xfId="10137"/>
    <cellStyle name="Normal 4 2 6" xfId="3414"/>
    <cellStyle name="Normal 4 2 6 2" xfId="10138"/>
    <cellStyle name="Normal 4 2 6 3" xfId="10139"/>
    <cellStyle name="Normal 4 2 7" xfId="3415"/>
    <cellStyle name="Normal 4 2 7 2" xfId="10140"/>
    <cellStyle name="Normal 4 2 7 3" xfId="10141"/>
    <cellStyle name="Normal 4 2 8" xfId="3416"/>
    <cellStyle name="Normal 4 2 8 2" xfId="10142"/>
    <cellStyle name="Normal 4 2 8 3" xfId="10143"/>
    <cellStyle name="Normal 4 2 9" xfId="3417"/>
    <cellStyle name="Normal 4 2 9 2" xfId="10144"/>
    <cellStyle name="Normal 4 2 9 3" xfId="10145"/>
    <cellStyle name="Normal 4 2_Book1" xfId="1277"/>
    <cellStyle name="Normal 4 3" xfId="1278"/>
    <cellStyle name="Normal 4 3 10" xfId="3418"/>
    <cellStyle name="Normal 4 3 10 2" xfId="10146"/>
    <cellStyle name="Normal 4 3 10 3" xfId="10147"/>
    <cellStyle name="Normal 4 3 11" xfId="3419"/>
    <cellStyle name="Normal 4 3 11 2" xfId="10148"/>
    <cellStyle name="Normal 4 3 11 3" xfId="10149"/>
    <cellStyle name="Normal 4 3 12" xfId="3420"/>
    <cellStyle name="Normal 4 3 12 2" xfId="10150"/>
    <cellStyle name="Normal 4 3 12 3" xfId="10151"/>
    <cellStyle name="Normal 4 3 13" xfId="3421"/>
    <cellStyle name="Normal 4 3 13 2" xfId="10152"/>
    <cellStyle name="Normal 4 3 13 3" xfId="10153"/>
    <cellStyle name="Normal 4 3 14" xfId="3422"/>
    <cellStyle name="Normal 4 3 14 2" xfId="10154"/>
    <cellStyle name="Normal 4 3 14 3" xfId="10155"/>
    <cellStyle name="Normal 4 3 15" xfId="3423"/>
    <cellStyle name="Normal 4 3 15 2" xfId="10156"/>
    <cellStyle name="Normal 4 3 15 3" xfId="10157"/>
    <cellStyle name="Normal 4 3 16" xfId="3424"/>
    <cellStyle name="Normal 4 3 16 2" xfId="10158"/>
    <cellStyle name="Normal 4 3 16 3" xfId="10159"/>
    <cellStyle name="Normal 4 3 17" xfId="3425"/>
    <cellStyle name="Normal 4 3 17 2" xfId="10160"/>
    <cellStyle name="Normal 4 3 17 3" xfId="10161"/>
    <cellStyle name="Normal 4 3 18" xfId="3426"/>
    <cellStyle name="Normal 4 3 18 2" xfId="10162"/>
    <cellStyle name="Normal 4 3 18 3" xfId="10163"/>
    <cellStyle name="Normal 4 3 19" xfId="3427"/>
    <cellStyle name="Normal 4 3 19 2" xfId="10164"/>
    <cellStyle name="Normal 4 3 19 3" xfId="10165"/>
    <cellStyle name="Normal 4 3 2" xfId="3428"/>
    <cellStyle name="Normal 4 3 2 2" xfId="10166"/>
    <cellStyle name="Normal 4 3 2 3" xfId="10167"/>
    <cellStyle name="Normal 4 3 20" xfId="3429"/>
    <cellStyle name="Normal 4 3 20 2" xfId="10168"/>
    <cellStyle name="Normal 4 3 20 3" xfId="10169"/>
    <cellStyle name="Normal 4 3 21" xfId="3430"/>
    <cellStyle name="Normal 4 3 21 2" xfId="10170"/>
    <cellStyle name="Normal 4 3 21 3" xfId="10171"/>
    <cellStyle name="Normal 4 3 22" xfId="3431"/>
    <cellStyle name="Normal 4 3 22 2" xfId="10172"/>
    <cellStyle name="Normal 4 3 22 3" xfId="10173"/>
    <cellStyle name="Normal 4 3 23" xfId="3432"/>
    <cellStyle name="Normal 4 3 23 2" xfId="10174"/>
    <cellStyle name="Normal 4 3 23 3" xfId="10175"/>
    <cellStyle name="Normal 4 3 24" xfId="3433"/>
    <cellStyle name="Normal 4 3 24 2" xfId="10176"/>
    <cellStyle name="Normal 4 3 24 3" xfId="10177"/>
    <cellStyle name="Normal 4 3 25" xfId="3434"/>
    <cellStyle name="Normal 4 3 25 2" xfId="10178"/>
    <cellStyle name="Normal 4 3 25 3" xfId="10179"/>
    <cellStyle name="Normal 4 3 26" xfId="3435"/>
    <cellStyle name="Normal 4 3 26 2" xfId="10180"/>
    <cellStyle name="Normal 4 3 26 3" xfId="10181"/>
    <cellStyle name="Normal 4 3 27" xfId="3436"/>
    <cellStyle name="Normal 4 3 27 2" xfId="10182"/>
    <cellStyle name="Normal 4 3 27 3" xfId="10183"/>
    <cellStyle name="Normal 4 3 28" xfId="3437"/>
    <cellStyle name="Normal 4 3 28 2" xfId="10184"/>
    <cellStyle name="Normal 4 3 28 3" xfId="10185"/>
    <cellStyle name="Normal 4 3 29" xfId="3438"/>
    <cellStyle name="Normal 4 3 29 2" xfId="10186"/>
    <cellStyle name="Normal 4 3 29 3" xfId="10187"/>
    <cellStyle name="Normal 4 3 3" xfId="3439"/>
    <cellStyle name="Normal 4 3 3 2" xfId="10188"/>
    <cellStyle name="Normal 4 3 3 3" xfId="10189"/>
    <cellStyle name="Normal 4 3 30" xfId="3440"/>
    <cellStyle name="Normal 4 3 30 2" xfId="10190"/>
    <cellStyle name="Normal 4 3 30 3" xfId="10191"/>
    <cellStyle name="Normal 4 3 31" xfId="3441"/>
    <cellStyle name="Normal 4 3 31 2" xfId="10192"/>
    <cellStyle name="Normal 4 3 31 3" xfId="10193"/>
    <cellStyle name="Normal 4 3 32" xfId="3442"/>
    <cellStyle name="Normal 4 3 32 2" xfId="10194"/>
    <cellStyle name="Normal 4 3 32 3" xfId="10195"/>
    <cellStyle name="Normal 4 3 33" xfId="3443"/>
    <cellStyle name="Normal 4 3 33 2" xfId="10196"/>
    <cellStyle name="Normal 4 3 33 3" xfId="10197"/>
    <cellStyle name="Normal 4 3 34" xfId="3444"/>
    <cellStyle name="Normal 4 3 34 2" xfId="10198"/>
    <cellStyle name="Normal 4 3 34 3" xfId="10199"/>
    <cellStyle name="Normal 4 3 35" xfId="3445"/>
    <cellStyle name="Normal 4 3 35 2" xfId="10200"/>
    <cellStyle name="Normal 4 3 35 3" xfId="10201"/>
    <cellStyle name="Normal 4 3 4" xfId="3446"/>
    <cellStyle name="Normal 4 3 4 2" xfId="10202"/>
    <cellStyle name="Normal 4 3 4 3" xfId="10203"/>
    <cellStyle name="Normal 4 3 5" xfId="3447"/>
    <cellStyle name="Normal 4 3 5 2" xfId="10204"/>
    <cellStyle name="Normal 4 3 5 3" xfId="10205"/>
    <cellStyle name="Normal 4 3 6" xfId="3448"/>
    <cellStyle name="Normal 4 3 6 2" xfId="10206"/>
    <cellStyle name="Normal 4 3 6 3" xfId="10207"/>
    <cellStyle name="Normal 4 3 7" xfId="3449"/>
    <cellStyle name="Normal 4 3 7 2" xfId="10208"/>
    <cellStyle name="Normal 4 3 7 3" xfId="10209"/>
    <cellStyle name="Normal 4 3 8" xfId="3450"/>
    <cellStyle name="Normal 4 3 8 2" xfId="10210"/>
    <cellStyle name="Normal 4 3 8 3" xfId="10211"/>
    <cellStyle name="Normal 4 3 9" xfId="3451"/>
    <cellStyle name="Normal 4 3 9 2" xfId="10212"/>
    <cellStyle name="Normal 4 3 9 3" xfId="10213"/>
    <cellStyle name="Normal 4 4" xfId="3452"/>
    <cellStyle name="Normal 4 5" xfId="10214"/>
    <cellStyle name="Normal 4 6" xfId="10215"/>
    <cellStyle name="Normal 4 7" xfId="10216"/>
    <cellStyle name="Normal 4 8" xfId="10217"/>
    <cellStyle name="Normal 4 9" xfId="10218"/>
    <cellStyle name="Normal 4_25% 12-13_2013-14 &amp; 2014-15 Table &amp; Annnexure Shorted" xfId="51289"/>
    <cellStyle name="Normal 40" xfId="1279"/>
    <cellStyle name="Normal 41" xfId="1280"/>
    <cellStyle name="Normal 42" xfId="1281"/>
    <cellStyle name="Normal 43" xfId="1282"/>
    <cellStyle name="Normal 44" xfId="1283"/>
    <cellStyle name="Normal 45" xfId="1284"/>
    <cellStyle name="Normal 46" xfId="1285"/>
    <cellStyle name="Normal 47" xfId="1286"/>
    <cellStyle name="Normal 48" xfId="1287"/>
    <cellStyle name="Normal 49" xfId="1288"/>
    <cellStyle name="Normal 5" xfId="1289"/>
    <cellStyle name="Normal 5 10" xfId="10219"/>
    <cellStyle name="Normal 5 11" xfId="10220"/>
    <cellStyle name="Normal 5 12" xfId="10221"/>
    <cellStyle name="Normal 5 13" xfId="10222"/>
    <cellStyle name="Normal 5 14" xfId="10223"/>
    <cellStyle name="Normal 5 15" xfId="10224"/>
    <cellStyle name="Normal 5 16" xfId="51290"/>
    <cellStyle name="Normal 5 17" xfId="51291"/>
    <cellStyle name="Normal 5 18" xfId="51292"/>
    <cellStyle name="Normal 5 19" xfId="51293"/>
    <cellStyle name="Normal 5 2" xfId="1290"/>
    <cellStyle name="Normal 5 2 2" xfId="1291"/>
    <cellStyle name="Normal 5 2 2 2" xfId="51294"/>
    <cellStyle name="Normal 5 2 3" xfId="1292"/>
    <cellStyle name="Normal 5 2 4" xfId="10225"/>
    <cellStyle name="Normal 5 2 4 2" xfId="10226"/>
    <cellStyle name="Normal 5 2 4_Sheet2" xfId="10227"/>
    <cellStyle name="Normal 5 2 5" xfId="10228"/>
    <cellStyle name="Normal 5 2_Abstract" xfId="51295"/>
    <cellStyle name="Normal 5 20" xfId="51296"/>
    <cellStyle name="Normal 5 21" xfId="51297"/>
    <cellStyle name="Normal 5 22" xfId="51298"/>
    <cellStyle name="Normal 5 23" xfId="51299"/>
    <cellStyle name="Normal 5 24" xfId="51300"/>
    <cellStyle name="Normal 5 25" xfId="51301"/>
    <cellStyle name="Normal 5 26" xfId="51302"/>
    <cellStyle name="Normal 5 27" xfId="51303"/>
    <cellStyle name="Normal 5 28" xfId="51304"/>
    <cellStyle name="Normal 5 29" xfId="51305"/>
    <cellStyle name="Normal 5 3" xfId="1293"/>
    <cellStyle name="Normal 5 3 2" xfId="1294"/>
    <cellStyle name="Normal 5 3 3" xfId="1295"/>
    <cellStyle name="Normal 5 30" xfId="51306"/>
    <cellStyle name="Normal 5 31" xfId="51307"/>
    <cellStyle name="Normal 5 32" xfId="51308"/>
    <cellStyle name="Normal 5 33" xfId="51309"/>
    <cellStyle name="Normal 5 4" xfId="1296"/>
    <cellStyle name="Normal 5 5" xfId="1297"/>
    <cellStyle name="Normal 5 6" xfId="1298"/>
    <cellStyle name="Normal 5 6 2" xfId="51310"/>
    <cellStyle name="Normal 5 7" xfId="1299"/>
    <cellStyle name="Normal 5 8" xfId="1300"/>
    <cellStyle name="Normal 5 9" xfId="10229"/>
    <cellStyle name="Normal 5 9 2" xfId="10230"/>
    <cellStyle name="Normal 5 9_Sheet2" xfId="10231"/>
    <cellStyle name="Normal 5_2012-13- nagar" xfId="51311"/>
    <cellStyle name="Normal 50" xfId="1301"/>
    <cellStyle name="Normal 51" xfId="1302"/>
    <cellStyle name="Normal 52" xfId="1303"/>
    <cellStyle name="Normal 53" xfId="1304"/>
    <cellStyle name="Normal 54" xfId="1305"/>
    <cellStyle name="Normal 55" xfId="1306"/>
    <cellStyle name="Normal 56" xfId="1307"/>
    <cellStyle name="Normal 57" xfId="1308"/>
    <cellStyle name="Normal 58" xfId="1309"/>
    <cellStyle name="Normal 59" xfId="1310"/>
    <cellStyle name="Normal 6" xfId="1311"/>
    <cellStyle name="Normal 6 10" xfId="10232"/>
    <cellStyle name="Normal 6 14" xfId="51312"/>
    <cellStyle name="Normal 6 15" xfId="51313"/>
    <cellStyle name="Normal 6 2" xfId="1312"/>
    <cellStyle name="Normal 6 2 2" xfId="3453"/>
    <cellStyle name="Normal 6 2 2 2" xfId="10233"/>
    <cellStyle name="Normal 6 2 2 3" xfId="10234"/>
    <cellStyle name="Normal 6 2 3" xfId="10235"/>
    <cellStyle name="Normal 6 2 4" xfId="10236"/>
    <cellStyle name="Normal 6 2 5" xfId="51314"/>
    <cellStyle name="Normal 6 3" xfId="1313"/>
    <cellStyle name="Normal 6 4" xfId="10237"/>
    <cellStyle name="Normal 6 4 2" xfId="51315"/>
    <cellStyle name="Normal 6 5" xfId="10238"/>
    <cellStyle name="Normal 6 6" xfId="10239"/>
    <cellStyle name="Normal 6 7" xfId="10240"/>
    <cellStyle name="Normal 6 8" xfId="10241"/>
    <cellStyle name="Normal 6 9" xfId="10242"/>
    <cellStyle name="Normal 60" xfId="1314"/>
    <cellStyle name="Normal 61" xfId="1315"/>
    <cellStyle name="Normal 62" xfId="1316"/>
    <cellStyle name="Normal 63" xfId="1317"/>
    <cellStyle name="Normal 64" xfId="1318"/>
    <cellStyle name="Normal 65" xfId="1319"/>
    <cellStyle name="Normal 66" xfId="1320"/>
    <cellStyle name="Normal 67" xfId="1321"/>
    <cellStyle name="Normal 68" xfId="1322"/>
    <cellStyle name="Normal 69" xfId="1323"/>
    <cellStyle name="Normal 7" xfId="1324"/>
    <cellStyle name="Normal 7 10" xfId="10243"/>
    <cellStyle name="Normal 7 11" xfId="10244"/>
    <cellStyle name="Normal 7 12" xfId="51316"/>
    <cellStyle name="Normal 7 2" xfId="1325"/>
    <cellStyle name="Normal 7 2 2" xfId="51317"/>
    <cellStyle name="Normal 7 3" xfId="1326"/>
    <cellStyle name="Normal 7 4" xfId="1327"/>
    <cellStyle name="Normal 7 4 2" xfId="10245"/>
    <cellStyle name="Normal 7 4 2 2" xfId="51318"/>
    <cellStyle name="Normal 7 4 3" xfId="10246"/>
    <cellStyle name="Normal 7 5" xfId="10247"/>
    <cellStyle name="Normal 7 6" xfId="10248"/>
    <cellStyle name="Normal 7 7" xfId="10249"/>
    <cellStyle name="Normal 7 8" xfId="10250"/>
    <cellStyle name="Normal 7 9" xfId="10251"/>
    <cellStyle name="Normal 7_Cost_Table__2014-15" xfId="10252"/>
    <cellStyle name="Normal 70" xfId="1328"/>
    <cellStyle name="Normal 71" xfId="1329"/>
    <cellStyle name="Normal 72" xfId="1330"/>
    <cellStyle name="Normal 73" xfId="1331"/>
    <cellStyle name="Normal 74" xfId="1332"/>
    <cellStyle name="Normal 75" xfId="1333"/>
    <cellStyle name="Normal 76" xfId="1334"/>
    <cellStyle name="Normal 77" xfId="1335"/>
    <cellStyle name="Normal 78" xfId="1336"/>
    <cellStyle name="Normal 79" xfId="1337"/>
    <cellStyle name="Normal 8" xfId="1338"/>
    <cellStyle name="Normal 8 10" xfId="10253"/>
    <cellStyle name="Normal 8 10 2" xfId="10254"/>
    <cellStyle name="Normal 8 10 3" xfId="10255"/>
    <cellStyle name="Normal 8 10 4" xfId="10256"/>
    <cellStyle name="Normal 8 11" xfId="10257"/>
    <cellStyle name="Normal 8 11 2" xfId="10258"/>
    <cellStyle name="Normal 8 11 3" xfId="10259"/>
    <cellStyle name="Normal 8 11 4" xfId="10260"/>
    <cellStyle name="Normal 8 12" xfId="10261"/>
    <cellStyle name="Normal 8 12 2" xfId="10262"/>
    <cellStyle name="Normal 8 12 3" xfId="10263"/>
    <cellStyle name="Normal 8 12 4" xfId="10264"/>
    <cellStyle name="Normal 8 13" xfId="10265"/>
    <cellStyle name="Normal 8 13 2" xfId="10266"/>
    <cellStyle name="Normal 8 13 3" xfId="10267"/>
    <cellStyle name="Normal 8 13 4" xfId="10268"/>
    <cellStyle name="Normal 8 14" xfId="10269"/>
    <cellStyle name="Normal 8 14 2" xfId="10270"/>
    <cellStyle name="Normal 8 14 3" xfId="10271"/>
    <cellStyle name="Normal 8 14 4" xfId="10272"/>
    <cellStyle name="Normal 8 15" xfId="10273"/>
    <cellStyle name="Normal 8 15 2" xfId="10274"/>
    <cellStyle name="Normal 8 15 3" xfId="10275"/>
    <cellStyle name="Normal 8 15 4" xfId="10276"/>
    <cellStyle name="Normal 8 16" xfId="10277"/>
    <cellStyle name="Normal 8 16 2" xfId="10278"/>
    <cellStyle name="Normal 8 16 3" xfId="10279"/>
    <cellStyle name="Normal 8 16 4" xfId="10280"/>
    <cellStyle name="Normal 8 17" xfId="10281"/>
    <cellStyle name="Normal 8 17 2" xfId="10282"/>
    <cellStyle name="Normal 8 17 3" xfId="10283"/>
    <cellStyle name="Normal 8 17 4" xfId="10284"/>
    <cellStyle name="Normal 8 18" xfId="10285"/>
    <cellStyle name="Normal 8 18 2" xfId="10286"/>
    <cellStyle name="Normal 8 18 3" xfId="10287"/>
    <cellStyle name="Normal 8 18 4" xfId="10288"/>
    <cellStyle name="Normal 8 19" xfId="10289"/>
    <cellStyle name="Normal 8 19 2" xfId="10290"/>
    <cellStyle name="Normal 8 19 3" xfId="10291"/>
    <cellStyle name="Normal 8 19 4" xfId="10292"/>
    <cellStyle name="Normal 8 2" xfId="1339"/>
    <cellStyle name="Normal 8 2 2" xfId="10293"/>
    <cellStyle name="Normal 8 2 2 2" xfId="10294"/>
    <cellStyle name="Normal 8 2 2 3" xfId="10295"/>
    <cellStyle name="Normal 8 2 2 4" xfId="10296"/>
    <cellStyle name="Normal 8 2 3" xfId="10297"/>
    <cellStyle name="Normal 8 2 3 2" xfId="10298"/>
    <cellStyle name="Normal 8 2 3 3" xfId="10299"/>
    <cellStyle name="Normal 8 2 3 4" xfId="10300"/>
    <cellStyle name="Normal 8 2 4" xfId="10301"/>
    <cellStyle name="Normal 8 2 4 2" xfId="10302"/>
    <cellStyle name="Normal 8 2 4 3" xfId="10303"/>
    <cellStyle name="Normal 8 2 4 4" xfId="10304"/>
    <cellStyle name="Normal 8 2 5" xfId="10305"/>
    <cellStyle name="Normal 8 2 6" xfId="10306"/>
    <cellStyle name="Normal 8 2 7" xfId="10307"/>
    <cellStyle name="Normal 8 2 8" xfId="10308"/>
    <cellStyle name="Normal 8 2 9" xfId="10309"/>
    <cellStyle name="Normal 8 20" xfId="10310"/>
    <cellStyle name="Normal 8 20 2" xfId="10311"/>
    <cellStyle name="Normal 8 20 3" xfId="10312"/>
    <cellStyle name="Normal 8 20 4" xfId="10313"/>
    <cellStyle name="Normal 8 21" xfId="10314"/>
    <cellStyle name="Normal 8 21 2" xfId="10315"/>
    <cellStyle name="Normal 8 21 3" xfId="10316"/>
    <cellStyle name="Normal 8 21 4" xfId="10317"/>
    <cellStyle name="Normal 8 22" xfId="10318"/>
    <cellStyle name="Normal 8 22 2" xfId="10319"/>
    <cellStyle name="Normal 8 22 3" xfId="10320"/>
    <cellStyle name="Normal 8 22 4" xfId="10321"/>
    <cellStyle name="Normal 8 23" xfId="10322"/>
    <cellStyle name="Normal 8 23 2" xfId="10323"/>
    <cellStyle name="Normal 8 23 3" xfId="10324"/>
    <cellStyle name="Normal 8 23 4" xfId="10325"/>
    <cellStyle name="Normal 8 24" xfId="10326"/>
    <cellStyle name="Normal 8 24 2" xfId="10327"/>
    <cellStyle name="Normal 8 24 3" xfId="10328"/>
    <cellStyle name="Normal 8 24 4" xfId="10329"/>
    <cellStyle name="Normal 8 25" xfId="10330"/>
    <cellStyle name="Normal 8 25 2" xfId="10331"/>
    <cellStyle name="Normal 8 25 3" xfId="10332"/>
    <cellStyle name="Normal 8 25 4" xfId="10333"/>
    <cellStyle name="Normal 8 26" xfId="10334"/>
    <cellStyle name="Normal 8 26 2" xfId="10335"/>
    <cellStyle name="Normal 8 26 3" xfId="10336"/>
    <cellStyle name="Normal 8 26 4" xfId="10337"/>
    <cellStyle name="Normal 8 27" xfId="10338"/>
    <cellStyle name="Normal 8 27 2" xfId="10339"/>
    <cellStyle name="Normal 8 27 3" xfId="10340"/>
    <cellStyle name="Normal 8 27 4" xfId="10341"/>
    <cellStyle name="Normal 8 28" xfId="10342"/>
    <cellStyle name="Normal 8 28 2" xfId="10343"/>
    <cellStyle name="Normal 8 28 3" xfId="10344"/>
    <cellStyle name="Normal 8 28 4" xfId="10345"/>
    <cellStyle name="Normal 8 29" xfId="10346"/>
    <cellStyle name="Normal 8 29 2" xfId="10347"/>
    <cellStyle name="Normal 8 29 3" xfId="10348"/>
    <cellStyle name="Normal 8 29 4" xfId="10349"/>
    <cellStyle name="Normal 8 3" xfId="1340"/>
    <cellStyle name="Normal 8 3 2" xfId="10350"/>
    <cellStyle name="Normal 8 3 3" xfId="10351"/>
    <cellStyle name="Normal 8 3 4" xfId="10352"/>
    <cellStyle name="Normal 8 3 5" xfId="10353"/>
    <cellStyle name="Normal 8 3 6" xfId="10354"/>
    <cellStyle name="Normal 8 30" xfId="10355"/>
    <cellStyle name="Normal 8 30 2" xfId="10356"/>
    <cellStyle name="Normal 8 30 3" xfId="10357"/>
    <cellStyle name="Normal 8 30 4" xfId="10358"/>
    <cellStyle name="Normal 8 31" xfId="10359"/>
    <cellStyle name="Normal 8 31 2" xfId="10360"/>
    <cellStyle name="Normal 8 31 3" xfId="10361"/>
    <cellStyle name="Normal 8 31 4" xfId="10362"/>
    <cellStyle name="Normal 8 32" xfId="10363"/>
    <cellStyle name="Normal 8 32 2" xfId="10364"/>
    <cellStyle name="Normal 8 32 3" xfId="10365"/>
    <cellStyle name="Normal 8 32 4" xfId="10366"/>
    <cellStyle name="Normal 8 33" xfId="10367"/>
    <cellStyle name="Normal 8 33 2" xfId="10368"/>
    <cellStyle name="Normal 8 33 3" xfId="10369"/>
    <cellStyle name="Normal 8 33 4" xfId="10370"/>
    <cellStyle name="Normal 8 34" xfId="10371"/>
    <cellStyle name="Normal 8 34 2" xfId="10372"/>
    <cellStyle name="Normal 8 34 3" xfId="10373"/>
    <cellStyle name="Normal 8 34 4" xfId="10374"/>
    <cellStyle name="Normal 8 35" xfId="10375"/>
    <cellStyle name="Normal 8 35 2" xfId="10376"/>
    <cellStyle name="Normal 8 35 3" xfId="10377"/>
    <cellStyle name="Normal 8 35 4" xfId="10378"/>
    <cellStyle name="Normal 8 36" xfId="10379"/>
    <cellStyle name="Normal 8 36 2" xfId="10380"/>
    <cellStyle name="Normal 8 36 3" xfId="10381"/>
    <cellStyle name="Normal 8 36 4" xfId="10382"/>
    <cellStyle name="Normal 8 37" xfId="10383"/>
    <cellStyle name="Normal 8 37 2" xfId="10384"/>
    <cellStyle name="Normal 8 37 3" xfId="10385"/>
    <cellStyle name="Normal 8 37 4" xfId="10386"/>
    <cellStyle name="Normal 8 38" xfId="10387"/>
    <cellStyle name="Normal 8 38 2" xfId="10388"/>
    <cellStyle name="Normal 8 38 3" xfId="10389"/>
    <cellStyle name="Normal 8 38 4" xfId="10390"/>
    <cellStyle name="Normal 8 39" xfId="10391"/>
    <cellStyle name="Normal 8 39 2" xfId="10392"/>
    <cellStyle name="Normal 8 39 3" xfId="10393"/>
    <cellStyle name="Normal 8 39 4" xfId="10394"/>
    <cellStyle name="Normal 8 4" xfId="10395"/>
    <cellStyle name="Normal 8 4 2" xfId="10396"/>
    <cellStyle name="Normal 8 4 3" xfId="10397"/>
    <cellStyle name="Normal 8 4 4" xfId="10398"/>
    <cellStyle name="Normal 8 40" xfId="10399"/>
    <cellStyle name="Normal 8 40 2" xfId="10400"/>
    <cellStyle name="Normal 8 40 3" xfId="10401"/>
    <cellStyle name="Normal 8 40 4" xfId="10402"/>
    <cellStyle name="Normal 8 41" xfId="10403"/>
    <cellStyle name="Normal 8 41 2" xfId="10404"/>
    <cellStyle name="Normal 8 41 3" xfId="10405"/>
    <cellStyle name="Normal 8 41 4" xfId="10406"/>
    <cellStyle name="Normal 8 42" xfId="10407"/>
    <cellStyle name="Normal 8 42 2" xfId="10408"/>
    <cellStyle name="Normal 8 42 3" xfId="10409"/>
    <cellStyle name="Normal 8 42 4" xfId="10410"/>
    <cellStyle name="Normal 8 43" xfId="10411"/>
    <cellStyle name="Normal 8 43 2" xfId="10412"/>
    <cellStyle name="Normal 8 43 3" xfId="10413"/>
    <cellStyle name="Normal 8 43 4" xfId="10414"/>
    <cellStyle name="Normal 8 44" xfId="10415"/>
    <cellStyle name="Normal 8 45" xfId="10416"/>
    <cellStyle name="Normal 8 46" xfId="10417"/>
    <cellStyle name="Normal 8 47" xfId="10418"/>
    <cellStyle name="Normal 8 48" xfId="10419"/>
    <cellStyle name="Normal 8 49" xfId="10420"/>
    <cellStyle name="Normal 8 5" xfId="10421"/>
    <cellStyle name="Normal 8 5 2" xfId="10422"/>
    <cellStyle name="Normal 8 5 3" xfId="10423"/>
    <cellStyle name="Normal 8 5 4" xfId="10424"/>
    <cellStyle name="Normal 8 50" xfId="10425"/>
    <cellStyle name="Normal 8 51" xfId="10426"/>
    <cellStyle name="Normal 8 52" xfId="10427"/>
    <cellStyle name="Normal 8 53" xfId="10428"/>
    <cellStyle name="Normal 8 6" xfId="10429"/>
    <cellStyle name="Normal 8 6 2" xfId="10430"/>
    <cellStyle name="Normal 8 6 3" xfId="10431"/>
    <cellStyle name="Normal 8 6 4" xfId="10432"/>
    <cellStyle name="Normal 8 7" xfId="10433"/>
    <cellStyle name="Normal 8 7 2" xfId="10434"/>
    <cellStyle name="Normal 8 7 3" xfId="10435"/>
    <cellStyle name="Normal 8 7 4" xfId="10436"/>
    <cellStyle name="Normal 8 8" xfId="10437"/>
    <cellStyle name="Normal 8 8 2" xfId="10438"/>
    <cellStyle name="Normal 8 8 3" xfId="10439"/>
    <cellStyle name="Normal 8 8 4" xfId="10440"/>
    <cellStyle name="Normal 8 9" xfId="10441"/>
    <cellStyle name="Normal 8 9 2" xfId="10442"/>
    <cellStyle name="Normal 8 9 3" xfId="10443"/>
    <cellStyle name="Normal 8 9 4" xfId="10444"/>
    <cellStyle name="Normal 8_Cost_Table__2014-15" xfId="10445"/>
    <cellStyle name="Normal 80" xfId="1341"/>
    <cellStyle name="Normal 81" xfId="1342"/>
    <cellStyle name="Normal 82" xfId="1343"/>
    <cellStyle name="Normal 83" xfId="3454"/>
    <cellStyle name="Normal 83 2" xfId="3455"/>
    <cellStyle name="Normal 83 2 2" xfId="3641"/>
    <cellStyle name="Normal 83 2 3" xfId="10446"/>
    <cellStyle name="Normal 83 3" xfId="3456"/>
    <cellStyle name="Normal 83 3 2" xfId="10447"/>
    <cellStyle name="Normal 83 3 3" xfId="10448"/>
    <cellStyle name="Normal 83 3 3 10" xfId="10449"/>
    <cellStyle name="Normal 83 3 3 11" xfId="10450"/>
    <cellStyle name="Normal 83 3 3 12" xfId="10451"/>
    <cellStyle name="Normal 83 3 3 13" xfId="10452"/>
    <cellStyle name="Normal 83 3 3 14" xfId="10453"/>
    <cellStyle name="Normal 83 3 3 15" xfId="10454"/>
    <cellStyle name="Normal 83 3 3 16" xfId="10455"/>
    <cellStyle name="Normal 83 3 3 17" xfId="10456"/>
    <cellStyle name="Normal 83 3 3 18" xfId="10457"/>
    <cellStyle name="Normal 83 3 3 19" xfId="10458"/>
    <cellStyle name="Normal 83 3 3 2" xfId="10459"/>
    <cellStyle name="Normal 83 3 3 20" xfId="10460"/>
    <cellStyle name="Normal 83 3 3 21" xfId="10461"/>
    <cellStyle name="Normal 83 3 3 22" xfId="10462"/>
    <cellStyle name="Normal 83 3 3 23" xfId="10463"/>
    <cellStyle name="Normal 83 3 3 24" xfId="10464"/>
    <cellStyle name="Normal 83 3 3 25" xfId="10465"/>
    <cellStyle name="Normal 83 3 3 26" xfId="10466"/>
    <cellStyle name="Normal 83 3 3 27" xfId="10467"/>
    <cellStyle name="Normal 83 3 3 28" xfId="10468"/>
    <cellStyle name="Normal 83 3 3 29" xfId="10469"/>
    <cellStyle name="Normal 83 3 3 3" xfId="10470"/>
    <cellStyle name="Normal 83 3 3 30" xfId="10471"/>
    <cellStyle name="Normal 83 3 3 31" xfId="10472"/>
    <cellStyle name="Normal 83 3 3 32" xfId="10473"/>
    <cellStyle name="Normal 83 3 3 33" xfId="10474"/>
    <cellStyle name="Normal 83 3 3 34" xfId="10475"/>
    <cellStyle name="Normal 83 3 3 35" xfId="10476"/>
    <cellStyle name="Normal 83 3 3 36" xfId="10477"/>
    <cellStyle name="Normal 83 3 3 37" xfId="10478"/>
    <cellStyle name="Normal 83 3 3 38" xfId="10479"/>
    <cellStyle name="Normal 83 3 3 39" xfId="10480"/>
    <cellStyle name="Normal 83 3 3 4" xfId="10481"/>
    <cellStyle name="Normal 83 3 3 40" xfId="10482"/>
    <cellStyle name="Normal 83 3 3 41" xfId="10483"/>
    <cellStyle name="Normal 83 3 3 42" xfId="10484"/>
    <cellStyle name="Normal 83 3 3 43" xfId="10485"/>
    <cellStyle name="Normal 83 3 3 44" xfId="10486"/>
    <cellStyle name="Normal 83 3 3 45" xfId="10487"/>
    <cellStyle name="Normal 83 3 3 46" xfId="10488"/>
    <cellStyle name="Normal 83 3 3 47" xfId="10489"/>
    <cellStyle name="Normal 83 3 3 48" xfId="10490"/>
    <cellStyle name="Normal 83 3 3 49" xfId="10491"/>
    <cellStyle name="Normal 83 3 3 5" xfId="10492"/>
    <cellStyle name="Normal 83 3 3 50" xfId="10493"/>
    <cellStyle name="Normal 83 3 3 51" xfId="10494"/>
    <cellStyle name="Normal 83 3 3 52" xfId="10495"/>
    <cellStyle name="Normal 83 3 3 53" xfId="10496"/>
    <cellStyle name="Normal 83 3 3 54" xfId="10497"/>
    <cellStyle name="Normal 83 3 3 55" xfId="10498"/>
    <cellStyle name="Normal 83 3 3 56" xfId="10499"/>
    <cellStyle name="Normal 83 3 3 57" xfId="10500"/>
    <cellStyle name="Normal 83 3 3 58" xfId="10501"/>
    <cellStyle name="Normal 83 3 3 59" xfId="10502"/>
    <cellStyle name="Normal 83 3 3 6" xfId="10503"/>
    <cellStyle name="Normal 83 3 3 60" xfId="10504"/>
    <cellStyle name="Normal 83 3 3 61" xfId="10505"/>
    <cellStyle name="Normal 83 3 3 62" xfId="10506"/>
    <cellStyle name="Normal 83 3 3 7" xfId="10507"/>
    <cellStyle name="Normal 83 3 3 8" xfId="10508"/>
    <cellStyle name="Normal 83 3 3 9" xfId="10509"/>
    <cellStyle name="Normal 83 4" xfId="10510"/>
    <cellStyle name="Normal 83 4 10" xfId="10511"/>
    <cellStyle name="Normal 83 4 11" xfId="10512"/>
    <cellStyle name="Normal 83 4 12" xfId="10513"/>
    <cellStyle name="Normal 83 4 13" xfId="10514"/>
    <cellStyle name="Normal 83 4 14" xfId="10515"/>
    <cellStyle name="Normal 83 4 15" xfId="10516"/>
    <cellStyle name="Normal 83 4 16" xfId="10517"/>
    <cellStyle name="Normal 83 4 17" xfId="10518"/>
    <cellStyle name="Normal 83 4 18" xfId="10519"/>
    <cellStyle name="Normal 83 4 19" xfId="10520"/>
    <cellStyle name="Normal 83 4 2" xfId="10521"/>
    <cellStyle name="Normal 83 4 20" xfId="10522"/>
    <cellStyle name="Normal 83 4 21" xfId="10523"/>
    <cellStyle name="Normal 83 4 22" xfId="10524"/>
    <cellStyle name="Normal 83 4 23" xfId="10525"/>
    <cellStyle name="Normal 83 4 24" xfId="10526"/>
    <cellStyle name="Normal 83 4 25" xfId="10527"/>
    <cellStyle name="Normal 83 4 26" xfId="10528"/>
    <cellStyle name="Normal 83 4 27" xfId="10529"/>
    <cellStyle name="Normal 83 4 28" xfId="10530"/>
    <cellStyle name="Normal 83 4 29" xfId="10531"/>
    <cellStyle name="Normal 83 4 3" xfId="10532"/>
    <cellStyle name="Normal 83 4 30" xfId="10533"/>
    <cellStyle name="Normal 83 4 31" xfId="10534"/>
    <cellStyle name="Normal 83 4 32" xfId="10535"/>
    <cellStyle name="Normal 83 4 33" xfId="10536"/>
    <cellStyle name="Normal 83 4 34" xfId="10537"/>
    <cellStyle name="Normal 83 4 35" xfId="10538"/>
    <cellStyle name="Normal 83 4 36" xfId="10539"/>
    <cellStyle name="Normal 83 4 37" xfId="10540"/>
    <cellStyle name="Normal 83 4 38" xfId="10541"/>
    <cellStyle name="Normal 83 4 39" xfId="10542"/>
    <cellStyle name="Normal 83 4 4" xfId="10543"/>
    <cellStyle name="Normal 83 4 40" xfId="10544"/>
    <cellStyle name="Normal 83 4 41" xfId="10545"/>
    <cellStyle name="Normal 83 4 42" xfId="10546"/>
    <cellStyle name="Normal 83 4 43" xfId="10547"/>
    <cellStyle name="Normal 83 4 44" xfId="10548"/>
    <cellStyle name="Normal 83 4 45" xfId="10549"/>
    <cellStyle name="Normal 83 4 46" xfId="10550"/>
    <cellStyle name="Normal 83 4 47" xfId="10551"/>
    <cellStyle name="Normal 83 4 48" xfId="10552"/>
    <cellStyle name="Normal 83 4 49" xfId="10553"/>
    <cellStyle name="Normal 83 4 5" xfId="10554"/>
    <cellStyle name="Normal 83 4 50" xfId="10555"/>
    <cellStyle name="Normal 83 4 51" xfId="10556"/>
    <cellStyle name="Normal 83 4 52" xfId="10557"/>
    <cellStyle name="Normal 83 4 53" xfId="10558"/>
    <cellStyle name="Normal 83 4 54" xfId="10559"/>
    <cellStyle name="Normal 83 4 55" xfId="10560"/>
    <cellStyle name="Normal 83 4 56" xfId="10561"/>
    <cellStyle name="Normal 83 4 57" xfId="10562"/>
    <cellStyle name="Normal 83 4 58" xfId="10563"/>
    <cellStyle name="Normal 83 4 59" xfId="10564"/>
    <cellStyle name="Normal 83 4 6" xfId="10565"/>
    <cellStyle name="Normal 83 4 60" xfId="10566"/>
    <cellStyle name="Normal 83 4 61" xfId="10567"/>
    <cellStyle name="Normal 83 4 62" xfId="10568"/>
    <cellStyle name="Normal 83 4 63" xfId="10569"/>
    <cellStyle name="Normal 83 4 64" xfId="10570"/>
    <cellStyle name="Normal 83 4 65" xfId="10571"/>
    <cellStyle name="Normal 83 4 66" xfId="10572"/>
    <cellStyle name="Normal 83 4 67" xfId="10573"/>
    <cellStyle name="Normal 83 4 7" xfId="10574"/>
    <cellStyle name="Normal 83 4 8" xfId="10575"/>
    <cellStyle name="Normal 83 4 9" xfId="10576"/>
    <cellStyle name="Normal 83 5" xfId="51201"/>
    <cellStyle name="Normal 84" xfId="3457"/>
    <cellStyle name="Normal 84 10" xfId="10577"/>
    <cellStyle name="Normal 84 11" xfId="10578"/>
    <cellStyle name="Normal 84 12" xfId="10579"/>
    <cellStyle name="Normal 84 13" xfId="10580"/>
    <cellStyle name="Normal 84 14" xfId="10581"/>
    <cellStyle name="Normal 84 15" xfId="10582"/>
    <cellStyle name="Normal 84 16" xfId="10583"/>
    <cellStyle name="Normal 84 17" xfId="10584"/>
    <cellStyle name="Normal 84 18" xfId="10585"/>
    <cellStyle name="Normal 84 19" xfId="10586"/>
    <cellStyle name="Normal 84 2" xfId="1645"/>
    <cellStyle name="Normal 84 2 10" xfId="10587"/>
    <cellStyle name="Normal 84 2 11" xfId="10588"/>
    <cellStyle name="Normal 84 2 12" xfId="10589"/>
    <cellStyle name="Normal 84 2 13" xfId="10590"/>
    <cellStyle name="Normal 84 2 14" xfId="10591"/>
    <cellStyle name="Normal 84 2 15" xfId="10592"/>
    <cellStyle name="Normal 84 2 16" xfId="10593"/>
    <cellStyle name="Normal 84 2 17" xfId="10594"/>
    <cellStyle name="Normal 84 2 18" xfId="10595"/>
    <cellStyle name="Normal 84 2 19" xfId="10596"/>
    <cellStyle name="Normal 84 2 2" xfId="10597"/>
    <cellStyle name="Normal 84 2 2 10" xfId="10598"/>
    <cellStyle name="Normal 84 2 2 11" xfId="10599"/>
    <cellStyle name="Normal 84 2 2 12" xfId="10600"/>
    <cellStyle name="Normal 84 2 2 13" xfId="10601"/>
    <cellStyle name="Normal 84 2 2 14" xfId="10602"/>
    <cellStyle name="Normal 84 2 2 15" xfId="10603"/>
    <cellStyle name="Normal 84 2 2 16" xfId="10604"/>
    <cellStyle name="Normal 84 2 2 17" xfId="10605"/>
    <cellStyle name="Normal 84 2 2 18" xfId="10606"/>
    <cellStyle name="Normal 84 2 2 19" xfId="10607"/>
    <cellStyle name="Normal 84 2 2 2" xfId="10608"/>
    <cellStyle name="Normal 84 2 2 20" xfId="10609"/>
    <cellStyle name="Normal 84 2 2 21" xfId="10610"/>
    <cellStyle name="Normal 84 2 2 22" xfId="10611"/>
    <cellStyle name="Normal 84 2 2 23" xfId="10612"/>
    <cellStyle name="Normal 84 2 2 24" xfId="10613"/>
    <cellStyle name="Normal 84 2 2 25" xfId="10614"/>
    <cellStyle name="Normal 84 2 2 26" xfId="10615"/>
    <cellStyle name="Normal 84 2 2 27" xfId="10616"/>
    <cellStyle name="Normal 84 2 2 28" xfId="10617"/>
    <cellStyle name="Normal 84 2 2 29" xfId="10618"/>
    <cellStyle name="Normal 84 2 2 3" xfId="10619"/>
    <cellStyle name="Normal 84 2 2 30" xfId="10620"/>
    <cellStyle name="Normal 84 2 2 31" xfId="10621"/>
    <cellStyle name="Normal 84 2 2 32" xfId="10622"/>
    <cellStyle name="Normal 84 2 2 33" xfId="10623"/>
    <cellStyle name="Normal 84 2 2 34" xfId="10624"/>
    <cellStyle name="Normal 84 2 2 35" xfId="10625"/>
    <cellStyle name="Normal 84 2 2 36" xfId="10626"/>
    <cellStyle name="Normal 84 2 2 37" xfId="10627"/>
    <cellStyle name="Normal 84 2 2 38" xfId="10628"/>
    <cellStyle name="Normal 84 2 2 39" xfId="10629"/>
    <cellStyle name="Normal 84 2 2 4" xfId="10630"/>
    <cellStyle name="Normal 84 2 2 40" xfId="10631"/>
    <cellStyle name="Normal 84 2 2 41" xfId="10632"/>
    <cellStyle name="Normal 84 2 2 42" xfId="10633"/>
    <cellStyle name="Normal 84 2 2 43" xfId="10634"/>
    <cellStyle name="Normal 84 2 2 44" xfId="10635"/>
    <cellStyle name="Normal 84 2 2 45" xfId="10636"/>
    <cellStyle name="Normal 84 2 2 46" xfId="10637"/>
    <cellStyle name="Normal 84 2 2 47" xfId="10638"/>
    <cellStyle name="Normal 84 2 2 48" xfId="10639"/>
    <cellStyle name="Normal 84 2 2 49" xfId="10640"/>
    <cellStyle name="Normal 84 2 2 5" xfId="10641"/>
    <cellStyle name="Normal 84 2 2 50" xfId="10642"/>
    <cellStyle name="Normal 84 2 2 51" xfId="10643"/>
    <cellStyle name="Normal 84 2 2 52" xfId="10644"/>
    <cellStyle name="Normal 84 2 2 53" xfId="10645"/>
    <cellStyle name="Normal 84 2 2 54" xfId="10646"/>
    <cellStyle name="Normal 84 2 2 55" xfId="10647"/>
    <cellStyle name="Normal 84 2 2 56" xfId="10648"/>
    <cellStyle name="Normal 84 2 2 57" xfId="10649"/>
    <cellStyle name="Normal 84 2 2 58" xfId="10650"/>
    <cellStyle name="Normal 84 2 2 59" xfId="10651"/>
    <cellStyle name="Normal 84 2 2 6" xfId="10652"/>
    <cellStyle name="Normal 84 2 2 60" xfId="10653"/>
    <cellStyle name="Normal 84 2 2 61" xfId="10654"/>
    <cellStyle name="Normal 84 2 2 62" xfId="10655"/>
    <cellStyle name="Normal 84 2 2 7" xfId="10656"/>
    <cellStyle name="Normal 84 2 2 8" xfId="10657"/>
    <cellStyle name="Normal 84 2 2 9" xfId="10658"/>
    <cellStyle name="Normal 84 2 20" xfId="10659"/>
    <cellStyle name="Normal 84 2 21" xfId="10660"/>
    <cellStyle name="Normal 84 2 22" xfId="10661"/>
    <cellStyle name="Normal 84 2 23" xfId="10662"/>
    <cellStyle name="Normal 84 2 24" xfId="10663"/>
    <cellStyle name="Normal 84 2 25" xfId="10664"/>
    <cellStyle name="Normal 84 2 26" xfId="10665"/>
    <cellStyle name="Normal 84 2 27" xfId="10666"/>
    <cellStyle name="Normal 84 2 28" xfId="10667"/>
    <cellStyle name="Normal 84 2 29" xfId="10668"/>
    <cellStyle name="Normal 84 2 3" xfId="10669"/>
    <cellStyle name="Normal 84 2 3 10" xfId="10670"/>
    <cellStyle name="Normal 84 2 3 11" xfId="10671"/>
    <cellStyle name="Normal 84 2 3 12" xfId="10672"/>
    <cellStyle name="Normal 84 2 3 13" xfId="10673"/>
    <cellStyle name="Normal 84 2 3 14" xfId="10674"/>
    <cellStyle name="Normal 84 2 3 15" xfId="10675"/>
    <cellStyle name="Normal 84 2 3 16" xfId="10676"/>
    <cellStyle name="Normal 84 2 3 17" xfId="10677"/>
    <cellStyle name="Normal 84 2 3 18" xfId="10678"/>
    <cellStyle name="Normal 84 2 3 19" xfId="10679"/>
    <cellStyle name="Normal 84 2 3 2" xfId="10680"/>
    <cellStyle name="Normal 84 2 3 20" xfId="10681"/>
    <cellStyle name="Normal 84 2 3 21" xfId="10682"/>
    <cellStyle name="Normal 84 2 3 22" xfId="10683"/>
    <cellStyle name="Normal 84 2 3 23" xfId="10684"/>
    <cellStyle name="Normal 84 2 3 24" xfId="10685"/>
    <cellStyle name="Normal 84 2 3 25" xfId="10686"/>
    <cellStyle name="Normal 84 2 3 26" xfId="10687"/>
    <cellStyle name="Normal 84 2 3 27" xfId="10688"/>
    <cellStyle name="Normal 84 2 3 28" xfId="10689"/>
    <cellStyle name="Normal 84 2 3 29" xfId="10690"/>
    <cellStyle name="Normal 84 2 3 3" xfId="10691"/>
    <cellStyle name="Normal 84 2 3 30" xfId="10692"/>
    <cellStyle name="Normal 84 2 3 31" xfId="10693"/>
    <cellStyle name="Normal 84 2 3 32" xfId="10694"/>
    <cellStyle name="Normal 84 2 3 33" xfId="10695"/>
    <cellStyle name="Normal 84 2 3 34" xfId="10696"/>
    <cellStyle name="Normal 84 2 3 35" xfId="10697"/>
    <cellStyle name="Normal 84 2 3 36" xfId="10698"/>
    <cellStyle name="Normal 84 2 3 37" xfId="10699"/>
    <cellStyle name="Normal 84 2 3 38" xfId="10700"/>
    <cellStyle name="Normal 84 2 3 39" xfId="10701"/>
    <cellStyle name="Normal 84 2 3 4" xfId="10702"/>
    <cellStyle name="Normal 84 2 3 40" xfId="10703"/>
    <cellStyle name="Normal 84 2 3 41" xfId="10704"/>
    <cellStyle name="Normal 84 2 3 42" xfId="10705"/>
    <cellStyle name="Normal 84 2 3 43" xfId="10706"/>
    <cellStyle name="Normal 84 2 3 44" xfId="10707"/>
    <cellStyle name="Normal 84 2 3 45" xfId="10708"/>
    <cellStyle name="Normal 84 2 3 46" xfId="10709"/>
    <cellStyle name="Normal 84 2 3 47" xfId="10710"/>
    <cellStyle name="Normal 84 2 3 48" xfId="10711"/>
    <cellStyle name="Normal 84 2 3 49" xfId="10712"/>
    <cellStyle name="Normal 84 2 3 5" xfId="10713"/>
    <cellStyle name="Normal 84 2 3 50" xfId="10714"/>
    <cellStyle name="Normal 84 2 3 51" xfId="10715"/>
    <cellStyle name="Normal 84 2 3 52" xfId="10716"/>
    <cellStyle name="Normal 84 2 3 53" xfId="10717"/>
    <cellStyle name="Normal 84 2 3 54" xfId="10718"/>
    <cellStyle name="Normal 84 2 3 55" xfId="10719"/>
    <cellStyle name="Normal 84 2 3 56" xfId="10720"/>
    <cellStyle name="Normal 84 2 3 57" xfId="10721"/>
    <cellStyle name="Normal 84 2 3 58" xfId="10722"/>
    <cellStyle name="Normal 84 2 3 59" xfId="10723"/>
    <cellStyle name="Normal 84 2 3 6" xfId="10724"/>
    <cellStyle name="Normal 84 2 3 60" xfId="10725"/>
    <cellStyle name="Normal 84 2 3 61" xfId="10726"/>
    <cellStyle name="Normal 84 2 3 62" xfId="10727"/>
    <cellStyle name="Normal 84 2 3 7" xfId="10728"/>
    <cellStyle name="Normal 84 2 3 8" xfId="10729"/>
    <cellStyle name="Normal 84 2 3 9" xfId="10730"/>
    <cellStyle name="Normal 84 2 30" xfId="10731"/>
    <cellStyle name="Normal 84 2 31" xfId="10732"/>
    <cellStyle name="Normal 84 2 32" xfId="10733"/>
    <cellStyle name="Normal 84 2 33" xfId="10734"/>
    <cellStyle name="Normal 84 2 34" xfId="10735"/>
    <cellStyle name="Normal 84 2 35" xfId="10736"/>
    <cellStyle name="Normal 84 2 36" xfId="10737"/>
    <cellStyle name="Normal 84 2 37" xfId="10738"/>
    <cellStyle name="Normal 84 2 38" xfId="10739"/>
    <cellStyle name="Normal 84 2 39" xfId="10740"/>
    <cellStyle name="Normal 84 2 4" xfId="10741"/>
    <cellStyle name="Normal 84 2 40" xfId="10742"/>
    <cellStyle name="Normal 84 2 41" xfId="10743"/>
    <cellStyle name="Normal 84 2 42" xfId="10744"/>
    <cellStyle name="Normal 84 2 43" xfId="10745"/>
    <cellStyle name="Normal 84 2 44" xfId="10746"/>
    <cellStyle name="Normal 84 2 45" xfId="10747"/>
    <cellStyle name="Normal 84 2 46" xfId="10748"/>
    <cellStyle name="Normal 84 2 47" xfId="10749"/>
    <cellStyle name="Normal 84 2 48" xfId="10750"/>
    <cellStyle name="Normal 84 2 49" xfId="10751"/>
    <cellStyle name="Normal 84 2 5" xfId="10752"/>
    <cellStyle name="Normal 84 2 50" xfId="10753"/>
    <cellStyle name="Normal 84 2 51" xfId="10754"/>
    <cellStyle name="Normal 84 2 52" xfId="10755"/>
    <cellStyle name="Normal 84 2 53" xfId="10756"/>
    <cellStyle name="Normal 84 2 54" xfId="10757"/>
    <cellStyle name="Normal 84 2 55" xfId="10758"/>
    <cellStyle name="Normal 84 2 56" xfId="10759"/>
    <cellStyle name="Normal 84 2 57" xfId="10760"/>
    <cellStyle name="Normal 84 2 58" xfId="10761"/>
    <cellStyle name="Normal 84 2 59" xfId="10762"/>
    <cellStyle name="Normal 84 2 6" xfId="10763"/>
    <cellStyle name="Normal 84 2 60" xfId="10764"/>
    <cellStyle name="Normal 84 2 61" xfId="10765"/>
    <cellStyle name="Normal 84 2 62" xfId="10766"/>
    <cellStyle name="Normal 84 2 63" xfId="10767"/>
    <cellStyle name="Normal 84 2 64" xfId="10768"/>
    <cellStyle name="Normal 84 2 7" xfId="10769"/>
    <cellStyle name="Normal 84 2 8" xfId="10770"/>
    <cellStyle name="Normal 84 2 9" xfId="10771"/>
    <cellStyle name="Normal 84 20" xfId="10772"/>
    <cellStyle name="Normal 84 21" xfId="10773"/>
    <cellStyle name="Normal 84 22" xfId="10774"/>
    <cellStyle name="Normal 84 23" xfId="10775"/>
    <cellStyle name="Normal 84 24" xfId="10776"/>
    <cellStyle name="Normal 84 25" xfId="10777"/>
    <cellStyle name="Normal 84 26" xfId="10778"/>
    <cellStyle name="Normal 84 27" xfId="10779"/>
    <cellStyle name="Normal 84 28" xfId="10780"/>
    <cellStyle name="Normal 84 29" xfId="10781"/>
    <cellStyle name="Normal 84 3" xfId="10782"/>
    <cellStyle name="Normal 84 3 10" xfId="10783"/>
    <cellStyle name="Normal 84 3 11" xfId="10784"/>
    <cellStyle name="Normal 84 3 12" xfId="10785"/>
    <cellStyle name="Normal 84 3 13" xfId="10786"/>
    <cellStyle name="Normal 84 3 14" xfId="10787"/>
    <cellStyle name="Normal 84 3 15" xfId="10788"/>
    <cellStyle name="Normal 84 3 16" xfId="10789"/>
    <cellStyle name="Normal 84 3 17" xfId="10790"/>
    <cellStyle name="Normal 84 3 18" xfId="10791"/>
    <cellStyle name="Normal 84 3 19" xfId="10792"/>
    <cellStyle name="Normal 84 3 2" xfId="10793"/>
    <cellStyle name="Normal 84 3 20" xfId="10794"/>
    <cellStyle name="Normal 84 3 21" xfId="10795"/>
    <cellStyle name="Normal 84 3 22" xfId="10796"/>
    <cellStyle name="Normal 84 3 23" xfId="10797"/>
    <cellStyle name="Normal 84 3 24" xfId="10798"/>
    <cellStyle name="Normal 84 3 25" xfId="10799"/>
    <cellStyle name="Normal 84 3 26" xfId="10800"/>
    <cellStyle name="Normal 84 3 27" xfId="10801"/>
    <cellStyle name="Normal 84 3 28" xfId="10802"/>
    <cellStyle name="Normal 84 3 29" xfId="10803"/>
    <cellStyle name="Normal 84 3 3" xfId="10804"/>
    <cellStyle name="Normal 84 3 30" xfId="10805"/>
    <cellStyle name="Normal 84 3 31" xfId="10806"/>
    <cellStyle name="Normal 84 3 32" xfId="10807"/>
    <cellStyle name="Normal 84 3 33" xfId="10808"/>
    <cellStyle name="Normal 84 3 34" xfId="10809"/>
    <cellStyle name="Normal 84 3 35" xfId="10810"/>
    <cellStyle name="Normal 84 3 36" xfId="10811"/>
    <cellStyle name="Normal 84 3 37" xfId="10812"/>
    <cellStyle name="Normal 84 3 38" xfId="10813"/>
    <cellStyle name="Normal 84 3 39" xfId="10814"/>
    <cellStyle name="Normal 84 3 4" xfId="10815"/>
    <cellStyle name="Normal 84 3 40" xfId="10816"/>
    <cellStyle name="Normal 84 3 41" xfId="10817"/>
    <cellStyle name="Normal 84 3 42" xfId="10818"/>
    <cellStyle name="Normal 84 3 43" xfId="10819"/>
    <cellStyle name="Normal 84 3 44" xfId="10820"/>
    <cellStyle name="Normal 84 3 45" xfId="10821"/>
    <cellStyle name="Normal 84 3 46" xfId="10822"/>
    <cellStyle name="Normal 84 3 47" xfId="10823"/>
    <cellStyle name="Normal 84 3 48" xfId="10824"/>
    <cellStyle name="Normal 84 3 49" xfId="10825"/>
    <cellStyle name="Normal 84 3 5" xfId="10826"/>
    <cellStyle name="Normal 84 3 50" xfId="10827"/>
    <cellStyle name="Normal 84 3 51" xfId="10828"/>
    <cellStyle name="Normal 84 3 52" xfId="10829"/>
    <cellStyle name="Normal 84 3 53" xfId="10830"/>
    <cellStyle name="Normal 84 3 54" xfId="10831"/>
    <cellStyle name="Normal 84 3 55" xfId="10832"/>
    <cellStyle name="Normal 84 3 56" xfId="10833"/>
    <cellStyle name="Normal 84 3 57" xfId="10834"/>
    <cellStyle name="Normal 84 3 58" xfId="10835"/>
    <cellStyle name="Normal 84 3 59" xfId="10836"/>
    <cellStyle name="Normal 84 3 6" xfId="10837"/>
    <cellStyle name="Normal 84 3 60" xfId="10838"/>
    <cellStyle name="Normal 84 3 61" xfId="10839"/>
    <cellStyle name="Normal 84 3 62" xfId="10840"/>
    <cellStyle name="Normal 84 3 63" xfId="10841"/>
    <cellStyle name="Normal 84 3 64" xfId="10842"/>
    <cellStyle name="Normal 84 3 65" xfId="10843"/>
    <cellStyle name="Normal 84 3 66" xfId="10844"/>
    <cellStyle name="Normal 84 3 67" xfId="10845"/>
    <cellStyle name="Normal 84 3 7" xfId="10846"/>
    <cellStyle name="Normal 84 3 8" xfId="10847"/>
    <cellStyle name="Normal 84 3 9" xfId="10848"/>
    <cellStyle name="Normal 84 30" xfId="10849"/>
    <cellStyle name="Normal 84 31" xfId="10850"/>
    <cellStyle name="Normal 84 32" xfId="10851"/>
    <cellStyle name="Normal 84 33" xfId="10852"/>
    <cellStyle name="Normal 84 34" xfId="10853"/>
    <cellStyle name="Normal 84 35" xfId="10854"/>
    <cellStyle name="Normal 84 36" xfId="10855"/>
    <cellStyle name="Normal 84 37" xfId="10856"/>
    <cellStyle name="Normal 84 38" xfId="10857"/>
    <cellStyle name="Normal 84 39" xfId="10858"/>
    <cellStyle name="Normal 84 4" xfId="10859"/>
    <cellStyle name="Normal 84 4 10" xfId="10860"/>
    <cellStyle name="Normal 84 4 11" xfId="10861"/>
    <cellStyle name="Normal 84 4 12" xfId="10862"/>
    <cellStyle name="Normal 84 4 13" xfId="10863"/>
    <cellStyle name="Normal 84 4 14" xfId="10864"/>
    <cellStyle name="Normal 84 4 15" xfId="10865"/>
    <cellStyle name="Normal 84 4 16" xfId="10866"/>
    <cellStyle name="Normal 84 4 17" xfId="10867"/>
    <cellStyle name="Normal 84 4 18" xfId="10868"/>
    <cellStyle name="Normal 84 4 19" xfId="10869"/>
    <cellStyle name="Normal 84 4 2" xfId="10870"/>
    <cellStyle name="Normal 84 4 20" xfId="10871"/>
    <cellStyle name="Normal 84 4 21" xfId="10872"/>
    <cellStyle name="Normal 84 4 22" xfId="10873"/>
    <cellStyle name="Normal 84 4 23" xfId="10874"/>
    <cellStyle name="Normal 84 4 24" xfId="10875"/>
    <cellStyle name="Normal 84 4 25" xfId="10876"/>
    <cellStyle name="Normal 84 4 26" xfId="10877"/>
    <cellStyle name="Normal 84 4 27" xfId="10878"/>
    <cellStyle name="Normal 84 4 28" xfId="10879"/>
    <cellStyle name="Normal 84 4 29" xfId="10880"/>
    <cellStyle name="Normal 84 4 3" xfId="10881"/>
    <cellStyle name="Normal 84 4 30" xfId="10882"/>
    <cellStyle name="Normal 84 4 31" xfId="10883"/>
    <cellStyle name="Normal 84 4 32" xfId="10884"/>
    <cellStyle name="Normal 84 4 33" xfId="10885"/>
    <cellStyle name="Normal 84 4 34" xfId="10886"/>
    <cellStyle name="Normal 84 4 35" xfId="10887"/>
    <cellStyle name="Normal 84 4 36" xfId="10888"/>
    <cellStyle name="Normal 84 4 37" xfId="10889"/>
    <cellStyle name="Normal 84 4 38" xfId="10890"/>
    <cellStyle name="Normal 84 4 39" xfId="10891"/>
    <cellStyle name="Normal 84 4 4" xfId="10892"/>
    <cellStyle name="Normal 84 4 40" xfId="10893"/>
    <cellStyle name="Normal 84 4 41" xfId="10894"/>
    <cellStyle name="Normal 84 4 42" xfId="10895"/>
    <cellStyle name="Normal 84 4 43" xfId="10896"/>
    <cellStyle name="Normal 84 4 44" xfId="10897"/>
    <cellStyle name="Normal 84 4 45" xfId="10898"/>
    <cellStyle name="Normal 84 4 46" xfId="10899"/>
    <cellStyle name="Normal 84 4 47" xfId="10900"/>
    <cellStyle name="Normal 84 4 48" xfId="10901"/>
    <cellStyle name="Normal 84 4 49" xfId="10902"/>
    <cellStyle name="Normal 84 4 5" xfId="10903"/>
    <cellStyle name="Normal 84 4 50" xfId="10904"/>
    <cellStyle name="Normal 84 4 51" xfId="10905"/>
    <cellStyle name="Normal 84 4 52" xfId="10906"/>
    <cellStyle name="Normal 84 4 53" xfId="10907"/>
    <cellStyle name="Normal 84 4 54" xfId="10908"/>
    <cellStyle name="Normal 84 4 55" xfId="10909"/>
    <cellStyle name="Normal 84 4 56" xfId="10910"/>
    <cellStyle name="Normal 84 4 57" xfId="10911"/>
    <cellStyle name="Normal 84 4 58" xfId="10912"/>
    <cellStyle name="Normal 84 4 59" xfId="10913"/>
    <cellStyle name="Normal 84 4 6" xfId="10914"/>
    <cellStyle name="Normal 84 4 60" xfId="10915"/>
    <cellStyle name="Normal 84 4 61" xfId="10916"/>
    <cellStyle name="Normal 84 4 62" xfId="10917"/>
    <cellStyle name="Normal 84 4 63" xfId="10918"/>
    <cellStyle name="Normal 84 4 64" xfId="10919"/>
    <cellStyle name="Normal 84 4 65" xfId="10920"/>
    <cellStyle name="Normal 84 4 66" xfId="10921"/>
    <cellStyle name="Normal 84 4 67" xfId="10922"/>
    <cellStyle name="Normal 84 4 7" xfId="10923"/>
    <cellStyle name="Normal 84 4 8" xfId="10924"/>
    <cellStyle name="Normal 84 4 9" xfId="10925"/>
    <cellStyle name="Normal 84 40" xfId="10926"/>
    <cellStyle name="Normal 84 41" xfId="10927"/>
    <cellStyle name="Normal 84 42" xfId="10928"/>
    <cellStyle name="Normal 84 43" xfId="10929"/>
    <cellStyle name="Normal 84 44" xfId="10930"/>
    <cellStyle name="Normal 84 45" xfId="10931"/>
    <cellStyle name="Normal 84 46" xfId="10932"/>
    <cellStyle name="Normal 84 47" xfId="10933"/>
    <cellStyle name="Normal 84 48" xfId="10934"/>
    <cellStyle name="Normal 84 49" xfId="10935"/>
    <cellStyle name="Normal 84 5" xfId="10936"/>
    <cellStyle name="Normal 84 5 10" xfId="10937"/>
    <cellStyle name="Normal 84 5 11" xfId="10938"/>
    <cellStyle name="Normal 84 5 12" xfId="10939"/>
    <cellStyle name="Normal 84 5 13" xfId="10940"/>
    <cellStyle name="Normal 84 5 14" xfId="10941"/>
    <cellStyle name="Normal 84 5 15" xfId="10942"/>
    <cellStyle name="Normal 84 5 16" xfId="10943"/>
    <cellStyle name="Normal 84 5 17" xfId="10944"/>
    <cellStyle name="Normal 84 5 18" xfId="10945"/>
    <cellStyle name="Normal 84 5 19" xfId="10946"/>
    <cellStyle name="Normal 84 5 2" xfId="10947"/>
    <cellStyle name="Normal 84 5 20" xfId="10948"/>
    <cellStyle name="Normal 84 5 21" xfId="10949"/>
    <cellStyle name="Normal 84 5 22" xfId="10950"/>
    <cellStyle name="Normal 84 5 23" xfId="10951"/>
    <cellStyle name="Normal 84 5 24" xfId="10952"/>
    <cellStyle name="Normal 84 5 25" xfId="10953"/>
    <cellStyle name="Normal 84 5 26" xfId="10954"/>
    <cellStyle name="Normal 84 5 27" xfId="10955"/>
    <cellStyle name="Normal 84 5 28" xfId="10956"/>
    <cellStyle name="Normal 84 5 29" xfId="10957"/>
    <cellStyle name="Normal 84 5 3" xfId="10958"/>
    <cellStyle name="Normal 84 5 30" xfId="10959"/>
    <cellStyle name="Normal 84 5 31" xfId="10960"/>
    <cellStyle name="Normal 84 5 32" xfId="10961"/>
    <cellStyle name="Normal 84 5 33" xfId="10962"/>
    <cellStyle name="Normal 84 5 34" xfId="10963"/>
    <cellStyle name="Normal 84 5 35" xfId="10964"/>
    <cellStyle name="Normal 84 5 36" xfId="10965"/>
    <cellStyle name="Normal 84 5 37" xfId="10966"/>
    <cellStyle name="Normal 84 5 38" xfId="10967"/>
    <cellStyle name="Normal 84 5 39" xfId="10968"/>
    <cellStyle name="Normal 84 5 4" xfId="10969"/>
    <cellStyle name="Normal 84 5 40" xfId="10970"/>
    <cellStyle name="Normal 84 5 41" xfId="10971"/>
    <cellStyle name="Normal 84 5 42" xfId="10972"/>
    <cellStyle name="Normal 84 5 43" xfId="10973"/>
    <cellStyle name="Normal 84 5 44" xfId="10974"/>
    <cellStyle name="Normal 84 5 45" xfId="10975"/>
    <cellStyle name="Normal 84 5 46" xfId="10976"/>
    <cellStyle name="Normal 84 5 47" xfId="10977"/>
    <cellStyle name="Normal 84 5 48" xfId="10978"/>
    <cellStyle name="Normal 84 5 49" xfId="10979"/>
    <cellStyle name="Normal 84 5 5" xfId="10980"/>
    <cellStyle name="Normal 84 5 50" xfId="10981"/>
    <cellStyle name="Normal 84 5 51" xfId="10982"/>
    <cellStyle name="Normal 84 5 52" xfId="10983"/>
    <cellStyle name="Normal 84 5 53" xfId="10984"/>
    <cellStyle name="Normal 84 5 54" xfId="10985"/>
    <cellStyle name="Normal 84 5 55" xfId="10986"/>
    <cellStyle name="Normal 84 5 56" xfId="10987"/>
    <cellStyle name="Normal 84 5 57" xfId="10988"/>
    <cellStyle name="Normal 84 5 58" xfId="10989"/>
    <cellStyle name="Normal 84 5 59" xfId="10990"/>
    <cellStyle name="Normal 84 5 6" xfId="10991"/>
    <cellStyle name="Normal 84 5 60" xfId="10992"/>
    <cellStyle name="Normal 84 5 61" xfId="10993"/>
    <cellStyle name="Normal 84 5 62" xfId="10994"/>
    <cellStyle name="Normal 84 5 63" xfId="10995"/>
    <cellStyle name="Normal 84 5 64" xfId="10996"/>
    <cellStyle name="Normal 84 5 65" xfId="10997"/>
    <cellStyle name="Normal 84 5 66" xfId="10998"/>
    <cellStyle name="Normal 84 5 67" xfId="10999"/>
    <cellStyle name="Normal 84 5 7" xfId="11000"/>
    <cellStyle name="Normal 84 5 8" xfId="11001"/>
    <cellStyle name="Normal 84 5 9" xfId="11002"/>
    <cellStyle name="Normal 84 50" xfId="11003"/>
    <cellStyle name="Normal 84 51" xfId="11004"/>
    <cellStyle name="Normal 84 52" xfId="11005"/>
    <cellStyle name="Normal 84 53" xfId="11006"/>
    <cellStyle name="Normal 84 54" xfId="11007"/>
    <cellStyle name="Normal 84 55" xfId="11008"/>
    <cellStyle name="Normal 84 56" xfId="11009"/>
    <cellStyle name="Normal 84 57" xfId="11010"/>
    <cellStyle name="Normal 84 58" xfId="11011"/>
    <cellStyle name="Normal 84 59" xfId="11012"/>
    <cellStyle name="Normal 84 6" xfId="11013"/>
    <cellStyle name="Normal 84 60" xfId="11014"/>
    <cellStyle name="Normal 84 61" xfId="11015"/>
    <cellStyle name="Normal 84 62" xfId="11016"/>
    <cellStyle name="Normal 84 63" xfId="11017"/>
    <cellStyle name="Normal 84 64" xfId="11018"/>
    <cellStyle name="Normal 84 65" xfId="11019"/>
    <cellStyle name="Normal 84 66" xfId="11020"/>
    <cellStyle name="Normal 84 67" xfId="11021"/>
    <cellStyle name="Normal 84 68" xfId="11022"/>
    <cellStyle name="Normal 84 69" xfId="11023"/>
    <cellStyle name="Normal 84 7" xfId="11024"/>
    <cellStyle name="Normal 84 70" xfId="11025"/>
    <cellStyle name="Normal 84 71" xfId="11026"/>
    <cellStyle name="Normal 84 8" xfId="11027"/>
    <cellStyle name="Normal 84 9" xfId="11028"/>
    <cellStyle name="Normal 85" xfId="3458"/>
    <cellStyle name="Normal 85 10" xfId="11029"/>
    <cellStyle name="Normal 85 11" xfId="11030"/>
    <cellStyle name="Normal 85 12" xfId="11031"/>
    <cellStyle name="Normal 85 13" xfId="11032"/>
    <cellStyle name="Normal 85 14" xfId="11033"/>
    <cellStyle name="Normal 85 15" xfId="11034"/>
    <cellStyle name="Normal 85 16" xfId="11035"/>
    <cellStyle name="Normal 85 17" xfId="11036"/>
    <cellStyle name="Normal 85 18" xfId="11037"/>
    <cellStyle name="Normal 85 19" xfId="11038"/>
    <cellStyle name="Normal 85 2" xfId="11039"/>
    <cellStyle name="Normal 85 2 10" xfId="11040"/>
    <cellStyle name="Normal 85 2 11" xfId="11041"/>
    <cellStyle name="Normal 85 2 12" xfId="11042"/>
    <cellStyle name="Normal 85 2 13" xfId="11043"/>
    <cellStyle name="Normal 85 2 14" xfId="11044"/>
    <cellStyle name="Normal 85 2 15" xfId="11045"/>
    <cellStyle name="Normal 85 2 16" xfId="11046"/>
    <cellStyle name="Normal 85 2 17" xfId="11047"/>
    <cellStyle name="Normal 85 2 18" xfId="11048"/>
    <cellStyle name="Normal 85 2 19" xfId="11049"/>
    <cellStyle name="Normal 85 2 2" xfId="11050"/>
    <cellStyle name="Normal 85 2 20" xfId="11051"/>
    <cellStyle name="Normal 85 2 21" xfId="11052"/>
    <cellStyle name="Normal 85 2 22" xfId="11053"/>
    <cellStyle name="Normal 85 2 23" xfId="11054"/>
    <cellStyle name="Normal 85 2 24" xfId="11055"/>
    <cellStyle name="Normal 85 2 25" xfId="11056"/>
    <cellStyle name="Normal 85 2 26" xfId="11057"/>
    <cellStyle name="Normal 85 2 27" xfId="11058"/>
    <cellStyle name="Normal 85 2 28" xfId="11059"/>
    <cellStyle name="Normal 85 2 29" xfId="11060"/>
    <cellStyle name="Normal 85 2 3" xfId="11061"/>
    <cellStyle name="Normal 85 2 30" xfId="11062"/>
    <cellStyle name="Normal 85 2 31" xfId="11063"/>
    <cellStyle name="Normal 85 2 32" xfId="11064"/>
    <cellStyle name="Normal 85 2 33" xfId="11065"/>
    <cellStyle name="Normal 85 2 34" xfId="11066"/>
    <cellStyle name="Normal 85 2 35" xfId="11067"/>
    <cellStyle name="Normal 85 2 36" xfId="11068"/>
    <cellStyle name="Normal 85 2 37" xfId="11069"/>
    <cellStyle name="Normal 85 2 38" xfId="11070"/>
    <cellStyle name="Normal 85 2 39" xfId="11071"/>
    <cellStyle name="Normal 85 2 4" xfId="11072"/>
    <cellStyle name="Normal 85 2 40" xfId="11073"/>
    <cellStyle name="Normal 85 2 41" xfId="11074"/>
    <cellStyle name="Normal 85 2 42" xfId="11075"/>
    <cellStyle name="Normal 85 2 43" xfId="11076"/>
    <cellStyle name="Normal 85 2 44" xfId="11077"/>
    <cellStyle name="Normal 85 2 45" xfId="11078"/>
    <cellStyle name="Normal 85 2 46" xfId="11079"/>
    <cellStyle name="Normal 85 2 47" xfId="11080"/>
    <cellStyle name="Normal 85 2 48" xfId="11081"/>
    <cellStyle name="Normal 85 2 49" xfId="11082"/>
    <cellStyle name="Normal 85 2 5" xfId="11083"/>
    <cellStyle name="Normal 85 2 50" xfId="11084"/>
    <cellStyle name="Normal 85 2 51" xfId="11085"/>
    <cellStyle name="Normal 85 2 52" xfId="11086"/>
    <cellStyle name="Normal 85 2 53" xfId="11087"/>
    <cellStyle name="Normal 85 2 54" xfId="11088"/>
    <cellStyle name="Normal 85 2 55" xfId="11089"/>
    <cellStyle name="Normal 85 2 56" xfId="11090"/>
    <cellStyle name="Normal 85 2 57" xfId="11091"/>
    <cellStyle name="Normal 85 2 58" xfId="11092"/>
    <cellStyle name="Normal 85 2 59" xfId="11093"/>
    <cellStyle name="Normal 85 2 6" xfId="11094"/>
    <cellStyle name="Normal 85 2 60" xfId="11095"/>
    <cellStyle name="Normal 85 2 61" xfId="11096"/>
    <cellStyle name="Normal 85 2 62" xfId="11097"/>
    <cellStyle name="Normal 85 2 63" xfId="11098"/>
    <cellStyle name="Normal 85 2 64" xfId="11099"/>
    <cellStyle name="Normal 85 2 65" xfId="11100"/>
    <cellStyle name="Normal 85 2 66" xfId="11101"/>
    <cellStyle name="Normal 85 2 67" xfId="11102"/>
    <cellStyle name="Normal 85 2 68" xfId="51200"/>
    <cellStyle name="Normal 85 2 7" xfId="11103"/>
    <cellStyle name="Normal 85 2 8" xfId="11104"/>
    <cellStyle name="Normal 85 2 9" xfId="11105"/>
    <cellStyle name="Normal 85 20" xfId="11106"/>
    <cellStyle name="Normal 85 21" xfId="11107"/>
    <cellStyle name="Normal 85 22" xfId="11108"/>
    <cellStyle name="Normal 85 23" xfId="11109"/>
    <cellStyle name="Normal 85 24" xfId="11110"/>
    <cellStyle name="Normal 85 25" xfId="11111"/>
    <cellStyle name="Normal 85 26" xfId="11112"/>
    <cellStyle name="Normal 85 27" xfId="11113"/>
    <cellStyle name="Normal 85 28" xfId="11114"/>
    <cellStyle name="Normal 85 29" xfId="11115"/>
    <cellStyle name="Normal 85 3" xfId="11116"/>
    <cellStyle name="Normal 85 3 10" xfId="11117"/>
    <cellStyle name="Normal 85 3 11" xfId="11118"/>
    <cellStyle name="Normal 85 3 12" xfId="11119"/>
    <cellStyle name="Normal 85 3 13" xfId="11120"/>
    <cellStyle name="Normal 85 3 14" xfId="11121"/>
    <cellStyle name="Normal 85 3 15" xfId="11122"/>
    <cellStyle name="Normal 85 3 16" xfId="11123"/>
    <cellStyle name="Normal 85 3 17" xfId="11124"/>
    <cellStyle name="Normal 85 3 18" xfId="11125"/>
    <cellStyle name="Normal 85 3 19" xfId="11126"/>
    <cellStyle name="Normal 85 3 2" xfId="11127"/>
    <cellStyle name="Normal 85 3 20" xfId="11128"/>
    <cellStyle name="Normal 85 3 21" xfId="11129"/>
    <cellStyle name="Normal 85 3 22" xfId="11130"/>
    <cellStyle name="Normal 85 3 23" xfId="11131"/>
    <cellStyle name="Normal 85 3 24" xfId="11132"/>
    <cellStyle name="Normal 85 3 25" xfId="11133"/>
    <cellStyle name="Normal 85 3 26" xfId="11134"/>
    <cellStyle name="Normal 85 3 27" xfId="11135"/>
    <cellStyle name="Normal 85 3 28" xfId="11136"/>
    <cellStyle name="Normal 85 3 29" xfId="11137"/>
    <cellStyle name="Normal 85 3 3" xfId="11138"/>
    <cellStyle name="Normal 85 3 30" xfId="11139"/>
    <cellStyle name="Normal 85 3 31" xfId="11140"/>
    <cellStyle name="Normal 85 3 32" xfId="11141"/>
    <cellStyle name="Normal 85 3 33" xfId="11142"/>
    <cellStyle name="Normal 85 3 34" xfId="11143"/>
    <cellStyle name="Normal 85 3 35" xfId="11144"/>
    <cellStyle name="Normal 85 3 36" xfId="11145"/>
    <cellStyle name="Normal 85 3 37" xfId="11146"/>
    <cellStyle name="Normal 85 3 38" xfId="11147"/>
    <cellStyle name="Normal 85 3 39" xfId="11148"/>
    <cellStyle name="Normal 85 3 4" xfId="11149"/>
    <cellStyle name="Normal 85 3 40" xfId="11150"/>
    <cellStyle name="Normal 85 3 41" xfId="11151"/>
    <cellStyle name="Normal 85 3 42" xfId="11152"/>
    <cellStyle name="Normal 85 3 43" xfId="11153"/>
    <cellStyle name="Normal 85 3 44" xfId="11154"/>
    <cellStyle name="Normal 85 3 45" xfId="11155"/>
    <cellStyle name="Normal 85 3 46" xfId="11156"/>
    <cellStyle name="Normal 85 3 47" xfId="11157"/>
    <cellStyle name="Normal 85 3 48" xfId="11158"/>
    <cellStyle name="Normal 85 3 49" xfId="11159"/>
    <cellStyle name="Normal 85 3 5" xfId="11160"/>
    <cellStyle name="Normal 85 3 50" xfId="11161"/>
    <cellStyle name="Normal 85 3 51" xfId="11162"/>
    <cellStyle name="Normal 85 3 52" xfId="11163"/>
    <cellStyle name="Normal 85 3 53" xfId="11164"/>
    <cellStyle name="Normal 85 3 54" xfId="11165"/>
    <cellStyle name="Normal 85 3 55" xfId="11166"/>
    <cellStyle name="Normal 85 3 56" xfId="11167"/>
    <cellStyle name="Normal 85 3 57" xfId="11168"/>
    <cellStyle name="Normal 85 3 58" xfId="11169"/>
    <cellStyle name="Normal 85 3 59" xfId="11170"/>
    <cellStyle name="Normal 85 3 6" xfId="11171"/>
    <cellStyle name="Normal 85 3 60" xfId="11172"/>
    <cellStyle name="Normal 85 3 61" xfId="11173"/>
    <cellStyle name="Normal 85 3 62" xfId="11174"/>
    <cellStyle name="Normal 85 3 63" xfId="11175"/>
    <cellStyle name="Normal 85 3 64" xfId="11176"/>
    <cellStyle name="Normal 85 3 65" xfId="11177"/>
    <cellStyle name="Normal 85 3 66" xfId="11178"/>
    <cellStyle name="Normal 85 3 67" xfId="11179"/>
    <cellStyle name="Normal 85 3 7" xfId="11180"/>
    <cellStyle name="Normal 85 3 8" xfId="11181"/>
    <cellStyle name="Normal 85 3 9" xfId="11182"/>
    <cellStyle name="Normal 85 30" xfId="11183"/>
    <cellStyle name="Normal 85 31" xfId="11184"/>
    <cellStyle name="Normal 85 32" xfId="11185"/>
    <cellStyle name="Normal 85 33" xfId="11186"/>
    <cellStyle name="Normal 85 34" xfId="11187"/>
    <cellStyle name="Normal 85 35" xfId="11188"/>
    <cellStyle name="Normal 85 36" xfId="11189"/>
    <cellStyle name="Normal 85 37" xfId="11190"/>
    <cellStyle name="Normal 85 38" xfId="11191"/>
    <cellStyle name="Normal 85 39" xfId="11192"/>
    <cellStyle name="Normal 85 4" xfId="11193"/>
    <cellStyle name="Normal 85 4 10" xfId="11194"/>
    <cellStyle name="Normal 85 4 11" xfId="11195"/>
    <cellStyle name="Normal 85 4 12" xfId="11196"/>
    <cellStyle name="Normal 85 4 13" xfId="11197"/>
    <cellStyle name="Normal 85 4 14" xfId="11198"/>
    <cellStyle name="Normal 85 4 15" xfId="11199"/>
    <cellStyle name="Normal 85 4 16" xfId="11200"/>
    <cellStyle name="Normal 85 4 17" xfId="11201"/>
    <cellStyle name="Normal 85 4 18" xfId="11202"/>
    <cellStyle name="Normal 85 4 19" xfId="11203"/>
    <cellStyle name="Normal 85 4 2" xfId="11204"/>
    <cellStyle name="Normal 85 4 20" xfId="11205"/>
    <cellStyle name="Normal 85 4 21" xfId="11206"/>
    <cellStyle name="Normal 85 4 22" xfId="11207"/>
    <cellStyle name="Normal 85 4 23" xfId="11208"/>
    <cellStyle name="Normal 85 4 24" xfId="11209"/>
    <cellStyle name="Normal 85 4 25" xfId="11210"/>
    <cellStyle name="Normal 85 4 26" xfId="11211"/>
    <cellStyle name="Normal 85 4 27" xfId="11212"/>
    <cellStyle name="Normal 85 4 28" xfId="11213"/>
    <cellStyle name="Normal 85 4 29" xfId="11214"/>
    <cellStyle name="Normal 85 4 3" xfId="11215"/>
    <cellStyle name="Normal 85 4 30" xfId="11216"/>
    <cellStyle name="Normal 85 4 31" xfId="11217"/>
    <cellStyle name="Normal 85 4 32" xfId="11218"/>
    <cellStyle name="Normal 85 4 33" xfId="11219"/>
    <cellStyle name="Normal 85 4 34" xfId="11220"/>
    <cellStyle name="Normal 85 4 35" xfId="11221"/>
    <cellStyle name="Normal 85 4 36" xfId="11222"/>
    <cellStyle name="Normal 85 4 37" xfId="11223"/>
    <cellStyle name="Normal 85 4 38" xfId="11224"/>
    <cellStyle name="Normal 85 4 39" xfId="11225"/>
    <cellStyle name="Normal 85 4 4" xfId="11226"/>
    <cellStyle name="Normal 85 4 40" xfId="11227"/>
    <cellStyle name="Normal 85 4 41" xfId="11228"/>
    <cellStyle name="Normal 85 4 42" xfId="11229"/>
    <cellStyle name="Normal 85 4 43" xfId="11230"/>
    <cellStyle name="Normal 85 4 44" xfId="11231"/>
    <cellStyle name="Normal 85 4 45" xfId="11232"/>
    <cellStyle name="Normal 85 4 46" xfId="11233"/>
    <cellStyle name="Normal 85 4 47" xfId="11234"/>
    <cellStyle name="Normal 85 4 48" xfId="11235"/>
    <cellStyle name="Normal 85 4 49" xfId="11236"/>
    <cellStyle name="Normal 85 4 5" xfId="11237"/>
    <cellStyle name="Normal 85 4 50" xfId="11238"/>
    <cellStyle name="Normal 85 4 51" xfId="11239"/>
    <cellStyle name="Normal 85 4 52" xfId="11240"/>
    <cellStyle name="Normal 85 4 53" xfId="11241"/>
    <cellStyle name="Normal 85 4 54" xfId="11242"/>
    <cellStyle name="Normal 85 4 55" xfId="11243"/>
    <cellStyle name="Normal 85 4 56" xfId="11244"/>
    <cellStyle name="Normal 85 4 57" xfId="11245"/>
    <cellStyle name="Normal 85 4 58" xfId="11246"/>
    <cellStyle name="Normal 85 4 59" xfId="11247"/>
    <cellStyle name="Normal 85 4 6" xfId="11248"/>
    <cellStyle name="Normal 85 4 60" xfId="11249"/>
    <cellStyle name="Normal 85 4 61" xfId="11250"/>
    <cellStyle name="Normal 85 4 62" xfId="11251"/>
    <cellStyle name="Normal 85 4 63" xfId="11252"/>
    <cellStyle name="Normal 85 4 64" xfId="11253"/>
    <cellStyle name="Normal 85 4 65" xfId="11254"/>
    <cellStyle name="Normal 85 4 66" xfId="11255"/>
    <cellStyle name="Normal 85 4 67" xfId="11256"/>
    <cellStyle name="Normal 85 4 7" xfId="11257"/>
    <cellStyle name="Normal 85 4 8" xfId="11258"/>
    <cellStyle name="Normal 85 4 9" xfId="11259"/>
    <cellStyle name="Normal 85 40" xfId="11260"/>
    <cellStyle name="Normal 85 41" xfId="11261"/>
    <cellStyle name="Normal 85 42" xfId="11262"/>
    <cellStyle name="Normal 85 43" xfId="11263"/>
    <cellStyle name="Normal 85 44" xfId="11264"/>
    <cellStyle name="Normal 85 45" xfId="11265"/>
    <cellStyle name="Normal 85 46" xfId="11266"/>
    <cellStyle name="Normal 85 47" xfId="11267"/>
    <cellStyle name="Normal 85 48" xfId="11268"/>
    <cellStyle name="Normal 85 49" xfId="11269"/>
    <cellStyle name="Normal 85 5" xfId="11270"/>
    <cellStyle name="Normal 85 50" xfId="11271"/>
    <cellStyle name="Normal 85 51" xfId="11272"/>
    <cellStyle name="Normal 85 52" xfId="11273"/>
    <cellStyle name="Normal 85 53" xfId="11274"/>
    <cellStyle name="Normal 85 54" xfId="11275"/>
    <cellStyle name="Normal 85 55" xfId="11276"/>
    <cellStyle name="Normal 85 56" xfId="11277"/>
    <cellStyle name="Normal 85 57" xfId="11278"/>
    <cellStyle name="Normal 85 58" xfId="11279"/>
    <cellStyle name="Normal 85 59" xfId="11280"/>
    <cellStyle name="Normal 85 6" xfId="11281"/>
    <cellStyle name="Normal 85 60" xfId="11282"/>
    <cellStyle name="Normal 85 61" xfId="11283"/>
    <cellStyle name="Normal 85 62" xfId="11284"/>
    <cellStyle name="Normal 85 63" xfId="11285"/>
    <cellStyle name="Normal 85 64" xfId="11286"/>
    <cellStyle name="Normal 85 65" xfId="11287"/>
    <cellStyle name="Normal 85 66" xfId="11288"/>
    <cellStyle name="Normal 85 67" xfId="11289"/>
    <cellStyle name="Normal 85 68" xfId="11290"/>
    <cellStyle name="Normal 85 69" xfId="11291"/>
    <cellStyle name="Normal 85 7" xfId="11292"/>
    <cellStyle name="Normal 85 70" xfId="11293"/>
    <cellStyle name="Normal 85 8" xfId="11294"/>
    <cellStyle name="Normal 85 9" xfId="11295"/>
    <cellStyle name="Normal 86" xfId="3459"/>
    <cellStyle name="Normal 86 10" xfId="11296"/>
    <cellStyle name="Normal 86 11" xfId="11297"/>
    <cellStyle name="Normal 86 12" xfId="11298"/>
    <cellStyle name="Normal 86 13" xfId="11299"/>
    <cellStyle name="Normal 86 14" xfId="11300"/>
    <cellStyle name="Normal 86 15" xfId="11301"/>
    <cellStyle name="Normal 86 16" xfId="11302"/>
    <cellStyle name="Normal 86 17" xfId="11303"/>
    <cellStyle name="Normal 86 18" xfId="11304"/>
    <cellStyle name="Normal 86 19" xfId="11305"/>
    <cellStyle name="Normal 86 2" xfId="11306"/>
    <cellStyle name="Normal 86 2 10" xfId="11307"/>
    <cellStyle name="Normal 86 2 11" xfId="11308"/>
    <cellStyle name="Normal 86 2 12" xfId="11309"/>
    <cellStyle name="Normal 86 2 13" xfId="11310"/>
    <cellStyle name="Normal 86 2 14" xfId="11311"/>
    <cellStyle name="Normal 86 2 15" xfId="11312"/>
    <cellStyle name="Normal 86 2 16" xfId="11313"/>
    <cellStyle name="Normal 86 2 17" xfId="11314"/>
    <cellStyle name="Normal 86 2 18" xfId="11315"/>
    <cellStyle name="Normal 86 2 19" xfId="11316"/>
    <cellStyle name="Normal 86 2 2" xfId="11317"/>
    <cellStyle name="Normal 86 2 20" xfId="11318"/>
    <cellStyle name="Normal 86 2 21" xfId="11319"/>
    <cellStyle name="Normal 86 2 22" xfId="11320"/>
    <cellStyle name="Normal 86 2 23" xfId="11321"/>
    <cellStyle name="Normal 86 2 24" xfId="11322"/>
    <cellStyle name="Normal 86 2 25" xfId="11323"/>
    <cellStyle name="Normal 86 2 26" xfId="11324"/>
    <cellStyle name="Normal 86 2 27" xfId="11325"/>
    <cellStyle name="Normal 86 2 28" xfId="11326"/>
    <cellStyle name="Normal 86 2 29" xfId="11327"/>
    <cellStyle name="Normal 86 2 3" xfId="11328"/>
    <cellStyle name="Normal 86 2 30" xfId="11329"/>
    <cellStyle name="Normal 86 2 31" xfId="11330"/>
    <cellStyle name="Normal 86 2 32" xfId="11331"/>
    <cellStyle name="Normal 86 2 33" xfId="11332"/>
    <cellStyle name="Normal 86 2 34" xfId="11333"/>
    <cellStyle name="Normal 86 2 35" xfId="11334"/>
    <cellStyle name="Normal 86 2 36" xfId="11335"/>
    <cellStyle name="Normal 86 2 37" xfId="11336"/>
    <cellStyle name="Normal 86 2 38" xfId="11337"/>
    <cellStyle name="Normal 86 2 39" xfId="11338"/>
    <cellStyle name="Normal 86 2 4" xfId="11339"/>
    <cellStyle name="Normal 86 2 40" xfId="11340"/>
    <cellStyle name="Normal 86 2 41" xfId="11341"/>
    <cellStyle name="Normal 86 2 42" xfId="11342"/>
    <cellStyle name="Normal 86 2 43" xfId="11343"/>
    <cellStyle name="Normal 86 2 44" xfId="11344"/>
    <cellStyle name="Normal 86 2 45" xfId="11345"/>
    <cellStyle name="Normal 86 2 46" xfId="11346"/>
    <cellStyle name="Normal 86 2 47" xfId="11347"/>
    <cellStyle name="Normal 86 2 48" xfId="11348"/>
    <cellStyle name="Normal 86 2 49" xfId="11349"/>
    <cellStyle name="Normal 86 2 5" xfId="11350"/>
    <cellStyle name="Normal 86 2 50" xfId="11351"/>
    <cellStyle name="Normal 86 2 51" xfId="11352"/>
    <cellStyle name="Normal 86 2 52" xfId="11353"/>
    <cellStyle name="Normal 86 2 53" xfId="11354"/>
    <cellStyle name="Normal 86 2 54" xfId="11355"/>
    <cellStyle name="Normal 86 2 55" xfId="11356"/>
    <cellStyle name="Normal 86 2 56" xfId="11357"/>
    <cellStyle name="Normal 86 2 57" xfId="11358"/>
    <cellStyle name="Normal 86 2 58" xfId="11359"/>
    <cellStyle name="Normal 86 2 59" xfId="11360"/>
    <cellStyle name="Normal 86 2 6" xfId="11361"/>
    <cellStyle name="Normal 86 2 60" xfId="11362"/>
    <cellStyle name="Normal 86 2 61" xfId="11363"/>
    <cellStyle name="Normal 86 2 62" xfId="11364"/>
    <cellStyle name="Normal 86 2 7" xfId="11365"/>
    <cellStyle name="Normal 86 2 8" xfId="11366"/>
    <cellStyle name="Normal 86 2 9" xfId="11367"/>
    <cellStyle name="Normal 86 20" xfId="11368"/>
    <cellStyle name="Normal 86 21" xfId="11369"/>
    <cellStyle name="Normal 86 22" xfId="11370"/>
    <cellStyle name="Normal 86 23" xfId="11371"/>
    <cellStyle name="Normal 86 24" xfId="11372"/>
    <cellStyle name="Normal 86 25" xfId="11373"/>
    <cellStyle name="Normal 86 26" xfId="11374"/>
    <cellStyle name="Normal 86 27" xfId="11375"/>
    <cellStyle name="Normal 86 28" xfId="11376"/>
    <cellStyle name="Normal 86 29" xfId="11377"/>
    <cellStyle name="Normal 86 3" xfId="11378"/>
    <cellStyle name="Normal 86 3 10" xfId="11379"/>
    <cellStyle name="Normal 86 3 11" xfId="11380"/>
    <cellStyle name="Normal 86 3 12" xfId="11381"/>
    <cellStyle name="Normal 86 3 13" xfId="11382"/>
    <cellStyle name="Normal 86 3 14" xfId="11383"/>
    <cellStyle name="Normal 86 3 15" xfId="11384"/>
    <cellStyle name="Normal 86 3 16" xfId="11385"/>
    <cellStyle name="Normal 86 3 17" xfId="11386"/>
    <cellStyle name="Normal 86 3 18" xfId="11387"/>
    <cellStyle name="Normal 86 3 19" xfId="11388"/>
    <cellStyle name="Normal 86 3 2" xfId="11389"/>
    <cellStyle name="Normal 86 3 20" xfId="11390"/>
    <cellStyle name="Normal 86 3 21" xfId="11391"/>
    <cellStyle name="Normal 86 3 22" xfId="11392"/>
    <cellStyle name="Normal 86 3 23" xfId="11393"/>
    <cellStyle name="Normal 86 3 24" xfId="11394"/>
    <cellStyle name="Normal 86 3 25" xfId="11395"/>
    <cellStyle name="Normal 86 3 26" xfId="11396"/>
    <cellStyle name="Normal 86 3 27" xfId="11397"/>
    <cellStyle name="Normal 86 3 28" xfId="11398"/>
    <cellStyle name="Normal 86 3 29" xfId="11399"/>
    <cellStyle name="Normal 86 3 3" xfId="11400"/>
    <cellStyle name="Normal 86 3 30" xfId="11401"/>
    <cellStyle name="Normal 86 3 31" xfId="11402"/>
    <cellStyle name="Normal 86 3 32" xfId="11403"/>
    <cellStyle name="Normal 86 3 33" xfId="11404"/>
    <cellStyle name="Normal 86 3 34" xfId="11405"/>
    <cellStyle name="Normal 86 3 35" xfId="11406"/>
    <cellStyle name="Normal 86 3 36" xfId="11407"/>
    <cellStyle name="Normal 86 3 37" xfId="11408"/>
    <cellStyle name="Normal 86 3 38" xfId="11409"/>
    <cellStyle name="Normal 86 3 39" xfId="11410"/>
    <cellStyle name="Normal 86 3 4" xfId="11411"/>
    <cellStyle name="Normal 86 3 40" xfId="11412"/>
    <cellStyle name="Normal 86 3 41" xfId="11413"/>
    <cellStyle name="Normal 86 3 42" xfId="11414"/>
    <cellStyle name="Normal 86 3 43" xfId="11415"/>
    <cellStyle name="Normal 86 3 44" xfId="11416"/>
    <cellStyle name="Normal 86 3 45" xfId="11417"/>
    <cellStyle name="Normal 86 3 46" xfId="11418"/>
    <cellStyle name="Normal 86 3 47" xfId="11419"/>
    <cellStyle name="Normal 86 3 48" xfId="11420"/>
    <cellStyle name="Normal 86 3 49" xfId="11421"/>
    <cellStyle name="Normal 86 3 5" xfId="11422"/>
    <cellStyle name="Normal 86 3 50" xfId="11423"/>
    <cellStyle name="Normal 86 3 51" xfId="11424"/>
    <cellStyle name="Normal 86 3 52" xfId="11425"/>
    <cellStyle name="Normal 86 3 53" xfId="11426"/>
    <cellStyle name="Normal 86 3 54" xfId="11427"/>
    <cellStyle name="Normal 86 3 55" xfId="11428"/>
    <cellStyle name="Normal 86 3 56" xfId="11429"/>
    <cellStyle name="Normal 86 3 57" xfId="11430"/>
    <cellStyle name="Normal 86 3 58" xfId="11431"/>
    <cellStyle name="Normal 86 3 59" xfId="11432"/>
    <cellStyle name="Normal 86 3 6" xfId="11433"/>
    <cellStyle name="Normal 86 3 60" xfId="11434"/>
    <cellStyle name="Normal 86 3 61" xfId="11435"/>
    <cellStyle name="Normal 86 3 62" xfId="11436"/>
    <cellStyle name="Normal 86 3 7" xfId="11437"/>
    <cellStyle name="Normal 86 3 8" xfId="11438"/>
    <cellStyle name="Normal 86 3 9" xfId="11439"/>
    <cellStyle name="Normal 86 30" xfId="11440"/>
    <cellStyle name="Normal 86 31" xfId="11441"/>
    <cellStyle name="Normal 86 32" xfId="11442"/>
    <cellStyle name="Normal 86 33" xfId="11443"/>
    <cellStyle name="Normal 86 34" xfId="11444"/>
    <cellStyle name="Normal 86 35" xfId="11445"/>
    <cellStyle name="Normal 86 36" xfId="11446"/>
    <cellStyle name="Normal 86 37" xfId="11447"/>
    <cellStyle name="Normal 86 38" xfId="11448"/>
    <cellStyle name="Normal 86 39" xfId="11449"/>
    <cellStyle name="Normal 86 4" xfId="11450"/>
    <cellStyle name="Normal 86 40" xfId="11451"/>
    <cellStyle name="Normal 86 41" xfId="11452"/>
    <cellStyle name="Normal 86 42" xfId="11453"/>
    <cellStyle name="Normal 86 43" xfId="11454"/>
    <cellStyle name="Normal 86 44" xfId="11455"/>
    <cellStyle name="Normal 86 45" xfId="11456"/>
    <cellStyle name="Normal 86 46" xfId="11457"/>
    <cellStyle name="Normal 86 47" xfId="11458"/>
    <cellStyle name="Normal 86 48" xfId="11459"/>
    <cellStyle name="Normal 86 49" xfId="11460"/>
    <cellStyle name="Normal 86 5" xfId="11461"/>
    <cellStyle name="Normal 86 50" xfId="11462"/>
    <cellStyle name="Normal 86 51" xfId="11463"/>
    <cellStyle name="Normal 86 52" xfId="11464"/>
    <cellStyle name="Normal 86 53" xfId="11465"/>
    <cellStyle name="Normal 86 54" xfId="11466"/>
    <cellStyle name="Normal 86 55" xfId="11467"/>
    <cellStyle name="Normal 86 56" xfId="11468"/>
    <cellStyle name="Normal 86 57" xfId="11469"/>
    <cellStyle name="Normal 86 58" xfId="11470"/>
    <cellStyle name="Normal 86 59" xfId="11471"/>
    <cellStyle name="Normal 86 6" xfId="11472"/>
    <cellStyle name="Normal 86 60" xfId="11473"/>
    <cellStyle name="Normal 86 61" xfId="11474"/>
    <cellStyle name="Normal 86 62" xfId="11475"/>
    <cellStyle name="Normal 86 63" xfId="11476"/>
    <cellStyle name="Normal 86 64" xfId="11477"/>
    <cellStyle name="Normal 86 7" xfId="11478"/>
    <cellStyle name="Normal 86 8" xfId="11479"/>
    <cellStyle name="Normal 86 9" xfId="11480"/>
    <cellStyle name="Normal 87" xfId="3460"/>
    <cellStyle name="Normal 87 10" xfId="11481"/>
    <cellStyle name="Normal 87 11" xfId="11482"/>
    <cellStyle name="Normal 87 12" xfId="11483"/>
    <cellStyle name="Normal 87 13" xfId="11484"/>
    <cellStyle name="Normal 87 14" xfId="11485"/>
    <cellStyle name="Normal 87 15" xfId="11486"/>
    <cellStyle name="Normal 87 16" xfId="11487"/>
    <cellStyle name="Normal 87 17" xfId="11488"/>
    <cellStyle name="Normal 87 18" xfId="11489"/>
    <cellStyle name="Normal 87 19" xfId="11490"/>
    <cellStyle name="Normal 87 2" xfId="11491"/>
    <cellStyle name="Normal 87 2 10" xfId="11492"/>
    <cellStyle name="Normal 87 2 11" xfId="11493"/>
    <cellStyle name="Normal 87 2 12" xfId="11494"/>
    <cellStyle name="Normal 87 2 13" xfId="11495"/>
    <cellStyle name="Normal 87 2 14" xfId="11496"/>
    <cellStyle name="Normal 87 2 15" xfId="11497"/>
    <cellStyle name="Normal 87 2 16" xfId="11498"/>
    <cellStyle name="Normal 87 2 17" xfId="11499"/>
    <cellStyle name="Normal 87 2 18" xfId="11500"/>
    <cellStyle name="Normal 87 2 19" xfId="11501"/>
    <cellStyle name="Normal 87 2 2" xfId="11502"/>
    <cellStyle name="Normal 87 2 20" xfId="11503"/>
    <cellStyle name="Normal 87 2 21" xfId="11504"/>
    <cellStyle name="Normal 87 2 22" xfId="11505"/>
    <cellStyle name="Normal 87 2 23" xfId="11506"/>
    <cellStyle name="Normal 87 2 24" xfId="11507"/>
    <cellStyle name="Normal 87 2 25" xfId="11508"/>
    <cellStyle name="Normal 87 2 26" xfId="11509"/>
    <cellStyle name="Normal 87 2 27" xfId="11510"/>
    <cellStyle name="Normal 87 2 28" xfId="11511"/>
    <cellStyle name="Normal 87 2 29" xfId="11512"/>
    <cellStyle name="Normal 87 2 3" xfId="11513"/>
    <cellStyle name="Normal 87 2 30" xfId="11514"/>
    <cellStyle name="Normal 87 2 31" xfId="11515"/>
    <cellStyle name="Normal 87 2 32" xfId="11516"/>
    <cellStyle name="Normal 87 2 33" xfId="11517"/>
    <cellStyle name="Normal 87 2 34" xfId="11518"/>
    <cellStyle name="Normal 87 2 35" xfId="11519"/>
    <cellStyle name="Normal 87 2 36" xfId="11520"/>
    <cellStyle name="Normal 87 2 37" xfId="11521"/>
    <cellStyle name="Normal 87 2 38" xfId="11522"/>
    <cellStyle name="Normal 87 2 39" xfId="11523"/>
    <cellStyle name="Normal 87 2 4" xfId="11524"/>
    <cellStyle name="Normal 87 2 40" xfId="11525"/>
    <cellStyle name="Normal 87 2 41" xfId="11526"/>
    <cellStyle name="Normal 87 2 42" xfId="11527"/>
    <cellStyle name="Normal 87 2 43" xfId="11528"/>
    <cellStyle name="Normal 87 2 44" xfId="11529"/>
    <cellStyle name="Normal 87 2 45" xfId="11530"/>
    <cellStyle name="Normal 87 2 46" xfId="11531"/>
    <cellStyle name="Normal 87 2 47" xfId="11532"/>
    <cellStyle name="Normal 87 2 48" xfId="11533"/>
    <cellStyle name="Normal 87 2 49" xfId="11534"/>
    <cellStyle name="Normal 87 2 5" xfId="11535"/>
    <cellStyle name="Normal 87 2 50" xfId="11536"/>
    <cellStyle name="Normal 87 2 51" xfId="11537"/>
    <cellStyle name="Normal 87 2 52" xfId="11538"/>
    <cellStyle name="Normal 87 2 53" xfId="11539"/>
    <cellStyle name="Normal 87 2 54" xfId="11540"/>
    <cellStyle name="Normal 87 2 55" xfId="11541"/>
    <cellStyle name="Normal 87 2 56" xfId="11542"/>
    <cellStyle name="Normal 87 2 57" xfId="11543"/>
    <cellStyle name="Normal 87 2 58" xfId="11544"/>
    <cellStyle name="Normal 87 2 59" xfId="11545"/>
    <cellStyle name="Normal 87 2 6" xfId="11546"/>
    <cellStyle name="Normal 87 2 60" xfId="11547"/>
    <cellStyle name="Normal 87 2 61" xfId="11548"/>
    <cellStyle name="Normal 87 2 62" xfId="11549"/>
    <cellStyle name="Normal 87 2 7" xfId="11550"/>
    <cellStyle name="Normal 87 2 8" xfId="11551"/>
    <cellStyle name="Normal 87 2 9" xfId="11552"/>
    <cellStyle name="Normal 87 20" xfId="11553"/>
    <cellStyle name="Normal 87 21" xfId="11554"/>
    <cellStyle name="Normal 87 22" xfId="11555"/>
    <cellStyle name="Normal 87 23" xfId="11556"/>
    <cellStyle name="Normal 87 24" xfId="11557"/>
    <cellStyle name="Normal 87 25" xfId="11558"/>
    <cellStyle name="Normal 87 26" xfId="11559"/>
    <cellStyle name="Normal 87 27" xfId="11560"/>
    <cellStyle name="Normal 87 28" xfId="11561"/>
    <cellStyle name="Normal 87 29" xfId="11562"/>
    <cellStyle name="Normal 87 3" xfId="11563"/>
    <cellStyle name="Normal 87 3 10" xfId="11564"/>
    <cellStyle name="Normal 87 3 11" xfId="11565"/>
    <cellStyle name="Normal 87 3 12" xfId="11566"/>
    <cellStyle name="Normal 87 3 13" xfId="11567"/>
    <cellStyle name="Normal 87 3 14" xfId="11568"/>
    <cellStyle name="Normal 87 3 15" xfId="11569"/>
    <cellStyle name="Normal 87 3 16" xfId="11570"/>
    <cellStyle name="Normal 87 3 17" xfId="11571"/>
    <cellStyle name="Normal 87 3 18" xfId="11572"/>
    <cellStyle name="Normal 87 3 19" xfId="11573"/>
    <cellStyle name="Normal 87 3 2" xfId="11574"/>
    <cellStyle name="Normal 87 3 20" xfId="11575"/>
    <cellStyle name="Normal 87 3 21" xfId="11576"/>
    <cellStyle name="Normal 87 3 22" xfId="11577"/>
    <cellStyle name="Normal 87 3 23" xfId="11578"/>
    <cellStyle name="Normal 87 3 24" xfId="11579"/>
    <cellStyle name="Normal 87 3 25" xfId="11580"/>
    <cellStyle name="Normal 87 3 26" xfId="11581"/>
    <cellStyle name="Normal 87 3 27" xfId="11582"/>
    <cellStyle name="Normal 87 3 28" xfId="11583"/>
    <cellStyle name="Normal 87 3 29" xfId="11584"/>
    <cellStyle name="Normal 87 3 3" xfId="11585"/>
    <cellStyle name="Normal 87 3 30" xfId="11586"/>
    <cellStyle name="Normal 87 3 31" xfId="11587"/>
    <cellStyle name="Normal 87 3 32" xfId="11588"/>
    <cellStyle name="Normal 87 3 33" xfId="11589"/>
    <cellStyle name="Normal 87 3 34" xfId="11590"/>
    <cellStyle name="Normal 87 3 35" xfId="11591"/>
    <cellStyle name="Normal 87 3 36" xfId="11592"/>
    <cellStyle name="Normal 87 3 37" xfId="11593"/>
    <cellStyle name="Normal 87 3 38" xfId="11594"/>
    <cellStyle name="Normal 87 3 39" xfId="11595"/>
    <cellStyle name="Normal 87 3 4" xfId="11596"/>
    <cellStyle name="Normal 87 3 40" xfId="11597"/>
    <cellStyle name="Normal 87 3 41" xfId="11598"/>
    <cellStyle name="Normal 87 3 42" xfId="11599"/>
    <cellStyle name="Normal 87 3 43" xfId="11600"/>
    <cellStyle name="Normal 87 3 44" xfId="11601"/>
    <cellStyle name="Normal 87 3 45" xfId="11602"/>
    <cellStyle name="Normal 87 3 46" xfId="11603"/>
    <cellStyle name="Normal 87 3 47" xfId="11604"/>
    <cellStyle name="Normal 87 3 48" xfId="11605"/>
    <cellStyle name="Normal 87 3 49" xfId="11606"/>
    <cellStyle name="Normal 87 3 5" xfId="11607"/>
    <cellStyle name="Normal 87 3 50" xfId="11608"/>
    <cellStyle name="Normal 87 3 51" xfId="11609"/>
    <cellStyle name="Normal 87 3 52" xfId="11610"/>
    <cellStyle name="Normal 87 3 53" xfId="11611"/>
    <cellStyle name="Normal 87 3 54" xfId="11612"/>
    <cellStyle name="Normal 87 3 55" xfId="11613"/>
    <cellStyle name="Normal 87 3 56" xfId="11614"/>
    <cellStyle name="Normal 87 3 57" xfId="11615"/>
    <cellStyle name="Normal 87 3 58" xfId="11616"/>
    <cellStyle name="Normal 87 3 59" xfId="11617"/>
    <cellStyle name="Normal 87 3 6" xfId="11618"/>
    <cellStyle name="Normal 87 3 60" xfId="11619"/>
    <cellStyle name="Normal 87 3 61" xfId="11620"/>
    <cellStyle name="Normal 87 3 62" xfId="11621"/>
    <cellStyle name="Normal 87 3 7" xfId="11622"/>
    <cellStyle name="Normal 87 3 8" xfId="11623"/>
    <cellStyle name="Normal 87 3 9" xfId="11624"/>
    <cellStyle name="Normal 87 30" xfId="11625"/>
    <cellStyle name="Normal 87 31" xfId="11626"/>
    <cellStyle name="Normal 87 32" xfId="11627"/>
    <cellStyle name="Normal 87 33" xfId="11628"/>
    <cellStyle name="Normal 87 34" xfId="11629"/>
    <cellStyle name="Normal 87 35" xfId="11630"/>
    <cellStyle name="Normal 87 36" xfId="11631"/>
    <cellStyle name="Normal 87 37" xfId="11632"/>
    <cellStyle name="Normal 87 38" xfId="11633"/>
    <cellStyle name="Normal 87 39" xfId="11634"/>
    <cellStyle name="Normal 87 4" xfId="11635"/>
    <cellStyle name="Normal 87 40" xfId="11636"/>
    <cellStyle name="Normal 87 41" xfId="11637"/>
    <cellStyle name="Normal 87 42" xfId="11638"/>
    <cellStyle name="Normal 87 43" xfId="11639"/>
    <cellStyle name="Normal 87 44" xfId="11640"/>
    <cellStyle name="Normal 87 45" xfId="11641"/>
    <cellStyle name="Normal 87 46" xfId="11642"/>
    <cellStyle name="Normal 87 47" xfId="11643"/>
    <cellStyle name="Normal 87 48" xfId="11644"/>
    <cellStyle name="Normal 87 49" xfId="11645"/>
    <cellStyle name="Normal 87 5" xfId="11646"/>
    <cellStyle name="Normal 87 50" xfId="11647"/>
    <cellStyle name="Normal 87 51" xfId="11648"/>
    <cellStyle name="Normal 87 52" xfId="11649"/>
    <cellStyle name="Normal 87 53" xfId="11650"/>
    <cellStyle name="Normal 87 54" xfId="11651"/>
    <cellStyle name="Normal 87 55" xfId="11652"/>
    <cellStyle name="Normal 87 56" xfId="11653"/>
    <cellStyle name="Normal 87 57" xfId="11654"/>
    <cellStyle name="Normal 87 58" xfId="11655"/>
    <cellStyle name="Normal 87 59" xfId="11656"/>
    <cellStyle name="Normal 87 6" xfId="11657"/>
    <cellStyle name="Normal 87 60" xfId="11658"/>
    <cellStyle name="Normal 87 61" xfId="11659"/>
    <cellStyle name="Normal 87 62" xfId="11660"/>
    <cellStyle name="Normal 87 63" xfId="11661"/>
    <cellStyle name="Normal 87 64" xfId="11662"/>
    <cellStyle name="Normal 87 7" xfId="11663"/>
    <cellStyle name="Normal 87 8" xfId="11664"/>
    <cellStyle name="Normal 87 9" xfId="11665"/>
    <cellStyle name="Normal 88" xfId="3461"/>
    <cellStyle name="Normal 88 10" xfId="11666"/>
    <cellStyle name="Normal 88 11" xfId="11667"/>
    <cellStyle name="Normal 88 12" xfId="11668"/>
    <cellStyle name="Normal 88 13" xfId="11669"/>
    <cellStyle name="Normal 88 14" xfId="11670"/>
    <cellStyle name="Normal 88 15" xfId="11671"/>
    <cellStyle name="Normal 88 16" xfId="11672"/>
    <cellStyle name="Normal 88 17" xfId="11673"/>
    <cellStyle name="Normal 88 18" xfId="11674"/>
    <cellStyle name="Normal 88 19" xfId="11675"/>
    <cellStyle name="Normal 88 2" xfId="11676"/>
    <cellStyle name="Normal 88 2 10" xfId="11677"/>
    <cellStyle name="Normal 88 2 11" xfId="11678"/>
    <cellStyle name="Normal 88 2 12" xfId="11679"/>
    <cellStyle name="Normal 88 2 13" xfId="11680"/>
    <cellStyle name="Normal 88 2 14" xfId="11681"/>
    <cellStyle name="Normal 88 2 15" xfId="11682"/>
    <cellStyle name="Normal 88 2 16" xfId="11683"/>
    <cellStyle name="Normal 88 2 17" xfId="11684"/>
    <cellStyle name="Normal 88 2 18" xfId="11685"/>
    <cellStyle name="Normal 88 2 19" xfId="11686"/>
    <cellStyle name="Normal 88 2 2" xfId="11687"/>
    <cellStyle name="Normal 88 2 20" xfId="11688"/>
    <cellStyle name="Normal 88 2 21" xfId="11689"/>
    <cellStyle name="Normal 88 2 22" xfId="11690"/>
    <cellStyle name="Normal 88 2 23" xfId="11691"/>
    <cellStyle name="Normal 88 2 24" xfId="11692"/>
    <cellStyle name="Normal 88 2 25" xfId="11693"/>
    <cellStyle name="Normal 88 2 26" xfId="11694"/>
    <cellStyle name="Normal 88 2 27" xfId="11695"/>
    <cellStyle name="Normal 88 2 28" xfId="11696"/>
    <cellStyle name="Normal 88 2 29" xfId="11697"/>
    <cellStyle name="Normal 88 2 3" xfId="11698"/>
    <cellStyle name="Normal 88 2 30" xfId="11699"/>
    <cellStyle name="Normal 88 2 31" xfId="11700"/>
    <cellStyle name="Normal 88 2 32" xfId="11701"/>
    <cellStyle name="Normal 88 2 33" xfId="11702"/>
    <cellStyle name="Normal 88 2 34" xfId="11703"/>
    <cellStyle name="Normal 88 2 35" xfId="11704"/>
    <cellStyle name="Normal 88 2 36" xfId="11705"/>
    <cellStyle name="Normal 88 2 37" xfId="11706"/>
    <cellStyle name="Normal 88 2 38" xfId="11707"/>
    <cellStyle name="Normal 88 2 39" xfId="11708"/>
    <cellStyle name="Normal 88 2 4" xfId="11709"/>
    <cellStyle name="Normal 88 2 40" xfId="11710"/>
    <cellStyle name="Normal 88 2 41" xfId="11711"/>
    <cellStyle name="Normal 88 2 42" xfId="11712"/>
    <cellStyle name="Normal 88 2 43" xfId="11713"/>
    <cellStyle name="Normal 88 2 44" xfId="11714"/>
    <cellStyle name="Normal 88 2 45" xfId="11715"/>
    <cellStyle name="Normal 88 2 46" xfId="11716"/>
    <cellStyle name="Normal 88 2 47" xfId="11717"/>
    <cellStyle name="Normal 88 2 48" xfId="11718"/>
    <cellStyle name="Normal 88 2 49" xfId="11719"/>
    <cellStyle name="Normal 88 2 5" xfId="11720"/>
    <cellStyle name="Normal 88 2 50" xfId="11721"/>
    <cellStyle name="Normal 88 2 51" xfId="11722"/>
    <cellStyle name="Normal 88 2 52" xfId="11723"/>
    <cellStyle name="Normal 88 2 53" xfId="11724"/>
    <cellStyle name="Normal 88 2 54" xfId="11725"/>
    <cellStyle name="Normal 88 2 55" xfId="11726"/>
    <cellStyle name="Normal 88 2 56" xfId="11727"/>
    <cellStyle name="Normal 88 2 57" xfId="11728"/>
    <cellStyle name="Normal 88 2 58" xfId="11729"/>
    <cellStyle name="Normal 88 2 59" xfId="11730"/>
    <cellStyle name="Normal 88 2 6" xfId="11731"/>
    <cellStyle name="Normal 88 2 60" xfId="11732"/>
    <cellStyle name="Normal 88 2 61" xfId="11733"/>
    <cellStyle name="Normal 88 2 62" xfId="11734"/>
    <cellStyle name="Normal 88 2 7" xfId="11735"/>
    <cellStyle name="Normal 88 2 8" xfId="11736"/>
    <cellStyle name="Normal 88 2 9" xfId="11737"/>
    <cellStyle name="Normal 88 20" xfId="11738"/>
    <cellStyle name="Normal 88 21" xfId="11739"/>
    <cellStyle name="Normal 88 22" xfId="11740"/>
    <cellStyle name="Normal 88 23" xfId="11741"/>
    <cellStyle name="Normal 88 24" xfId="11742"/>
    <cellStyle name="Normal 88 25" xfId="11743"/>
    <cellStyle name="Normal 88 26" xfId="11744"/>
    <cellStyle name="Normal 88 27" xfId="11745"/>
    <cellStyle name="Normal 88 28" xfId="11746"/>
    <cellStyle name="Normal 88 29" xfId="11747"/>
    <cellStyle name="Normal 88 3" xfId="11748"/>
    <cellStyle name="Normal 88 3 10" xfId="11749"/>
    <cellStyle name="Normal 88 3 11" xfId="11750"/>
    <cellStyle name="Normal 88 3 12" xfId="11751"/>
    <cellStyle name="Normal 88 3 13" xfId="11752"/>
    <cellStyle name="Normal 88 3 14" xfId="11753"/>
    <cellStyle name="Normal 88 3 15" xfId="11754"/>
    <cellStyle name="Normal 88 3 16" xfId="11755"/>
    <cellStyle name="Normal 88 3 17" xfId="11756"/>
    <cellStyle name="Normal 88 3 18" xfId="11757"/>
    <cellStyle name="Normal 88 3 19" xfId="11758"/>
    <cellStyle name="Normal 88 3 2" xfId="11759"/>
    <cellStyle name="Normal 88 3 20" xfId="11760"/>
    <cellStyle name="Normal 88 3 21" xfId="11761"/>
    <cellStyle name="Normal 88 3 22" xfId="11762"/>
    <cellStyle name="Normal 88 3 23" xfId="11763"/>
    <cellStyle name="Normal 88 3 24" xfId="11764"/>
    <cellStyle name="Normal 88 3 25" xfId="11765"/>
    <cellStyle name="Normal 88 3 26" xfId="11766"/>
    <cellStyle name="Normal 88 3 27" xfId="11767"/>
    <cellStyle name="Normal 88 3 28" xfId="11768"/>
    <cellStyle name="Normal 88 3 29" xfId="11769"/>
    <cellStyle name="Normal 88 3 3" xfId="11770"/>
    <cellStyle name="Normal 88 3 30" xfId="11771"/>
    <cellStyle name="Normal 88 3 31" xfId="11772"/>
    <cellStyle name="Normal 88 3 32" xfId="11773"/>
    <cellStyle name="Normal 88 3 33" xfId="11774"/>
    <cellStyle name="Normal 88 3 34" xfId="11775"/>
    <cellStyle name="Normal 88 3 35" xfId="11776"/>
    <cellStyle name="Normal 88 3 36" xfId="11777"/>
    <cellStyle name="Normal 88 3 37" xfId="11778"/>
    <cellStyle name="Normal 88 3 38" xfId="11779"/>
    <cellStyle name="Normal 88 3 39" xfId="11780"/>
    <cellStyle name="Normal 88 3 4" xfId="11781"/>
    <cellStyle name="Normal 88 3 40" xfId="11782"/>
    <cellStyle name="Normal 88 3 41" xfId="11783"/>
    <cellStyle name="Normal 88 3 42" xfId="11784"/>
    <cellStyle name="Normal 88 3 43" xfId="11785"/>
    <cellStyle name="Normal 88 3 44" xfId="11786"/>
    <cellStyle name="Normal 88 3 45" xfId="11787"/>
    <cellStyle name="Normal 88 3 46" xfId="11788"/>
    <cellStyle name="Normal 88 3 47" xfId="11789"/>
    <cellStyle name="Normal 88 3 48" xfId="11790"/>
    <cellStyle name="Normal 88 3 49" xfId="11791"/>
    <cellStyle name="Normal 88 3 5" xfId="11792"/>
    <cellStyle name="Normal 88 3 50" xfId="11793"/>
    <cellStyle name="Normal 88 3 51" xfId="11794"/>
    <cellStyle name="Normal 88 3 52" xfId="11795"/>
    <cellStyle name="Normal 88 3 53" xfId="11796"/>
    <cellStyle name="Normal 88 3 54" xfId="11797"/>
    <cellStyle name="Normal 88 3 55" xfId="11798"/>
    <cellStyle name="Normal 88 3 56" xfId="11799"/>
    <cellStyle name="Normal 88 3 57" xfId="11800"/>
    <cellStyle name="Normal 88 3 58" xfId="11801"/>
    <cellStyle name="Normal 88 3 59" xfId="11802"/>
    <cellStyle name="Normal 88 3 6" xfId="11803"/>
    <cellStyle name="Normal 88 3 60" xfId="11804"/>
    <cellStyle name="Normal 88 3 61" xfId="11805"/>
    <cellStyle name="Normal 88 3 62" xfId="11806"/>
    <cellStyle name="Normal 88 3 7" xfId="11807"/>
    <cellStyle name="Normal 88 3 8" xfId="11808"/>
    <cellStyle name="Normal 88 3 9" xfId="11809"/>
    <cellStyle name="Normal 88 30" xfId="11810"/>
    <cellStyle name="Normal 88 31" xfId="11811"/>
    <cellStyle name="Normal 88 32" xfId="11812"/>
    <cellStyle name="Normal 88 33" xfId="11813"/>
    <cellStyle name="Normal 88 34" xfId="11814"/>
    <cellStyle name="Normal 88 35" xfId="11815"/>
    <cellStyle name="Normal 88 36" xfId="11816"/>
    <cellStyle name="Normal 88 37" xfId="11817"/>
    <cellStyle name="Normal 88 38" xfId="11818"/>
    <cellStyle name="Normal 88 39" xfId="11819"/>
    <cellStyle name="Normal 88 4" xfId="11820"/>
    <cellStyle name="Normal 88 40" xfId="11821"/>
    <cellStyle name="Normal 88 41" xfId="11822"/>
    <cellStyle name="Normal 88 42" xfId="11823"/>
    <cellStyle name="Normal 88 43" xfId="11824"/>
    <cellStyle name="Normal 88 44" xfId="11825"/>
    <cellStyle name="Normal 88 45" xfId="11826"/>
    <cellStyle name="Normal 88 46" xfId="11827"/>
    <cellStyle name="Normal 88 47" xfId="11828"/>
    <cellStyle name="Normal 88 48" xfId="11829"/>
    <cellStyle name="Normal 88 49" xfId="11830"/>
    <cellStyle name="Normal 88 5" xfId="11831"/>
    <cellStyle name="Normal 88 50" xfId="11832"/>
    <cellStyle name="Normal 88 51" xfId="11833"/>
    <cellStyle name="Normal 88 52" xfId="11834"/>
    <cellStyle name="Normal 88 53" xfId="11835"/>
    <cellStyle name="Normal 88 54" xfId="11836"/>
    <cellStyle name="Normal 88 55" xfId="11837"/>
    <cellStyle name="Normal 88 56" xfId="11838"/>
    <cellStyle name="Normal 88 57" xfId="11839"/>
    <cellStyle name="Normal 88 58" xfId="11840"/>
    <cellStyle name="Normal 88 59" xfId="11841"/>
    <cellStyle name="Normal 88 6" xfId="11842"/>
    <cellStyle name="Normal 88 60" xfId="11843"/>
    <cellStyle name="Normal 88 61" xfId="11844"/>
    <cellStyle name="Normal 88 62" xfId="11845"/>
    <cellStyle name="Normal 88 63" xfId="11846"/>
    <cellStyle name="Normal 88 64" xfId="11847"/>
    <cellStyle name="Normal 88 65" xfId="11848"/>
    <cellStyle name="Normal 88 66" xfId="11849"/>
    <cellStyle name="Normal 88 67" xfId="11850"/>
    <cellStyle name="Normal 88 68" xfId="11851"/>
    <cellStyle name="Normal 88 69" xfId="11852"/>
    <cellStyle name="Normal 88 7" xfId="11853"/>
    <cellStyle name="Normal 88 8" xfId="11854"/>
    <cellStyle name="Normal 88 9" xfId="11855"/>
    <cellStyle name="Normal 89" xfId="11856"/>
    <cellStyle name="Normal 89 10" xfId="11857"/>
    <cellStyle name="Normal 89 11" xfId="11858"/>
    <cellStyle name="Normal 89 12" xfId="11859"/>
    <cellStyle name="Normal 89 13" xfId="11860"/>
    <cellStyle name="Normal 89 14" xfId="11861"/>
    <cellStyle name="Normal 89 15" xfId="11862"/>
    <cellStyle name="Normal 89 16" xfId="11863"/>
    <cellStyle name="Normal 89 17" xfId="11864"/>
    <cellStyle name="Normal 89 18" xfId="11865"/>
    <cellStyle name="Normal 89 19" xfId="11866"/>
    <cellStyle name="Normal 89 2" xfId="11867"/>
    <cellStyle name="Normal 89 20" xfId="11868"/>
    <cellStyle name="Normal 89 21" xfId="11869"/>
    <cellStyle name="Normal 89 22" xfId="11870"/>
    <cellStyle name="Normal 89 23" xfId="11871"/>
    <cellStyle name="Normal 89 24" xfId="11872"/>
    <cellStyle name="Normal 89 25" xfId="11873"/>
    <cellStyle name="Normal 89 26" xfId="11874"/>
    <cellStyle name="Normal 89 27" xfId="11875"/>
    <cellStyle name="Normal 89 28" xfId="11876"/>
    <cellStyle name="Normal 89 29" xfId="11877"/>
    <cellStyle name="Normal 89 3" xfId="11878"/>
    <cellStyle name="Normal 89 30" xfId="11879"/>
    <cellStyle name="Normal 89 31" xfId="11880"/>
    <cellStyle name="Normal 89 32" xfId="11881"/>
    <cellStyle name="Normal 89 33" xfId="11882"/>
    <cellStyle name="Normal 89 34" xfId="11883"/>
    <cellStyle name="Normal 89 35" xfId="11884"/>
    <cellStyle name="Normal 89 36" xfId="11885"/>
    <cellStyle name="Normal 89 37" xfId="11886"/>
    <cellStyle name="Normal 89 38" xfId="11887"/>
    <cellStyle name="Normal 89 39" xfId="11888"/>
    <cellStyle name="Normal 89 4" xfId="11889"/>
    <cellStyle name="Normal 89 40" xfId="11890"/>
    <cellStyle name="Normal 89 41" xfId="11891"/>
    <cellStyle name="Normal 89 42" xfId="11892"/>
    <cellStyle name="Normal 89 43" xfId="11893"/>
    <cellStyle name="Normal 89 44" xfId="11894"/>
    <cellStyle name="Normal 89 45" xfId="11895"/>
    <cellStyle name="Normal 89 46" xfId="11896"/>
    <cellStyle name="Normal 89 47" xfId="11897"/>
    <cellStyle name="Normal 89 48" xfId="11898"/>
    <cellStyle name="Normal 89 49" xfId="11899"/>
    <cellStyle name="Normal 89 5" xfId="11900"/>
    <cellStyle name="Normal 89 50" xfId="11901"/>
    <cellStyle name="Normal 89 51" xfId="11902"/>
    <cellStyle name="Normal 89 52" xfId="11903"/>
    <cellStyle name="Normal 89 53" xfId="11904"/>
    <cellStyle name="Normal 89 54" xfId="11905"/>
    <cellStyle name="Normal 89 55" xfId="11906"/>
    <cellStyle name="Normal 89 56" xfId="11907"/>
    <cellStyle name="Normal 89 57" xfId="11908"/>
    <cellStyle name="Normal 89 58" xfId="11909"/>
    <cellStyle name="Normal 89 59" xfId="11910"/>
    <cellStyle name="Normal 89 6" xfId="11911"/>
    <cellStyle name="Normal 89 60" xfId="11912"/>
    <cellStyle name="Normal 89 61" xfId="11913"/>
    <cellStyle name="Normal 89 62" xfId="11914"/>
    <cellStyle name="Normal 89 63" xfId="11915"/>
    <cellStyle name="Normal 89 64" xfId="11916"/>
    <cellStyle name="Normal 89 65" xfId="11917"/>
    <cellStyle name="Normal 89 66" xfId="11918"/>
    <cellStyle name="Normal 89 67" xfId="11919"/>
    <cellStyle name="Normal 89 7" xfId="11920"/>
    <cellStyle name="Normal 89 8" xfId="11921"/>
    <cellStyle name="Normal 89 9" xfId="11922"/>
    <cellStyle name="Normal 9" xfId="1344"/>
    <cellStyle name="Normal 9 10" xfId="11923"/>
    <cellStyle name="Normal 9 11" xfId="11924"/>
    <cellStyle name="Normal 9 12" xfId="11925"/>
    <cellStyle name="Normal 9 13" xfId="11926"/>
    <cellStyle name="Normal 9 14" xfId="11927"/>
    <cellStyle name="Normal 9 15" xfId="11928"/>
    <cellStyle name="Normal 9 16" xfId="11929"/>
    <cellStyle name="Normal 9 17" xfId="11930"/>
    <cellStyle name="Normal 9 18" xfId="11931"/>
    <cellStyle name="Normal 9 19" xfId="11932"/>
    <cellStyle name="Normal 9 2" xfId="1345"/>
    <cellStyle name="Normal 9 2 10" xfId="3462"/>
    <cellStyle name="Normal 9 2 10 10" xfId="11933"/>
    <cellStyle name="Normal 9 2 10 11" xfId="11934"/>
    <cellStyle name="Normal 9 2 10 12" xfId="11935"/>
    <cellStyle name="Normal 9 2 10 13" xfId="11936"/>
    <cellStyle name="Normal 9 2 10 14" xfId="11937"/>
    <cellStyle name="Normal 9 2 10 15" xfId="11938"/>
    <cellStyle name="Normal 9 2 10 16" xfId="11939"/>
    <cellStyle name="Normal 9 2 10 17" xfId="11940"/>
    <cellStyle name="Normal 9 2 10 18" xfId="11941"/>
    <cellStyle name="Normal 9 2 10 19" xfId="11942"/>
    <cellStyle name="Normal 9 2 10 2" xfId="11943"/>
    <cellStyle name="Normal 9 2 10 2 10" xfId="11944"/>
    <cellStyle name="Normal 9 2 10 2 11" xfId="11945"/>
    <cellStyle name="Normal 9 2 10 2 12" xfId="11946"/>
    <cellStyle name="Normal 9 2 10 2 13" xfId="11947"/>
    <cellStyle name="Normal 9 2 10 2 14" xfId="11948"/>
    <cellStyle name="Normal 9 2 10 2 15" xfId="11949"/>
    <cellStyle name="Normal 9 2 10 2 16" xfId="11950"/>
    <cellStyle name="Normal 9 2 10 2 17" xfId="11951"/>
    <cellStyle name="Normal 9 2 10 2 18" xfId="11952"/>
    <cellStyle name="Normal 9 2 10 2 19" xfId="11953"/>
    <cellStyle name="Normal 9 2 10 2 2" xfId="11954"/>
    <cellStyle name="Normal 9 2 10 2 20" xfId="11955"/>
    <cellStyle name="Normal 9 2 10 2 21" xfId="11956"/>
    <cellStyle name="Normal 9 2 10 2 22" xfId="11957"/>
    <cellStyle name="Normal 9 2 10 2 23" xfId="11958"/>
    <cellStyle name="Normal 9 2 10 2 24" xfId="11959"/>
    <cellStyle name="Normal 9 2 10 2 25" xfId="11960"/>
    <cellStyle name="Normal 9 2 10 2 26" xfId="11961"/>
    <cellStyle name="Normal 9 2 10 2 27" xfId="11962"/>
    <cellStyle name="Normal 9 2 10 2 28" xfId="11963"/>
    <cellStyle name="Normal 9 2 10 2 29" xfId="11964"/>
    <cellStyle name="Normal 9 2 10 2 3" xfId="11965"/>
    <cellStyle name="Normal 9 2 10 2 30" xfId="11966"/>
    <cellStyle name="Normal 9 2 10 2 31" xfId="11967"/>
    <cellStyle name="Normal 9 2 10 2 32" xfId="11968"/>
    <cellStyle name="Normal 9 2 10 2 33" xfId="11969"/>
    <cellStyle name="Normal 9 2 10 2 34" xfId="11970"/>
    <cellStyle name="Normal 9 2 10 2 35" xfId="11971"/>
    <cellStyle name="Normal 9 2 10 2 36" xfId="11972"/>
    <cellStyle name="Normal 9 2 10 2 37" xfId="11973"/>
    <cellStyle name="Normal 9 2 10 2 38" xfId="11974"/>
    <cellStyle name="Normal 9 2 10 2 39" xfId="11975"/>
    <cellStyle name="Normal 9 2 10 2 4" xfId="11976"/>
    <cellStyle name="Normal 9 2 10 2 40" xfId="11977"/>
    <cellStyle name="Normal 9 2 10 2 41" xfId="11978"/>
    <cellStyle name="Normal 9 2 10 2 42" xfId="11979"/>
    <cellStyle name="Normal 9 2 10 2 43" xfId="11980"/>
    <cellStyle name="Normal 9 2 10 2 44" xfId="11981"/>
    <cellStyle name="Normal 9 2 10 2 45" xfId="11982"/>
    <cellStyle name="Normal 9 2 10 2 46" xfId="11983"/>
    <cellStyle name="Normal 9 2 10 2 47" xfId="11984"/>
    <cellStyle name="Normal 9 2 10 2 48" xfId="11985"/>
    <cellStyle name="Normal 9 2 10 2 49" xfId="11986"/>
    <cellStyle name="Normal 9 2 10 2 5" xfId="11987"/>
    <cellStyle name="Normal 9 2 10 2 50" xfId="11988"/>
    <cellStyle name="Normal 9 2 10 2 51" xfId="11989"/>
    <cellStyle name="Normal 9 2 10 2 52" xfId="11990"/>
    <cellStyle name="Normal 9 2 10 2 53" xfId="11991"/>
    <cellStyle name="Normal 9 2 10 2 54" xfId="11992"/>
    <cellStyle name="Normal 9 2 10 2 55" xfId="11993"/>
    <cellStyle name="Normal 9 2 10 2 56" xfId="11994"/>
    <cellStyle name="Normal 9 2 10 2 57" xfId="11995"/>
    <cellStyle name="Normal 9 2 10 2 58" xfId="11996"/>
    <cellStyle name="Normal 9 2 10 2 59" xfId="11997"/>
    <cellStyle name="Normal 9 2 10 2 6" xfId="11998"/>
    <cellStyle name="Normal 9 2 10 2 60" xfId="11999"/>
    <cellStyle name="Normal 9 2 10 2 61" xfId="12000"/>
    <cellStyle name="Normal 9 2 10 2 62" xfId="12001"/>
    <cellStyle name="Normal 9 2 10 2 7" xfId="12002"/>
    <cellStyle name="Normal 9 2 10 2 8" xfId="12003"/>
    <cellStyle name="Normal 9 2 10 2 9" xfId="12004"/>
    <cellStyle name="Normal 9 2 10 20" xfId="12005"/>
    <cellStyle name="Normal 9 2 10 21" xfId="12006"/>
    <cellStyle name="Normal 9 2 10 22" xfId="12007"/>
    <cellStyle name="Normal 9 2 10 23" xfId="12008"/>
    <cellStyle name="Normal 9 2 10 24" xfId="12009"/>
    <cellStyle name="Normal 9 2 10 25" xfId="12010"/>
    <cellStyle name="Normal 9 2 10 26" xfId="12011"/>
    <cellStyle name="Normal 9 2 10 27" xfId="12012"/>
    <cellStyle name="Normal 9 2 10 28" xfId="12013"/>
    <cellStyle name="Normal 9 2 10 29" xfId="12014"/>
    <cellStyle name="Normal 9 2 10 3" xfId="12015"/>
    <cellStyle name="Normal 9 2 10 3 10" xfId="12016"/>
    <cellStyle name="Normal 9 2 10 3 11" xfId="12017"/>
    <cellStyle name="Normal 9 2 10 3 12" xfId="12018"/>
    <cellStyle name="Normal 9 2 10 3 13" xfId="12019"/>
    <cellStyle name="Normal 9 2 10 3 14" xfId="12020"/>
    <cellStyle name="Normal 9 2 10 3 15" xfId="12021"/>
    <cellStyle name="Normal 9 2 10 3 16" xfId="12022"/>
    <cellStyle name="Normal 9 2 10 3 17" xfId="12023"/>
    <cellStyle name="Normal 9 2 10 3 18" xfId="12024"/>
    <cellStyle name="Normal 9 2 10 3 19" xfId="12025"/>
    <cellStyle name="Normal 9 2 10 3 2" xfId="12026"/>
    <cellStyle name="Normal 9 2 10 3 20" xfId="12027"/>
    <cellStyle name="Normal 9 2 10 3 21" xfId="12028"/>
    <cellStyle name="Normal 9 2 10 3 22" xfId="12029"/>
    <cellStyle name="Normal 9 2 10 3 23" xfId="12030"/>
    <cellStyle name="Normal 9 2 10 3 24" xfId="12031"/>
    <cellStyle name="Normal 9 2 10 3 25" xfId="12032"/>
    <cellStyle name="Normal 9 2 10 3 26" xfId="12033"/>
    <cellStyle name="Normal 9 2 10 3 27" xfId="12034"/>
    <cellStyle name="Normal 9 2 10 3 28" xfId="12035"/>
    <cellStyle name="Normal 9 2 10 3 29" xfId="12036"/>
    <cellStyle name="Normal 9 2 10 3 3" xfId="12037"/>
    <cellStyle name="Normal 9 2 10 3 30" xfId="12038"/>
    <cellStyle name="Normal 9 2 10 3 31" xfId="12039"/>
    <cellStyle name="Normal 9 2 10 3 32" xfId="12040"/>
    <cellStyle name="Normal 9 2 10 3 33" xfId="12041"/>
    <cellStyle name="Normal 9 2 10 3 34" xfId="12042"/>
    <cellStyle name="Normal 9 2 10 3 35" xfId="12043"/>
    <cellStyle name="Normal 9 2 10 3 36" xfId="12044"/>
    <cellStyle name="Normal 9 2 10 3 37" xfId="12045"/>
    <cellStyle name="Normal 9 2 10 3 38" xfId="12046"/>
    <cellStyle name="Normal 9 2 10 3 39" xfId="12047"/>
    <cellStyle name="Normal 9 2 10 3 4" xfId="12048"/>
    <cellStyle name="Normal 9 2 10 3 40" xfId="12049"/>
    <cellStyle name="Normal 9 2 10 3 41" xfId="12050"/>
    <cellStyle name="Normal 9 2 10 3 42" xfId="12051"/>
    <cellStyle name="Normal 9 2 10 3 43" xfId="12052"/>
    <cellStyle name="Normal 9 2 10 3 44" xfId="12053"/>
    <cellStyle name="Normal 9 2 10 3 45" xfId="12054"/>
    <cellStyle name="Normal 9 2 10 3 46" xfId="12055"/>
    <cellStyle name="Normal 9 2 10 3 47" xfId="12056"/>
    <cellStyle name="Normal 9 2 10 3 48" xfId="12057"/>
    <cellStyle name="Normal 9 2 10 3 49" xfId="12058"/>
    <cellStyle name="Normal 9 2 10 3 5" xfId="12059"/>
    <cellStyle name="Normal 9 2 10 3 50" xfId="12060"/>
    <cellStyle name="Normal 9 2 10 3 51" xfId="12061"/>
    <cellStyle name="Normal 9 2 10 3 52" xfId="12062"/>
    <cellStyle name="Normal 9 2 10 3 53" xfId="12063"/>
    <cellStyle name="Normal 9 2 10 3 54" xfId="12064"/>
    <cellStyle name="Normal 9 2 10 3 55" xfId="12065"/>
    <cellStyle name="Normal 9 2 10 3 56" xfId="12066"/>
    <cellStyle name="Normal 9 2 10 3 57" xfId="12067"/>
    <cellStyle name="Normal 9 2 10 3 58" xfId="12068"/>
    <cellStyle name="Normal 9 2 10 3 59" xfId="12069"/>
    <cellStyle name="Normal 9 2 10 3 6" xfId="12070"/>
    <cellStyle name="Normal 9 2 10 3 60" xfId="12071"/>
    <cellStyle name="Normal 9 2 10 3 61" xfId="12072"/>
    <cellStyle name="Normal 9 2 10 3 62" xfId="12073"/>
    <cellStyle name="Normal 9 2 10 3 7" xfId="12074"/>
    <cellStyle name="Normal 9 2 10 3 8" xfId="12075"/>
    <cellStyle name="Normal 9 2 10 3 9" xfId="12076"/>
    <cellStyle name="Normal 9 2 10 30" xfId="12077"/>
    <cellStyle name="Normal 9 2 10 31" xfId="12078"/>
    <cellStyle name="Normal 9 2 10 32" xfId="12079"/>
    <cellStyle name="Normal 9 2 10 33" xfId="12080"/>
    <cellStyle name="Normal 9 2 10 34" xfId="12081"/>
    <cellStyle name="Normal 9 2 10 35" xfId="12082"/>
    <cellStyle name="Normal 9 2 10 36" xfId="12083"/>
    <cellStyle name="Normal 9 2 10 37" xfId="12084"/>
    <cellStyle name="Normal 9 2 10 38" xfId="12085"/>
    <cellStyle name="Normal 9 2 10 39" xfId="12086"/>
    <cellStyle name="Normal 9 2 10 4" xfId="12087"/>
    <cellStyle name="Normal 9 2 10 40" xfId="12088"/>
    <cellStyle name="Normal 9 2 10 41" xfId="12089"/>
    <cellStyle name="Normal 9 2 10 42" xfId="12090"/>
    <cellStyle name="Normal 9 2 10 43" xfId="12091"/>
    <cellStyle name="Normal 9 2 10 44" xfId="12092"/>
    <cellStyle name="Normal 9 2 10 45" xfId="12093"/>
    <cellStyle name="Normal 9 2 10 46" xfId="12094"/>
    <cellStyle name="Normal 9 2 10 47" xfId="12095"/>
    <cellStyle name="Normal 9 2 10 48" xfId="12096"/>
    <cellStyle name="Normal 9 2 10 49" xfId="12097"/>
    <cellStyle name="Normal 9 2 10 5" xfId="12098"/>
    <cellStyle name="Normal 9 2 10 50" xfId="12099"/>
    <cellStyle name="Normal 9 2 10 51" xfId="12100"/>
    <cellStyle name="Normal 9 2 10 52" xfId="12101"/>
    <cellStyle name="Normal 9 2 10 53" xfId="12102"/>
    <cellStyle name="Normal 9 2 10 54" xfId="12103"/>
    <cellStyle name="Normal 9 2 10 55" xfId="12104"/>
    <cellStyle name="Normal 9 2 10 56" xfId="12105"/>
    <cellStyle name="Normal 9 2 10 57" xfId="12106"/>
    <cellStyle name="Normal 9 2 10 58" xfId="12107"/>
    <cellStyle name="Normal 9 2 10 59" xfId="12108"/>
    <cellStyle name="Normal 9 2 10 6" xfId="12109"/>
    <cellStyle name="Normal 9 2 10 60" xfId="12110"/>
    <cellStyle name="Normal 9 2 10 61" xfId="12111"/>
    <cellStyle name="Normal 9 2 10 62" xfId="12112"/>
    <cellStyle name="Normal 9 2 10 63" xfId="12113"/>
    <cellStyle name="Normal 9 2 10 64" xfId="12114"/>
    <cellStyle name="Normal 9 2 10 7" xfId="12115"/>
    <cellStyle name="Normal 9 2 10 8" xfId="12116"/>
    <cellStyle name="Normal 9 2 10 9" xfId="12117"/>
    <cellStyle name="Normal 9 2 100" xfId="12118"/>
    <cellStyle name="Normal 9 2 101" xfId="12119"/>
    <cellStyle name="Normal 9 2 102" xfId="12120"/>
    <cellStyle name="Normal 9 2 103" xfId="12121"/>
    <cellStyle name="Normal 9 2 11" xfId="3463"/>
    <cellStyle name="Normal 9 2 11 10" xfId="12122"/>
    <cellStyle name="Normal 9 2 11 11" xfId="12123"/>
    <cellStyle name="Normal 9 2 11 12" xfId="12124"/>
    <cellStyle name="Normal 9 2 11 13" xfId="12125"/>
    <cellStyle name="Normal 9 2 11 14" xfId="12126"/>
    <cellStyle name="Normal 9 2 11 15" xfId="12127"/>
    <cellStyle name="Normal 9 2 11 16" xfId="12128"/>
    <cellStyle name="Normal 9 2 11 17" xfId="12129"/>
    <cellStyle name="Normal 9 2 11 18" xfId="12130"/>
    <cellStyle name="Normal 9 2 11 19" xfId="12131"/>
    <cellStyle name="Normal 9 2 11 2" xfId="12132"/>
    <cellStyle name="Normal 9 2 11 2 10" xfId="12133"/>
    <cellStyle name="Normal 9 2 11 2 11" xfId="12134"/>
    <cellStyle name="Normal 9 2 11 2 12" xfId="12135"/>
    <cellStyle name="Normal 9 2 11 2 13" xfId="12136"/>
    <cellStyle name="Normal 9 2 11 2 14" xfId="12137"/>
    <cellStyle name="Normal 9 2 11 2 15" xfId="12138"/>
    <cellStyle name="Normal 9 2 11 2 16" xfId="12139"/>
    <cellStyle name="Normal 9 2 11 2 17" xfId="12140"/>
    <cellStyle name="Normal 9 2 11 2 18" xfId="12141"/>
    <cellStyle name="Normal 9 2 11 2 19" xfId="12142"/>
    <cellStyle name="Normal 9 2 11 2 2" xfId="12143"/>
    <cellStyle name="Normal 9 2 11 2 20" xfId="12144"/>
    <cellStyle name="Normal 9 2 11 2 21" xfId="12145"/>
    <cellStyle name="Normal 9 2 11 2 22" xfId="12146"/>
    <cellStyle name="Normal 9 2 11 2 23" xfId="12147"/>
    <cellStyle name="Normal 9 2 11 2 24" xfId="12148"/>
    <cellStyle name="Normal 9 2 11 2 25" xfId="12149"/>
    <cellStyle name="Normal 9 2 11 2 26" xfId="12150"/>
    <cellStyle name="Normal 9 2 11 2 27" xfId="12151"/>
    <cellStyle name="Normal 9 2 11 2 28" xfId="12152"/>
    <cellStyle name="Normal 9 2 11 2 29" xfId="12153"/>
    <cellStyle name="Normal 9 2 11 2 3" xfId="12154"/>
    <cellStyle name="Normal 9 2 11 2 30" xfId="12155"/>
    <cellStyle name="Normal 9 2 11 2 31" xfId="12156"/>
    <cellStyle name="Normal 9 2 11 2 32" xfId="12157"/>
    <cellStyle name="Normal 9 2 11 2 33" xfId="12158"/>
    <cellStyle name="Normal 9 2 11 2 34" xfId="12159"/>
    <cellStyle name="Normal 9 2 11 2 35" xfId="12160"/>
    <cellStyle name="Normal 9 2 11 2 36" xfId="12161"/>
    <cellStyle name="Normal 9 2 11 2 37" xfId="12162"/>
    <cellStyle name="Normal 9 2 11 2 38" xfId="12163"/>
    <cellStyle name="Normal 9 2 11 2 39" xfId="12164"/>
    <cellStyle name="Normal 9 2 11 2 4" xfId="12165"/>
    <cellStyle name="Normal 9 2 11 2 40" xfId="12166"/>
    <cellStyle name="Normal 9 2 11 2 41" xfId="12167"/>
    <cellStyle name="Normal 9 2 11 2 42" xfId="12168"/>
    <cellStyle name="Normal 9 2 11 2 43" xfId="12169"/>
    <cellStyle name="Normal 9 2 11 2 44" xfId="12170"/>
    <cellStyle name="Normal 9 2 11 2 45" xfId="12171"/>
    <cellStyle name="Normal 9 2 11 2 46" xfId="12172"/>
    <cellStyle name="Normal 9 2 11 2 47" xfId="12173"/>
    <cellStyle name="Normal 9 2 11 2 48" xfId="12174"/>
    <cellStyle name="Normal 9 2 11 2 49" xfId="12175"/>
    <cellStyle name="Normal 9 2 11 2 5" xfId="12176"/>
    <cellStyle name="Normal 9 2 11 2 50" xfId="12177"/>
    <cellStyle name="Normal 9 2 11 2 51" xfId="12178"/>
    <cellStyle name="Normal 9 2 11 2 52" xfId="12179"/>
    <cellStyle name="Normal 9 2 11 2 53" xfId="12180"/>
    <cellStyle name="Normal 9 2 11 2 54" xfId="12181"/>
    <cellStyle name="Normal 9 2 11 2 55" xfId="12182"/>
    <cellStyle name="Normal 9 2 11 2 56" xfId="12183"/>
    <cellStyle name="Normal 9 2 11 2 57" xfId="12184"/>
    <cellStyle name="Normal 9 2 11 2 58" xfId="12185"/>
    <cellStyle name="Normal 9 2 11 2 59" xfId="12186"/>
    <cellStyle name="Normal 9 2 11 2 6" xfId="12187"/>
    <cellStyle name="Normal 9 2 11 2 60" xfId="12188"/>
    <cellStyle name="Normal 9 2 11 2 61" xfId="12189"/>
    <cellStyle name="Normal 9 2 11 2 62" xfId="12190"/>
    <cellStyle name="Normal 9 2 11 2 7" xfId="12191"/>
    <cellStyle name="Normal 9 2 11 2 8" xfId="12192"/>
    <cellStyle name="Normal 9 2 11 2 9" xfId="12193"/>
    <cellStyle name="Normal 9 2 11 20" xfId="12194"/>
    <cellStyle name="Normal 9 2 11 21" xfId="12195"/>
    <cellStyle name="Normal 9 2 11 22" xfId="12196"/>
    <cellStyle name="Normal 9 2 11 23" xfId="12197"/>
    <cellStyle name="Normal 9 2 11 24" xfId="12198"/>
    <cellStyle name="Normal 9 2 11 25" xfId="12199"/>
    <cellStyle name="Normal 9 2 11 26" xfId="12200"/>
    <cellStyle name="Normal 9 2 11 27" xfId="12201"/>
    <cellStyle name="Normal 9 2 11 28" xfId="12202"/>
    <cellStyle name="Normal 9 2 11 29" xfId="12203"/>
    <cellStyle name="Normal 9 2 11 3" xfId="12204"/>
    <cellStyle name="Normal 9 2 11 3 10" xfId="12205"/>
    <cellStyle name="Normal 9 2 11 3 11" xfId="12206"/>
    <cellStyle name="Normal 9 2 11 3 12" xfId="12207"/>
    <cellStyle name="Normal 9 2 11 3 13" xfId="12208"/>
    <cellStyle name="Normal 9 2 11 3 14" xfId="12209"/>
    <cellStyle name="Normal 9 2 11 3 15" xfId="12210"/>
    <cellStyle name="Normal 9 2 11 3 16" xfId="12211"/>
    <cellStyle name="Normal 9 2 11 3 17" xfId="12212"/>
    <cellStyle name="Normal 9 2 11 3 18" xfId="12213"/>
    <cellStyle name="Normal 9 2 11 3 19" xfId="12214"/>
    <cellStyle name="Normal 9 2 11 3 2" xfId="12215"/>
    <cellStyle name="Normal 9 2 11 3 20" xfId="12216"/>
    <cellStyle name="Normal 9 2 11 3 21" xfId="12217"/>
    <cellStyle name="Normal 9 2 11 3 22" xfId="12218"/>
    <cellStyle name="Normal 9 2 11 3 23" xfId="12219"/>
    <cellStyle name="Normal 9 2 11 3 24" xfId="12220"/>
    <cellStyle name="Normal 9 2 11 3 25" xfId="12221"/>
    <cellStyle name="Normal 9 2 11 3 26" xfId="12222"/>
    <cellStyle name="Normal 9 2 11 3 27" xfId="12223"/>
    <cellStyle name="Normal 9 2 11 3 28" xfId="12224"/>
    <cellStyle name="Normal 9 2 11 3 29" xfId="12225"/>
    <cellStyle name="Normal 9 2 11 3 3" xfId="12226"/>
    <cellStyle name="Normal 9 2 11 3 30" xfId="12227"/>
    <cellStyle name="Normal 9 2 11 3 31" xfId="12228"/>
    <cellStyle name="Normal 9 2 11 3 32" xfId="12229"/>
    <cellStyle name="Normal 9 2 11 3 33" xfId="12230"/>
    <cellStyle name="Normal 9 2 11 3 34" xfId="12231"/>
    <cellStyle name="Normal 9 2 11 3 35" xfId="12232"/>
    <cellStyle name="Normal 9 2 11 3 36" xfId="12233"/>
    <cellStyle name="Normal 9 2 11 3 37" xfId="12234"/>
    <cellStyle name="Normal 9 2 11 3 38" xfId="12235"/>
    <cellStyle name="Normal 9 2 11 3 39" xfId="12236"/>
    <cellStyle name="Normal 9 2 11 3 4" xfId="12237"/>
    <cellStyle name="Normal 9 2 11 3 40" xfId="12238"/>
    <cellStyle name="Normal 9 2 11 3 41" xfId="12239"/>
    <cellStyle name="Normal 9 2 11 3 42" xfId="12240"/>
    <cellStyle name="Normal 9 2 11 3 43" xfId="12241"/>
    <cellStyle name="Normal 9 2 11 3 44" xfId="12242"/>
    <cellStyle name="Normal 9 2 11 3 45" xfId="12243"/>
    <cellStyle name="Normal 9 2 11 3 46" xfId="12244"/>
    <cellStyle name="Normal 9 2 11 3 47" xfId="12245"/>
    <cellStyle name="Normal 9 2 11 3 48" xfId="12246"/>
    <cellStyle name="Normal 9 2 11 3 49" xfId="12247"/>
    <cellStyle name="Normal 9 2 11 3 5" xfId="12248"/>
    <cellStyle name="Normal 9 2 11 3 50" xfId="12249"/>
    <cellStyle name="Normal 9 2 11 3 51" xfId="12250"/>
    <cellStyle name="Normal 9 2 11 3 52" xfId="12251"/>
    <cellStyle name="Normal 9 2 11 3 53" xfId="12252"/>
    <cellStyle name="Normal 9 2 11 3 54" xfId="12253"/>
    <cellStyle name="Normal 9 2 11 3 55" xfId="12254"/>
    <cellStyle name="Normal 9 2 11 3 56" xfId="12255"/>
    <cellStyle name="Normal 9 2 11 3 57" xfId="12256"/>
    <cellStyle name="Normal 9 2 11 3 58" xfId="12257"/>
    <cellStyle name="Normal 9 2 11 3 59" xfId="12258"/>
    <cellStyle name="Normal 9 2 11 3 6" xfId="12259"/>
    <cellStyle name="Normal 9 2 11 3 60" xfId="12260"/>
    <cellStyle name="Normal 9 2 11 3 61" xfId="12261"/>
    <cellStyle name="Normal 9 2 11 3 62" xfId="12262"/>
    <cellStyle name="Normal 9 2 11 3 7" xfId="12263"/>
    <cellStyle name="Normal 9 2 11 3 8" xfId="12264"/>
    <cellStyle name="Normal 9 2 11 3 9" xfId="12265"/>
    <cellStyle name="Normal 9 2 11 30" xfId="12266"/>
    <cellStyle name="Normal 9 2 11 31" xfId="12267"/>
    <cellStyle name="Normal 9 2 11 32" xfId="12268"/>
    <cellStyle name="Normal 9 2 11 33" xfId="12269"/>
    <cellStyle name="Normal 9 2 11 34" xfId="12270"/>
    <cellStyle name="Normal 9 2 11 35" xfId="12271"/>
    <cellStyle name="Normal 9 2 11 36" xfId="12272"/>
    <cellStyle name="Normal 9 2 11 37" xfId="12273"/>
    <cellStyle name="Normal 9 2 11 38" xfId="12274"/>
    <cellStyle name="Normal 9 2 11 39" xfId="12275"/>
    <cellStyle name="Normal 9 2 11 4" xfId="12276"/>
    <cellStyle name="Normal 9 2 11 40" xfId="12277"/>
    <cellStyle name="Normal 9 2 11 41" xfId="12278"/>
    <cellStyle name="Normal 9 2 11 42" xfId="12279"/>
    <cellStyle name="Normal 9 2 11 43" xfId="12280"/>
    <cellStyle name="Normal 9 2 11 44" xfId="12281"/>
    <cellStyle name="Normal 9 2 11 45" xfId="12282"/>
    <cellStyle name="Normal 9 2 11 46" xfId="12283"/>
    <cellStyle name="Normal 9 2 11 47" xfId="12284"/>
    <cellStyle name="Normal 9 2 11 48" xfId="12285"/>
    <cellStyle name="Normal 9 2 11 49" xfId="12286"/>
    <cellStyle name="Normal 9 2 11 5" xfId="12287"/>
    <cellStyle name="Normal 9 2 11 50" xfId="12288"/>
    <cellStyle name="Normal 9 2 11 51" xfId="12289"/>
    <cellStyle name="Normal 9 2 11 52" xfId="12290"/>
    <cellStyle name="Normal 9 2 11 53" xfId="12291"/>
    <cellStyle name="Normal 9 2 11 54" xfId="12292"/>
    <cellStyle name="Normal 9 2 11 55" xfId="12293"/>
    <cellStyle name="Normal 9 2 11 56" xfId="12294"/>
    <cellStyle name="Normal 9 2 11 57" xfId="12295"/>
    <cellStyle name="Normal 9 2 11 58" xfId="12296"/>
    <cellStyle name="Normal 9 2 11 59" xfId="12297"/>
    <cellStyle name="Normal 9 2 11 6" xfId="12298"/>
    <cellStyle name="Normal 9 2 11 60" xfId="12299"/>
    <cellStyle name="Normal 9 2 11 61" xfId="12300"/>
    <cellStyle name="Normal 9 2 11 62" xfId="12301"/>
    <cellStyle name="Normal 9 2 11 63" xfId="12302"/>
    <cellStyle name="Normal 9 2 11 64" xfId="12303"/>
    <cellStyle name="Normal 9 2 11 7" xfId="12304"/>
    <cellStyle name="Normal 9 2 11 8" xfId="12305"/>
    <cellStyle name="Normal 9 2 11 9" xfId="12306"/>
    <cellStyle name="Normal 9 2 12" xfId="3464"/>
    <cellStyle name="Normal 9 2 12 10" xfId="12307"/>
    <cellStyle name="Normal 9 2 12 11" xfId="12308"/>
    <cellStyle name="Normal 9 2 12 12" xfId="12309"/>
    <cellStyle name="Normal 9 2 12 13" xfId="12310"/>
    <cellStyle name="Normal 9 2 12 14" xfId="12311"/>
    <cellStyle name="Normal 9 2 12 15" xfId="12312"/>
    <cellStyle name="Normal 9 2 12 16" xfId="12313"/>
    <cellStyle name="Normal 9 2 12 17" xfId="12314"/>
    <cellStyle name="Normal 9 2 12 18" xfId="12315"/>
    <cellStyle name="Normal 9 2 12 19" xfId="12316"/>
    <cellStyle name="Normal 9 2 12 2" xfId="12317"/>
    <cellStyle name="Normal 9 2 12 2 10" xfId="12318"/>
    <cellStyle name="Normal 9 2 12 2 11" xfId="12319"/>
    <cellStyle name="Normal 9 2 12 2 12" xfId="12320"/>
    <cellStyle name="Normal 9 2 12 2 13" xfId="12321"/>
    <cellStyle name="Normal 9 2 12 2 14" xfId="12322"/>
    <cellStyle name="Normal 9 2 12 2 15" xfId="12323"/>
    <cellStyle name="Normal 9 2 12 2 16" xfId="12324"/>
    <cellStyle name="Normal 9 2 12 2 17" xfId="12325"/>
    <cellStyle name="Normal 9 2 12 2 18" xfId="12326"/>
    <cellStyle name="Normal 9 2 12 2 19" xfId="12327"/>
    <cellStyle name="Normal 9 2 12 2 2" xfId="12328"/>
    <cellStyle name="Normal 9 2 12 2 20" xfId="12329"/>
    <cellStyle name="Normal 9 2 12 2 21" xfId="12330"/>
    <cellStyle name="Normal 9 2 12 2 22" xfId="12331"/>
    <cellStyle name="Normal 9 2 12 2 23" xfId="12332"/>
    <cellStyle name="Normal 9 2 12 2 24" xfId="12333"/>
    <cellStyle name="Normal 9 2 12 2 25" xfId="12334"/>
    <cellStyle name="Normal 9 2 12 2 26" xfId="12335"/>
    <cellStyle name="Normal 9 2 12 2 27" xfId="12336"/>
    <cellStyle name="Normal 9 2 12 2 28" xfId="12337"/>
    <cellStyle name="Normal 9 2 12 2 29" xfId="12338"/>
    <cellStyle name="Normal 9 2 12 2 3" xfId="12339"/>
    <cellStyle name="Normal 9 2 12 2 30" xfId="12340"/>
    <cellStyle name="Normal 9 2 12 2 31" xfId="12341"/>
    <cellStyle name="Normal 9 2 12 2 32" xfId="12342"/>
    <cellStyle name="Normal 9 2 12 2 33" xfId="12343"/>
    <cellStyle name="Normal 9 2 12 2 34" xfId="12344"/>
    <cellStyle name="Normal 9 2 12 2 35" xfId="12345"/>
    <cellStyle name="Normal 9 2 12 2 36" xfId="12346"/>
    <cellStyle name="Normal 9 2 12 2 37" xfId="12347"/>
    <cellStyle name="Normal 9 2 12 2 38" xfId="12348"/>
    <cellStyle name="Normal 9 2 12 2 39" xfId="12349"/>
    <cellStyle name="Normal 9 2 12 2 4" xfId="12350"/>
    <cellStyle name="Normal 9 2 12 2 40" xfId="12351"/>
    <cellStyle name="Normal 9 2 12 2 41" xfId="12352"/>
    <cellStyle name="Normal 9 2 12 2 42" xfId="12353"/>
    <cellStyle name="Normal 9 2 12 2 43" xfId="12354"/>
    <cellStyle name="Normal 9 2 12 2 44" xfId="12355"/>
    <cellStyle name="Normal 9 2 12 2 45" xfId="12356"/>
    <cellStyle name="Normal 9 2 12 2 46" xfId="12357"/>
    <cellStyle name="Normal 9 2 12 2 47" xfId="12358"/>
    <cellStyle name="Normal 9 2 12 2 48" xfId="12359"/>
    <cellStyle name="Normal 9 2 12 2 49" xfId="12360"/>
    <cellStyle name="Normal 9 2 12 2 5" xfId="12361"/>
    <cellStyle name="Normal 9 2 12 2 50" xfId="12362"/>
    <cellStyle name="Normal 9 2 12 2 51" xfId="12363"/>
    <cellStyle name="Normal 9 2 12 2 52" xfId="12364"/>
    <cellStyle name="Normal 9 2 12 2 53" xfId="12365"/>
    <cellStyle name="Normal 9 2 12 2 54" xfId="12366"/>
    <cellStyle name="Normal 9 2 12 2 55" xfId="12367"/>
    <cellStyle name="Normal 9 2 12 2 56" xfId="12368"/>
    <cellStyle name="Normal 9 2 12 2 57" xfId="12369"/>
    <cellStyle name="Normal 9 2 12 2 58" xfId="12370"/>
    <cellStyle name="Normal 9 2 12 2 59" xfId="12371"/>
    <cellStyle name="Normal 9 2 12 2 6" xfId="12372"/>
    <cellStyle name="Normal 9 2 12 2 60" xfId="12373"/>
    <cellStyle name="Normal 9 2 12 2 61" xfId="12374"/>
    <cellStyle name="Normal 9 2 12 2 62" xfId="12375"/>
    <cellStyle name="Normal 9 2 12 2 7" xfId="12376"/>
    <cellStyle name="Normal 9 2 12 2 8" xfId="12377"/>
    <cellStyle name="Normal 9 2 12 2 9" xfId="12378"/>
    <cellStyle name="Normal 9 2 12 20" xfId="12379"/>
    <cellStyle name="Normal 9 2 12 21" xfId="12380"/>
    <cellStyle name="Normal 9 2 12 22" xfId="12381"/>
    <cellStyle name="Normal 9 2 12 23" xfId="12382"/>
    <cellStyle name="Normal 9 2 12 24" xfId="12383"/>
    <cellStyle name="Normal 9 2 12 25" xfId="12384"/>
    <cellStyle name="Normal 9 2 12 26" xfId="12385"/>
    <cellStyle name="Normal 9 2 12 27" xfId="12386"/>
    <cellStyle name="Normal 9 2 12 28" xfId="12387"/>
    <cellStyle name="Normal 9 2 12 29" xfId="12388"/>
    <cellStyle name="Normal 9 2 12 3" xfId="12389"/>
    <cellStyle name="Normal 9 2 12 3 10" xfId="12390"/>
    <cellStyle name="Normal 9 2 12 3 11" xfId="12391"/>
    <cellStyle name="Normal 9 2 12 3 12" xfId="12392"/>
    <cellStyle name="Normal 9 2 12 3 13" xfId="12393"/>
    <cellStyle name="Normal 9 2 12 3 14" xfId="12394"/>
    <cellStyle name="Normal 9 2 12 3 15" xfId="12395"/>
    <cellStyle name="Normal 9 2 12 3 16" xfId="12396"/>
    <cellStyle name="Normal 9 2 12 3 17" xfId="12397"/>
    <cellStyle name="Normal 9 2 12 3 18" xfId="12398"/>
    <cellStyle name="Normal 9 2 12 3 19" xfId="12399"/>
    <cellStyle name="Normal 9 2 12 3 2" xfId="12400"/>
    <cellStyle name="Normal 9 2 12 3 20" xfId="12401"/>
    <cellStyle name="Normal 9 2 12 3 21" xfId="12402"/>
    <cellStyle name="Normal 9 2 12 3 22" xfId="12403"/>
    <cellStyle name="Normal 9 2 12 3 23" xfId="12404"/>
    <cellStyle name="Normal 9 2 12 3 24" xfId="12405"/>
    <cellStyle name="Normal 9 2 12 3 25" xfId="12406"/>
    <cellStyle name="Normal 9 2 12 3 26" xfId="12407"/>
    <cellStyle name="Normal 9 2 12 3 27" xfId="12408"/>
    <cellStyle name="Normal 9 2 12 3 28" xfId="12409"/>
    <cellStyle name="Normal 9 2 12 3 29" xfId="12410"/>
    <cellStyle name="Normal 9 2 12 3 3" xfId="12411"/>
    <cellStyle name="Normal 9 2 12 3 30" xfId="12412"/>
    <cellStyle name="Normal 9 2 12 3 31" xfId="12413"/>
    <cellStyle name="Normal 9 2 12 3 32" xfId="12414"/>
    <cellStyle name="Normal 9 2 12 3 33" xfId="12415"/>
    <cellStyle name="Normal 9 2 12 3 34" xfId="12416"/>
    <cellStyle name="Normal 9 2 12 3 35" xfId="12417"/>
    <cellStyle name="Normal 9 2 12 3 36" xfId="12418"/>
    <cellStyle name="Normal 9 2 12 3 37" xfId="12419"/>
    <cellStyle name="Normal 9 2 12 3 38" xfId="12420"/>
    <cellStyle name="Normal 9 2 12 3 39" xfId="12421"/>
    <cellStyle name="Normal 9 2 12 3 4" xfId="12422"/>
    <cellStyle name="Normal 9 2 12 3 40" xfId="12423"/>
    <cellStyle name="Normal 9 2 12 3 41" xfId="12424"/>
    <cellStyle name="Normal 9 2 12 3 42" xfId="12425"/>
    <cellStyle name="Normal 9 2 12 3 43" xfId="12426"/>
    <cellStyle name="Normal 9 2 12 3 44" xfId="12427"/>
    <cellStyle name="Normal 9 2 12 3 45" xfId="12428"/>
    <cellStyle name="Normal 9 2 12 3 46" xfId="12429"/>
    <cellStyle name="Normal 9 2 12 3 47" xfId="12430"/>
    <cellStyle name="Normal 9 2 12 3 48" xfId="12431"/>
    <cellStyle name="Normal 9 2 12 3 49" xfId="12432"/>
    <cellStyle name="Normal 9 2 12 3 5" xfId="12433"/>
    <cellStyle name="Normal 9 2 12 3 50" xfId="12434"/>
    <cellStyle name="Normal 9 2 12 3 51" xfId="12435"/>
    <cellStyle name="Normal 9 2 12 3 52" xfId="12436"/>
    <cellStyle name="Normal 9 2 12 3 53" xfId="12437"/>
    <cellStyle name="Normal 9 2 12 3 54" xfId="12438"/>
    <cellStyle name="Normal 9 2 12 3 55" xfId="12439"/>
    <cellStyle name="Normal 9 2 12 3 56" xfId="12440"/>
    <cellStyle name="Normal 9 2 12 3 57" xfId="12441"/>
    <cellStyle name="Normal 9 2 12 3 58" xfId="12442"/>
    <cellStyle name="Normal 9 2 12 3 59" xfId="12443"/>
    <cellStyle name="Normal 9 2 12 3 6" xfId="12444"/>
    <cellStyle name="Normal 9 2 12 3 60" xfId="12445"/>
    <cellStyle name="Normal 9 2 12 3 61" xfId="12446"/>
    <cellStyle name="Normal 9 2 12 3 62" xfId="12447"/>
    <cellStyle name="Normal 9 2 12 3 7" xfId="12448"/>
    <cellStyle name="Normal 9 2 12 3 8" xfId="12449"/>
    <cellStyle name="Normal 9 2 12 3 9" xfId="12450"/>
    <cellStyle name="Normal 9 2 12 30" xfId="12451"/>
    <cellStyle name="Normal 9 2 12 31" xfId="12452"/>
    <cellStyle name="Normal 9 2 12 32" xfId="12453"/>
    <cellStyle name="Normal 9 2 12 33" xfId="12454"/>
    <cellStyle name="Normal 9 2 12 34" xfId="12455"/>
    <cellStyle name="Normal 9 2 12 35" xfId="12456"/>
    <cellStyle name="Normal 9 2 12 36" xfId="12457"/>
    <cellStyle name="Normal 9 2 12 37" xfId="12458"/>
    <cellStyle name="Normal 9 2 12 38" xfId="12459"/>
    <cellStyle name="Normal 9 2 12 39" xfId="12460"/>
    <cellStyle name="Normal 9 2 12 4" xfId="12461"/>
    <cellStyle name="Normal 9 2 12 40" xfId="12462"/>
    <cellStyle name="Normal 9 2 12 41" xfId="12463"/>
    <cellStyle name="Normal 9 2 12 42" xfId="12464"/>
    <cellStyle name="Normal 9 2 12 43" xfId="12465"/>
    <cellStyle name="Normal 9 2 12 44" xfId="12466"/>
    <cellStyle name="Normal 9 2 12 45" xfId="12467"/>
    <cellStyle name="Normal 9 2 12 46" xfId="12468"/>
    <cellStyle name="Normal 9 2 12 47" xfId="12469"/>
    <cellStyle name="Normal 9 2 12 48" xfId="12470"/>
    <cellStyle name="Normal 9 2 12 49" xfId="12471"/>
    <cellStyle name="Normal 9 2 12 5" xfId="12472"/>
    <cellStyle name="Normal 9 2 12 50" xfId="12473"/>
    <cellStyle name="Normal 9 2 12 51" xfId="12474"/>
    <cellStyle name="Normal 9 2 12 52" xfId="12475"/>
    <cellStyle name="Normal 9 2 12 53" xfId="12476"/>
    <cellStyle name="Normal 9 2 12 54" xfId="12477"/>
    <cellStyle name="Normal 9 2 12 55" xfId="12478"/>
    <cellStyle name="Normal 9 2 12 56" xfId="12479"/>
    <cellStyle name="Normal 9 2 12 57" xfId="12480"/>
    <cellStyle name="Normal 9 2 12 58" xfId="12481"/>
    <cellStyle name="Normal 9 2 12 59" xfId="12482"/>
    <cellStyle name="Normal 9 2 12 6" xfId="12483"/>
    <cellStyle name="Normal 9 2 12 60" xfId="12484"/>
    <cellStyle name="Normal 9 2 12 61" xfId="12485"/>
    <cellStyle name="Normal 9 2 12 62" xfId="12486"/>
    <cellStyle name="Normal 9 2 12 63" xfId="12487"/>
    <cellStyle name="Normal 9 2 12 64" xfId="12488"/>
    <cellStyle name="Normal 9 2 12 7" xfId="12489"/>
    <cellStyle name="Normal 9 2 12 8" xfId="12490"/>
    <cellStyle name="Normal 9 2 12 9" xfId="12491"/>
    <cellStyle name="Normal 9 2 13" xfId="3465"/>
    <cellStyle name="Normal 9 2 13 10" xfId="12492"/>
    <cellStyle name="Normal 9 2 13 11" xfId="12493"/>
    <cellStyle name="Normal 9 2 13 12" xfId="12494"/>
    <cellStyle name="Normal 9 2 13 13" xfId="12495"/>
    <cellStyle name="Normal 9 2 13 14" xfId="12496"/>
    <cellStyle name="Normal 9 2 13 15" xfId="12497"/>
    <cellStyle name="Normal 9 2 13 16" xfId="12498"/>
    <cellStyle name="Normal 9 2 13 17" xfId="12499"/>
    <cellStyle name="Normal 9 2 13 18" xfId="12500"/>
    <cellStyle name="Normal 9 2 13 19" xfId="12501"/>
    <cellStyle name="Normal 9 2 13 2" xfId="12502"/>
    <cellStyle name="Normal 9 2 13 2 10" xfId="12503"/>
    <cellStyle name="Normal 9 2 13 2 11" xfId="12504"/>
    <cellStyle name="Normal 9 2 13 2 12" xfId="12505"/>
    <cellStyle name="Normal 9 2 13 2 13" xfId="12506"/>
    <cellStyle name="Normal 9 2 13 2 14" xfId="12507"/>
    <cellStyle name="Normal 9 2 13 2 15" xfId="12508"/>
    <cellStyle name="Normal 9 2 13 2 16" xfId="12509"/>
    <cellStyle name="Normal 9 2 13 2 17" xfId="12510"/>
    <cellStyle name="Normal 9 2 13 2 18" xfId="12511"/>
    <cellStyle name="Normal 9 2 13 2 19" xfId="12512"/>
    <cellStyle name="Normal 9 2 13 2 2" xfId="12513"/>
    <cellStyle name="Normal 9 2 13 2 20" xfId="12514"/>
    <cellStyle name="Normal 9 2 13 2 21" xfId="12515"/>
    <cellStyle name="Normal 9 2 13 2 22" xfId="12516"/>
    <cellStyle name="Normal 9 2 13 2 23" xfId="12517"/>
    <cellStyle name="Normal 9 2 13 2 24" xfId="12518"/>
    <cellStyle name="Normal 9 2 13 2 25" xfId="12519"/>
    <cellStyle name="Normal 9 2 13 2 26" xfId="12520"/>
    <cellStyle name="Normal 9 2 13 2 27" xfId="12521"/>
    <cellStyle name="Normal 9 2 13 2 28" xfId="12522"/>
    <cellStyle name="Normal 9 2 13 2 29" xfId="12523"/>
    <cellStyle name="Normal 9 2 13 2 3" xfId="12524"/>
    <cellStyle name="Normal 9 2 13 2 30" xfId="12525"/>
    <cellStyle name="Normal 9 2 13 2 31" xfId="12526"/>
    <cellStyle name="Normal 9 2 13 2 32" xfId="12527"/>
    <cellStyle name="Normal 9 2 13 2 33" xfId="12528"/>
    <cellStyle name="Normal 9 2 13 2 34" xfId="12529"/>
    <cellStyle name="Normal 9 2 13 2 35" xfId="12530"/>
    <cellStyle name="Normal 9 2 13 2 36" xfId="12531"/>
    <cellStyle name="Normal 9 2 13 2 37" xfId="12532"/>
    <cellStyle name="Normal 9 2 13 2 38" xfId="12533"/>
    <cellStyle name="Normal 9 2 13 2 39" xfId="12534"/>
    <cellStyle name="Normal 9 2 13 2 4" xfId="12535"/>
    <cellStyle name="Normal 9 2 13 2 40" xfId="12536"/>
    <cellStyle name="Normal 9 2 13 2 41" xfId="12537"/>
    <cellStyle name="Normal 9 2 13 2 42" xfId="12538"/>
    <cellStyle name="Normal 9 2 13 2 43" xfId="12539"/>
    <cellStyle name="Normal 9 2 13 2 44" xfId="12540"/>
    <cellStyle name="Normal 9 2 13 2 45" xfId="12541"/>
    <cellStyle name="Normal 9 2 13 2 46" xfId="12542"/>
    <cellStyle name="Normal 9 2 13 2 47" xfId="12543"/>
    <cellStyle name="Normal 9 2 13 2 48" xfId="12544"/>
    <cellStyle name="Normal 9 2 13 2 49" xfId="12545"/>
    <cellStyle name="Normal 9 2 13 2 5" xfId="12546"/>
    <cellStyle name="Normal 9 2 13 2 50" xfId="12547"/>
    <cellStyle name="Normal 9 2 13 2 51" xfId="12548"/>
    <cellStyle name="Normal 9 2 13 2 52" xfId="12549"/>
    <cellStyle name="Normal 9 2 13 2 53" xfId="12550"/>
    <cellStyle name="Normal 9 2 13 2 54" xfId="12551"/>
    <cellStyle name="Normal 9 2 13 2 55" xfId="12552"/>
    <cellStyle name="Normal 9 2 13 2 56" xfId="12553"/>
    <cellStyle name="Normal 9 2 13 2 57" xfId="12554"/>
    <cellStyle name="Normal 9 2 13 2 58" xfId="12555"/>
    <cellStyle name="Normal 9 2 13 2 59" xfId="12556"/>
    <cellStyle name="Normal 9 2 13 2 6" xfId="12557"/>
    <cellStyle name="Normal 9 2 13 2 60" xfId="12558"/>
    <cellStyle name="Normal 9 2 13 2 61" xfId="12559"/>
    <cellStyle name="Normal 9 2 13 2 62" xfId="12560"/>
    <cellStyle name="Normal 9 2 13 2 7" xfId="12561"/>
    <cellStyle name="Normal 9 2 13 2 8" xfId="12562"/>
    <cellStyle name="Normal 9 2 13 2 9" xfId="12563"/>
    <cellStyle name="Normal 9 2 13 20" xfId="12564"/>
    <cellStyle name="Normal 9 2 13 21" xfId="12565"/>
    <cellStyle name="Normal 9 2 13 22" xfId="12566"/>
    <cellStyle name="Normal 9 2 13 23" xfId="12567"/>
    <cellStyle name="Normal 9 2 13 24" xfId="12568"/>
    <cellStyle name="Normal 9 2 13 25" xfId="12569"/>
    <cellStyle name="Normal 9 2 13 26" xfId="12570"/>
    <cellStyle name="Normal 9 2 13 27" xfId="12571"/>
    <cellStyle name="Normal 9 2 13 28" xfId="12572"/>
    <cellStyle name="Normal 9 2 13 29" xfId="12573"/>
    <cellStyle name="Normal 9 2 13 3" xfId="12574"/>
    <cellStyle name="Normal 9 2 13 3 10" xfId="12575"/>
    <cellStyle name="Normal 9 2 13 3 11" xfId="12576"/>
    <cellStyle name="Normal 9 2 13 3 12" xfId="12577"/>
    <cellStyle name="Normal 9 2 13 3 13" xfId="12578"/>
    <cellStyle name="Normal 9 2 13 3 14" xfId="12579"/>
    <cellStyle name="Normal 9 2 13 3 15" xfId="12580"/>
    <cellStyle name="Normal 9 2 13 3 16" xfId="12581"/>
    <cellStyle name="Normal 9 2 13 3 17" xfId="12582"/>
    <cellStyle name="Normal 9 2 13 3 18" xfId="12583"/>
    <cellStyle name="Normal 9 2 13 3 19" xfId="12584"/>
    <cellStyle name="Normal 9 2 13 3 2" xfId="12585"/>
    <cellStyle name="Normal 9 2 13 3 20" xfId="12586"/>
    <cellStyle name="Normal 9 2 13 3 21" xfId="12587"/>
    <cellStyle name="Normal 9 2 13 3 22" xfId="12588"/>
    <cellStyle name="Normal 9 2 13 3 23" xfId="12589"/>
    <cellStyle name="Normal 9 2 13 3 24" xfId="12590"/>
    <cellStyle name="Normal 9 2 13 3 25" xfId="12591"/>
    <cellStyle name="Normal 9 2 13 3 26" xfId="12592"/>
    <cellStyle name="Normal 9 2 13 3 27" xfId="12593"/>
    <cellStyle name="Normal 9 2 13 3 28" xfId="12594"/>
    <cellStyle name="Normal 9 2 13 3 29" xfId="12595"/>
    <cellStyle name="Normal 9 2 13 3 3" xfId="12596"/>
    <cellStyle name="Normal 9 2 13 3 30" xfId="12597"/>
    <cellStyle name="Normal 9 2 13 3 31" xfId="12598"/>
    <cellStyle name="Normal 9 2 13 3 32" xfId="12599"/>
    <cellStyle name="Normal 9 2 13 3 33" xfId="12600"/>
    <cellStyle name="Normal 9 2 13 3 34" xfId="12601"/>
    <cellStyle name="Normal 9 2 13 3 35" xfId="12602"/>
    <cellStyle name="Normal 9 2 13 3 36" xfId="12603"/>
    <cellStyle name="Normal 9 2 13 3 37" xfId="12604"/>
    <cellStyle name="Normal 9 2 13 3 38" xfId="12605"/>
    <cellStyle name="Normal 9 2 13 3 39" xfId="12606"/>
    <cellStyle name="Normal 9 2 13 3 4" xfId="12607"/>
    <cellStyle name="Normal 9 2 13 3 40" xfId="12608"/>
    <cellStyle name="Normal 9 2 13 3 41" xfId="12609"/>
    <cellStyle name="Normal 9 2 13 3 42" xfId="12610"/>
    <cellStyle name="Normal 9 2 13 3 43" xfId="12611"/>
    <cellStyle name="Normal 9 2 13 3 44" xfId="12612"/>
    <cellStyle name="Normal 9 2 13 3 45" xfId="12613"/>
    <cellStyle name="Normal 9 2 13 3 46" xfId="12614"/>
    <cellStyle name="Normal 9 2 13 3 47" xfId="12615"/>
    <cellStyle name="Normal 9 2 13 3 48" xfId="12616"/>
    <cellStyle name="Normal 9 2 13 3 49" xfId="12617"/>
    <cellStyle name="Normal 9 2 13 3 5" xfId="12618"/>
    <cellStyle name="Normal 9 2 13 3 50" xfId="12619"/>
    <cellStyle name="Normal 9 2 13 3 51" xfId="12620"/>
    <cellStyle name="Normal 9 2 13 3 52" xfId="12621"/>
    <cellStyle name="Normal 9 2 13 3 53" xfId="12622"/>
    <cellStyle name="Normal 9 2 13 3 54" xfId="12623"/>
    <cellStyle name="Normal 9 2 13 3 55" xfId="12624"/>
    <cellStyle name="Normal 9 2 13 3 56" xfId="12625"/>
    <cellStyle name="Normal 9 2 13 3 57" xfId="12626"/>
    <cellStyle name="Normal 9 2 13 3 58" xfId="12627"/>
    <cellStyle name="Normal 9 2 13 3 59" xfId="12628"/>
    <cellStyle name="Normal 9 2 13 3 6" xfId="12629"/>
    <cellStyle name="Normal 9 2 13 3 60" xfId="12630"/>
    <cellStyle name="Normal 9 2 13 3 61" xfId="12631"/>
    <cellStyle name="Normal 9 2 13 3 62" xfId="12632"/>
    <cellStyle name="Normal 9 2 13 3 7" xfId="12633"/>
    <cellStyle name="Normal 9 2 13 3 8" xfId="12634"/>
    <cellStyle name="Normal 9 2 13 3 9" xfId="12635"/>
    <cellStyle name="Normal 9 2 13 30" xfId="12636"/>
    <cellStyle name="Normal 9 2 13 31" xfId="12637"/>
    <cellStyle name="Normal 9 2 13 32" xfId="12638"/>
    <cellStyle name="Normal 9 2 13 33" xfId="12639"/>
    <cellStyle name="Normal 9 2 13 34" xfId="12640"/>
    <cellStyle name="Normal 9 2 13 35" xfId="12641"/>
    <cellStyle name="Normal 9 2 13 36" xfId="12642"/>
    <cellStyle name="Normal 9 2 13 37" xfId="12643"/>
    <cellStyle name="Normal 9 2 13 38" xfId="12644"/>
    <cellStyle name="Normal 9 2 13 39" xfId="12645"/>
    <cellStyle name="Normal 9 2 13 4" xfId="12646"/>
    <cellStyle name="Normal 9 2 13 40" xfId="12647"/>
    <cellStyle name="Normal 9 2 13 41" xfId="12648"/>
    <cellStyle name="Normal 9 2 13 42" xfId="12649"/>
    <cellStyle name="Normal 9 2 13 43" xfId="12650"/>
    <cellStyle name="Normal 9 2 13 44" xfId="12651"/>
    <cellStyle name="Normal 9 2 13 45" xfId="12652"/>
    <cellStyle name="Normal 9 2 13 46" xfId="12653"/>
    <cellStyle name="Normal 9 2 13 47" xfId="12654"/>
    <cellStyle name="Normal 9 2 13 48" xfId="12655"/>
    <cellStyle name="Normal 9 2 13 49" xfId="12656"/>
    <cellStyle name="Normal 9 2 13 5" xfId="12657"/>
    <cellStyle name="Normal 9 2 13 50" xfId="12658"/>
    <cellStyle name="Normal 9 2 13 51" xfId="12659"/>
    <cellStyle name="Normal 9 2 13 52" xfId="12660"/>
    <cellStyle name="Normal 9 2 13 53" xfId="12661"/>
    <cellStyle name="Normal 9 2 13 54" xfId="12662"/>
    <cellStyle name="Normal 9 2 13 55" xfId="12663"/>
    <cellStyle name="Normal 9 2 13 56" xfId="12664"/>
    <cellStyle name="Normal 9 2 13 57" xfId="12665"/>
    <cellStyle name="Normal 9 2 13 58" xfId="12666"/>
    <cellStyle name="Normal 9 2 13 59" xfId="12667"/>
    <cellStyle name="Normal 9 2 13 6" xfId="12668"/>
    <cellStyle name="Normal 9 2 13 60" xfId="12669"/>
    <cellStyle name="Normal 9 2 13 61" xfId="12670"/>
    <cellStyle name="Normal 9 2 13 62" xfId="12671"/>
    <cellStyle name="Normal 9 2 13 63" xfId="12672"/>
    <cellStyle name="Normal 9 2 13 64" xfId="12673"/>
    <cellStyle name="Normal 9 2 13 7" xfId="12674"/>
    <cellStyle name="Normal 9 2 13 8" xfId="12675"/>
    <cellStyle name="Normal 9 2 13 9" xfId="12676"/>
    <cellStyle name="Normal 9 2 14" xfId="3466"/>
    <cellStyle name="Normal 9 2 14 10" xfId="12677"/>
    <cellStyle name="Normal 9 2 14 11" xfId="12678"/>
    <cellStyle name="Normal 9 2 14 12" xfId="12679"/>
    <cellStyle name="Normal 9 2 14 13" xfId="12680"/>
    <cellStyle name="Normal 9 2 14 14" xfId="12681"/>
    <cellStyle name="Normal 9 2 14 15" xfId="12682"/>
    <cellStyle name="Normal 9 2 14 16" xfId="12683"/>
    <cellStyle name="Normal 9 2 14 17" xfId="12684"/>
    <cellStyle name="Normal 9 2 14 18" xfId="12685"/>
    <cellStyle name="Normal 9 2 14 19" xfId="12686"/>
    <cellStyle name="Normal 9 2 14 2" xfId="12687"/>
    <cellStyle name="Normal 9 2 14 2 10" xfId="12688"/>
    <cellStyle name="Normal 9 2 14 2 11" xfId="12689"/>
    <cellStyle name="Normal 9 2 14 2 12" xfId="12690"/>
    <cellStyle name="Normal 9 2 14 2 13" xfId="12691"/>
    <cellStyle name="Normal 9 2 14 2 14" xfId="12692"/>
    <cellStyle name="Normal 9 2 14 2 15" xfId="12693"/>
    <cellStyle name="Normal 9 2 14 2 16" xfId="12694"/>
    <cellStyle name="Normal 9 2 14 2 17" xfId="12695"/>
    <cellStyle name="Normal 9 2 14 2 18" xfId="12696"/>
    <cellStyle name="Normal 9 2 14 2 19" xfId="12697"/>
    <cellStyle name="Normal 9 2 14 2 2" xfId="12698"/>
    <cellStyle name="Normal 9 2 14 2 20" xfId="12699"/>
    <cellStyle name="Normal 9 2 14 2 21" xfId="12700"/>
    <cellStyle name="Normal 9 2 14 2 22" xfId="12701"/>
    <cellStyle name="Normal 9 2 14 2 23" xfId="12702"/>
    <cellStyle name="Normal 9 2 14 2 24" xfId="12703"/>
    <cellStyle name="Normal 9 2 14 2 25" xfId="12704"/>
    <cellStyle name="Normal 9 2 14 2 26" xfId="12705"/>
    <cellStyle name="Normal 9 2 14 2 27" xfId="12706"/>
    <cellStyle name="Normal 9 2 14 2 28" xfId="12707"/>
    <cellStyle name="Normal 9 2 14 2 29" xfId="12708"/>
    <cellStyle name="Normal 9 2 14 2 3" xfId="12709"/>
    <cellStyle name="Normal 9 2 14 2 30" xfId="12710"/>
    <cellStyle name="Normal 9 2 14 2 31" xfId="12711"/>
    <cellStyle name="Normal 9 2 14 2 32" xfId="12712"/>
    <cellStyle name="Normal 9 2 14 2 33" xfId="12713"/>
    <cellStyle name="Normal 9 2 14 2 34" xfId="12714"/>
    <cellStyle name="Normal 9 2 14 2 35" xfId="12715"/>
    <cellStyle name="Normal 9 2 14 2 36" xfId="12716"/>
    <cellStyle name="Normal 9 2 14 2 37" xfId="12717"/>
    <cellStyle name="Normal 9 2 14 2 38" xfId="12718"/>
    <cellStyle name="Normal 9 2 14 2 39" xfId="12719"/>
    <cellStyle name="Normal 9 2 14 2 4" xfId="12720"/>
    <cellStyle name="Normal 9 2 14 2 40" xfId="12721"/>
    <cellStyle name="Normal 9 2 14 2 41" xfId="12722"/>
    <cellStyle name="Normal 9 2 14 2 42" xfId="12723"/>
    <cellStyle name="Normal 9 2 14 2 43" xfId="12724"/>
    <cellStyle name="Normal 9 2 14 2 44" xfId="12725"/>
    <cellStyle name="Normal 9 2 14 2 45" xfId="12726"/>
    <cellStyle name="Normal 9 2 14 2 46" xfId="12727"/>
    <cellStyle name="Normal 9 2 14 2 47" xfId="12728"/>
    <cellStyle name="Normal 9 2 14 2 48" xfId="12729"/>
    <cellStyle name="Normal 9 2 14 2 49" xfId="12730"/>
    <cellStyle name="Normal 9 2 14 2 5" xfId="12731"/>
    <cellStyle name="Normal 9 2 14 2 50" xfId="12732"/>
    <cellStyle name="Normal 9 2 14 2 51" xfId="12733"/>
    <cellStyle name="Normal 9 2 14 2 52" xfId="12734"/>
    <cellStyle name="Normal 9 2 14 2 53" xfId="12735"/>
    <cellStyle name="Normal 9 2 14 2 54" xfId="12736"/>
    <cellStyle name="Normal 9 2 14 2 55" xfId="12737"/>
    <cellStyle name="Normal 9 2 14 2 56" xfId="12738"/>
    <cellStyle name="Normal 9 2 14 2 57" xfId="12739"/>
    <cellStyle name="Normal 9 2 14 2 58" xfId="12740"/>
    <cellStyle name="Normal 9 2 14 2 59" xfId="12741"/>
    <cellStyle name="Normal 9 2 14 2 6" xfId="12742"/>
    <cellStyle name="Normal 9 2 14 2 60" xfId="12743"/>
    <cellStyle name="Normal 9 2 14 2 61" xfId="12744"/>
    <cellStyle name="Normal 9 2 14 2 62" xfId="12745"/>
    <cellStyle name="Normal 9 2 14 2 7" xfId="12746"/>
    <cellStyle name="Normal 9 2 14 2 8" xfId="12747"/>
    <cellStyle name="Normal 9 2 14 2 9" xfId="12748"/>
    <cellStyle name="Normal 9 2 14 20" xfId="12749"/>
    <cellStyle name="Normal 9 2 14 21" xfId="12750"/>
    <cellStyle name="Normal 9 2 14 22" xfId="12751"/>
    <cellStyle name="Normal 9 2 14 23" xfId="12752"/>
    <cellStyle name="Normal 9 2 14 24" xfId="12753"/>
    <cellStyle name="Normal 9 2 14 25" xfId="12754"/>
    <cellStyle name="Normal 9 2 14 26" xfId="12755"/>
    <cellStyle name="Normal 9 2 14 27" xfId="12756"/>
    <cellStyle name="Normal 9 2 14 28" xfId="12757"/>
    <cellStyle name="Normal 9 2 14 29" xfId="12758"/>
    <cellStyle name="Normal 9 2 14 3" xfId="12759"/>
    <cellStyle name="Normal 9 2 14 3 10" xfId="12760"/>
    <cellStyle name="Normal 9 2 14 3 11" xfId="12761"/>
    <cellStyle name="Normal 9 2 14 3 12" xfId="12762"/>
    <cellStyle name="Normal 9 2 14 3 13" xfId="12763"/>
    <cellStyle name="Normal 9 2 14 3 14" xfId="12764"/>
    <cellStyle name="Normal 9 2 14 3 15" xfId="12765"/>
    <cellStyle name="Normal 9 2 14 3 16" xfId="12766"/>
    <cellStyle name="Normal 9 2 14 3 17" xfId="12767"/>
    <cellStyle name="Normal 9 2 14 3 18" xfId="12768"/>
    <cellStyle name="Normal 9 2 14 3 19" xfId="12769"/>
    <cellStyle name="Normal 9 2 14 3 2" xfId="12770"/>
    <cellStyle name="Normal 9 2 14 3 20" xfId="12771"/>
    <cellStyle name="Normal 9 2 14 3 21" xfId="12772"/>
    <cellStyle name="Normal 9 2 14 3 22" xfId="12773"/>
    <cellStyle name="Normal 9 2 14 3 23" xfId="12774"/>
    <cellStyle name="Normal 9 2 14 3 24" xfId="12775"/>
    <cellStyle name="Normal 9 2 14 3 25" xfId="12776"/>
    <cellStyle name="Normal 9 2 14 3 26" xfId="12777"/>
    <cellStyle name="Normal 9 2 14 3 27" xfId="12778"/>
    <cellStyle name="Normal 9 2 14 3 28" xfId="12779"/>
    <cellStyle name="Normal 9 2 14 3 29" xfId="12780"/>
    <cellStyle name="Normal 9 2 14 3 3" xfId="12781"/>
    <cellStyle name="Normal 9 2 14 3 30" xfId="12782"/>
    <cellStyle name="Normal 9 2 14 3 31" xfId="12783"/>
    <cellStyle name="Normal 9 2 14 3 32" xfId="12784"/>
    <cellStyle name="Normal 9 2 14 3 33" xfId="12785"/>
    <cellStyle name="Normal 9 2 14 3 34" xfId="12786"/>
    <cellStyle name="Normal 9 2 14 3 35" xfId="12787"/>
    <cellStyle name="Normal 9 2 14 3 36" xfId="12788"/>
    <cellStyle name="Normal 9 2 14 3 37" xfId="12789"/>
    <cellStyle name="Normal 9 2 14 3 38" xfId="12790"/>
    <cellStyle name="Normal 9 2 14 3 39" xfId="12791"/>
    <cellStyle name="Normal 9 2 14 3 4" xfId="12792"/>
    <cellStyle name="Normal 9 2 14 3 40" xfId="12793"/>
    <cellStyle name="Normal 9 2 14 3 41" xfId="12794"/>
    <cellStyle name="Normal 9 2 14 3 42" xfId="12795"/>
    <cellStyle name="Normal 9 2 14 3 43" xfId="12796"/>
    <cellStyle name="Normal 9 2 14 3 44" xfId="12797"/>
    <cellStyle name="Normal 9 2 14 3 45" xfId="12798"/>
    <cellStyle name="Normal 9 2 14 3 46" xfId="12799"/>
    <cellStyle name="Normal 9 2 14 3 47" xfId="12800"/>
    <cellStyle name="Normal 9 2 14 3 48" xfId="12801"/>
    <cellStyle name="Normal 9 2 14 3 49" xfId="12802"/>
    <cellStyle name="Normal 9 2 14 3 5" xfId="12803"/>
    <cellStyle name="Normal 9 2 14 3 50" xfId="12804"/>
    <cellStyle name="Normal 9 2 14 3 51" xfId="12805"/>
    <cellStyle name="Normal 9 2 14 3 52" xfId="12806"/>
    <cellStyle name="Normal 9 2 14 3 53" xfId="12807"/>
    <cellStyle name="Normal 9 2 14 3 54" xfId="12808"/>
    <cellStyle name="Normal 9 2 14 3 55" xfId="12809"/>
    <cellStyle name="Normal 9 2 14 3 56" xfId="12810"/>
    <cellStyle name="Normal 9 2 14 3 57" xfId="12811"/>
    <cellStyle name="Normal 9 2 14 3 58" xfId="12812"/>
    <cellStyle name="Normal 9 2 14 3 59" xfId="12813"/>
    <cellStyle name="Normal 9 2 14 3 6" xfId="12814"/>
    <cellStyle name="Normal 9 2 14 3 60" xfId="12815"/>
    <cellStyle name="Normal 9 2 14 3 61" xfId="12816"/>
    <cellStyle name="Normal 9 2 14 3 62" xfId="12817"/>
    <cellStyle name="Normal 9 2 14 3 7" xfId="12818"/>
    <cellStyle name="Normal 9 2 14 3 8" xfId="12819"/>
    <cellStyle name="Normal 9 2 14 3 9" xfId="12820"/>
    <cellStyle name="Normal 9 2 14 30" xfId="12821"/>
    <cellStyle name="Normal 9 2 14 31" xfId="12822"/>
    <cellStyle name="Normal 9 2 14 32" xfId="12823"/>
    <cellStyle name="Normal 9 2 14 33" xfId="12824"/>
    <cellStyle name="Normal 9 2 14 34" xfId="12825"/>
    <cellStyle name="Normal 9 2 14 35" xfId="12826"/>
    <cellStyle name="Normal 9 2 14 36" xfId="12827"/>
    <cellStyle name="Normal 9 2 14 37" xfId="12828"/>
    <cellStyle name="Normal 9 2 14 38" xfId="12829"/>
    <cellStyle name="Normal 9 2 14 39" xfId="12830"/>
    <cellStyle name="Normal 9 2 14 4" xfId="12831"/>
    <cellStyle name="Normal 9 2 14 40" xfId="12832"/>
    <cellStyle name="Normal 9 2 14 41" xfId="12833"/>
    <cellStyle name="Normal 9 2 14 42" xfId="12834"/>
    <cellStyle name="Normal 9 2 14 43" xfId="12835"/>
    <cellStyle name="Normal 9 2 14 44" xfId="12836"/>
    <cellStyle name="Normal 9 2 14 45" xfId="12837"/>
    <cellStyle name="Normal 9 2 14 46" xfId="12838"/>
    <cellStyle name="Normal 9 2 14 47" xfId="12839"/>
    <cellStyle name="Normal 9 2 14 48" xfId="12840"/>
    <cellStyle name="Normal 9 2 14 49" xfId="12841"/>
    <cellStyle name="Normal 9 2 14 5" xfId="12842"/>
    <cellStyle name="Normal 9 2 14 50" xfId="12843"/>
    <cellStyle name="Normal 9 2 14 51" xfId="12844"/>
    <cellStyle name="Normal 9 2 14 52" xfId="12845"/>
    <cellStyle name="Normal 9 2 14 53" xfId="12846"/>
    <cellStyle name="Normal 9 2 14 54" xfId="12847"/>
    <cellStyle name="Normal 9 2 14 55" xfId="12848"/>
    <cellStyle name="Normal 9 2 14 56" xfId="12849"/>
    <cellStyle name="Normal 9 2 14 57" xfId="12850"/>
    <cellStyle name="Normal 9 2 14 58" xfId="12851"/>
    <cellStyle name="Normal 9 2 14 59" xfId="12852"/>
    <cellStyle name="Normal 9 2 14 6" xfId="12853"/>
    <cellStyle name="Normal 9 2 14 60" xfId="12854"/>
    <cellStyle name="Normal 9 2 14 61" xfId="12855"/>
    <cellStyle name="Normal 9 2 14 62" xfId="12856"/>
    <cellStyle name="Normal 9 2 14 63" xfId="12857"/>
    <cellStyle name="Normal 9 2 14 64" xfId="12858"/>
    <cellStyle name="Normal 9 2 14 7" xfId="12859"/>
    <cellStyle name="Normal 9 2 14 8" xfId="12860"/>
    <cellStyle name="Normal 9 2 14 9" xfId="12861"/>
    <cellStyle name="Normal 9 2 15" xfId="3467"/>
    <cellStyle name="Normal 9 2 15 10" xfId="12862"/>
    <cellStyle name="Normal 9 2 15 11" xfId="12863"/>
    <cellStyle name="Normal 9 2 15 12" xfId="12864"/>
    <cellStyle name="Normal 9 2 15 13" xfId="12865"/>
    <cellStyle name="Normal 9 2 15 14" xfId="12866"/>
    <cellStyle name="Normal 9 2 15 15" xfId="12867"/>
    <cellStyle name="Normal 9 2 15 16" xfId="12868"/>
    <cellStyle name="Normal 9 2 15 17" xfId="12869"/>
    <cellStyle name="Normal 9 2 15 18" xfId="12870"/>
    <cellStyle name="Normal 9 2 15 19" xfId="12871"/>
    <cellStyle name="Normal 9 2 15 2" xfId="12872"/>
    <cellStyle name="Normal 9 2 15 2 10" xfId="12873"/>
    <cellStyle name="Normal 9 2 15 2 11" xfId="12874"/>
    <cellStyle name="Normal 9 2 15 2 12" xfId="12875"/>
    <cellStyle name="Normal 9 2 15 2 13" xfId="12876"/>
    <cellStyle name="Normal 9 2 15 2 14" xfId="12877"/>
    <cellStyle name="Normal 9 2 15 2 15" xfId="12878"/>
    <cellStyle name="Normal 9 2 15 2 16" xfId="12879"/>
    <cellStyle name="Normal 9 2 15 2 17" xfId="12880"/>
    <cellStyle name="Normal 9 2 15 2 18" xfId="12881"/>
    <cellStyle name="Normal 9 2 15 2 19" xfId="12882"/>
    <cellStyle name="Normal 9 2 15 2 2" xfId="12883"/>
    <cellStyle name="Normal 9 2 15 2 20" xfId="12884"/>
    <cellStyle name="Normal 9 2 15 2 21" xfId="12885"/>
    <cellStyle name="Normal 9 2 15 2 22" xfId="12886"/>
    <cellStyle name="Normal 9 2 15 2 23" xfId="12887"/>
    <cellStyle name="Normal 9 2 15 2 24" xfId="12888"/>
    <cellStyle name="Normal 9 2 15 2 25" xfId="12889"/>
    <cellStyle name="Normal 9 2 15 2 26" xfId="12890"/>
    <cellStyle name="Normal 9 2 15 2 27" xfId="12891"/>
    <cellStyle name="Normal 9 2 15 2 28" xfId="12892"/>
    <cellStyle name="Normal 9 2 15 2 29" xfId="12893"/>
    <cellStyle name="Normal 9 2 15 2 3" xfId="12894"/>
    <cellStyle name="Normal 9 2 15 2 30" xfId="12895"/>
    <cellStyle name="Normal 9 2 15 2 31" xfId="12896"/>
    <cellStyle name="Normal 9 2 15 2 32" xfId="12897"/>
    <cellStyle name="Normal 9 2 15 2 33" xfId="12898"/>
    <cellStyle name="Normal 9 2 15 2 34" xfId="12899"/>
    <cellStyle name="Normal 9 2 15 2 35" xfId="12900"/>
    <cellStyle name="Normal 9 2 15 2 36" xfId="12901"/>
    <cellStyle name="Normal 9 2 15 2 37" xfId="12902"/>
    <cellStyle name="Normal 9 2 15 2 38" xfId="12903"/>
    <cellStyle name="Normal 9 2 15 2 39" xfId="12904"/>
    <cellStyle name="Normal 9 2 15 2 4" xfId="12905"/>
    <cellStyle name="Normal 9 2 15 2 40" xfId="12906"/>
    <cellStyle name="Normal 9 2 15 2 41" xfId="12907"/>
    <cellStyle name="Normal 9 2 15 2 42" xfId="12908"/>
    <cellStyle name="Normal 9 2 15 2 43" xfId="12909"/>
    <cellStyle name="Normal 9 2 15 2 44" xfId="12910"/>
    <cellStyle name="Normal 9 2 15 2 45" xfId="12911"/>
    <cellStyle name="Normal 9 2 15 2 46" xfId="12912"/>
    <cellStyle name="Normal 9 2 15 2 47" xfId="12913"/>
    <cellStyle name="Normal 9 2 15 2 48" xfId="12914"/>
    <cellStyle name="Normal 9 2 15 2 49" xfId="12915"/>
    <cellStyle name="Normal 9 2 15 2 5" xfId="12916"/>
    <cellStyle name="Normal 9 2 15 2 50" xfId="12917"/>
    <cellStyle name="Normal 9 2 15 2 51" xfId="12918"/>
    <cellStyle name="Normal 9 2 15 2 52" xfId="12919"/>
    <cellStyle name="Normal 9 2 15 2 53" xfId="12920"/>
    <cellStyle name="Normal 9 2 15 2 54" xfId="12921"/>
    <cellStyle name="Normal 9 2 15 2 55" xfId="12922"/>
    <cellStyle name="Normal 9 2 15 2 56" xfId="12923"/>
    <cellStyle name="Normal 9 2 15 2 57" xfId="12924"/>
    <cellStyle name="Normal 9 2 15 2 58" xfId="12925"/>
    <cellStyle name="Normal 9 2 15 2 59" xfId="12926"/>
    <cellStyle name="Normal 9 2 15 2 6" xfId="12927"/>
    <cellStyle name="Normal 9 2 15 2 60" xfId="12928"/>
    <cellStyle name="Normal 9 2 15 2 61" xfId="12929"/>
    <cellStyle name="Normal 9 2 15 2 62" xfId="12930"/>
    <cellStyle name="Normal 9 2 15 2 7" xfId="12931"/>
    <cellStyle name="Normal 9 2 15 2 8" xfId="12932"/>
    <cellStyle name="Normal 9 2 15 2 9" xfId="12933"/>
    <cellStyle name="Normal 9 2 15 20" xfId="12934"/>
    <cellStyle name="Normal 9 2 15 21" xfId="12935"/>
    <cellStyle name="Normal 9 2 15 22" xfId="12936"/>
    <cellStyle name="Normal 9 2 15 23" xfId="12937"/>
    <cellStyle name="Normal 9 2 15 24" xfId="12938"/>
    <cellStyle name="Normal 9 2 15 25" xfId="12939"/>
    <cellStyle name="Normal 9 2 15 26" xfId="12940"/>
    <cellStyle name="Normal 9 2 15 27" xfId="12941"/>
    <cellStyle name="Normal 9 2 15 28" xfId="12942"/>
    <cellStyle name="Normal 9 2 15 29" xfId="12943"/>
    <cellStyle name="Normal 9 2 15 3" xfId="12944"/>
    <cellStyle name="Normal 9 2 15 3 10" xfId="12945"/>
    <cellStyle name="Normal 9 2 15 3 11" xfId="12946"/>
    <cellStyle name="Normal 9 2 15 3 12" xfId="12947"/>
    <cellStyle name="Normal 9 2 15 3 13" xfId="12948"/>
    <cellStyle name="Normal 9 2 15 3 14" xfId="12949"/>
    <cellStyle name="Normal 9 2 15 3 15" xfId="12950"/>
    <cellStyle name="Normal 9 2 15 3 16" xfId="12951"/>
    <cellStyle name="Normal 9 2 15 3 17" xfId="12952"/>
    <cellStyle name="Normal 9 2 15 3 18" xfId="12953"/>
    <cellStyle name="Normal 9 2 15 3 19" xfId="12954"/>
    <cellStyle name="Normal 9 2 15 3 2" xfId="12955"/>
    <cellStyle name="Normal 9 2 15 3 20" xfId="12956"/>
    <cellStyle name="Normal 9 2 15 3 21" xfId="12957"/>
    <cellStyle name="Normal 9 2 15 3 22" xfId="12958"/>
    <cellStyle name="Normal 9 2 15 3 23" xfId="12959"/>
    <cellStyle name="Normal 9 2 15 3 24" xfId="12960"/>
    <cellStyle name="Normal 9 2 15 3 25" xfId="12961"/>
    <cellStyle name="Normal 9 2 15 3 26" xfId="12962"/>
    <cellStyle name="Normal 9 2 15 3 27" xfId="12963"/>
    <cellStyle name="Normal 9 2 15 3 28" xfId="12964"/>
    <cellStyle name="Normal 9 2 15 3 29" xfId="12965"/>
    <cellStyle name="Normal 9 2 15 3 3" xfId="12966"/>
    <cellStyle name="Normal 9 2 15 3 30" xfId="12967"/>
    <cellStyle name="Normal 9 2 15 3 31" xfId="12968"/>
    <cellStyle name="Normal 9 2 15 3 32" xfId="12969"/>
    <cellStyle name="Normal 9 2 15 3 33" xfId="12970"/>
    <cellStyle name="Normal 9 2 15 3 34" xfId="12971"/>
    <cellStyle name="Normal 9 2 15 3 35" xfId="12972"/>
    <cellStyle name="Normal 9 2 15 3 36" xfId="12973"/>
    <cellStyle name="Normal 9 2 15 3 37" xfId="12974"/>
    <cellStyle name="Normal 9 2 15 3 38" xfId="12975"/>
    <cellStyle name="Normal 9 2 15 3 39" xfId="12976"/>
    <cellStyle name="Normal 9 2 15 3 4" xfId="12977"/>
    <cellStyle name="Normal 9 2 15 3 40" xfId="12978"/>
    <cellStyle name="Normal 9 2 15 3 41" xfId="12979"/>
    <cellStyle name="Normal 9 2 15 3 42" xfId="12980"/>
    <cellStyle name="Normal 9 2 15 3 43" xfId="12981"/>
    <cellStyle name="Normal 9 2 15 3 44" xfId="12982"/>
    <cellStyle name="Normal 9 2 15 3 45" xfId="12983"/>
    <cellStyle name="Normal 9 2 15 3 46" xfId="12984"/>
    <cellStyle name="Normal 9 2 15 3 47" xfId="12985"/>
    <cellStyle name="Normal 9 2 15 3 48" xfId="12986"/>
    <cellStyle name="Normal 9 2 15 3 49" xfId="12987"/>
    <cellStyle name="Normal 9 2 15 3 5" xfId="12988"/>
    <cellStyle name="Normal 9 2 15 3 50" xfId="12989"/>
    <cellStyle name="Normal 9 2 15 3 51" xfId="12990"/>
    <cellStyle name="Normal 9 2 15 3 52" xfId="12991"/>
    <cellStyle name="Normal 9 2 15 3 53" xfId="12992"/>
    <cellStyle name="Normal 9 2 15 3 54" xfId="12993"/>
    <cellStyle name="Normal 9 2 15 3 55" xfId="12994"/>
    <cellStyle name="Normal 9 2 15 3 56" xfId="12995"/>
    <cellStyle name="Normal 9 2 15 3 57" xfId="12996"/>
    <cellStyle name="Normal 9 2 15 3 58" xfId="12997"/>
    <cellStyle name="Normal 9 2 15 3 59" xfId="12998"/>
    <cellStyle name="Normal 9 2 15 3 6" xfId="12999"/>
    <cellStyle name="Normal 9 2 15 3 60" xfId="13000"/>
    <cellStyle name="Normal 9 2 15 3 61" xfId="13001"/>
    <cellStyle name="Normal 9 2 15 3 62" xfId="13002"/>
    <cellStyle name="Normal 9 2 15 3 7" xfId="13003"/>
    <cellStyle name="Normal 9 2 15 3 8" xfId="13004"/>
    <cellStyle name="Normal 9 2 15 3 9" xfId="13005"/>
    <cellStyle name="Normal 9 2 15 30" xfId="13006"/>
    <cellStyle name="Normal 9 2 15 31" xfId="13007"/>
    <cellStyle name="Normal 9 2 15 32" xfId="13008"/>
    <cellStyle name="Normal 9 2 15 33" xfId="13009"/>
    <cellStyle name="Normal 9 2 15 34" xfId="13010"/>
    <cellStyle name="Normal 9 2 15 35" xfId="13011"/>
    <cellStyle name="Normal 9 2 15 36" xfId="13012"/>
    <cellStyle name="Normal 9 2 15 37" xfId="13013"/>
    <cellStyle name="Normal 9 2 15 38" xfId="13014"/>
    <cellStyle name="Normal 9 2 15 39" xfId="13015"/>
    <cellStyle name="Normal 9 2 15 4" xfId="13016"/>
    <cellStyle name="Normal 9 2 15 40" xfId="13017"/>
    <cellStyle name="Normal 9 2 15 41" xfId="13018"/>
    <cellStyle name="Normal 9 2 15 42" xfId="13019"/>
    <cellStyle name="Normal 9 2 15 43" xfId="13020"/>
    <cellStyle name="Normal 9 2 15 44" xfId="13021"/>
    <cellStyle name="Normal 9 2 15 45" xfId="13022"/>
    <cellStyle name="Normal 9 2 15 46" xfId="13023"/>
    <cellStyle name="Normal 9 2 15 47" xfId="13024"/>
    <cellStyle name="Normal 9 2 15 48" xfId="13025"/>
    <cellStyle name="Normal 9 2 15 49" xfId="13026"/>
    <cellStyle name="Normal 9 2 15 5" xfId="13027"/>
    <cellStyle name="Normal 9 2 15 50" xfId="13028"/>
    <cellStyle name="Normal 9 2 15 51" xfId="13029"/>
    <cellStyle name="Normal 9 2 15 52" xfId="13030"/>
    <cellStyle name="Normal 9 2 15 53" xfId="13031"/>
    <cellStyle name="Normal 9 2 15 54" xfId="13032"/>
    <cellStyle name="Normal 9 2 15 55" xfId="13033"/>
    <cellStyle name="Normal 9 2 15 56" xfId="13034"/>
    <cellStyle name="Normal 9 2 15 57" xfId="13035"/>
    <cellStyle name="Normal 9 2 15 58" xfId="13036"/>
    <cellStyle name="Normal 9 2 15 59" xfId="13037"/>
    <cellStyle name="Normal 9 2 15 6" xfId="13038"/>
    <cellStyle name="Normal 9 2 15 60" xfId="13039"/>
    <cellStyle name="Normal 9 2 15 61" xfId="13040"/>
    <cellStyle name="Normal 9 2 15 62" xfId="13041"/>
    <cellStyle name="Normal 9 2 15 63" xfId="13042"/>
    <cellStyle name="Normal 9 2 15 64" xfId="13043"/>
    <cellStyle name="Normal 9 2 15 7" xfId="13044"/>
    <cellStyle name="Normal 9 2 15 8" xfId="13045"/>
    <cellStyle name="Normal 9 2 15 9" xfId="13046"/>
    <cellStyle name="Normal 9 2 16" xfId="3468"/>
    <cellStyle name="Normal 9 2 16 10" xfId="13047"/>
    <cellStyle name="Normal 9 2 16 11" xfId="13048"/>
    <cellStyle name="Normal 9 2 16 12" xfId="13049"/>
    <cellStyle name="Normal 9 2 16 13" xfId="13050"/>
    <cellStyle name="Normal 9 2 16 14" xfId="13051"/>
    <cellStyle name="Normal 9 2 16 15" xfId="13052"/>
    <cellStyle name="Normal 9 2 16 16" xfId="13053"/>
    <cellStyle name="Normal 9 2 16 17" xfId="13054"/>
    <cellStyle name="Normal 9 2 16 18" xfId="13055"/>
    <cellStyle name="Normal 9 2 16 19" xfId="13056"/>
    <cellStyle name="Normal 9 2 16 2" xfId="13057"/>
    <cellStyle name="Normal 9 2 16 2 10" xfId="13058"/>
    <cellStyle name="Normal 9 2 16 2 11" xfId="13059"/>
    <cellStyle name="Normal 9 2 16 2 12" xfId="13060"/>
    <cellStyle name="Normal 9 2 16 2 13" xfId="13061"/>
    <cellStyle name="Normal 9 2 16 2 14" xfId="13062"/>
    <cellStyle name="Normal 9 2 16 2 15" xfId="13063"/>
    <cellStyle name="Normal 9 2 16 2 16" xfId="13064"/>
    <cellStyle name="Normal 9 2 16 2 17" xfId="13065"/>
    <cellStyle name="Normal 9 2 16 2 18" xfId="13066"/>
    <cellStyle name="Normal 9 2 16 2 19" xfId="13067"/>
    <cellStyle name="Normal 9 2 16 2 2" xfId="13068"/>
    <cellStyle name="Normal 9 2 16 2 20" xfId="13069"/>
    <cellStyle name="Normal 9 2 16 2 21" xfId="13070"/>
    <cellStyle name="Normal 9 2 16 2 22" xfId="13071"/>
    <cellStyle name="Normal 9 2 16 2 23" xfId="13072"/>
    <cellStyle name="Normal 9 2 16 2 24" xfId="13073"/>
    <cellStyle name="Normal 9 2 16 2 25" xfId="13074"/>
    <cellStyle name="Normal 9 2 16 2 26" xfId="13075"/>
    <cellStyle name="Normal 9 2 16 2 27" xfId="13076"/>
    <cellStyle name="Normal 9 2 16 2 28" xfId="13077"/>
    <cellStyle name="Normal 9 2 16 2 29" xfId="13078"/>
    <cellStyle name="Normal 9 2 16 2 3" xfId="13079"/>
    <cellStyle name="Normal 9 2 16 2 30" xfId="13080"/>
    <cellStyle name="Normal 9 2 16 2 31" xfId="13081"/>
    <cellStyle name="Normal 9 2 16 2 32" xfId="13082"/>
    <cellStyle name="Normal 9 2 16 2 33" xfId="13083"/>
    <cellStyle name="Normal 9 2 16 2 34" xfId="13084"/>
    <cellStyle name="Normal 9 2 16 2 35" xfId="13085"/>
    <cellStyle name="Normal 9 2 16 2 36" xfId="13086"/>
    <cellStyle name="Normal 9 2 16 2 37" xfId="13087"/>
    <cellStyle name="Normal 9 2 16 2 38" xfId="13088"/>
    <cellStyle name="Normal 9 2 16 2 39" xfId="13089"/>
    <cellStyle name="Normal 9 2 16 2 4" xfId="13090"/>
    <cellStyle name="Normal 9 2 16 2 40" xfId="13091"/>
    <cellStyle name="Normal 9 2 16 2 41" xfId="13092"/>
    <cellStyle name="Normal 9 2 16 2 42" xfId="13093"/>
    <cellStyle name="Normal 9 2 16 2 43" xfId="13094"/>
    <cellStyle name="Normal 9 2 16 2 44" xfId="13095"/>
    <cellStyle name="Normal 9 2 16 2 45" xfId="13096"/>
    <cellStyle name="Normal 9 2 16 2 46" xfId="13097"/>
    <cellStyle name="Normal 9 2 16 2 47" xfId="13098"/>
    <cellStyle name="Normal 9 2 16 2 48" xfId="13099"/>
    <cellStyle name="Normal 9 2 16 2 49" xfId="13100"/>
    <cellStyle name="Normal 9 2 16 2 5" xfId="13101"/>
    <cellStyle name="Normal 9 2 16 2 50" xfId="13102"/>
    <cellStyle name="Normal 9 2 16 2 51" xfId="13103"/>
    <cellStyle name="Normal 9 2 16 2 52" xfId="13104"/>
    <cellStyle name="Normal 9 2 16 2 53" xfId="13105"/>
    <cellStyle name="Normal 9 2 16 2 54" xfId="13106"/>
    <cellStyle name="Normal 9 2 16 2 55" xfId="13107"/>
    <cellStyle name="Normal 9 2 16 2 56" xfId="13108"/>
    <cellStyle name="Normal 9 2 16 2 57" xfId="13109"/>
    <cellStyle name="Normal 9 2 16 2 58" xfId="13110"/>
    <cellStyle name="Normal 9 2 16 2 59" xfId="13111"/>
    <cellStyle name="Normal 9 2 16 2 6" xfId="13112"/>
    <cellStyle name="Normal 9 2 16 2 60" xfId="13113"/>
    <cellStyle name="Normal 9 2 16 2 61" xfId="13114"/>
    <cellStyle name="Normal 9 2 16 2 62" xfId="13115"/>
    <cellStyle name="Normal 9 2 16 2 7" xfId="13116"/>
    <cellStyle name="Normal 9 2 16 2 8" xfId="13117"/>
    <cellStyle name="Normal 9 2 16 2 9" xfId="13118"/>
    <cellStyle name="Normal 9 2 16 20" xfId="13119"/>
    <cellStyle name="Normal 9 2 16 21" xfId="13120"/>
    <cellStyle name="Normal 9 2 16 22" xfId="13121"/>
    <cellStyle name="Normal 9 2 16 23" xfId="13122"/>
    <cellStyle name="Normal 9 2 16 24" xfId="13123"/>
    <cellStyle name="Normal 9 2 16 25" xfId="13124"/>
    <cellStyle name="Normal 9 2 16 26" xfId="13125"/>
    <cellStyle name="Normal 9 2 16 27" xfId="13126"/>
    <cellStyle name="Normal 9 2 16 28" xfId="13127"/>
    <cellStyle name="Normal 9 2 16 29" xfId="13128"/>
    <cellStyle name="Normal 9 2 16 3" xfId="13129"/>
    <cellStyle name="Normal 9 2 16 3 10" xfId="13130"/>
    <cellStyle name="Normal 9 2 16 3 11" xfId="13131"/>
    <cellStyle name="Normal 9 2 16 3 12" xfId="13132"/>
    <cellStyle name="Normal 9 2 16 3 13" xfId="13133"/>
    <cellStyle name="Normal 9 2 16 3 14" xfId="13134"/>
    <cellStyle name="Normal 9 2 16 3 15" xfId="13135"/>
    <cellStyle name="Normal 9 2 16 3 16" xfId="13136"/>
    <cellStyle name="Normal 9 2 16 3 17" xfId="13137"/>
    <cellStyle name="Normal 9 2 16 3 18" xfId="13138"/>
    <cellStyle name="Normal 9 2 16 3 19" xfId="13139"/>
    <cellStyle name="Normal 9 2 16 3 2" xfId="13140"/>
    <cellStyle name="Normal 9 2 16 3 20" xfId="13141"/>
    <cellStyle name="Normal 9 2 16 3 21" xfId="13142"/>
    <cellStyle name="Normal 9 2 16 3 22" xfId="13143"/>
    <cellStyle name="Normal 9 2 16 3 23" xfId="13144"/>
    <cellStyle name="Normal 9 2 16 3 24" xfId="13145"/>
    <cellStyle name="Normal 9 2 16 3 25" xfId="13146"/>
    <cellStyle name="Normal 9 2 16 3 26" xfId="13147"/>
    <cellStyle name="Normal 9 2 16 3 27" xfId="13148"/>
    <cellStyle name="Normal 9 2 16 3 28" xfId="13149"/>
    <cellStyle name="Normal 9 2 16 3 29" xfId="13150"/>
    <cellStyle name="Normal 9 2 16 3 3" xfId="13151"/>
    <cellStyle name="Normal 9 2 16 3 30" xfId="13152"/>
    <cellStyle name="Normal 9 2 16 3 31" xfId="13153"/>
    <cellStyle name="Normal 9 2 16 3 32" xfId="13154"/>
    <cellStyle name="Normal 9 2 16 3 33" xfId="13155"/>
    <cellStyle name="Normal 9 2 16 3 34" xfId="13156"/>
    <cellStyle name="Normal 9 2 16 3 35" xfId="13157"/>
    <cellStyle name="Normal 9 2 16 3 36" xfId="13158"/>
    <cellStyle name="Normal 9 2 16 3 37" xfId="13159"/>
    <cellStyle name="Normal 9 2 16 3 38" xfId="13160"/>
    <cellStyle name="Normal 9 2 16 3 39" xfId="13161"/>
    <cellStyle name="Normal 9 2 16 3 4" xfId="13162"/>
    <cellStyle name="Normal 9 2 16 3 40" xfId="13163"/>
    <cellStyle name="Normal 9 2 16 3 41" xfId="13164"/>
    <cellStyle name="Normal 9 2 16 3 42" xfId="13165"/>
    <cellStyle name="Normal 9 2 16 3 43" xfId="13166"/>
    <cellStyle name="Normal 9 2 16 3 44" xfId="13167"/>
    <cellStyle name="Normal 9 2 16 3 45" xfId="13168"/>
    <cellStyle name="Normal 9 2 16 3 46" xfId="13169"/>
    <cellStyle name="Normal 9 2 16 3 47" xfId="13170"/>
    <cellStyle name="Normal 9 2 16 3 48" xfId="13171"/>
    <cellStyle name="Normal 9 2 16 3 49" xfId="13172"/>
    <cellStyle name="Normal 9 2 16 3 5" xfId="13173"/>
    <cellStyle name="Normal 9 2 16 3 50" xfId="13174"/>
    <cellStyle name="Normal 9 2 16 3 51" xfId="13175"/>
    <cellStyle name="Normal 9 2 16 3 52" xfId="13176"/>
    <cellStyle name="Normal 9 2 16 3 53" xfId="13177"/>
    <cellStyle name="Normal 9 2 16 3 54" xfId="13178"/>
    <cellStyle name="Normal 9 2 16 3 55" xfId="13179"/>
    <cellStyle name="Normal 9 2 16 3 56" xfId="13180"/>
    <cellStyle name="Normal 9 2 16 3 57" xfId="13181"/>
    <cellStyle name="Normal 9 2 16 3 58" xfId="13182"/>
    <cellStyle name="Normal 9 2 16 3 59" xfId="13183"/>
    <cellStyle name="Normal 9 2 16 3 6" xfId="13184"/>
    <cellStyle name="Normal 9 2 16 3 60" xfId="13185"/>
    <cellStyle name="Normal 9 2 16 3 61" xfId="13186"/>
    <cellStyle name="Normal 9 2 16 3 62" xfId="13187"/>
    <cellStyle name="Normal 9 2 16 3 7" xfId="13188"/>
    <cellStyle name="Normal 9 2 16 3 8" xfId="13189"/>
    <cellStyle name="Normal 9 2 16 3 9" xfId="13190"/>
    <cellStyle name="Normal 9 2 16 30" xfId="13191"/>
    <cellStyle name="Normal 9 2 16 31" xfId="13192"/>
    <cellStyle name="Normal 9 2 16 32" xfId="13193"/>
    <cellStyle name="Normal 9 2 16 33" xfId="13194"/>
    <cellStyle name="Normal 9 2 16 34" xfId="13195"/>
    <cellStyle name="Normal 9 2 16 35" xfId="13196"/>
    <cellStyle name="Normal 9 2 16 36" xfId="13197"/>
    <cellStyle name="Normal 9 2 16 37" xfId="13198"/>
    <cellStyle name="Normal 9 2 16 38" xfId="13199"/>
    <cellStyle name="Normal 9 2 16 39" xfId="13200"/>
    <cellStyle name="Normal 9 2 16 4" xfId="13201"/>
    <cellStyle name="Normal 9 2 16 40" xfId="13202"/>
    <cellStyle name="Normal 9 2 16 41" xfId="13203"/>
    <cellStyle name="Normal 9 2 16 42" xfId="13204"/>
    <cellStyle name="Normal 9 2 16 43" xfId="13205"/>
    <cellStyle name="Normal 9 2 16 44" xfId="13206"/>
    <cellStyle name="Normal 9 2 16 45" xfId="13207"/>
    <cellStyle name="Normal 9 2 16 46" xfId="13208"/>
    <cellStyle name="Normal 9 2 16 47" xfId="13209"/>
    <cellStyle name="Normal 9 2 16 48" xfId="13210"/>
    <cellStyle name="Normal 9 2 16 49" xfId="13211"/>
    <cellStyle name="Normal 9 2 16 5" xfId="13212"/>
    <cellStyle name="Normal 9 2 16 50" xfId="13213"/>
    <cellStyle name="Normal 9 2 16 51" xfId="13214"/>
    <cellStyle name="Normal 9 2 16 52" xfId="13215"/>
    <cellStyle name="Normal 9 2 16 53" xfId="13216"/>
    <cellStyle name="Normal 9 2 16 54" xfId="13217"/>
    <cellStyle name="Normal 9 2 16 55" xfId="13218"/>
    <cellStyle name="Normal 9 2 16 56" xfId="13219"/>
    <cellStyle name="Normal 9 2 16 57" xfId="13220"/>
    <cellStyle name="Normal 9 2 16 58" xfId="13221"/>
    <cellStyle name="Normal 9 2 16 59" xfId="13222"/>
    <cellStyle name="Normal 9 2 16 6" xfId="13223"/>
    <cellStyle name="Normal 9 2 16 60" xfId="13224"/>
    <cellStyle name="Normal 9 2 16 61" xfId="13225"/>
    <cellStyle name="Normal 9 2 16 62" xfId="13226"/>
    <cellStyle name="Normal 9 2 16 63" xfId="13227"/>
    <cellStyle name="Normal 9 2 16 64" xfId="13228"/>
    <cellStyle name="Normal 9 2 16 7" xfId="13229"/>
    <cellStyle name="Normal 9 2 16 8" xfId="13230"/>
    <cellStyle name="Normal 9 2 16 9" xfId="13231"/>
    <cellStyle name="Normal 9 2 17" xfId="3469"/>
    <cellStyle name="Normal 9 2 17 10" xfId="13232"/>
    <cellStyle name="Normal 9 2 17 11" xfId="13233"/>
    <cellStyle name="Normal 9 2 17 12" xfId="13234"/>
    <cellStyle name="Normal 9 2 17 13" xfId="13235"/>
    <cellStyle name="Normal 9 2 17 14" xfId="13236"/>
    <cellStyle name="Normal 9 2 17 15" xfId="13237"/>
    <cellStyle name="Normal 9 2 17 16" xfId="13238"/>
    <cellStyle name="Normal 9 2 17 17" xfId="13239"/>
    <cellStyle name="Normal 9 2 17 18" xfId="13240"/>
    <cellStyle name="Normal 9 2 17 19" xfId="13241"/>
    <cellStyle name="Normal 9 2 17 2" xfId="13242"/>
    <cellStyle name="Normal 9 2 17 2 10" xfId="13243"/>
    <cellStyle name="Normal 9 2 17 2 11" xfId="13244"/>
    <cellStyle name="Normal 9 2 17 2 12" xfId="13245"/>
    <cellStyle name="Normal 9 2 17 2 13" xfId="13246"/>
    <cellStyle name="Normal 9 2 17 2 14" xfId="13247"/>
    <cellStyle name="Normal 9 2 17 2 15" xfId="13248"/>
    <cellStyle name="Normal 9 2 17 2 16" xfId="13249"/>
    <cellStyle name="Normal 9 2 17 2 17" xfId="13250"/>
    <cellStyle name="Normal 9 2 17 2 18" xfId="13251"/>
    <cellStyle name="Normal 9 2 17 2 19" xfId="13252"/>
    <cellStyle name="Normal 9 2 17 2 2" xfId="13253"/>
    <cellStyle name="Normal 9 2 17 2 20" xfId="13254"/>
    <cellStyle name="Normal 9 2 17 2 21" xfId="13255"/>
    <cellStyle name="Normal 9 2 17 2 22" xfId="13256"/>
    <cellStyle name="Normal 9 2 17 2 23" xfId="13257"/>
    <cellStyle name="Normal 9 2 17 2 24" xfId="13258"/>
    <cellStyle name="Normal 9 2 17 2 25" xfId="13259"/>
    <cellStyle name="Normal 9 2 17 2 26" xfId="13260"/>
    <cellStyle name="Normal 9 2 17 2 27" xfId="13261"/>
    <cellStyle name="Normal 9 2 17 2 28" xfId="13262"/>
    <cellStyle name="Normal 9 2 17 2 29" xfId="13263"/>
    <cellStyle name="Normal 9 2 17 2 3" xfId="13264"/>
    <cellStyle name="Normal 9 2 17 2 30" xfId="13265"/>
    <cellStyle name="Normal 9 2 17 2 31" xfId="13266"/>
    <cellStyle name="Normal 9 2 17 2 32" xfId="13267"/>
    <cellStyle name="Normal 9 2 17 2 33" xfId="13268"/>
    <cellStyle name="Normal 9 2 17 2 34" xfId="13269"/>
    <cellStyle name="Normal 9 2 17 2 35" xfId="13270"/>
    <cellStyle name="Normal 9 2 17 2 36" xfId="13271"/>
    <cellStyle name="Normal 9 2 17 2 37" xfId="13272"/>
    <cellStyle name="Normal 9 2 17 2 38" xfId="13273"/>
    <cellStyle name="Normal 9 2 17 2 39" xfId="13274"/>
    <cellStyle name="Normal 9 2 17 2 4" xfId="13275"/>
    <cellStyle name="Normal 9 2 17 2 40" xfId="13276"/>
    <cellStyle name="Normal 9 2 17 2 41" xfId="13277"/>
    <cellStyle name="Normal 9 2 17 2 42" xfId="13278"/>
    <cellStyle name="Normal 9 2 17 2 43" xfId="13279"/>
    <cellStyle name="Normal 9 2 17 2 44" xfId="13280"/>
    <cellStyle name="Normal 9 2 17 2 45" xfId="13281"/>
    <cellStyle name="Normal 9 2 17 2 46" xfId="13282"/>
    <cellStyle name="Normal 9 2 17 2 47" xfId="13283"/>
    <cellStyle name="Normal 9 2 17 2 48" xfId="13284"/>
    <cellStyle name="Normal 9 2 17 2 49" xfId="13285"/>
    <cellStyle name="Normal 9 2 17 2 5" xfId="13286"/>
    <cellStyle name="Normal 9 2 17 2 50" xfId="13287"/>
    <cellStyle name="Normal 9 2 17 2 51" xfId="13288"/>
    <cellStyle name="Normal 9 2 17 2 52" xfId="13289"/>
    <cellStyle name="Normal 9 2 17 2 53" xfId="13290"/>
    <cellStyle name="Normal 9 2 17 2 54" xfId="13291"/>
    <cellStyle name="Normal 9 2 17 2 55" xfId="13292"/>
    <cellStyle name="Normal 9 2 17 2 56" xfId="13293"/>
    <cellStyle name="Normal 9 2 17 2 57" xfId="13294"/>
    <cellStyle name="Normal 9 2 17 2 58" xfId="13295"/>
    <cellStyle name="Normal 9 2 17 2 59" xfId="13296"/>
    <cellStyle name="Normal 9 2 17 2 6" xfId="13297"/>
    <cellStyle name="Normal 9 2 17 2 60" xfId="13298"/>
    <cellStyle name="Normal 9 2 17 2 61" xfId="13299"/>
    <cellStyle name="Normal 9 2 17 2 62" xfId="13300"/>
    <cellStyle name="Normal 9 2 17 2 7" xfId="13301"/>
    <cellStyle name="Normal 9 2 17 2 8" xfId="13302"/>
    <cellStyle name="Normal 9 2 17 2 9" xfId="13303"/>
    <cellStyle name="Normal 9 2 17 20" xfId="13304"/>
    <cellStyle name="Normal 9 2 17 21" xfId="13305"/>
    <cellStyle name="Normal 9 2 17 22" xfId="13306"/>
    <cellStyle name="Normal 9 2 17 23" xfId="13307"/>
    <cellStyle name="Normal 9 2 17 24" xfId="13308"/>
    <cellStyle name="Normal 9 2 17 25" xfId="13309"/>
    <cellStyle name="Normal 9 2 17 26" xfId="13310"/>
    <cellStyle name="Normal 9 2 17 27" xfId="13311"/>
    <cellStyle name="Normal 9 2 17 28" xfId="13312"/>
    <cellStyle name="Normal 9 2 17 29" xfId="13313"/>
    <cellStyle name="Normal 9 2 17 3" xfId="13314"/>
    <cellStyle name="Normal 9 2 17 3 10" xfId="13315"/>
    <cellStyle name="Normal 9 2 17 3 11" xfId="13316"/>
    <cellStyle name="Normal 9 2 17 3 12" xfId="13317"/>
    <cellStyle name="Normal 9 2 17 3 13" xfId="13318"/>
    <cellStyle name="Normal 9 2 17 3 14" xfId="13319"/>
    <cellStyle name="Normal 9 2 17 3 15" xfId="13320"/>
    <cellStyle name="Normal 9 2 17 3 16" xfId="13321"/>
    <cellStyle name="Normal 9 2 17 3 17" xfId="13322"/>
    <cellStyle name="Normal 9 2 17 3 18" xfId="13323"/>
    <cellStyle name="Normal 9 2 17 3 19" xfId="13324"/>
    <cellStyle name="Normal 9 2 17 3 2" xfId="13325"/>
    <cellStyle name="Normal 9 2 17 3 20" xfId="13326"/>
    <cellStyle name="Normal 9 2 17 3 21" xfId="13327"/>
    <cellStyle name="Normal 9 2 17 3 22" xfId="13328"/>
    <cellStyle name="Normal 9 2 17 3 23" xfId="13329"/>
    <cellStyle name="Normal 9 2 17 3 24" xfId="13330"/>
    <cellStyle name="Normal 9 2 17 3 25" xfId="13331"/>
    <cellStyle name="Normal 9 2 17 3 26" xfId="13332"/>
    <cellStyle name="Normal 9 2 17 3 27" xfId="13333"/>
    <cellStyle name="Normal 9 2 17 3 28" xfId="13334"/>
    <cellStyle name="Normal 9 2 17 3 29" xfId="13335"/>
    <cellStyle name="Normal 9 2 17 3 3" xfId="13336"/>
    <cellStyle name="Normal 9 2 17 3 30" xfId="13337"/>
    <cellStyle name="Normal 9 2 17 3 31" xfId="13338"/>
    <cellStyle name="Normal 9 2 17 3 32" xfId="13339"/>
    <cellStyle name="Normal 9 2 17 3 33" xfId="13340"/>
    <cellStyle name="Normal 9 2 17 3 34" xfId="13341"/>
    <cellStyle name="Normal 9 2 17 3 35" xfId="13342"/>
    <cellStyle name="Normal 9 2 17 3 36" xfId="13343"/>
    <cellStyle name="Normal 9 2 17 3 37" xfId="13344"/>
    <cellStyle name="Normal 9 2 17 3 38" xfId="13345"/>
    <cellStyle name="Normal 9 2 17 3 39" xfId="13346"/>
    <cellStyle name="Normal 9 2 17 3 4" xfId="13347"/>
    <cellStyle name="Normal 9 2 17 3 40" xfId="13348"/>
    <cellStyle name="Normal 9 2 17 3 41" xfId="13349"/>
    <cellStyle name="Normal 9 2 17 3 42" xfId="13350"/>
    <cellStyle name="Normal 9 2 17 3 43" xfId="13351"/>
    <cellStyle name="Normal 9 2 17 3 44" xfId="13352"/>
    <cellStyle name="Normal 9 2 17 3 45" xfId="13353"/>
    <cellStyle name="Normal 9 2 17 3 46" xfId="13354"/>
    <cellStyle name="Normal 9 2 17 3 47" xfId="13355"/>
    <cellStyle name="Normal 9 2 17 3 48" xfId="13356"/>
    <cellStyle name="Normal 9 2 17 3 49" xfId="13357"/>
    <cellStyle name="Normal 9 2 17 3 5" xfId="13358"/>
    <cellStyle name="Normal 9 2 17 3 50" xfId="13359"/>
    <cellStyle name="Normal 9 2 17 3 51" xfId="13360"/>
    <cellStyle name="Normal 9 2 17 3 52" xfId="13361"/>
    <cellStyle name="Normal 9 2 17 3 53" xfId="13362"/>
    <cellStyle name="Normal 9 2 17 3 54" xfId="13363"/>
    <cellStyle name="Normal 9 2 17 3 55" xfId="13364"/>
    <cellStyle name="Normal 9 2 17 3 56" xfId="13365"/>
    <cellStyle name="Normal 9 2 17 3 57" xfId="13366"/>
    <cellStyle name="Normal 9 2 17 3 58" xfId="13367"/>
    <cellStyle name="Normal 9 2 17 3 59" xfId="13368"/>
    <cellStyle name="Normal 9 2 17 3 6" xfId="13369"/>
    <cellStyle name="Normal 9 2 17 3 60" xfId="13370"/>
    <cellStyle name="Normal 9 2 17 3 61" xfId="13371"/>
    <cellStyle name="Normal 9 2 17 3 62" xfId="13372"/>
    <cellStyle name="Normal 9 2 17 3 7" xfId="13373"/>
    <cellStyle name="Normal 9 2 17 3 8" xfId="13374"/>
    <cellStyle name="Normal 9 2 17 3 9" xfId="13375"/>
    <cellStyle name="Normal 9 2 17 30" xfId="13376"/>
    <cellStyle name="Normal 9 2 17 31" xfId="13377"/>
    <cellStyle name="Normal 9 2 17 32" xfId="13378"/>
    <cellStyle name="Normal 9 2 17 33" xfId="13379"/>
    <cellStyle name="Normal 9 2 17 34" xfId="13380"/>
    <cellStyle name="Normal 9 2 17 35" xfId="13381"/>
    <cellStyle name="Normal 9 2 17 36" xfId="13382"/>
    <cellStyle name="Normal 9 2 17 37" xfId="13383"/>
    <cellStyle name="Normal 9 2 17 38" xfId="13384"/>
    <cellStyle name="Normal 9 2 17 39" xfId="13385"/>
    <cellStyle name="Normal 9 2 17 4" xfId="13386"/>
    <cellStyle name="Normal 9 2 17 40" xfId="13387"/>
    <cellStyle name="Normal 9 2 17 41" xfId="13388"/>
    <cellStyle name="Normal 9 2 17 42" xfId="13389"/>
    <cellStyle name="Normal 9 2 17 43" xfId="13390"/>
    <cellStyle name="Normal 9 2 17 44" xfId="13391"/>
    <cellStyle name="Normal 9 2 17 45" xfId="13392"/>
    <cellStyle name="Normal 9 2 17 46" xfId="13393"/>
    <cellStyle name="Normal 9 2 17 47" xfId="13394"/>
    <cellStyle name="Normal 9 2 17 48" xfId="13395"/>
    <cellStyle name="Normal 9 2 17 49" xfId="13396"/>
    <cellStyle name="Normal 9 2 17 5" xfId="13397"/>
    <cellStyle name="Normal 9 2 17 50" xfId="13398"/>
    <cellStyle name="Normal 9 2 17 51" xfId="13399"/>
    <cellStyle name="Normal 9 2 17 52" xfId="13400"/>
    <cellStyle name="Normal 9 2 17 53" xfId="13401"/>
    <cellStyle name="Normal 9 2 17 54" xfId="13402"/>
    <cellStyle name="Normal 9 2 17 55" xfId="13403"/>
    <cellStyle name="Normal 9 2 17 56" xfId="13404"/>
    <cellStyle name="Normal 9 2 17 57" xfId="13405"/>
    <cellStyle name="Normal 9 2 17 58" xfId="13406"/>
    <cellStyle name="Normal 9 2 17 59" xfId="13407"/>
    <cellStyle name="Normal 9 2 17 6" xfId="13408"/>
    <cellStyle name="Normal 9 2 17 60" xfId="13409"/>
    <cellStyle name="Normal 9 2 17 61" xfId="13410"/>
    <cellStyle name="Normal 9 2 17 62" xfId="13411"/>
    <cellStyle name="Normal 9 2 17 63" xfId="13412"/>
    <cellStyle name="Normal 9 2 17 64" xfId="13413"/>
    <cellStyle name="Normal 9 2 17 7" xfId="13414"/>
    <cellStyle name="Normal 9 2 17 8" xfId="13415"/>
    <cellStyle name="Normal 9 2 17 9" xfId="13416"/>
    <cellStyle name="Normal 9 2 18" xfId="3470"/>
    <cellStyle name="Normal 9 2 18 10" xfId="13417"/>
    <cellStyle name="Normal 9 2 18 11" xfId="13418"/>
    <cellStyle name="Normal 9 2 18 12" xfId="13419"/>
    <cellStyle name="Normal 9 2 18 13" xfId="13420"/>
    <cellStyle name="Normal 9 2 18 14" xfId="13421"/>
    <cellStyle name="Normal 9 2 18 15" xfId="13422"/>
    <cellStyle name="Normal 9 2 18 16" xfId="13423"/>
    <cellStyle name="Normal 9 2 18 17" xfId="13424"/>
    <cellStyle name="Normal 9 2 18 18" xfId="13425"/>
    <cellStyle name="Normal 9 2 18 19" xfId="13426"/>
    <cellStyle name="Normal 9 2 18 2" xfId="13427"/>
    <cellStyle name="Normal 9 2 18 2 10" xfId="13428"/>
    <cellStyle name="Normal 9 2 18 2 11" xfId="13429"/>
    <cellStyle name="Normal 9 2 18 2 12" xfId="13430"/>
    <cellStyle name="Normal 9 2 18 2 13" xfId="13431"/>
    <cellStyle name="Normal 9 2 18 2 14" xfId="13432"/>
    <cellStyle name="Normal 9 2 18 2 15" xfId="13433"/>
    <cellStyle name="Normal 9 2 18 2 16" xfId="13434"/>
    <cellStyle name="Normal 9 2 18 2 17" xfId="13435"/>
    <cellStyle name="Normal 9 2 18 2 18" xfId="13436"/>
    <cellStyle name="Normal 9 2 18 2 19" xfId="13437"/>
    <cellStyle name="Normal 9 2 18 2 2" xfId="13438"/>
    <cellStyle name="Normal 9 2 18 2 20" xfId="13439"/>
    <cellStyle name="Normal 9 2 18 2 21" xfId="13440"/>
    <cellStyle name="Normal 9 2 18 2 22" xfId="13441"/>
    <cellStyle name="Normal 9 2 18 2 23" xfId="13442"/>
    <cellStyle name="Normal 9 2 18 2 24" xfId="13443"/>
    <cellStyle name="Normal 9 2 18 2 25" xfId="13444"/>
    <cellStyle name="Normal 9 2 18 2 26" xfId="13445"/>
    <cellStyle name="Normal 9 2 18 2 27" xfId="13446"/>
    <cellStyle name="Normal 9 2 18 2 28" xfId="13447"/>
    <cellStyle name="Normal 9 2 18 2 29" xfId="13448"/>
    <cellStyle name="Normal 9 2 18 2 3" xfId="13449"/>
    <cellStyle name="Normal 9 2 18 2 30" xfId="13450"/>
    <cellStyle name="Normal 9 2 18 2 31" xfId="13451"/>
    <cellStyle name="Normal 9 2 18 2 32" xfId="13452"/>
    <cellStyle name="Normal 9 2 18 2 33" xfId="13453"/>
    <cellStyle name="Normal 9 2 18 2 34" xfId="13454"/>
    <cellStyle name="Normal 9 2 18 2 35" xfId="13455"/>
    <cellStyle name="Normal 9 2 18 2 36" xfId="13456"/>
    <cellStyle name="Normal 9 2 18 2 37" xfId="13457"/>
    <cellStyle name="Normal 9 2 18 2 38" xfId="13458"/>
    <cellStyle name="Normal 9 2 18 2 39" xfId="13459"/>
    <cellStyle name="Normal 9 2 18 2 4" xfId="13460"/>
    <cellStyle name="Normal 9 2 18 2 40" xfId="13461"/>
    <cellStyle name="Normal 9 2 18 2 41" xfId="13462"/>
    <cellStyle name="Normal 9 2 18 2 42" xfId="13463"/>
    <cellStyle name="Normal 9 2 18 2 43" xfId="13464"/>
    <cellStyle name="Normal 9 2 18 2 44" xfId="13465"/>
    <cellStyle name="Normal 9 2 18 2 45" xfId="13466"/>
    <cellStyle name="Normal 9 2 18 2 46" xfId="13467"/>
    <cellStyle name="Normal 9 2 18 2 47" xfId="13468"/>
    <cellStyle name="Normal 9 2 18 2 48" xfId="13469"/>
    <cellStyle name="Normal 9 2 18 2 49" xfId="13470"/>
    <cellStyle name="Normal 9 2 18 2 5" xfId="13471"/>
    <cellStyle name="Normal 9 2 18 2 50" xfId="13472"/>
    <cellStyle name="Normal 9 2 18 2 51" xfId="13473"/>
    <cellStyle name="Normal 9 2 18 2 52" xfId="13474"/>
    <cellStyle name="Normal 9 2 18 2 53" xfId="13475"/>
    <cellStyle name="Normal 9 2 18 2 54" xfId="13476"/>
    <cellStyle name="Normal 9 2 18 2 55" xfId="13477"/>
    <cellStyle name="Normal 9 2 18 2 56" xfId="13478"/>
    <cellStyle name="Normal 9 2 18 2 57" xfId="13479"/>
    <cellStyle name="Normal 9 2 18 2 58" xfId="13480"/>
    <cellStyle name="Normal 9 2 18 2 59" xfId="13481"/>
    <cellStyle name="Normal 9 2 18 2 6" xfId="13482"/>
    <cellStyle name="Normal 9 2 18 2 60" xfId="13483"/>
    <cellStyle name="Normal 9 2 18 2 61" xfId="13484"/>
    <cellStyle name="Normal 9 2 18 2 62" xfId="13485"/>
    <cellStyle name="Normal 9 2 18 2 7" xfId="13486"/>
    <cellStyle name="Normal 9 2 18 2 8" xfId="13487"/>
    <cellStyle name="Normal 9 2 18 2 9" xfId="13488"/>
    <cellStyle name="Normal 9 2 18 20" xfId="13489"/>
    <cellStyle name="Normal 9 2 18 21" xfId="13490"/>
    <cellStyle name="Normal 9 2 18 22" xfId="13491"/>
    <cellStyle name="Normal 9 2 18 23" xfId="13492"/>
    <cellStyle name="Normal 9 2 18 24" xfId="13493"/>
    <cellStyle name="Normal 9 2 18 25" xfId="13494"/>
    <cellStyle name="Normal 9 2 18 26" xfId="13495"/>
    <cellStyle name="Normal 9 2 18 27" xfId="13496"/>
    <cellStyle name="Normal 9 2 18 28" xfId="13497"/>
    <cellStyle name="Normal 9 2 18 29" xfId="13498"/>
    <cellStyle name="Normal 9 2 18 3" xfId="13499"/>
    <cellStyle name="Normal 9 2 18 3 10" xfId="13500"/>
    <cellStyle name="Normal 9 2 18 3 11" xfId="13501"/>
    <cellStyle name="Normal 9 2 18 3 12" xfId="13502"/>
    <cellStyle name="Normal 9 2 18 3 13" xfId="13503"/>
    <cellStyle name="Normal 9 2 18 3 14" xfId="13504"/>
    <cellStyle name="Normal 9 2 18 3 15" xfId="13505"/>
    <cellStyle name="Normal 9 2 18 3 16" xfId="13506"/>
    <cellStyle name="Normal 9 2 18 3 17" xfId="13507"/>
    <cellStyle name="Normal 9 2 18 3 18" xfId="13508"/>
    <cellStyle name="Normal 9 2 18 3 19" xfId="13509"/>
    <cellStyle name="Normal 9 2 18 3 2" xfId="13510"/>
    <cellStyle name="Normal 9 2 18 3 20" xfId="13511"/>
    <cellStyle name="Normal 9 2 18 3 21" xfId="13512"/>
    <cellStyle name="Normal 9 2 18 3 22" xfId="13513"/>
    <cellStyle name="Normal 9 2 18 3 23" xfId="13514"/>
    <cellStyle name="Normal 9 2 18 3 24" xfId="13515"/>
    <cellStyle name="Normal 9 2 18 3 25" xfId="13516"/>
    <cellStyle name="Normal 9 2 18 3 26" xfId="13517"/>
    <cellStyle name="Normal 9 2 18 3 27" xfId="13518"/>
    <cellStyle name="Normal 9 2 18 3 28" xfId="13519"/>
    <cellStyle name="Normal 9 2 18 3 29" xfId="13520"/>
    <cellStyle name="Normal 9 2 18 3 3" xfId="13521"/>
    <cellStyle name="Normal 9 2 18 3 30" xfId="13522"/>
    <cellStyle name="Normal 9 2 18 3 31" xfId="13523"/>
    <cellStyle name="Normal 9 2 18 3 32" xfId="13524"/>
    <cellStyle name="Normal 9 2 18 3 33" xfId="13525"/>
    <cellStyle name="Normal 9 2 18 3 34" xfId="13526"/>
    <cellStyle name="Normal 9 2 18 3 35" xfId="13527"/>
    <cellStyle name="Normal 9 2 18 3 36" xfId="13528"/>
    <cellStyle name="Normal 9 2 18 3 37" xfId="13529"/>
    <cellStyle name="Normal 9 2 18 3 38" xfId="13530"/>
    <cellStyle name="Normal 9 2 18 3 39" xfId="13531"/>
    <cellStyle name="Normal 9 2 18 3 4" xfId="13532"/>
    <cellStyle name="Normal 9 2 18 3 40" xfId="13533"/>
    <cellStyle name="Normal 9 2 18 3 41" xfId="13534"/>
    <cellStyle name="Normal 9 2 18 3 42" xfId="13535"/>
    <cellStyle name="Normal 9 2 18 3 43" xfId="13536"/>
    <cellStyle name="Normal 9 2 18 3 44" xfId="13537"/>
    <cellStyle name="Normal 9 2 18 3 45" xfId="13538"/>
    <cellStyle name="Normal 9 2 18 3 46" xfId="13539"/>
    <cellStyle name="Normal 9 2 18 3 47" xfId="13540"/>
    <cellStyle name="Normal 9 2 18 3 48" xfId="13541"/>
    <cellStyle name="Normal 9 2 18 3 49" xfId="13542"/>
    <cellStyle name="Normal 9 2 18 3 5" xfId="13543"/>
    <cellStyle name="Normal 9 2 18 3 50" xfId="13544"/>
    <cellStyle name="Normal 9 2 18 3 51" xfId="13545"/>
    <cellStyle name="Normal 9 2 18 3 52" xfId="13546"/>
    <cellStyle name="Normal 9 2 18 3 53" xfId="13547"/>
    <cellStyle name="Normal 9 2 18 3 54" xfId="13548"/>
    <cellStyle name="Normal 9 2 18 3 55" xfId="13549"/>
    <cellStyle name="Normal 9 2 18 3 56" xfId="13550"/>
    <cellStyle name="Normal 9 2 18 3 57" xfId="13551"/>
    <cellStyle name="Normal 9 2 18 3 58" xfId="13552"/>
    <cellStyle name="Normal 9 2 18 3 59" xfId="13553"/>
    <cellStyle name="Normal 9 2 18 3 6" xfId="13554"/>
    <cellStyle name="Normal 9 2 18 3 60" xfId="13555"/>
    <cellStyle name="Normal 9 2 18 3 61" xfId="13556"/>
    <cellStyle name="Normal 9 2 18 3 62" xfId="13557"/>
    <cellStyle name="Normal 9 2 18 3 7" xfId="13558"/>
    <cellStyle name="Normal 9 2 18 3 8" xfId="13559"/>
    <cellStyle name="Normal 9 2 18 3 9" xfId="13560"/>
    <cellStyle name="Normal 9 2 18 30" xfId="13561"/>
    <cellStyle name="Normal 9 2 18 31" xfId="13562"/>
    <cellStyle name="Normal 9 2 18 32" xfId="13563"/>
    <cellStyle name="Normal 9 2 18 33" xfId="13564"/>
    <cellStyle name="Normal 9 2 18 34" xfId="13565"/>
    <cellStyle name="Normal 9 2 18 35" xfId="13566"/>
    <cellStyle name="Normal 9 2 18 36" xfId="13567"/>
    <cellStyle name="Normal 9 2 18 37" xfId="13568"/>
    <cellStyle name="Normal 9 2 18 38" xfId="13569"/>
    <cellStyle name="Normal 9 2 18 39" xfId="13570"/>
    <cellStyle name="Normal 9 2 18 4" xfId="13571"/>
    <cellStyle name="Normal 9 2 18 40" xfId="13572"/>
    <cellStyle name="Normal 9 2 18 41" xfId="13573"/>
    <cellStyle name="Normal 9 2 18 42" xfId="13574"/>
    <cellStyle name="Normal 9 2 18 43" xfId="13575"/>
    <cellStyle name="Normal 9 2 18 44" xfId="13576"/>
    <cellStyle name="Normal 9 2 18 45" xfId="13577"/>
    <cellStyle name="Normal 9 2 18 46" xfId="13578"/>
    <cellStyle name="Normal 9 2 18 47" xfId="13579"/>
    <cellStyle name="Normal 9 2 18 48" xfId="13580"/>
    <cellStyle name="Normal 9 2 18 49" xfId="13581"/>
    <cellStyle name="Normal 9 2 18 5" xfId="13582"/>
    <cellStyle name="Normal 9 2 18 50" xfId="13583"/>
    <cellStyle name="Normal 9 2 18 51" xfId="13584"/>
    <cellStyle name="Normal 9 2 18 52" xfId="13585"/>
    <cellStyle name="Normal 9 2 18 53" xfId="13586"/>
    <cellStyle name="Normal 9 2 18 54" xfId="13587"/>
    <cellStyle name="Normal 9 2 18 55" xfId="13588"/>
    <cellStyle name="Normal 9 2 18 56" xfId="13589"/>
    <cellStyle name="Normal 9 2 18 57" xfId="13590"/>
    <cellStyle name="Normal 9 2 18 58" xfId="13591"/>
    <cellStyle name="Normal 9 2 18 59" xfId="13592"/>
    <cellStyle name="Normal 9 2 18 6" xfId="13593"/>
    <cellStyle name="Normal 9 2 18 60" xfId="13594"/>
    <cellStyle name="Normal 9 2 18 61" xfId="13595"/>
    <cellStyle name="Normal 9 2 18 62" xfId="13596"/>
    <cellStyle name="Normal 9 2 18 63" xfId="13597"/>
    <cellStyle name="Normal 9 2 18 64" xfId="13598"/>
    <cellStyle name="Normal 9 2 18 7" xfId="13599"/>
    <cellStyle name="Normal 9 2 18 8" xfId="13600"/>
    <cellStyle name="Normal 9 2 18 9" xfId="13601"/>
    <cellStyle name="Normal 9 2 19" xfId="3471"/>
    <cellStyle name="Normal 9 2 19 10" xfId="13602"/>
    <cellStyle name="Normal 9 2 19 11" xfId="13603"/>
    <cellStyle name="Normal 9 2 19 12" xfId="13604"/>
    <cellStyle name="Normal 9 2 19 13" xfId="13605"/>
    <cellStyle name="Normal 9 2 19 14" xfId="13606"/>
    <cellStyle name="Normal 9 2 19 15" xfId="13607"/>
    <cellStyle name="Normal 9 2 19 16" xfId="13608"/>
    <cellStyle name="Normal 9 2 19 17" xfId="13609"/>
    <cellStyle name="Normal 9 2 19 18" xfId="13610"/>
    <cellStyle name="Normal 9 2 19 19" xfId="13611"/>
    <cellStyle name="Normal 9 2 19 2" xfId="13612"/>
    <cellStyle name="Normal 9 2 19 2 10" xfId="13613"/>
    <cellStyle name="Normal 9 2 19 2 11" xfId="13614"/>
    <cellStyle name="Normal 9 2 19 2 12" xfId="13615"/>
    <cellStyle name="Normal 9 2 19 2 13" xfId="13616"/>
    <cellStyle name="Normal 9 2 19 2 14" xfId="13617"/>
    <cellStyle name="Normal 9 2 19 2 15" xfId="13618"/>
    <cellStyle name="Normal 9 2 19 2 16" xfId="13619"/>
    <cellStyle name="Normal 9 2 19 2 17" xfId="13620"/>
    <cellStyle name="Normal 9 2 19 2 18" xfId="13621"/>
    <cellStyle name="Normal 9 2 19 2 19" xfId="13622"/>
    <cellStyle name="Normal 9 2 19 2 2" xfId="13623"/>
    <cellStyle name="Normal 9 2 19 2 20" xfId="13624"/>
    <cellStyle name="Normal 9 2 19 2 21" xfId="13625"/>
    <cellStyle name="Normal 9 2 19 2 22" xfId="13626"/>
    <cellStyle name="Normal 9 2 19 2 23" xfId="13627"/>
    <cellStyle name="Normal 9 2 19 2 24" xfId="13628"/>
    <cellStyle name="Normal 9 2 19 2 25" xfId="13629"/>
    <cellStyle name="Normal 9 2 19 2 26" xfId="13630"/>
    <cellStyle name="Normal 9 2 19 2 27" xfId="13631"/>
    <cellStyle name="Normal 9 2 19 2 28" xfId="13632"/>
    <cellStyle name="Normal 9 2 19 2 29" xfId="13633"/>
    <cellStyle name="Normal 9 2 19 2 3" xfId="13634"/>
    <cellStyle name="Normal 9 2 19 2 30" xfId="13635"/>
    <cellStyle name="Normal 9 2 19 2 31" xfId="13636"/>
    <cellStyle name="Normal 9 2 19 2 32" xfId="13637"/>
    <cellStyle name="Normal 9 2 19 2 33" xfId="13638"/>
    <cellStyle name="Normal 9 2 19 2 34" xfId="13639"/>
    <cellStyle name="Normal 9 2 19 2 35" xfId="13640"/>
    <cellStyle name="Normal 9 2 19 2 36" xfId="13641"/>
    <cellStyle name="Normal 9 2 19 2 37" xfId="13642"/>
    <cellStyle name="Normal 9 2 19 2 38" xfId="13643"/>
    <cellStyle name="Normal 9 2 19 2 39" xfId="13644"/>
    <cellStyle name="Normal 9 2 19 2 4" xfId="13645"/>
    <cellStyle name="Normal 9 2 19 2 40" xfId="13646"/>
    <cellStyle name="Normal 9 2 19 2 41" xfId="13647"/>
    <cellStyle name="Normal 9 2 19 2 42" xfId="13648"/>
    <cellStyle name="Normal 9 2 19 2 43" xfId="13649"/>
    <cellStyle name="Normal 9 2 19 2 44" xfId="13650"/>
    <cellStyle name="Normal 9 2 19 2 45" xfId="13651"/>
    <cellStyle name="Normal 9 2 19 2 46" xfId="13652"/>
    <cellStyle name="Normal 9 2 19 2 47" xfId="13653"/>
    <cellStyle name="Normal 9 2 19 2 48" xfId="13654"/>
    <cellStyle name="Normal 9 2 19 2 49" xfId="13655"/>
    <cellStyle name="Normal 9 2 19 2 5" xfId="13656"/>
    <cellStyle name="Normal 9 2 19 2 50" xfId="13657"/>
    <cellStyle name="Normal 9 2 19 2 51" xfId="13658"/>
    <cellStyle name="Normal 9 2 19 2 52" xfId="13659"/>
    <cellStyle name="Normal 9 2 19 2 53" xfId="13660"/>
    <cellStyle name="Normal 9 2 19 2 54" xfId="13661"/>
    <cellStyle name="Normal 9 2 19 2 55" xfId="13662"/>
    <cellStyle name="Normal 9 2 19 2 56" xfId="13663"/>
    <cellStyle name="Normal 9 2 19 2 57" xfId="13664"/>
    <cellStyle name="Normal 9 2 19 2 58" xfId="13665"/>
    <cellStyle name="Normal 9 2 19 2 59" xfId="13666"/>
    <cellStyle name="Normal 9 2 19 2 6" xfId="13667"/>
    <cellStyle name="Normal 9 2 19 2 60" xfId="13668"/>
    <cellStyle name="Normal 9 2 19 2 61" xfId="13669"/>
    <cellStyle name="Normal 9 2 19 2 62" xfId="13670"/>
    <cellStyle name="Normal 9 2 19 2 7" xfId="13671"/>
    <cellStyle name="Normal 9 2 19 2 8" xfId="13672"/>
    <cellStyle name="Normal 9 2 19 2 9" xfId="13673"/>
    <cellStyle name="Normal 9 2 19 20" xfId="13674"/>
    <cellStyle name="Normal 9 2 19 21" xfId="13675"/>
    <cellStyle name="Normal 9 2 19 22" xfId="13676"/>
    <cellStyle name="Normal 9 2 19 23" xfId="13677"/>
    <cellStyle name="Normal 9 2 19 24" xfId="13678"/>
    <cellStyle name="Normal 9 2 19 25" xfId="13679"/>
    <cellStyle name="Normal 9 2 19 26" xfId="13680"/>
    <cellStyle name="Normal 9 2 19 27" xfId="13681"/>
    <cellStyle name="Normal 9 2 19 28" xfId="13682"/>
    <cellStyle name="Normal 9 2 19 29" xfId="13683"/>
    <cellStyle name="Normal 9 2 19 3" xfId="13684"/>
    <cellStyle name="Normal 9 2 19 3 10" xfId="13685"/>
    <cellStyle name="Normal 9 2 19 3 11" xfId="13686"/>
    <cellStyle name="Normal 9 2 19 3 12" xfId="13687"/>
    <cellStyle name="Normal 9 2 19 3 13" xfId="13688"/>
    <cellStyle name="Normal 9 2 19 3 14" xfId="13689"/>
    <cellStyle name="Normal 9 2 19 3 15" xfId="13690"/>
    <cellStyle name="Normal 9 2 19 3 16" xfId="13691"/>
    <cellStyle name="Normal 9 2 19 3 17" xfId="13692"/>
    <cellStyle name="Normal 9 2 19 3 18" xfId="13693"/>
    <cellStyle name="Normal 9 2 19 3 19" xfId="13694"/>
    <cellStyle name="Normal 9 2 19 3 2" xfId="13695"/>
    <cellStyle name="Normal 9 2 19 3 20" xfId="13696"/>
    <cellStyle name="Normal 9 2 19 3 21" xfId="13697"/>
    <cellStyle name="Normal 9 2 19 3 22" xfId="13698"/>
    <cellStyle name="Normal 9 2 19 3 23" xfId="13699"/>
    <cellStyle name="Normal 9 2 19 3 24" xfId="13700"/>
    <cellStyle name="Normal 9 2 19 3 25" xfId="13701"/>
    <cellStyle name="Normal 9 2 19 3 26" xfId="13702"/>
    <cellStyle name="Normal 9 2 19 3 27" xfId="13703"/>
    <cellStyle name="Normal 9 2 19 3 28" xfId="13704"/>
    <cellStyle name="Normal 9 2 19 3 29" xfId="13705"/>
    <cellStyle name="Normal 9 2 19 3 3" xfId="13706"/>
    <cellStyle name="Normal 9 2 19 3 30" xfId="13707"/>
    <cellStyle name="Normal 9 2 19 3 31" xfId="13708"/>
    <cellStyle name="Normal 9 2 19 3 32" xfId="13709"/>
    <cellStyle name="Normal 9 2 19 3 33" xfId="13710"/>
    <cellStyle name="Normal 9 2 19 3 34" xfId="13711"/>
    <cellStyle name="Normal 9 2 19 3 35" xfId="13712"/>
    <cellStyle name="Normal 9 2 19 3 36" xfId="13713"/>
    <cellStyle name="Normal 9 2 19 3 37" xfId="13714"/>
    <cellStyle name="Normal 9 2 19 3 38" xfId="13715"/>
    <cellStyle name="Normal 9 2 19 3 39" xfId="13716"/>
    <cellStyle name="Normal 9 2 19 3 4" xfId="13717"/>
    <cellStyle name="Normal 9 2 19 3 40" xfId="13718"/>
    <cellStyle name="Normal 9 2 19 3 41" xfId="13719"/>
    <cellStyle name="Normal 9 2 19 3 42" xfId="13720"/>
    <cellStyle name="Normal 9 2 19 3 43" xfId="13721"/>
    <cellStyle name="Normal 9 2 19 3 44" xfId="13722"/>
    <cellStyle name="Normal 9 2 19 3 45" xfId="13723"/>
    <cellStyle name="Normal 9 2 19 3 46" xfId="13724"/>
    <cellStyle name="Normal 9 2 19 3 47" xfId="13725"/>
    <cellStyle name="Normal 9 2 19 3 48" xfId="13726"/>
    <cellStyle name="Normal 9 2 19 3 49" xfId="13727"/>
    <cellStyle name="Normal 9 2 19 3 5" xfId="13728"/>
    <cellStyle name="Normal 9 2 19 3 50" xfId="13729"/>
    <cellStyle name="Normal 9 2 19 3 51" xfId="13730"/>
    <cellStyle name="Normal 9 2 19 3 52" xfId="13731"/>
    <cellStyle name="Normal 9 2 19 3 53" xfId="13732"/>
    <cellStyle name="Normal 9 2 19 3 54" xfId="13733"/>
    <cellStyle name="Normal 9 2 19 3 55" xfId="13734"/>
    <cellStyle name="Normal 9 2 19 3 56" xfId="13735"/>
    <cellStyle name="Normal 9 2 19 3 57" xfId="13736"/>
    <cellStyle name="Normal 9 2 19 3 58" xfId="13737"/>
    <cellStyle name="Normal 9 2 19 3 59" xfId="13738"/>
    <cellStyle name="Normal 9 2 19 3 6" xfId="13739"/>
    <cellStyle name="Normal 9 2 19 3 60" xfId="13740"/>
    <cellStyle name="Normal 9 2 19 3 61" xfId="13741"/>
    <cellStyle name="Normal 9 2 19 3 62" xfId="13742"/>
    <cellStyle name="Normal 9 2 19 3 7" xfId="13743"/>
    <cellStyle name="Normal 9 2 19 3 8" xfId="13744"/>
    <cellStyle name="Normal 9 2 19 3 9" xfId="13745"/>
    <cellStyle name="Normal 9 2 19 30" xfId="13746"/>
    <cellStyle name="Normal 9 2 19 31" xfId="13747"/>
    <cellStyle name="Normal 9 2 19 32" xfId="13748"/>
    <cellStyle name="Normal 9 2 19 33" xfId="13749"/>
    <cellStyle name="Normal 9 2 19 34" xfId="13750"/>
    <cellStyle name="Normal 9 2 19 35" xfId="13751"/>
    <cellStyle name="Normal 9 2 19 36" xfId="13752"/>
    <cellStyle name="Normal 9 2 19 37" xfId="13753"/>
    <cellStyle name="Normal 9 2 19 38" xfId="13754"/>
    <cellStyle name="Normal 9 2 19 39" xfId="13755"/>
    <cellStyle name="Normal 9 2 19 4" xfId="13756"/>
    <cellStyle name="Normal 9 2 19 40" xfId="13757"/>
    <cellStyle name="Normal 9 2 19 41" xfId="13758"/>
    <cellStyle name="Normal 9 2 19 42" xfId="13759"/>
    <cellStyle name="Normal 9 2 19 43" xfId="13760"/>
    <cellStyle name="Normal 9 2 19 44" xfId="13761"/>
    <cellStyle name="Normal 9 2 19 45" xfId="13762"/>
    <cellStyle name="Normal 9 2 19 46" xfId="13763"/>
    <cellStyle name="Normal 9 2 19 47" xfId="13764"/>
    <cellStyle name="Normal 9 2 19 48" xfId="13765"/>
    <cellStyle name="Normal 9 2 19 49" xfId="13766"/>
    <cellStyle name="Normal 9 2 19 5" xfId="13767"/>
    <cellStyle name="Normal 9 2 19 50" xfId="13768"/>
    <cellStyle name="Normal 9 2 19 51" xfId="13769"/>
    <cellStyle name="Normal 9 2 19 52" xfId="13770"/>
    <cellStyle name="Normal 9 2 19 53" xfId="13771"/>
    <cellStyle name="Normal 9 2 19 54" xfId="13772"/>
    <cellStyle name="Normal 9 2 19 55" xfId="13773"/>
    <cellStyle name="Normal 9 2 19 56" xfId="13774"/>
    <cellStyle name="Normal 9 2 19 57" xfId="13775"/>
    <cellStyle name="Normal 9 2 19 58" xfId="13776"/>
    <cellStyle name="Normal 9 2 19 59" xfId="13777"/>
    <cellStyle name="Normal 9 2 19 6" xfId="13778"/>
    <cellStyle name="Normal 9 2 19 60" xfId="13779"/>
    <cellStyle name="Normal 9 2 19 61" xfId="13780"/>
    <cellStyle name="Normal 9 2 19 62" xfId="13781"/>
    <cellStyle name="Normal 9 2 19 63" xfId="13782"/>
    <cellStyle name="Normal 9 2 19 64" xfId="13783"/>
    <cellStyle name="Normal 9 2 19 7" xfId="13784"/>
    <cellStyle name="Normal 9 2 19 8" xfId="13785"/>
    <cellStyle name="Normal 9 2 19 9" xfId="13786"/>
    <cellStyle name="Normal 9 2 2" xfId="3472"/>
    <cellStyle name="Normal 9 2 2 10" xfId="13787"/>
    <cellStyle name="Normal 9 2 2 11" xfId="13788"/>
    <cellStyle name="Normal 9 2 2 12" xfId="13789"/>
    <cellStyle name="Normal 9 2 2 13" xfId="13790"/>
    <cellStyle name="Normal 9 2 2 14" xfId="13791"/>
    <cellStyle name="Normal 9 2 2 15" xfId="13792"/>
    <cellStyle name="Normal 9 2 2 16" xfId="13793"/>
    <cellStyle name="Normal 9 2 2 17" xfId="13794"/>
    <cellStyle name="Normal 9 2 2 18" xfId="13795"/>
    <cellStyle name="Normal 9 2 2 19" xfId="13796"/>
    <cellStyle name="Normal 9 2 2 2" xfId="13797"/>
    <cellStyle name="Normal 9 2 2 2 10" xfId="13798"/>
    <cellStyle name="Normal 9 2 2 2 11" xfId="13799"/>
    <cellStyle name="Normal 9 2 2 2 12" xfId="13800"/>
    <cellStyle name="Normal 9 2 2 2 13" xfId="13801"/>
    <cellStyle name="Normal 9 2 2 2 14" xfId="13802"/>
    <cellStyle name="Normal 9 2 2 2 15" xfId="13803"/>
    <cellStyle name="Normal 9 2 2 2 16" xfId="13804"/>
    <cellStyle name="Normal 9 2 2 2 17" xfId="13805"/>
    <cellStyle name="Normal 9 2 2 2 18" xfId="13806"/>
    <cellStyle name="Normal 9 2 2 2 19" xfId="13807"/>
    <cellStyle name="Normal 9 2 2 2 2" xfId="13808"/>
    <cellStyle name="Normal 9 2 2 2 20" xfId="13809"/>
    <cellStyle name="Normal 9 2 2 2 21" xfId="13810"/>
    <cellStyle name="Normal 9 2 2 2 22" xfId="13811"/>
    <cellStyle name="Normal 9 2 2 2 23" xfId="13812"/>
    <cellStyle name="Normal 9 2 2 2 24" xfId="13813"/>
    <cellStyle name="Normal 9 2 2 2 25" xfId="13814"/>
    <cellStyle name="Normal 9 2 2 2 26" xfId="13815"/>
    <cellStyle name="Normal 9 2 2 2 27" xfId="13816"/>
    <cellStyle name="Normal 9 2 2 2 28" xfId="13817"/>
    <cellStyle name="Normal 9 2 2 2 29" xfId="13818"/>
    <cellStyle name="Normal 9 2 2 2 3" xfId="13819"/>
    <cellStyle name="Normal 9 2 2 2 30" xfId="13820"/>
    <cellStyle name="Normal 9 2 2 2 31" xfId="13821"/>
    <cellStyle name="Normal 9 2 2 2 32" xfId="13822"/>
    <cellStyle name="Normal 9 2 2 2 33" xfId="13823"/>
    <cellStyle name="Normal 9 2 2 2 34" xfId="13824"/>
    <cellStyle name="Normal 9 2 2 2 35" xfId="13825"/>
    <cellStyle name="Normal 9 2 2 2 36" xfId="13826"/>
    <cellStyle name="Normal 9 2 2 2 37" xfId="13827"/>
    <cellStyle name="Normal 9 2 2 2 38" xfId="13828"/>
    <cellStyle name="Normal 9 2 2 2 39" xfId="13829"/>
    <cellStyle name="Normal 9 2 2 2 4" xfId="13830"/>
    <cellStyle name="Normal 9 2 2 2 40" xfId="13831"/>
    <cellStyle name="Normal 9 2 2 2 41" xfId="13832"/>
    <cellStyle name="Normal 9 2 2 2 42" xfId="13833"/>
    <cellStyle name="Normal 9 2 2 2 43" xfId="13834"/>
    <cellStyle name="Normal 9 2 2 2 44" xfId="13835"/>
    <cellStyle name="Normal 9 2 2 2 45" xfId="13836"/>
    <cellStyle name="Normal 9 2 2 2 46" xfId="13837"/>
    <cellStyle name="Normal 9 2 2 2 47" xfId="13838"/>
    <cellStyle name="Normal 9 2 2 2 48" xfId="13839"/>
    <cellStyle name="Normal 9 2 2 2 49" xfId="13840"/>
    <cellStyle name="Normal 9 2 2 2 5" xfId="13841"/>
    <cellStyle name="Normal 9 2 2 2 50" xfId="13842"/>
    <cellStyle name="Normal 9 2 2 2 51" xfId="13843"/>
    <cellStyle name="Normal 9 2 2 2 52" xfId="13844"/>
    <cellStyle name="Normal 9 2 2 2 53" xfId="13845"/>
    <cellStyle name="Normal 9 2 2 2 54" xfId="13846"/>
    <cellStyle name="Normal 9 2 2 2 55" xfId="13847"/>
    <cellStyle name="Normal 9 2 2 2 56" xfId="13848"/>
    <cellStyle name="Normal 9 2 2 2 57" xfId="13849"/>
    <cellStyle name="Normal 9 2 2 2 58" xfId="13850"/>
    <cellStyle name="Normal 9 2 2 2 59" xfId="13851"/>
    <cellStyle name="Normal 9 2 2 2 6" xfId="13852"/>
    <cellStyle name="Normal 9 2 2 2 60" xfId="13853"/>
    <cellStyle name="Normal 9 2 2 2 61" xfId="13854"/>
    <cellStyle name="Normal 9 2 2 2 62" xfId="13855"/>
    <cellStyle name="Normal 9 2 2 2 7" xfId="13856"/>
    <cellStyle name="Normal 9 2 2 2 8" xfId="13857"/>
    <cellStyle name="Normal 9 2 2 2 9" xfId="13858"/>
    <cellStyle name="Normal 9 2 2 20" xfId="13859"/>
    <cellStyle name="Normal 9 2 2 21" xfId="13860"/>
    <cellStyle name="Normal 9 2 2 22" xfId="13861"/>
    <cellStyle name="Normal 9 2 2 23" xfId="13862"/>
    <cellStyle name="Normal 9 2 2 24" xfId="13863"/>
    <cellStyle name="Normal 9 2 2 25" xfId="13864"/>
    <cellStyle name="Normal 9 2 2 26" xfId="13865"/>
    <cellStyle name="Normal 9 2 2 27" xfId="13866"/>
    <cellStyle name="Normal 9 2 2 28" xfId="13867"/>
    <cellStyle name="Normal 9 2 2 29" xfId="13868"/>
    <cellStyle name="Normal 9 2 2 3" xfId="13869"/>
    <cellStyle name="Normal 9 2 2 3 10" xfId="13870"/>
    <cellStyle name="Normal 9 2 2 3 11" xfId="13871"/>
    <cellStyle name="Normal 9 2 2 3 12" xfId="13872"/>
    <cellStyle name="Normal 9 2 2 3 13" xfId="13873"/>
    <cellStyle name="Normal 9 2 2 3 14" xfId="13874"/>
    <cellStyle name="Normal 9 2 2 3 15" xfId="13875"/>
    <cellStyle name="Normal 9 2 2 3 16" xfId="13876"/>
    <cellStyle name="Normal 9 2 2 3 17" xfId="13877"/>
    <cellStyle name="Normal 9 2 2 3 18" xfId="13878"/>
    <cellStyle name="Normal 9 2 2 3 19" xfId="13879"/>
    <cellStyle name="Normal 9 2 2 3 2" xfId="13880"/>
    <cellStyle name="Normal 9 2 2 3 20" xfId="13881"/>
    <cellStyle name="Normal 9 2 2 3 21" xfId="13882"/>
    <cellStyle name="Normal 9 2 2 3 22" xfId="13883"/>
    <cellStyle name="Normal 9 2 2 3 23" xfId="13884"/>
    <cellStyle name="Normal 9 2 2 3 24" xfId="13885"/>
    <cellStyle name="Normal 9 2 2 3 25" xfId="13886"/>
    <cellStyle name="Normal 9 2 2 3 26" xfId="13887"/>
    <cellStyle name="Normal 9 2 2 3 27" xfId="13888"/>
    <cellStyle name="Normal 9 2 2 3 28" xfId="13889"/>
    <cellStyle name="Normal 9 2 2 3 29" xfId="13890"/>
    <cellStyle name="Normal 9 2 2 3 3" xfId="13891"/>
    <cellStyle name="Normal 9 2 2 3 30" xfId="13892"/>
    <cellStyle name="Normal 9 2 2 3 31" xfId="13893"/>
    <cellStyle name="Normal 9 2 2 3 32" xfId="13894"/>
    <cellStyle name="Normal 9 2 2 3 33" xfId="13895"/>
    <cellStyle name="Normal 9 2 2 3 34" xfId="13896"/>
    <cellStyle name="Normal 9 2 2 3 35" xfId="13897"/>
    <cellStyle name="Normal 9 2 2 3 36" xfId="13898"/>
    <cellStyle name="Normal 9 2 2 3 37" xfId="13899"/>
    <cellStyle name="Normal 9 2 2 3 38" xfId="13900"/>
    <cellStyle name="Normal 9 2 2 3 39" xfId="13901"/>
    <cellStyle name="Normal 9 2 2 3 4" xfId="13902"/>
    <cellStyle name="Normal 9 2 2 3 40" xfId="13903"/>
    <cellStyle name="Normal 9 2 2 3 41" xfId="13904"/>
    <cellStyle name="Normal 9 2 2 3 42" xfId="13905"/>
    <cellStyle name="Normal 9 2 2 3 43" xfId="13906"/>
    <cellStyle name="Normal 9 2 2 3 44" xfId="13907"/>
    <cellStyle name="Normal 9 2 2 3 45" xfId="13908"/>
    <cellStyle name="Normal 9 2 2 3 46" xfId="13909"/>
    <cellStyle name="Normal 9 2 2 3 47" xfId="13910"/>
    <cellStyle name="Normal 9 2 2 3 48" xfId="13911"/>
    <cellStyle name="Normal 9 2 2 3 49" xfId="13912"/>
    <cellStyle name="Normal 9 2 2 3 5" xfId="13913"/>
    <cellStyle name="Normal 9 2 2 3 50" xfId="13914"/>
    <cellStyle name="Normal 9 2 2 3 51" xfId="13915"/>
    <cellStyle name="Normal 9 2 2 3 52" xfId="13916"/>
    <cellStyle name="Normal 9 2 2 3 53" xfId="13917"/>
    <cellStyle name="Normal 9 2 2 3 54" xfId="13918"/>
    <cellStyle name="Normal 9 2 2 3 55" xfId="13919"/>
    <cellStyle name="Normal 9 2 2 3 56" xfId="13920"/>
    <cellStyle name="Normal 9 2 2 3 57" xfId="13921"/>
    <cellStyle name="Normal 9 2 2 3 58" xfId="13922"/>
    <cellStyle name="Normal 9 2 2 3 59" xfId="13923"/>
    <cellStyle name="Normal 9 2 2 3 6" xfId="13924"/>
    <cellStyle name="Normal 9 2 2 3 60" xfId="13925"/>
    <cellStyle name="Normal 9 2 2 3 61" xfId="13926"/>
    <cellStyle name="Normal 9 2 2 3 62" xfId="13927"/>
    <cellStyle name="Normal 9 2 2 3 7" xfId="13928"/>
    <cellStyle name="Normal 9 2 2 3 8" xfId="13929"/>
    <cellStyle name="Normal 9 2 2 3 9" xfId="13930"/>
    <cellStyle name="Normal 9 2 2 30" xfId="13931"/>
    <cellStyle name="Normal 9 2 2 31" xfId="13932"/>
    <cellStyle name="Normal 9 2 2 32" xfId="13933"/>
    <cellStyle name="Normal 9 2 2 33" xfId="13934"/>
    <cellStyle name="Normal 9 2 2 34" xfId="13935"/>
    <cellStyle name="Normal 9 2 2 35" xfId="13936"/>
    <cellStyle name="Normal 9 2 2 36" xfId="13937"/>
    <cellStyle name="Normal 9 2 2 37" xfId="13938"/>
    <cellStyle name="Normal 9 2 2 38" xfId="13939"/>
    <cellStyle name="Normal 9 2 2 39" xfId="13940"/>
    <cellStyle name="Normal 9 2 2 4" xfId="13941"/>
    <cellStyle name="Normal 9 2 2 40" xfId="13942"/>
    <cellStyle name="Normal 9 2 2 41" xfId="13943"/>
    <cellStyle name="Normal 9 2 2 42" xfId="13944"/>
    <cellStyle name="Normal 9 2 2 43" xfId="13945"/>
    <cellStyle name="Normal 9 2 2 44" xfId="13946"/>
    <cellStyle name="Normal 9 2 2 45" xfId="13947"/>
    <cellStyle name="Normal 9 2 2 46" xfId="13948"/>
    <cellStyle name="Normal 9 2 2 47" xfId="13949"/>
    <cellStyle name="Normal 9 2 2 48" xfId="13950"/>
    <cellStyle name="Normal 9 2 2 49" xfId="13951"/>
    <cellStyle name="Normal 9 2 2 5" xfId="13952"/>
    <cellStyle name="Normal 9 2 2 50" xfId="13953"/>
    <cellStyle name="Normal 9 2 2 51" xfId="13954"/>
    <cellStyle name="Normal 9 2 2 52" xfId="13955"/>
    <cellStyle name="Normal 9 2 2 53" xfId="13956"/>
    <cellStyle name="Normal 9 2 2 54" xfId="13957"/>
    <cellStyle name="Normal 9 2 2 55" xfId="13958"/>
    <cellStyle name="Normal 9 2 2 56" xfId="13959"/>
    <cellStyle name="Normal 9 2 2 57" xfId="13960"/>
    <cellStyle name="Normal 9 2 2 58" xfId="13961"/>
    <cellStyle name="Normal 9 2 2 59" xfId="13962"/>
    <cellStyle name="Normal 9 2 2 6" xfId="13963"/>
    <cellStyle name="Normal 9 2 2 60" xfId="13964"/>
    <cellStyle name="Normal 9 2 2 61" xfId="13965"/>
    <cellStyle name="Normal 9 2 2 62" xfId="13966"/>
    <cellStyle name="Normal 9 2 2 63" xfId="13967"/>
    <cellStyle name="Normal 9 2 2 64" xfId="13968"/>
    <cellStyle name="Normal 9 2 2 7" xfId="13969"/>
    <cellStyle name="Normal 9 2 2 8" xfId="13970"/>
    <cellStyle name="Normal 9 2 2 9" xfId="13971"/>
    <cellStyle name="Normal 9 2 20" xfId="3473"/>
    <cellStyle name="Normal 9 2 20 10" xfId="13972"/>
    <cellStyle name="Normal 9 2 20 11" xfId="13973"/>
    <cellStyle name="Normal 9 2 20 12" xfId="13974"/>
    <cellStyle name="Normal 9 2 20 13" xfId="13975"/>
    <cellStyle name="Normal 9 2 20 14" xfId="13976"/>
    <cellStyle name="Normal 9 2 20 15" xfId="13977"/>
    <cellStyle name="Normal 9 2 20 16" xfId="13978"/>
    <cellStyle name="Normal 9 2 20 17" xfId="13979"/>
    <cellStyle name="Normal 9 2 20 18" xfId="13980"/>
    <cellStyle name="Normal 9 2 20 19" xfId="13981"/>
    <cellStyle name="Normal 9 2 20 2" xfId="13982"/>
    <cellStyle name="Normal 9 2 20 2 10" xfId="13983"/>
    <cellStyle name="Normal 9 2 20 2 11" xfId="13984"/>
    <cellStyle name="Normal 9 2 20 2 12" xfId="13985"/>
    <cellStyle name="Normal 9 2 20 2 13" xfId="13986"/>
    <cellStyle name="Normal 9 2 20 2 14" xfId="13987"/>
    <cellStyle name="Normal 9 2 20 2 15" xfId="13988"/>
    <cellStyle name="Normal 9 2 20 2 16" xfId="13989"/>
    <cellStyle name="Normal 9 2 20 2 17" xfId="13990"/>
    <cellStyle name="Normal 9 2 20 2 18" xfId="13991"/>
    <cellStyle name="Normal 9 2 20 2 19" xfId="13992"/>
    <cellStyle name="Normal 9 2 20 2 2" xfId="13993"/>
    <cellStyle name="Normal 9 2 20 2 20" xfId="13994"/>
    <cellStyle name="Normal 9 2 20 2 21" xfId="13995"/>
    <cellStyle name="Normal 9 2 20 2 22" xfId="13996"/>
    <cellStyle name="Normal 9 2 20 2 23" xfId="13997"/>
    <cellStyle name="Normal 9 2 20 2 24" xfId="13998"/>
    <cellStyle name="Normal 9 2 20 2 25" xfId="13999"/>
    <cellStyle name="Normal 9 2 20 2 26" xfId="14000"/>
    <cellStyle name="Normal 9 2 20 2 27" xfId="14001"/>
    <cellStyle name="Normal 9 2 20 2 28" xfId="14002"/>
    <cellStyle name="Normal 9 2 20 2 29" xfId="14003"/>
    <cellStyle name="Normal 9 2 20 2 3" xfId="14004"/>
    <cellStyle name="Normal 9 2 20 2 30" xfId="14005"/>
    <cellStyle name="Normal 9 2 20 2 31" xfId="14006"/>
    <cellStyle name="Normal 9 2 20 2 32" xfId="14007"/>
    <cellStyle name="Normal 9 2 20 2 33" xfId="14008"/>
    <cellStyle name="Normal 9 2 20 2 34" xfId="14009"/>
    <cellStyle name="Normal 9 2 20 2 35" xfId="14010"/>
    <cellStyle name="Normal 9 2 20 2 36" xfId="14011"/>
    <cellStyle name="Normal 9 2 20 2 37" xfId="14012"/>
    <cellStyle name="Normal 9 2 20 2 38" xfId="14013"/>
    <cellStyle name="Normal 9 2 20 2 39" xfId="14014"/>
    <cellStyle name="Normal 9 2 20 2 4" xfId="14015"/>
    <cellStyle name="Normal 9 2 20 2 40" xfId="14016"/>
    <cellStyle name="Normal 9 2 20 2 41" xfId="14017"/>
    <cellStyle name="Normal 9 2 20 2 42" xfId="14018"/>
    <cellStyle name="Normal 9 2 20 2 43" xfId="14019"/>
    <cellStyle name="Normal 9 2 20 2 44" xfId="14020"/>
    <cellStyle name="Normal 9 2 20 2 45" xfId="14021"/>
    <cellStyle name="Normal 9 2 20 2 46" xfId="14022"/>
    <cellStyle name="Normal 9 2 20 2 47" xfId="14023"/>
    <cellStyle name="Normal 9 2 20 2 48" xfId="14024"/>
    <cellStyle name="Normal 9 2 20 2 49" xfId="14025"/>
    <cellStyle name="Normal 9 2 20 2 5" xfId="14026"/>
    <cellStyle name="Normal 9 2 20 2 50" xfId="14027"/>
    <cellStyle name="Normal 9 2 20 2 51" xfId="14028"/>
    <cellStyle name="Normal 9 2 20 2 52" xfId="14029"/>
    <cellStyle name="Normal 9 2 20 2 53" xfId="14030"/>
    <cellStyle name="Normal 9 2 20 2 54" xfId="14031"/>
    <cellStyle name="Normal 9 2 20 2 55" xfId="14032"/>
    <cellStyle name="Normal 9 2 20 2 56" xfId="14033"/>
    <cellStyle name="Normal 9 2 20 2 57" xfId="14034"/>
    <cellStyle name="Normal 9 2 20 2 58" xfId="14035"/>
    <cellStyle name="Normal 9 2 20 2 59" xfId="14036"/>
    <cellStyle name="Normal 9 2 20 2 6" xfId="14037"/>
    <cellStyle name="Normal 9 2 20 2 60" xfId="14038"/>
    <cellStyle name="Normal 9 2 20 2 61" xfId="14039"/>
    <cellStyle name="Normal 9 2 20 2 62" xfId="14040"/>
    <cellStyle name="Normal 9 2 20 2 7" xfId="14041"/>
    <cellStyle name="Normal 9 2 20 2 8" xfId="14042"/>
    <cellStyle name="Normal 9 2 20 2 9" xfId="14043"/>
    <cellStyle name="Normal 9 2 20 20" xfId="14044"/>
    <cellStyle name="Normal 9 2 20 21" xfId="14045"/>
    <cellStyle name="Normal 9 2 20 22" xfId="14046"/>
    <cellStyle name="Normal 9 2 20 23" xfId="14047"/>
    <cellStyle name="Normal 9 2 20 24" xfId="14048"/>
    <cellStyle name="Normal 9 2 20 25" xfId="14049"/>
    <cellStyle name="Normal 9 2 20 26" xfId="14050"/>
    <cellStyle name="Normal 9 2 20 27" xfId="14051"/>
    <cellStyle name="Normal 9 2 20 28" xfId="14052"/>
    <cellStyle name="Normal 9 2 20 29" xfId="14053"/>
    <cellStyle name="Normal 9 2 20 3" xfId="14054"/>
    <cellStyle name="Normal 9 2 20 3 10" xfId="14055"/>
    <cellStyle name="Normal 9 2 20 3 11" xfId="14056"/>
    <cellStyle name="Normal 9 2 20 3 12" xfId="14057"/>
    <cellStyle name="Normal 9 2 20 3 13" xfId="14058"/>
    <cellStyle name="Normal 9 2 20 3 14" xfId="14059"/>
    <cellStyle name="Normal 9 2 20 3 15" xfId="14060"/>
    <cellStyle name="Normal 9 2 20 3 16" xfId="14061"/>
    <cellStyle name="Normal 9 2 20 3 17" xfId="14062"/>
    <cellStyle name="Normal 9 2 20 3 18" xfId="14063"/>
    <cellStyle name="Normal 9 2 20 3 19" xfId="14064"/>
    <cellStyle name="Normal 9 2 20 3 2" xfId="14065"/>
    <cellStyle name="Normal 9 2 20 3 20" xfId="14066"/>
    <cellStyle name="Normal 9 2 20 3 21" xfId="14067"/>
    <cellStyle name="Normal 9 2 20 3 22" xfId="14068"/>
    <cellStyle name="Normal 9 2 20 3 23" xfId="14069"/>
    <cellStyle name="Normal 9 2 20 3 24" xfId="14070"/>
    <cellStyle name="Normal 9 2 20 3 25" xfId="14071"/>
    <cellStyle name="Normal 9 2 20 3 26" xfId="14072"/>
    <cellStyle name="Normal 9 2 20 3 27" xfId="14073"/>
    <cellStyle name="Normal 9 2 20 3 28" xfId="14074"/>
    <cellStyle name="Normal 9 2 20 3 29" xfId="14075"/>
    <cellStyle name="Normal 9 2 20 3 3" xfId="14076"/>
    <cellStyle name="Normal 9 2 20 3 30" xfId="14077"/>
    <cellStyle name="Normal 9 2 20 3 31" xfId="14078"/>
    <cellStyle name="Normal 9 2 20 3 32" xfId="14079"/>
    <cellStyle name="Normal 9 2 20 3 33" xfId="14080"/>
    <cellStyle name="Normal 9 2 20 3 34" xfId="14081"/>
    <cellStyle name="Normal 9 2 20 3 35" xfId="14082"/>
    <cellStyle name="Normal 9 2 20 3 36" xfId="14083"/>
    <cellStyle name="Normal 9 2 20 3 37" xfId="14084"/>
    <cellStyle name="Normal 9 2 20 3 38" xfId="14085"/>
    <cellStyle name="Normal 9 2 20 3 39" xfId="14086"/>
    <cellStyle name="Normal 9 2 20 3 4" xfId="14087"/>
    <cellStyle name="Normal 9 2 20 3 40" xfId="14088"/>
    <cellStyle name="Normal 9 2 20 3 41" xfId="14089"/>
    <cellStyle name="Normal 9 2 20 3 42" xfId="14090"/>
    <cellStyle name="Normal 9 2 20 3 43" xfId="14091"/>
    <cellStyle name="Normal 9 2 20 3 44" xfId="14092"/>
    <cellStyle name="Normal 9 2 20 3 45" xfId="14093"/>
    <cellStyle name="Normal 9 2 20 3 46" xfId="14094"/>
    <cellStyle name="Normal 9 2 20 3 47" xfId="14095"/>
    <cellStyle name="Normal 9 2 20 3 48" xfId="14096"/>
    <cellStyle name="Normal 9 2 20 3 49" xfId="14097"/>
    <cellStyle name="Normal 9 2 20 3 5" xfId="14098"/>
    <cellStyle name="Normal 9 2 20 3 50" xfId="14099"/>
    <cellStyle name="Normal 9 2 20 3 51" xfId="14100"/>
    <cellStyle name="Normal 9 2 20 3 52" xfId="14101"/>
    <cellStyle name="Normal 9 2 20 3 53" xfId="14102"/>
    <cellStyle name="Normal 9 2 20 3 54" xfId="14103"/>
    <cellStyle name="Normal 9 2 20 3 55" xfId="14104"/>
    <cellStyle name="Normal 9 2 20 3 56" xfId="14105"/>
    <cellStyle name="Normal 9 2 20 3 57" xfId="14106"/>
    <cellStyle name="Normal 9 2 20 3 58" xfId="14107"/>
    <cellStyle name="Normal 9 2 20 3 59" xfId="14108"/>
    <cellStyle name="Normal 9 2 20 3 6" xfId="14109"/>
    <cellStyle name="Normal 9 2 20 3 60" xfId="14110"/>
    <cellStyle name="Normal 9 2 20 3 61" xfId="14111"/>
    <cellStyle name="Normal 9 2 20 3 62" xfId="14112"/>
    <cellStyle name="Normal 9 2 20 3 7" xfId="14113"/>
    <cellStyle name="Normal 9 2 20 3 8" xfId="14114"/>
    <cellStyle name="Normal 9 2 20 3 9" xfId="14115"/>
    <cellStyle name="Normal 9 2 20 30" xfId="14116"/>
    <cellStyle name="Normal 9 2 20 31" xfId="14117"/>
    <cellStyle name="Normal 9 2 20 32" xfId="14118"/>
    <cellStyle name="Normal 9 2 20 33" xfId="14119"/>
    <cellStyle name="Normal 9 2 20 34" xfId="14120"/>
    <cellStyle name="Normal 9 2 20 35" xfId="14121"/>
    <cellStyle name="Normal 9 2 20 36" xfId="14122"/>
    <cellStyle name="Normal 9 2 20 37" xfId="14123"/>
    <cellStyle name="Normal 9 2 20 38" xfId="14124"/>
    <cellStyle name="Normal 9 2 20 39" xfId="14125"/>
    <cellStyle name="Normal 9 2 20 4" xfId="14126"/>
    <cellStyle name="Normal 9 2 20 40" xfId="14127"/>
    <cellStyle name="Normal 9 2 20 41" xfId="14128"/>
    <cellStyle name="Normal 9 2 20 42" xfId="14129"/>
    <cellStyle name="Normal 9 2 20 43" xfId="14130"/>
    <cellStyle name="Normal 9 2 20 44" xfId="14131"/>
    <cellStyle name="Normal 9 2 20 45" xfId="14132"/>
    <cellStyle name="Normal 9 2 20 46" xfId="14133"/>
    <cellStyle name="Normal 9 2 20 47" xfId="14134"/>
    <cellStyle name="Normal 9 2 20 48" xfId="14135"/>
    <cellStyle name="Normal 9 2 20 49" xfId="14136"/>
    <cellStyle name="Normal 9 2 20 5" xfId="14137"/>
    <cellStyle name="Normal 9 2 20 50" xfId="14138"/>
    <cellStyle name="Normal 9 2 20 51" xfId="14139"/>
    <cellStyle name="Normal 9 2 20 52" xfId="14140"/>
    <cellStyle name="Normal 9 2 20 53" xfId="14141"/>
    <cellStyle name="Normal 9 2 20 54" xfId="14142"/>
    <cellStyle name="Normal 9 2 20 55" xfId="14143"/>
    <cellStyle name="Normal 9 2 20 56" xfId="14144"/>
    <cellStyle name="Normal 9 2 20 57" xfId="14145"/>
    <cellStyle name="Normal 9 2 20 58" xfId="14146"/>
    <cellStyle name="Normal 9 2 20 59" xfId="14147"/>
    <cellStyle name="Normal 9 2 20 6" xfId="14148"/>
    <cellStyle name="Normal 9 2 20 60" xfId="14149"/>
    <cellStyle name="Normal 9 2 20 61" xfId="14150"/>
    <cellStyle name="Normal 9 2 20 62" xfId="14151"/>
    <cellStyle name="Normal 9 2 20 63" xfId="14152"/>
    <cellStyle name="Normal 9 2 20 64" xfId="14153"/>
    <cellStyle name="Normal 9 2 20 7" xfId="14154"/>
    <cellStyle name="Normal 9 2 20 8" xfId="14155"/>
    <cellStyle name="Normal 9 2 20 9" xfId="14156"/>
    <cellStyle name="Normal 9 2 21" xfId="3474"/>
    <cellStyle name="Normal 9 2 21 10" xfId="14157"/>
    <cellStyle name="Normal 9 2 21 11" xfId="14158"/>
    <cellStyle name="Normal 9 2 21 12" xfId="14159"/>
    <cellStyle name="Normal 9 2 21 13" xfId="14160"/>
    <cellStyle name="Normal 9 2 21 14" xfId="14161"/>
    <cellStyle name="Normal 9 2 21 15" xfId="14162"/>
    <cellStyle name="Normal 9 2 21 16" xfId="14163"/>
    <cellStyle name="Normal 9 2 21 17" xfId="14164"/>
    <cellStyle name="Normal 9 2 21 18" xfId="14165"/>
    <cellStyle name="Normal 9 2 21 19" xfId="14166"/>
    <cellStyle name="Normal 9 2 21 2" xfId="14167"/>
    <cellStyle name="Normal 9 2 21 2 10" xfId="14168"/>
    <cellStyle name="Normal 9 2 21 2 11" xfId="14169"/>
    <cellStyle name="Normal 9 2 21 2 12" xfId="14170"/>
    <cellStyle name="Normal 9 2 21 2 13" xfId="14171"/>
    <cellStyle name="Normal 9 2 21 2 14" xfId="14172"/>
    <cellStyle name="Normal 9 2 21 2 15" xfId="14173"/>
    <cellStyle name="Normal 9 2 21 2 16" xfId="14174"/>
    <cellStyle name="Normal 9 2 21 2 17" xfId="14175"/>
    <cellStyle name="Normal 9 2 21 2 18" xfId="14176"/>
    <cellStyle name="Normal 9 2 21 2 19" xfId="14177"/>
    <cellStyle name="Normal 9 2 21 2 2" xfId="14178"/>
    <cellStyle name="Normal 9 2 21 2 20" xfId="14179"/>
    <cellStyle name="Normal 9 2 21 2 21" xfId="14180"/>
    <cellStyle name="Normal 9 2 21 2 22" xfId="14181"/>
    <cellStyle name="Normal 9 2 21 2 23" xfId="14182"/>
    <cellStyle name="Normal 9 2 21 2 24" xfId="14183"/>
    <cellStyle name="Normal 9 2 21 2 25" xfId="14184"/>
    <cellStyle name="Normal 9 2 21 2 26" xfId="14185"/>
    <cellStyle name="Normal 9 2 21 2 27" xfId="14186"/>
    <cellStyle name="Normal 9 2 21 2 28" xfId="14187"/>
    <cellStyle name="Normal 9 2 21 2 29" xfId="14188"/>
    <cellStyle name="Normal 9 2 21 2 3" xfId="14189"/>
    <cellStyle name="Normal 9 2 21 2 30" xfId="14190"/>
    <cellStyle name="Normal 9 2 21 2 31" xfId="14191"/>
    <cellStyle name="Normal 9 2 21 2 32" xfId="14192"/>
    <cellStyle name="Normal 9 2 21 2 33" xfId="14193"/>
    <cellStyle name="Normal 9 2 21 2 34" xfId="14194"/>
    <cellStyle name="Normal 9 2 21 2 35" xfId="14195"/>
    <cellStyle name="Normal 9 2 21 2 36" xfId="14196"/>
    <cellStyle name="Normal 9 2 21 2 37" xfId="14197"/>
    <cellStyle name="Normal 9 2 21 2 38" xfId="14198"/>
    <cellStyle name="Normal 9 2 21 2 39" xfId="14199"/>
    <cellStyle name="Normal 9 2 21 2 4" xfId="14200"/>
    <cellStyle name="Normal 9 2 21 2 40" xfId="14201"/>
    <cellStyle name="Normal 9 2 21 2 41" xfId="14202"/>
    <cellStyle name="Normal 9 2 21 2 42" xfId="14203"/>
    <cellStyle name="Normal 9 2 21 2 43" xfId="14204"/>
    <cellStyle name="Normal 9 2 21 2 44" xfId="14205"/>
    <cellStyle name="Normal 9 2 21 2 45" xfId="14206"/>
    <cellStyle name="Normal 9 2 21 2 46" xfId="14207"/>
    <cellStyle name="Normal 9 2 21 2 47" xfId="14208"/>
    <cellStyle name="Normal 9 2 21 2 48" xfId="14209"/>
    <cellStyle name="Normal 9 2 21 2 49" xfId="14210"/>
    <cellStyle name="Normal 9 2 21 2 5" xfId="14211"/>
    <cellStyle name="Normal 9 2 21 2 50" xfId="14212"/>
    <cellStyle name="Normal 9 2 21 2 51" xfId="14213"/>
    <cellStyle name="Normal 9 2 21 2 52" xfId="14214"/>
    <cellStyle name="Normal 9 2 21 2 53" xfId="14215"/>
    <cellStyle name="Normal 9 2 21 2 54" xfId="14216"/>
    <cellStyle name="Normal 9 2 21 2 55" xfId="14217"/>
    <cellStyle name="Normal 9 2 21 2 56" xfId="14218"/>
    <cellStyle name="Normal 9 2 21 2 57" xfId="14219"/>
    <cellStyle name="Normal 9 2 21 2 58" xfId="14220"/>
    <cellStyle name="Normal 9 2 21 2 59" xfId="14221"/>
    <cellStyle name="Normal 9 2 21 2 6" xfId="14222"/>
    <cellStyle name="Normal 9 2 21 2 60" xfId="14223"/>
    <cellStyle name="Normal 9 2 21 2 61" xfId="14224"/>
    <cellStyle name="Normal 9 2 21 2 62" xfId="14225"/>
    <cellStyle name="Normal 9 2 21 2 7" xfId="14226"/>
    <cellStyle name="Normal 9 2 21 2 8" xfId="14227"/>
    <cellStyle name="Normal 9 2 21 2 9" xfId="14228"/>
    <cellStyle name="Normal 9 2 21 20" xfId="14229"/>
    <cellStyle name="Normal 9 2 21 21" xfId="14230"/>
    <cellStyle name="Normal 9 2 21 22" xfId="14231"/>
    <cellStyle name="Normal 9 2 21 23" xfId="14232"/>
    <cellStyle name="Normal 9 2 21 24" xfId="14233"/>
    <cellStyle name="Normal 9 2 21 25" xfId="14234"/>
    <cellStyle name="Normal 9 2 21 26" xfId="14235"/>
    <cellStyle name="Normal 9 2 21 27" xfId="14236"/>
    <cellStyle name="Normal 9 2 21 28" xfId="14237"/>
    <cellStyle name="Normal 9 2 21 29" xfId="14238"/>
    <cellStyle name="Normal 9 2 21 3" xfId="14239"/>
    <cellStyle name="Normal 9 2 21 3 10" xfId="14240"/>
    <cellStyle name="Normal 9 2 21 3 11" xfId="14241"/>
    <cellStyle name="Normal 9 2 21 3 12" xfId="14242"/>
    <cellStyle name="Normal 9 2 21 3 13" xfId="14243"/>
    <cellStyle name="Normal 9 2 21 3 14" xfId="14244"/>
    <cellStyle name="Normal 9 2 21 3 15" xfId="14245"/>
    <cellStyle name="Normal 9 2 21 3 16" xfId="14246"/>
    <cellStyle name="Normal 9 2 21 3 17" xfId="14247"/>
    <cellStyle name="Normal 9 2 21 3 18" xfId="14248"/>
    <cellStyle name="Normal 9 2 21 3 19" xfId="14249"/>
    <cellStyle name="Normal 9 2 21 3 2" xfId="14250"/>
    <cellStyle name="Normal 9 2 21 3 20" xfId="14251"/>
    <cellStyle name="Normal 9 2 21 3 21" xfId="14252"/>
    <cellStyle name="Normal 9 2 21 3 22" xfId="14253"/>
    <cellStyle name="Normal 9 2 21 3 23" xfId="14254"/>
    <cellStyle name="Normal 9 2 21 3 24" xfId="14255"/>
    <cellStyle name="Normal 9 2 21 3 25" xfId="14256"/>
    <cellStyle name="Normal 9 2 21 3 26" xfId="14257"/>
    <cellStyle name="Normal 9 2 21 3 27" xfId="14258"/>
    <cellStyle name="Normal 9 2 21 3 28" xfId="14259"/>
    <cellStyle name="Normal 9 2 21 3 29" xfId="14260"/>
    <cellStyle name="Normal 9 2 21 3 3" xfId="14261"/>
    <cellStyle name="Normal 9 2 21 3 30" xfId="14262"/>
    <cellStyle name="Normal 9 2 21 3 31" xfId="14263"/>
    <cellStyle name="Normal 9 2 21 3 32" xfId="14264"/>
    <cellStyle name="Normal 9 2 21 3 33" xfId="14265"/>
    <cellStyle name="Normal 9 2 21 3 34" xfId="14266"/>
    <cellStyle name="Normal 9 2 21 3 35" xfId="14267"/>
    <cellStyle name="Normal 9 2 21 3 36" xfId="14268"/>
    <cellStyle name="Normal 9 2 21 3 37" xfId="14269"/>
    <cellStyle name="Normal 9 2 21 3 38" xfId="14270"/>
    <cellStyle name="Normal 9 2 21 3 39" xfId="14271"/>
    <cellStyle name="Normal 9 2 21 3 4" xfId="14272"/>
    <cellStyle name="Normal 9 2 21 3 40" xfId="14273"/>
    <cellStyle name="Normal 9 2 21 3 41" xfId="14274"/>
    <cellStyle name="Normal 9 2 21 3 42" xfId="14275"/>
    <cellStyle name="Normal 9 2 21 3 43" xfId="14276"/>
    <cellStyle name="Normal 9 2 21 3 44" xfId="14277"/>
    <cellStyle name="Normal 9 2 21 3 45" xfId="14278"/>
    <cellStyle name="Normal 9 2 21 3 46" xfId="14279"/>
    <cellStyle name="Normal 9 2 21 3 47" xfId="14280"/>
    <cellStyle name="Normal 9 2 21 3 48" xfId="14281"/>
    <cellStyle name="Normal 9 2 21 3 49" xfId="14282"/>
    <cellStyle name="Normal 9 2 21 3 5" xfId="14283"/>
    <cellStyle name="Normal 9 2 21 3 50" xfId="14284"/>
    <cellStyle name="Normal 9 2 21 3 51" xfId="14285"/>
    <cellStyle name="Normal 9 2 21 3 52" xfId="14286"/>
    <cellStyle name="Normal 9 2 21 3 53" xfId="14287"/>
    <cellStyle name="Normal 9 2 21 3 54" xfId="14288"/>
    <cellStyle name="Normal 9 2 21 3 55" xfId="14289"/>
    <cellStyle name="Normal 9 2 21 3 56" xfId="14290"/>
    <cellStyle name="Normal 9 2 21 3 57" xfId="14291"/>
    <cellStyle name="Normal 9 2 21 3 58" xfId="14292"/>
    <cellStyle name="Normal 9 2 21 3 59" xfId="14293"/>
    <cellStyle name="Normal 9 2 21 3 6" xfId="14294"/>
    <cellStyle name="Normal 9 2 21 3 60" xfId="14295"/>
    <cellStyle name="Normal 9 2 21 3 61" xfId="14296"/>
    <cellStyle name="Normal 9 2 21 3 62" xfId="14297"/>
    <cellStyle name="Normal 9 2 21 3 7" xfId="14298"/>
    <cellStyle name="Normal 9 2 21 3 8" xfId="14299"/>
    <cellStyle name="Normal 9 2 21 3 9" xfId="14300"/>
    <cellStyle name="Normal 9 2 21 30" xfId="14301"/>
    <cellStyle name="Normal 9 2 21 31" xfId="14302"/>
    <cellStyle name="Normal 9 2 21 32" xfId="14303"/>
    <cellStyle name="Normal 9 2 21 33" xfId="14304"/>
    <cellStyle name="Normal 9 2 21 34" xfId="14305"/>
    <cellStyle name="Normal 9 2 21 35" xfId="14306"/>
    <cellStyle name="Normal 9 2 21 36" xfId="14307"/>
    <cellStyle name="Normal 9 2 21 37" xfId="14308"/>
    <cellStyle name="Normal 9 2 21 38" xfId="14309"/>
    <cellStyle name="Normal 9 2 21 39" xfId="14310"/>
    <cellStyle name="Normal 9 2 21 4" xfId="14311"/>
    <cellStyle name="Normal 9 2 21 40" xfId="14312"/>
    <cellStyle name="Normal 9 2 21 41" xfId="14313"/>
    <cellStyle name="Normal 9 2 21 42" xfId="14314"/>
    <cellStyle name="Normal 9 2 21 43" xfId="14315"/>
    <cellStyle name="Normal 9 2 21 44" xfId="14316"/>
    <cellStyle name="Normal 9 2 21 45" xfId="14317"/>
    <cellStyle name="Normal 9 2 21 46" xfId="14318"/>
    <cellStyle name="Normal 9 2 21 47" xfId="14319"/>
    <cellStyle name="Normal 9 2 21 48" xfId="14320"/>
    <cellStyle name="Normal 9 2 21 49" xfId="14321"/>
    <cellStyle name="Normal 9 2 21 5" xfId="14322"/>
    <cellStyle name="Normal 9 2 21 50" xfId="14323"/>
    <cellStyle name="Normal 9 2 21 51" xfId="14324"/>
    <cellStyle name="Normal 9 2 21 52" xfId="14325"/>
    <cellStyle name="Normal 9 2 21 53" xfId="14326"/>
    <cellStyle name="Normal 9 2 21 54" xfId="14327"/>
    <cellStyle name="Normal 9 2 21 55" xfId="14328"/>
    <cellStyle name="Normal 9 2 21 56" xfId="14329"/>
    <cellStyle name="Normal 9 2 21 57" xfId="14330"/>
    <cellStyle name="Normal 9 2 21 58" xfId="14331"/>
    <cellStyle name="Normal 9 2 21 59" xfId="14332"/>
    <cellStyle name="Normal 9 2 21 6" xfId="14333"/>
    <cellStyle name="Normal 9 2 21 60" xfId="14334"/>
    <cellStyle name="Normal 9 2 21 61" xfId="14335"/>
    <cellStyle name="Normal 9 2 21 62" xfId="14336"/>
    <cellStyle name="Normal 9 2 21 63" xfId="14337"/>
    <cellStyle name="Normal 9 2 21 64" xfId="14338"/>
    <cellStyle name="Normal 9 2 21 7" xfId="14339"/>
    <cellStyle name="Normal 9 2 21 8" xfId="14340"/>
    <cellStyle name="Normal 9 2 21 9" xfId="14341"/>
    <cellStyle name="Normal 9 2 22" xfId="3475"/>
    <cellStyle name="Normal 9 2 22 10" xfId="14342"/>
    <cellStyle name="Normal 9 2 22 11" xfId="14343"/>
    <cellStyle name="Normal 9 2 22 12" xfId="14344"/>
    <cellStyle name="Normal 9 2 22 13" xfId="14345"/>
    <cellStyle name="Normal 9 2 22 14" xfId="14346"/>
    <cellStyle name="Normal 9 2 22 15" xfId="14347"/>
    <cellStyle name="Normal 9 2 22 16" xfId="14348"/>
    <cellStyle name="Normal 9 2 22 17" xfId="14349"/>
    <cellStyle name="Normal 9 2 22 18" xfId="14350"/>
    <cellStyle name="Normal 9 2 22 19" xfId="14351"/>
    <cellStyle name="Normal 9 2 22 2" xfId="14352"/>
    <cellStyle name="Normal 9 2 22 2 10" xfId="14353"/>
    <cellStyle name="Normal 9 2 22 2 11" xfId="14354"/>
    <cellStyle name="Normal 9 2 22 2 12" xfId="14355"/>
    <cellStyle name="Normal 9 2 22 2 13" xfId="14356"/>
    <cellStyle name="Normal 9 2 22 2 14" xfId="14357"/>
    <cellStyle name="Normal 9 2 22 2 15" xfId="14358"/>
    <cellStyle name="Normal 9 2 22 2 16" xfId="14359"/>
    <cellStyle name="Normal 9 2 22 2 17" xfId="14360"/>
    <cellStyle name="Normal 9 2 22 2 18" xfId="14361"/>
    <cellStyle name="Normal 9 2 22 2 19" xfId="14362"/>
    <cellStyle name="Normal 9 2 22 2 2" xfId="14363"/>
    <cellStyle name="Normal 9 2 22 2 20" xfId="14364"/>
    <cellStyle name="Normal 9 2 22 2 21" xfId="14365"/>
    <cellStyle name="Normal 9 2 22 2 22" xfId="14366"/>
    <cellStyle name="Normal 9 2 22 2 23" xfId="14367"/>
    <cellStyle name="Normal 9 2 22 2 24" xfId="14368"/>
    <cellStyle name="Normal 9 2 22 2 25" xfId="14369"/>
    <cellStyle name="Normal 9 2 22 2 26" xfId="14370"/>
    <cellStyle name="Normal 9 2 22 2 27" xfId="14371"/>
    <cellStyle name="Normal 9 2 22 2 28" xfId="14372"/>
    <cellStyle name="Normal 9 2 22 2 29" xfId="14373"/>
    <cellStyle name="Normal 9 2 22 2 3" xfId="14374"/>
    <cellStyle name="Normal 9 2 22 2 30" xfId="14375"/>
    <cellStyle name="Normal 9 2 22 2 31" xfId="14376"/>
    <cellStyle name="Normal 9 2 22 2 32" xfId="14377"/>
    <cellStyle name="Normal 9 2 22 2 33" xfId="14378"/>
    <cellStyle name="Normal 9 2 22 2 34" xfId="14379"/>
    <cellStyle name="Normal 9 2 22 2 35" xfId="14380"/>
    <cellStyle name="Normal 9 2 22 2 36" xfId="14381"/>
    <cellStyle name="Normal 9 2 22 2 37" xfId="14382"/>
    <cellStyle name="Normal 9 2 22 2 38" xfId="14383"/>
    <cellStyle name="Normal 9 2 22 2 39" xfId="14384"/>
    <cellStyle name="Normal 9 2 22 2 4" xfId="14385"/>
    <cellStyle name="Normal 9 2 22 2 40" xfId="14386"/>
    <cellStyle name="Normal 9 2 22 2 41" xfId="14387"/>
    <cellStyle name="Normal 9 2 22 2 42" xfId="14388"/>
    <cellStyle name="Normal 9 2 22 2 43" xfId="14389"/>
    <cellStyle name="Normal 9 2 22 2 44" xfId="14390"/>
    <cellStyle name="Normal 9 2 22 2 45" xfId="14391"/>
    <cellStyle name="Normal 9 2 22 2 46" xfId="14392"/>
    <cellStyle name="Normal 9 2 22 2 47" xfId="14393"/>
    <cellStyle name="Normal 9 2 22 2 48" xfId="14394"/>
    <cellStyle name="Normal 9 2 22 2 49" xfId="14395"/>
    <cellStyle name="Normal 9 2 22 2 5" xfId="14396"/>
    <cellStyle name="Normal 9 2 22 2 50" xfId="14397"/>
    <cellStyle name="Normal 9 2 22 2 51" xfId="14398"/>
    <cellStyle name="Normal 9 2 22 2 52" xfId="14399"/>
    <cellStyle name="Normal 9 2 22 2 53" xfId="14400"/>
    <cellStyle name="Normal 9 2 22 2 54" xfId="14401"/>
    <cellStyle name="Normal 9 2 22 2 55" xfId="14402"/>
    <cellStyle name="Normal 9 2 22 2 56" xfId="14403"/>
    <cellStyle name="Normal 9 2 22 2 57" xfId="14404"/>
    <cellStyle name="Normal 9 2 22 2 58" xfId="14405"/>
    <cellStyle name="Normal 9 2 22 2 59" xfId="14406"/>
    <cellStyle name="Normal 9 2 22 2 6" xfId="14407"/>
    <cellStyle name="Normal 9 2 22 2 60" xfId="14408"/>
    <cellStyle name="Normal 9 2 22 2 61" xfId="14409"/>
    <cellStyle name="Normal 9 2 22 2 62" xfId="14410"/>
    <cellStyle name="Normal 9 2 22 2 7" xfId="14411"/>
    <cellStyle name="Normal 9 2 22 2 8" xfId="14412"/>
    <cellStyle name="Normal 9 2 22 2 9" xfId="14413"/>
    <cellStyle name="Normal 9 2 22 20" xfId="14414"/>
    <cellStyle name="Normal 9 2 22 21" xfId="14415"/>
    <cellStyle name="Normal 9 2 22 22" xfId="14416"/>
    <cellStyle name="Normal 9 2 22 23" xfId="14417"/>
    <cellStyle name="Normal 9 2 22 24" xfId="14418"/>
    <cellStyle name="Normal 9 2 22 25" xfId="14419"/>
    <cellStyle name="Normal 9 2 22 26" xfId="14420"/>
    <cellStyle name="Normal 9 2 22 27" xfId="14421"/>
    <cellStyle name="Normal 9 2 22 28" xfId="14422"/>
    <cellStyle name="Normal 9 2 22 29" xfId="14423"/>
    <cellStyle name="Normal 9 2 22 3" xfId="14424"/>
    <cellStyle name="Normal 9 2 22 3 10" xfId="14425"/>
    <cellStyle name="Normal 9 2 22 3 11" xfId="14426"/>
    <cellStyle name="Normal 9 2 22 3 12" xfId="14427"/>
    <cellStyle name="Normal 9 2 22 3 13" xfId="14428"/>
    <cellStyle name="Normal 9 2 22 3 14" xfId="14429"/>
    <cellStyle name="Normal 9 2 22 3 15" xfId="14430"/>
    <cellStyle name="Normal 9 2 22 3 16" xfId="14431"/>
    <cellStyle name="Normal 9 2 22 3 17" xfId="14432"/>
    <cellStyle name="Normal 9 2 22 3 18" xfId="14433"/>
    <cellStyle name="Normal 9 2 22 3 19" xfId="14434"/>
    <cellStyle name="Normal 9 2 22 3 2" xfId="14435"/>
    <cellStyle name="Normal 9 2 22 3 20" xfId="14436"/>
    <cellStyle name="Normal 9 2 22 3 21" xfId="14437"/>
    <cellStyle name="Normal 9 2 22 3 22" xfId="14438"/>
    <cellStyle name="Normal 9 2 22 3 23" xfId="14439"/>
    <cellStyle name="Normal 9 2 22 3 24" xfId="14440"/>
    <cellStyle name="Normal 9 2 22 3 25" xfId="14441"/>
    <cellStyle name="Normal 9 2 22 3 26" xfId="14442"/>
    <cellStyle name="Normal 9 2 22 3 27" xfId="14443"/>
    <cellStyle name="Normal 9 2 22 3 28" xfId="14444"/>
    <cellStyle name="Normal 9 2 22 3 29" xfId="14445"/>
    <cellStyle name="Normal 9 2 22 3 3" xfId="14446"/>
    <cellStyle name="Normal 9 2 22 3 30" xfId="14447"/>
    <cellStyle name="Normal 9 2 22 3 31" xfId="14448"/>
    <cellStyle name="Normal 9 2 22 3 32" xfId="14449"/>
    <cellStyle name="Normal 9 2 22 3 33" xfId="14450"/>
    <cellStyle name="Normal 9 2 22 3 34" xfId="14451"/>
    <cellStyle name="Normal 9 2 22 3 35" xfId="14452"/>
    <cellStyle name="Normal 9 2 22 3 36" xfId="14453"/>
    <cellStyle name="Normal 9 2 22 3 37" xfId="14454"/>
    <cellStyle name="Normal 9 2 22 3 38" xfId="14455"/>
    <cellStyle name="Normal 9 2 22 3 39" xfId="14456"/>
    <cellStyle name="Normal 9 2 22 3 4" xfId="14457"/>
    <cellStyle name="Normal 9 2 22 3 40" xfId="14458"/>
    <cellStyle name="Normal 9 2 22 3 41" xfId="14459"/>
    <cellStyle name="Normal 9 2 22 3 42" xfId="14460"/>
    <cellStyle name="Normal 9 2 22 3 43" xfId="14461"/>
    <cellStyle name="Normal 9 2 22 3 44" xfId="14462"/>
    <cellStyle name="Normal 9 2 22 3 45" xfId="14463"/>
    <cellStyle name="Normal 9 2 22 3 46" xfId="14464"/>
    <cellStyle name="Normal 9 2 22 3 47" xfId="14465"/>
    <cellStyle name="Normal 9 2 22 3 48" xfId="14466"/>
    <cellStyle name="Normal 9 2 22 3 49" xfId="14467"/>
    <cellStyle name="Normal 9 2 22 3 5" xfId="14468"/>
    <cellStyle name="Normal 9 2 22 3 50" xfId="14469"/>
    <cellStyle name="Normal 9 2 22 3 51" xfId="14470"/>
    <cellStyle name="Normal 9 2 22 3 52" xfId="14471"/>
    <cellStyle name="Normal 9 2 22 3 53" xfId="14472"/>
    <cellStyle name="Normal 9 2 22 3 54" xfId="14473"/>
    <cellStyle name="Normal 9 2 22 3 55" xfId="14474"/>
    <cellStyle name="Normal 9 2 22 3 56" xfId="14475"/>
    <cellStyle name="Normal 9 2 22 3 57" xfId="14476"/>
    <cellStyle name="Normal 9 2 22 3 58" xfId="14477"/>
    <cellStyle name="Normal 9 2 22 3 59" xfId="14478"/>
    <cellStyle name="Normal 9 2 22 3 6" xfId="14479"/>
    <cellStyle name="Normal 9 2 22 3 60" xfId="14480"/>
    <cellStyle name="Normal 9 2 22 3 61" xfId="14481"/>
    <cellStyle name="Normal 9 2 22 3 62" xfId="14482"/>
    <cellStyle name="Normal 9 2 22 3 7" xfId="14483"/>
    <cellStyle name="Normal 9 2 22 3 8" xfId="14484"/>
    <cellStyle name="Normal 9 2 22 3 9" xfId="14485"/>
    <cellStyle name="Normal 9 2 22 30" xfId="14486"/>
    <cellStyle name="Normal 9 2 22 31" xfId="14487"/>
    <cellStyle name="Normal 9 2 22 32" xfId="14488"/>
    <cellStyle name="Normal 9 2 22 33" xfId="14489"/>
    <cellStyle name="Normal 9 2 22 34" xfId="14490"/>
    <cellStyle name="Normal 9 2 22 35" xfId="14491"/>
    <cellStyle name="Normal 9 2 22 36" xfId="14492"/>
    <cellStyle name="Normal 9 2 22 37" xfId="14493"/>
    <cellStyle name="Normal 9 2 22 38" xfId="14494"/>
    <cellStyle name="Normal 9 2 22 39" xfId="14495"/>
    <cellStyle name="Normal 9 2 22 4" xfId="14496"/>
    <cellStyle name="Normal 9 2 22 40" xfId="14497"/>
    <cellStyle name="Normal 9 2 22 41" xfId="14498"/>
    <cellStyle name="Normal 9 2 22 42" xfId="14499"/>
    <cellStyle name="Normal 9 2 22 43" xfId="14500"/>
    <cellStyle name="Normal 9 2 22 44" xfId="14501"/>
    <cellStyle name="Normal 9 2 22 45" xfId="14502"/>
    <cellStyle name="Normal 9 2 22 46" xfId="14503"/>
    <cellStyle name="Normal 9 2 22 47" xfId="14504"/>
    <cellStyle name="Normal 9 2 22 48" xfId="14505"/>
    <cellStyle name="Normal 9 2 22 49" xfId="14506"/>
    <cellStyle name="Normal 9 2 22 5" xfId="14507"/>
    <cellStyle name="Normal 9 2 22 50" xfId="14508"/>
    <cellStyle name="Normal 9 2 22 51" xfId="14509"/>
    <cellStyle name="Normal 9 2 22 52" xfId="14510"/>
    <cellStyle name="Normal 9 2 22 53" xfId="14511"/>
    <cellStyle name="Normal 9 2 22 54" xfId="14512"/>
    <cellStyle name="Normal 9 2 22 55" xfId="14513"/>
    <cellStyle name="Normal 9 2 22 56" xfId="14514"/>
    <cellStyle name="Normal 9 2 22 57" xfId="14515"/>
    <cellStyle name="Normal 9 2 22 58" xfId="14516"/>
    <cellStyle name="Normal 9 2 22 59" xfId="14517"/>
    <cellStyle name="Normal 9 2 22 6" xfId="14518"/>
    <cellStyle name="Normal 9 2 22 60" xfId="14519"/>
    <cellStyle name="Normal 9 2 22 61" xfId="14520"/>
    <cellStyle name="Normal 9 2 22 62" xfId="14521"/>
    <cellStyle name="Normal 9 2 22 63" xfId="14522"/>
    <cellStyle name="Normal 9 2 22 64" xfId="14523"/>
    <cellStyle name="Normal 9 2 22 7" xfId="14524"/>
    <cellStyle name="Normal 9 2 22 8" xfId="14525"/>
    <cellStyle name="Normal 9 2 22 9" xfId="14526"/>
    <cellStyle name="Normal 9 2 23" xfId="3476"/>
    <cellStyle name="Normal 9 2 23 10" xfId="14527"/>
    <cellStyle name="Normal 9 2 23 11" xfId="14528"/>
    <cellStyle name="Normal 9 2 23 12" xfId="14529"/>
    <cellStyle name="Normal 9 2 23 13" xfId="14530"/>
    <cellStyle name="Normal 9 2 23 14" xfId="14531"/>
    <cellStyle name="Normal 9 2 23 15" xfId="14532"/>
    <cellStyle name="Normal 9 2 23 16" xfId="14533"/>
    <cellStyle name="Normal 9 2 23 17" xfId="14534"/>
    <cellStyle name="Normal 9 2 23 18" xfId="14535"/>
    <cellStyle name="Normal 9 2 23 19" xfId="14536"/>
    <cellStyle name="Normal 9 2 23 2" xfId="14537"/>
    <cellStyle name="Normal 9 2 23 2 10" xfId="14538"/>
    <cellStyle name="Normal 9 2 23 2 11" xfId="14539"/>
    <cellStyle name="Normal 9 2 23 2 12" xfId="14540"/>
    <cellStyle name="Normal 9 2 23 2 13" xfId="14541"/>
    <cellStyle name="Normal 9 2 23 2 14" xfId="14542"/>
    <cellStyle name="Normal 9 2 23 2 15" xfId="14543"/>
    <cellStyle name="Normal 9 2 23 2 16" xfId="14544"/>
    <cellStyle name="Normal 9 2 23 2 17" xfId="14545"/>
    <cellStyle name="Normal 9 2 23 2 18" xfId="14546"/>
    <cellStyle name="Normal 9 2 23 2 19" xfId="14547"/>
    <cellStyle name="Normal 9 2 23 2 2" xfId="14548"/>
    <cellStyle name="Normal 9 2 23 2 20" xfId="14549"/>
    <cellStyle name="Normal 9 2 23 2 21" xfId="14550"/>
    <cellStyle name="Normal 9 2 23 2 22" xfId="14551"/>
    <cellStyle name="Normal 9 2 23 2 23" xfId="14552"/>
    <cellStyle name="Normal 9 2 23 2 24" xfId="14553"/>
    <cellStyle name="Normal 9 2 23 2 25" xfId="14554"/>
    <cellStyle name="Normal 9 2 23 2 26" xfId="14555"/>
    <cellStyle name="Normal 9 2 23 2 27" xfId="14556"/>
    <cellStyle name="Normal 9 2 23 2 28" xfId="14557"/>
    <cellStyle name="Normal 9 2 23 2 29" xfId="14558"/>
    <cellStyle name="Normal 9 2 23 2 3" xfId="14559"/>
    <cellStyle name="Normal 9 2 23 2 30" xfId="14560"/>
    <cellStyle name="Normal 9 2 23 2 31" xfId="14561"/>
    <cellStyle name="Normal 9 2 23 2 32" xfId="14562"/>
    <cellStyle name="Normal 9 2 23 2 33" xfId="14563"/>
    <cellStyle name="Normal 9 2 23 2 34" xfId="14564"/>
    <cellStyle name="Normal 9 2 23 2 35" xfId="14565"/>
    <cellStyle name="Normal 9 2 23 2 36" xfId="14566"/>
    <cellStyle name="Normal 9 2 23 2 37" xfId="14567"/>
    <cellStyle name="Normal 9 2 23 2 38" xfId="14568"/>
    <cellStyle name="Normal 9 2 23 2 39" xfId="14569"/>
    <cellStyle name="Normal 9 2 23 2 4" xfId="14570"/>
    <cellStyle name="Normal 9 2 23 2 40" xfId="14571"/>
    <cellStyle name="Normal 9 2 23 2 41" xfId="14572"/>
    <cellStyle name="Normal 9 2 23 2 42" xfId="14573"/>
    <cellStyle name="Normal 9 2 23 2 43" xfId="14574"/>
    <cellStyle name="Normal 9 2 23 2 44" xfId="14575"/>
    <cellStyle name="Normal 9 2 23 2 45" xfId="14576"/>
    <cellStyle name="Normal 9 2 23 2 46" xfId="14577"/>
    <cellStyle name="Normal 9 2 23 2 47" xfId="14578"/>
    <cellStyle name="Normal 9 2 23 2 48" xfId="14579"/>
    <cellStyle name="Normal 9 2 23 2 49" xfId="14580"/>
    <cellStyle name="Normal 9 2 23 2 5" xfId="14581"/>
    <cellStyle name="Normal 9 2 23 2 50" xfId="14582"/>
    <cellStyle name="Normal 9 2 23 2 51" xfId="14583"/>
    <cellStyle name="Normal 9 2 23 2 52" xfId="14584"/>
    <cellStyle name="Normal 9 2 23 2 53" xfId="14585"/>
    <cellStyle name="Normal 9 2 23 2 54" xfId="14586"/>
    <cellStyle name="Normal 9 2 23 2 55" xfId="14587"/>
    <cellStyle name="Normal 9 2 23 2 56" xfId="14588"/>
    <cellStyle name="Normal 9 2 23 2 57" xfId="14589"/>
    <cellStyle name="Normal 9 2 23 2 58" xfId="14590"/>
    <cellStyle name="Normal 9 2 23 2 59" xfId="14591"/>
    <cellStyle name="Normal 9 2 23 2 6" xfId="14592"/>
    <cellStyle name="Normal 9 2 23 2 60" xfId="14593"/>
    <cellStyle name="Normal 9 2 23 2 61" xfId="14594"/>
    <cellStyle name="Normal 9 2 23 2 62" xfId="14595"/>
    <cellStyle name="Normal 9 2 23 2 7" xfId="14596"/>
    <cellStyle name="Normal 9 2 23 2 8" xfId="14597"/>
    <cellStyle name="Normal 9 2 23 2 9" xfId="14598"/>
    <cellStyle name="Normal 9 2 23 20" xfId="14599"/>
    <cellStyle name="Normal 9 2 23 21" xfId="14600"/>
    <cellStyle name="Normal 9 2 23 22" xfId="14601"/>
    <cellStyle name="Normal 9 2 23 23" xfId="14602"/>
    <cellStyle name="Normal 9 2 23 24" xfId="14603"/>
    <cellStyle name="Normal 9 2 23 25" xfId="14604"/>
    <cellStyle name="Normal 9 2 23 26" xfId="14605"/>
    <cellStyle name="Normal 9 2 23 27" xfId="14606"/>
    <cellStyle name="Normal 9 2 23 28" xfId="14607"/>
    <cellStyle name="Normal 9 2 23 29" xfId="14608"/>
    <cellStyle name="Normal 9 2 23 3" xfId="14609"/>
    <cellStyle name="Normal 9 2 23 3 10" xfId="14610"/>
    <cellStyle name="Normal 9 2 23 3 11" xfId="14611"/>
    <cellStyle name="Normal 9 2 23 3 12" xfId="14612"/>
    <cellStyle name="Normal 9 2 23 3 13" xfId="14613"/>
    <cellStyle name="Normal 9 2 23 3 14" xfId="14614"/>
    <cellStyle name="Normal 9 2 23 3 15" xfId="14615"/>
    <cellStyle name="Normal 9 2 23 3 16" xfId="14616"/>
    <cellStyle name="Normal 9 2 23 3 17" xfId="14617"/>
    <cellStyle name="Normal 9 2 23 3 18" xfId="14618"/>
    <cellStyle name="Normal 9 2 23 3 19" xfId="14619"/>
    <cellStyle name="Normal 9 2 23 3 2" xfId="14620"/>
    <cellStyle name="Normal 9 2 23 3 20" xfId="14621"/>
    <cellStyle name="Normal 9 2 23 3 21" xfId="14622"/>
    <cellStyle name="Normal 9 2 23 3 22" xfId="14623"/>
    <cellStyle name="Normal 9 2 23 3 23" xfId="14624"/>
    <cellStyle name="Normal 9 2 23 3 24" xfId="14625"/>
    <cellStyle name="Normal 9 2 23 3 25" xfId="14626"/>
    <cellStyle name="Normal 9 2 23 3 26" xfId="14627"/>
    <cellStyle name="Normal 9 2 23 3 27" xfId="14628"/>
    <cellStyle name="Normal 9 2 23 3 28" xfId="14629"/>
    <cellStyle name="Normal 9 2 23 3 29" xfId="14630"/>
    <cellStyle name="Normal 9 2 23 3 3" xfId="14631"/>
    <cellStyle name="Normal 9 2 23 3 30" xfId="14632"/>
    <cellStyle name="Normal 9 2 23 3 31" xfId="14633"/>
    <cellStyle name="Normal 9 2 23 3 32" xfId="14634"/>
    <cellStyle name="Normal 9 2 23 3 33" xfId="14635"/>
    <cellStyle name="Normal 9 2 23 3 34" xfId="14636"/>
    <cellStyle name="Normal 9 2 23 3 35" xfId="14637"/>
    <cellStyle name="Normal 9 2 23 3 36" xfId="14638"/>
    <cellStyle name="Normal 9 2 23 3 37" xfId="14639"/>
    <cellStyle name="Normal 9 2 23 3 38" xfId="14640"/>
    <cellStyle name="Normal 9 2 23 3 39" xfId="14641"/>
    <cellStyle name="Normal 9 2 23 3 4" xfId="14642"/>
    <cellStyle name="Normal 9 2 23 3 40" xfId="14643"/>
    <cellStyle name="Normal 9 2 23 3 41" xfId="14644"/>
    <cellStyle name="Normal 9 2 23 3 42" xfId="14645"/>
    <cellStyle name="Normal 9 2 23 3 43" xfId="14646"/>
    <cellStyle name="Normal 9 2 23 3 44" xfId="14647"/>
    <cellStyle name="Normal 9 2 23 3 45" xfId="14648"/>
    <cellStyle name="Normal 9 2 23 3 46" xfId="14649"/>
    <cellStyle name="Normal 9 2 23 3 47" xfId="14650"/>
    <cellStyle name="Normal 9 2 23 3 48" xfId="14651"/>
    <cellStyle name="Normal 9 2 23 3 49" xfId="14652"/>
    <cellStyle name="Normal 9 2 23 3 5" xfId="14653"/>
    <cellStyle name="Normal 9 2 23 3 50" xfId="14654"/>
    <cellStyle name="Normal 9 2 23 3 51" xfId="14655"/>
    <cellStyle name="Normal 9 2 23 3 52" xfId="14656"/>
    <cellStyle name="Normal 9 2 23 3 53" xfId="14657"/>
    <cellStyle name="Normal 9 2 23 3 54" xfId="14658"/>
    <cellStyle name="Normal 9 2 23 3 55" xfId="14659"/>
    <cellStyle name="Normal 9 2 23 3 56" xfId="14660"/>
    <cellStyle name="Normal 9 2 23 3 57" xfId="14661"/>
    <cellStyle name="Normal 9 2 23 3 58" xfId="14662"/>
    <cellStyle name="Normal 9 2 23 3 59" xfId="14663"/>
    <cellStyle name="Normal 9 2 23 3 6" xfId="14664"/>
    <cellStyle name="Normal 9 2 23 3 60" xfId="14665"/>
    <cellStyle name="Normal 9 2 23 3 61" xfId="14666"/>
    <cellStyle name="Normal 9 2 23 3 62" xfId="14667"/>
    <cellStyle name="Normal 9 2 23 3 7" xfId="14668"/>
    <cellStyle name="Normal 9 2 23 3 8" xfId="14669"/>
    <cellStyle name="Normal 9 2 23 3 9" xfId="14670"/>
    <cellStyle name="Normal 9 2 23 30" xfId="14671"/>
    <cellStyle name="Normal 9 2 23 31" xfId="14672"/>
    <cellStyle name="Normal 9 2 23 32" xfId="14673"/>
    <cellStyle name="Normal 9 2 23 33" xfId="14674"/>
    <cellStyle name="Normal 9 2 23 34" xfId="14675"/>
    <cellStyle name="Normal 9 2 23 35" xfId="14676"/>
    <cellStyle name="Normal 9 2 23 36" xfId="14677"/>
    <cellStyle name="Normal 9 2 23 37" xfId="14678"/>
    <cellStyle name="Normal 9 2 23 38" xfId="14679"/>
    <cellStyle name="Normal 9 2 23 39" xfId="14680"/>
    <cellStyle name="Normal 9 2 23 4" xfId="14681"/>
    <cellStyle name="Normal 9 2 23 40" xfId="14682"/>
    <cellStyle name="Normal 9 2 23 41" xfId="14683"/>
    <cellStyle name="Normal 9 2 23 42" xfId="14684"/>
    <cellStyle name="Normal 9 2 23 43" xfId="14685"/>
    <cellStyle name="Normal 9 2 23 44" xfId="14686"/>
    <cellStyle name="Normal 9 2 23 45" xfId="14687"/>
    <cellStyle name="Normal 9 2 23 46" xfId="14688"/>
    <cellStyle name="Normal 9 2 23 47" xfId="14689"/>
    <cellStyle name="Normal 9 2 23 48" xfId="14690"/>
    <cellStyle name="Normal 9 2 23 49" xfId="14691"/>
    <cellStyle name="Normal 9 2 23 5" xfId="14692"/>
    <cellStyle name="Normal 9 2 23 50" xfId="14693"/>
    <cellStyle name="Normal 9 2 23 51" xfId="14694"/>
    <cellStyle name="Normal 9 2 23 52" xfId="14695"/>
    <cellStyle name="Normal 9 2 23 53" xfId="14696"/>
    <cellStyle name="Normal 9 2 23 54" xfId="14697"/>
    <cellStyle name="Normal 9 2 23 55" xfId="14698"/>
    <cellStyle name="Normal 9 2 23 56" xfId="14699"/>
    <cellStyle name="Normal 9 2 23 57" xfId="14700"/>
    <cellStyle name="Normal 9 2 23 58" xfId="14701"/>
    <cellStyle name="Normal 9 2 23 59" xfId="14702"/>
    <cellStyle name="Normal 9 2 23 6" xfId="14703"/>
    <cellStyle name="Normal 9 2 23 60" xfId="14704"/>
    <cellStyle name="Normal 9 2 23 61" xfId="14705"/>
    <cellStyle name="Normal 9 2 23 62" xfId="14706"/>
    <cellStyle name="Normal 9 2 23 63" xfId="14707"/>
    <cellStyle name="Normal 9 2 23 64" xfId="14708"/>
    <cellStyle name="Normal 9 2 23 7" xfId="14709"/>
    <cellStyle name="Normal 9 2 23 8" xfId="14710"/>
    <cellStyle name="Normal 9 2 23 9" xfId="14711"/>
    <cellStyle name="Normal 9 2 24" xfId="3477"/>
    <cellStyle name="Normal 9 2 24 10" xfId="14712"/>
    <cellStyle name="Normal 9 2 24 11" xfId="14713"/>
    <cellStyle name="Normal 9 2 24 12" xfId="14714"/>
    <cellStyle name="Normal 9 2 24 13" xfId="14715"/>
    <cellStyle name="Normal 9 2 24 14" xfId="14716"/>
    <cellStyle name="Normal 9 2 24 15" xfId="14717"/>
    <cellStyle name="Normal 9 2 24 16" xfId="14718"/>
    <cellStyle name="Normal 9 2 24 17" xfId="14719"/>
    <cellStyle name="Normal 9 2 24 18" xfId="14720"/>
    <cellStyle name="Normal 9 2 24 19" xfId="14721"/>
    <cellStyle name="Normal 9 2 24 2" xfId="14722"/>
    <cellStyle name="Normal 9 2 24 2 10" xfId="14723"/>
    <cellStyle name="Normal 9 2 24 2 11" xfId="14724"/>
    <cellStyle name="Normal 9 2 24 2 12" xfId="14725"/>
    <cellStyle name="Normal 9 2 24 2 13" xfId="14726"/>
    <cellStyle name="Normal 9 2 24 2 14" xfId="14727"/>
    <cellStyle name="Normal 9 2 24 2 15" xfId="14728"/>
    <cellStyle name="Normal 9 2 24 2 16" xfId="14729"/>
    <cellStyle name="Normal 9 2 24 2 17" xfId="14730"/>
    <cellStyle name="Normal 9 2 24 2 18" xfId="14731"/>
    <cellStyle name="Normal 9 2 24 2 19" xfId="14732"/>
    <cellStyle name="Normal 9 2 24 2 2" xfId="14733"/>
    <cellStyle name="Normal 9 2 24 2 20" xfId="14734"/>
    <cellStyle name="Normal 9 2 24 2 21" xfId="14735"/>
    <cellStyle name="Normal 9 2 24 2 22" xfId="14736"/>
    <cellStyle name="Normal 9 2 24 2 23" xfId="14737"/>
    <cellStyle name="Normal 9 2 24 2 24" xfId="14738"/>
    <cellStyle name="Normal 9 2 24 2 25" xfId="14739"/>
    <cellStyle name="Normal 9 2 24 2 26" xfId="14740"/>
    <cellStyle name="Normal 9 2 24 2 27" xfId="14741"/>
    <cellStyle name="Normal 9 2 24 2 28" xfId="14742"/>
    <cellStyle name="Normal 9 2 24 2 29" xfId="14743"/>
    <cellStyle name="Normal 9 2 24 2 3" xfId="14744"/>
    <cellStyle name="Normal 9 2 24 2 30" xfId="14745"/>
    <cellStyle name="Normal 9 2 24 2 31" xfId="14746"/>
    <cellStyle name="Normal 9 2 24 2 32" xfId="14747"/>
    <cellStyle name="Normal 9 2 24 2 33" xfId="14748"/>
    <cellStyle name="Normal 9 2 24 2 34" xfId="14749"/>
    <cellStyle name="Normal 9 2 24 2 35" xfId="14750"/>
    <cellStyle name="Normal 9 2 24 2 36" xfId="14751"/>
    <cellStyle name="Normal 9 2 24 2 37" xfId="14752"/>
    <cellStyle name="Normal 9 2 24 2 38" xfId="14753"/>
    <cellStyle name="Normal 9 2 24 2 39" xfId="14754"/>
    <cellStyle name="Normal 9 2 24 2 4" xfId="14755"/>
    <cellStyle name="Normal 9 2 24 2 40" xfId="14756"/>
    <cellStyle name="Normal 9 2 24 2 41" xfId="14757"/>
    <cellStyle name="Normal 9 2 24 2 42" xfId="14758"/>
    <cellStyle name="Normal 9 2 24 2 43" xfId="14759"/>
    <cellStyle name="Normal 9 2 24 2 44" xfId="14760"/>
    <cellStyle name="Normal 9 2 24 2 45" xfId="14761"/>
    <cellStyle name="Normal 9 2 24 2 46" xfId="14762"/>
    <cellStyle name="Normal 9 2 24 2 47" xfId="14763"/>
    <cellStyle name="Normal 9 2 24 2 48" xfId="14764"/>
    <cellStyle name="Normal 9 2 24 2 49" xfId="14765"/>
    <cellStyle name="Normal 9 2 24 2 5" xfId="14766"/>
    <cellStyle name="Normal 9 2 24 2 50" xfId="14767"/>
    <cellStyle name="Normal 9 2 24 2 51" xfId="14768"/>
    <cellStyle name="Normal 9 2 24 2 52" xfId="14769"/>
    <cellStyle name="Normal 9 2 24 2 53" xfId="14770"/>
    <cellStyle name="Normal 9 2 24 2 54" xfId="14771"/>
    <cellStyle name="Normal 9 2 24 2 55" xfId="14772"/>
    <cellStyle name="Normal 9 2 24 2 56" xfId="14773"/>
    <cellStyle name="Normal 9 2 24 2 57" xfId="14774"/>
    <cellStyle name="Normal 9 2 24 2 58" xfId="14775"/>
    <cellStyle name="Normal 9 2 24 2 59" xfId="14776"/>
    <cellStyle name="Normal 9 2 24 2 6" xfId="14777"/>
    <cellStyle name="Normal 9 2 24 2 60" xfId="14778"/>
    <cellStyle name="Normal 9 2 24 2 61" xfId="14779"/>
    <cellStyle name="Normal 9 2 24 2 62" xfId="14780"/>
    <cellStyle name="Normal 9 2 24 2 7" xfId="14781"/>
    <cellStyle name="Normal 9 2 24 2 8" xfId="14782"/>
    <cellStyle name="Normal 9 2 24 2 9" xfId="14783"/>
    <cellStyle name="Normal 9 2 24 20" xfId="14784"/>
    <cellStyle name="Normal 9 2 24 21" xfId="14785"/>
    <cellStyle name="Normal 9 2 24 22" xfId="14786"/>
    <cellStyle name="Normal 9 2 24 23" xfId="14787"/>
    <cellStyle name="Normal 9 2 24 24" xfId="14788"/>
    <cellStyle name="Normal 9 2 24 25" xfId="14789"/>
    <cellStyle name="Normal 9 2 24 26" xfId="14790"/>
    <cellStyle name="Normal 9 2 24 27" xfId="14791"/>
    <cellStyle name="Normal 9 2 24 28" xfId="14792"/>
    <cellStyle name="Normal 9 2 24 29" xfId="14793"/>
    <cellStyle name="Normal 9 2 24 3" xfId="14794"/>
    <cellStyle name="Normal 9 2 24 3 10" xfId="14795"/>
    <cellStyle name="Normal 9 2 24 3 11" xfId="14796"/>
    <cellStyle name="Normal 9 2 24 3 12" xfId="14797"/>
    <cellStyle name="Normal 9 2 24 3 13" xfId="14798"/>
    <cellStyle name="Normal 9 2 24 3 14" xfId="14799"/>
    <cellStyle name="Normal 9 2 24 3 15" xfId="14800"/>
    <cellStyle name="Normal 9 2 24 3 16" xfId="14801"/>
    <cellStyle name="Normal 9 2 24 3 17" xfId="14802"/>
    <cellStyle name="Normal 9 2 24 3 18" xfId="14803"/>
    <cellStyle name="Normal 9 2 24 3 19" xfId="14804"/>
    <cellStyle name="Normal 9 2 24 3 2" xfId="14805"/>
    <cellStyle name="Normal 9 2 24 3 20" xfId="14806"/>
    <cellStyle name="Normal 9 2 24 3 21" xfId="14807"/>
    <cellStyle name="Normal 9 2 24 3 22" xfId="14808"/>
    <cellStyle name="Normal 9 2 24 3 23" xfId="14809"/>
    <cellStyle name="Normal 9 2 24 3 24" xfId="14810"/>
    <cellStyle name="Normal 9 2 24 3 25" xfId="14811"/>
    <cellStyle name="Normal 9 2 24 3 26" xfId="14812"/>
    <cellStyle name="Normal 9 2 24 3 27" xfId="14813"/>
    <cellStyle name="Normal 9 2 24 3 28" xfId="14814"/>
    <cellStyle name="Normal 9 2 24 3 29" xfId="14815"/>
    <cellStyle name="Normal 9 2 24 3 3" xfId="14816"/>
    <cellStyle name="Normal 9 2 24 3 30" xfId="14817"/>
    <cellStyle name="Normal 9 2 24 3 31" xfId="14818"/>
    <cellStyle name="Normal 9 2 24 3 32" xfId="14819"/>
    <cellStyle name="Normal 9 2 24 3 33" xfId="14820"/>
    <cellStyle name="Normal 9 2 24 3 34" xfId="14821"/>
    <cellStyle name="Normal 9 2 24 3 35" xfId="14822"/>
    <cellStyle name="Normal 9 2 24 3 36" xfId="14823"/>
    <cellStyle name="Normal 9 2 24 3 37" xfId="14824"/>
    <cellStyle name="Normal 9 2 24 3 38" xfId="14825"/>
    <cellStyle name="Normal 9 2 24 3 39" xfId="14826"/>
    <cellStyle name="Normal 9 2 24 3 4" xfId="14827"/>
    <cellStyle name="Normal 9 2 24 3 40" xfId="14828"/>
    <cellStyle name="Normal 9 2 24 3 41" xfId="14829"/>
    <cellStyle name="Normal 9 2 24 3 42" xfId="14830"/>
    <cellStyle name="Normal 9 2 24 3 43" xfId="14831"/>
    <cellStyle name="Normal 9 2 24 3 44" xfId="14832"/>
    <cellStyle name="Normal 9 2 24 3 45" xfId="14833"/>
    <cellStyle name="Normal 9 2 24 3 46" xfId="14834"/>
    <cellStyle name="Normal 9 2 24 3 47" xfId="14835"/>
    <cellStyle name="Normal 9 2 24 3 48" xfId="14836"/>
    <cellStyle name="Normal 9 2 24 3 49" xfId="14837"/>
    <cellStyle name="Normal 9 2 24 3 5" xfId="14838"/>
    <cellStyle name="Normal 9 2 24 3 50" xfId="14839"/>
    <cellStyle name="Normal 9 2 24 3 51" xfId="14840"/>
    <cellStyle name="Normal 9 2 24 3 52" xfId="14841"/>
    <cellStyle name="Normal 9 2 24 3 53" xfId="14842"/>
    <cellStyle name="Normal 9 2 24 3 54" xfId="14843"/>
    <cellStyle name="Normal 9 2 24 3 55" xfId="14844"/>
    <cellStyle name="Normal 9 2 24 3 56" xfId="14845"/>
    <cellStyle name="Normal 9 2 24 3 57" xfId="14846"/>
    <cellStyle name="Normal 9 2 24 3 58" xfId="14847"/>
    <cellStyle name="Normal 9 2 24 3 59" xfId="14848"/>
    <cellStyle name="Normal 9 2 24 3 6" xfId="14849"/>
    <cellStyle name="Normal 9 2 24 3 60" xfId="14850"/>
    <cellStyle name="Normal 9 2 24 3 61" xfId="14851"/>
    <cellStyle name="Normal 9 2 24 3 62" xfId="14852"/>
    <cellStyle name="Normal 9 2 24 3 7" xfId="14853"/>
    <cellStyle name="Normal 9 2 24 3 8" xfId="14854"/>
    <cellStyle name="Normal 9 2 24 3 9" xfId="14855"/>
    <cellStyle name="Normal 9 2 24 30" xfId="14856"/>
    <cellStyle name="Normal 9 2 24 31" xfId="14857"/>
    <cellStyle name="Normal 9 2 24 32" xfId="14858"/>
    <cellStyle name="Normal 9 2 24 33" xfId="14859"/>
    <cellStyle name="Normal 9 2 24 34" xfId="14860"/>
    <cellStyle name="Normal 9 2 24 35" xfId="14861"/>
    <cellStyle name="Normal 9 2 24 36" xfId="14862"/>
    <cellStyle name="Normal 9 2 24 37" xfId="14863"/>
    <cellStyle name="Normal 9 2 24 38" xfId="14864"/>
    <cellStyle name="Normal 9 2 24 39" xfId="14865"/>
    <cellStyle name="Normal 9 2 24 4" xfId="14866"/>
    <cellStyle name="Normal 9 2 24 40" xfId="14867"/>
    <cellStyle name="Normal 9 2 24 41" xfId="14868"/>
    <cellStyle name="Normal 9 2 24 42" xfId="14869"/>
    <cellStyle name="Normal 9 2 24 43" xfId="14870"/>
    <cellStyle name="Normal 9 2 24 44" xfId="14871"/>
    <cellStyle name="Normal 9 2 24 45" xfId="14872"/>
    <cellStyle name="Normal 9 2 24 46" xfId="14873"/>
    <cellStyle name="Normal 9 2 24 47" xfId="14874"/>
    <cellStyle name="Normal 9 2 24 48" xfId="14875"/>
    <cellStyle name="Normal 9 2 24 49" xfId="14876"/>
    <cellStyle name="Normal 9 2 24 5" xfId="14877"/>
    <cellStyle name="Normal 9 2 24 50" xfId="14878"/>
    <cellStyle name="Normal 9 2 24 51" xfId="14879"/>
    <cellStyle name="Normal 9 2 24 52" xfId="14880"/>
    <cellStyle name="Normal 9 2 24 53" xfId="14881"/>
    <cellStyle name="Normal 9 2 24 54" xfId="14882"/>
    <cellStyle name="Normal 9 2 24 55" xfId="14883"/>
    <cellStyle name="Normal 9 2 24 56" xfId="14884"/>
    <cellStyle name="Normal 9 2 24 57" xfId="14885"/>
    <cellStyle name="Normal 9 2 24 58" xfId="14886"/>
    <cellStyle name="Normal 9 2 24 59" xfId="14887"/>
    <cellStyle name="Normal 9 2 24 6" xfId="14888"/>
    <cellStyle name="Normal 9 2 24 60" xfId="14889"/>
    <cellStyle name="Normal 9 2 24 61" xfId="14890"/>
    <cellStyle name="Normal 9 2 24 62" xfId="14891"/>
    <cellStyle name="Normal 9 2 24 63" xfId="14892"/>
    <cellStyle name="Normal 9 2 24 64" xfId="14893"/>
    <cellStyle name="Normal 9 2 24 7" xfId="14894"/>
    <cellStyle name="Normal 9 2 24 8" xfId="14895"/>
    <cellStyle name="Normal 9 2 24 9" xfId="14896"/>
    <cellStyle name="Normal 9 2 25" xfId="3478"/>
    <cellStyle name="Normal 9 2 25 10" xfId="14897"/>
    <cellStyle name="Normal 9 2 25 11" xfId="14898"/>
    <cellStyle name="Normal 9 2 25 12" xfId="14899"/>
    <cellStyle name="Normal 9 2 25 13" xfId="14900"/>
    <cellStyle name="Normal 9 2 25 14" xfId="14901"/>
    <cellStyle name="Normal 9 2 25 15" xfId="14902"/>
    <cellStyle name="Normal 9 2 25 16" xfId="14903"/>
    <cellStyle name="Normal 9 2 25 17" xfId="14904"/>
    <cellStyle name="Normal 9 2 25 18" xfId="14905"/>
    <cellStyle name="Normal 9 2 25 19" xfId="14906"/>
    <cellStyle name="Normal 9 2 25 2" xfId="14907"/>
    <cellStyle name="Normal 9 2 25 2 10" xfId="14908"/>
    <cellStyle name="Normal 9 2 25 2 11" xfId="14909"/>
    <cellStyle name="Normal 9 2 25 2 12" xfId="14910"/>
    <cellStyle name="Normal 9 2 25 2 13" xfId="14911"/>
    <cellStyle name="Normal 9 2 25 2 14" xfId="14912"/>
    <cellStyle name="Normal 9 2 25 2 15" xfId="14913"/>
    <cellStyle name="Normal 9 2 25 2 16" xfId="14914"/>
    <cellStyle name="Normal 9 2 25 2 17" xfId="14915"/>
    <cellStyle name="Normal 9 2 25 2 18" xfId="14916"/>
    <cellStyle name="Normal 9 2 25 2 19" xfId="14917"/>
    <cellStyle name="Normal 9 2 25 2 2" xfId="14918"/>
    <cellStyle name="Normal 9 2 25 2 20" xfId="14919"/>
    <cellStyle name="Normal 9 2 25 2 21" xfId="14920"/>
    <cellStyle name="Normal 9 2 25 2 22" xfId="14921"/>
    <cellStyle name="Normal 9 2 25 2 23" xfId="14922"/>
    <cellStyle name="Normal 9 2 25 2 24" xfId="14923"/>
    <cellStyle name="Normal 9 2 25 2 25" xfId="14924"/>
    <cellStyle name="Normal 9 2 25 2 26" xfId="14925"/>
    <cellStyle name="Normal 9 2 25 2 27" xfId="14926"/>
    <cellStyle name="Normal 9 2 25 2 28" xfId="14927"/>
    <cellStyle name="Normal 9 2 25 2 29" xfId="14928"/>
    <cellStyle name="Normal 9 2 25 2 3" xfId="14929"/>
    <cellStyle name="Normal 9 2 25 2 30" xfId="14930"/>
    <cellStyle name="Normal 9 2 25 2 31" xfId="14931"/>
    <cellStyle name="Normal 9 2 25 2 32" xfId="14932"/>
    <cellStyle name="Normal 9 2 25 2 33" xfId="14933"/>
    <cellStyle name="Normal 9 2 25 2 34" xfId="14934"/>
    <cellStyle name="Normal 9 2 25 2 35" xfId="14935"/>
    <cellStyle name="Normal 9 2 25 2 36" xfId="14936"/>
    <cellStyle name="Normal 9 2 25 2 37" xfId="14937"/>
    <cellStyle name="Normal 9 2 25 2 38" xfId="14938"/>
    <cellStyle name="Normal 9 2 25 2 39" xfId="14939"/>
    <cellStyle name="Normal 9 2 25 2 4" xfId="14940"/>
    <cellStyle name="Normal 9 2 25 2 40" xfId="14941"/>
    <cellStyle name="Normal 9 2 25 2 41" xfId="14942"/>
    <cellStyle name="Normal 9 2 25 2 42" xfId="14943"/>
    <cellStyle name="Normal 9 2 25 2 43" xfId="14944"/>
    <cellStyle name="Normal 9 2 25 2 44" xfId="14945"/>
    <cellStyle name="Normal 9 2 25 2 45" xfId="14946"/>
    <cellStyle name="Normal 9 2 25 2 46" xfId="14947"/>
    <cellStyle name="Normal 9 2 25 2 47" xfId="14948"/>
    <cellStyle name="Normal 9 2 25 2 48" xfId="14949"/>
    <cellStyle name="Normal 9 2 25 2 49" xfId="14950"/>
    <cellStyle name="Normal 9 2 25 2 5" xfId="14951"/>
    <cellStyle name="Normal 9 2 25 2 50" xfId="14952"/>
    <cellStyle name="Normal 9 2 25 2 51" xfId="14953"/>
    <cellStyle name="Normal 9 2 25 2 52" xfId="14954"/>
    <cellStyle name="Normal 9 2 25 2 53" xfId="14955"/>
    <cellStyle name="Normal 9 2 25 2 54" xfId="14956"/>
    <cellStyle name="Normal 9 2 25 2 55" xfId="14957"/>
    <cellStyle name="Normal 9 2 25 2 56" xfId="14958"/>
    <cellStyle name="Normal 9 2 25 2 57" xfId="14959"/>
    <cellStyle name="Normal 9 2 25 2 58" xfId="14960"/>
    <cellStyle name="Normal 9 2 25 2 59" xfId="14961"/>
    <cellStyle name="Normal 9 2 25 2 6" xfId="14962"/>
    <cellStyle name="Normal 9 2 25 2 60" xfId="14963"/>
    <cellStyle name="Normal 9 2 25 2 61" xfId="14964"/>
    <cellStyle name="Normal 9 2 25 2 62" xfId="14965"/>
    <cellStyle name="Normal 9 2 25 2 7" xfId="14966"/>
    <cellStyle name="Normal 9 2 25 2 8" xfId="14967"/>
    <cellStyle name="Normal 9 2 25 2 9" xfId="14968"/>
    <cellStyle name="Normal 9 2 25 20" xfId="14969"/>
    <cellStyle name="Normal 9 2 25 21" xfId="14970"/>
    <cellStyle name="Normal 9 2 25 22" xfId="14971"/>
    <cellStyle name="Normal 9 2 25 23" xfId="14972"/>
    <cellStyle name="Normal 9 2 25 24" xfId="14973"/>
    <cellStyle name="Normal 9 2 25 25" xfId="14974"/>
    <cellStyle name="Normal 9 2 25 26" xfId="14975"/>
    <cellStyle name="Normal 9 2 25 27" xfId="14976"/>
    <cellStyle name="Normal 9 2 25 28" xfId="14977"/>
    <cellStyle name="Normal 9 2 25 29" xfId="14978"/>
    <cellStyle name="Normal 9 2 25 3" xfId="14979"/>
    <cellStyle name="Normal 9 2 25 3 10" xfId="14980"/>
    <cellStyle name="Normal 9 2 25 3 11" xfId="14981"/>
    <cellStyle name="Normal 9 2 25 3 12" xfId="14982"/>
    <cellStyle name="Normal 9 2 25 3 13" xfId="14983"/>
    <cellStyle name="Normal 9 2 25 3 14" xfId="14984"/>
    <cellStyle name="Normal 9 2 25 3 15" xfId="14985"/>
    <cellStyle name="Normal 9 2 25 3 16" xfId="14986"/>
    <cellStyle name="Normal 9 2 25 3 17" xfId="14987"/>
    <cellStyle name="Normal 9 2 25 3 18" xfId="14988"/>
    <cellStyle name="Normal 9 2 25 3 19" xfId="14989"/>
    <cellStyle name="Normal 9 2 25 3 2" xfId="14990"/>
    <cellStyle name="Normal 9 2 25 3 20" xfId="14991"/>
    <cellStyle name="Normal 9 2 25 3 21" xfId="14992"/>
    <cellStyle name="Normal 9 2 25 3 22" xfId="14993"/>
    <cellStyle name="Normal 9 2 25 3 23" xfId="14994"/>
    <cellStyle name="Normal 9 2 25 3 24" xfId="14995"/>
    <cellStyle name="Normal 9 2 25 3 25" xfId="14996"/>
    <cellStyle name="Normal 9 2 25 3 26" xfId="14997"/>
    <cellStyle name="Normal 9 2 25 3 27" xfId="14998"/>
    <cellStyle name="Normal 9 2 25 3 28" xfId="14999"/>
    <cellStyle name="Normal 9 2 25 3 29" xfId="15000"/>
    <cellStyle name="Normal 9 2 25 3 3" xfId="15001"/>
    <cellStyle name="Normal 9 2 25 3 30" xfId="15002"/>
    <cellStyle name="Normal 9 2 25 3 31" xfId="15003"/>
    <cellStyle name="Normal 9 2 25 3 32" xfId="15004"/>
    <cellStyle name="Normal 9 2 25 3 33" xfId="15005"/>
    <cellStyle name="Normal 9 2 25 3 34" xfId="15006"/>
    <cellStyle name="Normal 9 2 25 3 35" xfId="15007"/>
    <cellStyle name="Normal 9 2 25 3 36" xfId="15008"/>
    <cellStyle name="Normal 9 2 25 3 37" xfId="15009"/>
    <cellStyle name="Normal 9 2 25 3 38" xfId="15010"/>
    <cellStyle name="Normal 9 2 25 3 39" xfId="15011"/>
    <cellStyle name="Normal 9 2 25 3 4" xfId="15012"/>
    <cellStyle name="Normal 9 2 25 3 40" xfId="15013"/>
    <cellStyle name="Normal 9 2 25 3 41" xfId="15014"/>
    <cellStyle name="Normal 9 2 25 3 42" xfId="15015"/>
    <cellStyle name="Normal 9 2 25 3 43" xfId="15016"/>
    <cellStyle name="Normal 9 2 25 3 44" xfId="15017"/>
    <cellStyle name="Normal 9 2 25 3 45" xfId="15018"/>
    <cellStyle name="Normal 9 2 25 3 46" xfId="15019"/>
    <cellStyle name="Normal 9 2 25 3 47" xfId="15020"/>
    <cellStyle name="Normal 9 2 25 3 48" xfId="15021"/>
    <cellStyle name="Normal 9 2 25 3 49" xfId="15022"/>
    <cellStyle name="Normal 9 2 25 3 5" xfId="15023"/>
    <cellStyle name="Normal 9 2 25 3 50" xfId="15024"/>
    <cellStyle name="Normal 9 2 25 3 51" xfId="15025"/>
    <cellStyle name="Normal 9 2 25 3 52" xfId="15026"/>
    <cellStyle name="Normal 9 2 25 3 53" xfId="15027"/>
    <cellStyle name="Normal 9 2 25 3 54" xfId="15028"/>
    <cellStyle name="Normal 9 2 25 3 55" xfId="15029"/>
    <cellStyle name="Normal 9 2 25 3 56" xfId="15030"/>
    <cellStyle name="Normal 9 2 25 3 57" xfId="15031"/>
    <cellStyle name="Normal 9 2 25 3 58" xfId="15032"/>
    <cellStyle name="Normal 9 2 25 3 59" xfId="15033"/>
    <cellStyle name="Normal 9 2 25 3 6" xfId="15034"/>
    <cellStyle name="Normal 9 2 25 3 60" xfId="15035"/>
    <cellStyle name="Normal 9 2 25 3 61" xfId="15036"/>
    <cellStyle name="Normal 9 2 25 3 62" xfId="15037"/>
    <cellStyle name="Normal 9 2 25 3 7" xfId="15038"/>
    <cellStyle name="Normal 9 2 25 3 8" xfId="15039"/>
    <cellStyle name="Normal 9 2 25 3 9" xfId="15040"/>
    <cellStyle name="Normal 9 2 25 30" xfId="15041"/>
    <cellStyle name="Normal 9 2 25 31" xfId="15042"/>
    <cellStyle name="Normal 9 2 25 32" xfId="15043"/>
    <cellStyle name="Normal 9 2 25 33" xfId="15044"/>
    <cellStyle name="Normal 9 2 25 34" xfId="15045"/>
    <cellStyle name="Normal 9 2 25 35" xfId="15046"/>
    <cellStyle name="Normal 9 2 25 36" xfId="15047"/>
    <cellStyle name="Normal 9 2 25 37" xfId="15048"/>
    <cellStyle name="Normal 9 2 25 38" xfId="15049"/>
    <cellStyle name="Normal 9 2 25 39" xfId="15050"/>
    <cellStyle name="Normal 9 2 25 4" xfId="15051"/>
    <cellStyle name="Normal 9 2 25 40" xfId="15052"/>
    <cellStyle name="Normal 9 2 25 41" xfId="15053"/>
    <cellStyle name="Normal 9 2 25 42" xfId="15054"/>
    <cellStyle name="Normal 9 2 25 43" xfId="15055"/>
    <cellStyle name="Normal 9 2 25 44" xfId="15056"/>
    <cellStyle name="Normal 9 2 25 45" xfId="15057"/>
    <cellStyle name="Normal 9 2 25 46" xfId="15058"/>
    <cellStyle name="Normal 9 2 25 47" xfId="15059"/>
    <cellStyle name="Normal 9 2 25 48" xfId="15060"/>
    <cellStyle name="Normal 9 2 25 49" xfId="15061"/>
    <cellStyle name="Normal 9 2 25 5" xfId="15062"/>
    <cellStyle name="Normal 9 2 25 50" xfId="15063"/>
    <cellStyle name="Normal 9 2 25 51" xfId="15064"/>
    <cellStyle name="Normal 9 2 25 52" xfId="15065"/>
    <cellStyle name="Normal 9 2 25 53" xfId="15066"/>
    <cellStyle name="Normal 9 2 25 54" xfId="15067"/>
    <cellStyle name="Normal 9 2 25 55" xfId="15068"/>
    <cellStyle name="Normal 9 2 25 56" xfId="15069"/>
    <cellStyle name="Normal 9 2 25 57" xfId="15070"/>
    <cellStyle name="Normal 9 2 25 58" xfId="15071"/>
    <cellStyle name="Normal 9 2 25 59" xfId="15072"/>
    <cellStyle name="Normal 9 2 25 6" xfId="15073"/>
    <cellStyle name="Normal 9 2 25 60" xfId="15074"/>
    <cellStyle name="Normal 9 2 25 61" xfId="15075"/>
    <cellStyle name="Normal 9 2 25 62" xfId="15076"/>
    <cellStyle name="Normal 9 2 25 63" xfId="15077"/>
    <cellStyle name="Normal 9 2 25 64" xfId="15078"/>
    <cellStyle name="Normal 9 2 25 7" xfId="15079"/>
    <cellStyle name="Normal 9 2 25 8" xfId="15080"/>
    <cellStyle name="Normal 9 2 25 9" xfId="15081"/>
    <cellStyle name="Normal 9 2 26" xfId="3479"/>
    <cellStyle name="Normal 9 2 26 10" xfId="15082"/>
    <cellStyle name="Normal 9 2 26 11" xfId="15083"/>
    <cellStyle name="Normal 9 2 26 12" xfId="15084"/>
    <cellStyle name="Normal 9 2 26 13" xfId="15085"/>
    <cellStyle name="Normal 9 2 26 14" xfId="15086"/>
    <cellStyle name="Normal 9 2 26 15" xfId="15087"/>
    <cellStyle name="Normal 9 2 26 16" xfId="15088"/>
    <cellStyle name="Normal 9 2 26 17" xfId="15089"/>
    <cellStyle name="Normal 9 2 26 18" xfId="15090"/>
    <cellStyle name="Normal 9 2 26 19" xfId="15091"/>
    <cellStyle name="Normal 9 2 26 2" xfId="15092"/>
    <cellStyle name="Normal 9 2 26 2 10" xfId="15093"/>
    <cellStyle name="Normal 9 2 26 2 11" xfId="15094"/>
    <cellStyle name="Normal 9 2 26 2 12" xfId="15095"/>
    <cellStyle name="Normal 9 2 26 2 13" xfId="15096"/>
    <cellStyle name="Normal 9 2 26 2 14" xfId="15097"/>
    <cellStyle name="Normal 9 2 26 2 15" xfId="15098"/>
    <cellStyle name="Normal 9 2 26 2 16" xfId="15099"/>
    <cellStyle name="Normal 9 2 26 2 17" xfId="15100"/>
    <cellStyle name="Normal 9 2 26 2 18" xfId="15101"/>
    <cellStyle name="Normal 9 2 26 2 19" xfId="15102"/>
    <cellStyle name="Normal 9 2 26 2 2" xfId="15103"/>
    <cellStyle name="Normal 9 2 26 2 20" xfId="15104"/>
    <cellStyle name="Normal 9 2 26 2 21" xfId="15105"/>
    <cellStyle name="Normal 9 2 26 2 22" xfId="15106"/>
    <cellStyle name="Normal 9 2 26 2 23" xfId="15107"/>
    <cellStyle name="Normal 9 2 26 2 24" xfId="15108"/>
    <cellStyle name="Normal 9 2 26 2 25" xfId="15109"/>
    <cellStyle name="Normal 9 2 26 2 26" xfId="15110"/>
    <cellStyle name="Normal 9 2 26 2 27" xfId="15111"/>
    <cellStyle name="Normal 9 2 26 2 28" xfId="15112"/>
    <cellStyle name="Normal 9 2 26 2 29" xfId="15113"/>
    <cellStyle name="Normal 9 2 26 2 3" xfId="15114"/>
    <cellStyle name="Normal 9 2 26 2 30" xfId="15115"/>
    <cellStyle name="Normal 9 2 26 2 31" xfId="15116"/>
    <cellStyle name="Normal 9 2 26 2 32" xfId="15117"/>
    <cellStyle name="Normal 9 2 26 2 33" xfId="15118"/>
    <cellStyle name="Normal 9 2 26 2 34" xfId="15119"/>
    <cellStyle name="Normal 9 2 26 2 35" xfId="15120"/>
    <cellStyle name="Normal 9 2 26 2 36" xfId="15121"/>
    <cellStyle name="Normal 9 2 26 2 37" xfId="15122"/>
    <cellStyle name="Normal 9 2 26 2 38" xfId="15123"/>
    <cellStyle name="Normal 9 2 26 2 39" xfId="15124"/>
    <cellStyle name="Normal 9 2 26 2 4" xfId="15125"/>
    <cellStyle name="Normal 9 2 26 2 40" xfId="15126"/>
    <cellStyle name="Normal 9 2 26 2 41" xfId="15127"/>
    <cellStyle name="Normal 9 2 26 2 42" xfId="15128"/>
    <cellStyle name="Normal 9 2 26 2 43" xfId="15129"/>
    <cellStyle name="Normal 9 2 26 2 44" xfId="15130"/>
    <cellStyle name="Normal 9 2 26 2 45" xfId="15131"/>
    <cellStyle name="Normal 9 2 26 2 46" xfId="15132"/>
    <cellStyle name="Normal 9 2 26 2 47" xfId="15133"/>
    <cellStyle name="Normal 9 2 26 2 48" xfId="15134"/>
    <cellStyle name="Normal 9 2 26 2 49" xfId="15135"/>
    <cellStyle name="Normal 9 2 26 2 5" xfId="15136"/>
    <cellStyle name="Normal 9 2 26 2 50" xfId="15137"/>
    <cellStyle name="Normal 9 2 26 2 51" xfId="15138"/>
    <cellStyle name="Normal 9 2 26 2 52" xfId="15139"/>
    <cellStyle name="Normal 9 2 26 2 53" xfId="15140"/>
    <cellStyle name="Normal 9 2 26 2 54" xfId="15141"/>
    <cellStyle name="Normal 9 2 26 2 55" xfId="15142"/>
    <cellStyle name="Normal 9 2 26 2 56" xfId="15143"/>
    <cellStyle name="Normal 9 2 26 2 57" xfId="15144"/>
    <cellStyle name="Normal 9 2 26 2 58" xfId="15145"/>
    <cellStyle name="Normal 9 2 26 2 59" xfId="15146"/>
    <cellStyle name="Normal 9 2 26 2 6" xfId="15147"/>
    <cellStyle name="Normal 9 2 26 2 60" xfId="15148"/>
    <cellStyle name="Normal 9 2 26 2 61" xfId="15149"/>
    <cellStyle name="Normal 9 2 26 2 62" xfId="15150"/>
    <cellStyle name="Normal 9 2 26 2 7" xfId="15151"/>
    <cellStyle name="Normal 9 2 26 2 8" xfId="15152"/>
    <cellStyle name="Normal 9 2 26 2 9" xfId="15153"/>
    <cellStyle name="Normal 9 2 26 20" xfId="15154"/>
    <cellStyle name="Normal 9 2 26 21" xfId="15155"/>
    <cellStyle name="Normal 9 2 26 22" xfId="15156"/>
    <cellStyle name="Normal 9 2 26 23" xfId="15157"/>
    <cellStyle name="Normal 9 2 26 24" xfId="15158"/>
    <cellStyle name="Normal 9 2 26 25" xfId="15159"/>
    <cellStyle name="Normal 9 2 26 26" xfId="15160"/>
    <cellStyle name="Normal 9 2 26 27" xfId="15161"/>
    <cellStyle name="Normal 9 2 26 28" xfId="15162"/>
    <cellStyle name="Normal 9 2 26 29" xfId="15163"/>
    <cellStyle name="Normal 9 2 26 3" xfId="15164"/>
    <cellStyle name="Normal 9 2 26 3 10" xfId="15165"/>
    <cellStyle name="Normal 9 2 26 3 11" xfId="15166"/>
    <cellStyle name="Normal 9 2 26 3 12" xfId="15167"/>
    <cellStyle name="Normal 9 2 26 3 13" xfId="15168"/>
    <cellStyle name="Normal 9 2 26 3 14" xfId="15169"/>
    <cellStyle name="Normal 9 2 26 3 15" xfId="15170"/>
    <cellStyle name="Normal 9 2 26 3 16" xfId="15171"/>
    <cellStyle name="Normal 9 2 26 3 17" xfId="15172"/>
    <cellStyle name="Normal 9 2 26 3 18" xfId="15173"/>
    <cellStyle name="Normal 9 2 26 3 19" xfId="15174"/>
    <cellStyle name="Normal 9 2 26 3 2" xfId="15175"/>
    <cellStyle name="Normal 9 2 26 3 20" xfId="15176"/>
    <cellStyle name="Normal 9 2 26 3 21" xfId="15177"/>
    <cellStyle name="Normal 9 2 26 3 22" xfId="15178"/>
    <cellStyle name="Normal 9 2 26 3 23" xfId="15179"/>
    <cellStyle name="Normal 9 2 26 3 24" xfId="15180"/>
    <cellStyle name="Normal 9 2 26 3 25" xfId="15181"/>
    <cellStyle name="Normal 9 2 26 3 26" xfId="15182"/>
    <cellStyle name="Normal 9 2 26 3 27" xfId="15183"/>
    <cellStyle name="Normal 9 2 26 3 28" xfId="15184"/>
    <cellStyle name="Normal 9 2 26 3 29" xfId="15185"/>
    <cellStyle name="Normal 9 2 26 3 3" xfId="15186"/>
    <cellStyle name="Normal 9 2 26 3 30" xfId="15187"/>
    <cellStyle name="Normal 9 2 26 3 31" xfId="15188"/>
    <cellStyle name="Normal 9 2 26 3 32" xfId="15189"/>
    <cellStyle name="Normal 9 2 26 3 33" xfId="15190"/>
    <cellStyle name="Normal 9 2 26 3 34" xfId="15191"/>
    <cellStyle name="Normal 9 2 26 3 35" xfId="15192"/>
    <cellStyle name="Normal 9 2 26 3 36" xfId="15193"/>
    <cellStyle name="Normal 9 2 26 3 37" xfId="15194"/>
    <cellStyle name="Normal 9 2 26 3 38" xfId="15195"/>
    <cellStyle name="Normal 9 2 26 3 39" xfId="15196"/>
    <cellStyle name="Normal 9 2 26 3 4" xfId="15197"/>
    <cellStyle name="Normal 9 2 26 3 40" xfId="15198"/>
    <cellStyle name="Normal 9 2 26 3 41" xfId="15199"/>
    <cellStyle name="Normal 9 2 26 3 42" xfId="15200"/>
    <cellStyle name="Normal 9 2 26 3 43" xfId="15201"/>
    <cellStyle name="Normal 9 2 26 3 44" xfId="15202"/>
    <cellStyle name="Normal 9 2 26 3 45" xfId="15203"/>
    <cellStyle name="Normal 9 2 26 3 46" xfId="15204"/>
    <cellStyle name="Normal 9 2 26 3 47" xfId="15205"/>
    <cellStyle name="Normal 9 2 26 3 48" xfId="15206"/>
    <cellStyle name="Normal 9 2 26 3 49" xfId="15207"/>
    <cellStyle name="Normal 9 2 26 3 5" xfId="15208"/>
    <cellStyle name="Normal 9 2 26 3 50" xfId="15209"/>
    <cellStyle name="Normal 9 2 26 3 51" xfId="15210"/>
    <cellStyle name="Normal 9 2 26 3 52" xfId="15211"/>
    <cellStyle name="Normal 9 2 26 3 53" xfId="15212"/>
    <cellStyle name="Normal 9 2 26 3 54" xfId="15213"/>
    <cellStyle name="Normal 9 2 26 3 55" xfId="15214"/>
    <cellStyle name="Normal 9 2 26 3 56" xfId="15215"/>
    <cellStyle name="Normal 9 2 26 3 57" xfId="15216"/>
    <cellStyle name="Normal 9 2 26 3 58" xfId="15217"/>
    <cellStyle name="Normal 9 2 26 3 59" xfId="15218"/>
    <cellStyle name="Normal 9 2 26 3 6" xfId="15219"/>
    <cellStyle name="Normal 9 2 26 3 60" xfId="15220"/>
    <cellStyle name="Normal 9 2 26 3 61" xfId="15221"/>
    <cellStyle name="Normal 9 2 26 3 62" xfId="15222"/>
    <cellStyle name="Normal 9 2 26 3 7" xfId="15223"/>
    <cellStyle name="Normal 9 2 26 3 8" xfId="15224"/>
    <cellStyle name="Normal 9 2 26 3 9" xfId="15225"/>
    <cellStyle name="Normal 9 2 26 30" xfId="15226"/>
    <cellStyle name="Normal 9 2 26 31" xfId="15227"/>
    <cellStyle name="Normal 9 2 26 32" xfId="15228"/>
    <cellStyle name="Normal 9 2 26 33" xfId="15229"/>
    <cellStyle name="Normal 9 2 26 34" xfId="15230"/>
    <cellStyle name="Normal 9 2 26 35" xfId="15231"/>
    <cellStyle name="Normal 9 2 26 36" xfId="15232"/>
    <cellStyle name="Normal 9 2 26 37" xfId="15233"/>
    <cellStyle name="Normal 9 2 26 38" xfId="15234"/>
    <cellStyle name="Normal 9 2 26 39" xfId="15235"/>
    <cellStyle name="Normal 9 2 26 4" xfId="15236"/>
    <cellStyle name="Normal 9 2 26 40" xfId="15237"/>
    <cellStyle name="Normal 9 2 26 41" xfId="15238"/>
    <cellStyle name="Normal 9 2 26 42" xfId="15239"/>
    <cellStyle name="Normal 9 2 26 43" xfId="15240"/>
    <cellStyle name="Normal 9 2 26 44" xfId="15241"/>
    <cellStyle name="Normal 9 2 26 45" xfId="15242"/>
    <cellStyle name="Normal 9 2 26 46" xfId="15243"/>
    <cellStyle name="Normal 9 2 26 47" xfId="15244"/>
    <cellStyle name="Normal 9 2 26 48" xfId="15245"/>
    <cellStyle name="Normal 9 2 26 49" xfId="15246"/>
    <cellStyle name="Normal 9 2 26 5" xfId="15247"/>
    <cellStyle name="Normal 9 2 26 50" xfId="15248"/>
    <cellStyle name="Normal 9 2 26 51" xfId="15249"/>
    <cellStyle name="Normal 9 2 26 52" xfId="15250"/>
    <cellStyle name="Normal 9 2 26 53" xfId="15251"/>
    <cellStyle name="Normal 9 2 26 54" xfId="15252"/>
    <cellStyle name="Normal 9 2 26 55" xfId="15253"/>
    <cellStyle name="Normal 9 2 26 56" xfId="15254"/>
    <cellStyle name="Normal 9 2 26 57" xfId="15255"/>
    <cellStyle name="Normal 9 2 26 58" xfId="15256"/>
    <cellStyle name="Normal 9 2 26 59" xfId="15257"/>
    <cellStyle name="Normal 9 2 26 6" xfId="15258"/>
    <cellStyle name="Normal 9 2 26 60" xfId="15259"/>
    <cellStyle name="Normal 9 2 26 61" xfId="15260"/>
    <cellStyle name="Normal 9 2 26 62" xfId="15261"/>
    <cellStyle name="Normal 9 2 26 63" xfId="15262"/>
    <cellStyle name="Normal 9 2 26 64" xfId="15263"/>
    <cellStyle name="Normal 9 2 26 7" xfId="15264"/>
    <cellStyle name="Normal 9 2 26 8" xfId="15265"/>
    <cellStyle name="Normal 9 2 26 9" xfId="15266"/>
    <cellStyle name="Normal 9 2 27" xfId="3480"/>
    <cellStyle name="Normal 9 2 27 10" xfId="15267"/>
    <cellStyle name="Normal 9 2 27 11" xfId="15268"/>
    <cellStyle name="Normal 9 2 27 12" xfId="15269"/>
    <cellStyle name="Normal 9 2 27 13" xfId="15270"/>
    <cellStyle name="Normal 9 2 27 14" xfId="15271"/>
    <cellStyle name="Normal 9 2 27 15" xfId="15272"/>
    <cellStyle name="Normal 9 2 27 16" xfId="15273"/>
    <cellStyle name="Normal 9 2 27 17" xfId="15274"/>
    <cellStyle name="Normal 9 2 27 18" xfId="15275"/>
    <cellStyle name="Normal 9 2 27 19" xfId="15276"/>
    <cellStyle name="Normal 9 2 27 2" xfId="15277"/>
    <cellStyle name="Normal 9 2 27 2 10" xfId="15278"/>
    <cellStyle name="Normal 9 2 27 2 11" xfId="15279"/>
    <cellStyle name="Normal 9 2 27 2 12" xfId="15280"/>
    <cellStyle name="Normal 9 2 27 2 13" xfId="15281"/>
    <cellStyle name="Normal 9 2 27 2 14" xfId="15282"/>
    <cellStyle name="Normal 9 2 27 2 15" xfId="15283"/>
    <cellStyle name="Normal 9 2 27 2 16" xfId="15284"/>
    <cellStyle name="Normal 9 2 27 2 17" xfId="15285"/>
    <cellStyle name="Normal 9 2 27 2 18" xfId="15286"/>
    <cellStyle name="Normal 9 2 27 2 19" xfId="15287"/>
    <cellStyle name="Normal 9 2 27 2 2" xfId="15288"/>
    <cellStyle name="Normal 9 2 27 2 20" xfId="15289"/>
    <cellStyle name="Normal 9 2 27 2 21" xfId="15290"/>
    <cellStyle name="Normal 9 2 27 2 22" xfId="15291"/>
    <cellStyle name="Normal 9 2 27 2 23" xfId="15292"/>
    <cellStyle name="Normal 9 2 27 2 24" xfId="15293"/>
    <cellStyle name="Normal 9 2 27 2 25" xfId="15294"/>
    <cellStyle name="Normal 9 2 27 2 26" xfId="15295"/>
    <cellStyle name="Normal 9 2 27 2 27" xfId="15296"/>
    <cellStyle name="Normal 9 2 27 2 28" xfId="15297"/>
    <cellStyle name="Normal 9 2 27 2 29" xfId="15298"/>
    <cellStyle name="Normal 9 2 27 2 3" xfId="15299"/>
    <cellStyle name="Normal 9 2 27 2 30" xfId="15300"/>
    <cellStyle name="Normal 9 2 27 2 31" xfId="15301"/>
    <cellStyle name="Normal 9 2 27 2 32" xfId="15302"/>
    <cellStyle name="Normal 9 2 27 2 33" xfId="15303"/>
    <cellStyle name="Normal 9 2 27 2 34" xfId="15304"/>
    <cellStyle name="Normal 9 2 27 2 35" xfId="15305"/>
    <cellStyle name="Normal 9 2 27 2 36" xfId="15306"/>
    <cellStyle name="Normal 9 2 27 2 37" xfId="15307"/>
    <cellStyle name="Normal 9 2 27 2 38" xfId="15308"/>
    <cellStyle name="Normal 9 2 27 2 39" xfId="15309"/>
    <cellStyle name="Normal 9 2 27 2 4" xfId="15310"/>
    <cellStyle name="Normal 9 2 27 2 40" xfId="15311"/>
    <cellStyle name="Normal 9 2 27 2 41" xfId="15312"/>
    <cellStyle name="Normal 9 2 27 2 42" xfId="15313"/>
    <cellStyle name="Normal 9 2 27 2 43" xfId="15314"/>
    <cellStyle name="Normal 9 2 27 2 44" xfId="15315"/>
    <cellStyle name="Normal 9 2 27 2 45" xfId="15316"/>
    <cellStyle name="Normal 9 2 27 2 46" xfId="15317"/>
    <cellStyle name="Normal 9 2 27 2 47" xfId="15318"/>
    <cellStyle name="Normal 9 2 27 2 48" xfId="15319"/>
    <cellStyle name="Normal 9 2 27 2 49" xfId="15320"/>
    <cellStyle name="Normal 9 2 27 2 5" xfId="15321"/>
    <cellStyle name="Normal 9 2 27 2 50" xfId="15322"/>
    <cellStyle name="Normal 9 2 27 2 51" xfId="15323"/>
    <cellStyle name="Normal 9 2 27 2 52" xfId="15324"/>
    <cellStyle name="Normal 9 2 27 2 53" xfId="15325"/>
    <cellStyle name="Normal 9 2 27 2 54" xfId="15326"/>
    <cellStyle name="Normal 9 2 27 2 55" xfId="15327"/>
    <cellStyle name="Normal 9 2 27 2 56" xfId="15328"/>
    <cellStyle name="Normal 9 2 27 2 57" xfId="15329"/>
    <cellStyle name="Normal 9 2 27 2 58" xfId="15330"/>
    <cellStyle name="Normal 9 2 27 2 59" xfId="15331"/>
    <cellStyle name="Normal 9 2 27 2 6" xfId="15332"/>
    <cellStyle name="Normal 9 2 27 2 60" xfId="15333"/>
    <cellStyle name="Normal 9 2 27 2 61" xfId="15334"/>
    <cellStyle name="Normal 9 2 27 2 62" xfId="15335"/>
    <cellStyle name="Normal 9 2 27 2 7" xfId="15336"/>
    <cellStyle name="Normal 9 2 27 2 8" xfId="15337"/>
    <cellStyle name="Normal 9 2 27 2 9" xfId="15338"/>
    <cellStyle name="Normal 9 2 27 20" xfId="15339"/>
    <cellStyle name="Normal 9 2 27 21" xfId="15340"/>
    <cellStyle name="Normal 9 2 27 22" xfId="15341"/>
    <cellStyle name="Normal 9 2 27 23" xfId="15342"/>
    <cellStyle name="Normal 9 2 27 24" xfId="15343"/>
    <cellStyle name="Normal 9 2 27 25" xfId="15344"/>
    <cellStyle name="Normal 9 2 27 26" xfId="15345"/>
    <cellStyle name="Normal 9 2 27 27" xfId="15346"/>
    <cellStyle name="Normal 9 2 27 28" xfId="15347"/>
    <cellStyle name="Normal 9 2 27 29" xfId="15348"/>
    <cellStyle name="Normal 9 2 27 3" xfId="15349"/>
    <cellStyle name="Normal 9 2 27 3 10" xfId="15350"/>
    <cellStyle name="Normal 9 2 27 3 11" xfId="15351"/>
    <cellStyle name="Normal 9 2 27 3 12" xfId="15352"/>
    <cellStyle name="Normal 9 2 27 3 13" xfId="15353"/>
    <cellStyle name="Normal 9 2 27 3 14" xfId="15354"/>
    <cellStyle name="Normal 9 2 27 3 15" xfId="15355"/>
    <cellStyle name="Normal 9 2 27 3 16" xfId="15356"/>
    <cellStyle name="Normal 9 2 27 3 17" xfId="15357"/>
    <cellStyle name="Normal 9 2 27 3 18" xfId="15358"/>
    <cellStyle name="Normal 9 2 27 3 19" xfId="15359"/>
    <cellStyle name="Normal 9 2 27 3 2" xfId="15360"/>
    <cellStyle name="Normal 9 2 27 3 20" xfId="15361"/>
    <cellStyle name="Normal 9 2 27 3 21" xfId="15362"/>
    <cellStyle name="Normal 9 2 27 3 22" xfId="15363"/>
    <cellStyle name="Normal 9 2 27 3 23" xfId="15364"/>
    <cellStyle name="Normal 9 2 27 3 24" xfId="15365"/>
    <cellStyle name="Normal 9 2 27 3 25" xfId="15366"/>
    <cellStyle name="Normal 9 2 27 3 26" xfId="15367"/>
    <cellStyle name="Normal 9 2 27 3 27" xfId="15368"/>
    <cellStyle name="Normal 9 2 27 3 28" xfId="15369"/>
    <cellStyle name="Normal 9 2 27 3 29" xfId="15370"/>
    <cellStyle name="Normal 9 2 27 3 3" xfId="15371"/>
    <cellStyle name="Normal 9 2 27 3 30" xfId="15372"/>
    <cellStyle name="Normal 9 2 27 3 31" xfId="15373"/>
    <cellStyle name="Normal 9 2 27 3 32" xfId="15374"/>
    <cellStyle name="Normal 9 2 27 3 33" xfId="15375"/>
    <cellStyle name="Normal 9 2 27 3 34" xfId="15376"/>
    <cellStyle name="Normal 9 2 27 3 35" xfId="15377"/>
    <cellStyle name="Normal 9 2 27 3 36" xfId="15378"/>
    <cellStyle name="Normal 9 2 27 3 37" xfId="15379"/>
    <cellStyle name="Normal 9 2 27 3 38" xfId="15380"/>
    <cellStyle name="Normal 9 2 27 3 39" xfId="15381"/>
    <cellStyle name="Normal 9 2 27 3 4" xfId="15382"/>
    <cellStyle name="Normal 9 2 27 3 40" xfId="15383"/>
    <cellStyle name="Normal 9 2 27 3 41" xfId="15384"/>
    <cellStyle name="Normal 9 2 27 3 42" xfId="15385"/>
    <cellStyle name="Normal 9 2 27 3 43" xfId="15386"/>
    <cellStyle name="Normal 9 2 27 3 44" xfId="15387"/>
    <cellStyle name="Normal 9 2 27 3 45" xfId="15388"/>
    <cellStyle name="Normal 9 2 27 3 46" xfId="15389"/>
    <cellStyle name="Normal 9 2 27 3 47" xfId="15390"/>
    <cellStyle name="Normal 9 2 27 3 48" xfId="15391"/>
    <cellStyle name="Normal 9 2 27 3 49" xfId="15392"/>
    <cellStyle name="Normal 9 2 27 3 5" xfId="15393"/>
    <cellStyle name="Normal 9 2 27 3 50" xfId="15394"/>
    <cellStyle name="Normal 9 2 27 3 51" xfId="15395"/>
    <cellStyle name="Normal 9 2 27 3 52" xfId="15396"/>
    <cellStyle name="Normal 9 2 27 3 53" xfId="15397"/>
    <cellStyle name="Normal 9 2 27 3 54" xfId="15398"/>
    <cellStyle name="Normal 9 2 27 3 55" xfId="15399"/>
    <cellStyle name="Normal 9 2 27 3 56" xfId="15400"/>
    <cellStyle name="Normal 9 2 27 3 57" xfId="15401"/>
    <cellStyle name="Normal 9 2 27 3 58" xfId="15402"/>
    <cellStyle name="Normal 9 2 27 3 59" xfId="15403"/>
    <cellStyle name="Normal 9 2 27 3 6" xfId="15404"/>
    <cellStyle name="Normal 9 2 27 3 60" xfId="15405"/>
    <cellStyle name="Normal 9 2 27 3 61" xfId="15406"/>
    <cellStyle name="Normal 9 2 27 3 62" xfId="15407"/>
    <cellStyle name="Normal 9 2 27 3 7" xfId="15408"/>
    <cellStyle name="Normal 9 2 27 3 8" xfId="15409"/>
    <cellStyle name="Normal 9 2 27 3 9" xfId="15410"/>
    <cellStyle name="Normal 9 2 27 30" xfId="15411"/>
    <cellStyle name="Normal 9 2 27 31" xfId="15412"/>
    <cellStyle name="Normal 9 2 27 32" xfId="15413"/>
    <cellStyle name="Normal 9 2 27 33" xfId="15414"/>
    <cellStyle name="Normal 9 2 27 34" xfId="15415"/>
    <cellStyle name="Normal 9 2 27 35" xfId="15416"/>
    <cellStyle name="Normal 9 2 27 36" xfId="15417"/>
    <cellStyle name="Normal 9 2 27 37" xfId="15418"/>
    <cellStyle name="Normal 9 2 27 38" xfId="15419"/>
    <cellStyle name="Normal 9 2 27 39" xfId="15420"/>
    <cellStyle name="Normal 9 2 27 4" xfId="15421"/>
    <cellStyle name="Normal 9 2 27 40" xfId="15422"/>
    <cellStyle name="Normal 9 2 27 41" xfId="15423"/>
    <cellStyle name="Normal 9 2 27 42" xfId="15424"/>
    <cellStyle name="Normal 9 2 27 43" xfId="15425"/>
    <cellStyle name="Normal 9 2 27 44" xfId="15426"/>
    <cellStyle name="Normal 9 2 27 45" xfId="15427"/>
    <cellStyle name="Normal 9 2 27 46" xfId="15428"/>
    <cellStyle name="Normal 9 2 27 47" xfId="15429"/>
    <cellStyle name="Normal 9 2 27 48" xfId="15430"/>
    <cellStyle name="Normal 9 2 27 49" xfId="15431"/>
    <cellStyle name="Normal 9 2 27 5" xfId="15432"/>
    <cellStyle name="Normal 9 2 27 50" xfId="15433"/>
    <cellStyle name="Normal 9 2 27 51" xfId="15434"/>
    <cellStyle name="Normal 9 2 27 52" xfId="15435"/>
    <cellStyle name="Normal 9 2 27 53" xfId="15436"/>
    <cellStyle name="Normal 9 2 27 54" xfId="15437"/>
    <cellStyle name="Normal 9 2 27 55" xfId="15438"/>
    <cellStyle name="Normal 9 2 27 56" xfId="15439"/>
    <cellStyle name="Normal 9 2 27 57" xfId="15440"/>
    <cellStyle name="Normal 9 2 27 58" xfId="15441"/>
    <cellStyle name="Normal 9 2 27 59" xfId="15442"/>
    <cellStyle name="Normal 9 2 27 6" xfId="15443"/>
    <cellStyle name="Normal 9 2 27 60" xfId="15444"/>
    <cellStyle name="Normal 9 2 27 61" xfId="15445"/>
    <cellStyle name="Normal 9 2 27 62" xfId="15446"/>
    <cellStyle name="Normal 9 2 27 63" xfId="15447"/>
    <cellStyle name="Normal 9 2 27 64" xfId="15448"/>
    <cellStyle name="Normal 9 2 27 7" xfId="15449"/>
    <cellStyle name="Normal 9 2 27 8" xfId="15450"/>
    <cellStyle name="Normal 9 2 27 9" xfId="15451"/>
    <cellStyle name="Normal 9 2 28" xfId="3481"/>
    <cellStyle name="Normal 9 2 28 10" xfId="15452"/>
    <cellStyle name="Normal 9 2 28 11" xfId="15453"/>
    <cellStyle name="Normal 9 2 28 12" xfId="15454"/>
    <cellStyle name="Normal 9 2 28 13" xfId="15455"/>
    <cellStyle name="Normal 9 2 28 14" xfId="15456"/>
    <cellStyle name="Normal 9 2 28 15" xfId="15457"/>
    <cellStyle name="Normal 9 2 28 16" xfId="15458"/>
    <cellStyle name="Normal 9 2 28 17" xfId="15459"/>
    <cellStyle name="Normal 9 2 28 18" xfId="15460"/>
    <cellStyle name="Normal 9 2 28 19" xfId="15461"/>
    <cellStyle name="Normal 9 2 28 2" xfId="15462"/>
    <cellStyle name="Normal 9 2 28 2 10" xfId="15463"/>
    <cellStyle name="Normal 9 2 28 2 11" xfId="15464"/>
    <cellStyle name="Normal 9 2 28 2 12" xfId="15465"/>
    <cellStyle name="Normal 9 2 28 2 13" xfId="15466"/>
    <cellStyle name="Normal 9 2 28 2 14" xfId="15467"/>
    <cellStyle name="Normal 9 2 28 2 15" xfId="15468"/>
    <cellStyle name="Normal 9 2 28 2 16" xfId="15469"/>
    <cellStyle name="Normal 9 2 28 2 17" xfId="15470"/>
    <cellStyle name="Normal 9 2 28 2 18" xfId="15471"/>
    <cellStyle name="Normal 9 2 28 2 19" xfId="15472"/>
    <cellStyle name="Normal 9 2 28 2 2" xfId="15473"/>
    <cellStyle name="Normal 9 2 28 2 20" xfId="15474"/>
    <cellStyle name="Normal 9 2 28 2 21" xfId="15475"/>
    <cellStyle name="Normal 9 2 28 2 22" xfId="15476"/>
    <cellStyle name="Normal 9 2 28 2 23" xfId="15477"/>
    <cellStyle name="Normal 9 2 28 2 24" xfId="15478"/>
    <cellStyle name="Normal 9 2 28 2 25" xfId="15479"/>
    <cellStyle name="Normal 9 2 28 2 26" xfId="15480"/>
    <cellStyle name="Normal 9 2 28 2 27" xfId="15481"/>
    <cellStyle name="Normal 9 2 28 2 28" xfId="15482"/>
    <cellStyle name="Normal 9 2 28 2 29" xfId="15483"/>
    <cellStyle name="Normal 9 2 28 2 3" xfId="15484"/>
    <cellStyle name="Normal 9 2 28 2 30" xfId="15485"/>
    <cellStyle name="Normal 9 2 28 2 31" xfId="15486"/>
    <cellStyle name="Normal 9 2 28 2 32" xfId="15487"/>
    <cellStyle name="Normal 9 2 28 2 33" xfId="15488"/>
    <cellStyle name="Normal 9 2 28 2 34" xfId="15489"/>
    <cellStyle name="Normal 9 2 28 2 35" xfId="15490"/>
    <cellStyle name="Normal 9 2 28 2 36" xfId="15491"/>
    <cellStyle name="Normal 9 2 28 2 37" xfId="15492"/>
    <cellStyle name="Normal 9 2 28 2 38" xfId="15493"/>
    <cellStyle name="Normal 9 2 28 2 39" xfId="15494"/>
    <cellStyle name="Normal 9 2 28 2 4" xfId="15495"/>
    <cellStyle name="Normal 9 2 28 2 40" xfId="15496"/>
    <cellStyle name="Normal 9 2 28 2 41" xfId="15497"/>
    <cellStyle name="Normal 9 2 28 2 42" xfId="15498"/>
    <cellStyle name="Normal 9 2 28 2 43" xfId="15499"/>
    <cellStyle name="Normal 9 2 28 2 44" xfId="15500"/>
    <cellStyle name="Normal 9 2 28 2 45" xfId="15501"/>
    <cellStyle name="Normal 9 2 28 2 46" xfId="15502"/>
    <cellStyle name="Normal 9 2 28 2 47" xfId="15503"/>
    <cellStyle name="Normal 9 2 28 2 48" xfId="15504"/>
    <cellStyle name="Normal 9 2 28 2 49" xfId="15505"/>
    <cellStyle name="Normal 9 2 28 2 5" xfId="15506"/>
    <cellStyle name="Normal 9 2 28 2 50" xfId="15507"/>
    <cellStyle name="Normal 9 2 28 2 51" xfId="15508"/>
    <cellStyle name="Normal 9 2 28 2 52" xfId="15509"/>
    <cellStyle name="Normal 9 2 28 2 53" xfId="15510"/>
    <cellStyle name="Normal 9 2 28 2 54" xfId="15511"/>
    <cellStyle name="Normal 9 2 28 2 55" xfId="15512"/>
    <cellStyle name="Normal 9 2 28 2 56" xfId="15513"/>
    <cellStyle name="Normal 9 2 28 2 57" xfId="15514"/>
    <cellStyle name="Normal 9 2 28 2 58" xfId="15515"/>
    <cellStyle name="Normal 9 2 28 2 59" xfId="15516"/>
    <cellStyle name="Normal 9 2 28 2 6" xfId="15517"/>
    <cellStyle name="Normal 9 2 28 2 60" xfId="15518"/>
    <cellStyle name="Normal 9 2 28 2 61" xfId="15519"/>
    <cellStyle name="Normal 9 2 28 2 62" xfId="15520"/>
    <cellStyle name="Normal 9 2 28 2 7" xfId="15521"/>
    <cellStyle name="Normal 9 2 28 2 8" xfId="15522"/>
    <cellStyle name="Normal 9 2 28 2 9" xfId="15523"/>
    <cellStyle name="Normal 9 2 28 20" xfId="15524"/>
    <cellStyle name="Normal 9 2 28 21" xfId="15525"/>
    <cellStyle name="Normal 9 2 28 22" xfId="15526"/>
    <cellStyle name="Normal 9 2 28 23" xfId="15527"/>
    <cellStyle name="Normal 9 2 28 24" xfId="15528"/>
    <cellStyle name="Normal 9 2 28 25" xfId="15529"/>
    <cellStyle name="Normal 9 2 28 26" xfId="15530"/>
    <cellStyle name="Normal 9 2 28 27" xfId="15531"/>
    <cellStyle name="Normal 9 2 28 28" xfId="15532"/>
    <cellStyle name="Normal 9 2 28 29" xfId="15533"/>
    <cellStyle name="Normal 9 2 28 3" xfId="15534"/>
    <cellStyle name="Normal 9 2 28 3 10" xfId="15535"/>
    <cellStyle name="Normal 9 2 28 3 11" xfId="15536"/>
    <cellStyle name="Normal 9 2 28 3 12" xfId="15537"/>
    <cellStyle name="Normal 9 2 28 3 13" xfId="15538"/>
    <cellStyle name="Normal 9 2 28 3 14" xfId="15539"/>
    <cellStyle name="Normal 9 2 28 3 15" xfId="15540"/>
    <cellStyle name="Normal 9 2 28 3 16" xfId="15541"/>
    <cellStyle name="Normal 9 2 28 3 17" xfId="15542"/>
    <cellStyle name="Normal 9 2 28 3 18" xfId="15543"/>
    <cellStyle name="Normal 9 2 28 3 19" xfId="15544"/>
    <cellStyle name="Normal 9 2 28 3 2" xfId="15545"/>
    <cellStyle name="Normal 9 2 28 3 20" xfId="15546"/>
    <cellStyle name="Normal 9 2 28 3 21" xfId="15547"/>
    <cellStyle name="Normal 9 2 28 3 22" xfId="15548"/>
    <cellStyle name="Normal 9 2 28 3 23" xfId="15549"/>
    <cellStyle name="Normal 9 2 28 3 24" xfId="15550"/>
    <cellStyle name="Normal 9 2 28 3 25" xfId="15551"/>
    <cellStyle name="Normal 9 2 28 3 26" xfId="15552"/>
    <cellStyle name="Normal 9 2 28 3 27" xfId="15553"/>
    <cellStyle name="Normal 9 2 28 3 28" xfId="15554"/>
    <cellStyle name="Normal 9 2 28 3 29" xfId="15555"/>
    <cellStyle name="Normal 9 2 28 3 3" xfId="15556"/>
    <cellStyle name="Normal 9 2 28 3 30" xfId="15557"/>
    <cellStyle name="Normal 9 2 28 3 31" xfId="15558"/>
    <cellStyle name="Normal 9 2 28 3 32" xfId="15559"/>
    <cellStyle name="Normal 9 2 28 3 33" xfId="15560"/>
    <cellStyle name="Normal 9 2 28 3 34" xfId="15561"/>
    <cellStyle name="Normal 9 2 28 3 35" xfId="15562"/>
    <cellStyle name="Normal 9 2 28 3 36" xfId="15563"/>
    <cellStyle name="Normal 9 2 28 3 37" xfId="15564"/>
    <cellStyle name="Normal 9 2 28 3 38" xfId="15565"/>
    <cellStyle name="Normal 9 2 28 3 39" xfId="15566"/>
    <cellStyle name="Normal 9 2 28 3 4" xfId="15567"/>
    <cellStyle name="Normal 9 2 28 3 40" xfId="15568"/>
    <cellStyle name="Normal 9 2 28 3 41" xfId="15569"/>
    <cellStyle name="Normal 9 2 28 3 42" xfId="15570"/>
    <cellStyle name="Normal 9 2 28 3 43" xfId="15571"/>
    <cellStyle name="Normal 9 2 28 3 44" xfId="15572"/>
    <cellStyle name="Normal 9 2 28 3 45" xfId="15573"/>
    <cellStyle name="Normal 9 2 28 3 46" xfId="15574"/>
    <cellStyle name="Normal 9 2 28 3 47" xfId="15575"/>
    <cellStyle name="Normal 9 2 28 3 48" xfId="15576"/>
    <cellStyle name="Normal 9 2 28 3 49" xfId="15577"/>
    <cellStyle name="Normal 9 2 28 3 5" xfId="15578"/>
    <cellStyle name="Normal 9 2 28 3 50" xfId="15579"/>
    <cellStyle name="Normal 9 2 28 3 51" xfId="15580"/>
    <cellStyle name="Normal 9 2 28 3 52" xfId="15581"/>
    <cellStyle name="Normal 9 2 28 3 53" xfId="15582"/>
    <cellStyle name="Normal 9 2 28 3 54" xfId="15583"/>
    <cellStyle name="Normal 9 2 28 3 55" xfId="15584"/>
    <cellStyle name="Normal 9 2 28 3 56" xfId="15585"/>
    <cellStyle name="Normal 9 2 28 3 57" xfId="15586"/>
    <cellStyle name="Normal 9 2 28 3 58" xfId="15587"/>
    <cellStyle name="Normal 9 2 28 3 59" xfId="15588"/>
    <cellStyle name="Normal 9 2 28 3 6" xfId="15589"/>
    <cellStyle name="Normal 9 2 28 3 60" xfId="15590"/>
    <cellStyle name="Normal 9 2 28 3 61" xfId="15591"/>
    <cellStyle name="Normal 9 2 28 3 62" xfId="15592"/>
    <cellStyle name="Normal 9 2 28 3 7" xfId="15593"/>
    <cellStyle name="Normal 9 2 28 3 8" xfId="15594"/>
    <cellStyle name="Normal 9 2 28 3 9" xfId="15595"/>
    <cellStyle name="Normal 9 2 28 30" xfId="15596"/>
    <cellStyle name="Normal 9 2 28 31" xfId="15597"/>
    <cellStyle name="Normal 9 2 28 32" xfId="15598"/>
    <cellStyle name="Normal 9 2 28 33" xfId="15599"/>
    <cellStyle name="Normal 9 2 28 34" xfId="15600"/>
    <cellStyle name="Normal 9 2 28 35" xfId="15601"/>
    <cellStyle name="Normal 9 2 28 36" xfId="15602"/>
    <cellStyle name="Normal 9 2 28 37" xfId="15603"/>
    <cellStyle name="Normal 9 2 28 38" xfId="15604"/>
    <cellStyle name="Normal 9 2 28 39" xfId="15605"/>
    <cellStyle name="Normal 9 2 28 4" xfId="15606"/>
    <cellStyle name="Normal 9 2 28 40" xfId="15607"/>
    <cellStyle name="Normal 9 2 28 41" xfId="15608"/>
    <cellStyle name="Normal 9 2 28 42" xfId="15609"/>
    <cellStyle name="Normal 9 2 28 43" xfId="15610"/>
    <cellStyle name="Normal 9 2 28 44" xfId="15611"/>
    <cellStyle name="Normal 9 2 28 45" xfId="15612"/>
    <cellStyle name="Normal 9 2 28 46" xfId="15613"/>
    <cellStyle name="Normal 9 2 28 47" xfId="15614"/>
    <cellStyle name="Normal 9 2 28 48" xfId="15615"/>
    <cellStyle name="Normal 9 2 28 49" xfId="15616"/>
    <cellStyle name="Normal 9 2 28 5" xfId="15617"/>
    <cellStyle name="Normal 9 2 28 50" xfId="15618"/>
    <cellStyle name="Normal 9 2 28 51" xfId="15619"/>
    <cellStyle name="Normal 9 2 28 52" xfId="15620"/>
    <cellStyle name="Normal 9 2 28 53" xfId="15621"/>
    <cellStyle name="Normal 9 2 28 54" xfId="15622"/>
    <cellStyle name="Normal 9 2 28 55" xfId="15623"/>
    <cellStyle name="Normal 9 2 28 56" xfId="15624"/>
    <cellStyle name="Normal 9 2 28 57" xfId="15625"/>
    <cellStyle name="Normal 9 2 28 58" xfId="15626"/>
    <cellStyle name="Normal 9 2 28 59" xfId="15627"/>
    <cellStyle name="Normal 9 2 28 6" xfId="15628"/>
    <cellStyle name="Normal 9 2 28 60" xfId="15629"/>
    <cellStyle name="Normal 9 2 28 61" xfId="15630"/>
    <cellStyle name="Normal 9 2 28 62" xfId="15631"/>
    <cellStyle name="Normal 9 2 28 63" xfId="15632"/>
    <cellStyle name="Normal 9 2 28 64" xfId="15633"/>
    <cellStyle name="Normal 9 2 28 7" xfId="15634"/>
    <cellStyle name="Normal 9 2 28 8" xfId="15635"/>
    <cellStyle name="Normal 9 2 28 9" xfId="15636"/>
    <cellStyle name="Normal 9 2 29" xfId="3482"/>
    <cellStyle name="Normal 9 2 29 10" xfId="15637"/>
    <cellStyle name="Normal 9 2 29 11" xfId="15638"/>
    <cellStyle name="Normal 9 2 29 12" xfId="15639"/>
    <cellStyle name="Normal 9 2 29 13" xfId="15640"/>
    <cellStyle name="Normal 9 2 29 14" xfId="15641"/>
    <cellStyle name="Normal 9 2 29 15" xfId="15642"/>
    <cellStyle name="Normal 9 2 29 16" xfId="15643"/>
    <cellStyle name="Normal 9 2 29 17" xfId="15644"/>
    <cellStyle name="Normal 9 2 29 18" xfId="15645"/>
    <cellStyle name="Normal 9 2 29 19" xfId="15646"/>
    <cellStyle name="Normal 9 2 29 2" xfId="15647"/>
    <cellStyle name="Normal 9 2 29 2 10" xfId="15648"/>
    <cellStyle name="Normal 9 2 29 2 11" xfId="15649"/>
    <cellStyle name="Normal 9 2 29 2 12" xfId="15650"/>
    <cellStyle name="Normal 9 2 29 2 13" xfId="15651"/>
    <cellStyle name="Normal 9 2 29 2 14" xfId="15652"/>
    <cellStyle name="Normal 9 2 29 2 15" xfId="15653"/>
    <cellStyle name="Normal 9 2 29 2 16" xfId="15654"/>
    <cellStyle name="Normal 9 2 29 2 17" xfId="15655"/>
    <cellStyle name="Normal 9 2 29 2 18" xfId="15656"/>
    <cellStyle name="Normal 9 2 29 2 19" xfId="15657"/>
    <cellStyle name="Normal 9 2 29 2 2" xfId="15658"/>
    <cellStyle name="Normal 9 2 29 2 20" xfId="15659"/>
    <cellStyle name="Normal 9 2 29 2 21" xfId="15660"/>
    <cellStyle name="Normal 9 2 29 2 22" xfId="15661"/>
    <cellStyle name="Normal 9 2 29 2 23" xfId="15662"/>
    <cellStyle name="Normal 9 2 29 2 24" xfId="15663"/>
    <cellStyle name="Normal 9 2 29 2 25" xfId="15664"/>
    <cellStyle name="Normal 9 2 29 2 26" xfId="15665"/>
    <cellStyle name="Normal 9 2 29 2 27" xfId="15666"/>
    <cellStyle name="Normal 9 2 29 2 28" xfId="15667"/>
    <cellStyle name="Normal 9 2 29 2 29" xfId="15668"/>
    <cellStyle name="Normal 9 2 29 2 3" xfId="15669"/>
    <cellStyle name="Normal 9 2 29 2 30" xfId="15670"/>
    <cellStyle name="Normal 9 2 29 2 31" xfId="15671"/>
    <cellStyle name="Normal 9 2 29 2 32" xfId="15672"/>
    <cellStyle name="Normal 9 2 29 2 33" xfId="15673"/>
    <cellStyle name="Normal 9 2 29 2 34" xfId="15674"/>
    <cellStyle name="Normal 9 2 29 2 35" xfId="15675"/>
    <cellStyle name="Normal 9 2 29 2 36" xfId="15676"/>
    <cellStyle name="Normal 9 2 29 2 37" xfId="15677"/>
    <cellStyle name="Normal 9 2 29 2 38" xfId="15678"/>
    <cellStyle name="Normal 9 2 29 2 39" xfId="15679"/>
    <cellStyle name="Normal 9 2 29 2 4" xfId="15680"/>
    <cellStyle name="Normal 9 2 29 2 40" xfId="15681"/>
    <cellStyle name="Normal 9 2 29 2 41" xfId="15682"/>
    <cellStyle name="Normal 9 2 29 2 42" xfId="15683"/>
    <cellStyle name="Normal 9 2 29 2 43" xfId="15684"/>
    <cellStyle name="Normal 9 2 29 2 44" xfId="15685"/>
    <cellStyle name="Normal 9 2 29 2 45" xfId="15686"/>
    <cellStyle name="Normal 9 2 29 2 46" xfId="15687"/>
    <cellStyle name="Normal 9 2 29 2 47" xfId="15688"/>
    <cellStyle name="Normal 9 2 29 2 48" xfId="15689"/>
    <cellStyle name="Normal 9 2 29 2 49" xfId="15690"/>
    <cellStyle name="Normal 9 2 29 2 5" xfId="15691"/>
    <cellStyle name="Normal 9 2 29 2 50" xfId="15692"/>
    <cellStyle name="Normal 9 2 29 2 51" xfId="15693"/>
    <cellStyle name="Normal 9 2 29 2 52" xfId="15694"/>
    <cellStyle name="Normal 9 2 29 2 53" xfId="15695"/>
    <cellStyle name="Normal 9 2 29 2 54" xfId="15696"/>
    <cellStyle name="Normal 9 2 29 2 55" xfId="15697"/>
    <cellStyle name="Normal 9 2 29 2 56" xfId="15698"/>
    <cellStyle name="Normal 9 2 29 2 57" xfId="15699"/>
    <cellStyle name="Normal 9 2 29 2 58" xfId="15700"/>
    <cellStyle name="Normal 9 2 29 2 59" xfId="15701"/>
    <cellStyle name="Normal 9 2 29 2 6" xfId="15702"/>
    <cellStyle name="Normal 9 2 29 2 60" xfId="15703"/>
    <cellStyle name="Normal 9 2 29 2 61" xfId="15704"/>
    <cellStyle name="Normal 9 2 29 2 62" xfId="15705"/>
    <cellStyle name="Normal 9 2 29 2 7" xfId="15706"/>
    <cellStyle name="Normal 9 2 29 2 8" xfId="15707"/>
    <cellStyle name="Normal 9 2 29 2 9" xfId="15708"/>
    <cellStyle name="Normal 9 2 29 20" xfId="15709"/>
    <cellStyle name="Normal 9 2 29 21" xfId="15710"/>
    <cellStyle name="Normal 9 2 29 22" xfId="15711"/>
    <cellStyle name="Normal 9 2 29 23" xfId="15712"/>
    <cellStyle name="Normal 9 2 29 24" xfId="15713"/>
    <cellStyle name="Normal 9 2 29 25" xfId="15714"/>
    <cellStyle name="Normal 9 2 29 26" xfId="15715"/>
    <cellStyle name="Normal 9 2 29 27" xfId="15716"/>
    <cellStyle name="Normal 9 2 29 28" xfId="15717"/>
    <cellStyle name="Normal 9 2 29 29" xfId="15718"/>
    <cellStyle name="Normal 9 2 29 3" xfId="15719"/>
    <cellStyle name="Normal 9 2 29 3 10" xfId="15720"/>
    <cellStyle name="Normal 9 2 29 3 11" xfId="15721"/>
    <cellStyle name="Normal 9 2 29 3 12" xfId="15722"/>
    <cellStyle name="Normal 9 2 29 3 13" xfId="15723"/>
    <cellStyle name="Normal 9 2 29 3 14" xfId="15724"/>
    <cellStyle name="Normal 9 2 29 3 15" xfId="15725"/>
    <cellStyle name="Normal 9 2 29 3 16" xfId="15726"/>
    <cellStyle name="Normal 9 2 29 3 17" xfId="15727"/>
    <cellStyle name="Normal 9 2 29 3 18" xfId="15728"/>
    <cellStyle name="Normal 9 2 29 3 19" xfId="15729"/>
    <cellStyle name="Normal 9 2 29 3 2" xfId="15730"/>
    <cellStyle name="Normal 9 2 29 3 20" xfId="15731"/>
    <cellStyle name="Normal 9 2 29 3 21" xfId="15732"/>
    <cellStyle name="Normal 9 2 29 3 22" xfId="15733"/>
    <cellStyle name="Normal 9 2 29 3 23" xfId="15734"/>
    <cellStyle name="Normal 9 2 29 3 24" xfId="15735"/>
    <cellStyle name="Normal 9 2 29 3 25" xfId="15736"/>
    <cellStyle name="Normal 9 2 29 3 26" xfId="15737"/>
    <cellStyle name="Normal 9 2 29 3 27" xfId="15738"/>
    <cellStyle name="Normal 9 2 29 3 28" xfId="15739"/>
    <cellStyle name="Normal 9 2 29 3 29" xfId="15740"/>
    <cellStyle name="Normal 9 2 29 3 3" xfId="15741"/>
    <cellStyle name="Normal 9 2 29 3 30" xfId="15742"/>
    <cellStyle name="Normal 9 2 29 3 31" xfId="15743"/>
    <cellStyle name="Normal 9 2 29 3 32" xfId="15744"/>
    <cellStyle name="Normal 9 2 29 3 33" xfId="15745"/>
    <cellStyle name="Normal 9 2 29 3 34" xfId="15746"/>
    <cellStyle name="Normal 9 2 29 3 35" xfId="15747"/>
    <cellStyle name="Normal 9 2 29 3 36" xfId="15748"/>
    <cellStyle name="Normal 9 2 29 3 37" xfId="15749"/>
    <cellStyle name="Normal 9 2 29 3 38" xfId="15750"/>
    <cellStyle name="Normal 9 2 29 3 39" xfId="15751"/>
    <cellStyle name="Normal 9 2 29 3 4" xfId="15752"/>
    <cellStyle name="Normal 9 2 29 3 40" xfId="15753"/>
    <cellStyle name="Normal 9 2 29 3 41" xfId="15754"/>
    <cellStyle name="Normal 9 2 29 3 42" xfId="15755"/>
    <cellStyle name="Normal 9 2 29 3 43" xfId="15756"/>
    <cellStyle name="Normal 9 2 29 3 44" xfId="15757"/>
    <cellStyle name="Normal 9 2 29 3 45" xfId="15758"/>
    <cellStyle name="Normal 9 2 29 3 46" xfId="15759"/>
    <cellStyle name="Normal 9 2 29 3 47" xfId="15760"/>
    <cellStyle name="Normal 9 2 29 3 48" xfId="15761"/>
    <cellStyle name="Normal 9 2 29 3 49" xfId="15762"/>
    <cellStyle name="Normal 9 2 29 3 5" xfId="15763"/>
    <cellStyle name="Normal 9 2 29 3 50" xfId="15764"/>
    <cellStyle name="Normal 9 2 29 3 51" xfId="15765"/>
    <cellStyle name="Normal 9 2 29 3 52" xfId="15766"/>
    <cellStyle name="Normal 9 2 29 3 53" xfId="15767"/>
    <cellStyle name="Normal 9 2 29 3 54" xfId="15768"/>
    <cellStyle name="Normal 9 2 29 3 55" xfId="15769"/>
    <cellStyle name="Normal 9 2 29 3 56" xfId="15770"/>
    <cellStyle name="Normal 9 2 29 3 57" xfId="15771"/>
    <cellStyle name="Normal 9 2 29 3 58" xfId="15772"/>
    <cellStyle name="Normal 9 2 29 3 59" xfId="15773"/>
    <cellStyle name="Normal 9 2 29 3 6" xfId="15774"/>
    <cellStyle name="Normal 9 2 29 3 60" xfId="15775"/>
    <cellStyle name="Normal 9 2 29 3 61" xfId="15776"/>
    <cellStyle name="Normal 9 2 29 3 62" xfId="15777"/>
    <cellStyle name="Normal 9 2 29 3 7" xfId="15778"/>
    <cellStyle name="Normal 9 2 29 3 8" xfId="15779"/>
    <cellStyle name="Normal 9 2 29 3 9" xfId="15780"/>
    <cellStyle name="Normal 9 2 29 30" xfId="15781"/>
    <cellStyle name="Normal 9 2 29 31" xfId="15782"/>
    <cellStyle name="Normal 9 2 29 32" xfId="15783"/>
    <cellStyle name="Normal 9 2 29 33" xfId="15784"/>
    <cellStyle name="Normal 9 2 29 34" xfId="15785"/>
    <cellStyle name="Normal 9 2 29 35" xfId="15786"/>
    <cellStyle name="Normal 9 2 29 36" xfId="15787"/>
    <cellStyle name="Normal 9 2 29 37" xfId="15788"/>
    <cellStyle name="Normal 9 2 29 38" xfId="15789"/>
    <cellStyle name="Normal 9 2 29 39" xfId="15790"/>
    <cellStyle name="Normal 9 2 29 4" xfId="15791"/>
    <cellStyle name="Normal 9 2 29 40" xfId="15792"/>
    <cellStyle name="Normal 9 2 29 41" xfId="15793"/>
    <cellStyle name="Normal 9 2 29 42" xfId="15794"/>
    <cellStyle name="Normal 9 2 29 43" xfId="15795"/>
    <cellStyle name="Normal 9 2 29 44" xfId="15796"/>
    <cellStyle name="Normal 9 2 29 45" xfId="15797"/>
    <cellStyle name="Normal 9 2 29 46" xfId="15798"/>
    <cellStyle name="Normal 9 2 29 47" xfId="15799"/>
    <cellStyle name="Normal 9 2 29 48" xfId="15800"/>
    <cellStyle name="Normal 9 2 29 49" xfId="15801"/>
    <cellStyle name="Normal 9 2 29 5" xfId="15802"/>
    <cellStyle name="Normal 9 2 29 50" xfId="15803"/>
    <cellStyle name="Normal 9 2 29 51" xfId="15804"/>
    <cellStyle name="Normal 9 2 29 52" xfId="15805"/>
    <cellStyle name="Normal 9 2 29 53" xfId="15806"/>
    <cellStyle name="Normal 9 2 29 54" xfId="15807"/>
    <cellStyle name="Normal 9 2 29 55" xfId="15808"/>
    <cellStyle name="Normal 9 2 29 56" xfId="15809"/>
    <cellStyle name="Normal 9 2 29 57" xfId="15810"/>
    <cellStyle name="Normal 9 2 29 58" xfId="15811"/>
    <cellStyle name="Normal 9 2 29 59" xfId="15812"/>
    <cellStyle name="Normal 9 2 29 6" xfId="15813"/>
    <cellStyle name="Normal 9 2 29 60" xfId="15814"/>
    <cellStyle name="Normal 9 2 29 61" xfId="15815"/>
    <cellStyle name="Normal 9 2 29 62" xfId="15816"/>
    <cellStyle name="Normal 9 2 29 63" xfId="15817"/>
    <cellStyle name="Normal 9 2 29 64" xfId="15818"/>
    <cellStyle name="Normal 9 2 29 7" xfId="15819"/>
    <cellStyle name="Normal 9 2 29 8" xfId="15820"/>
    <cellStyle name="Normal 9 2 29 9" xfId="15821"/>
    <cellStyle name="Normal 9 2 3" xfId="3483"/>
    <cellStyle name="Normal 9 2 3 10" xfId="15822"/>
    <cellStyle name="Normal 9 2 3 11" xfId="15823"/>
    <cellStyle name="Normal 9 2 3 12" xfId="15824"/>
    <cellStyle name="Normal 9 2 3 13" xfId="15825"/>
    <cellStyle name="Normal 9 2 3 14" xfId="15826"/>
    <cellStyle name="Normal 9 2 3 15" xfId="15827"/>
    <cellStyle name="Normal 9 2 3 16" xfId="15828"/>
    <cellStyle name="Normal 9 2 3 17" xfId="15829"/>
    <cellStyle name="Normal 9 2 3 18" xfId="15830"/>
    <cellStyle name="Normal 9 2 3 19" xfId="15831"/>
    <cellStyle name="Normal 9 2 3 2" xfId="15832"/>
    <cellStyle name="Normal 9 2 3 2 10" xfId="15833"/>
    <cellStyle name="Normal 9 2 3 2 11" xfId="15834"/>
    <cellStyle name="Normal 9 2 3 2 12" xfId="15835"/>
    <cellStyle name="Normal 9 2 3 2 13" xfId="15836"/>
    <cellStyle name="Normal 9 2 3 2 14" xfId="15837"/>
    <cellStyle name="Normal 9 2 3 2 15" xfId="15838"/>
    <cellStyle name="Normal 9 2 3 2 16" xfId="15839"/>
    <cellStyle name="Normal 9 2 3 2 17" xfId="15840"/>
    <cellStyle name="Normal 9 2 3 2 18" xfId="15841"/>
    <cellStyle name="Normal 9 2 3 2 19" xfId="15842"/>
    <cellStyle name="Normal 9 2 3 2 2" xfId="15843"/>
    <cellStyle name="Normal 9 2 3 2 20" xfId="15844"/>
    <cellStyle name="Normal 9 2 3 2 21" xfId="15845"/>
    <cellStyle name="Normal 9 2 3 2 22" xfId="15846"/>
    <cellStyle name="Normal 9 2 3 2 23" xfId="15847"/>
    <cellStyle name="Normal 9 2 3 2 24" xfId="15848"/>
    <cellStyle name="Normal 9 2 3 2 25" xfId="15849"/>
    <cellStyle name="Normal 9 2 3 2 26" xfId="15850"/>
    <cellStyle name="Normal 9 2 3 2 27" xfId="15851"/>
    <cellStyle name="Normal 9 2 3 2 28" xfId="15852"/>
    <cellStyle name="Normal 9 2 3 2 29" xfId="15853"/>
    <cellStyle name="Normal 9 2 3 2 3" xfId="15854"/>
    <cellStyle name="Normal 9 2 3 2 30" xfId="15855"/>
    <cellStyle name="Normal 9 2 3 2 31" xfId="15856"/>
    <cellStyle name="Normal 9 2 3 2 32" xfId="15857"/>
    <cellStyle name="Normal 9 2 3 2 33" xfId="15858"/>
    <cellStyle name="Normal 9 2 3 2 34" xfId="15859"/>
    <cellStyle name="Normal 9 2 3 2 35" xfId="15860"/>
    <cellStyle name="Normal 9 2 3 2 36" xfId="15861"/>
    <cellStyle name="Normal 9 2 3 2 37" xfId="15862"/>
    <cellStyle name="Normal 9 2 3 2 38" xfId="15863"/>
    <cellStyle name="Normal 9 2 3 2 39" xfId="15864"/>
    <cellStyle name="Normal 9 2 3 2 4" xfId="15865"/>
    <cellStyle name="Normal 9 2 3 2 40" xfId="15866"/>
    <cellStyle name="Normal 9 2 3 2 41" xfId="15867"/>
    <cellStyle name="Normal 9 2 3 2 42" xfId="15868"/>
    <cellStyle name="Normal 9 2 3 2 43" xfId="15869"/>
    <cellStyle name="Normal 9 2 3 2 44" xfId="15870"/>
    <cellStyle name="Normal 9 2 3 2 45" xfId="15871"/>
    <cellStyle name="Normal 9 2 3 2 46" xfId="15872"/>
    <cellStyle name="Normal 9 2 3 2 47" xfId="15873"/>
    <cellStyle name="Normal 9 2 3 2 48" xfId="15874"/>
    <cellStyle name="Normal 9 2 3 2 49" xfId="15875"/>
    <cellStyle name="Normal 9 2 3 2 5" xfId="15876"/>
    <cellStyle name="Normal 9 2 3 2 50" xfId="15877"/>
    <cellStyle name="Normal 9 2 3 2 51" xfId="15878"/>
    <cellStyle name="Normal 9 2 3 2 52" xfId="15879"/>
    <cellStyle name="Normal 9 2 3 2 53" xfId="15880"/>
    <cellStyle name="Normal 9 2 3 2 54" xfId="15881"/>
    <cellStyle name="Normal 9 2 3 2 55" xfId="15882"/>
    <cellStyle name="Normal 9 2 3 2 56" xfId="15883"/>
    <cellStyle name="Normal 9 2 3 2 57" xfId="15884"/>
    <cellStyle name="Normal 9 2 3 2 58" xfId="15885"/>
    <cellStyle name="Normal 9 2 3 2 59" xfId="15886"/>
    <cellStyle name="Normal 9 2 3 2 6" xfId="15887"/>
    <cellStyle name="Normal 9 2 3 2 60" xfId="15888"/>
    <cellStyle name="Normal 9 2 3 2 61" xfId="15889"/>
    <cellStyle name="Normal 9 2 3 2 62" xfId="15890"/>
    <cellStyle name="Normal 9 2 3 2 7" xfId="15891"/>
    <cellStyle name="Normal 9 2 3 2 8" xfId="15892"/>
    <cellStyle name="Normal 9 2 3 2 9" xfId="15893"/>
    <cellStyle name="Normal 9 2 3 20" xfId="15894"/>
    <cellStyle name="Normal 9 2 3 21" xfId="15895"/>
    <cellStyle name="Normal 9 2 3 22" xfId="15896"/>
    <cellStyle name="Normal 9 2 3 23" xfId="15897"/>
    <cellStyle name="Normal 9 2 3 24" xfId="15898"/>
    <cellStyle name="Normal 9 2 3 25" xfId="15899"/>
    <cellStyle name="Normal 9 2 3 26" xfId="15900"/>
    <cellStyle name="Normal 9 2 3 27" xfId="15901"/>
    <cellStyle name="Normal 9 2 3 28" xfId="15902"/>
    <cellStyle name="Normal 9 2 3 29" xfId="15903"/>
    <cellStyle name="Normal 9 2 3 3" xfId="15904"/>
    <cellStyle name="Normal 9 2 3 3 10" xfId="15905"/>
    <cellStyle name="Normal 9 2 3 3 11" xfId="15906"/>
    <cellStyle name="Normal 9 2 3 3 12" xfId="15907"/>
    <cellStyle name="Normal 9 2 3 3 13" xfId="15908"/>
    <cellStyle name="Normal 9 2 3 3 14" xfId="15909"/>
    <cellStyle name="Normal 9 2 3 3 15" xfId="15910"/>
    <cellStyle name="Normal 9 2 3 3 16" xfId="15911"/>
    <cellStyle name="Normal 9 2 3 3 17" xfId="15912"/>
    <cellStyle name="Normal 9 2 3 3 18" xfId="15913"/>
    <cellStyle name="Normal 9 2 3 3 19" xfId="15914"/>
    <cellStyle name="Normal 9 2 3 3 2" xfId="15915"/>
    <cellStyle name="Normal 9 2 3 3 20" xfId="15916"/>
    <cellStyle name="Normal 9 2 3 3 21" xfId="15917"/>
    <cellStyle name="Normal 9 2 3 3 22" xfId="15918"/>
    <cellStyle name="Normal 9 2 3 3 23" xfId="15919"/>
    <cellStyle name="Normal 9 2 3 3 24" xfId="15920"/>
    <cellStyle name="Normal 9 2 3 3 25" xfId="15921"/>
    <cellStyle name="Normal 9 2 3 3 26" xfId="15922"/>
    <cellStyle name="Normal 9 2 3 3 27" xfId="15923"/>
    <cellStyle name="Normal 9 2 3 3 28" xfId="15924"/>
    <cellStyle name="Normal 9 2 3 3 29" xfId="15925"/>
    <cellStyle name="Normal 9 2 3 3 3" xfId="15926"/>
    <cellStyle name="Normal 9 2 3 3 30" xfId="15927"/>
    <cellStyle name="Normal 9 2 3 3 31" xfId="15928"/>
    <cellStyle name="Normal 9 2 3 3 32" xfId="15929"/>
    <cellStyle name="Normal 9 2 3 3 33" xfId="15930"/>
    <cellStyle name="Normal 9 2 3 3 34" xfId="15931"/>
    <cellStyle name="Normal 9 2 3 3 35" xfId="15932"/>
    <cellStyle name="Normal 9 2 3 3 36" xfId="15933"/>
    <cellStyle name="Normal 9 2 3 3 37" xfId="15934"/>
    <cellStyle name="Normal 9 2 3 3 38" xfId="15935"/>
    <cellStyle name="Normal 9 2 3 3 39" xfId="15936"/>
    <cellStyle name="Normal 9 2 3 3 4" xfId="15937"/>
    <cellStyle name="Normal 9 2 3 3 40" xfId="15938"/>
    <cellStyle name="Normal 9 2 3 3 41" xfId="15939"/>
    <cellStyle name="Normal 9 2 3 3 42" xfId="15940"/>
    <cellStyle name="Normal 9 2 3 3 43" xfId="15941"/>
    <cellStyle name="Normal 9 2 3 3 44" xfId="15942"/>
    <cellStyle name="Normal 9 2 3 3 45" xfId="15943"/>
    <cellStyle name="Normal 9 2 3 3 46" xfId="15944"/>
    <cellStyle name="Normal 9 2 3 3 47" xfId="15945"/>
    <cellStyle name="Normal 9 2 3 3 48" xfId="15946"/>
    <cellStyle name="Normal 9 2 3 3 49" xfId="15947"/>
    <cellStyle name="Normal 9 2 3 3 5" xfId="15948"/>
    <cellStyle name="Normal 9 2 3 3 50" xfId="15949"/>
    <cellStyle name="Normal 9 2 3 3 51" xfId="15950"/>
    <cellStyle name="Normal 9 2 3 3 52" xfId="15951"/>
    <cellStyle name="Normal 9 2 3 3 53" xfId="15952"/>
    <cellStyle name="Normal 9 2 3 3 54" xfId="15953"/>
    <cellStyle name="Normal 9 2 3 3 55" xfId="15954"/>
    <cellStyle name="Normal 9 2 3 3 56" xfId="15955"/>
    <cellStyle name="Normal 9 2 3 3 57" xfId="15956"/>
    <cellStyle name="Normal 9 2 3 3 58" xfId="15957"/>
    <cellStyle name="Normal 9 2 3 3 59" xfId="15958"/>
    <cellStyle name="Normal 9 2 3 3 6" xfId="15959"/>
    <cellStyle name="Normal 9 2 3 3 60" xfId="15960"/>
    <cellStyle name="Normal 9 2 3 3 61" xfId="15961"/>
    <cellStyle name="Normal 9 2 3 3 62" xfId="15962"/>
    <cellStyle name="Normal 9 2 3 3 7" xfId="15963"/>
    <cellStyle name="Normal 9 2 3 3 8" xfId="15964"/>
    <cellStyle name="Normal 9 2 3 3 9" xfId="15965"/>
    <cellStyle name="Normal 9 2 3 30" xfId="15966"/>
    <cellStyle name="Normal 9 2 3 31" xfId="15967"/>
    <cellStyle name="Normal 9 2 3 32" xfId="15968"/>
    <cellStyle name="Normal 9 2 3 33" xfId="15969"/>
    <cellStyle name="Normal 9 2 3 34" xfId="15970"/>
    <cellStyle name="Normal 9 2 3 35" xfId="15971"/>
    <cellStyle name="Normal 9 2 3 36" xfId="15972"/>
    <cellStyle name="Normal 9 2 3 37" xfId="15973"/>
    <cellStyle name="Normal 9 2 3 38" xfId="15974"/>
    <cellStyle name="Normal 9 2 3 39" xfId="15975"/>
    <cellStyle name="Normal 9 2 3 4" xfId="15976"/>
    <cellStyle name="Normal 9 2 3 40" xfId="15977"/>
    <cellStyle name="Normal 9 2 3 41" xfId="15978"/>
    <cellStyle name="Normal 9 2 3 42" xfId="15979"/>
    <cellStyle name="Normal 9 2 3 43" xfId="15980"/>
    <cellStyle name="Normal 9 2 3 44" xfId="15981"/>
    <cellStyle name="Normal 9 2 3 45" xfId="15982"/>
    <cellStyle name="Normal 9 2 3 46" xfId="15983"/>
    <cellStyle name="Normal 9 2 3 47" xfId="15984"/>
    <cellStyle name="Normal 9 2 3 48" xfId="15985"/>
    <cellStyle name="Normal 9 2 3 49" xfId="15986"/>
    <cellStyle name="Normal 9 2 3 5" xfId="15987"/>
    <cellStyle name="Normal 9 2 3 50" xfId="15988"/>
    <cellStyle name="Normal 9 2 3 51" xfId="15989"/>
    <cellStyle name="Normal 9 2 3 52" xfId="15990"/>
    <cellStyle name="Normal 9 2 3 53" xfId="15991"/>
    <cellStyle name="Normal 9 2 3 54" xfId="15992"/>
    <cellStyle name="Normal 9 2 3 55" xfId="15993"/>
    <cellStyle name="Normal 9 2 3 56" xfId="15994"/>
    <cellStyle name="Normal 9 2 3 57" xfId="15995"/>
    <cellStyle name="Normal 9 2 3 58" xfId="15996"/>
    <cellStyle name="Normal 9 2 3 59" xfId="15997"/>
    <cellStyle name="Normal 9 2 3 6" xfId="15998"/>
    <cellStyle name="Normal 9 2 3 60" xfId="15999"/>
    <cellStyle name="Normal 9 2 3 61" xfId="16000"/>
    <cellStyle name="Normal 9 2 3 62" xfId="16001"/>
    <cellStyle name="Normal 9 2 3 63" xfId="16002"/>
    <cellStyle name="Normal 9 2 3 64" xfId="16003"/>
    <cellStyle name="Normal 9 2 3 7" xfId="16004"/>
    <cellStyle name="Normal 9 2 3 8" xfId="16005"/>
    <cellStyle name="Normal 9 2 3 9" xfId="16006"/>
    <cellStyle name="Normal 9 2 30" xfId="3484"/>
    <cellStyle name="Normal 9 2 30 10" xfId="16007"/>
    <cellStyle name="Normal 9 2 30 11" xfId="16008"/>
    <cellStyle name="Normal 9 2 30 12" xfId="16009"/>
    <cellStyle name="Normal 9 2 30 13" xfId="16010"/>
    <cellStyle name="Normal 9 2 30 14" xfId="16011"/>
    <cellStyle name="Normal 9 2 30 15" xfId="16012"/>
    <cellStyle name="Normal 9 2 30 16" xfId="16013"/>
    <cellStyle name="Normal 9 2 30 17" xfId="16014"/>
    <cellStyle name="Normal 9 2 30 18" xfId="16015"/>
    <cellStyle name="Normal 9 2 30 19" xfId="16016"/>
    <cellStyle name="Normal 9 2 30 2" xfId="16017"/>
    <cellStyle name="Normal 9 2 30 2 10" xfId="16018"/>
    <cellStyle name="Normal 9 2 30 2 11" xfId="16019"/>
    <cellStyle name="Normal 9 2 30 2 12" xfId="16020"/>
    <cellStyle name="Normal 9 2 30 2 13" xfId="16021"/>
    <cellStyle name="Normal 9 2 30 2 14" xfId="16022"/>
    <cellStyle name="Normal 9 2 30 2 15" xfId="16023"/>
    <cellStyle name="Normal 9 2 30 2 16" xfId="16024"/>
    <cellStyle name="Normal 9 2 30 2 17" xfId="16025"/>
    <cellStyle name="Normal 9 2 30 2 18" xfId="16026"/>
    <cellStyle name="Normal 9 2 30 2 19" xfId="16027"/>
    <cellStyle name="Normal 9 2 30 2 2" xfId="16028"/>
    <cellStyle name="Normal 9 2 30 2 20" xfId="16029"/>
    <cellStyle name="Normal 9 2 30 2 21" xfId="16030"/>
    <cellStyle name="Normal 9 2 30 2 22" xfId="16031"/>
    <cellStyle name="Normal 9 2 30 2 23" xfId="16032"/>
    <cellStyle name="Normal 9 2 30 2 24" xfId="16033"/>
    <cellStyle name="Normal 9 2 30 2 25" xfId="16034"/>
    <cellStyle name="Normal 9 2 30 2 26" xfId="16035"/>
    <cellStyle name="Normal 9 2 30 2 27" xfId="16036"/>
    <cellStyle name="Normal 9 2 30 2 28" xfId="16037"/>
    <cellStyle name="Normal 9 2 30 2 29" xfId="16038"/>
    <cellStyle name="Normal 9 2 30 2 3" xfId="16039"/>
    <cellStyle name="Normal 9 2 30 2 30" xfId="16040"/>
    <cellStyle name="Normal 9 2 30 2 31" xfId="16041"/>
    <cellStyle name="Normal 9 2 30 2 32" xfId="16042"/>
    <cellStyle name="Normal 9 2 30 2 33" xfId="16043"/>
    <cellStyle name="Normal 9 2 30 2 34" xfId="16044"/>
    <cellStyle name="Normal 9 2 30 2 35" xfId="16045"/>
    <cellStyle name="Normal 9 2 30 2 36" xfId="16046"/>
    <cellStyle name="Normal 9 2 30 2 37" xfId="16047"/>
    <cellStyle name="Normal 9 2 30 2 38" xfId="16048"/>
    <cellStyle name="Normal 9 2 30 2 39" xfId="16049"/>
    <cellStyle name="Normal 9 2 30 2 4" xfId="16050"/>
    <cellStyle name="Normal 9 2 30 2 40" xfId="16051"/>
    <cellStyle name="Normal 9 2 30 2 41" xfId="16052"/>
    <cellStyle name="Normal 9 2 30 2 42" xfId="16053"/>
    <cellStyle name="Normal 9 2 30 2 43" xfId="16054"/>
    <cellStyle name="Normal 9 2 30 2 44" xfId="16055"/>
    <cellStyle name="Normal 9 2 30 2 45" xfId="16056"/>
    <cellStyle name="Normal 9 2 30 2 46" xfId="16057"/>
    <cellStyle name="Normal 9 2 30 2 47" xfId="16058"/>
    <cellStyle name="Normal 9 2 30 2 48" xfId="16059"/>
    <cellStyle name="Normal 9 2 30 2 49" xfId="16060"/>
    <cellStyle name="Normal 9 2 30 2 5" xfId="16061"/>
    <cellStyle name="Normal 9 2 30 2 50" xfId="16062"/>
    <cellStyle name="Normal 9 2 30 2 51" xfId="16063"/>
    <cellStyle name="Normal 9 2 30 2 52" xfId="16064"/>
    <cellStyle name="Normal 9 2 30 2 53" xfId="16065"/>
    <cellStyle name="Normal 9 2 30 2 54" xfId="16066"/>
    <cellStyle name="Normal 9 2 30 2 55" xfId="16067"/>
    <cellStyle name="Normal 9 2 30 2 56" xfId="16068"/>
    <cellStyle name="Normal 9 2 30 2 57" xfId="16069"/>
    <cellStyle name="Normal 9 2 30 2 58" xfId="16070"/>
    <cellStyle name="Normal 9 2 30 2 59" xfId="16071"/>
    <cellStyle name="Normal 9 2 30 2 6" xfId="16072"/>
    <cellStyle name="Normal 9 2 30 2 60" xfId="16073"/>
    <cellStyle name="Normal 9 2 30 2 61" xfId="16074"/>
    <cellStyle name="Normal 9 2 30 2 62" xfId="16075"/>
    <cellStyle name="Normal 9 2 30 2 7" xfId="16076"/>
    <cellStyle name="Normal 9 2 30 2 8" xfId="16077"/>
    <cellStyle name="Normal 9 2 30 2 9" xfId="16078"/>
    <cellStyle name="Normal 9 2 30 20" xfId="16079"/>
    <cellStyle name="Normal 9 2 30 21" xfId="16080"/>
    <cellStyle name="Normal 9 2 30 22" xfId="16081"/>
    <cellStyle name="Normal 9 2 30 23" xfId="16082"/>
    <cellStyle name="Normal 9 2 30 24" xfId="16083"/>
    <cellStyle name="Normal 9 2 30 25" xfId="16084"/>
    <cellStyle name="Normal 9 2 30 26" xfId="16085"/>
    <cellStyle name="Normal 9 2 30 27" xfId="16086"/>
    <cellStyle name="Normal 9 2 30 28" xfId="16087"/>
    <cellStyle name="Normal 9 2 30 29" xfId="16088"/>
    <cellStyle name="Normal 9 2 30 3" xfId="16089"/>
    <cellStyle name="Normal 9 2 30 3 10" xfId="16090"/>
    <cellStyle name="Normal 9 2 30 3 11" xfId="16091"/>
    <cellStyle name="Normal 9 2 30 3 12" xfId="16092"/>
    <cellStyle name="Normal 9 2 30 3 13" xfId="16093"/>
    <cellStyle name="Normal 9 2 30 3 14" xfId="16094"/>
    <cellStyle name="Normal 9 2 30 3 15" xfId="16095"/>
    <cellStyle name="Normal 9 2 30 3 16" xfId="16096"/>
    <cellStyle name="Normal 9 2 30 3 17" xfId="16097"/>
    <cellStyle name="Normal 9 2 30 3 18" xfId="16098"/>
    <cellStyle name="Normal 9 2 30 3 19" xfId="16099"/>
    <cellStyle name="Normal 9 2 30 3 2" xfId="16100"/>
    <cellStyle name="Normal 9 2 30 3 20" xfId="16101"/>
    <cellStyle name="Normal 9 2 30 3 21" xfId="16102"/>
    <cellStyle name="Normal 9 2 30 3 22" xfId="16103"/>
    <cellStyle name="Normal 9 2 30 3 23" xfId="16104"/>
    <cellStyle name="Normal 9 2 30 3 24" xfId="16105"/>
    <cellStyle name="Normal 9 2 30 3 25" xfId="16106"/>
    <cellStyle name="Normal 9 2 30 3 26" xfId="16107"/>
    <cellStyle name="Normal 9 2 30 3 27" xfId="16108"/>
    <cellStyle name="Normal 9 2 30 3 28" xfId="16109"/>
    <cellStyle name="Normal 9 2 30 3 29" xfId="16110"/>
    <cellStyle name="Normal 9 2 30 3 3" xfId="16111"/>
    <cellStyle name="Normal 9 2 30 3 30" xfId="16112"/>
    <cellStyle name="Normal 9 2 30 3 31" xfId="16113"/>
    <cellStyle name="Normal 9 2 30 3 32" xfId="16114"/>
    <cellStyle name="Normal 9 2 30 3 33" xfId="16115"/>
    <cellStyle name="Normal 9 2 30 3 34" xfId="16116"/>
    <cellStyle name="Normal 9 2 30 3 35" xfId="16117"/>
    <cellStyle name="Normal 9 2 30 3 36" xfId="16118"/>
    <cellStyle name="Normal 9 2 30 3 37" xfId="16119"/>
    <cellStyle name="Normal 9 2 30 3 38" xfId="16120"/>
    <cellStyle name="Normal 9 2 30 3 39" xfId="16121"/>
    <cellStyle name="Normal 9 2 30 3 4" xfId="16122"/>
    <cellStyle name="Normal 9 2 30 3 40" xfId="16123"/>
    <cellStyle name="Normal 9 2 30 3 41" xfId="16124"/>
    <cellStyle name="Normal 9 2 30 3 42" xfId="16125"/>
    <cellStyle name="Normal 9 2 30 3 43" xfId="16126"/>
    <cellStyle name="Normal 9 2 30 3 44" xfId="16127"/>
    <cellStyle name="Normal 9 2 30 3 45" xfId="16128"/>
    <cellStyle name="Normal 9 2 30 3 46" xfId="16129"/>
    <cellStyle name="Normal 9 2 30 3 47" xfId="16130"/>
    <cellStyle name="Normal 9 2 30 3 48" xfId="16131"/>
    <cellStyle name="Normal 9 2 30 3 49" xfId="16132"/>
    <cellStyle name="Normal 9 2 30 3 5" xfId="16133"/>
    <cellStyle name="Normal 9 2 30 3 50" xfId="16134"/>
    <cellStyle name="Normal 9 2 30 3 51" xfId="16135"/>
    <cellStyle name="Normal 9 2 30 3 52" xfId="16136"/>
    <cellStyle name="Normal 9 2 30 3 53" xfId="16137"/>
    <cellStyle name="Normal 9 2 30 3 54" xfId="16138"/>
    <cellStyle name="Normal 9 2 30 3 55" xfId="16139"/>
    <cellStyle name="Normal 9 2 30 3 56" xfId="16140"/>
    <cellStyle name="Normal 9 2 30 3 57" xfId="16141"/>
    <cellStyle name="Normal 9 2 30 3 58" xfId="16142"/>
    <cellStyle name="Normal 9 2 30 3 59" xfId="16143"/>
    <cellStyle name="Normal 9 2 30 3 6" xfId="16144"/>
    <cellStyle name="Normal 9 2 30 3 60" xfId="16145"/>
    <cellStyle name="Normal 9 2 30 3 61" xfId="16146"/>
    <cellStyle name="Normal 9 2 30 3 62" xfId="16147"/>
    <cellStyle name="Normal 9 2 30 3 7" xfId="16148"/>
    <cellStyle name="Normal 9 2 30 3 8" xfId="16149"/>
    <cellStyle name="Normal 9 2 30 3 9" xfId="16150"/>
    <cellStyle name="Normal 9 2 30 30" xfId="16151"/>
    <cellStyle name="Normal 9 2 30 31" xfId="16152"/>
    <cellStyle name="Normal 9 2 30 32" xfId="16153"/>
    <cellStyle name="Normal 9 2 30 33" xfId="16154"/>
    <cellStyle name="Normal 9 2 30 34" xfId="16155"/>
    <cellStyle name="Normal 9 2 30 35" xfId="16156"/>
    <cellStyle name="Normal 9 2 30 36" xfId="16157"/>
    <cellStyle name="Normal 9 2 30 37" xfId="16158"/>
    <cellStyle name="Normal 9 2 30 38" xfId="16159"/>
    <cellStyle name="Normal 9 2 30 39" xfId="16160"/>
    <cellStyle name="Normal 9 2 30 4" xfId="16161"/>
    <cellStyle name="Normal 9 2 30 40" xfId="16162"/>
    <cellStyle name="Normal 9 2 30 41" xfId="16163"/>
    <cellStyle name="Normal 9 2 30 42" xfId="16164"/>
    <cellStyle name="Normal 9 2 30 43" xfId="16165"/>
    <cellStyle name="Normal 9 2 30 44" xfId="16166"/>
    <cellStyle name="Normal 9 2 30 45" xfId="16167"/>
    <cellStyle name="Normal 9 2 30 46" xfId="16168"/>
    <cellStyle name="Normal 9 2 30 47" xfId="16169"/>
    <cellStyle name="Normal 9 2 30 48" xfId="16170"/>
    <cellStyle name="Normal 9 2 30 49" xfId="16171"/>
    <cellStyle name="Normal 9 2 30 5" xfId="16172"/>
    <cellStyle name="Normal 9 2 30 50" xfId="16173"/>
    <cellStyle name="Normal 9 2 30 51" xfId="16174"/>
    <cellStyle name="Normal 9 2 30 52" xfId="16175"/>
    <cellStyle name="Normal 9 2 30 53" xfId="16176"/>
    <cellStyle name="Normal 9 2 30 54" xfId="16177"/>
    <cellStyle name="Normal 9 2 30 55" xfId="16178"/>
    <cellStyle name="Normal 9 2 30 56" xfId="16179"/>
    <cellStyle name="Normal 9 2 30 57" xfId="16180"/>
    <cellStyle name="Normal 9 2 30 58" xfId="16181"/>
    <cellStyle name="Normal 9 2 30 59" xfId="16182"/>
    <cellStyle name="Normal 9 2 30 6" xfId="16183"/>
    <cellStyle name="Normal 9 2 30 60" xfId="16184"/>
    <cellStyle name="Normal 9 2 30 61" xfId="16185"/>
    <cellStyle name="Normal 9 2 30 62" xfId="16186"/>
    <cellStyle name="Normal 9 2 30 63" xfId="16187"/>
    <cellStyle name="Normal 9 2 30 64" xfId="16188"/>
    <cellStyle name="Normal 9 2 30 7" xfId="16189"/>
    <cellStyle name="Normal 9 2 30 8" xfId="16190"/>
    <cellStyle name="Normal 9 2 30 9" xfId="16191"/>
    <cellStyle name="Normal 9 2 31" xfId="3485"/>
    <cellStyle name="Normal 9 2 31 10" xfId="16192"/>
    <cellStyle name="Normal 9 2 31 11" xfId="16193"/>
    <cellStyle name="Normal 9 2 31 12" xfId="16194"/>
    <cellStyle name="Normal 9 2 31 13" xfId="16195"/>
    <cellStyle name="Normal 9 2 31 14" xfId="16196"/>
    <cellStyle name="Normal 9 2 31 15" xfId="16197"/>
    <cellStyle name="Normal 9 2 31 16" xfId="16198"/>
    <cellStyle name="Normal 9 2 31 17" xfId="16199"/>
    <cellStyle name="Normal 9 2 31 18" xfId="16200"/>
    <cellStyle name="Normal 9 2 31 19" xfId="16201"/>
    <cellStyle name="Normal 9 2 31 2" xfId="16202"/>
    <cellStyle name="Normal 9 2 31 2 10" xfId="16203"/>
    <cellStyle name="Normal 9 2 31 2 11" xfId="16204"/>
    <cellStyle name="Normal 9 2 31 2 12" xfId="16205"/>
    <cellStyle name="Normal 9 2 31 2 13" xfId="16206"/>
    <cellStyle name="Normal 9 2 31 2 14" xfId="16207"/>
    <cellStyle name="Normal 9 2 31 2 15" xfId="16208"/>
    <cellStyle name="Normal 9 2 31 2 16" xfId="16209"/>
    <cellStyle name="Normal 9 2 31 2 17" xfId="16210"/>
    <cellStyle name="Normal 9 2 31 2 18" xfId="16211"/>
    <cellStyle name="Normal 9 2 31 2 19" xfId="16212"/>
    <cellStyle name="Normal 9 2 31 2 2" xfId="16213"/>
    <cellStyle name="Normal 9 2 31 2 20" xfId="16214"/>
    <cellStyle name="Normal 9 2 31 2 21" xfId="16215"/>
    <cellStyle name="Normal 9 2 31 2 22" xfId="16216"/>
    <cellStyle name="Normal 9 2 31 2 23" xfId="16217"/>
    <cellStyle name="Normal 9 2 31 2 24" xfId="16218"/>
    <cellStyle name="Normal 9 2 31 2 25" xfId="16219"/>
    <cellStyle name="Normal 9 2 31 2 26" xfId="16220"/>
    <cellStyle name="Normal 9 2 31 2 27" xfId="16221"/>
    <cellStyle name="Normal 9 2 31 2 28" xfId="16222"/>
    <cellStyle name="Normal 9 2 31 2 29" xfId="16223"/>
    <cellStyle name="Normal 9 2 31 2 3" xfId="16224"/>
    <cellStyle name="Normal 9 2 31 2 30" xfId="16225"/>
    <cellStyle name="Normal 9 2 31 2 31" xfId="16226"/>
    <cellStyle name="Normal 9 2 31 2 32" xfId="16227"/>
    <cellStyle name="Normal 9 2 31 2 33" xfId="16228"/>
    <cellStyle name="Normal 9 2 31 2 34" xfId="16229"/>
    <cellStyle name="Normal 9 2 31 2 35" xfId="16230"/>
    <cellStyle name="Normal 9 2 31 2 36" xfId="16231"/>
    <cellStyle name="Normal 9 2 31 2 37" xfId="16232"/>
    <cellStyle name="Normal 9 2 31 2 38" xfId="16233"/>
    <cellStyle name="Normal 9 2 31 2 39" xfId="16234"/>
    <cellStyle name="Normal 9 2 31 2 4" xfId="16235"/>
    <cellStyle name="Normal 9 2 31 2 40" xfId="16236"/>
    <cellStyle name="Normal 9 2 31 2 41" xfId="16237"/>
    <cellStyle name="Normal 9 2 31 2 42" xfId="16238"/>
    <cellStyle name="Normal 9 2 31 2 43" xfId="16239"/>
    <cellStyle name="Normal 9 2 31 2 44" xfId="16240"/>
    <cellStyle name="Normal 9 2 31 2 45" xfId="16241"/>
    <cellStyle name="Normal 9 2 31 2 46" xfId="16242"/>
    <cellStyle name="Normal 9 2 31 2 47" xfId="16243"/>
    <cellStyle name="Normal 9 2 31 2 48" xfId="16244"/>
    <cellStyle name="Normal 9 2 31 2 49" xfId="16245"/>
    <cellStyle name="Normal 9 2 31 2 5" xfId="16246"/>
    <cellStyle name="Normal 9 2 31 2 50" xfId="16247"/>
    <cellStyle name="Normal 9 2 31 2 51" xfId="16248"/>
    <cellStyle name="Normal 9 2 31 2 52" xfId="16249"/>
    <cellStyle name="Normal 9 2 31 2 53" xfId="16250"/>
    <cellStyle name="Normal 9 2 31 2 54" xfId="16251"/>
    <cellStyle name="Normal 9 2 31 2 55" xfId="16252"/>
    <cellStyle name="Normal 9 2 31 2 56" xfId="16253"/>
    <cellStyle name="Normal 9 2 31 2 57" xfId="16254"/>
    <cellStyle name="Normal 9 2 31 2 58" xfId="16255"/>
    <cellStyle name="Normal 9 2 31 2 59" xfId="16256"/>
    <cellStyle name="Normal 9 2 31 2 6" xfId="16257"/>
    <cellStyle name="Normal 9 2 31 2 60" xfId="16258"/>
    <cellStyle name="Normal 9 2 31 2 61" xfId="16259"/>
    <cellStyle name="Normal 9 2 31 2 62" xfId="16260"/>
    <cellStyle name="Normal 9 2 31 2 7" xfId="16261"/>
    <cellStyle name="Normal 9 2 31 2 8" xfId="16262"/>
    <cellStyle name="Normal 9 2 31 2 9" xfId="16263"/>
    <cellStyle name="Normal 9 2 31 20" xfId="16264"/>
    <cellStyle name="Normal 9 2 31 21" xfId="16265"/>
    <cellStyle name="Normal 9 2 31 22" xfId="16266"/>
    <cellStyle name="Normal 9 2 31 23" xfId="16267"/>
    <cellStyle name="Normal 9 2 31 24" xfId="16268"/>
    <cellStyle name="Normal 9 2 31 25" xfId="16269"/>
    <cellStyle name="Normal 9 2 31 26" xfId="16270"/>
    <cellStyle name="Normal 9 2 31 27" xfId="16271"/>
    <cellStyle name="Normal 9 2 31 28" xfId="16272"/>
    <cellStyle name="Normal 9 2 31 29" xfId="16273"/>
    <cellStyle name="Normal 9 2 31 3" xfId="16274"/>
    <cellStyle name="Normal 9 2 31 3 10" xfId="16275"/>
    <cellStyle name="Normal 9 2 31 3 11" xfId="16276"/>
    <cellStyle name="Normal 9 2 31 3 12" xfId="16277"/>
    <cellStyle name="Normal 9 2 31 3 13" xfId="16278"/>
    <cellStyle name="Normal 9 2 31 3 14" xfId="16279"/>
    <cellStyle name="Normal 9 2 31 3 15" xfId="16280"/>
    <cellStyle name="Normal 9 2 31 3 16" xfId="16281"/>
    <cellStyle name="Normal 9 2 31 3 17" xfId="16282"/>
    <cellStyle name="Normal 9 2 31 3 18" xfId="16283"/>
    <cellStyle name="Normal 9 2 31 3 19" xfId="16284"/>
    <cellStyle name="Normal 9 2 31 3 2" xfId="16285"/>
    <cellStyle name="Normal 9 2 31 3 20" xfId="16286"/>
    <cellStyle name="Normal 9 2 31 3 21" xfId="16287"/>
    <cellStyle name="Normal 9 2 31 3 22" xfId="16288"/>
    <cellStyle name="Normal 9 2 31 3 23" xfId="16289"/>
    <cellStyle name="Normal 9 2 31 3 24" xfId="16290"/>
    <cellStyle name="Normal 9 2 31 3 25" xfId="16291"/>
    <cellStyle name="Normal 9 2 31 3 26" xfId="16292"/>
    <cellStyle name="Normal 9 2 31 3 27" xfId="16293"/>
    <cellStyle name="Normal 9 2 31 3 28" xfId="16294"/>
    <cellStyle name="Normal 9 2 31 3 29" xfId="16295"/>
    <cellStyle name="Normal 9 2 31 3 3" xfId="16296"/>
    <cellStyle name="Normal 9 2 31 3 30" xfId="16297"/>
    <cellStyle name="Normal 9 2 31 3 31" xfId="16298"/>
    <cellStyle name="Normal 9 2 31 3 32" xfId="16299"/>
    <cellStyle name="Normal 9 2 31 3 33" xfId="16300"/>
    <cellStyle name="Normal 9 2 31 3 34" xfId="16301"/>
    <cellStyle name="Normal 9 2 31 3 35" xfId="16302"/>
    <cellStyle name="Normal 9 2 31 3 36" xfId="16303"/>
    <cellStyle name="Normal 9 2 31 3 37" xfId="16304"/>
    <cellStyle name="Normal 9 2 31 3 38" xfId="16305"/>
    <cellStyle name="Normal 9 2 31 3 39" xfId="16306"/>
    <cellStyle name="Normal 9 2 31 3 4" xfId="16307"/>
    <cellStyle name="Normal 9 2 31 3 40" xfId="16308"/>
    <cellStyle name="Normal 9 2 31 3 41" xfId="16309"/>
    <cellStyle name="Normal 9 2 31 3 42" xfId="16310"/>
    <cellStyle name="Normal 9 2 31 3 43" xfId="16311"/>
    <cellStyle name="Normal 9 2 31 3 44" xfId="16312"/>
    <cellStyle name="Normal 9 2 31 3 45" xfId="16313"/>
    <cellStyle name="Normal 9 2 31 3 46" xfId="16314"/>
    <cellStyle name="Normal 9 2 31 3 47" xfId="16315"/>
    <cellStyle name="Normal 9 2 31 3 48" xfId="16316"/>
    <cellStyle name="Normal 9 2 31 3 49" xfId="16317"/>
    <cellStyle name="Normal 9 2 31 3 5" xfId="16318"/>
    <cellStyle name="Normal 9 2 31 3 50" xfId="16319"/>
    <cellStyle name="Normal 9 2 31 3 51" xfId="16320"/>
    <cellStyle name="Normal 9 2 31 3 52" xfId="16321"/>
    <cellStyle name="Normal 9 2 31 3 53" xfId="16322"/>
    <cellStyle name="Normal 9 2 31 3 54" xfId="16323"/>
    <cellStyle name="Normal 9 2 31 3 55" xfId="16324"/>
    <cellStyle name="Normal 9 2 31 3 56" xfId="16325"/>
    <cellStyle name="Normal 9 2 31 3 57" xfId="16326"/>
    <cellStyle name="Normal 9 2 31 3 58" xfId="16327"/>
    <cellStyle name="Normal 9 2 31 3 59" xfId="16328"/>
    <cellStyle name="Normal 9 2 31 3 6" xfId="16329"/>
    <cellStyle name="Normal 9 2 31 3 60" xfId="16330"/>
    <cellStyle name="Normal 9 2 31 3 61" xfId="16331"/>
    <cellStyle name="Normal 9 2 31 3 62" xfId="16332"/>
    <cellStyle name="Normal 9 2 31 3 7" xfId="16333"/>
    <cellStyle name="Normal 9 2 31 3 8" xfId="16334"/>
    <cellStyle name="Normal 9 2 31 3 9" xfId="16335"/>
    <cellStyle name="Normal 9 2 31 30" xfId="16336"/>
    <cellStyle name="Normal 9 2 31 31" xfId="16337"/>
    <cellStyle name="Normal 9 2 31 32" xfId="16338"/>
    <cellStyle name="Normal 9 2 31 33" xfId="16339"/>
    <cellStyle name="Normal 9 2 31 34" xfId="16340"/>
    <cellStyle name="Normal 9 2 31 35" xfId="16341"/>
    <cellStyle name="Normal 9 2 31 36" xfId="16342"/>
    <cellStyle name="Normal 9 2 31 37" xfId="16343"/>
    <cellStyle name="Normal 9 2 31 38" xfId="16344"/>
    <cellStyle name="Normal 9 2 31 39" xfId="16345"/>
    <cellStyle name="Normal 9 2 31 4" xfId="16346"/>
    <cellStyle name="Normal 9 2 31 40" xfId="16347"/>
    <cellStyle name="Normal 9 2 31 41" xfId="16348"/>
    <cellStyle name="Normal 9 2 31 42" xfId="16349"/>
    <cellStyle name="Normal 9 2 31 43" xfId="16350"/>
    <cellStyle name="Normal 9 2 31 44" xfId="16351"/>
    <cellStyle name="Normal 9 2 31 45" xfId="16352"/>
    <cellStyle name="Normal 9 2 31 46" xfId="16353"/>
    <cellStyle name="Normal 9 2 31 47" xfId="16354"/>
    <cellStyle name="Normal 9 2 31 48" xfId="16355"/>
    <cellStyle name="Normal 9 2 31 49" xfId="16356"/>
    <cellStyle name="Normal 9 2 31 5" xfId="16357"/>
    <cellStyle name="Normal 9 2 31 50" xfId="16358"/>
    <cellStyle name="Normal 9 2 31 51" xfId="16359"/>
    <cellStyle name="Normal 9 2 31 52" xfId="16360"/>
    <cellStyle name="Normal 9 2 31 53" xfId="16361"/>
    <cellStyle name="Normal 9 2 31 54" xfId="16362"/>
    <cellStyle name="Normal 9 2 31 55" xfId="16363"/>
    <cellStyle name="Normal 9 2 31 56" xfId="16364"/>
    <cellStyle name="Normal 9 2 31 57" xfId="16365"/>
    <cellStyle name="Normal 9 2 31 58" xfId="16366"/>
    <cellStyle name="Normal 9 2 31 59" xfId="16367"/>
    <cellStyle name="Normal 9 2 31 6" xfId="16368"/>
    <cellStyle name="Normal 9 2 31 60" xfId="16369"/>
    <cellStyle name="Normal 9 2 31 61" xfId="16370"/>
    <cellStyle name="Normal 9 2 31 62" xfId="16371"/>
    <cellStyle name="Normal 9 2 31 63" xfId="16372"/>
    <cellStyle name="Normal 9 2 31 64" xfId="16373"/>
    <cellStyle name="Normal 9 2 31 7" xfId="16374"/>
    <cellStyle name="Normal 9 2 31 8" xfId="16375"/>
    <cellStyle name="Normal 9 2 31 9" xfId="16376"/>
    <cellStyle name="Normal 9 2 32" xfId="3486"/>
    <cellStyle name="Normal 9 2 32 10" xfId="16377"/>
    <cellStyle name="Normal 9 2 32 11" xfId="16378"/>
    <cellStyle name="Normal 9 2 32 12" xfId="16379"/>
    <cellStyle name="Normal 9 2 32 13" xfId="16380"/>
    <cellStyle name="Normal 9 2 32 14" xfId="16381"/>
    <cellStyle name="Normal 9 2 32 15" xfId="16382"/>
    <cellStyle name="Normal 9 2 32 16" xfId="16383"/>
    <cellStyle name="Normal 9 2 32 17" xfId="16384"/>
    <cellStyle name="Normal 9 2 32 18" xfId="16385"/>
    <cellStyle name="Normal 9 2 32 19" xfId="16386"/>
    <cellStyle name="Normal 9 2 32 2" xfId="16387"/>
    <cellStyle name="Normal 9 2 32 2 10" xfId="16388"/>
    <cellStyle name="Normal 9 2 32 2 11" xfId="16389"/>
    <cellStyle name="Normal 9 2 32 2 12" xfId="16390"/>
    <cellStyle name="Normal 9 2 32 2 13" xfId="16391"/>
    <cellStyle name="Normal 9 2 32 2 14" xfId="16392"/>
    <cellStyle name="Normal 9 2 32 2 15" xfId="16393"/>
    <cellStyle name="Normal 9 2 32 2 16" xfId="16394"/>
    <cellStyle name="Normal 9 2 32 2 17" xfId="16395"/>
    <cellStyle name="Normal 9 2 32 2 18" xfId="16396"/>
    <cellStyle name="Normal 9 2 32 2 19" xfId="16397"/>
    <cellStyle name="Normal 9 2 32 2 2" xfId="16398"/>
    <cellStyle name="Normal 9 2 32 2 20" xfId="16399"/>
    <cellStyle name="Normal 9 2 32 2 21" xfId="16400"/>
    <cellStyle name="Normal 9 2 32 2 22" xfId="16401"/>
    <cellStyle name="Normal 9 2 32 2 23" xfId="16402"/>
    <cellStyle name="Normal 9 2 32 2 24" xfId="16403"/>
    <cellStyle name="Normal 9 2 32 2 25" xfId="16404"/>
    <cellStyle name="Normal 9 2 32 2 26" xfId="16405"/>
    <cellStyle name="Normal 9 2 32 2 27" xfId="16406"/>
    <cellStyle name="Normal 9 2 32 2 28" xfId="16407"/>
    <cellStyle name="Normal 9 2 32 2 29" xfId="16408"/>
    <cellStyle name="Normal 9 2 32 2 3" xfId="16409"/>
    <cellStyle name="Normal 9 2 32 2 30" xfId="16410"/>
    <cellStyle name="Normal 9 2 32 2 31" xfId="16411"/>
    <cellStyle name="Normal 9 2 32 2 32" xfId="16412"/>
    <cellStyle name="Normal 9 2 32 2 33" xfId="16413"/>
    <cellStyle name="Normal 9 2 32 2 34" xfId="16414"/>
    <cellStyle name="Normal 9 2 32 2 35" xfId="16415"/>
    <cellStyle name="Normal 9 2 32 2 36" xfId="16416"/>
    <cellStyle name="Normal 9 2 32 2 37" xfId="16417"/>
    <cellStyle name="Normal 9 2 32 2 38" xfId="16418"/>
    <cellStyle name="Normal 9 2 32 2 39" xfId="16419"/>
    <cellStyle name="Normal 9 2 32 2 4" xfId="16420"/>
    <cellStyle name="Normal 9 2 32 2 40" xfId="16421"/>
    <cellStyle name="Normal 9 2 32 2 41" xfId="16422"/>
    <cellStyle name="Normal 9 2 32 2 42" xfId="16423"/>
    <cellStyle name="Normal 9 2 32 2 43" xfId="16424"/>
    <cellStyle name="Normal 9 2 32 2 44" xfId="16425"/>
    <cellStyle name="Normal 9 2 32 2 45" xfId="16426"/>
    <cellStyle name="Normal 9 2 32 2 46" xfId="16427"/>
    <cellStyle name="Normal 9 2 32 2 47" xfId="16428"/>
    <cellStyle name="Normal 9 2 32 2 48" xfId="16429"/>
    <cellStyle name="Normal 9 2 32 2 49" xfId="16430"/>
    <cellStyle name="Normal 9 2 32 2 5" xfId="16431"/>
    <cellStyle name="Normal 9 2 32 2 50" xfId="16432"/>
    <cellStyle name="Normal 9 2 32 2 51" xfId="16433"/>
    <cellStyle name="Normal 9 2 32 2 52" xfId="16434"/>
    <cellStyle name="Normal 9 2 32 2 53" xfId="16435"/>
    <cellStyle name="Normal 9 2 32 2 54" xfId="16436"/>
    <cellStyle name="Normal 9 2 32 2 55" xfId="16437"/>
    <cellStyle name="Normal 9 2 32 2 56" xfId="16438"/>
    <cellStyle name="Normal 9 2 32 2 57" xfId="16439"/>
    <cellStyle name="Normal 9 2 32 2 58" xfId="16440"/>
    <cellStyle name="Normal 9 2 32 2 59" xfId="16441"/>
    <cellStyle name="Normal 9 2 32 2 6" xfId="16442"/>
    <cellStyle name="Normal 9 2 32 2 60" xfId="16443"/>
    <cellStyle name="Normal 9 2 32 2 61" xfId="16444"/>
    <cellStyle name="Normal 9 2 32 2 62" xfId="16445"/>
    <cellStyle name="Normal 9 2 32 2 7" xfId="16446"/>
    <cellStyle name="Normal 9 2 32 2 8" xfId="16447"/>
    <cellStyle name="Normal 9 2 32 2 9" xfId="16448"/>
    <cellStyle name="Normal 9 2 32 20" xfId="16449"/>
    <cellStyle name="Normal 9 2 32 21" xfId="16450"/>
    <cellStyle name="Normal 9 2 32 22" xfId="16451"/>
    <cellStyle name="Normal 9 2 32 23" xfId="16452"/>
    <cellStyle name="Normal 9 2 32 24" xfId="16453"/>
    <cellStyle name="Normal 9 2 32 25" xfId="16454"/>
    <cellStyle name="Normal 9 2 32 26" xfId="16455"/>
    <cellStyle name="Normal 9 2 32 27" xfId="16456"/>
    <cellStyle name="Normal 9 2 32 28" xfId="16457"/>
    <cellStyle name="Normal 9 2 32 29" xfId="16458"/>
    <cellStyle name="Normal 9 2 32 3" xfId="16459"/>
    <cellStyle name="Normal 9 2 32 3 10" xfId="16460"/>
    <cellStyle name="Normal 9 2 32 3 11" xfId="16461"/>
    <cellStyle name="Normal 9 2 32 3 12" xfId="16462"/>
    <cellStyle name="Normal 9 2 32 3 13" xfId="16463"/>
    <cellStyle name="Normal 9 2 32 3 14" xfId="16464"/>
    <cellStyle name="Normal 9 2 32 3 15" xfId="16465"/>
    <cellStyle name="Normal 9 2 32 3 16" xfId="16466"/>
    <cellStyle name="Normal 9 2 32 3 17" xfId="16467"/>
    <cellStyle name="Normal 9 2 32 3 18" xfId="16468"/>
    <cellStyle name="Normal 9 2 32 3 19" xfId="16469"/>
    <cellStyle name="Normal 9 2 32 3 2" xfId="16470"/>
    <cellStyle name="Normal 9 2 32 3 20" xfId="16471"/>
    <cellStyle name="Normal 9 2 32 3 21" xfId="16472"/>
    <cellStyle name="Normal 9 2 32 3 22" xfId="16473"/>
    <cellStyle name="Normal 9 2 32 3 23" xfId="16474"/>
    <cellStyle name="Normal 9 2 32 3 24" xfId="16475"/>
    <cellStyle name="Normal 9 2 32 3 25" xfId="16476"/>
    <cellStyle name="Normal 9 2 32 3 26" xfId="16477"/>
    <cellStyle name="Normal 9 2 32 3 27" xfId="16478"/>
    <cellStyle name="Normal 9 2 32 3 28" xfId="16479"/>
    <cellStyle name="Normal 9 2 32 3 29" xfId="16480"/>
    <cellStyle name="Normal 9 2 32 3 3" xfId="16481"/>
    <cellStyle name="Normal 9 2 32 3 30" xfId="16482"/>
    <cellStyle name="Normal 9 2 32 3 31" xfId="16483"/>
    <cellStyle name="Normal 9 2 32 3 32" xfId="16484"/>
    <cellStyle name="Normal 9 2 32 3 33" xfId="16485"/>
    <cellStyle name="Normal 9 2 32 3 34" xfId="16486"/>
    <cellStyle name="Normal 9 2 32 3 35" xfId="16487"/>
    <cellStyle name="Normal 9 2 32 3 36" xfId="16488"/>
    <cellStyle name="Normal 9 2 32 3 37" xfId="16489"/>
    <cellStyle name="Normal 9 2 32 3 38" xfId="16490"/>
    <cellStyle name="Normal 9 2 32 3 39" xfId="16491"/>
    <cellStyle name="Normal 9 2 32 3 4" xfId="16492"/>
    <cellStyle name="Normal 9 2 32 3 40" xfId="16493"/>
    <cellStyle name="Normal 9 2 32 3 41" xfId="16494"/>
    <cellStyle name="Normal 9 2 32 3 42" xfId="16495"/>
    <cellStyle name="Normal 9 2 32 3 43" xfId="16496"/>
    <cellStyle name="Normal 9 2 32 3 44" xfId="16497"/>
    <cellStyle name="Normal 9 2 32 3 45" xfId="16498"/>
    <cellStyle name="Normal 9 2 32 3 46" xfId="16499"/>
    <cellStyle name="Normal 9 2 32 3 47" xfId="16500"/>
    <cellStyle name="Normal 9 2 32 3 48" xfId="16501"/>
    <cellStyle name="Normal 9 2 32 3 49" xfId="16502"/>
    <cellStyle name="Normal 9 2 32 3 5" xfId="16503"/>
    <cellStyle name="Normal 9 2 32 3 50" xfId="16504"/>
    <cellStyle name="Normal 9 2 32 3 51" xfId="16505"/>
    <cellStyle name="Normal 9 2 32 3 52" xfId="16506"/>
    <cellStyle name="Normal 9 2 32 3 53" xfId="16507"/>
    <cellStyle name="Normal 9 2 32 3 54" xfId="16508"/>
    <cellStyle name="Normal 9 2 32 3 55" xfId="16509"/>
    <cellStyle name="Normal 9 2 32 3 56" xfId="16510"/>
    <cellStyle name="Normal 9 2 32 3 57" xfId="16511"/>
    <cellStyle name="Normal 9 2 32 3 58" xfId="16512"/>
    <cellStyle name="Normal 9 2 32 3 59" xfId="16513"/>
    <cellStyle name="Normal 9 2 32 3 6" xfId="16514"/>
    <cellStyle name="Normal 9 2 32 3 60" xfId="16515"/>
    <cellStyle name="Normal 9 2 32 3 61" xfId="16516"/>
    <cellStyle name="Normal 9 2 32 3 62" xfId="16517"/>
    <cellStyle name="Normal 9 2 32 3 7" xfId="16518"/>
    <cellStyle name="Normal 9 2 32 3 8" xfId="16519"/>
    <cellStyle name="Normal 9 2 32 3 9" xfId="16520"/>
    <cellStyle name="Normal 9 2 32 30" xfId="16521"/>
    <cellStyle name="Normal 9 2 32 31" xfId="16522"/>
    <cellStyle name="Normal 9 2 32 32" xfId="16523"/>
    <cellStyle name="Normal 9 2 32 33" xfId="16524"/>
    <cellStyle name="Normal 9 2 32 34" xfId="16525"/>
    <cellStyle name="Normal 9 2 32 35" xfId="16526"/>
    <cellStyle name="Normal 9 2 32 36" xfId="16527"/>
    <cellStyle name="Normal 9 2 32 37" xfId="16528"/>
    <cellStyle name="Normal 9 2 32 38" xfId="16529"/>
    <cellStyle name="Normal 9 2 32 39" xfId="16530"/>
    <cellStyle name="Normal 9 2 32 4" xfId="16531"/>
    <cellStyle name="Normal 9 2 32 40" xfId="16532"/>
    <cellStyle name="Normal 9 2 32 41" xfId="16533"/>
    <cellStyle name="Normal 9 2 32 42" xfId="16534"/>
    <cellStyle name="Normal 9 2 32 43" xfId="16535"/>
    <cellStyle name="Normal 9 2 32 44" xfId="16536"/>
    <cellStyle name="Normal 9 2 32 45" xfId="16537"/>
    <cellStyle name="Normal 9 2 32 46" xfId="16538"/>
    <cellStyle name="Normal 9 2 32 47" xfId="16539"/>
    <cellStyle name="Normal 9 2 32 48" xfId="16540"/>
    <cellStyle name="Normal 9 2 32 49" xfId="16541"/>
    <cellStyle name="Normal 9 2 32 5" xfId="16542"/>
    <cellStyle name="Normal 9 2 32 50" xfId="16543"/>
    <cellStyle name="Normal 9 2 32 51" xfId="16544"/>
    <cellStyle name="Normal 9 2 32 52" xfId="16545"/>
    <cellStyle name="Normal 9 2 32 53" xfId="16546"/>
    <cellStyle name="Normal 9 2 32 54" xfId="16547"/>
    <cellStyle name="Normal 9 2 32 55" xfId="16548"/>
    <cellStyle name="Normal 9 2 32 56" xfId="16549"/>
    <cellStyle name="Normal 9 2 32 57" xfId="16550"/>
    <cellStyle name="Normal 9 2 32 58" xfId="16551"/>
    <cellStyle name="Normal 9 2 32 59" xfId="16552"/>
    <cellStyle name="Normal 9 2 32 6" xfId="16553"/>
    <cellStyle name="Normal 9 2 32 60" xfId="16554"/>
    <cellStyle name="Normal 9 2 32 61" xfId="16555"/>
    <cellStyle name="Normal 9 2 32 62" xfId="16556"/>
    <cellStyle name="Normal 9 2 32 63" xfId="16557"/>
    <cellStyle name="Normal 9 2 32 64" xfId="16558"/>
    <cellStyle name="Normal 9 2 32 7" xfId="16559"/>
    <cellStyle name="Normal 9 2 32 8" xfId="16560"/>
    <cellStyle name="Normal 9 2 32 9" xfId="16561"/>
    <cellStyle name="Normal 9 2 33" xfId="3487"/>
    <cellStyle name="Normal 9 2 33 10" xfId="16562"/>
    <cellStyle name="Normal 9 2 33 11" xfId="16563"/>
    <cellStyle name="Normal 9 2 33 12" xfId="16564"/>
    <cellStyle name="Normal 9 2 33 13" xfId="16565"/>
    <cellStyle name="Normal 9 2 33 14" xfId="16566"/>
    <cellStyle name="Normal 9 2 33 15" xfId="16567"/>
    <cellStyle name="Normal 9 2 33 16" xfId="16568"/>
    <cellStyle name="Normal 9 2 33 17" xfId="16569"/>
    <cellStyle name="Normal 9 2 33 18" xfId="16570"/>
    <cellStyle name="Normal 9 2 33 19" xfId="16571"/>
    <cellStyle name="Normal 9 2 33 2" xfId="16572"/>
    <cellStyle name="Normal 9 2 33 2 10" xfId="16573"/>
    <cellStyle name="Normal 9 2 33 2 11" xfId="16574"/>
    <cellStyle name="Normal 9 2 33 2 12" xfId="16575"/>
    <cellStyle name="Normal 9 2 33 2 13" xfId="16576"/>
    <cellStyle name="Normal 9 2 33 2 14" xfId="16577"/>
    <cellStyle name="Normal 9 2 33 2 15" xfId="16578"/>
    <cellStyle name="Normal 9 2 33 2 16" xfId="16579"/>
    <cellStyle name="Normal 9 2 33 2 17" xfId="16580"/>
    <cellStyle name="Normal 9 2 33 2 18" xfId="16581"/>
    <cellStyle name="Normal 9 2 33 2 19" xfId="16582"/>
    <cellStyle name="Normal 9 2 33 2 2" xfId="16583"/>
    <cellStyle name="Normal 9 2 33 2 20" xfId="16584"/>
    <cellStyle name="Normal 9 2 33 2 21" xfId="16585"/>
    <cellStyle name="Normal 9 2 33 2 22" xfId="16586"/>
    <cellStyle name="Normal 9 2 33 2 23" xfId="16587"/>
    <cellStyle name="Normal 9 2 33 2 24" xfId="16588"/>
    <cellStyle name="Normal 9 2 33 2 25" xfId="16589"/>
    <cellStyle name="Normal 9 2 33 2 26" xfId="16590"/>
    <cellStyle name="Normal 9 2 33 2 27" xfId="16591"/>
    <cellStyle name="Normal 9 2 33 2 28" xfId="16592"/>
    <cellStyle name="Normal 9 2 33 2 29" xfId="16593"/>
    <cellStyle name="Normal 9 2 33 2 3" xfId="16594"/>
    <cellStyle name="Normal 9 2 33 2 30" xfId="16595"/>
    <cellStyle name="Normal 9 2 33 2 31" xfId="16596"/>
    <cellStyle name="Normal 9 2 33 2 32" xfId="16597"/>
    <cellStyle name="Normal 9 2 33 2 33" xfId="16598"/>
    <cellStyle name="Normal 9 2 33 2 34" xfId="16599"/>
    <cellStyle name="Normal 9 2 33 2 35" xfId="16600"/>
    <cellStyle name="Normal 9 2 33 2 36" xfId="16601"/>
    <cellStyle name="Normal 9 2 33 2 37" xfId="16602"/>
    <cellStyle name="Normal 9 2 33 2 38" xfId="16603"/>
    <cellStyle name="Normal 9 2 33 2 39" xfId="16604"/>
    <cellStyle name="Normal 9 2 33 2 4" xfId="16605"/>
    <cellStyle name="Normal 9 2 33 2 40" xfId="16606"/>
    <cellStyle name="Normal 9 2 33 2 41" xfId="16607"/>
    <cellStyle name="Normal 9 2 33 2 42" xfId="16608"/>
    <cellStyle name="Normal 9 2 33 2 43" xfId="16609"/>
    <cellStyle name="Normal 9 2 33 2 44" xfId="16610"/>
    <cellStyle name="Normal 9 2 33 2 45" xfId="16611"/>
    <cellStyle name="Normal 9 2 33 2 46" xfId="16612"/>
    <cellStyle name="Normal 9 2 33 2 47" xfId="16613"/>
    <cellStyle name="Normal 9 2 33 2 48" xfId="16614"/>
    <cellStyle name="Normal 9 2 33 2 49" xfId="16615"/>
    <cellStyle name="Normal 9 2 33 2 5" xfId="16616"/>
    <cellStyle name="Normal 9 2 33 2 50" xfId="16617"/>
    <cellStyle name="Normal 9 2 33 2 51" xfId="16618"/>
    <cellStyle name="Normal 9 2 33 2 52" xfId="16619"/>
    <cellStyle name="Normal 9 2 33 2 53" xfId="16620"/>
    <cellStyle name="Normal 9 2 33 2 54" xfId="16621"/>
    <cellStyle name="Normal 9 2 33 2 55" xfId="16622"/>
    <cellStyle name="Normal 9 2 33 2 56" xfId="16623"/>
    <cellStyle name="Normal 9 2 33 2 57" xfId="16624"/>
    <cellStyle name="Normal 9 2 33 2 58" xfId="16625"/>
    <cellStyle name="Normal 9 2 33 2 59" xfId="16626"/>
    <cellStyle name="Normal 9 2 33 2 6" xfId="16627"/>
    <cellStyle name="Normal 9 2 33 2 60" xfId="16628"/>
    <cellStyle name="Normal 9 2 33 2 61" xfId="16629"/>
    <cellStyle name="Normal 9 2 33 2 62" xfId="16630"/>
    <cellStyle name="Normal 9 2 33 2 7" xfId="16631"/>
    <cellStyle name="Normal 9 2 33 2 8" xfId="16632"/>
    <cellStyle name="Normal 9 2 33 2 9" xfId="16633"/>
    <cellStyle name="Normal 9 2 33 20" xfId="16634"/>
    <cellStyle name="Normal 9 2 33 21" xfId="16635"/>
    <cellStyle name="Normal 9 2 33 22" xfId="16636"/>
    <cellStyle name="Normal 9 2 33 23" xfId="16637"/>
    <cellStyle name="Normal 9 2 33 24" xfId="16638"/>
    <cellStyle name="Normal 9 2 33 25" xfId="16639"/>
    <cellStyle name="Normal 9 2 33 26" xfId="16640"/>
    <cellStyle name="Normal 9 2 33 27" xfId="16641"/>
    <cellStyle name="Normal 9 2 33 28" xfId="16642"/>
    <cellStyle name="Normal 9 2 33 29" xfId="16643"/>
    <cellStyle name="Normal 9 2 33 3" xfId="16644"/>
    <cellStyle name="Normal 9 2 33 3 10" xfId="16645"/>
    <cellStyle name="Normal 9 2 33 3 11" xfId="16646"/>
    <cellStyle name="Normal 9 2 33 3 12" xfId="16647"/>
    <cellStyle name="Normal 9 2 33 3 13" xfId="16648"/>
    <cellStyle name="Normal 9 2 33 3 14" xfId="16649"/>
    <cellStyle name="Normal 9 2 33 3 15" xfId="16650"/>
    <cellStyle name="Normal 9 2 33 3 16" xfId="16651"/>
    <cellStyle name="Normal 9 2 33 3 17" xfId="16652"/>
    <cellStyle name="Normal 9 2 33 3 18" xfId="16653"/>
    <cellStyle name="Normal 9 2 33 3 19" xfId="16654"/>
    <cellStyle name="Normal 9 2 33 3 2" xfId="16655"/>
    <cellStyle name="Normal 9 2 33 3 20" xfId="16656"/>
    <cellStyle name="Normal 9 2 33 3 21" xfId="16657"/>
    <cellStyle name="Normal 9 2 33 3 22" xfId="16658"/>
    <cellStyle name="Normal 9 2 33 3 23" xfId="16659"/>
    <cellStyle name="Normal 9 2 33 3 24" xfId="16660"/>
    <cellStyle name="Normal 9 2 33 3 25" xfId="16661"/>
    <cellStyle name="Normal 9 2 33 3 26" xfId="16662"/>
    <cellStyle name="Normal 9 2 33 3 27" xfId="16663"/>
    <cellStyle name="Normal 9 2 33 3 28" xfId="16664"/>
    <cellStyle name="Normal 9 2 33 3 29" xfId="16665"/>
    <cellStyle name="Normal 9 2 33 3 3" xfId="16666"/>
    <cellStyle name="Normal 9 2 33 3 30" xfId="16667"/>
    <cellStyle name="Normal 9 2 33 3 31" xfId="16668"/>
    <cellStyle name="Normal 9 2 33 3 32" xfId="16669"/>
    <cellStyle name="Normal 9 2 33 3 33" xfId="16670"/>
    <cellStyle name="Normal 9 2 33 3 34" xfId="16671"/>
    <cellStyle name="Normal 9 2 33 3 35" xfId="16672"/>
    <cellStyle name="Normal 9 2 33 3 36" xfId="16673"/>
    <cellStyle name="Normal 9 2 33 3 37" xfId="16674"/>
    <cellStyle name="Normal 9 2 33 3 38" xfId="16675"/>
    <cellStyle name="Normal 9 2 33 3 39" xfId="16676"/>
    <cellStyle name="Normal 9 2 33 3 4" xfId="16677"/>
    <cellStyle name="Normal 9 2 33 3 40" xfId="16678"/>
    <cellStyle name="Normal 9 2 33 3 41" xfId="16679"/>
    <cellStyle name="Normal 9 2 33 3 42" xfId="16680"/>
    <cellStyle name="Normal 9 2 33 3 43" xfId="16681"/>
    <cellStyle name="Normal 9 2 33 3 44" xfId="16682"/>
    <cellStyle name="Normal 9 2 33 3 45" xfId="16683"/>
    <cellStyle name="Normal 9 2 33 3 46" xfId="16684"/>
    <cellStyle name="Normal 9 2 33 3 47" xfId="16685"/>
    <cellStyle name="Normal 9 2 33 3 48" xfId="16686"/>
    <cellStyle name="Normal 9 2 33 3 49" xfId="16687"/>
    <cellStyle name="Normal 9 2 33 3 5" xfId="16688"/>
    <cellStyle name="Normal 9 2 33 3 50" xfId="16689"/>
    <cellStyle name="Normal 9 2 33 3 51" xfId="16690"/>
    <cellStyle name="Normal 9 2 33 3 52" xfId="16691"/>
    <cellStyle name="Normal 9 2 33 3 53" xfId="16692"/>
    <cellStyle name="Normal 9 2 33 3 54" xfId="16693"/>
    <cellStyle name="Normal 9 2 33 3 55" xfId="16694"/>
    <cellStyle name="Normal 9 2 33 3 56" xfId="16695"/>
    <cellStyle name="Normal 9 2 33 3 57" xfId="16696"/>
    <cellStyle name="Normal 9 2 33 3 58" xfId="16697"/>
    <cellStyle name="Normal 9 2 33 3 59" xfId="16698"/>
    <cellStyle name="Normal 9 2 33 3 6" xfId="16699"/>
    <cellStyle name="Normal 9 2 33 3 60" xfId="16700"/>
    <cellStyle name="Normal 9 2 33 3 61" xfId="16701"/>
    <cellStyle name="Normal 9 2 33 3 62" xfId="16702"/>
    <cellStyle name="Normal 9 2 33 3 7" xfId="16703"/>
    <cellStyle name="Normal 9 2 33 3 8" xfId="16704"/>
    <cellStyle name="Normal 9 2 33 3 9" xfId="16705"/>
    <cellStyle name="Normal 9 2 33 30" xfId="16706"/>
    <cellStyle name="Normal 9 2 33 31" xfId="16707"/>
    <cellStyle name="Normal 9 2 33 32" xfId="16708"/>
    <cellStyle name="Normal 9 2 33 33" xfId="16709"/>
    <cellStyle name="Normal 9 2 33 34" xfId="16710"/>
    <cellStyle name="Normal 9 2 33 35" xfId="16711"/>
    <cellStyle name="Normal 9 2 33 36" xfId="16712"/>
    <cellStyle name="Normal 9 2 33 37" xfId="16713"/>
    <cellStyle name="Normal 9 2 33 38" xfId="16714"/>
    <cellStyle name="Normal 9 2 33 39" xfId="16715"/>
    <cellStyle name="Normal 9 2 33 4" xfId="16716"/>
    <cellStyle name="Normal 9 2 33 40" xfId="16717"/>
    <cellStyle name="Normal 9 2 33 41" xfId="16718"/>
    <cellStyle name="Normal 9 2 33 42" xfId="16719"/>
    <cellStyle name="Normal 9 2 33 43" xfId="16720"/>
    <cellStyle name="Normal 9 2 33 44" xfId="16721"/>
    <cellStyle name="Normal 9 2 33 45" xfId="16722"/>
    <cellStyle name="Normal 9 2 33 46" xfId="16723"/>
    <cellStyle name="Normal 9 2 33 47" xfId="16724"/>
    <cellStyle name="Normal 9 2 33 48" xfId="16725"/>
    <cellStyle name="Normal 9 2 33 49" xfId="16726"/>
    <cellStyle name="Normal 9 2 33 5" xfId="16727"/>
    <cellStyle name="Normal 9 2 33 50" xfId="16728"/>
    <cellStyle name="Normal 9 2 33 51" xfId="16729"/>
    <cellStyle name="Normal 9 2 33 52" xfId="16730"/>
    <cellStyle name="Normal 9 2 33 53" xfId="16731"/>
    <cellStyle name="Normal 9 2 33 54" xfId="16732"/>
    <cellStyle name="Normal 9 2 33 55" xfId="16733"/>
    <cellStyle name="Normal 9 2 33 56" xfId="16734"/>
    <cellStyle name="Normal 9 2 33 57" xfId="16735"/>
    <cellStyle name="Normal 9 2 33 58" xfId="16736"/>
    <cellStyle name="Normal 9 2 33 59" xfId="16737"/>
    <cellStyle name="Normal 9 2 33 6" xfId="16738"/>
    <cellStyle name="Normal 9 2 33 60" xfId="16739"/>
    <cellStyle name="Normal 9 2 33 61" xfId="16740"/>
    <cellStyle name="Normal 9 2 33 62" xfId="16741"/>
    <cellStyle name="Normal 9 2 33 63" xfId="16742"/>
    <cellStyle name="Normal 9 2 33 64" xfId="16743"/>
    <cellStyle name="Normal 9 2 33 7" xfId="16744"/>
    <cellStyle name="Normal 9 2 33 8" xfId="16745"/>
    <cellStyle name="Normal 9 2 33 9" xfId="16746"/>
    <cellStyle name="Normal 9 2 34" xfId="3488"/>
    <cellStyle name="Normal 9 2 34 10" xfId="16747"/>
    <cellStyle name="Normal 9 2 34 11" xfId="16748"/>
    <cellStyle name="Normal 9 2 34 12" xfId="16749"/>
    <cellStyle name="Normal 9 2 34 13" xfId="16750"/>
    <cellStyle name="Normal 9 2 34 14" xfId="16751"/>
    <cellStyle name="Normal 9 2 34 15" xfId="16752"/>
    <cellStyle name="Normal 9 2 34 16" xfId="16753"/>
    <cellStyle name="Normal 9 2 34 17" xfId="16754"/>
    <cellStyle name="Normal 9 2 34 18" xfId="16755"/>
    <cellStyle name="Normal 9 2 34 19" xfId="16756"/>
    <cellStyle name="Normal 9 2 34 2" xfId="16757"/>
    <cellStyle name="Normal 9 2 34 2 10" xfId="16758"/>
    <cellStyle name="Normal 9 2 34 2 11" xfId="16759"/>
    <cellStyle name="Normal 9 2 34 2 12" xfId="16760"/>
    <cellStyle name="Normal 9 2 34 2 13" xfId="16761"/>
    <cellStyle name="Normal 9 2 34 2 14" xfId="16762"/>
    <cellStyle name="Normal 9 2 34 2 15" xfId="16763"/>
    <cellStyle name="Normal 9 2 34 2 16" xfId="16764"/>
    <cellStyle name="Normal 9 2 34 2 17" xfId="16765"/>
    <cellStyle name="Normal 9 2 34 2 18" xfId="16766"/>
    <cellStyle name="Normal 9 2 34 2 19" xfId="16767"/>
    <cellStyle name="Normal 9 2 34 2 2" xfId="16768"/>
    <cellStyle name="Normal 9 2 34 2 20" xfId="16769"/>
    <cellStyle name="Normal 9 2 34 2 21" xfId="16770"/>
    <cellStyle name="Normal 9 2 34 2 22" xfId="16771"/>
    <cellStyle name="Normal 9 2 34 2 23" xfId="16772"/>
    <cellStyle name="Normal 9 2 34 2 24" xfId="16773"/>
    <cellStyle name="Normal 9 2 34 2 25" xfId="16774"/>
    <cellStyle name="Normal 9 2 34 2 26" xfId="16775"/>
    <cellStyle name="Normal 9 2 34 2 27" xfId="16776"/>
    <cellStyle name="Normal 9 2 34 2 28" xfId="16777"/>
    <cellStyle name="Normal 9 2 34 2 29" xfId="16778"/>
    <cellStyle name="Normal 9 2 34 2 3" xfId="16779"/>
    <cellStyle name="Normal 9 2 34 2 30" xfId="16780"/>
    <cellStyle name="Normal 9 2 34 2 31" xfId="16781"/>
    <cellStyle name="Normal 9 2 34 2 32" xfId="16782"/>
    <cellStyle name="Normal 9 2 34 2 33" xfId="16783"/>
    <cellStyle name="Normal 9 2 34 2 34" xfId="16784"/>
    <cellStyle name="Normal 9 2 34 2 35" xfId="16785"/>
    <cellStyle name="Normal 9 2 34 2 36" xfId="16786"/>
    <cellStyle name="Normal 9 2 34 2 37" xfId="16787"/>
    <cellStyle name="Normal 9 2 34 2 38" xfId="16788"/>
    <cellStyle name="Normal 9 2 34 2 39" xfId="16789"/>
    <cellStyle name="Normal 9 2 34 2 4" xfId="16790"/>
    <cellStyle name="Normal 9 2 34 2 40" xfId="16791"/>
    <cellStyle name="Normal 9 2 34 2 41" xfId="16792"/>
    <cellStyle name="Normal 9 2 34 2 42" xfId="16793"/>
    <cellStyle name="Normal 9 2 34 2 43" xfId="16794"/>
    <cellStyle name="Normal 9 2 34 2 44" xfId="16795"/>
    <cellStyle name="Normal 9 2 34 2 45" xfId="16796"/>
    <cellStyle name="Normal 9 2 34 2 46" xfId="16797"/>
    <cellStyle name="Normal 9 2 34 2 47" xfId="16798"/>
    <cellStyle name="Normal 9 2 34 2 48" xfId="16799"/>
    <cellStyle name="Normal 9 2 34 2 49" xfId="16800"/>
    <cellStyle name="Normal 9 2 34 2 5" xfId="16801"/>
    <cellStyle name="Normal 9 2 34 2 50" xfId="16802"/>
    <cellStyle name="Normal 9 2 34 2 51" xfId="16803"/>
    <cellStyle name="Normal 9 2 34 2 52" xfId="16804"/>
    <cellStyle name="Normal 9 2 34 2 53" xfId="16805"/>
    <cellStyle name="Normal 9 2 34 2 54" xfId="16806"/>
    <cellStyle name="Normal 9 2 34 2 55" xfId="16807"/>
    <cellStyle name="Normal 9 2 34 2 56" xfId="16808"/>
    <cellStyle name="Normal 9 2 34 2 57" xfId="16809"/>
    <cellStyle name="Normal 9 2 34 2 58" xfId="16810"/>
    <cellStyle name="Normal 9 2 34 2 59" xfId="16811"/>
    <cellStyle name="Normal 9 2 34 2 6" xfId="16812"/>
    <cellStyle name="Normal 9 2 34 2 60" xfId="16813"/>
    <cellStyle name="Normal 9 2 34 2 61" xfId="16814"/>
    <cellStyle name="Normal 9 2 34 2 62" xfId="16815"/>
    <cellStyle name="Normal 9 2 34 2 7" xfId="16816"/>
    <cellStyle name="Normal 9 2 34 2 8" xfId="16817"/>
    <cellStyle name="Normal 9 2 34 2 9" xfId="16818"/>
    <cellStyle name="Normal 9 2 34 20" xfId="16819"/>
    <cellStyle name="Normal 9 2 34 21" xfId="16820"/>
    <cellStyle name="Normal 9 2 34 22" xfId="16821"/>
    <cellStyle name="Normal 9 2 34 23" xfId="16822"/>
    <cellStyle name="Normal 9 2 34 24" xfId="16823"/>
    <cellStyle name="Normal 9 2 34 25" xfId="16824"/>
    <cellStyle name="Normal 9 2 34 26" xfId="16825"/>
    <cellStyle name="Normal 9 2 34 27" xfId="16826"/>
    <cellStyle name="Normal 9 2 34 28" xfId="16827"/>
    <cellStyle name="Normal 9 2 34 29" xfId="16828"/>
    <cellStyle name="Normal 9 2 34 3" xfId="16829"/>
    <cellStyle name="Normal 9 2 34 3 10" xfId="16830"/>
    <cellStyle name="Normal 9 2 34 3 11" xfId="16831"/>
    <cellStyle name="Normal 9 2 34 3 12" xfId="16832"/>
    <cellStyle name="Normal 9 2 34 3 13" xfId="16833"/>
    <cellStyle name="Normal 9 2 34 3 14" xfId="16834"/>
    <cellStyle name="Normal 9 2 34 3 15" xfId="16835"/>
    <cellStyle name="Normal 9 2 34 3 16" xfId="16836"/>
    <cellStyle name="Normal 9 2 34 3 17" xfId="16837"/>
    <cellStyle name="Normal 9 2 34 3 18" xfId="16838"/>
    <cellStyle name="Normal 9 2 34 3 19" xfId="16839"/>
    <cellStyle name="Normal 9 2 34 3 2" xfId="16840"/>
    <cellStyle name="Normal 9 2 34 3 20" xfId="16841"/>
    <cellStyle name="Normal 9 2 34 3 21" xfId="16842"/>
    <cellStyle name="Normal 9 2 34 3 22" xfId="16843"/>
    <cellStyle name="Normal 9 2 34 3 23" xfId="16844"/>
    <cellStyle name="Normal 9 2 34 3 24" xfId="16845"/>
    <cellStyle name="Normal 9 2 34 3 25" xfId="16846"/>
    <cellStyle name="Normal 9 2 34 3 26" xfId="16847"/>
    <cellStyle name="Normal 9 2 34 3 27" xfId="16848"/>
    <cellStyle name="Normal 9 2 34 3 28" xfId="16849"/>
    <cellStyle name="Normal 9 2 34 3 29" xfId="16850"/>
    <cellStyle name="Normal 9 2 34 3 3" xfId="16851"/>
    <cellStyle name="Normal 9 2 34 3 30" xfId="16852"/>
    <cellStyle name="Normal 9 2 34 3 31" xfId="16853"/>
    <cellStyle name="Normal 9 2 34 3 32" xfId="16854"/>
    <cellStyle name="Normal 9 2 34 3 33" xfId="16855"/>
    <cellStyle name="Normal 9 2 34 3 34" xfId="16856"/>
    <cellStyle name="Normal 9 2 34 3 35" xfId="16857"/>
    <cellStyle name="Normal 9 2 34 3 36" xfId="16858"/>
    <cellStyle name="Normal 9 2 34 3 37" xfId="16859"/>
    <cellStyle name="Normal 9 2 34 3 38" xfId="16860"/>
    <cellStyle name="Normal 9 2 34 3 39" xfId="16861"/>
    <cellStyle name="Normal 9 2 34 3 4" xfId="16862"/>
    <cellStyle name="Normal 9 2 34 3 40" xfId="16863"/>
    <cellStyle name="Normal 9 2 34 3 41" xfId="16864"/>
    <cellStyle name="Normal 9 2 34 3 42" xfId="16865"/>
    <cellStyle name="Normal 9 2 34 3 43" xfId="16866"/>
    <cellStyle name="Normal 9 2 34 3 44" xfId="16867"/>
    <cellStyle name="Normal 9 2 34 3 45" xfId="16868"/>
    <cellStyle name="Normal 9 2 34 3 46" xfId="16869"/>
    <cellStyle name="Normal 9 2 34 3 47" xfId="16870"/>
    <cellStyle name="Normal 9 2 34 3 48" xfId="16871"/>
    <cellStyle name="Normal 9 2 34 3 49" xfId="16872"/>
    <cellStyle name="Normal 9 2 34 3 5" xfId="16873"/>
    <cellStyle name="Normal 9 2 34 3 50" xfId="16874"/>
    <cellStyle name="Normal 9 2 34 3 51" xfId="16875"/>
    <cellStyle name="Normal 9 2 34 3 52" xfId="16876"/>
    <cellStyle name="Normal 9 2 34 3 53" xfId="16877"/>
    <cellStyle name="Normal 9 2 34 3 54" xfId="16878"/>
    <cellStyle name="Normal 9 2 34 3 55" xfId="16879"/>
    <cellStyle name="Normal 9 2 34 3 56" xfId="16880"/>
    <cellStyle name="Normal 9 2 34 3 57" xfId="16881"/>
    <cellStyle name="Normal 9 2 34 3 58" xfId="16882"/>
    <cellStyle name="Normal 9 2 34 3 59" xfId="16883"/>
    <cellStyle name="Normal 9 2 34 3 6" xfId="16884"/>
    <cellStyle name="Normal 9 2 34 3 60" xfId="16885"/>
    <cellStyle name="Normal 9 2 34 3 61" xfId="16886"/>
    <cellStyle name="Normal 9 2 34 3 62" xfId="16887"/>
    <cellStyle name="Normal 9 2 34 3 7" xfId="16888"/>
    <cellStyle name="Normal 9 2 34 3 8" xfId="16889"/>
    <cellStyle name="Normal 9 2 34 3 9" xfId="16890"/>
    <cellStyle name="Normal 9 2 34 30" xfId="16891"/>
    <cellStyle name="Normal 9 2 34 31" xfId="16892"/>
    <cellStyle name="Normal 9 2 34 32" xfId="16893"/>
    <cellStyle name="Normal 9 2 34 33" xfId="16894"/>
    <cellStyle name="Normal 9 2 34 34" xfId="16895"/>
    <cellStyle name="Normal 9 2 34 35" xfId="16896"/>
    <cellStyle name="Normal 9 2 34 36" xfId="16897"/>
    <cellStyle name="Normal 9 2 34 37" xfId="16898"/>
    <cellStyle name="Normal 9 2 34 38" xfId="16899"/>
    <cellStyle name="Normal 9 2 34 39" xfId="16900"/>
    <cellStyle name="Normal 9 2 34 4" xfId="16901"/>
    <cellStyle name="Normal 9 2 34 40" xfId="16902"/>
    <cellStyle name="Normal 9 2 34 41" xfId="16903"/>
    <cellStyle name="Normal 9 2 34 42" xfId="16904"/>
    <cellStyle name="Normal 9 2 34 43" xfId="16905"/>
    <cellStyle name="Normal 9 2 34 44" xfId="16906"/>
    <cellStyle name="Normal 9 2 34 45" xfId="16907"/>
    <cellStyle name="Normal 9 2 34 46" xfId="16908"/>
    <cellStyle name="Normal 9 2 34 47" xfId="16909"/>
    <cellStyle name="Normal 9 2 34 48" xfId="16910"/>
    <cellStyle name="Normal 9 2 34 49" xfId="16911"/>
    <cellStyle name="Normal 9 2 34 5" xfId="16912"/>
    <cellStyle name="Normal 9 2 34 50" xfId="16913"/>
    <cellStyle name="Normal 9 2 34 51" xfId="16914"/>
    <cellStyle name="Normal 9 2 34 52" xfId="16915"/>
    <cellStyle name="Normal 9 2 34 53" xfId="16916"/>
    <cellStyle name="Normal 9 2 34 54" xfId="16917"/>
    <cellStyle name="Normal 9 2 34 55" xfId="16918"/>
    <cellStyle name="Normal 9 2 34 56" xfId="16919"/>
    <cellStyle name="Normal 9 2 34 57" xfId="16920"/>
    <cellStyle name="Normal 9 2 34 58" xfId="16921"/>
    <cellStyle name="Normal 9 2 34 59" xfId="16922"/>
    <cellStyle name="Normal 9 2 34 6" xfId="16923"/>
    <cellStyle name="Normal 9 2 34 60" xfId="16924"/>
    <cellStyle name="Normal 9 2 34 61" xfId="16925"/>
    <cellStyle name="Normal 9 2 34 62" xfId="16926"/>
    <cellStyle name="Normal 9 2 34 63" xfId="16927"/>
    <cellStyle name="Normal 9 2 34 64" xfId="16928"/>
    <cellStyle name="Normal 9 2 34 7" xfId="16929"/>
    <cellStyle name="Normal 9 2 34 8" xfId="16930"/>
    <cellStyle name="Normal 9 2 34 9" xfId="16931"/>
    <cellStyle name="Normal 9 2 35" xfId="3489"/>
    <cellStyle name="Normal 9 2 35 10" xfId="16932"/>
    <cellStyle name="Normal 9 2 35 11" xfId="16933"/>
    <cellStyle name="Normal 9 2 35 12" xfId="16934"/>
    <cellStyle name="Normal 9 2 35 13" xfId="16935"/>
    <cellStyle name="Normal 9 2 35 14" xfId="16936"/>
    <cellStyle name="Normal 9 2 35 15" xfId="16937"/>
    <cellStyle name="Normal 9 2 35 16" xfId="16938"/>
    <cellStyle name="Normal 9 2 35 17" xfId="16939"/>
    <cellStyle name="Normal 9 2 35 18" xfId="16940"/>
    <cellStyle name="Normal 9 2 35 19" xfId="16941"/>
    <cellStyle name="Normal 9 2 35 2" xfId="16942"/>
    <cellStyle name="Normal 9 2 35 2 10" xfId="16943"/>
    <cellStyle name="Normal 9 2 35 2 11" xfId="16944"/>
    <cellStyle name="Normal 9 2 35 2 12" xfId="16945"/>
    <cellStyle name="Normal 9 2 35 2 13" xfId="16946"/>
    <cellStyle name="Normal 9 2 35 2 14" xfId="16947"/>
    <cellStyle name="Normal 9 2 35 2 15" xfId="16948"/>
    <cellStyle name="Normal 9 2 35 2 16" xfId="16949"/>
    <cellStyle name="Normal 9 2 35 2 17" xfId="16950"/>
    <cellStyle name="Normal 9 2 35 2 18" xfId="16951"/>
    <cellStyle name="Normal 9 2 35 2 19" xfId="16952"/>
    <cellStyle name="Normal 9 2 35 2 2" xfId="16953"/>
    <cellStyle name="Normal 9 2 35 2 20" xfId="16954"/>
    <cellStyle name="Normal 9 2 35 2 21" xfId="16955"/>
    <cellStyle name="Normal 9 2 35 2 22" xfId="16956"/>
    <cellStyle name="Normal 9 2 35 2 23" xfId="16957"/>
    <cellStyle name="Normal 9 2 35 2 24" xfId="16958"/>
    <cellStyle name="Normal 9 2 35 2 25" xfId="16959"/>
    <cellStyle name="Normal 9 2 35 2 26" xfId="16960"/>
    <cellStyle name="Normal 9 2 35 2 27" xfId="16961"/>
    <cellStyle name="Normal 9 2 35 2 28" xfId="16962"/>
    <cellStyle name="Normal 9 2 35 2 29" xfId="16963"/>
    <cellStyle name="Normal 9 2 35 2 3" xfId="16964"/>
    <cellStyle name="Normal 9 2 35 2 30" xfId="16965"/>
    <cellStyle name="Normal 9 2 35 2 31" xfId="16966"/>
    <cellStyle name="Normal 9 2 35 2 32" xfId="16967"/>
    <cellStyle name="Normal 9 2 35 2 33" xfId="16968"/>
    <cellStyle name="Normal 9 2 35 2 34" xfId="16969"/>
    <cellStyle name="Normal 9 2 35 2 35" xfId="16970"/>
    <cellStyle name="Normal 9 2 35 2 36" xfId="16971"/>
    <cellStyle name="Normal 9 2 35 2 37" xfId="16972"/>
    <cellStyle name="Normal 9 2 35 2 38" xfId="16973"/>
    <cellStyle name="Normal 9 2 35 2 39" xfId="16974"/>
    <cellStyle name="Normal 9 2 35 2 4" xfId="16975"/>
    <cellStyle name="Normal 9 2 35 2 40" xfId="16976"/>
    <cellStyle name="Normal 9 2 35 2 41" xfId="16977"/>
    <cellStyle name="Normal 9 2 35 2 42" xfId="16978"/>
    <cellStyle name="Normal 9 2 35 2 43" xfId="16979"/>
    <cellStyle name="Normal 9 2 35 2 44" xfId="16980"/>
    <cellStyle name="Normal 9 2 35 2 45" xfId="16981"/>
    <cellStyle name="Normal 9 2 35 2 46" xfId="16982"/>
    <cellStyle name="Normal 9 2 35 2 47" xfId="16983"/>
    <cellStyle name="Normal 9 2 35 2 48" xfId="16984"/>
    <cellStyle name="Normal 9 2 35 2 49" xfId="16985"/>
    <cellStyle name="Normal 9 2 35 2 5" xfId="16986"/>
    <cellStyle name="Normal 9 2 35 2 50" xfId="16987"/>
    <cellStyle name="Normal 9 2 35 2 51" xfId="16988"/>
    <cellStyle name="Normal 9 2 35 2 52" xfId="16989"/>
    <cellStyle name="Normal 9 2 35 2 53" xfId="16990"/>
    <cellStyle name="Normal 9 2 35 2 54" xfId="16991"/>
    <cellStyle name="Normal 9 2 35 2 55" xfId="16992"/>
    <cellStyle name="Normal 9 2 35 2 56" xfId="16993"/>
    <cellStyle name="Normal 9 2 35 2 57" xfId="16994"/>
    <cellStyle name="Normal 9 2 35 2 58" xfId="16995"/>
    <cellStyle name="Normal 9 2 35 2 59" xfId="16996"/>
    <cellStyle name="Normal 9 2 35 2 6" xfId="16997"/>
    <cellStyle name="Normal 9 2 35 2 60" xfId="16998"/>
    <cellStyle name="Normal 9 2 35 2 61" xfId="16999"/>
    <cellStyle name="Normal 9 2 35 2 62" xfId="17000"/>
    <cellStyle name="Normal 9 2 35 2 7" xfId="17001"/>
    <cellStyle name="Normal 9 2 35 2 8" xfId="17002"/>
    <cellStyle name="Normal 9 2 35 2 9" xfId="17003"/>
    <cellStyle name="Normal 9 2 35 20" xfId="17004"/>
    <cellStyle name="Normal 9 2 35 21" xfId="17005"/>
    <cellStyle name="Normal 9 2 35 22" xfId="17006"/>
    <cellStyle name="Normal 9 2 35 23" xfId="17007"/>
    <cellStyle name="Normal 9 2 35 24" xfId="17008"/>
    <cellStyle name="Normal 9 2 35 25" xfId="17009"/>
    <cellStyle name="Normal 9 2 35 26" xfId="17010"/>
    <cellStyle name="Normal 9 2 35 27" xfId="17011"/>
    <cellStyle name="Normal 9 2 35 28" xfId="17012"/>
    <cellStyle name="Normal 9 2 35 29" xfId="17013"/>
    <cellStyle name="Normal 9 2 35 3" xfId="17014"/>
    <cellStyle name="Normal 9 2 35 3 10" xfId="17015"/>
    <cellStyle name="Normal 9 2 35 3 11" xfId="17016"/>
    <cellStyle name="Normal 9 2 35 3 12" xfId="17017"/>
    <cellStyle name="Normal 9 2 35 3 13" xfId="17018"/>
    <cellStyle name="Normal 9 2 35 3 14" xfId="17019"/>
    <cellStyle name="Normal 9 2 35 3 15" xfId="17020"/>
    <cellStyle name="Normal 9 2 35 3 16" xfId="17021"/>
    <cellStyle name="Normal 9 2 35 3 17" xfId="17022"/>
    <cellStyle name="Normal 9 2 35 3 18" xfId="17023"/>
    <cellStyle name="Normal 9 2 35 3 19" xfId="17024"/>
    <cellStyle name="Normal 9 2 35 3 2" xfId="17025"/>
    <cellStyle name="Normal 9 2 35 3 20" xfId="17026"/>
    <cellStyle name="Normal 9 2 35 3 21" xfId="17027"/>
    <cellStyle name="Normal 9 2 35 3 22" xfId="17028"/>
    <cellStyle name="Normal 9 2 35 3 23" xfId="17029"/>
    <cellStyle name="Normal 9 2 35 3 24" xfId="17030"/>
    <cellStyle name="Normal 9 2 35 3 25" xfId="17031"/>
    <cellStyle name="Normal 9 2 35 3 26" xfId="17032"/>
    <cellStyle name="Normal 9 2 35 3 27" xfId="17033"/>
    <cellStyle name="Normal 9 2 35 3 28" xfId="17034"/>
    <cellStyle name="Normal 9 2 35 3 29" xfId="17035"/>
    <cellStyle name="Normal 9 2 35 3 3" xfId="17036"/>
    <cellStyle name="Normal 9 2 35 3 30" xfId="17037"/>
    <cellStyle name="Normal 9 2 35 3 31" xfId="17038"/>
    <cellStyle name="Normal 9 2 35 3 32" xfId="17039"/>
    <cellStyle name="Normal 9 2 35 3 33" xfId="17040"/>
    <cellStyle name="Normal 9 2 35 3 34" xfId="17041"/>
    <cellStyle name="Normal 9 2 35 3 35" xfId="17042"/>
    <cellStyle name="Normal 9 2 35 3 36" xfId="17043"/>
    <cellStyle name="Normal 9 2 35 3 37" xfId="17044"/>
    <cellStyle name="Normal 9 2 35 3 38" xfId="17045"/>
    <cellStyle name="Normal 9 2 35 3 39" xfId="17046"/>
    <cellStyle name="Normal 9 2 35 3 4" xfId="17047"/>
    <cellStyle name="Normal 9 2 35 3 40" xfId="17048"/>
    <cellStyle name="Normal 9 2 35 3 41" xfId="17049"/>
    <cellStyle name="Normal 9 2 35 3 42" xfId="17050"/>
    <cellStyle name="Normal 9 2 35 3 43" xfId="17051"/>
    <cellStyle name="Normal 9 2 35 3 44" xfId="17052"/>
    <cellStyle name="Normal 9 2 35 3 45" xfId="17053"/>
    <cellStyle name="Normal 9 2 35 3 46" xfId="17054"/>
    <cellStyle name="Normal 9 2 35 3 47" xfId="17055"/>
    <cellStyle name="Normal 9 2 35 3 48" xfId="17056"/>
    <cellStyle name="Normal 9 2 35 3 49" xfId="17057"/>
    <cellStyle name="Normal 9 2 35 3 5" xfId="17058"/>
    <cellStyle name="Normal 9 2 35 3 50" xfId="17059"/>
    <cellStyle name="Normal 9 2 35 3 51" xfId="17060"/>
    <cellStyle name="Normal 9 2 35 3 52" xfId="17061"/>
    <cellStyle name="Normal 9 2 35 3 53" xfId="17062"/>
    <cellStyle name="Normal 9 2 35 3 54" xfId="17063"/>
    <cellStyle name="Normal 9 2 35 3 55" xfId="17064"/>
    <cellStyle name="Normal 9 2 35 3 56" xfId="17065"/>
    <cellStyle name="Normal 9 2 35 3 57" xfId="17066"/>
    <cellStyle name="Normal 9 2 35 3 58" xfId="17067"/>
    <cellStyle name="Normal 9 2 35 3 59" xfId="17068"/>
    <cellStyle name="Normal 9 2 35 3 6" xfId="17069"/>
    <cellStyle name="Normal 9 2 35 3 60" xfId="17070"/>
    <cellStyle name="Normal 9 2 35 3 61" xfId="17071"/>
    <cellStyle name="Normal 9 2 35 3 62" xfId="17072"/>
    <cellStyle name="Normal 9 2 35 3 7" xfId="17073"/>
    <cellStyle name="Normal 9 2 35 3 8" xfId="17074"/>
    <cellStyle name="Normal 9 2 35 3 9" xfId="17075"/>
    <cellStyle name="Normal 9 2 35 30" xfId="17076"/>
    <cellStyle name="Normal 9 2 35 31" xfId="17077"/>
    <cellStyle name="Normal 9 2 35 32" xfId="17078"/>
    <cellStyle name="Normal 9 2 35 33" xfId="17079"/>
    <cellStyle name="Normal 9 2 35 34" xfId="17080"/>
    <cellStyle name="Normal 9 2 35 35" xfId="17081"/>
    <cellStyle name="Normal 9 2 35 36" xfId="17082"/>
    <cellStyle name="Normal 9 2 35 37" xfId="17083"/>
    <cellStyle name="Normal 9 2 35 38" xfId="17084"/>
    <cellStyle name="Normal 9 2 35 39" xfId="17085"/>
    <cellStyle name="Normal 9 2 35 4" xfId="17086"/>
    <cellStyle name="Normal 9 2 35 40" xfId="17087"/>
    <cellStyle name="Normal 9 2 35 41" xfId="17088"/>
    <cellStyle name="Normal 9 2 35 42" xfId="17089"/>
    <cellStyle name="Normal 9 2 35 43" xfId="17090"/>
    <cellStyle name="Normal 9 2 35 44" xfId="17091"/>
    <cellStyle name="Normal 9 2 35 45" xfId="17092"/>
    <cellStyle name="Normal 9 2 35 46" xfId="17093"/>
    <cellStyle name="Normal 9 2 35 47" xfId="17094"/>
    <cellStyle name="Normal 9 2 35 48" xfId="17095"/>
    <cellStyle name="Normal 9 2 35 49" xfId="17096"/>
    <cellStyle name="Normal 9 2 35 5" xfId="17097"/>
    <cellStyle name="Normal 9 2 35 50" xfId="17098"/>
    <cellStyle name="Normal 9 2 35 51" xfId="17099"/>
    <cellStyle name="Normal 9 2 35 52" xfId="17100"/>
    <cellStyle name="Normal 9 2 35 53" xfId="17101"/>
    <cellStyle name="Normal 9 2 35 54" xfId="17102"/>
    <cellStyle name="Normal 9 2 35 55" xfId="17103"/>
    <cellStyle name="Normal 9 2 35 56" xfId="17104"/>
    <cellStyle name="Normal 9 2 35 57" xfId="17105"/>
    <cellStyle name="Normal 9 2 35 58" xfId="17106"/>
    <cellStyle name="Normal 9 2 35 59" xfId="17107"/>
    <cellStyle name="Normal 9 2 35 6" xfId="17108"/>
    <cellStyle name="Normal 9 2 35 60" xfId="17109"/>
    <cellStyle name="Normal 9 2 35 61" xfId="17110"/>
    <cellStyle name="Normal 9 2 35 62" xfId="17111"/>
    <cellStyle name="Normal 9 2 35 63" xfId="17112"/>
    <cellStyle name="Normal 9 2 35 64" xfId="17113"/>
    <cellStyle name="Normal 9 2 35 7" xfId="17114"/>
    <cellStyle name="Normal 9 2 35 8" xfId="17115"/>
    <cellStyle name="Normal 9 2 35 9" xfId="17116"/>
    <cellStyle name="Normal 9 2 36" xfId="17117"/>
    <cellStyle name="Normal 9 2 36 10" xfId="17118"/>
    <cellStyle name="Normal 9 2 36 11" xfId="17119"/>
    <cellStyle name="Normal 9 2 36 12" xfId="17120"/>
    <cellStyle name="Normal 9 2 36 13" xfId="17121"/>
    <cellStyle name="Normal 9 2 36 14" xfId="17122"/>
    <cellStyle name="Normal 9 2 36 15" xfId="17123"/>
    <cellStyle name="Normal 9 2 36 16" xfId="17124"/>
    <cellStyle name="Normal 9 2 36 17" xfId="17125"/>
    <cellStyle name="Normal 9 2 36 18" xfId="17126"/>
    <cellStyle name="Normal 9 2 36 19" xfId="17127"/>
    <cellStyle name="Normal 9 2 36 2" xfId="17128"/>
    <cellStyle name="Normal 9 2 36 20" xfId="17129"/>
    <cellStyle name="Normal 9 2 36 21" xfId="17130"/>
    <cellStyle name="Normal 9 2 36 22" xfId="17131"/>
    <cellStyle name="Normal 9 2 36 23" xfId="17132"/>
    <cellStyle name="Normal 9 2 36 24" xfId="17133"/>
    <cellStyle name="Normal 9 2 36 25" xfId="17134"/>
    <cellStyle name="Normal 9 2 36 26" xfId="17135"/>
    <cellStyle name="Normal 9 2 36 27" xfId="17136"/>
    <cellStyle name="Normal 9 2 36 28" xfId="17137"/>
    <cellStyle name="Normal 9 2 36 29" xfId="17138"/>
    <cellStyle name="Normal 9 2 36 3" xfId="17139"/>
    <cellStyle name="Normal 9 2 36 30" xfId="17140"/>
    <cellStyle name="Normal 9 2 36 31" xfId="17141"/>
    <cellStyle name="Normal 9 2 36 32" xfId="17142"/>
    <cellStyle name="Normal 9 2 36 33" xfId="17143"/>
    <cellStyle name="Normal 9 2 36 34" xfId="17144"/>
    <cellStyle name="Normal 9 2 36 35" xfId="17145"/>
    <cellStyle name="Normal 9 2 36 36" xfId="17146"/>
    <cellStyle name="Normal 9 2 36 37" xfId="17147"/>
    <cellStyle name="Normal 9 2 36 38" xfId="17148"/>
    <cellStyle name="Normal 9 2 36 39" xfId="17149"/>
    <cellStyle name="Normal 9 2 36 4" xfId="17150"/>
    <cellStyle name="Normal 9 2 36 40" xfId="17151"/>
    <cellStyle name="Normal 9 2 36 41" xfId="17152"/>
    <cellStyle name="Normal 9 2 36 42" xfId="17153"/>
    <cellStyle name="Normal 9 2 36 43" xfId="17154"/>
    <cellStyle name="Normal 9 2 36 44" xfId="17155"/>
    <cellStyle name="Normal 9 2 36 45" xfId="17156"/>
    <cellStyle name="Normal 9 2 36 46" xfId="17157"/>
    <cellStyle name="Normal 9 2 36 47" xfId="17158"/>
    <cellStyle name="Normal 9 2 36 48" xfId="17159"/>
    <cellStyle name="Normal 9 2 36 49" xfId="17160"/>
    <cellStyle name="Normal 9 2 36 5" xfId="17161"/>
    <cellStyle name="Normal 9 2 36 50" xfId="17162"/>
    <cellStyle name="Normal 9 2 36 51" xfId="17163"/>
    <cellStyle name="Normal 9 2 36 52" xfId="17164"/>
    <cellStyle name="Normal 9 2 36 53" xfId="17165"/>
    <cellStyle name="Normal 9 2 36 54" xfId="17166"/>
    <cellStyle name="Normal 9 2 36 55" xfId="17167"/>
    <cellStyle name="Normal 9 2 36 56" xfId="17168"/>
    <cellStyle name="Normal 9 2 36 57" xfId="17169"/>
    <cellStyle name="Normal 9 2 36 58" xfId="17170"/>
    <cellStyle name="Normal 9 2 36 59" xfId="17171"/>
    <cellStyle name="Normal 9 2 36 6" xfId="17172"/>
    <cellStyle name="Normal 9 2 36 60" xfId="17173"/>
    <cellStyle name="Normal 9 2 36 61" xfId="17174"/>
    <cellStyle name="Normal 9 2 36 62" xfId="17175"/>
    <cellStyle name="Normal 9 2 36 7" xfId="17176"/>
    <cellStyle name="Normal 9 2 36 8" xfId="17177"/>
    <cellStyle name="Normal 9 2 36 9" xfId="17178"/>
    <cellStyle name="Normal 9 2 37" xfId="17179"/>
    <cellStyle name="Normal 9 2 37 10" xfId="17180"/>
    <cellStyle name="Normal 9 2 37 11" xfId="17181"/>
    <cellStyle name="Normal 9 2 37 12" xfId="17182"/>
    <cellStyle name="Normal 9 2 37 13" xfId="17183"/>
    <cellStyle name="Normal 9 2 37 14" xfId="17184"/>
    <cellStyle name="Normal 9 2 37 15" xfId="17185"/>
    <cellStyle name="Normal 9 2 37 16" xfId="17186"/>
    <cellStyle name="Normal 9 2 37 17" xfId="17187"/>
    <cellStyle name="Normal 9 2 37 18" xfId="17188"/>
    <cellStyle name="Normal 9 2 37 19" xfId="17189"/>
    <cellStyle name="Normal 9 2 37 2" xfId="17190"/>
    <cellStyle name="Normal 9 2 37 20" xfId="17191"/>
    <cellStyle name="Normal 9 2 37 21" xfId="17192"/>
    <cellStyle name="Normal 9 2 37 22" xfId="17193"/>
    <cellStyle name="Normal 9 2 37 23" xfId="17194"/>
    <cellStyle name="Normal 9 2 37 24" xfId="17195"/>
    <cellStyle name="Normal 9 2 37 25" xfId="17196"/>
    <cellStyle name="Normal 9 2 37 26" xfId="17197"/>
    <cellStyle name="Normal 9 2 37 27" xfId="17198"/>
    <cellStyle name="Normal 9 2 37 28" xfId="17199"/>
    <cellStyle name="Normal 9 2 37 29" xfId="17200"/>
    <cellStyle name="Normal 9 2 37 3" xfId="17201"/>
    <cellStyle name="Normal 9 2 37 30" xfId="17202"/>
    <cellStyle name="Normal 9 2 37 31" xfId="17203"/>
    <cellStyle name="Normal 9 2 37 32" xfId="17204"/>
    <cellStyle name="Normal 9 2 37 33" xfId="17205"/>
    <cellStyle name="Normal 9 2 37 34" xfId="17206"/>
    <cellStyle name="Normal 9 2 37 35" xfId="17207"/>
    <cellStyle name="Normal 9 2 37 36" xfId="17208"/>
    <cellStyle name="Normal 9 2 37 37" xfId="17209"/>
    <cellStyle name="Normal 9 2 37 38" xfId="17210"/>
    <cellStyle name="Normal 9 2 37 39" xfId="17211"/>
    <cellStyle name="Normal 9 2 37 4" xfId="17212"/>
    <cellStyle name="Normal 9 2 37 40" xfId="17213"/>
    <cellStyle name="Normal 9 2 37 41" xfId="17214"/>
    <cellStyle name="Normal 9 2 37 42" xfId="17215"/>
    <cellStyle name="Normal 9 2 37 43" xfId="17216"/>
    <cellStyle name="Normal 9 2 37 44" xfId="17217"/>
    <cellStyle name="Normal 9 2 37 45" xfId="17218"/>
    <cellStyle name="Normal 9 2 37 46" xfId="17219"/>
    <cellStyle name="Normal 9 2 37 47" xfId="17220"/>
    <cellStyle name="Normal 9 2 37 48" xfId="17221"/>
    <cellStyle name="Normal 9 2 37 49" xfId="17222"/>
    <cellStyle name="Normal 9 2 37 5" xfId="17223"/>
    <cellStyle name="Normal 9 2 37 50" xfId="17224"/>
    <cellStyle name="Normal 9 2 37 51" xfId="17225"/>
    <cellStyle name="Normal 9 2 37 52" xfId="17226"/>
    <cellStyle name="Normal 9 2 37 53" xfId="17227"/>
    <cellStyle name="Normal 9 2 37 54" xfId="17228"/>
    <cellStyle name="Normal 9 2 37 55" xfId="17229"/>
    <cellStyle name="Normal 9 2 37 56" xfId="17230"/>
    <cellStyle name="Normal 9 2 37 57" xfId="17231"/>
    <cellStyle name="Normal 9 2 37 58" xfId="17232"/>
    <cellStyle name="Normal 9 2 37 59" xfId="17233"/>
    <cellStyle name="Normal 9 2 37 6" xfId="17234"/>
    <cellStyle name="Normal 9 2 37 60" xfId="17235"/>
    <cellStyle name="Normal 9 2 37 61" xfId="17236"/>
    <cellStyle name="Normal 9 2 37 62" xfId="17237"/>
    <cellStyle name="Normal 9 2 37 7" xfId="17238"/>
    <cellStyle name="Normal 9 2 37 8" xfId="17239"/>
    <cellStyle name="Normal 9 2 37 9" xfId="17240"/>
    <cellStyle name="Normal 9 2 38" xfId="17241"/>
    <cellStyle name="Normal 9 2 39" xfId="17242"/>
    <cellStyle name="Normal 9 2 4" xfId="3490"/>
    <cellStyle name="Normal 9 2 4 10" xfId="17243"/>
    <cellStyle name="Normal 9 2 4 11" xfId="17244"/>
    <cellStyle name="Normal 9 2 4 12" xfId="17245"/>
    <cellStyle name="Normal 9 2 4 13" xfId="17246"/>
    <cellStyle name="Normal 9 2 4 14" xfId="17247"/>
    <cellStyle name="Normal 9 2 4 15" xfId="17248"/>
    <cellStyle name="Normal 9 2 4 16" xfId="17249"/>
    <cellStyle name="Normal 9 2 4 17" xfId="17250"/>
    <cellStyle name="Normal 9 2 4 18" xfId="17251"/>
    <cellStyle name="Normal 9 2 4 19" xfId="17252"/>
    <cellStyle name="Normal 9 2 4 2" xfId="17253"/>
    <cellStyle name="Normal 9 2 4 2 10" xfId="17254"/>
    <cellStyle name="Normal 9 2 4 2 11" xfId="17255"/>
    <cellStyle name="Normal 9 2 4 2 12" xfId="17256"/>
    <cellStyle name="Normal 9 2 4 2 13" xfId="17257"/>
    <cellStyle name="Normal 9 2 4 2 14" xfId="17258"/>
    <cellStyle name="Normal 9 2 4 2 15" xfId="17259"/>
    <cellStyle name="Normal 9 2 4 2 16" xfId="17260"/>
    <cellStyle name="Normal 9 2 4 2 17" xfId="17261"/>
    <cellStyle name="Normal 9 2 4 2 18" xfId="17262"/>
    <cellStyle name="Normal 9 2 4 2 19" xfId="17263"/>
    <cellStyle name="Normal 9 2 4 2 2" xfId="17264"/>
    <cellStyle name="Normal 9 2 4 2 20" xfId="17265"/>
    <cellStyle name="Normal 9 2 4 2 21" xfId="17266"/>
    <cellStyle name="Normal 9 2 4 2 22" xfId="17267"/>
    <cellStyle name="Normal 9 2 4 2 23" xfId="17268"/>
    <cellStyle name="Normal 9 2 4 2 24" xfId="17269"/>
    <cellStyle name="Normal 9 2 4 2 25" xfId="17270"/>
    <cellStyle name="Normal 9 2 4 2 26" xfId="17271"/>
    <cellStyle name="Normal 9 2 4 2 27" xfId="17272"/>
    <cellStyle name="Normal 9 2 4 2 28" xfId="17273"/>
    <cellStyle name="Normal 9 2 4 2 29" xfId="17274"/>
    <cellStyle name="Normal 9 2 4 2 3" xfId="17275"/>
    <cellStyle name="Normal 9 2 4 2 30" xfId="17276"/>
    <cellStyle name="Normal 9 2 4 2 31" xfId="17277"/>
    <cellStyle name="Normal 9 2 4 2 32" xfId="17278"/>
    <cellStyle name="Normal 9 2 4 2 33" xfId="17279"/>
    <cellStyle name="Normal 9 2 4 2 34" xfId="17280"/>
    <cellStyle name="Normal 9 2 4 2 35" xfId="17281"/>
    <cellStyle name="Normal 9 2 4 2 36" xfId="17282"/>
    <cellStyle name="Normal 9 2 4 2 37" xfId="17283"/>
    <cellStyle name="Normal 9 2 4 2 38" xfId="17284"/>
    <cellStyle name="Normal 9 2 4 2 39" xfId="17285"/>
    <cellStyle name="Normal 9 2 4 2 4" xfId="17286"/>
    <cellStyle name="Normal 9 2 4 2 40" xfId="17287"/>
    <cellStyle name="Normal 9 2 4 2 41" xfId="17288"/>
    <cellStyle name="Normal 9 2 4 2 42" xfId="17289"/>
    <cellStyle name="Normal 9 2 4 2 43" xfId="17290"/>
    <cellStyle name="Normal 9 2 4 2 44" xfId="17291"/>
    <cellStyle name="Normal 9 2 4 2 45" xfId="17292"/>
    <cellStyle name="Normal 9 2 4 2 46" xfId="17293"/>
    <cellStyle name="Normal 9 2 4 2 47" xfId="17294"/>
    <cellStyle name="Normal 9 2 4 2 48" xfId="17295"/>
    <cellStyle name="Normal 9 2 4 2 49" xfId="17296"/>
    <cellStyle name="Normal 9 2 4 2 5" xfId="17297"/>
    <cellStyle name="Normal 9 2 4 2 50" xfId="17298"/>
    <cellStyle name="Normal 9 2 4 2 51" xfId="17299"/>
    <cellStyle name="Normal 9 2 4 2 52" xfId="17300"/>
    <cellStyle name="Normal 9 2 4 2 53" xfId="17301"/>
    <cellStyle name="Normal 9 2 4 2 54" xfId="17302"/>
    <cellStyle name="Normal 9 2 4 2 55" xfId="17303"/>
    <cellStyle name="Normal 9 2 4 2 56" xfId="17304"/>
    <cellStyle name="Normal 9 2 4 2 57" xfId="17305"/>
    <cellStyle name="Normal 9 2 4 2 58" xfId="17306"/>
    <cellStyle name="Normal 9 2 4 2 59" xfId="17307"/>
    <cellStyle name="Normal 9 2 4 2 6" xfId="17308"/>
    <cellStyle name="Normal 9 2 4 2 60" xfId="17309"/>
    <cellStyle name="Normal 9 2 4 2 61" xfId="17310"/>
    <cellStyle name="Normal 9 2 4 2 62" xfId="17311"/>
    <cellStyle name="Normal 9 2 4 2 7" xfId="17312"/>
    <cellStyle name="Normal 9 2 4 2 8" xfId="17313"/>
    <cellStyle name="Normal 9 2 4 2 9" xfId="17314"/>
    <cellStyle name="Normal 9 2 4 20" xfId="17315"/>
    <cellStyle name="Normal 9 2 4 21" xfId="17316"/>
    <cellStyle name="Normal 9 2 4 22" xfId="17317"/>
    <cellStyle name="Normal 9 2 4 23" xfId="17318"/>
    <cellStyle name="Normal 9 2 4 24" xfId="17319"/>
    <cellStyle name="Normal 9 2 4 25" xfId="17320"/>
    <cellStyle name="Normal 9 2 4 26" xfId="17321"/>
    <cellStyle name="Normal 9 2 4 27" xfId="17322"/>
    <cellStyle name="Normal 9 2 4 28" xfId="17323"/>
    <cellStyle name="Normal 9 2 4 29" xfId="17324"/>
    <cellStyle name="Normal 9 2 4 3" xfId="17325"/>
    <cellStyle name="Normal 9 2 4 3 10" xfId="17326"/>
    <cellStyle name="Normal 9 2 4 3 11" xfId="17327"/>
    <cellStyle name="Normal 9 2 4 3 12" xfId="17328"/>
    <cellStyle name="Normal 9 2 4 3 13" xfId="17329"/>
    <cellStyle name="Normal 9 2 4 3 14" xfId="17330"/>
    <cellStyle name="Normal 9 2 4 3 15" xfId="17331"/>
    <cellStyle name="Normal 9 2 4 3 16" xfId="17332"/>
    <cellStyle name="Normal 9 2 4 3 17" xfId="17333"/>
    <cellStyle name="Normal 9 2 4 3 18" xfId="17334"/>
    <cellStyle name="Normal 9 2 4 3 19" xfId="17335"/>
    <cellStyle name="Normal 9 2 4 3 2" xfId="17336"/>
    <cellStyle name="Normal 9 2 4 3 20" xfId="17337"/>
    <cellStyle name="Normal 9 2 4 3 21" xfId="17338"/>
    <cellStyle name="Normal 9 2 4 3 22" xfId="17339"/>
    <cellStyle name="Normal 9 2 4 3 23" xfId="17340"/>
    <cellStyle name="Normal 9 2 4 3 24" xfId="17341"/>
    <cellStyle name="Normal 9 2 4 3 25" xfId="17342"/>
    <cellStyle name="Normal 9 2 4 3 26" xfId="17343"/>
    <cellStyle name="Normal 9 2 4 3 27" xfId="17344"/>
    <cellStyle name="Normal 9 2 4 3 28" xfId="17345"/>
    <cellStyle name="Normal 9 2 4 3 29" xfId="17346"/>
    <cellStyle name="Normal 9 2 4 3 3" xfId="17347"/>
    <cellStyle name="Normal 9 2 4 3 30" xfId="17348"/>
    <cellStyle name="Normal 9 2 4 3 31" xfId="17349"/>
    <cellStyle name="Normal 9 2 4 3 32" xfId="17350"/>
    <cellStyle name="Normal 9 2 4 3 33" xfId="17351"/>
    <cellStyle name="Normal 9 2 4 3 34" xfId="17352"/>
    <cellStyle name="Normal 9 2 4 3 35" xfId="17353"/>
    <cellStyle name="Normal 9 2 4 3 36" xfId="17354"/>
    <cellStyle name="Normal 9 2 4 3 37" xfId="17355"/>
    <cellStyle name="Normal 9 2 4 3 38" xfId="17356"/>
    <cellStyle name="Normal 9 2 4 3 39" xfId="17357"/>
    <cellStyle name="Normal 9 2 4 3 4" xfId="17358"/>
    <cellStyle name="Normal 9 2 4 3 40" xfId="17359"/>
    <cellStyle name="Normal 9 2 4 3 41" xfId="17360"/>
    <cellStyle name="Normal 9 2 4 3 42" xfId="17361"/>
    <cellStyle name="Normal 9 2 4 3 43" xfId="17362"/>
    <cellStyle name="Normal 9 2 4 3 44" xfId="17363"/>
    <cellStyle name="Normal 9 2 4 3 45" xfId="17364"/>
    <cellStyle name="Normal 9 2 4 3 46" xfId="17365"/>
    <cellStyle name="Normal 9 2 4 3 47" xfId="17366"/>
    <cellStyle name="Normal 9 2 4 3 48" xfId="17367"/>
    <cellStyle name="Normal 9 2 4 3 49" xfId="17368"/>
    <cellStyle name="Normal 9 2 4 3 5" xfId="17369"/>
    <cellStyle name="Normal 9 2 4 3 50" xfId="17370"/>
    <cellStyle name="Normal 9 2 4 3 51" xfId="17371"/>
    <cellStyle name="Normal 9 2 4 3 52" xfId="17372"/>
    <cellStyle name="Normal 9 2 4 3 53" xfId="17373"/>
    <cellStyle name="Normal 9 2 4 3 54" xfId="17374"/>
    <cellStyle name="Normal 9 2 4 3 55" xfId="17375"/>
    <cellStyle name="Normal 9 2 4 3 56" xfId="17376"/>
    <cellStyle name="Normal 9 2 4 3 57" xfId="17377"/>
    <cellStyle name="Normal 9 2 4 3 58" xfId="17378"/>
    <cellStyle name="Normal 9 2 4 3 59" xfId="17379"/>
    <cellStyle name="Normal 9 2 4 3 6" xfId="17380"/>
    <cellStyle name="Normal 9 2 4 3 60" xfId="17381"/>
    <cellStyle name="Normal 9 2 4 3 61" xfId="17382"/>
    <cellStyle name="Normal 9 2 4 3 62" xfId="17383"/>
    <cellStyle name="Normal 9 2 4 3 7" xfId="17384"/>
    <cellStyle name="Normal 9 2 4 3 8" xfId="17385"/>
    <cellStyle name="Normal 9 2 4 3 9" xfId="17386"/>
    <cellStyle name="Normal 9 2 4 30" xfId="17387"/>
    <cellStyle name="Normal 9 2 4 31" xfId="17388"/>
    <cellStyle name="Normal 9 2 4 32" xfId="17389"/>
    <cellStyle name="Normal 9 2 4 33" xfId="17390"/>
    <cellStyle name="Normal 9 2 4 34" xfId="17391"/>
    <cellStyle name="Normal 9 2 4 35" xfId="17392"/>
    <cellStyle name="Normal 9 2 4 36" xfId="17393"/>
    <cellStyle name="Normal 9 2 4 37" xfId="17394"/>
    <cellStyle name="Normal 9 2 4 38" xfId="17395"/>
    <cellStyle name="Normal 9 2 4 39" xfId="17396"/>
    <cellStyle name="Normal 9 2 4 4" xfId="17397"/>
    <cellStyle name="Normal 9 2 4 40" xfId="17398"/>
    <cellStyle name="Normal 9 2 4 41" xfId="17399"/>
    <cellStyle name="Normal 9 2 4 42" xfId="17400"/>
    <cellStyle name="Normal 9 2 4 43" xfId="17401"/>
    <cellStyle name="Normal 9 2 4 44" xfId="17402"/>
    <cellStyle name="Normal 9 2 4 45" xfId="17403"/>
    <cellStyle name="Normal 9 2 4 46" xfId="17404"/>
    <cellStyle name="Normal 9 2 4 47" xfId="17405"/>
    <cellStyle name="Normal 9 2 4 48" xfId="17406"/>
    <cellStyle name="Normal 9 2 4 49" xfId="17407"/>
    <cellStyle name="Normal 9 2 4 5" xfId="17408"/>
    <cellStyle name="Normal 9 2 4 50" xfId="17409"/>
    <cellStyle name="Normal 9 2 4 51" xfId="17410"/>
    <cellStyle name="Normal 9 2 4 52" xfId="17411"/>
    <cellStyle name="Normal 9 2 4 53" xfId="17412"/>
    <cellStyle name="Normal 9 2 4 54" xfId="17413"/>
    <cellStyle name="Normal 9 2 4 55" xfId="17414"/>
    <cellStyle name="Normal 9 2 4 56" xfId="17415"/>
    <cellStyle name="Normal 9 2 4 57" xfId="17416"/>
    <cellStyle name="Normal 9 2 4 58" xfId="17417"/>
    <cellStyle name="Normal 9 2 4 59" xfId="17418"/>
    <cellStyle name="Normal 9 2 4 6" xfId="17419"/>
    <cellStyle name="Normal 9 2 4 60" xfId="17420"/>
    <cellStyle name="Normal 9 2 4 61" xfId="17421"/>
    <cellStyle name="Normal 9 2 4 62" xfId="17422"/>
    <cellStyle name="Normal 9 2 4 63" xfId="17423"/>
    <cellStyle name="Normal 9 2 4 64" xfId="17424"/>
    <cellStyle name="Normal 9 2 4 7" xfId="17425"/>
    <cellStyle name="Normal 9 2 4 8" xfId="17426"/>
    <cellStyle name="Normal 9 2 4 9" xfId="17427"/>
    <cellStyle name="Normal 9 2 40" xfId="17428"/>
    <cellStyle name="Normal 9 2 41" xfId="17429"/>
    <cellStyle name="Normal 9 2 42" xfId="17430"/>
    <cellStyle name="Normal 9 2 43" xfId="17431"/>
    <cellStyle name="Normal 9 2 44" xfId="17432"/>
    <cellStyle name="Normal 9 2 45" xfId="17433"/>
    <cellStyle name="Normal 9 2 46" xfId="17434"/>
    <cellStyle name="Normal 9 2 47" xfId="17435"/>
    <cellStyle name="Normal 9 2 48" xfId="17436"/>
    <cellStyle name="Normal 9 2 49" xfId="17437"/>
    <cellStyle name="Normal 9 2 5" xfId="3491"/>
    <cellStyle name="Normal 9 2 5 10" xfId="17438"/>
    <cellStyle name="Normal 9 2 5 11" xfId="17439"/>
    <cellStyle name="Normal 9 2 5 12" xfId="17440"/>
    <cellStyle name="Normal 9 2 5 13" xfId="17441"/>
    <cellStyle name="Normal 9 2 5 14" xfId="17442"/>
    <cellStyle name="Normal 9 2 5 15" xfId="17443"/>
    <cellStyle name="Normal 9 2 5 16" xfId="17444"/>
    <cellStyle name="Normal 9 2 5 17" xfId="17445"/>
    <cellStyle name="Normal 9 2 5 18" xfId="17446"/>
    <cellStyle name="Normal 9 2 5 19" xfId="17447"/>
    <cellStyle name="Normal 9 2 5 2" xfId="17448"/>
    <cellStyle name="Normal 9 2 5 2 10" xfId="17449"/>
    <cellStyle name="Normal 9 2 5 2 11" xfId="17450"/>
    <cellStyle name="Normal 9 2 5 2 12" xfId="17451"/>
    <cellStyle name="Normal 9 2 5 2 13" xfId="17452"/>
    <cellStyle name="Normal 9 2 5 2 14" xfId="17453"/>
    <cellStyle name="Normal 9 2 5 2 15" xfId="17454"/>
    <cellStyle name="Normal 9 2 5 2 16" xfId="17455"/>
    <cellStyle name="Normal 9 2 5 2 17" xfId="17456"/>
    <cellStyle name="Normal 9 2 5 2 18" xfId="17457"/>
    <cellStyle name="Normal 9 2 5 2 19" xfId="17458"/>
    <cellStyle name="Normal 9 2 5 2 2" xfId="17459"/>
    <cellStyle name="Normal 9 2 5 2 20" xfId="17460"/>
    <cellStyle name="Normal 9 2 5 2 21" xfId="17461"/>
    <cellStyle name="Normal 9 2 5 2 22" xfId="17462"/>
    <cellStyle name="Normal 9 2 5 2 23" xfId="17463"/>
    <cellStyle name="Normal 9 2 5 2 24" xfId="17464"/>
    <cellStyle name="Normal 9 2 5 2 25" xfId="17465"/>
    <cellStyle name="Normal 9 2 5 2 26" xfId="17466"/>
    <cellStyle name="Normal 9 2 5 2 27" xfId="17467"/>
    <cellStyle name="Normal 9 2 5 2 28" xfId="17468"/>
    <cellStyle name="Normal 9 2 5 2 29" xfId="17469"/>
    <cellStyle name="Normal 9 2 5 2 3" xfId="17470"/>
    <cellStyle name="Normal 9 2 5 2 30" xfId="17471"/>
    <cellStyle name="Normal 9 2 5 2 31" xfId="17472"/>
    <cellStyle name="Normal 9 2 5 2 32" xfId="17473"/>
    <cellStyle name="Normal 9 2 5 2 33" xfId="17474"/>
    <cellStyle name="Normal 9 2 5 2 34" xfId="17475"/>
    <cellStyle name="Normal 9 2 5 2 35" xfId="17476"/>
    <cellStyle name="Normal 9 2 5 2 36" xfId="17477"/>
    <cellStyle name="Normal 9 2 5 2 37" xfId="17478"/>
    <cellStyle name="Normal 9 2 5 2 38" xfId="17479"/>
    <cellStyle name="Normal 9 2 5 2 39" xfId="17480"/>
    <cellStyle name="Normal 9 2 5 2 4" xfId="17481"/>
    <cellStyle name="Normal 9 2 5 2 40" xfId="17482"/>
    <cellStyle name="Normal 9 2 5 2 41" xfId="17483"/>
    <cellStyle name="Normal 9 2 5 2 42" xfId="17484"/>
    <cellStyle name="Normal 9 2 5 2 43" xfId="17485"/>
    <cellStyle name="Normal 9 2 5 2 44" xfId="17486"/>
    <cellStyle name="Normal 9 2 5 2 45" xfId="17487"/>
    <cellStyle name="Normal 9 2 5 2 46" xfId="17488"/>
    <cellStyle name="Normal 9 2 5 2 47" xfId="17489"/>
    <cellStyle name="Normal 9 2 5 2 48" xfId="17490"/>
    <cellStyle name="Normal 9 2 5 2 49" xfId="17491"/>
    <cellStyle name="Normal 9 2 5 2 5" xfId="17492"/>
    <cellStyle name="Normal 9 2 5 2 50" xfId="17493"/>
    <cellStyle name="Normal 9 2 5 2 51" xfId="17494"/>
    <cellStyle name="Normal 9 2 5 2 52" xfId="17495"/>
    <cellStyle name="Normal 9 2 5 2 53" xfId="17496"/>
    <cellStyle name="Normal 9 2 5 2 54" xfId="17497"/>
    <cellStyle name="Normal 9 2 5 2 55" xfId="17498"/>
    <cellStyle name="Normal 9 2 5 2 56" xfId="17499"/>
    <cellStyle name="Normal 9 2 5 2 57" xfId="17500"/>
    <cellStyle name="Normal 9 2 5 2 58" xfId="17501"/>
    <cellStyle name="Normal 9 2 5 2 59" xfId="17502"/>
    <cellStyle name="Normal 9 2 5 2 6" xfId="17503"/>
    <cellStyle name="Normal 9 2 5 2 60" xfId="17504"/>
    <cellStyle name="Normal 9 2 5 2 61" xfId="17505"/>
    <cellStyle name="Normal 9 2 5 2 62" xfId="17506"/>
    <cellStyle name="Normal 9 2 5 2 7" xfId="17507"/>
    <cellStyle name="Normal 9 2 5 2 8" xfId="17508"/>
    <cellStyle name="Normal 9 2 5 2 9" xfId="17509"/>
    <cellStyle name="Normal 9 2 5 20" xfId="17510"/>
    <cellStyle name="Normal 9 2 5 21" xfId="17511"/>
    <cellStyle name="Normal 9 2 5 22" xfId="17512"/>
    <cellStyle name="Normal 9 2 5 23" xfId="17513"/>
    <cellStyle name="Normal 9 2 5 24" xfId="17514"/>
    <cellStyle name="Normal 9 2 5 25" xfId="17515"/>
    <cellStyle name="Normal 9 2 5 26" xfId="17516"/>
    <cellStyle name="Normal 9 2 5 27" xfId="17517"/>
    <cellStyle name="Normal 9 2 5 28" xfId="17518"/>
    <cellStyle name="Normal 9 2 5 29" xfId="17519"/>
    <cellStyle name="Normal 9 2 5 3" xfId="17520"/>
    <cellStyle name="Normal 9 2 5 3 10" xfId="17521"/>
    <cellStyle name="Normal 9 2 5 3 11" xfId="17522"/>
    <cellStyle name="Normal 9 2 5 3 12" xfId="17523"/>
    <cellStyle name="Normal 9 2 5 3 13" xfId="17524"/>
    <cellStyle name="Normal 9 2 5 3 14" xfId="17525"/>
    <cellStyle name="Normal 9 2 5 3 15" xfId="17526"/>
    <cellStyle name="Normal 9 2 5 3 16" xfId="17527"/>
    <cellStyle name="Normal 9 2 5 3 17" xfId="17528"/>
    <cellStyle name="Normal 9 2 5 3 18" xfId="17529"/>
    <cellStyle name="Normal 9 2 5 3 19" xfId="17530"/>
    <cellStyle name="Normal 9 2 5 3 2" xfId="17531"/>
    <cellStyle name="Normal 9 2 5 3 20" xfId="17532"/>
    <cellStyle name="Normal 9 2 5 3 21" xfId="17533"/>
    <cellStyle name="Normal 9 2 5 3 22" xfId="17534"/>
    <cellStyle name="Normal 9 2 5 3 23" xfId="17535"/>
    <cellStyle name="Normal 9 2 5 3 24" xfId="17536"/>
    <cellStyle name="Normal 9 2 5 3 25" xfId="17537"/>
    <cellStyle name="Normal 9 2 5 3 26" xfId="17538"/>
    <cellStyle name="Normal 9 2 5 3 27" xfId="17539"/>
    <cellStyle name="Normal 9 2 5 3 28" xfId="17540"/>
    <cellStyle name="Normal 9 2 5 3 29" xfId="17541"/>
    <cellStyle name="Normal 9 2 5 3 3" xfId="17542"/>
    <cellStyle name="Normal 9 2 5 3 30" xfId="17543"/>
    <cellStyle name="Normal 9 2 5 3 31" xfId="17544"/>
    <cellStyle name="Normal 9 2 5 3 32" xfId="17545"/>
    <cellStyle name="Normal 9 2 5 3 33" xfId="17546"/>
    <cellStyle name="Normal 9 2 5 3 34" xfId="17547"/>
    <cellStyle name="Normal 9 2 5 3 35" xfId="17548"/>
    <cellStyle name="Normal 9 2 5 3 36" xfId="17549"/>
    <cellStyle name="Normal 9 2 5 3 37" xfId="17550"/>
    <cellStyle name="Normal 9 2 5 3 38" xfId="17551"/>
    <cellStyle name="Normal 9 2 5 3 39" xfId="17552"/>
    <cellStyle name="Normal 9 2 5 3 4" xfId="17553"/>
    <cellStyle name="Normal 9 2 5 3 40" xfId="17554"/>
    <cellStyle name="Normal 9 2 5 3 41" xfId="17555"/>
    <cellStyle name="Normal 9 2 5 3 42" xfId="17556"/>
    <cellStyle name="Normal 9 2 5 3 43" xfId="17557"/>
    <cellStyle name="Normal 9 2 5 3 44" xfId="17558"/>
    <cellStyle name="Normal 9 2 5 3 45" xfId="17559"/>
    <cellStyle name="Normal 9 2 5 3 46" xfId="17560"/>
    <cellStyle name="Normal 9 2 5 3 47" xfId="17561"/>
    <cellStyle name="Normal 9 2 5 3 48" xfId="17562"/>
    <cellStyle name="Normal 9 2 5 3 49" xfId="17563"/>
    <cellStyle name="Normal 9 2 5 3 5" xfId="17564"/>
    <cellStyle name="Normal 9 2 5 3 50" xfId="17565"/>
    <cellStyle name="Normal 9 2 5 3 51" xfId="17566"/>
    <cellStyle name="Normal 9 2 5 3 52" xfId="17567"/>
    <cellStyle name="Normal 9 2 5 3 53" xfId="17568"/>
    <cellStyle name="Normal 9 2 5 3 54" xfId="17569"/>
    <cellStyle name="Normal 9 2 5 3 55" xfId="17570"/>
    <cellStyle name="Normal 9 2 5 3 56" xfId="17571"/>
    <cellStyle name="Normal 9 2 5 3 57" xfId="17572"/>
    <cellStyle name="Normal 9 2 5 3 58" xfId="17573"/>
    <cellStyle name="Normal 9 2 5 3 59" xfId="17574"/>
    <cellStyle name="Normal 9 2 5 3 6" xfId="17575"/>
    <cellStyle name="Normal 9 2 5 3 60" xfId="17576"/>
    <cellStyle name="Normal 9 2 5 3 61" xfId="17577"/>
    <cellStyle name="Normal 9 2 5 3 62" xfId="17578"/>
    <cellStyle name="Normal 9 2 5 3 7" xfId="17579"/>
    <cellStyle name="Normal 9 2 5 3 8" xfId="17580"/>
    <cellStyle name="Normal 9 2 5 3 9" xfId="17581"/>
    <cellStyle name="Normal 9 2 5 30" xfId="17582"/>
    <cellStyle name="Normal 9 2 5 31" xfId="17583"/>
    <cellStyle name="Normal 9 2 5 32" xfId="17584"/>
    <cellStyle name="Normal 9 2 5 33" xfId="17585"/>
    <cellStyle name="Normal 9 2 5 34" xfId="17586"/>
    <cellStyle name="Normal 9 2 5 35" xfId="17587"/>
    <cellStyle name="Normal 9 2 5 36" xfId="17588"/>
    <cellStyle name="Normal 9 2 5 37" xfId="17589"/>
    <cellStyle name="Normal 9 2 5 38" xfId="17590"/>
    <cellStyle name="Normal 9 2 5 39" xfId="17591"/>
    <cellStyle name="Normal 9 2 5 4" xfId="17592"/>
    <cellStyle name="Normal 9 2 5 40" xfId="17593"/>
    <cellStyle name="Normal 9 2 5 41" xfId="17594"/>
    <cellStyle name="Normal 9 2 5 42" xfId="17595"/>
    <cellStyle name="Normal 9 2 5 43" xfId="17596"/>
    <cellStyle name="Normal 9 2 5 44" xfId="17597"/>
    <cellStyle name="Normal 9 2 5 45" xfId="17598"/>
    <cellStyle name="Normal 9 2 5 46" xfId="17599"/>
    <cellStyle name="Normal 9 2 5 47" xfId="17600"/>
    <cellStyle name="Normal 9 2 5 48" xfId="17601"/>
    <cellStyle name="Normal 9 2 5 49" xfId="17602"/>
    <cellStyle name="Normal 9 2 5 5" xfId="17603"/>
    <cellStyle name="Normal 9 2 5 50" xfId="17604"/>
    <cellStyle name="Normal 9 2 5 51" xfId="17605"/>
    <cellStyle name="Normal 9 2 5 52" xfId="17606"/>
    <cellStyle name="Normal 9 2 5 53" xfId="17607"/>
    <cellStyle name="Normal 9 2 5 54" xfId="17608"/>
    <cellStyle name="Normal 9 2 5 55" xfId="17609"/>
    <cellStyle name="Normal 9 2 5 56" xfId="17610"/>
    <cellStyle name="Normal 9 2 5 57" xfId="17611"/>
    <cellStyle name="Normal 9 2 5 58" xfId="17612"/>
    <cellStyle name="Normal 9 2 5 59" xfId="17613"/>
    <cellStyle name="Normal 9 2 5 6" xfId="17614"/>
    <cellStyle name="Normal 9 2 5 60" xfId="17615"/>
    <cellStyle name="Normal 9 2 5 61" xfId="17616"/>
    <cellStyle name="Normal 9 2 5 62" xfId="17617"/>
    <cellStyle name="Normal 9 2 5 63" xfId="17618"/>
    <cellStyle name="Normal 9 2 5 64" xfId="17619"/>
    <cellStyle name="Normal 9 2 5 7" xfId="17620"/>
    <cellStyle name="Normal 9 2 5 8" xfId="17621"/>
    <cellStyle name="Normal 9 2 5 9" xfId="17622"/>
    <cellStyle name="Normal 9 2 50" xfId="17623"/>
    <cellStyle name="Normal 9 2 51" xfId="17624"/>
    <cellStyle name="Normal 9 2 52" xfId="17625"/>
    <cellStyle name="Normal 9 2 53" xfId="17626"/>
    <cellStyle name="Normal 9 2 54" xfId="17627"/>
    <cellStyle name="Normal 9 2 55" xfId="17628"/>
    <cellStyle name="Normal 9 2 56" xfId="17629"/>
    <cellStyle name="Normal 9 2 57" xfId="17630"/>
    <cellStyle name="Normal 9 2 58" xfId="17631"/>
    <cellStyle name="Normal 9 2 59" xfId="17632"/>
    <cellStyle name="Normal 9 2 6" xfId="3492"/>
    <cellStyle name="Normal 9 2 6 10" xfId="17633"/>
    <cellStyle name="Normal 9 2 6 11" xfId="17634"/>
    <cellStyle name="Normal 9 2 6 12" xfId="17635"/>
    <cellStyle name="Normal 9 2 6 13" xfId="17636"/>
    <cellStyle name="Normal 9 2 6 14" xfId="17637"/>
    <cellStyle name="Normal 9 2 6 15" xfId="17638"/>
    <cellStyle name="Normal 9 2 6 16" xfId="17639"/>
    <cellStyle name="Normal 9 2 6 17" xfId="17640"/>
    <cellStyle name="Normal 9 2 6 18" xfId="17641"/>
    <cellStyle name="Normal 9 2 6 19" xfId="17642"/>
    <cellStyle name="Normal 9 2 6 2" xfId="17643"/>
    <cellStyle name="Normal 9 2 6 2 10" xfId="17644"/>
    <cellStyle name="Normal 9 2 6 2 11" xfId="17645"/>
    <cellStyle name="Normal 9 2 6 2 12" xfId="17646"/>
    <cellStyle name="Normal 9 2 6 2 13" xfId="17647"/>
    <cellStyle name="Normal 9 2 6 2 14" xfId="17648"/>
    <cellStyle name="Normal 9 2 6 2 15" xfId="17649"/>
    <cellStyle name="Normal 9 2 6 2 16" xfId="17650"/>
    <cellStyle name="Normal 9 2 6 2 17" xfId="17651"/>
    <cellStyle name="Normal 9 2 6 2 18" xfId="17652"/>
    <cellStyle name="Normal 9 2 6 2 19" xfId="17653"/>
    <cellStyle name="Normal 9 2 6 2 2" xfId="17654"/>
    <cellStyle name="Normal 9 2 6 2 20" xfId="17655"/>
    <cellStyle name="Normal 9 2 6 2 21" xfId="17656"/>
    <cellStyle name="Normal 9 2 6 2 22" xfId="17657"/>
    <cellStyle name="Normal 9 2 6 2 23" xfId="17658"/>
    <cellStyle name="Normal 9 2 6 2 24" xfId="17659"/>
    <cellStyle name="Normal 9 2 6 2 25" xfId="17660"/>
    <cellStyle name="Normal 9 2 6 2 26" xfId="17661"/>
    <cellStyle name="Normal 9 2 6 2 27" xfId="17662"/>
    <cellStyle name="Normal 9 2 6 2 28" xfId="17663"/>
    <cellStyle name="Normal 9 2 6 2 29" xfId="17664"/>
    <cellStyle name="Normal 9 2 6 2 3" xfId="17665"/>
    <cellStyle name="Normal 9 2 6 2 30" xfId="17666"/>
    <cellStyle name="Normal 9 2 6 2 31" xfId="17667"/>
    <cellStyle name="Normal 9 2 6 2 32" xfId="17668"/>
    <cellStyle name="Normal 9 2 6 2 33" xfId="17669"/>
    <cellStyle name="Normal 9 2 6 2 34" xfId="17670"/>
    <cellStyle name="Normal 9 2 6 2 35" xfId="17671"/>
    <cellStyle name="Normal 9 2 6 2 36" xfId="17672"/>
    <cellStyle name="Normal 9 2 6 2 37" xfId="17673"/>
    <cellStyle name="Normal 9 2 6 2 38" xfId="17674"/>
    <cellStyle name="Normal 9 2 6 2 39" xfId="17675"/>
    <cellStyle name="Normal 9 2 6 2 4" xfId="17676"/>
    <cellStyle name="Normal 9 2 6 2 40" xfId="17677"/>
    <cellStyle name="Normal 9 2 6 2 41" xfId="17678"/>
    <cellStyle name="Normal 9 2 6 2 42" xfId="17679"/>
    <cellStyle name="Normal 9 2 6 2 43" xfId="17680"/>
    <cellStyle name="Normal 9 2 6 2 44" xfId="17681"/>
    <cellStyle name="Normal 9 2 6 2 45" xfId="17682"/>
    <cellStyle name="Normal 9 2 6 2 46" xfId="17683"/>
    <cellStyle name="Normal 9 2 6 2 47" xfId="17684"/>
    <cellStyle name="Normal 9 2 6 2 48" xfId="17685"/>
    <cellStyle name="Normal 9 2 6 2 49" xfId="17686"/>
    <cellStyle name="Normal 9 2 6 2 5" xfId="17687"/>
    <cellStyle name="Normal 9 2 6 2 50" xfId="17688"/>
    <cellStyle name="Normal 9 2 6 2 51" xfId="17689"/>
    <cellStyle name="Normal 9 2 6 2 52" xfId="17690"/>
    <cellStyle name="Normal 9 2 6 2 53" xfId="17691"/>
    <cellStyle name="Normal 9 2 6 2 54" xfId="17692"/>
    <cellStyle name="Normal 9 2 6 2 55" xfId="17693"/>
    <cellStyle name="Normal 9 2 6 2 56" xfId="17694"/>
    <cellStyle name="Normal 9 2 6 2 57" xfId="17695"/>
    <cellStyle name="Normal 9 2 6 2 58" xfId="17696"/>
    <cellStyle name="Normal 9 2 6 2 59" xfId="17697"/>
    <cellStyle name="Normal 9 2 6 2 6" xfId="17698"/>
    <cellStyle name="Normal 9 2 6 2 60" xfId="17699"/>
    <cellStyle name="Normal 9 2 6 2 61" xfId="17700"/>
    <cellStyle name="Normal 9 2 6 2 62" xfId="17701"/>
    <cellStyle name="Normal 9 2 6 2 7" xfId="17702"/>
    <cellStyle name="Normal 9 2 6 2 8" xfId="17703"/>
    <cellStyle name="Normal 9 2 6 2 9" xfId="17704"/>
    <cellStyle name="Normal 9 2 6 20" xfId="17705"/>
    <cellStyle name="Normal 9 2 6 21" xfId="17706"/>
    <cellStyle name="Normal 9 2 6 22" xfId="17707"/>
    <cellStyle name="Normal 9 2 6 23" xfId="17708"/>
    <cellStyle name="Normal 9 2 6 24" xfId="17709"/>
    <cellStyle name="Normal 9 2 6 25" xfId="17710"/>
    <cellStyle name="Normal 9 2 6 26" xfId="17711"/>
    <cellStyle name="Normal 9 2 6 27" xfId="17712"/>
    <cellStyle name="Normal 9 2 6 28" xfId="17713"/>
    <cellStyle name="Normal 9 2 6 29" xfId="17714"/>
    <cellStyle name="Normal 9 2 6 3" xfId="17715"/>
    <cellStyle name="Normal 9 2 6 3 10" xfId="17716"/>
    <cellStyle name="Normal 9 2 6 3 11" xfId="17717"/>
    <cellStyle name="Normal 9 2 6 3 12" xfId="17718"/>
    <cellStyle name="Normal 9 2 6 3 13" xfId="17719"/>
    <cellStyle name="Normal 9 2 6 3 14" xfId="17720"/>
    <cellStyle name="Normal 9 2 6 3 15" xfId="17721"/>
    <cellStyle name="Normal 9 2 6 3 16" xfId="17722"/>
    <cellStyle name="Normal 9 2 6 3 17" xfId="17723"/>
    <cellStyle name="Normal 9 2 6 3 18" xfId="17724"/>
    <cellStyle name="Normal 9 2 6 3 19" xfId="17725"/>
    <cellStyle name="Normal 9 2 6 3 2" xfId="17726"/>
    <cellStyle name="Normal 9 2 6 3 20" xfId="17727"/>
    <cellStyle name="Normal 9 2 6 3 21" xfId="17728"/>
    <cellStyle name="Normal 9 2 6 3 22" xfId="17729"/>
    <cellStyle name="Normal 9 2 6 3 23" xfId="17730"/>
    <cellStyle name="Normal 9 2 6 3 24" xfId="17731"/>
    <cellStyle name="Normal 9 2 6 3 25" xfId="17732"/>
    <cellStyle name="Normal 9 2 6 3 26" xfId="17733"/>
    <cellStyle name="Normal 9 2 6 3 27" xfId="17734"/>
    <cellStyle name="Normal 9 2 6 3 28" xfId="17735"/>
    <cellStyle name="Normal 9 2 6 3 29" xfId="17736"/>
    <cellStyle name="Normal 9 2 6 3 3" xfId="17737"/>
    <cellStyle name="Normal 9 2 6 3 30" xfId="17738"/>
    <cellStyle name="Normal 9 2 6 3 31" xfId="17739"/>
    <cellStyle name="Normal 9 2 6 3 32" xfId="17740"/>
    <cellStyle name="Normal 9 2 6 3 33" xfId="17741"/>
    <cellStyle name="Normal 9 2 6 3 34" xfId="17742"/>
    <cellStyle name="Normal 9 2 6 3 35" xfId="17743"/>
    <cellStyle name="Normal 9 2 6 3 36" xfId="17744"/>
    <cellStyle name="Normal 9 2 6 3 37" xfId="17745"/>
    <cellStyle name="Normal 9 2 6 3 38" xfId="17746"/>
    <cellStyle name="Normal 9 2 6 3 39" xfId="17747"/>
    <cellStyle name="Normal 9 2 6 3 4" xfId="17748"/>
    <cellStyle name="Normal 9 2 6 3 40" xfId="17749"/>
    <cellStyle name="Normal 9 2 6 3 41" xfId="17750"/>
    <cellStyle name="Normal 9 2 6 3 42" xfId="17751"/>
    <cellStyle name="Normal 9 2 6 3 43" xfId="17752"/>
    <cellStyle name="Normal 9 2 6 3 44" xfId="17753"/>
    <cellStyle name="Normal 9 2 6 3 45" xfId="17754"/>
    <cellStyle name="Normal 9 2 6 3 46" xfId="17755"/>
    <cellStyle name="Normal 9 2 6 3 47" xfId="17756"/>
    <cellStyle name="Normal 9 2 6 3 48" xfId="17757"/>
    <cellStyle name="Normal 9 2 6 3 49" xfId="17758"/>
    <cellStyle name="Normal 9 2 6 3 5" xfId="17759"/>
    <cellStyle name="Normal 9 2 6 3 50" xfId="17760"/>
    <cellStyle name="Normal 9 2 6 3 51" xfId="17761"/>
    <cellStyle name="Normal 9 2 6 3 52" xfId="17762"/>
    <cellStyle name="Normal 9 2 6 3 53" xfId="17763"/>
    <cellStyle name="Normal 9 2 6 3 54" xfId="17764"/>
    <cellStyle name="Normal 9 2 6 3 55" xfId="17765"/>
    <cellStyle name="Normal 9 2 6 3 56" xfId="17766"/>
    <cellStyle name="Normal 9 2 6 3 57" xfId="17767"/>
    <cellStyle name="Normal 9 2 6 3 58" xfId="17768"/>
    <cellStyle name="Normal 9 2 6 3 59" xfId="17769"/>
    <cellStyle name="Normal 9 2 6 3 6" xfId="17770"/>
    <cellStyle name="Normal 9 2 6 3 60" xfId="17771"/>
    <cellStyle name="Normal 9 2 6 3 61" xfId="17772"/>
    <cellStyle name="Normal 9 2 6 3 62" xfId="17773"/>
    <cellStyle name="Normal 9 2 6 3 7" xfId="17774"/>
    <cellStyle name="Normal 9 2 6 3 8" xfId="17775"/>
    <cellStyle name="Normal 9 2 6 3 9" xfId="17776"/>
    <cellStyle name="Normal 9 2 6 30" xfId="17777"/>
    <cellStyle name="Normal 9 2 6 31" xfId="17778"/>
    <cellStyle name="Normal 9 2 6 32" xfId="17779"/>
    <cellStyle name="Normal 9 2 6 33" xfId="17780"/>
    <cellStyle name="Normal 9 2 6 34" xfId="17781"/>
    <cellStyle name="Normal 9 2 6 35" xfId="17782"/>
    <cellStyle name="Normal 9 2 6 36" xfId="17783"/>
    <cellStyle name="Normal 9 2 6 37" xfId="17784"/>
    <cellStyle name="Normal 9 2 6 38" xfId="17785"/>
    <cellStyle name="Normal 9 2 6 39" xfId="17786"/>
    <cellStyle name="Normal 9 2 6 4" xfId="17787"/>
    <cellStyle name="Normal 9 2 6 40" xfId="17788"/>
    <cellStyle name="Normal 9 2 6 41" xfId="17789"/>
    <cellStyle name="Normal 9 2 6 42" xfId="17790"/>
    <cellStyle name="Normal 9 2 6 43" xfId="17791"/>
    <cellStyle name="Normal 9 2 6 44" xfId="17792"/>
    <cellStyle name="Normal 9 2 6 45" xfId="17793"/>
    <cellStyle name="Normal 9 2 6 46" xfId="17794"/>
    <cellStyle name="Normal 9 2 6 47" xfId="17795"/>
    <cellStyle name="Normal 9 2 6 48" xfId="17796"/>
    <cellStyle name="Normal 9 2 6 49" xfId="17797"/>
    <cellStyle name="Normal 9 2 6 5" xfId="17798"/>
    <cellStyle name="Normal 9 2 6 50" xfId="17799"/>
    <cellStyle name="Normal 9 2 6 51" xfId="17800"/>
    <cellStyle name="Normal 9 2 6 52" xfId="17801"/>
    <cellStyle name="Normal 9 2 6 53" xfId="17802"/>
    <cellStyle name="Normal 9 2 6 54" xfId="17803"/>
    <cellStyle name="Normal 9 2 6 55" xfId="17804"/>
    <cellStyle name="Normal 9 2 6 56" xfId="17805"/>
    <cellStyle name="Normal 9 2 6 57" xfId="17806"/>
    <cellStyle name="Normal 9 2 6 58" xfId="17807"/>
    <cellStyle name="Normal 9 2 6 59" xfId="17808"/>
    <cellStyle name="Normal 9 2 6 6" xfId="17809"/>
    <cellStyle name="Normal 9 2 6 60" xfId="17810"/>
    <cellStyle name="Normal 9 2 6 61" xfId="17811"/>
    <cellStyle name="Normal 9 2 6 62" xfId="17812"/>
    <cellStyle name="Normal 9 2 6 63" xfId="17813"/>
    <cellStyle name="Normal 9 2 6 64" xfId="17814"/>
    <cellStyle name="Normal 9 2 6 7" xfId="17815"/>
    <cellStyle name="Normal 9 2 6 8" xfId="17816"/>
    <cellStyle name="Normal 9 2 6 9" xfId="17817"/>
    <cellStyle name="Normal 9 2 60" xfId="17818"/>
    <cellStyle name="Normal 9 2 61" xfId="17819"/>
    <cellStyle name="Normal 9 2 62" xfId="17820"/>
    <cellStyle name="Normal 9 2 63" xfId="17821"/>
    <cellStyle name="Normal 9 2 64" xfId="17822"/>
    <cellStyle name="Normal 9 2 65" xfId="17823"/>
    <cellStyle name="Normal 9 2 66" xfId="17824"/>
    <cellStyle name="Normal 9 2 67" xfId="17825"/>
    <cellStyle name="Normal 9 2 68" xfId="17826"/>
    <cellStyle name="Normal 9 2 69" xfId="17827"/>
    <cellStyle name="Normal 9 2 7" xfId="3493"/>
    <cellStyle name="Normal 9 2 7 10" xfId="17828"/>
    <cellStyle name="Normal 9 2 7 11" xfId="17829"/>
    <cellStyle name="Normal 9 2 7 12" xfId="17830"/>
    <cellStyle name="Normal 9 2 7 13" xfId="17831"/>
    <cellStyle name="Normal 9 2 7 14" xfId="17832"/>
    <cellStyle name="Normal 9 2 7 15" xfId="17833"/>
    <cellStyle name="Normal 9 2 7 16" xfId="17834"/>
    <cellStyle name="Normal 9 2 7 17" xfId="17835"/>
    <cellStyle name="Normal 9 2 7 18" xfId="17836"/>
    <cellStyle name="Normal 9 2 7 19" xfId="17837"/>
    <cellStyle name="Normal 9 2 7 2" xfId="17838"/>
    <cellStyle name="Normal 9 2 7 2 10" xfId="17839"/>
    <cellStyle name="Normal 9 2 7 2 11" xfId="17840"/>
    <cellStyle name="Normal 9 2 7 2 12" xfId="17841"/>
    <cellStyle name="Normal 9 2 7 2 13" xfId="17842"/>
    <cellStyle name="Normal 9 2 7 2 14" xfId="17843"/>
    <cellStyle name="Normal 9 2 7 2 15" xfId="17844"/>
    <cellStyle name="Normal 9 2 7 2 16" xfId="17845"/>
    <cellStyle name="Normal 9 2 7 2 17" xfId="17846"/>
    <cellStyle name="Normal 9 2 7 2 18" xfId="17847"/>
    <cellStyle name="Normal 9 2 7 2 19" xfId="17848"/>
    <cellStyle name="Normal 9 2 7 2 2" xfId="17849"/>
    <cellStyle name="Normal 9 2 7 2 20" xfId="17850"/>
    <cellStyle name="Normal 9 2 7 2 21" xfId="17851"/>
    <cellStyle name="Normal 9 2 7 2 22" xfId="17852"/>
    <cellStyle name="Normal 9 2 7 2 23" xfId="17853"/>
    <cellStyle name="Normal 9 2 7 2 24" xfId="17854"/>
    <cellStyle name="Normal 9 2 7 2 25" xfId="17855"/>
    <cellStyle name="Normal 9 2 7 2 26" xfId="17856"/>
    <cellStyle name="Normal 9 2 7 2 27" xfId="17857"/>
    <cellStyle name="Normal 9 2 7 2 28" xfId="17858"/>
    <cellStyle name="Normal 9 2 7 2 29" xfId="17859"/>
    <cellStyle name="Normal 9 2 7 2 3" xfId="17860"/>
    <cellStyle name="Normal 9 2 7 2 30" xfId="17861"/>
    <cellStyle name="Normal 9 2 7 2 31" xfId="17862"/>
    <cellStyle name="Normal 9 2 7 2 32" xfId="17863"/>
    <cellStyle name="Normal 9 2 7 2 33" xfId="17864"/>
    <cellStyle name="Normal 9 2 7 2 34" xfId="17865"/>
    <cellStyle name="Normal 9 2 7 2 35" xfId="17866"/>
    <cellStyle name="Normal 9 2 7 2 36" xfId="17867"/>
    <cellStyle name="Normal 9 2 7 2 37" xfId="17868"/>
    <cellStyle name="Normal 9 2 7 2 38" xfId="17869"/>
    <cellStyle name="Normal 9 2 7 2 39" xfId="17870"/>
    <cellStyle name="Normal 9 2 7 2 4" xfId="17871"/>
    <cellStyle name="Normal 9 2 7 2 40" xfId="17872"/>
    <cellStyle name="Normal 9 2 7 2 41" xfId="17873"/>
    <cellStyle name="Normal 9 2 7 2 42" xfId="17874"/>
    <cellStyle name="Normal 9 2 7 2 43" xfId="17875"/>
    <cellStyle name="Normal 9 2 7 2 44" xfId="17876"/>
    <cellStyle name="Normal 9 2 7 2 45" xfId="17877"/>
    <cellStyle name="Normal 9 2 7 2 46" xfId="17878"/>
    <cellStyle name="Normal 9 2 7 2 47" xfId="17879"/>
    <cellStyle name="Normal 9 2 7 2 48" xfId="17880"/>
    <cellStyle name="Normal 9 2 7 2 49" xfId="17881"/>
    <cellStyle name="Normal 9 2 7 2 5" xfId="17882"/>
    <cellStyle name="Normal 9 2 7 2 50" xfId="17883"/>
    <cellStyle name="Normal 9 2 7 2 51" xfId="17884"/>
    <cellStyle name="Normal 9 2 7 2 52" xfId="17885"/>
    <cellStyle name="Normal 9 2 7 2 53" xfId="17886"/>
    <cellStyle name="Normal 9 2 7 2 54" xfId="17887"/>
    <cellStyle name="Normal 9 2 7 2 55" xfId="17888"/>
    <cellStyle name="Normal 9 2 7 2 56" xfId="17889"/>
    <cellStyle name="Normal 9 2 7 2 57" xfId="17890"/>
    <cellStyle name="Normal 9 2 7 2 58" xfId="17891"/>
    <cellStyle name="Normal 9 2 7 2 59" xfId="17892"/>
    <cellStyle name="Normal 9 2 7 2 6" xfId="17893"/>
    <cellStyle name="Normal 9 2 7 2 60" xfId="17894"/>
    <cellStyle name="Normal 9 2 7 2 61" xfId="17895"/>
    <cellStyle name="Normal 9 2 7 2 62" xfId="17896"/>
    <cellStyle name="Normal 9 2 7 2 7" xfId="17897"/>
    <cellStyle name="Normal 9 2 7 2 8" xfId="17898"/>
    <cellStyle name="Normal 9 2 7 2 9" xfId="17899"/>
    <cellStyle name="Normal 9 2 7 20" xfId="17900"/>
    <cellStyle name="Normal 9 2 7 21" xfId="17901"/>
    <cellStyle name="Normal 9 2 7 22" xfId="17902"/>
    <cellStyle name="Normal 9 2 7 23" xfId="17903"/>
    <cellStyle name="Normal 9 2 7 24" xfId="17904"/>
    <cellStyle name="Normal 9 2 7 25" xfId="17905"/>
    <cellStyle name="Normal 9 2 7 26" xfId="17906"/>
    <cellStyle name="Normal 9 2 7 27" xfId="17907"/>
    <cellStyle name="Normal 9 2 7 28" xfId="17908"/>
    <cellStyle name="Normal 9 2 7 29" xfId="17909"/>
    <cellStyle name="Normal 9 2 7 3" xfId="17910"/>
    <cellStyle name="Normal 9 2 7 3 10" xfId="17911"/>
    <cellStyle name="Normal 9 2 7 3 11" xfId="17912"/>
    <cellStyle name="Normal 9 2 7 3 12" xfId="17913"/>
    <cellStyle name="Normal 9 2 7 3 13" xfId="17914"/>
    <cellStyle name="Normal 9 2 7 3 14" xfId="17915"/>
    <cellStyle name="Normal 9 2 7 3 15" xfId="17916"/>
    <cellStyle name="Normal 9 2 7 3 16" xfId="17917"/>
    <cellStyle name="Normal 9 2 7 3 17" xfId="17918"/>
    <cellStyle name="Normal 9 2 7 3 18" xfId="17919"/>
    <cellStyle name="Normal 9 2 7 3 19" xfId="17920"/>
    <cellStyle name="Normal 9 2 7 3 2" xfId="17921"/>
    <cellStyle name="Normal 9 2 7 3 20" xfId="17922"/>
    <cellStyle name="Normal 9 2 7 3 21" xfId="17923"/>
    <cellStyle name="Normal 9 2 7 3 22" xfId="17924"/>
    <cellStyle name="Normal 9 2 7 3 23" xfId="17925"/>
    <cellStyle name="Normal 9 2 7 3 24" xfId="17926"/>
    <cellStyle name="Normal 9 2 7 3 25" xfId="17927"/>
    <cellStyle name="Normal 9 2 7 3 26" xfId="17928"/>
    <cellStyle name="Normal 9 2 7 3 27" xfId="17929"/>
    <cellStyle name="Normal 9 2 7 3 28" xfId="17930"/>
    <cellStyle name="Normal 9 2 7 3 29" xfId="17931"/>
    <cellStyle name="Normal 9 2 7 3 3" xfId="17932"/>
    <cellStyle name="Normal 9 2 7 3 30" xfId="17933"/>
    <cellStyle name="Normal 9 2 7 3 31" xfId="17934"/>
    <cellStyle name="Normal 9 2 7 3 32" xfId="17935"/>
    <cellStyle name="Normal 9 2 7 3 33" xfId="17936"/>
    <cellStyle name="Normal 9 2 7 3 34" xfId="17937"/>
    <cellStyle name="Normal 9 2 7 3 35" xfId="17938"/>
    <cellStyle name="Normal 9 2 7 3 36" xfId="17939"/>
    <cellStyle name="Normal 9 2 7 3 37" xfId="17940"/>
    <cellStyle name="Normal 9 2 7 3 38" xfId="17941"/>
    <cellStyle name="Normal 9 2 7 3 39" xfId="17942"/>
    <cellStyle name="Normal 9 2 7 3 4" xfId="17943"/>
    <cellStyle name="Normal 9 2 7 3 40" xfId="17944"/>
    <cellStyle name="Normal 9 2 7 3 41" xfId="17945"/>
    <cellStyle name="Normal 9 2 7 3 42" xfId="17946"/>
    <cellStyle name="Normal 9 2 7 3 43" xfId="17947"/>
    <cellStyle name="Normal 9 2 7 3 44" xfId="17948"/>
    <cellStyle name="Normal 9 2 7 3 45" xfId="17949"/>
    <cellStyle name="Normal 9 2 7 3 46" xfId="17950"/>
    <cellStyle name="Normal 9 2 7 3 47" xfId="17951"/>
    <cellStyle name="Normal 9 2 7 3 48" xfId="17952"/>
    <cellStyle name="Normal 9 2 7 3 49" xfId="17953"/>
    <cellStyle name="Normal 9 2 7 3 5" xfId="17954"/>
    <cellStyle name="Normal 9 2 7 3 50" xfId="17955"/>
    <cellStyle name="Normal 9 2 7 3 51" xfId="17956"/>
    <cellStyle name="Normal 9 2 7 3 52" xfId="17957"/>
    <cellStyle name="Normal 9 2 7 3 53" xfId="17958"/>
    <cellStyle name="Normal 9 2 7 3 54" xfId="17959"/>
    <cellStyle name="Normal 9 2 7 3 55" xfId="17960"/>
    <cellStyle name="Normal 9 2 7 3 56" xfId="17961"/>
    <cellStyle name="Normal 9 2 7 3 57" xfId="17962"/>
    <cellStyle name="Normal 9 2 7 3 58" xfId="17963"/>
    <cellStyle name="Normal 9 2 7 3 59" xfId="17964"/>
    <cellStyle name="Normal 9 2 7 3 6" xfId="17965"/>
    <cellStyle name="Normal 9 2 7 3 60" xfId="17966"/>
    <cellStyle name="Normal 9 2 7 3 61" xfId="17967"/>
    <cellStyle name="Normal 9 2 7 3 62" xfId="17968"/>
    <cellStyle name="Normal 9 2 7 3 7" xfId="17969"/>
    <cellStyle name="Normal 9 2 7 3 8" xfId="17970"/>
    <cellStyle name="Normal 9 2 7 3 9" xfId="17971"/>
    <cellStyle name="Normal 9 2 7 30" xfId="17972"/>
    <cellStyle name="Normal 9 2 7 31" xfId="17973"/>
    <cellStyle name="Normal 9 2 7 32" xfId="17974"/>
    <cellStyle name="Normal 9 2 7 33" xfId="17975"/>
    <cellStyle name="Normal 9 2 7 34" xfId="17976"/>
    <cellStyle name="Normal 9 2 7 35" xfId="17977"/>
    <cellStyle name="Normal 9 2 7 36" xfId="17978"/>
    <cellStyle name="Normal 9 2 7 37" xfId="17979"/>
    <cellStyle name="Normal 9 2 7 38" xfId="17980"/>
    <cellStyle name="Normal 9 2 7 39" xfId="17981"/>
    <cellStyle name="Normal 9 2 7 4" xfId="17982"/>
    <cellStyle name="Normal 9 2 7 40" xfId="17983"/>
    <cellStyle name="Normal 9 2 7 41" xfId="17984"/>
    <cellStyle name="Normal 9 2 7 42" xfId="17985"/>
    <cellStyle name="Normal 9 2 7 43" xfId="17986"/>
    <cellStyle name="Normal 9 2 7 44" xfId="17987"/>
    <cellStyle name="Normal 9 2 7 45" xfId="17988"/>
    <cellStyle name="Normal 9 2 7 46" xfId="17989"/>
    <cellStyle name="Normal 9 2 7 47" xfId="17990"/>
    <cellStyle name="Normal 9 2 7 48" xfId="17991"/>
    <cellStyle name="Normal 9 2 7 49" xfId="17992"/>
    <cellStyle name="Normal 9 2 7 5" xfId="17993"/>
    <cellStyle name="Normal 9 2 7 50" xfId="17994"/>
    <cellStyle name="Normal 9 2 7 51" xfId="17995"/>
    <cellStyle name="Normal 9 2 7 52" xfId="17996"/>
    <cellStyle name="Normal 9 2 7 53" xfId="17997"/>
    <cellStyle name="Normal 9 2 7 54" xfId="17998"/>
    <cellStyle name="Normal 9 2 7 55" xfId="17999"/>
    <cellStyle name="Normal 9 2 7 56" xfId="18000"/>
    <cellStyle name="Normal 9 2 7 57" xfId="18001"/>
    <cellStyle name="Normal 9 2 7 58" xfId="18002"/>
    <cellStyle name="Normal 9 2 7 59" xfId="18003"/>
    <cellStyle name="Normal 9 2 7 6" xfId="18004"/>
    <cellStyle name="Normal 9 2 7 60" xfId="18005"/>
    <cellStyle name="Normal 9 2 7 61" xfId="18006"/>
    <cellStyle name="Normal 9 2 7 62" xfId="18007"/>
    <cellStyle name="Normal 9 2 7 63" xfId="18008"/>
    <cellStyle name="Normal 9 2 7 64" xfId="18009"/>
    <cellStyle name="Normal 9 2 7 7" xfId="18010"/>
    <cellStyle name="Normal 9 2 7 8" xfId="18011"/>
    <cellStyle name="Normal 9 2 7 9" xfId="18012"/>
    <cellStyle name="Normal 9 2 70" xfId="18013"/>
    <cellStyle name="Normal 9 2 71" xfId="18014"/>
    <cellStyle name="Normal 9 2 72" xfId="18015"/>
    <cellStyle name="Normal 9 2 73" xfId="18016"/>
    <cellStyle name="Normal 9 2 74" xfId="18017"/>
    <cellStyle name="Normal 9 2 75" xfId="18018"/>
    <cellStyle name="Normal 9 2 76" xfId="18019"/>
    <cellStyle name="Normal 9 2 77" xfId="18020"/>
    <cellStyle name="Normal 9 2 78" xfId="18021"/>
    <cellStyle name="Normal 9 2 79" xfId="18022"/>
    <cellStyle name="Normal 9 2 8" xfId="3494"/>
    <cellStyle name="Normal 9 2 8 10" xfId="18023"/>
    <cellStyle name="Normal 9 2 8 11" xfId="18024"/>
    <cellStyle name="Normal 9 2 8 12" xfId="18025"/>
    <cellStyle name="Normal 9 2 8 13" xfId="18026"/>
    <cellStyle name="Normal 9 2 8 14" xfId="18027"/>
    <cellStyle name="Normal 9 2 8 15" xfId="18028"/>
    <cellStyle name="Normal 9 2 8 16" xfId="18029"/>
    <cellStyle name="Normal 9 2 8 17" xfId="18030"/>
    <cellStyle name="Normal 9 2 8 18" xfId="18031"/>
    <cellStyle name="Normal 9 2 8 19" xfId="18032"/>
    <cellStyle name="Normal 9 2 8 2" xfId="18033"/>
    <cellStyle name="Normal 9 2 8 2 10" xfId="18034"/>
    <cellStyle name="Normal 9 2 8 2 11" xfId="18035"/>
    <cellStyle name="Normal 9 2 8 2 12" xfId="18036"/>
    <cellStyle name="Normal 9 2 8 2 13" xfId="18037"/>
    <cellStyle name="Normal 9 2 8 2 14" xfId="18038"/>
    <cellStyle name="Normal 9 2 8 2 15" xfId="18039"/>
    <cellStyle name="Normal 9 2 8 2 16" xfId="18040"/>
    <cellStyle name="Normal 9 2 8 2 17" xfId="18041"/>
    <cellStyle name="Normal 9 2 8 2 18" xfId="18042"/>
    <cellStyle name="Normal 9 2 8 2 19" xfId="18043"/>
    <cellStyle name="Normal 9 2 8 2 2" xfId="18044"/>
    <cellStyle name="Normal 9 2 8 2 20" xfId="18045"/>
    <cellStyle name="Normal 9 2 8 2 21" xfId="18046"/>
    <cellStyle name="Normal 9 2 8 2 22" xfId="18047"/>
    <cellStyle name="Normal 9 2 8 2 23" xfId="18048"/>
    <cellStyle name="Normal 9 2 8 2 24" xfId="18049"/>
    <cellStyle name="Normal 9 2 8 2 25" xfId="18050"/>
    <cellStyle name="Normal 9 2 8 2 26" xfId="18051"/>
    <cellStyle name="Normal 9 2 8 2 27" xfId="18052"/>
    <cellStyle name="Normal 9 2 8 2 28" xfId="18053"/>
    <cellStyle name="Normal 9 2 8 2 29" xfId="18054"/>
    <cellStyle name="Normal 9 2 8 2 3" xfId="18055"/>
    <cellStyle name="Normal 9 2 8 2 30" xfId="18056"/>
    <cellStyle name="Normal 9 2 8 2 31" xfId="18057"/>
    <cellStyle name="Normal 9 2 8 2 32" xfId="18058"/>
    <cellStyle name="Normal 9 2 8 2 33" xfId="18059"/>
    <cellStyle name="Normal 9 2 8 2 34" xfId="18060"/>
    <cellStyle name="Normal 9 2 8 2 35" xfId="18061"/>
    <cellStyle name="Normal 9 2 8 2 36" xfId="18062"/>
    <cellStyle name="Normal 9 2 8 2 37" xfId="18063"/>
    <cellStyle name="Normal 9 2 8 2 38" xfId="18064"/>
    <cellStyle name="Normal 9 2 8 2 39" xfId="18065"/>
    <cellStyle name="Normal 9 2 8 2 4" xfId="18066"/>
    <cellStyle name="Normal 9 2 8 2 40" xfId="18067"/>
    <cellStyle name="Normal 9 2 8 2 41" xfId="18068"/>
    <cellStyle name="Normal 9 2 8 2 42" xfId="18069"/>
    <cellStyle name="Normal 9 2 8 2 43" xfId="18070"/>
    <cellStyle name="Normal 9 2 8 2 44" xfId="18071"/>
    <cellStyle name="Normal 9 2 8 2 45" xfId="18072"/>
    <cellStyle name="Normal 9 2 8 2 46" xfId="18073"/>
    <cellStyle name="Normal 9 2 8 2 47" xfId="18074"/>
    <cellStyle name="Normal 9 2 8 2 48" xfId="18075"/>
    <cellStyle name="Normal 9 2 8 2 49" xfId="18076"/>
    <cellStyle name="Normal 9 2 8 2 5" xfId="18077"/>
    <cellStyle name="Normal 9 2 8 2 50" xfId="18078"/>
    <cellStyle name="Normal 9 2 8 2 51" xfId="18079"/>
    <cellStyle name="Normal 9 2 8 2 52" xfId="18080"/>
    <cellStyle name="Normal 9 2 8 2 53" xfId="18081"/>
    <cellStyle name="Normal 9 2 8 2 54" xfId="18082"/>
    <cellStyle name="Normal 9 2 8 2 55" xfId="18083"/>
    <cellStyle name="Normal 9 2 8 2 56" xfId="18084"/>
    <cellStyle name="Normal 9 2 8 2 57" xfId="18085"/>
    <cellStyle name="Normal 9 2 8 2 58" xfId="18086"/>
    <cellStyle name="Normal 9 2 8 2 59" xfId="18087"/>
    <cellStyle name="Normal 9 2 8 2 6" xfId="18088"/>
    <cellStyle name="Normal 9 2 8 2 60" xfId="18089"/>
    <cellStyle name="Normal 9 2 8 2 61" xfId="18090"/>
    <cellStyle name="Normal 9 2 8 2 62" xfId="18091"/>
    <cellStyle name="Normal 9 2 8 2 7" xfId="18092"/>
    <cellStyle name="Normal 9 2 8 2 8" xfId="18093"/>
    <cellStyle name="Normal 9 2 8 2 9" xfId="18094"/>
    <cellStyle name="Normal 9 2 8 20" xfId="18095"/>
    <cellStyle name="Normal 9 2 8 21" xfId="18096"/>
    <cellStyle name="Normal 9 2 8 22" xfId="18097"/>
    <cellStyle name="Normal 9 2 8 23" xfId="18098"/>
    <cellStyle name="Normal 9 2 8 24" xfId="18099"/>
    <cellStyle name="Normal 9 2 8 25" xfId="18100"/>
    <cellStyle name="Normal 9 2 8 26" xfId="18101"/>
    <cellStyle name="Normal 9 2 8 27" xfId="18102"/>
    <cellStyle name="Normal 9 2 8 28" xfId="18103"/>
    <cellStyle name="Normal 9 2 8 29" xfId="18104"/>
    <cellStyle name="Normal 9 2 8 3" xfId="18105"/>
    <cellStyle name="Normal 9 2 8 3 10" xfId="18106"/>
    <cellStyle name="Normal 9 2 8 3 11" xfId="18107"/>
    <cellStyle name="Normal 9 2 8 3 12" xfId="18108"/>
    <cellStyle name="Normal 9 2 8 3 13" xfId="18109"/>
    <cellStyle name="Normal 9 2 8 3 14" xfId="18110"/>
    <cellStyle name="Normal 9 2 8 3 15" xfId="18111"/>
    <cellStyle name="Normal 9 2 8 3 16" xfId="18112"/>
    <cellStyle name="Normal 9 2 8 3 17" xfId="18113"/>
    <cellStyle name="Normal 9 2 8 3 18" xfId="18114"/>
    <cellStyle name="Normal 9 2 8 3 19" xfId="18115"/>
    <cellStyle name="Normal 9 2 8 3 2" xfId="18116"/>
    <cellStyle name="Normal 9 2 8 3 20" xfId="18117"/>
    <cellStyle name="Normal 9 2 8 3 21" xfId="18118"/>
    <cellStyle name="Normal 9 2 8 3 22" xfId="18119"/>
    <cellStyle name="Normal 9 2 8 3 23" xfId="18120"/>
    <cellStyle name="Normal 9 2 8 3 24" xfId="18121"/>
    <cellStyle name="Normal 9 2 8 3 25" xfId="18122"/>
    <cellStyle name="Normal 9 2 8 3 26" xfId="18123"/>
    <cellStyle name="Normal 9 2 8 3 27" xfId="18124"/>
    <cellStyle name="Normal 9 2 8 3 28" xfId="18125"/>
    <cellStyle name="Normal 9 2 8 3 29" xfId="18126"/>
    <cellStyle name="Normal 9 2 8 3 3" xfId="18127"/>
    <cellStyle name="Normal 9 2 8 3 30" xfId="18128"/>
    <cellStyle name="Normal 9 2 8 3 31" xfId="18129"/>
    <cellStyle name="Normal 9 2 8 3 32" xfId="18130"/>
    <cellStyle name="Normal 9 2 8 3 33" xfId="18131"/>
    <cellStyle name="Normal 9 2 8 3 34" xfId="18132"/>
    <cellStyle name="Normal 9 2 8 3 35" xfId="18133"/>
    <cellStyle name="Normal 9 2 8 3 36" xfId="18134"/>
    <cellStyle name="Normal 9 2 8 3 37" xfId="18135"/>
    <cellStyle name="Normal 9 2 8 3 38" xfId="18136"/>
    <cellStyle name="Normal 9 2 8 3 39" xfId="18137"/>
    <cellStyle name="Normal 9 2 8 3 4" xfId="18138"/>
    <cellStyle name="Normal 9 2 8 3 40" xfId="18139"/>
    <cellStyle name="Normal 9 2 8 3 41" xfId="18140"/>
    <cellStyle name="Normal 9 2 8 3 42" xfId="18141"/>
    <cellStyle name="Normal 9 2 8 3 43" xfId="18142"/>
    <cellStyle name="Normal 9 2 8 3 44" xfId="18143"/>
    <cellStyle name="Normal 9 2 8 3 45" xfId="18144"/>
    <cellStyle name="Normal 9 2 8 3 46" xfId="18145"/>
    <cellStyle name="Normal 9 2 8 3 47" xfId="18146"/>
    <cellStyle name="Normal 9 2 8 3 48" xfId="18147"/>
    <cellStyle name="Normal 9 2 8 3 49" xfId="18148"/>
    <cellStyle name="Normal 9 2 8 3 5" xfId="18149"/>
    <cellStyle name="Normal 9 2 8 3 50" xfId="18150"/>
    <cellStyle name="Normal 9 2 8 3 51" xfId="18151"/>
    <cellStyle name="Normal 9 2 8 3 52" xfId="18152"/>
    <cellStyle name="Normal 9 2 8 3 53" xfId="18153"/>
    <cellStyle name="Normal 9 2 8 3 54" xfId="18154"/>
    <cellStyle name="Normal 9 2 8 3 55" xfId="18155"/>
    <cellStyle name="Normal 9 2 8 3 56" xfId="18156"/>
    <cellStyle name="Normal 9 2 8 3 57" xfId="18157"/>
    <cellStyle name="Normal 9 2 8 3 58" xfId="18158"/>
    <cellStyle name="Normal 9 2 8 3 59" xfId="18159"/>
    <cellStyle name="Normal 9 2 8 3 6" xfId="18160"/>
    <cellStyle name="Normal 9 2 8 3 60" xfId="18161"/>
    <cellStyle name="Normal 9 2 8 3 61" xfId="18162"/>
    <cellStyle name="Normal 9 2 8 3 62" xfId="18163"/>
    <cellStyle name="Normal 9 2 8 3 7" xfId="18164"/>
    <cellStyle name="Normal 9 2 8 3 8" xfId="18165"/>
    <cellStyle name="Normal 9 2 8 3 9" xfId="18166"/>
    <cellStyle name="Normal 9 2 8 30" xfId="18167"/>
    <cellStyle name="Normal 9 2 8 31" xfId="18168"/>
    <cellStyle name="Normal 9 2 8 32" xfId="18169"/>
    <cellStyle name="Normal 9 2 8 33" xfId="18170"/>
    <cellStyle name="Normal 9 2 8 34" xfId="18171"/>
    <cellStyle name="Normal 9 2 8 35" xfId="18172"/>
    <cellStyle name="Normal 9 2 8 36" xfId="18173"/>
    <cellStyle name="Normal 9 2 8 37" xfId="18174"/>
    <cellStyle name="Normal 9 2 8 38" xfId="18175"/>
    <cellStyle name="Normal 9 2 8 39" xfId="18176"/>
    <cellStyle name="Normal 9 2 8 4" xfId="18177"/>
    <cellStyle name="Normal 9 2 8 40" xfId="18178"/>
    <cellStyle name="Normal 9 2 8 41" xfId="18179"/>
    <cellStyle name="Normal 9 2 8 42" xfId="18180"/>
    <cellStyle name="Normal 9 2 8 43" xfId="18181"/>
    <cellStyle name="Normal 9 2 8 44" xfId="18182"/>
    <cellStyle name="Normal 9 2 8 45" xfId="18183"/>
    <cellStyle name="Normal 9 2 8 46" xfId="18184"/>
    <cellStyle name="Normal 9 2 8 47" xfId="18185"/>
    <cellStyle name="Normal 9 2 8 48" xfId="18186"/>
    <cellStyle name="Normal 9 2 8 49" xfId="18187"/>
    <cellStyle name="Normal 9 2 8 5" xfId="18188"/>
    <cellStyle name="Normal 9 2 8 50" xfId="18189"/>
    <cellStyle name="Normal 9 2 8 51" xfId="18190"/>
    <cellStyle name="Normal 9 2 8 52" xfId="18191"/>
    <cellStyle name="Normal 9 2 8 53" xfId="18192"/>
    <cellStyle name="Normal 9 2 8 54" xfId="18193"/>
    <cellStyle name="Normal 9 2 8 55" xfId="18194"/>
    <cellStyle name="Normal 9 2 8 56" xfId="18195"/>
    <cellStyle name="Normal 9 2 8 57" xfId="18196"/>
    <cellStyle name="Normal 9 2 8 58" xfId="18197"/>
    <cellStyle name="Normal 9 2 8 59" xfId="18198"/>
    <cellStyle name="Normal 9 2 8 6" xfId="18199"/>
    <cellStyle name="Normal 9 2 8 60" xfId="18200"/>
    <cellStyle name="Normal 9 2 8 61" xfId="18201"/>
    <cellStyle name="Normal 9 2 8 62" xfId="18202"/>
    <cellStyle name="Normal 9 2 8 63" xfId="18203"/>
    <cellStyle name="Normal 9 2 8 64" xfId="18204"/>
    <cellStyle name="Normal 9 2 8 7" xfId="18205"/>
    <cellStyle name="Normal 9 2 8 8" xfId="18206"/>
    <cellStyle name="Normal 9 2 8 9" xfId="18207"/>
    <cellStyle name="Normal 9 2 80" xfId="18208"/>
    <cellStyle name="Normal 9 2 81" xfId="18209"/>
    <cellStyle name="Normal 9 2 82" xfId="18210"/>
    <cellStyle name="Normal 9 2 83" xfId="18211"/>
    <cellStyle name="Normal 9 2 84" xfId="18212"/>
    <cellStyle name="Normal 9 2 85" xfId="18213"/>
    <cellStyle name="Normal 9 2 86" xfId="18214"/>
    <cellStyle name="Normal 9 2 87" xfId="18215"/>
    <cellStyle name="Normal 9 2 88" xfId="18216"/>
    <cellStyle name="Normal 9 2 89" xfId="18217"/>
    <cellStyle name="Normal 9 2 9" xfId="3495"/>
    <cellStyle name="Normal 9 2 9 10" xfId="18218"/>
    <cellStyle name="Normal 9 2 9 11" xfId="18219"/>
    <cellStyle name="Normal 9 2 9 12" xfId="18220"/>
    <cellStyle name="Normal 9 2 9 13" xfId="18221"/>
    <cellStyle name="Normal 9 2 9 14" xfId="18222"/>
    <cellStyle name="Normal 9 2 9 15" xfId="18223"/>
    <cellStyle name="Normal 9 2 9 16" xfId="18224"/>
    <cellStyle name="Normal 9 2 9 17" xfId="18225"/>
    <cellStyle name="Normal 9 2 9 18" xfId="18226"/>
    <cellStyle name="Normal 9 2 9 19" xfId="18227"/>
    <cellStyle name="Normal 9 2 9 2" xfId="18228"/>
    <cellStyle name="Normal 9 2 9 2 10" xfId="18229"/>
    <cellStyle name="Normal 9 2 9 2 11" xfId="18230"/>
    <cellStyle name="Normal 9 2 9 2 12" xfId="18231"/>
    <cellStyle name="Normal 9 2 9 2 13" xfId="18232"/>
    <cellStyle name="Normal 9 2 9 2 14" xfId="18233"/>
    <cellStyle name="Normal 9 2 9 2 15" xfId="18234"/>
    <cellStyle name="Normal 9 2 9 2 16" xfId="18235"/>
    <cellStyle name="Normal 9 2 9 2 17" xfId="18236"/>
    <cellStyle name="Normal 9 2 9 2 18" xfId="18237"/>
    <cellStyle name="Normal 9 2 9 2 19" xfId="18238"/>
    <cellStyle name="Normal 9 2 9 2 2" xfId="18239"/>
    <cellStyle name="Normal 9 2 9 2 20" xfId="18240"/>
    <cellStyle name="Normal 9 2 9 2 21" xfId="18241"/>
    <cellStyle name="Normal 9 2 9 2 22" xfId="18242"/>
    <cellStyle name="Normal 9 2 9 2 23" xfId="18243"/>
    <cellStyle name="Normal 9 2 9 2 24" xfId="18244"/>
    <cellStyle name="Normal 9 2 9 2 25" xfId="18245"/>
    <cellStyle name="Normal 9 2 9 2 26" xfId="18246"/>
    <cellStyle name="Normal 9 2 9 2 27" xfId="18247"/>
    <cellStyle name="Normal 9 2 9 2 28" xfId="18248"/>
    <cellStyle name="Normal 9 2 9 2 29" xfId="18249"/>
    <cellStyle name="Normal 9 2 9 2 3" xfId="18250"/>
    <cellStyle name="Normal 9 2 9 2 30" xfId="18251"/>
    <cellStyle name="Normal 9 2 9 2 31" xfId="18252"/>
    <cellStyle name="Normal 9 2 9 2 32" xfId="18253"/>
    <cellStyle name="Normal 9 2 9 2 33" xfId="18254"/>
    <cellStyle name="Normal 9 2 9 2 34" xfId="18255"/>
    <cellStyle name="Normal 9 2 9 2 35" xfId="18256"/>
    <cellStyle name="Normal 9 2 9 2 36" xfId="18257"/>
    <cellStyle name="Normal 9 2 9 2 37" xfId="18258"/>
    <cellStyle name="Normal 9 2 9 2 38" xfId="18259"/>
    <cellStyle name="Normal 9 2 9 2 39" xfId="18260"/>
    <cellStyle name="Normal 9 2 9 2 4" xfId="18261"/>
    <cellStyle name="Normal 9 2 9 2 40" xfId="18262"/>
    <cellStyle name="Normal 9 2 9 2 41" xfId="18263"/>
    <cellStyle name="Normal 9 2 9 2 42" xfId="18264"/>
    <cellStyle name="Normal 9 2 9 2 43" xfId="18265"/>
    <cellStyle name="Normal 9 2 9 2 44" xfId="18266"/>
    <cellStyle name="Normal 9 2 9 2 45" xfId="18267"/>
    <cellStyle name="Normal 9 2 9 2 46" xfId="18268"/>
    <cellStyle name="Normal 9 2 9 2 47" xfId="18269"/>
    <cellStyle name="Normal 9 2 9 2 48" xfId="18270"/>
    <cellStyle name="Normal 9 2 9 2 49" xfId="18271"/>
    <cellStyle name="Normal 9 2 9 2 5" xfId="18272"/>
    <cellStyle name="Normal 9 2 9 2 50" xfId="18273"/>
    <cellStyle name="Normal 9 2 9 2 51" xfId="18274"/>
    <cellStyle name="Normal 9 2 9 2 52" xfId="18275"/>
    <cellStyle name="Normal 9 2 9 2 53" xfId="18276"/>
    <cellStyle name="Normal 9 2 9 2 54" xfId="18277"/>
    <cellStyle name="Normal 9 2 9 2 55" xfId="18278"/>
    <cellStyle name="Normal 9 2 9 2 56" xfId="18279"/>
    <cellStyle name="Normal 9 2 9 2 57" xfId="18280"/>
    <cellStyle name="Normal 9 2 9 2 58" xfId="18281"/>
    <cellStyle name="Normal 9 2 9 2 59" xfId="18282"/>
    <cellStyle name="Normal 9 2 9 2 6" xfId="18283"/>
    <cellStyle name="Normal 9 2 9 2 60" xfId="18284"/>
    <cellStyle name="Normal 9 2 9 2 61" xfId="18285"/>
    <cellStyle name="Normal 9 2 9 2 62" xfId="18286"/>
    <cellStyle name="Normal 9 2 9 2 7" xfId="18287"/>
    <cellStyle name="Normal 9 2 9 2 8" xfId="18288"/>
    <cellStyle name="Normal 9 2 9 2 9" xfId="18289"/>
    <cellStyle name="Normal 9 2 9 20" xfId="18290"/>
    <cellStyle name="Normal 9 2 9 21" xfId="18291"/>
    <cellStyle name="Normal 9 2 9 22" xfId="18292"/>
    <cellStyle name="Normal 9 2 9 23" xfId="18293"/>
    <cellStyle name="Normal 9 2 9 24" xfId="18294"/>
    <cellStyle name="Normal 9 2 9 25" xfId="18295"/>
    <cellStyle name="Normal 9 2 9 26" xfId="18296"/>
    <cellStyle name="Normal 9 2 9 27" xfId="18297"/>
    <cellStyle name="Normal 9 2 9 28" xfId="18298"/>
    <cellStyle name="Normal 9 2 9 29" xfId="18299"/>
    <cellStyle name="Normal 9 2 9 3" xfId="18300"/>
    <cellStyle name="Normal 9 2 9 3 10" xfId="18301"/>
    <cellStyle name="Normal 9 2 9 3 11" xfId="18302"/>
    <cellStyle name="Normal 9 2 9 3 12" xfId="18303"/>
    <cellStyle name="Normal 9 2 9 3 13" xfId="18304"/>
    <cellStyle name="Normal 9 2 9 3 14" xfId="18305"/>
    <cellStyle name="Normal 9 2 9 3 15" xfId="18306"/>
    <cellStyle name="Normal 9 2 9 3 16" xfId="18307"/>
    <cellStyle name="Normal 9 2 9 3 17" xfId="18308"/>
    <cellStyle name="Normal 9 2 9 3 18" xfId="18309"/>
    <cellStyle name="Normal 9 2 9 3 19" xfId="18310"/>
    <cellStyle name="Normal 9 2 9 3 2" xfId="18311"/>
    <cellStyle name="Normal 9 2 9 3 20" xfId="18312"/>
    <cellStyle name="Normal 9 2 9 3 21" xfId="18313"/>
    <cellStyle name="Normal 9 2 9 3 22" xfId="18314"/>
    <cellStyle name="Normal 9 2 9 3 23" xfId="18315"/>
    <cellStyle name="Normal 9 2 9 3 24" xfId="18316"/>
    <cellStyle name="Normal 9 2 9 3 25" xfId="18317"/>
    <cellStyle name="Normal 9 2 9 3 26" xfId="18318"/>
    <cellStyle name="Normal 9 2 9 3 27" xfId="18319"/>
    <cellStyle name="Normal 9 2 9 3 28" xfId="18320"/>
    <cellStyle name="Normal 9 2 9 3 29" xfId="18321"/>
    <cellStyle name="Normal 9 2 9 3 3" xfId="18322"/>
    <cellStyle name="Normal 9 2 9 3 30" xfId="18323"/>
    <cellStyle name="Normal 9 2 9 3 31" xfId="18324"/>
    <cellStyle name="Normal 9 2 9 3 32" xfId="18325"/>
    <cellStyle name="Normal 9 2 9 3 33" xfId="18326"/>
    <cellStyle name="Normal 9 2 9 3 34" xfId="18327"/>
    <cellStyle name="Normal 9 2 9 3 35" xfId="18328"/>
    <cellStyle name="Normal 9 2 9 3 36" xfId="18329"/>
    <cellStyle name="Normal 9 2 9 3 37" xfId="18330"/>
    <cellStyle name="Normal 9 2 9 3 38" xfId="18331"/>
    <cellStyle name="Normal 9 2 9 3 39" xfId="18332"/>
    <cellStyle name="Normal 9 2 9 3 4" xfId="18333"/>
    <cellStyle name="Normal 9 2 9 3 40" xfId="18334"/>
    <cellStyle name="Normal 9 2 9 3 41" xfId="18335"/>
    <cellStyle name="Normal 9 2 9 3 42" xfId="18336"/>
    <cellStyle name="Normal 9 2 9 3 43" xfId="18337"/>
    <cellStyle name="Normal 9 2 9 3 44" xfId="18338"/>
    <cellStyle name="Normal 9 2 9 3 45" xfId="18339"/>
    <cellStyle name="Normal 9 2 9 3 46" xfId="18340"/>
    <cellStyle name="Normal 9 2 9 3 47" xfId="18341"/>
    <cellStyle name="Normal 9 2 9 3 48" xfId="18342"/>
    <cellStyle name="Normal 9 2 9 3 49" xfId="18343"/>
    <cellStyle name="Normal 9 2 9 3 5" xfId="18344"/>
    <cellStyle name="Normal 9 2 9 3 50" xfId="18345"/>
    <cellStyle name="Normal 9 2 9 3 51" xfId="18346"/>
    <cellStyle name="Normal 9 2 9 3 52" xfId="18347"/>
    <cellStyle name="Normal 9 2 9 3 53" xfId="18348"/>
    <cellStyle name="Normal 9 2 9 3 54" xfId="18349"/>
    <cellStyle name="Normal 9 2 9 3 55" xfId="18350"/>
    <cellStyle name="Normal 9 2 9 3 56" xfId="18351"/>
    <cellStyle name="Normal 9 2 9 3 57" xfId="18352"/>
    <cellStyle name="Normal 9 2 9 3 58" xfId="18353"/>
    <cellStyle name="Normal 9 2 9 3 59" xfId="18354"/>
    <cellStyle name="Normal 9 2 9 3 6" xfId="18355"/>
    <cellStyle name="Normal 9 2 9 3 60" xfId="18356"/>
    <cellStyle name="Normal 9 2 9 3 61" xfId="18357"/>
    <cellStyle name="Normal 9 2 9 3 62" xfId="18358"/>
    <cellStyle name="Normal 9 2 9 3 7" xfId="18359"/>
    <cellStyle name="Normal 9 2 9 3 8" xfId="18360"/>
    <cellStyle name="Normal 9 2 9 3 9" xfId="18361"/>
    <cellStyle name="Normal 9 2 9 30" xfId="18362"/>
    <cellStyle name="Normal 9 2 9 31" xfId="18363"/>
    <cellStyle name="Normal 9 2 9 32" xfId="18364"/>
    <cellStyle name="Normal 9 2 9 33" xfId="18365"/>
    <cellStyle name="Normal 9 2 9 34" xfId="18366"/>
    <cellStyle name="Normal 9 2 9 35" xfId="18367"/>
    <cellStyle name="Normal 9 2 9 36" xfId="18368"/>
    <cellStyle name="Normal 9 2 9 37" xfId="18369"/>
    <cellStyle name="Normal 9 2 9 38" xfId="18370"/>
    <cellStyle name="Normal 9 2 9 39" xfId="18371"/>
    <cellStyle name="Normal 9 2 9 4" xfId="18372"/>
    <cellStyle name="Normal 9 2 9 40" xfId="18373"/>
    <cellStyle name="Normal 9 2 9 41" xfId="18374"/>
    <cellStyle name="Normal 9 2 9 42" xfId="18375"/>
    <cellStyle name="Normal 9 2 9 43" xfId="18376"/>
    <cellStyle name="Normal 9 2 9 44" xfId="18377"/>
    <cellStyle name="Normal 9 2 9 45" xfId="18378"/>
    <cellStyle name="Normal 9 2 9 46" xfId="18379"/>
    <cellStyle name="Normal 9 2 9 47" xfId="18380"/>
    <cellStyle name="Normal 9 2 9 48" xfId="18381"/>
    <cellStyle name="Normal 9 2 9 49" xfId="18382"/>
    <cellStyle name="Normal 9 2 9 5" xfId="18383"/>
    <cellStyle name="Normal 9 2 9 50" xfId="18384"/>
    <cellStyle name="Normal 9 2 9 51" xfId="18385"/>
    <cellStyle name="Normal 9 2 9 52" xfId="18386"/>
    <cellStyle name="Normal 9 2 9 53" xfId="18387"/>
    <cellStyle name="Normal 9 2 9 54" xfId="18388"/>
    <cellStyle name="Normal 9 2 9 55" xfId="18389"/>
    <cellStyle name="Normal 9 2 9 56" xfId="18390"/>
    <cellStyle name="Normal 9 2 9 57" xfId="18391"/>
    <cellStyle name="Normal 9 2 9 58" xfId="18392"/>
    <cellStyle name="Normal 9 2 9 59" xfId="18393"/>
    <cellStyle name="Normal 9 2 9 6" xfId="18394"/>
    <cellStyle name="Normal 9 2 9 60" xfId="18395"/>
    <cellStyle name="Normal 9 2 9 61" xfId="18396"/>
    <cellStyle name="Normal 9 2 9 62" xfId="18397"/>
    <cellStyle name="Normal 9 2 9 63" xfId="18398"/>
    <cellStyle name="Normal 9 2 9 64" xfId="18399"/>
    <cellStyle name="Normal 9 2 9 7" xfId="18400"/>
    <cellStyle name="Normal 9 2 9 8" xfId="18401"/>
    <cellStyle name="Normal 9 2 9 9" xfId="18402"/>
    <cellStyle name="Normal 9 2 90" xfId="18403"/>
    <cellStyle name="Normal 9 2 91" xfId="18404"/>
    <cellStyle name="Normal 9 2 92" xfId="18405"/>
    <cellStyle name="Normal 9 2 93" xfId="18406"/>
    <cellStyle name="Normal 9 2 94" xfId="18407"/>
    <cellStyle name="Normal 9 2 95" xfId="18408"/>
    <cellStyle name="Normal 9 2 96" xfId="18409"/>
    <cellStyle name="Normal 9 2 97" xfId="18410"/>
    <cellStyle name="Normal 9 2 98" xfId="18411"/>
    <cellStyle name="Normal 9 2 99" xfId="18412"/>
    <cellStyle name="Normal 9 20" xfId="18413"/>
    <cellStyle name="Normal 9 21" xfId="18414"/>
    <cellStyle name="Normal 9 22" xfId="18415"/>
    <cellStyle name="Normal 9 23" xfId="18416"/>
    <cellStyle name="Normal 9 24" xfId="18417"/>
    <cellStyle name="Normal 9 25" xfId="18418"/>
    <cellStyle name="Normal 9 26" xfId="18419"/>
    <cellStyle name="Normal 9 27" xfId="18420"/>
    <cellStyle name="Normal 9 28" xfId="18421"/>
    <cellStyle name="Normal 9 29" xfId="18422"/>
    <cellStyle name="Normal 9 3" xfId="1346"/>
    <cellStyle name="Normal 9 3 10" xfId="18423"/>
    <cellStyle name="Normal 9 3 11" xfId="18424"/>
    <cellStyle name="Normal 9 3 12" xfId="18425"/>
    <cellStyle name="Normal 9 3 13" xfId="18426"/>
    <cellStyle name="Normal 9 3 14" xfId="18427"/>
    <cellStyle name="Normal 9 3 15" xfId="18428"/>
    <cellStyle name="Normal 9 3 16" xfId="18429"/>
    <cellStyle name="Normal 9 3 17" xfId="18430"/>
    <cellStyle name="Normal 9 3 18" xfId="18431"/>
    <cellStyle name="Normal 9 3 19" xfId="18432"/>
    <cellStyle name="Normal 9 3 2" xfId="18433"/>
    <cellStyle name="Normal 9 3 20" xfId="18434"/>
    <cellStyle name="Normal 9 3 21" xfId="18435"/>
    <cellStyle name="Normal 9 3 22" xfId="18436"/>
    <cellStyle name="Normal 9 3 23" xfId="18437"/>
    <cellStyle name="Normal 9 3 24" xfId="18438"/>
    <cellStyle name="Normal 9 3 25" xfId="18439"/>
    <cellStyle name="Normal 9 3 26" xfId="18440"/>
    <cellStyle name="Normal 9 3 27" xfId="18441"/>
    <cellStyle name="Normal 9 3 28" xfId="18442"/>
    <cellStyle name="Normal 9 3 29" xfId="18443"/>
    <cellStyle name="Normal 9 3 3" xfId="18444"/>
    <cellStyle name="Normal 9 3 30" xfId="18445"/>
    <cellStyle name="Normal 9 3 31" xfId="18446"/>
    <cellStyle name="Normal 9 3 32" xfId="18447"/>
    <cellStyle name="Normal 9 3 33" xfId="18448"/>
    <cellStyle name="Normal 9 3 34" xfId="18449"/>
    <cellStyle name="Normal 9 3 35" xfId="18450"/>
    <cellStyle name="Normal 9 3 36" xfId="18451"/>
    <cellStyle name="Normal 9 3 37" xfId="18452"/>
    <cellStyle name="Normal 9 3 38" xfId="18453"/>
    <cellStyle name="Normal 9 3 39" xfId="18454"/>
    <cellStyle name="Normal 9 3 4" xfId="18455"/>
    <cellStyle name="Normal 9 3 40" xfId="18456"/>
    <cellStyle name="Normal 9 3 41" xfId="18457"/>
    <cellStyle name="Normal 9 3 42" xfId="18458"/>
    <cellStyle name="Normal 9 3 43" xfId="18459"/>
    <cellStyle name="Normal 9 3 44" xfId="18460"/>
    <cellStyle name="Normal 9 3 45" xfId="18461"/>
    <cellStyle name="Normal 9 3 46" xfId="18462"/>
    <cellStyle name="Normal 9 3 47" xfId="18463"/>
    <cellStyle name="Normal 9 3 48" xfId="18464"/>
    <cellStyle name="Normal 9 3 49" xfId="18465"/>
    <cellStyle name="Normal 9 3 5" xfId="18466"/>
    <cellStyle name="Normal 9 3 50" xfId="18467"/>
    <cellStyle name="Normal 9 3 51" xfId="18468"/>
    <cellStyle name="Normal 9 3 52" xfId="18469"/>
    <cellStyle name="Normal 9 3 53" xfId="18470"/>
    <cellStyle name="Normal 9 3 54" xfId="18471"/>
    <cellStyle name="Normal 9 3 55" xfId="18472"/>
    <cellStyle name="Normal 9 3 56" xfId="18473"/>
    <cellStyle name="Normal 9 3 57" xfId="18474"/>
    <cellStyle name="Normal 9 3 58" xfId="18475"/>
    <cellStyle name="Normal 9 3 59" xfId="18476"/>
    <cellStyle name="Normal 9 3 6" xfId="18477"/>
    <cellStyle name="Normal 9 3 60" xfId="18478"/>
    <cellStyle name="Normal 9 3 61" xfId="18479"/>
    <cellStyle name="Normal 9 3 62" xfId="18480"/>
    <cellStyle name="Normal 9 3 63" xfId="18481"/>
    <cellStyle name="Normal 9 3 64" xfId="18482"/>
    <cellStyle name="Normal 9 3 65" xfId="18483"/>
    <cellStyle name="Normal 9 3 66" xfId="18484"/>
    <cellStyle name="Normal 9 3 67" xfId="18485"/>
    <cellStyle name="Normal 9 3 7" xfId="18486"/>
    <cellStyle name="Normal 9 3 8" xfId="18487"/>
    <cellStyle name="Normal 9 3 9" xfId="18488"/>
    <cellStyle name="Normal 9 30" xfId="18489"/>
    <cellStyle name="Normal 9 31" xfId="18490"/>
    <cellStyle name="Normal 9 32" xfId="18491"/>
    <cellStyle name="Normal 9 33" xfId="18492"/>
    <cellStyle name="Normal 9 34" xfId="18493"/>
    <cellStyle name="Normal 9 35" xfId="18494"/>
    <cellStyle name="Normal 9 36" xfId="18495"/>
    <cellStyle name="Normal 9 37" xfId="18496"/>
    <cellStyle name="Normal 9 38" xfId="18497"/>
    <cellStyle name="Normal 9 39" xfId="18498"/>
    <cellStyle name="Normal 9 4" xfId="1347"/>
    <cellStyle name="Normal 9 4 10" xfId="18499"/>
    <cellStyle name="Normal 9 4 11" xfId="18500"/>
    <cellStyle name="Normal 9 4 12" xfId="18501"/>
    <cellStyle name="Normal 9 4 13" xfId="18502"/>
    <cellStyle name="Normal 9 4 14" xfId="18503"/>
    <cellStyle name="Normal 9 4 15" xfId="18504"/>
    <cellStyle name="Normal 9 4 16" xfId="18505"/>
    <cellStyle name="Normal 9 4 17" xfId="18506"/>
    <cellStyle name="Normal 9 4 18" xfId="18507"/>
    <cellStyle name="Normal 9 4 19" xfId="18508"/>
    <cellStyle name="Normal 9 4 2" xfId="18509"/>
    <cellStyle name="Normal 9 4 20" xfId="18510"/>
    <cellStyle name="Normal 9 4 21" xfId="18511"/>
    <cellStyle name="Normal 9 4 22" xfId="18512"/>
    <cellStyle name="Normal 9 4 23" xfId="18513"/>
    <cellStyle name="Normal 9 4 24" xfId="18514"/>
    <cellStyle name="Normal 9 4 25" xfId="18515"/>
    <cellStyle name="Normal 9 4 26" xfId="18516"/>
    <cellStyle name="Normal 9 4 27" xfId="18517"/>
    <cellStyle name="Normal 9 4 28" xfId="18518"/>
    <cellStyle name="Normal 9 4 29" xfId="18519"/>
    <cellStyle name="Normal 9 4 3" xfId="18520"/>
    <cellStyle name="Normal 9 4 30" xfId="18521"/>
    <cellStyle name="Normal 9 4 31" xfId="18522"/>
    <cellStyle name="Normal 9 4 32" xfId="18523"/>
    <cellStyle name="Normal 9 4 33" xfId="18524"/>
    <cellStyle name="Normal 9 4 34" xfId="18525"/>
    <cellStyle name="Normal 9 4 35" xfId="18526"/>
    <cellStyle name="Normal 9 4 36" xfId="18527"/>
    <cellStyle name="Normal 9 4 37" xfId="18528"/>
    <cellStyle name="Normal 9 4 38" xfId="18529"/>
    <cellStyle name="Normal 9 4 39" xfId="18530"/>
    <cellStyle name="Normal 9 4 4" xfId="18531"/>
    <cellStyle name="Normal 9 4 40" xfId="18532"/>
    <cellStyle name="Normal 9 4 41" xfId="18533"/>
    <cellStyle name="Normal 9 4 42" xfId="18534"/>
    <cellStyle name="Normal 9 4 43" xfId="18535"/>
    <cellStyle name="Normal 9 4 44" xfId="18536"/>
    <cellStyle name="Normal 9 4 45" xfId="18537"/>
    <cellStyle name="Normal 9 4 46" xfId="18538"/>
    <cellStyle name="Normal 9 4 47" xfId="18539"/>
    <cellStyle name="Normal 9 4 48" xfId="18540"/>
    <cellStyle name="Normal 9 4 49" xfId="18541"/>
    <cellStyle name="Normal 9 4 5" xfId="18542"/>
    <cellStyle name="Normal 9 4 50" xfId="18543"/>
    <cellStyle name="Normal 9 4 51" xfId="18544"/>
    <cellStyle name="Normal 9 4 52" xfId="18545"/>
    <cellStyle name="Normal 9 4 53" xfId="18546"/>
    <cellStyle name="Normal 9 4 54" xfId="18547"/>
    <cellStyle name="Normal 9 4 55" xfId="18548"/>
    <cellStyle name="Normal 9 4 56" xfId="18549"/>
    <cellStyle name="Normal 9 4 57" xfId="18550"/>
    <cellStyle name="Normal 9 4 58" xfId="18551"/>
    <cellStyle name="Normal 9 4 59" xfId="18552"/>
    <cellStyle name="Normal 9 4 6" xfId="18553"/>
    <cellStyle name="Normal 9 4 60" xfId="18554"/>
    <cellStyle name="Normal 9 4 61" xfId="18555"/>
    <cellStyle name="Normal 9 4 62" xfId="18556"/>
    <cellStyle name="Normal 9 4 63" xfId="18557"/>
    <cellStyle name="Normal 9 4 64" xfId="18558"/>
    <cellStyle name="Normal 9 4 65" xfId="18559"/>
    <cellStyle name="Normal 9 4 66" xfId="18560"/>
    <cellStyle name="Normal 9 4 67" xfId="18561"/>
    <cellStyle name="Normal 9 4 7" xfId="18562"/>
    <cellStyle name="Normal 9 4 8" xfId="18563"/>
    <cellStyle name="Normal 9 4 9" xfId="18564"/>
    <cellStyle name="Normal 9 40" xfId="18565"/>
    <cellStyle name="Normal 9 41" xfId="18566"/>
    <cellStyle name="Normal 9 42" xfId="18567"/>
    <cellStyle name="Normal 9 43" xfId="18568"/>
    <cellStyle name="Normal 9 44" xfId="18569"/>
    <cellStyle name="Normal 9 45" xfId="18570"/>
    <cellStyle name="Normal 9 46" xfId="18571"/>
    <cellStyle name="Normal 9 47" xfId="18572"/>
    <cellStyle name="Normal 9 48" xfId="18573"/>
    <cellStyle name="Normal 9 49" xfId="18574"/>
    <cellStyle name="Normal 9 5" xfId="18575"/>
    <cellStyle name="Normal 9 5 10" xfId="18576"/>
    <cellStyle name="Normal 9 5 11" xfId="18577"/>
    <cellStyle name="Normal 9 5 12" xfId="18578"/>
    <cellStyle name="Normal 9 5 13" xfId="18579"/>
    <cellStyle name="Normal 9 5 14" xfId="18580"/>
    <cellStyle name="Normal 9 5 15" xfId="18581"/>
    <cellStyle name="Normal 9 5 16" xfId="18582"/>
    <cellStyle name="Normal 9 5 17" xfId="18583"/>
    <cellStyle name="Normal 9 5 18" xfId="18584"/>
    <cellStyle name="Normal 9 5 19" xfId="18585"/>
    <cellStyle name="Normal 9 5 2" xfId="18586"/>
    <cellStyle name="Normal 9 5 20" xfId="18587"/>
    <cellStyle name="Normal 9 5 21" xfId="18588"/>
    <cellStyle name="Normal 9 5 22" xfId="18589"/>
    <cellStyle name="Normal 9 5 23" xfId="18590"/>
    <cellStyle name="Normal 9 5 24" xfId="18591"/>
    <cellStyle name="Normal 9 5 25" xfId="18592"/>
    <cellStyle name="Normal 9 5 26" xfId="18593"/>
    <cellStyle name="Normal 9 5 27" xfId="18594"/>
    <cellStyle name="Normal 9 5 28" xfId="18595"/>
    <cellStyle name="Normal 9 5 29" xfId="18596"/>
    <cellStyle name="Normal 9 5 3" xfId="18597"/>
    <cellStyle name="Normal 9 5 30" xfId="18598"/>
    <cellStyle name="Normal 9 5 31" xfId="18599"/>
    <cellStyle name="Normal 9 5 32" xfId="18600"/>
    <cellStyle name="Normal 9 5 33" xfId="18601"/>
    <cellStyle name="Normal 9 5 34" xfId="18602"/>
    <cellStyle name="Normal 9 5 35" xfId="18603"/>
    <cellStyle name="Normal 9 5 36" xfId="18604"/>
    <cellStyle name="Normal 9 5 37" xfId="18605"/>
    <cellStyle name="Normal 9 5 38" xfId="18606"/>
    <cellStyle name="Normal 9 5 39" xfId="18607"/>
    <cellStyle name="Normal 9 5 4" xfId="18608"/>
    <cellStyle name="Normal 9 5 40" xfId="18609"/>
    <cellStyle name="Normal 9 5 41" xfId="18610"/>
    <cellStyle name="Normal 9 5 42" xfId="18611"/>
    <cellStyle name="Normal 9 5 43" xfId="18612"/>
    <cellStyle name="Normal 9 5 44" xfId="18613"/>
    <cellStyle name="Normal 9 5 45" xfId="18614"/>
    <cellStyle name="Normal 9 5 46" xfId="18615"/>
    <cellStyle name="Normal 9 5 47" xfId="18616"/>
    <cellStyle name="Normal 9 5 48" xfId="18617"/>
    <cellStyle name="Normal 9 5 49" xfId="18618"/>
    <cellStyle name="Normal 9 5 5" xfId="18619"/>
    <cellStyle name="Normal 9 5 50" xfId="18620"/>
    <cellStyle name="Normal 9 5 51" xfId="18621"/>
    <cellStyle name="Normal 9 5 52" xfId="18622"/>
    <cellStyle name="Normal 9 5 53" xfId="18623"/>
    <cellStyle name="Normal 9 5 54" xfId="18624"/>
    <cellStyle name="Normal 9 5 55" xfId="18625"/>
    <cellStyle name="Normal 9 5 56" xfId="18626"/>
    <cellStyle name="Normal 9 5 57" xfId="18627"/>
    <cellStyle name="Normal 9 5 58" xfId="18628"/>
    <cellStyle name="Normal 9 5 59" xfId="18629"/>
    <cellStyle name="Normal 9 5 6" xfId="18630"/>
    <cellStyle name="Normal 9 5 60" xfId="18631"/>
    <cellStyle name="Normal 9 5 61" xfId="18632"/>
    <cellStyle name="Normal 9 5 62" xfId="18633"/>
    <cellStyle name="Normal 9 5 7" xfId="18634"/>
    <cellStyle name="Normal 9 5 8" xfId="18635"/>
    <cellStyle name="Normal 9 5 9" xfId="18636"/>
    <cellStyle name="Normal 9 50" xfId="18637"/>
    <cellStyle name="Normal 9 51" xfId="18638"/>
    <cellStyle name="Normal 9 52" xfId="18639"/>
    <cellStyle name="Normal 9 53" xfId="18640"/>
    <cellStyle name="Normal 9 54" xfId="18641"/>
    <cellStyle name="Normal 9 55" xfId="18642"/>
    <cellStyle name="Normal 9 56" xfId="18643"/>
    <cellStyle name="Normal 9 57" xfId="18644"/>
    <cellStyle name="Normal 9 58" xfId="18645"/>
    <cellStyle name="Normal 9 59" xfId="18646"/>
    <cellStyle name="Normal 9 6" xfId="18647"/>
    <cellStyle name="Normal 9 60" xfId="18648"/>
    <cellStyle name="Normal 9 61" xfId="18649"/>
    <cellStyle name="Normal 9 62" xfId="18650"/>
    <cellStyle name="Normal 9 63" xfId="18651"/>
    <cellStyle name="Normal 9 64" xfId="18652"/>
    <cellStyle name="Normal 9 65" xfId="18653"/>
    <cellStyle name="Normal 9 66" xfId="18654"/>
    <cellStyle name="Normal 9 67" xfId="18655"/>
    <cellStyle name="Normal 9 68" xfId="18656"/>
    <cellStyle name="Normal 9 69" xfId="18657"/>
    <cellStyle name="Normal 9 7" xfId="18658"/>
    <cellStyle name="Normal 9 70" xfId="18659"/>
    <cellStyle name="Normal 9 71" xfId="18660"/>
    <cellStyle name="Normal 9 8" xfId="18661"/>
    <cellStyle name="Normal 9 9" xfId="18662"/>
    <cellStyle name="Normal 9_Cost_Table__2014-15" xfId="18663"/>
    <cellStyle name="Normal 90" xfId="1646"/>
    <cellStyle name="Normal 90 10" xfId="18664"/>
    <cellStyle name="Normal 90 11" xfId="18665"/>
    <cellStyle name="Normal 90 12" xfId="18666"/>
    <cellStyle name="Normal 90 13" xfId="18667"/>
    <cellStyle name="Normal 90 14" xfId="18668"/>
    <cellStyle name="Normal 90 15" xfId="18669"/>
    <cellStyle name="Normal 90 16" xfId="18670"/>
    <cellStyle name="Normal 90 17" xfId="18671"/>
    <cellStyle name="Normal 90 18" xfId="18672"/>
    <cellStyle name="Normal 90 19" xfId="18673"/>
    <cellStyle name="Normal 90 2" xfId="18674"/>
    <cellStyle name="Normal 90 2 10" xfId="18675"/>
    <cellStyle name="Normal 90 2 11" xfId="18676"/>
    <cellStyle name="Normal 90 2 12" xfId="18677"/>
    <cellStyle name="Normal 90 2 13" xfId="18678"/>
    <cellStyle name="Normal 90 2 14" xfId="18679"/>
    <cellStyle name="Normal 90 2 15" xfId="18680"/>
    <cellStyle name="Normal 90 2 16" xfId="18681"/>
    <cellStyle name="Normal 90 2 17" xfId="18682"/>
    <cellStyle name="Normal 90 2 18" xfId="18683"/>
    <cellStyle name="Normal 90 2 19" xfId="18684"/>
    <cellStyle name="Normal 90 2 2" xfId="18685"/>
    <cellStyle name="Normal 90 2 20" xfId="18686"/>
    <cellStyle name="Normal 90 2 21" xfId="18687"/>
    <cellStyle name="Normal 90 2 22" xfId="18688"/>
    <cellStyle name="Normal 90 2 23" xfId="18689"/>
    <cellStyle name="Normal 90 2 24" xfId="18690"/>
    <cellStyle name="Normal 90 2 25" xfId="18691"/>
    <cellStyle name="Normal 90 2 26" xfId="18692"/>
    <cellStyle name="Normal 90 2 27" xfId="18693"/>
    <cellStyle name="Normal 90 2 28" xfId="18694"/>
    <cellStyle name="Normal 90 2 29" xfId="18695"/>
    <cellStyle name="Normal 90 2 3" xfId="18696"/>
    <cellStyle name="Normal 90 2 30" xfId="18697"/>
    <cellStyle name="Normal 90 2 31" xfId="18698"/>
    <cellStyle name="Normal 90 2 32" xfId="18699"/>
    <cellStyle name="Normal 90 2 33" xfId="18700"/>
    <cellStyle name="Normal 90 2 34" xfId="18701"/>
    <cellStyle name="Normal 90 2 35" xfId="18702"/>
    <cellStyle name="Normal 90 2 36" xfId="18703"/>
    <cellStyle name="Normal 90 2 37" xfId="18704"/>
    <cellStyle name="Normal 90 2 38" xfId="18705"/>
    <cellStyle name="Normal 90 2 39" xfId="18706"/>
    <cellStyle name="Normal 90 2 4" xfId="18707"/>
    <cellStyle name="Normal 90 2 40" xfId="18708"/>
    <cellStyle name="Normal 90 2 41" xfId="18709"/>
    <cellStyle name="Normal 90 2 42" xfId="18710"/>
    <cellStyle name="Normal 90 2 43" xfId="18711"/>
    <cellStyle name="Normal 90 2 44" xfId="18712"/>
    <cellStyle name="Normal 90 2 45" xfId="18713"/>
    <cellStyle name="Normal 90 2 46" xfId="18714"/>
    <cellStyle name="Normal 90 2 47" xfId="18715"/>
    <cellStyle name="Normal 90 2 48" xfId="18716"/>
    <cellStyle name="Normal 90 2 49" xfId="18717"/>
    <cellStyle name="Normal 90 2 5" xfId="18718"/>
    <cellStyle name="Normal 90 2 50" xfId="18719"/>
    <cellStyle name="Normal 90 2 51" xfId="18720"/>
    <cellStyle name="Normal 90 2 52" xfId="18721"/>
    <cellStyle name="Normal 90 2 53" xfId="18722"/>
    <cellStyle name="Normal 90 2 54" xfId="18723"/>
    <cellStyle name="Normal 90 2 55" xfId="18724"/>
    <cellStyle name="Normal 90 2 56" xfId="18725"/>
    <cellStyle name="Normal 90 2 57" xfId="18726"/>
    <cellStyle name="Normal 90 2 58" xfId="18727"/>
    <cellStyle name="Normal 90 2 59" xfId="18728"/>
    <cellStyle name="Normal 90 2 6" xfId="18729"/>
    <cellStyle name="Normal 90 2 60" xfId="18730"/>
    <cellStyle name="Normal 90 2 61" xfId="18731"/>
    <cellStyle name="Normal 90 2 62" xfId="18732"/>
    <cellStyle name="Normal 90 2 63" xfId="18733"/>
    <cellStyle name="Normal 90 2 64" xfId="18734"/>
    <cellStyle name="Normal 90 2 65" xfId="18735"/>
    <cellStyle name="Normal 90 2 66" xfId="18736"/>
    <cellStyle name="Normal 90 2 67" xfId="18737"/>
    <cellStyle name="Normal 90 2 7" xfId="18738"/>
    <cellStyle name="Normal 90 2 8" xfId="18739"/>
    <cellStyle name="Normal 90 2 9" xfId="18740"/>
    <cellStyle name="Normal 90 20" xfId="18741"/>
    <cellStyle name="Normal 90 21" xfId="18742"/>
    <cellStyle name="Normal 90 22" xfId="18743"/>
    <cellStyle name="Normal 90 23" xfId="18744"/>
    <cellStyle name="Normal 90 24" xfId="18745"/>
    <cellStyle name="Normal 90 25" xfId="18746"/>
    <cellStyle name="Normal 90 26" xfId="18747"/>
    <cellStyle name="Normal 90 27" xfId="18748"/>
    <cellStyle name="Normal 90 28" xfId="18749"/>
    <cellStyle name="Normal 90 29" xfId="18750"/>
    <cellStyle name="Normal 90 3" xfId="18751"/>
    <cellStyle name="Normal 90 3 10" xfId="18752"/>
    <cellStyle name="Normal 90 3 11" xfId="18753"/>
    <cellStyle name="Normal 90 3 12" xfId="18754"/>
    <cellStyle name="Normal 90 3 13" xfId="18755"/>
    <cellStyle name="Normal 90 3 14" xfId="18756"/>
    <cellStyle name="Normal 90 3 15" xfId="18757"/>
    <cellStyle name="Normal 90 3 16" xfId="18758"/>
    <cellStyle name="Normal 90 3 17" xfId="18759"/>
    <cellStyle name="Normal 90 3 18" xfId="18760"/>
    <cellStyle name="Normal 90 3 19" xfId="18761"/>
    <cellStyle name="Normal 90 3 2" xfId="18762"/>
    <cellStyle name="Normal 90 3 20" xfId="18763"/>
    <cellStyle name="Normal 90 3 21" xfId="18764"/>
    <cellStyle name="Normal 90 3 22" xfId="18765"/>
    <cellStyle name="Normal 90 3 23" xfId="18766"/>
    <cellStyle name="Normal 90 3 24" xfId="18767"/>
    <cellStyle name="Normal 90 3 25" xfId="18768"/>
    <cellStyle name="Normal 90 3 26" xfId="18769"/>
    <cellStyle name="Normal 90 3 27" xfId="18770"/>
    <cellStyle name="Normal 90 3 28" xfId="18771"/>
    <cellStyle name="Normal 90 3 29" xfId="18772"/>
    <cellStyle name="Normal 90 3 3" xfId="18773"/>
    <cellStyle name="Normal 90 3 30" xfId="18774"/>
    <cellStyle name="Normal 90 3 31" xfId="18775"/>
    <cellStyle name="Normal 90 3 32" xfId="18776"/>
    <cellStyle name="Normal 90 3 33" xfId="18777"/>
    <cellStyle name="Normal 90 3 34" xfId="18778"/>
    <cellStyle name="Normal 90 3 35" xfId="18779"/>
    <cellStyle name="Normal 90 3 36" xfId="18780"/>
    <cellStyle name="Normal 90 3 37" xfId="18781"/>
    <cellStyle name="Normal 90 3 38" xfId="18782"/>
    <cellStyle name="Normal 90 3 39" xfId="18783"/>
    <cellStyle name="Normal 90 3 4" xfId="18784"/>
    <cellStyle name="Normal 90 3 40" xfId="18785"/>
    <cellStyle name="Normal 90 3 41" xfId="18786"/>
    <cellStyle name="Normal 90 3 42" xfId="18787"/>
    <cellStyle name="Normal 90 3 43" xfId="18788"/>
    <cellStyle name="Normal 90 3 44" xfId="18789"/>
    <cellStyle name="Normal 90 3 45" xfId="18790"/>
    <cellStyle name="Normal 90 3 46" xfId="18791"/>
    <cellStyle name="Normal 90 3 47" xfId="18792"/>
    <cellStyle name="Normal 90 3 48" xfId="18793"/>
    <cellStyle name="Normal 90 3 49" xfId="18794"/>
    <cellStyle name="Normal 90 3 5" xfId="18795"/>
    <cellStyle name="Normal 90 3 50" xfId="18796"/>
    <cellStyle name="Normal 90 3 51" xfId="18797"/>
    <cellStyle name="Normal 90 3 52" xfId="18798"/>
    <cellStyle name="Normal 90 3 53" xfId="18799"/>
    <cellStyle name="Normal 90 3 54" xfId="18800"/>
    <cellStyle name="Normal 90 3 55" xfId="18801"/>
    <cellStyle name="Normal 90 3 56" xfId="18802"/>
    <cellStyle name="Normal 90 3 57" xfId="18803"/>
    <cellStyle name="Normal 90 3 58" xfId="18804"/>
    <cellStyle name="Normal 90 3 59" xfId="18805"/>
    <cellStyle name="Normal 90 3 6" xfId="18806"/>
    <cellStyle name="Normal 90 3 60" xfId="18807"/>
    <cellStyle name="Normal 90 3 61" xfId="18808"/>
    <cellStyle name="Normal 90 3 62" xfId="18809"/>
    <cellStyle name="Normal 90 3 63" xfId="18810"/>
    <cellStyle name="Normal 90 3 64" xfId="18811"/>
    <cellStyle name="Normal 90 3 65" xfId="18812"/>
    <cellStyle name="Normal 90 3 66" xfId="18813"/>
    <cellStyle name="Normal 90 3 67" xfId="18814"/>
    <cellStyle name="Normal 90 3 7" xfId="18815"/>
    <cellStyle name="Normal 90 3 8" xfId="18816"/>
    <cellStyle name="Normal 90 3 9" xfId="18817"/>
    <cellStyle name="Normal 90 30" xfId="18818"/>
    <cellStyle name="Normal 90 31" xfId="18819"/>
    <cellStyle name="Normal 90 32" xfId="18820"/>
    <cellStyle name="Normal 90 33" xfId="18821"/>
    <cellStyle name="Normal 90 34" xfId="18822"/>
    <cellStyle name="Normal 90 35" xfId="18823"/>
    <cellStyle name="Normal 90 36" xfId="18824"/>
    <cellStyle name="Normal 90 37" xfId="18825"/>
    <cellStyle name="Normal 90 38" xfId="18826"/>
    <cellStyle name="Normal 90 39" xfId="18827"/>
    <cellStyle name="Normal 90 4" xfId="18828"/>
    <cellStyle name="Normal 90 40" xfId="18829"/>
    <cellStyle name="Normal 90 41" xfId="18830"/>
    <cellStyle name="Normal 90 42" xfId="18831"/>
    <cellStyle name="Normal 90 43" xfId="18832"/>
    <cellStyle name="Normal 90 44" xfId="18833"/>
    <cellStyle name="Normal 90 45" xfId="18834"/>
    <cellStyle name="Normal 90 46" xfId="18835"/>
    <cellStyle name="Normal 90 47" xfId="18836"/>
    <cellStyle name="Normal 90 48" xfId="18837"/>
    <cellStyle name="Normal 90 49" xfId="18838"/>
    <cellStyle name="Normal 90 5" xfId="18839"/>
    <cellStyle name="Normal 90 50" xfId="18840"/>
    <cellStyle name="Normal 90 51" xfId="18841"/>
    <cellStyle name="Normal 90 52" xfId="18842"/>
    <cellStyle name="Normal 90 53" xfId="18843"/>
    <cellStyle name="Normal 90 54" xfId="18844"/>
    <cellStyle name="Normal 90 55" xfId="18845"/>
    <cellStyle name="Normal 90 56" xfId="18846"/>
    <cellStyle name="Normal 90 57" xfId="18847"/>
    <cellStyle name="Normal 90 58" xfId="18848"/>
    <cellStyle name="Normal 90 59" xfId="18849"/>
    <cellStyle name="Normal 90 6" xfId="18850"/>
    <cellStyle name="Normal 90 60" xfId="18851"/>
    <cellStyle name="Normal 90 61" xfId="18852"/>
    <cellStyle name="Normal 90 62" xfId="18853"/>
    <cellStyle name="Normal 90 63" xfId="18854"/>
    <cellStyle name="Normal 90 64" xfId="18855"/>
    <cellStyle name="Normal 90 65" xfId="18856"/>
    <cellStyle name="Normal 90 66" xfId="18857"/>
    <cellStyle name="Normal 90 67" xfId="18858"/>
    <cellStyle name="Normal 90 68" xfId="18859"/>
    <cellStyle name="Normal 90 69" xfId="18860"/>
    <cellStyle name="Normal 90 7" xfId="18861"/>
    <cellStyle name="Normal 90 8" xfId="18862"/>
    <cellStyle name="Normal 90 9" xfId="18863"/>
    <cellStyle name="Normal 91" xfId="3643"/>
    <cellStyle name="Normal 91 10" xfId="18864"/>
    <cellStyle name="Normal 91 11" xfId="18865"/>
    <cellStyle name="Normal 91 12" xfId="18866"/>
    <cellStyle name="Normal 91 13" xfId="18867"/>
    <cellStyle name="Normal 91 14" xfId="18868"/>
    <cellStyle name="Normal 91 15" xfId="18869"/>
    <cellStyle name="Normal 91 16" xfId="18870"/>
    <cellStyle name="Normal 91 17" xfId="18871"/>
    <cellStyle name="Normal 91 18" xfId="18872"/>
    <cellStyle name="Normal 91 19" xfId="18873"/>
    <cellStyle name="Normal 91 2" xfId="18874"/>
    <cellStyle name="Normal 91 20" xfId="18875"/>
    <cellStyle name="Normal 91 21" xfId="18876"/>
    <cellStyle name="Normal 91 22" xfId="18877"/>
    <cellStyle name="Normal 91 23" xfId="18878"/>
    <cellStyle name="Normal 91 24" xfId="18879"/>
    <cellStyle name="Normal 91 25" xfId="18880"/>
    <cellStyle name="Normal 91 26" xfId="18881"/>
    <cellStyle name="Normal 91 27" xfId="18882"/>
    <cellStyle name="Normal 91 28" xfId="18883"/>
    <cellStyle name="Normal 91 29" xfId="18884"/>
    <cellStyle name="Normal 91 3" xfId="18885"/>
    <cellStyle name="Normal 91 30" xfId="18886"/>
    <cellStyle name="Normal 91 31" xfId="18887"/>
    <cellStyle name="Normal 91 32" xfId="18888"/>
    <cellStyle name="Normal 91 33" xfId="18889"/>
    <cellStyle name="Normal 91 34" xfId="18890"/>
    <cellStyle name="Normal 91 35" xfId="18891"/>
    <cellStyle name="Normal 91 36" xfId="18892"/>
    <cellStyle name="Normal 91 37" xfId="18893"/>
    <cellStyle name="Normal 91 38" xfId="18894"/>
    <cellStyle name="Normal 91 39" xfId="18895"/>
    <cellStyle name="Normal 91 4" xfId="18896"/>
    <cellStyle name="Normal 91 40" xfId="18897"/>
    <cellStyle name="Normal 91 41" xfId="18898"/>
    <cellStyle name="Normal 91 42" xfId="18899"/>
    <cellStyle name="Normal 91 43" xfId="18900"/>
    <cellStyle name="Normal 91 44" xfId="18901"/>
    <cellStyle name="Normal 91 45" xfId="18902"/>
    <cellStyle name="Normal 91 46" xfId="18903"/>
    <cellStyle name="Normal 91 47" xfId="18904"/>
    <cellStyle name="Normal 91 48" xfId="18905"/>
    <cellStyle name="Normal 91 49" xfId="18906"/>
    <cellStyle name="Normal 91 5" xfId="18907"/>
    <cellStyle name="Normal 91 50" xfId="18908"/>
    <cellStyle name="Normal 91 51" xfId="18909"/>
    <cellStyle name="Normal 91 52" xfId="18910"/>
    <cellStyle name="Normal 91 53" xfId="18911"/>
    <cellStyle name="Normal 91 54" xfId="18912"/>
    <cellStyle name="Normal 91 55" xfId="18913"/>
    <cellStyle name="Normal 91 56" xfId="18914"/>
    <cellStyle name="Normal 91 57" xfId="18915"/>
    <cellStyle name="Normal 91 58" xfId="18916"/>
    <cellStyle name="Normal 91 59" xfId="18917"/>
    <cellStyle name="Normal 91 6" xfId="18918"/>
    <cellStyle name="Normal 91 60" xfId="18919"/>
    <cellStyle name="Normal 91 61" xfId="18920"/>
    <cellStyle name="Normal 91 62" xfId="18921"/>
    <cellStyle name="Normal 91 63" xfId="18922"/>
    <cellStyle name="Normal 91 64" xfId="18923"/>
    <cellStyle name="Normal 91 65" xfId="18924"/>
    <cellStyle name="Normal 91 66" xfId="18925"/>
    <cellStyle name="Normal 91 67" xfId="18926"/>
    <cellStyle name="Normal 91 7" xfId="18927"/>
    <cellStyle name="Normal 91 8" xfId="18928"/>
    <cellStyle name="Normal 91 9" xfId="18929"/>
    <cellStyle name="Normal 92" xfId="18930"/>
    <cellStyle name="Normal 92 10" xfId="18931"/>
    <cellStyle name="Normal 92 11" xfId="18932"/>
    <cellStyle name="Normal 92 12" xfId="18933"/>
    <cellStyle name="Normal 92 13" xfId="18934"/>
    <cellStyle name="Normal 92 14" xfId="18935"/>
    <cellStyle name="Normal 92 15" xfId="18936"/>
    <cellStyle name="Normal 92 16" xfId="18937"/>
    <cellStyle name="Normal 92 17" xfId="18938"/>
    <cellStyle name="Normal 92 18" xfId="18939"/>
    <cellStyle name="Normal 92 19" xfId="18940"/>
    <cellStyle name="Normal 92 2" xfId="18941"/>
    <cellStyle name="Normal 92 20" xfId="18942"/>
    <cellStyle name="Normal 92 21" xfId="18943"/>
    <cellStyle name="Normal 92 22" xfId="18944"/>
    <cellStyle name="Normal 92 23" xfId="18945"/>
    <cellStyle name="Normal 92 24" xfId="18946"/>
    <cellStyle name="Normal 92 25" xfId="18947"/>
    <cellStyle name="Normal 92 26" xfId="18948"/>
    <cellStyle name="Normal 92 27" xfId="18949"/>
    <cellStyle name="Normal 92 28" xfId="18950"/>
    <cellStyle name="Normal 92 29" xfId="18951"/>
    <cellStyle name="Normal 92 3" xfId="18952"/>
    <cellStyle name="Normal 92 30" xfId="18953"/>
    <cellStyle name="Normal 92 31" xfId="18954"/>
    <cellStyle name="Normal 92 32" xfId="18955"/>
    <cellStyle name="Normal 92 33" xfId="18956"/>
    <cellStyle name="Normal 92 34" xfId="18957"/>
    <cellStyle name="Normal 92 35" xfId="18958"/>
    <cellStyle name="Normal 92 36" xfId="18959"/>
    <cellStyle name="Normal 92 37" xfId="18960"/>
    <cellStyle name="Normal 92 38" xfId="18961"/>
    <cellStyle name="Normal 92 39" xfId="18962"/>
    <cellStyle name="Normal 92 4" xfId="18963"/>
    <cellStyle name="Normal 92 40" xfId="18964"/>
    <cellStyle name="Normal 92 41" xfId="18965"/>
    <cellStyle name="Normal 92 42" xfId="18966"/>
    <cellStyle name="Normal 92 43" xfId="18967"/>
    <cellStyle name="Normal 92 44" xfId="18968"/>
    <cellStyle name="Normal 92 45" xfId="18969"/>
    <cellStyle name="Normal 92 46" xfId="18970"/>
    <cellStyle name="Normal 92 47" xfId="18971"/>
    <cellStyle name="Normal 92 48" xfId="18972"/>
    <cellStyle name="Normal 92 49" xfId="18973"/>
    <cellStyle name="Normal 92 5" xfId="18974"/>
    <cellStyle name="Normal 92 50" xfId="18975"/>
    <cellStyle name="Normal 92 51" xfId="18976"/>
    <cellStyle name="Normal 92 52" xfId="18977"/>
    <cellStyle name="Normal 92 53" xfId="18978"/>
    <cellStyle name="Normal 92 54" xfId="18979"/>
    <cellStyle name="Normal 92 55" xfId="18980"/>
    <cellStyle name="Normal 92 56" xfId="18981"/>
    <cellStyle name="Normal 92 57" xfId="18982"/>
    <cellStyle name="Normal 92 58" xfId="18983"/>
    <cellStyle name="Normal 92 59" xfId="18984"/>
    <cellStyle name="Normal 92 6" xfId="18985"/>
    <cellStyle name="Normal 92 60" xfId="18986"/>
    <cellStyle name="Normal 92 61" xfId="18987"/>
    <cellStyle name="Normal 92 62" xfId="18988"/>
    <cellStyle name="Normal 92 63" xfId="18989"/>
    <cellStyle name="Normal 92 64" xfId="18990"/>
    <cellStyle name="Normal 92 65" xfId="18991"/>
    <cellStyle name="Normal 92 66" xfId="18992"/>
    <cellStyle name="Normal 92 67" xfId="18993"/>
    <cellStyle name="Normal 92 7" xfId="18994"/>
    <cellStyle name="Normal 92 8" xfId="18995"/>
    <cellStyle name="Normal 92 9" xfId="18996"/>
    <cellStyle name="Normal 93" xfId="18997"/>
    <cellStyle name="Normal 94" xfId="18998"/>
    <cellStyle name="Normal 95" xfId="18999"/>
    <cellStyle name="Normal 96" xfId="19000"/>
    <cellStyle name="Normal 97" xfId="19001"/>
    <cellStyle name="Normal 98" xfId="19002"/>
    <cellStyle name="Normal 99" xfId="19003"/>
    <cellStyle name="Normal_NPEGEL" xfId="8"/>
    <cellStyle name="Normal_Sheet1" xfId="1"/>
    <cellStyle name="Normal_Total AWP&amp;B and Release of Centre and State Share 2" xfId="3644"/>
    <cellStyle name="Note 10" xfId="1348"/>
    <cellStyle name="Note 10 10" xfId="19004"/>
    <cellStyle name="Note 10 11" xfId="19005"/>
    <cellStyle name="Note 10 12" xfId="19006"/>
    <cellStyle name="Note 10 13" xfId="19007"/>
    <cellStyle name="Note 10 14" xfId="19008"/>
    <cellStyle name="Note 10 15" xfId="19009"/>
    <cellStyle name="Note 10 16" xfId="19010"/>
    <cellStyle name="Note 10 17" xfId="19011"/>
    <cellStyle name="Note 10 18" xfId="19012"/>
    <cellStyle name="Note 10 19" xfId="19013"/>
    <cellStyle name="Note 10 2" xfId="19014"/>
    <cellStyle name="Note 10 20" xfId="19015"/>
    <cellStyle name="Note 10 21" xfId="19016"/>
    <cellStyle name="Note 10 22" xfId="19017"/>
    <cellStyle name="Note 10 23" xfId="19018"/>
    <cellStyle name="Note 10 24" xfId="19019"/>
    <cellStyle name="Note 10 25" xfId="19020"/>
    <cellStyle name="Note 10 26" xfId="19021"/>
    <cellStyle name="Note 10 27" xfId="19022"/>
    <cellStyle name="Note 10 28" xfId="19023"/>
    <cellStyle name="Note 10 29" xfId="19024"/>
    <cellStyle name="Note 10 3" xfId="19025"/>
    <cellStyle name="Note 10 30" xfId="19026"/>
    <cellStyle name="Note 10 31" xfId="19027"/>
    <cellStyle name="Note 10 32" xfId="19028"/>
    <cellStyle name="Note 10 33" xfId="19029"/>
    <cellStyle name="Note 10 34" xfId="19030"/>
    <cellStyle name="Note 10 35" xfId="19031"/>
    <cellStyle name="Note 10 36" xfId="19032"/>
    <cellStyle name="Note 10 37" xfId="19033"/>
    <cellStyle name="Note 10 38" xfId="19034"/>
    <cellStyle name="Note 10 39" xfId="19035"/>
    <cellStyle name="Note 10 4" xfId="19036"/>
    <cellStyle name="Note 10 40" xfId="19037"/>
    <cellStyle name="Note 10 41" xfId="19038"/>
    <cellStyle name="Note 10 42" xfId="19039"/>
    <cellStyle name="Note 10 43" xfId="19040"/>
    <cellStyle name="Note 10 44" xfId="19041"/>
    <cellStyle name="Note 10 45" xfId="19042"/>
    <cellStyle name="Note 10 46" xfId="19043"/>
    <cellStyle name="Note 10 47" xfId="19044"/>
    <cellStyle name="Note 10 48" xfId="19045"/>
    <cellStyle name="Note 10 49" xfId="19046"/>
    <cellStyle name="Note 10 5" xfId="19047"/>
    <cellStyle name="Note 10 50" xfId="19048"/>
    <cellStyle name="Note 10 51" xfId="19049"/>
    <cellStyle name="Note 10 52" xfId="19050"/>
    <cellStyle name="Note 10 53" xfId="19051"/>
    <cellStyle name="Note 10 54" xfId="19052"/>
    <cellStyle name="Note 10 55" xfId="19053"/>
    <cellStyle name="Note 10 56" xfId="19054"/>
    <cellStyle name="Note 10 57" xfId="19055"/>
    <cellStyle name="Note 10 58" xfId="19056"/>
    <cellStyle name="Note 10 59" xfId="19057"/>
    <cellStyle name="Note 10 6" xfId="19058"/>
    <cellStyle name="Note 10 60" xfId="19059"/>
    <cellStyle name="Note 10 61" xfId="19060"/>
    <cellStyle name="Note 10 62" xfId="19061"/>
    <cellStyle name="Note 10 63" xfId="19062"/>
    <cellStyle name="Note 10 64" xfId="19063"/>
    <cellStyle name="Note 10 65" xfId="19064"/>
    <cellStyle name="Note 10 66" xfId="19065"/>
    <cellStyle name="Note 10 67" xfId="19066"/>
    <cellStyle name="Note 10 7" xfId="19067"/>
    <cellStyle name="Note 10 8" xfId="19068"/>
    <cellStyle name="Note 10 9" xfId="19069"/>
    <cellStyle name="Note 11" xfId="1349"/>
    <cellStyle name="Note 11 10" xfId="19070"/>
    <cellStyle name="Note 11 11" xfId="19071"/>
    <cellStyle name="Note 11 12" xfId="19072"/>
    <cellStyle name="Note 11 13" xfId="19073"/>
    <cellStyle name="Note 11 14" xfId="19074"/>
    <cellStyle name="Note 11 15" xfId="19075"/>
    <cellStyle name="Note 11 16" xfId="19076"/>
    <cellStyle name="Note 11 17" xfId="19077"/>
    <cellStyle name="Note 11 18" xfId="19078"/>
    <cellStyle name="Note 11 19" xfId="19079"/>
    <cellStyle name="Note 11 2" xfId="19080"/>
    <cellStyle name="Note 11 20" xfId="19081"/>
    <cellStyle name="Note 11 21" xfId="19082"/>
    <cellStyle name="Note 11 22" xfId="19083"/>
    <cellStyle name="Note 11 23" xfId="19084"/>
    <cellStyle name="Note 11 24" xfId="19085"/>
    <cellStyle name="Note 11 25" xfId="19086"/>
    <cellStyle name="Note 11 26" xfId="19087"/>
    <cellStyle name="Note 11 27" xfId="19088"/>
    <cellStyle name="Note 11 28" xfId="19089"/>
    <cellStyle name="Note 11 29" xfId="19090"/>
    <cellStyle name="Note 11 3" xfId="19091"/>
    <cellStyle name="Note 11 30" xfId="19092"/>
    <cellStyle name="Note 11 31" xfId="19093"/>
    <cellStyle name="Note 11 32" xfId="19094"/>
    <cellStyle name="Note 11 33" xfId="19095"/>
    <cellStyle name="Note 11 34" xfId="19096"/>
    <cellStyle name="Note 11 35" xfId="19097"/>
    <cellStyle name="Note 11 36" xfId="19098"/>
    <cellStyle name="Note 11 37" xfId="19099"/>
    <cellStyle name="Note 11 38" xfId="19100"/>
    <cellStyle name="Note 11 39" xfId="19101"/>
    <cellStyle name="Note 11 4" xfId="19102"/>
    <cellStyle name="Note 11 40" xfId="19103"/>
    <cellStyle name="Note 11 41" xfId="19104"/>
    <cellStyle name="Note 11 42" xfId="19105"/>
    <cellStyle name="Note 11 43" xfId="19106"/>
    <cellStyle name="Note 11 44" xfId="19107"/>
    <cellStyle name="Note 11 45" xfId="19108"/>
    <cellStyle name="Note 11 46" xfId="19109"/>
    <cellStyle name="Note 11 47" xfId="19110"/>
    <cellStyle name="Note 11 48" xfId="19111"/>
    <cellStyle name="Note 11 49" xfId="19112"/>
    <cellStyle name="Note 11 5" xfId="19113"/>
    <cellStyle name="Note 11 50" xfId="19114"/>
    <cellStyle name="Note 11 51" xfId="19115"/>
    <cellStyle name="Note 11 52" xfId="19116"/>
    <cellStyle name="Note 11 53" xfId="19117"/>
    <cellStyle name="Note 11 54" xfId="19118"/>
    <cellStyle name="Note 11 55" xfId="19119"/>
    <cellStyle name="Note 11 56" xfId="19120"/>
    <cellStyle name="Note 11 57" xfId="19121"/>
    <cellStyle name="Note 11 58" xfId="19122"/>
    <cellStyle name="Note 11 59" xfId="19123"/>
    <cellStyle name="Note 11 6" xfId="19124"/>
    <cellStyle name="Note 11 60" xfId="19125"/>
    <cellStyle name="Note 11 61" xfId="19126"/>
    <cellStyle name="Note 11 62" xfId="19127"/>
    <cellStyle name="Note 11 63" xfId="19128"/>
    <cellStyle name="Note 11 64" xfId="19129"/>
    <cellStyle name="Note 11 65" xfId="19130"/>
    <cellStyle name="Note 11 66" xfId="19131"/>
    <cellStyle name="Note 11 67" xfId="19132"/>
    <cellStyle name="Note 11 7" xfId="19133"/>
    <cellStyle name="Note 11 8" xfId="19134"/>
    <cellStyle name="Note 11 9" xfId="19135"/>
    <cellStyle name="Note 12" xfId="1350"/>
    <cellStyle name="Note 12 10" xfId="19136"/>
    <cellStyle name="Note 12 11" xfId="19137"/>
    <cellStyle name="Note 12 12" xfId="19138"/>
    <cellStyle name="Note 12 13" xfId="19139"/>
    <cellStyle name="Note 12 14" xfId="19140"/>
    <cellStyle name="Note 12 15" xfId="19141"/>
    <cellStyle name="Note 12 16" xfId="19142"/>
    <cellStyle name="Note 12 17" xfId="19143"/>
    <cellStyle name="Note 12 18" xfId="19144"/>
    <cellStyle name="Note 12 19" xfId="19145"/>
    <cellStyle name="Note 12 2" xfId="19146"/>
    <cellStyle name="Note 12 20" xfId="19147"/>
    <cellStyle name="Note 12 21" xfId="19148"/>
    <cellStyle name="Note 12 22" xfId="19149"/>
    <cellStyle name="Note 12 23" xfId="19150"/>
    <cellStyle name="Note 12 24" xfId="19151"/>
    <cellStyle name="Note 12 25" xfId="19152"/>
    <cellStyle name="Note 12 26" xfId="19153"/>
    <cellStyle name="Note 12 27" xfId="19154"/>
    <cellStyle name="Note 12 28" xfId="19155"/>
    <cellStyle name="Note 12 29" xfId="19156"/>
    <cellStyle name="Note 12 3" xfId="19157"/>
    <cellStyle name="Note 12 30" xfId="19158"/>
    <cellStyle name="Note 12 31" xfId="19159"/>
    <cellStyle name="Note 12 32" xfId="19160"/>
    <cellStyle name="Note 12 33" xfId="19161"/>
    <cellStyle name="Note 12 34" xfId="19162"/>
    <cellStyle name="Note 12 35" xfId="19163"/>
    <cellStyle name="Note 12 36" xfId="19164"/>
    <cellStyle name="Note 12 37" xfId="19165"/>
    <cellStyle name="Note 12 38" xfId="19166"/>
    <cellStyle name="Note 12 39" xfId="19167"/>
    <cellStyle name="Note 12 4" xfId="19168"/>
    <cellStyle name="Note 12 40" xfId="19169"/>
    <cellStyle name="Note 12 41" xfId="19170"/>
    <cellStyle name="Note 12 42" xfId="19171"/>
    <cellStyle name="Note 12 43" xfId="19172"/>
    <cellStyle name="Note 12 44" xfId="19173"/>
    <cellStyle name="Note 12 45" xfId="19174"/>
    <cellStyle name="Note 12 46" xfId="19175"/>
    <cellStyle name="Note 12 47" xfId="19176"/>
    <cellStyle name="Note 12 48" xfId="19177"/>
    <cellStyle name="Note 12 49" xfId="19178"/>
    <cellStyle name="Note 12 5" xfId="19179"/>
    <cellStyle name="Note 12 50" xfId="19180"/>
    <cellStyle name="Note 12 51" xfId="19181"/>
    <cellStyle name="Note 12 52" xfId="19182"/>
    <cellStyle name="Note 12 53" xfId="19183"/>
    <cellStyle name="Note 12 54" xfId="19184"/>
    <cellStyle name="Note 12 55" xfId="19185"/>
    <cellStyle name="Note 12 56" xfId="19186"/>
    <cellStyle name="Note 12 57" xfId="19187"/>
    <cellStyle name="Note 12 58" xfId="19188"/>
    <cellStyle name="Note 12 59" xfId="19189"/>
    <cellStyle name="Note 12 6" xfId="19190"/>
    <cellStyle name="Note 12 60" xfId="19191"/>
    <cellStyle name="Note 12 61" xfId="19192"/>
    <cellStyle name="Note 12 62" xfId="19193"/>
    <cellStyle name="Note 12 63" xfId="19194"/>
    <cellStyle name="Note 12 64" xfId="19195"/>
    <cellStyle name="Note 12 65" xfId="19196"/>
    <cellStyle name="Note 12 66" xfId="19197"/>
    <cellStyle name="Note 12 67" xfId="19198"/>
    <cellStyle name="Note 12 7" xfId="19199"/>
    <cellStyle name="Note 12 8" xfId="19200"/>
    <cellStyle name="Note 12 9" xfId="19201"/>
    <cellStyle name="Note 13" xfId="1351"/>
    <cellStyle name="Note 13 10" xfId="19202"/>
    <cellStyle name="Note 13 11" xfId="19203"/>
    <cellStyle name="Note 13 12" xfId="19204"/>
    <cellStyle name="Note 13 13" xfId="19205"/>
    <cellStyle name="Note 13 14" xfId="19206"/>
    <cellStyle name="Note 13 15" xfId="19207"/>
    <cellStyle name="Note 13 16" xfId="19208"/>
    <cellStyle name="Note 13 17" xfId="19209"/>
    <cellStyle name="Note 13 18" xfId="19210"/>
    <cellStyle name="Note 13 19" xfId="19211"/>
    <cellStyle name="Note 13 2" xfId="19212"/>
    <cellStyle name="Note 13 20" xfId="19213"/>
    <cellStyle name="Note 13 21" xfId="19214"/>
    <cellStyle name="Note 13 22" xfId="19215"/>
    <cellStyle name="Note 13 23" xfId="19216"/>
    <cellStyle name="Note 13 24" xfId="19217"/>
    <cellStyle name="Note 13 25" xfId="19218"/>
    <cellStyle name="Note 13 26" xfId="19219"/>
    <cellStyle name="Note 13 27" xfId="19220"/>
    <cellStyle name="Note 13 28" xfId="19221"/>
    <cellStyle name="Note 13 29" xfId="19222"/>
    <cellStyle name="Note 13 3" xfId="19223"/>
    <cellStyle name="Note 13 30" xfId="19224"/>
    <cellStyle name="Note 13 31" xfId="19225"/>
    <cellStyle name="Note 13 32" xfId="19226"/>
    <cellStyle name="Note 13 33" xfId="19227"/>
    <cellStyle name="Note 13 34" xfId="19228"/>
    <cellStyle name="Note 13 35" xfId="19229"/>
    <cellStyle name="Note 13 36" xfId="19230"/>
    <cellStyle name="Note 13 37" xfId="19231"/>
    <cellStyle name="Note 13 38" xfId="19232"/>
    <cellStyle name="Note 13 39" xfId="19233"/>
    <cellStyle name="Note 13 4" xfId="19234"/>
    <cellStyle name="Note 13 40" xfId="19235"/>
    <cellStyle name="Note 13 41" xfId="19236"/>
    <cellStyle name="Note 13 42" xfId="19237"/>
    <cellStyle name="Note 13 43" xfId="19238"/>
    <cellStyle name="Note 13 44" xfId="19239"/>
    <cellStyle name="Note 13 45" xfId="19240"/>
    <cellStyle name="Note 13 46" xfId="19241"/>
    <cellStyle name="Note 13 47" xfId="19242"/>
    <cellStyle name="Note 13 48" xfId="19243"/>
    <cellStyle name="Note 13 49" xfId="19244"/>
    <cellStyle name="Note 13 5" xfId="19245"/>
    <cellStyle name="Note 13 50" xfId="19246"/>
    <cellStyle name="Note 13 51" xfId="19247"/>
    <cellStyle name="Note 13 52" xfId="19248"/>
    <cellStyle name="Note 13 53" xfId="19249"/>
    <cellStyle name="Note 13 54" xfId="19250"/>
    <cellStyle name="Note 13 55" xfId="19251"/>
    <cellStyle name="Note 13 56" xfId="19252"/>
    <cellStyle name="Note 13 57" xfId="19253"/>
    <cellStyle name="Note 13 58" xfId="19254"/>
    <cellStyle name="Note 13 59" xfId="19255"/>
    <cellStyle name="Note 13 6" xfId="19256"/>
    <cellStyle name="Note 13 60" xfId="19257"/>
    <cellStyle name="Note 13 61" xfId="19258"/>
    <cellStyle name="Note 13 62" xfId="19259"/>
    <cellStyle name="Note 13 63" xfId="19260"/>
    <cellStyle name="Note 13 64" xfId="19261"/>
    <cellStyle name="Note 13 65" xfId="19262"/>
    <cellStyle name="Note 13 66" xfId="19263"/>
    <cellStyle name="Note 13 67" xfId="19264"/>
    <cellStyle name="Note 13 7" xfId="19265"/>
    <cellStyle name="Note 13 8" xfId="19266"/>
    <cellStyle name="Note 13 9" xfId="19267"/>
    <cellStyle name="Note 14" xfId="1352"/>
    <cellStyle name="Note 14 10" xfId="19268"/>
    <cellStyle name="Note 14 11" xfId="19269"/>
    <cellStyle name="Note 14 12" xfId="19270"/>
    <cellStyle name="Note 14 13" xfId="19271"/>
    <cellStyle name="Note 14 14" xfId="19272"/>
    <cellStyle name="Note 14 15" xfId="19273"/>
    <cellStyle name="Note 14 16" xfId="19274"/>
    <cellStyle name="Note 14 17" xfId="19275"/>
    <cellStyle name="Note 14 18" xfId="19276"/>
    <cellStyle name="Note 14 19" xfId="19277"/>
    <cellStyle name="Note 14 2" xfId="19278"/>
    <cellStyle name="Note 14 20" xfId="19279"/>
    <cellStyle name="Note 14 21" xfId="19280"/>
    <cellStyle name="Note 14 22" xfId="19281"/>
    <cellStyle name="Note 14 23" xfId="19282"/>
    <cellStyle name="Note 14 24" xfId="19283"/>
    <cellStyle name="Note 14 25" xfId="19284"/>
    <cellStyle name="Note 14 26" xfId="19285"/>
    <cellStyle name="Note 14 27" xfId="19286"/>
    <cellStyle name="Note 14 28" xfId="19287"/>
    <cellStyle name="Note 14 29" xfId="19288"/>
    <cellStyle name="Note 14 3" xfId="19289"/>
    <cellStyle name="Note 14 30" xfId="19290"/>
    <cellStyle name="Note 14 31" xfId="19291"/>
    <cellStyle name="Note 14 32" xfId="19292"/>
    <cellStyle name="Note 14 33" xfId="19293"/>
    <cellStyle name="Note 14 34" xfId="19294"/>
    <cellStyle name="Note 14 35" xfId="19295"/>
    <cellStyle name="Note 14 36" xfId="19296"/>
    <cellStyle name="Note 14 37" xfId="19297"/>
    <cellStyle name="Note 14 38" xfId="19298"/>
    <cellStyle name="Note 14 39" xfId="19299"/>
    <cellStyle name="Note 14 4" xfId="19300"/>
    <cellStyle name="Note 14 40" xfId="19301"/>
    <cellStyle name="Note 14 41" xfId="19302"/>
    <cellStyle name="Note 14 42" xfId="19303"/>
    <cellStyle name="Note 14 43" xfId="19304"/>
    <cellStyle name="Note 14 44" xfId="19305"/>
    <cellStyle name="Note 14 45" xfId="19306"/>
    <cellStyle name="Note 14 46" xfId="19307"/>
    <cellStyle name="Note 14 47" xfId="19308"/>
    <cellStyle name="Note 14 48" xfId="19309"/>
    <cellStyle name="Note 14 49" xfId="19310"/>
    <cellStyle name="Note 14 5" xfId="19311"/>
    <cellStyle name="Note 14 50" xfId="19312"/>
    <cellStyle name="Note 14 51" xfId="19313"/>
    <cellStyle name="Note 14 52" xfId="19314"/>
    <cellStyle name="Note 14 53" xfId="19315"/>
    <cellStyle name="Note 14 54" xfId="19316"/>
    <cellStyle name="Note 14 55" xfId="19317"/>
    <cellStyle name="Note 14 56" xfId="19318"/>
    <cellStyle name="Note 14 57" xfId="19319"/>
    <cellStyle name="Note 14 58" xfId="19320"/>
    <cellStyle name="Note 14 59" xfId="19321"/>
    <cellStyle name="Note 14 6" xfId="19322"/>
    <cellStyle name="Note 14 60" xfId="19323"/>
    <cellStyle name="Note 14 61" xfId="19324"/>
    <cellStyle name="Note 14 62" xfId="19325"/>
    <cellStyle name="Note 14 63" xfId="19326"/>
    <cellStyle name="Note 14 64" xfId="19327"/>
    <cellStyle name="Note 14 65" xfId="19328"/>
    <cellStyle name="Note 14 66" xfId="19329"/>
    <cellStyle name="Note 14 67" xfId="19330"/>
    <cellStyle name="Note 14 7" xfId="19331"/>
    <cellStyle name="Note 14 8" xfId="19332"/>
    <cellStyle name="Note 14 9" xfId="19333"/>
    <cellStyle name="Note 15" xfId="1353"/>
    <cellStyle name="Note 15 10" xfId="19334"/>
    <cellStyle name="Note 15 11" xfId="19335"/>
    <cellStyle name="Note 15 12" xfId="19336"/>
    <cellStyle name="Note 15 13" xfId="19337"/>
    <cellStyle name="Note 15 14" xfId="19338"/>
    <cellStyle name="Note 15 15" xfId="19339"/>
    <cellStyle name="Note 15 16" xfId="19340"/>
    <cellStyle name="Note 15 17" xfId="19341"/>
    <cellStyle name="Note 15 18" xfId="19342"/>
    <cellStyle name="Note 15 19" xfId="19343"/>
    <cellStyle name="Note 15 2" xfId="19344"/>
    <cellStyle name="Note 15 20" xfId="19345"/>
    <cellStyle name="Note 15 21" xfId="19346"/>
    <cellStyle name="Note 15 22" xfId="19347"/>
    <cellStyle name="Note 15 23" xfId="19348"/>
    <cellStyle name="Note 15 24" xfId="19349"/>
    <cellStyle name="Note 15 25" xfId="19350"/>
    <cellStyle name="Note 15 26" xfId="19351"/>
    <cellStyle name="Note 15 27" xfId="19352"/>
    <cellStyle name="Note 15 28" xfId="19353"/>
    <cellStyle name="Note 15 29" xfId="19354"/>
    <cellStyle name="Note 15 3" xfId="19355"/>
    <cellStyle name="Note 15 30" xfId="19356"/>
    <cellStyle name="Note 15 31" xfId="19357"/>
    <cellStyle name="Note 15 32" xfId="19358"/>
    <cellStyle name="Note 15 33" xfId="19359"/>
    <cellStyle name="Note 15 34" xfId="19360"/>
    <cellStyle name="Note 15 35" xfId="19361"/>
    <cellStyle name="Note 15 36" xfId="19362"/>
    <cellStyle name="Note 15 37" xfId="19363"/>
    <cellStyle name="Note 15 38" xfId="19364"/>
    <cellStyle name="Note 15 39" xfId="19365"/>
    <cellStyle name="Note 15 4" xfId="19366"/>
    <cellStyle name="Note 15 40" xfId="19367"/>
    <cellStyle name="Note 15 41" xfId="19368"/>
    <cellStyle name="Note 15 42" xfId="19369"/>
    <cellStyle name="Note 15 43" xfId="19370"/>
    <cellStyle name="Note 15 44" xfId="19371"/>
    <cellStyle name="Note 15 45" xfId="19372"/>
    <cellStyle name="Note 15 46" xfId="19373"/>
    <cellStyle name="Note 15 47" xfId="19374"/>
    <cellStyle name="Note 15 48" xfId="19375"/>
    <cellStyle name="Note 15 49" xfId="19376"/>
    <cellStyle name="Note 15 5" xfId="19377"/>
    <cellStyle name="Note 15 50" xfId="19378"/>
    <cellStyle name="Note 15 51" xfId="19379"/>
    <cellStyle name="Note 15 52" xfId="19380"/>
    <cellStyle name="Note 15 53" xfId="19381"/>
    <cellStyle name="Note 15 54" xfId="19382"/>
    <cellStyle name="Note 15 55" xfId="19383"/>
    <cellStyle name="Note 15 56" xfId="19384"/>
    <cellStyle name="Note 15 57" xfId="19385"/>
    <cellStyle name="Note 15 58" xfId="19386"/>
    <cellStyle name="Note 15 59" xfId="19387"/>
    <cellStyle name="Note 15 6" xfId="19388"/>
    <cellStyle name="Note 15 60" xfId="19389"/>
    <cellStyle name="Note 15 61" xfId="19390"/>
    <cellStyle name="Note 15 62" xfId="19391"/>
    <cellStyle name="Note 15 63" xfId="19392"/>
    <cellStyle name="Note 15 64" xfId="19393"/>
    <cellStyle name="Note 15 65" xfId="19394"/>
    <cellStyle name="Note 15 66" xfId="19395"/>
    <cellStyle name="Note 15 67" xfId="19396"/>
    <cellStyle name="Note 15 7" xfId="19397"/>
    <cellStyle name="Note 15 8" xfId="19398"/>
    <cellStyle name="Note 15 9" xfId="19399"/>
    <cellStyle name="Note 16" xfId="1354"/>
    <cellStyle name="Note 16 10" xfId="19400"/>
    <cellStyle name="Note 16 11" xfId="19401"/>
    <cellStyle name="Note 16 12" xfId="19402"/>
    <cellStyle name="Note 16 13" xfId="19403"/>
    <cellStyle name="Note 16 14" xfId="19404"/>
    <cellStyle name="Note 16 15" xfId="19405"/>
    <cellStyle name="Note 16 16" xfId="19406"/>
    <cellStyle name="Note 16 17" xfId="19407"/>
    <cellStyle name="Note 16 18" xfId="19408"/>
    <cellStyle name="Note 16 19" xfId="19409"/>
    <cellStyle name="Note 16 2" xfId="19410"/>
    <cellStyle name="Note 16 20" xfId="19411"/>
    <cellStyle name="Note 16 21" xfId="19412"/>
    <cellStyle name="Note 16 22" xfId="19413"/>
    <cellStyle name="Note 16 23" xfId="19414"/>
    <cellStyle name="Note 16 24" xfId="19415"/>
    <cellStyle name="Note 16 25" xfId="19416"/>
    <cellStyle name="Note 16 26" xfId="19417"/>
    <cellStyle name="Note 16 27" xfId="19418"/>
    <cellStyle name="Note 16 28" xfId="19419"/>
    <cellStyle name="Note 16 29" xfId="19420"/>
    <cellStyle name="Note 16 3" xfId="19421"/>
    <cellStyle name="Note 16 30" xfId="19422"/>
    <cellStyle name="Note 16 31" xfId="19423"/>
    <cellStyle name="Note 16 32" xfId="19424"/>
    <cellStyle name="Note 16 33" xfId="19425"/>
    <cellStyle name="Note 16 34" xfId="19426"/>
    <cellStyle name="Note 16 35" xfId="19427"/>
    <cellStyle name="Note 16 36" xfId="19428"/>
    <cellStyle name="Note 16 37" xfId="19429"/>
    <cellStyle name="Note 16 38" xfId="19430"/>
    <cellStyle name="Note 16 39" xfId="19431"/>
    <cellStyle name="Note 16 4" xfId="19432"/>
    <cellStyle name="Note 16 40" xfId="19433"/>
    <cellStyle name="Note 16 41" xfId="19434"/>
    <cellStyle name="Note 16 42" xfId="19435"/>
    <cellStyle name="Note 16 43" xfId="19436"/>
    <cellStyle name="Note 16 44" xfId="19437"/>
    <cellStyle name="Note 16 45" xfId="19438"/>
    <cellStyle name="Note 16 46" xfId="19439"/>
    <cellStyle name="Note 16 47" xfId="19440"/>
    <cellStyle name="Note 16 48" xfId="19441"/>
    <cellStyle name="Note 16 49" xfId="19442"/>
    <cellStyle name="Note 16 5" xfId="19443"/>
    <cellStyle name="Note 16 50" xfId="19444"/>
    <cellStyle name="Note 16 51" xfId="19445"/>
    <cellStyle name="Note 16 52" xfId="19446"/>
    <cellStyle name="Note 16 53" xfId="19447"/>
    <cellStyle name="Note 16 54" xfId="19448"/>
    <cellStyle name="Note 16 55" xfId="19449"/>
    <cellStyle name="Note 16 56" xfId="19450"/>
    <cellStyle name="Note 16 57" xfId="19451"/>
    <cellStyle name="Note 16 58" xfId="19452"/>
    <cellStyle name="Note 16 59" xfId="19453"/>
    <cellStyle name="Note 16 6" xfId="19454"/>
    <cellStyle name="Note 16 60" xfId="19455"/>
    <cellStyle name="Note 16 61" xfId="19456"/>
    <cellStyle name="Note 16 62" xfId="19457"/>
    <cellStyle name="Note 16 63" xfId="19458"/>
    <cellStyle name="Note 16 64" xfId="19459"/>
    <cellStyle name="Note 16 65" xfId="19460"/>
    <cellStyle name="Note 16 66" xfId="19461"/>
    <cellStyle name="Note 16 67" xfId="19462"/>
    <cellStyle name="Note 16 7" xfId="19463"/>
    <cellStyle name="Note 16 8" xfId="19464"/>
    <cellStyle name="Note 16 9" xfId="19465"/>
    <cellStyle name="Note 17" xfId="1355"/>
    <cellStyle name="Note 17 10" xfId="19466"/>
    <cellStyle name="Note 17 11" xfId="19467"/>
    <cellStyle name="Note 17 12" xfId="19468"/>
    <cellStyle name="Note 17 13" xfId="19469"/>
    <cellStyle name="Note 17 14" xfId="19470"/>
    <cellStyle name="Note 17 15" xfId="19471"/>
    <cellStyle name="Note 17 16" xfId="19472"/>
    <cellStyle name="Note 17 17" xfId="19473"/>
    <cellStyle name="Note 17 18" xfId="19474"/>
    <cellStyle name="Note 17 19" xfId="19475"/>
    <cellStyle name="Note 17 2" xfId="19476"/>
    <cellStyle name="Note 17 20" xfId="19477"/>
    <cellStyle name="Note 17 21" xfId="19478"/>
    <cellStyle name="Note 17 22" xfId="19479"/>
    <cellStyle name="Note 17 23" xfId="19480"/>
    <cellStyle name="Note 17 24" xfId="19481"/>
    <cellStyle name="Note 17 25" xfId="19482"/>
    <cellStyle name="Note 17 26" xfId="19483"/>
    <cellStyle name="Note 17 27" xfId="19484"/>
    <cellStyle name="Note 17 28" xfId="19485"/>
    <cellStyle name="Note 17 29" xfId="19486"/>
    <cellStyle name="Note 17 3" xfId="19487"/>
    <cellStyle name="Note 17 30" xfId="19488"/>
    <cellStyle name="Note 17 31" xfId="19489"/>
    <cellStyle name="Note 17 32" xfId="19490"/>
    <cellStyle name="Note 17 33" xfId="19491"/>
    <cellStyle name="Note 17 34" xfId="19492"/>
    <cellStyle name="Note 17 35" xfId="19493"/>
    <cellStyle name="Note 17 36" xfId="19494"/>
    <cellStyle name="Note 17 37" xfId="19495"/>
    <cellStyle name="Note 17 38" xfId="19496"/>
    <cellStyle name="Note 17 39" xfId="19497"/>
    <cellStyle name="Note 17 4" xfId="19498"/>
    <cellStyle name="Note 17 40" xfId="19499"/>
    <cellStyle name="Note 17 41" xfId="19500"/>
    <cellStyle name="Note 17 42" xfId="19501"/>
    <cellStyle name="Note 17 43" xfId="19502"/>
    <cellStyle name="Note 17 44" xfId="19503"/>
    <cellStyle name="Note 17 45" xfId="19504"/>
    <cellStyle name="Note 17 46" xfId="19505"/>
    <cellStyle name="Note 17 47" xfId="19506"/>
    <cellStyle name="Note 17 48" xfId="19507"/>
    <cellStyle name="Note 17 49" xfId="19508"/>
    <cellStyle name="Note 17 5" xfId="19509"/>
    <cellStyle name="Note 17 50" xfId="19510"/>
    <cellStyle name="Note 17 51" xfId="19511"/>
    <cellStyle name="Note 17 52" xfId="19512"/>
    <cellStyle name="Note 17 53" xfId="19513"/>
    <cellStyle name="Note 17 54" xfId="19514"/>
    <cellStyle name="Note 17 55" xfId="19515"/>
    <cellStyle name="Note 17 56" xfId="19516"/>
    <cellStyle name="Note 17 57" xfId="19517"/>
    <cellStyle name="Note 17 58" xfId="19518"/>
    <cellStyle name="Note 17 59" xfId="19519"/>
    <cellStyle name="Note 17 6" xfId="19520"/>
    <cellStyle name="Note 17 60" xfId="19521"/>
    <cellStyle name="Note 17 61" xfId="19522"/>
    <cellStyle name="Note 17 62" xfId="19523"/>
    <cellStyle name="Note 17 63" xfId="19524"/>
    <cellStyle name="Note 17 64" xfId="19525"/>
    <cellStyle name="Note 17 65" xfId="19526"/>
    <cellStyle name="Note 17 66" xfId="19527"/>
    <cellStyle name="Note 17 67" xfId="19528"/>
    <cellStyle name="Note 17 7" xfId="19529"/>
    <cellStyle name="Note 17 8" xfId="19530"/>
    <cellStyle name="Note 17 9" xfId="19531"/>
    <cellStyle name="Note 18" xfId="1356"/>
    <cellStyle name="Note 18 10" xfId="19532"/>
    <cellStyle name="Note 18 11" xfId="19533"/>
    <cellStyle name="Note 18 12" xfId="19534"/>
    <cellStyle name="Note 18 13" xfId="19535"/>
    <cellStyle name="Note 18 14" xfId="19536"/>
    <cellStyle name="Note 18 15" xfId="19537"/>
    <cellStyle name="Note 18 16" xfId="19538"/>
    <cellStyle name="Note 18 17" xfId="19539"/>
    <cellStyle name="Note 18 18" xfId="19540"/>
    <cellStyle name="Note 18 19" xfId="19541"/>
    <cellStyle name="Note 18 2" xfId="19542"/>
    <cellStyle name="Note 18 20" xfId="19543"/>
    <cellStyle name="Note 18 21" xfId="19544"/>
    <cellStyle name="Note 18 22" xfId="19545"/>
    <cellStyle name="Note 18 23" xfId="19546"/>
    <cellStyle name="Note 18 24" xfId="19547"/>
    <cellStyle name="Note 18 25" xfId="19548"/>
    <cellStyle name="Note 18 26" xfId="19549"/>
    <cellStyle name="Note 18 27" xfId="19550"/>
    <cellStyle name="Note 18 28" xfId="19551"/>
    <cellStyle name="Note 18 29" xfId="19552"/>
    <cellStyle name="Note 18 3" xfId="19553"/>
    <cellStyle name="Note 18 30" xfId="19554"/>
    <cellStyle name="Note 18 31" xfId="19555"/>
    <cellStyle name="Note 18 32" xfId="19556"/>
    <cellStyle name="Note 18 33" xfId="19557"/>
    <cellStyle name="Note 18 34" xfId="19558"/>
    <cellStyle name="Note 18 35" xfId="19559"/>
    <cellStyle name="Note 18 36" xfId="19560"/>
    <cellStyle name="Note 18 37" xfId="19561"/>
    <cellStyle name="Note 18 38" xfId="19562"/>
    <cellStyle name="Note 18 39" xfId="19563"/>
    <cellStyle name="Note 18 4" xfId="19564"/>
    <cellStyle name="Note 18 40" xfId="19565"/>
    <cellStyle name="Note 18 41" xfId="19566"/>
    <cellStyle name="Note 18 42" xfId="19567"/>
    <cellStyle name="Note 18 43" xfId="19568"/>
    <cellStyle name="Note 18 44" xfId="19569"/>
    <cellStyle name="Note 18 45" xfId="19570"/>
    <cellStyle name="Note 18 46" xfId="19571"/>
    <cellStyle name="Note 18 47" xfId="19572"/>
    <cellStyle name="Note 18 48" xfId="19573"/>
    <cellStyle name="Note 18 49" xfId="19574"/>
    <cellStyle name="Note 18 5" xfId="19575"/>
    <cellStyle name="Note 18 50" xfId="19576"/>
    <cellStyle name="Note 18 51" xfId="19577"/>
    <cellStyle name="Note 18 52" xfId="19578"/>
    <cellStyle name="Note 18 53" xfId="19579"/>
    <cellStyle name="Note 18 54" xfId="19580"/>
    <cellStyle name="Note 18 55" xfId="19581"/>
    <cellStyle name="Note 18 56" xfId="19582"/>
    <cellStyle name="Note 18 57" xfId="19583"/>
    <cellStyle name="Note 18 58" xfId="19584"/>
    <cellStyle name="Note 18 59" xfId="19585"/>
    <cellStyle name="Note 18 6" xfId="19586"/>
    <cellStyle name="Note 18 60" xfId="19587"/>
    <cellStyle name="Note 18 61" xfId="19588"/>
    <cellStyle name="Note 18 62" xfId="19589"/>
    <cellStyle name="Note 18 63" xfId="19590"/>
    <cellStyle name="Note 18 64" xfId="19591"/>
    <cellStyle name="Note 18 65" xfId="19592"/>
    <cellStyle name="Note 18 66" xfId="19593"/>
    <cellStyle name="Note 18 67" xfId="19594"/>
    <cellStyle name="Note 18 7" xfId="19595"/>
    <cellStyle name="Note 18 8" xfId="19596"/>
    <cellStyle name="Note 18 9" xfId="19597"/>
    <cellStyle name="Note 19" xfId="1357"/>
    <cellStyle name="Note 19 10" xfId="19598"/>
    <cellStyle name="Note 19 11" xfId="19599"/>
    <cellStyle name="Note 19 12" xfId="19600"/>
    <cellStyle name="Note 19 13" xfId="19601"/>
    <cellStyle name="Note 19 14" xfId="19602"/>
    <cellStyle name="Note 19 15" xfId="19603"/>
    <cellStyle name="Note 19 16" xfId="19604"/>
    <cellStyle name="Note 19 17" xfId="19605"/>
    <cellStyle name="Note 19 18" xfId="19606"/>
    <cellStyle name="Note 19 19" xfId="19607"/>
    <cellStyle name="Note 19 2" xfId="19608"/>
    <cellStyle name="Note 19 20" xfId="19609"/>
    <cellStyle name="Note 19 21" xfId="19610"/>
    <cellStyle name="Note 19 22" xfId="19611"/>
    <cellStyle name="Note 19 23" xfId="19612"/>
    <cellStyle name="Note 19 24" xfId="19613"/>
    <cellStyle name="Note 19 25" xfId="19614"/>
    <cellStyle name="Note 19 26" xfId="19615"/>
    <cellStyle name="Note 19 27" xfId="19616"/>
    <cellStyle name="Note 19 28" xfId="19617"/>
    <cellStyle name="Note 19 29" xfId="19618"/>
    <cellStyle name="Note 19 3" xfId="19619"/>
    <cellStyle name="Note 19 30" xfId="19620"/>
    <cellStyle name="Note 19 31" xfId="19621"/>
    <cellStyle name="Note 19 32" xfId="19622"/>
    <cellStyle name="Note 19 33" xfId="19623"/>
    <cellStyle name="Note 19 34" xfId="19624"/>
    <cellStyle name="Note 19 35" xfId="19625"/>
    <cellStyle name="Note 19 36" xfId="19626"/>
    <cellStyle name="Note 19 37" xfId="19627"/>
    <cellStyle name="Note 19 38" xfId="19628"/>
    <cellStyle name="Note 19 39" xfId="19629"/>
    <cellStyle name="Note 19 4" xfId="19630"/>
    <cellStyle name="Note 19 40" xfId="19631"/>
    <cellStyle name="Note 19 41" xfId="19632"/>
    <cellStyle name="Note 19 42" xfId="19633"/>
    <cellStyle name="Note 19 43" xfId="19634"/>
    <cellStyle name="Note 19 44" xfId="19635"/>
    <cellStyle name="Note 19 45" xfId="19636"/>
    <cellStyle name="Note 19 46" xfId="19637"/>
    <cellStyle name="Note 19 47" xfId="19638"/>
    <cellStyle name="Note 19 48" xfId="19639"/>
    <cellStyle name="Note 19 49" xfId="19640"/>
    <cellStyle name="Note 19 5" xfId="19641"/>
    <cellStyle name="Note 19 50" xfId="19642"/>
    <cellStyle name="Note 19 51" xfId="19643"/>
    <cellStyle name="Note 19 52" xfId="19644"/>
    <cellStyle name="Note 19 53" xfId="19645"/>
    <cellStyle name="Note 19 54" xfId="19646"/>
    <cellStyle name="Note 19 55" xfId="19647"/>
    <cellStyle name="Note 19 56" xfId="19648"/>
    <cellStyle name="Note 19 57" xfId="19649"/>
    <cellStyle name="Note 19 58" xfId="19650"/>
    <cellStyle name="Note 19 59" xfId="19651"/>
    <cellStyle name="Note 19 6" xfId="19652"/>
    <cellStyle name="Note 19 60" xfId="19653"/>
    <cellStyle name="Note 19 61" xfId="19654"/>
    <cellStyle name="Note 19 62" xfId="19655"/>
    <cellStyle name="Note 19 63" xfId="19656"/>
    <cellStyle name="Note 19 64" xfId="19657"/>
    <cellStyle name="Note 19 65" xfId="19658"/>
    <cellStyle name="Note 19 66" xfId="19659"/>
    <cellStyle name="Note 19 67" xfId="19660"/>
    <cellStyle name="Note 19 7" xfId="19661"/>
    <cellStyle name="Note 19 8" xfId="19662"/>
    <cellStyle name="Note 19 9" xfId="19663"/>
    <cellStyle name="Note 2" xfId="1358"/>
    <cellStyle name="Note 2 10" xfId="19664"/>
    <cellStyle name="Note 2 11" xfId="19665"/>
    <cellStyle name="Note 2 12" xfId="19666"/>
    <cellStyle name="Note 2 13" xfId="19667"/>
    <cellStyle name="Note 2 14" xfId="19668"/>
    <cellStyle name="Note 2 15" xfId="19669"/>
    <cellStyle name="Note 2 16" xfId="19670"/>
    <cellStyle name="Note 2 17" xfId="19671"/>
    <cellStyle name="Note 2 18" xfId="19672"/>
    <cellStyle name="Note 2 19" xfId="19673"/>
    <cellStyle name="Note 2 2" xfId="19674"/>
    <cellStyle name="Note 2 2 10" xfId="19675"/>
    <cellStyle name="Note 2 2 11" xfId="19676"/>
    <cellStyle name="Note 2 2 12" xfId="19677"/>
    <cellStyle name="Note 2 2 13" xfId="19678"/>
    <cellStyle name="Note 2 2 14" xfId="19679"/>
    <cellStyle name="Note 2 2 15" xfId="19680"/>
    <cellStyle name="Note 2 2 16" xfId="19681"/>
    <cellStyle name="Note 2 2 17" xfId="19682"/>
    <cellStyle name="Note 2 2 18" xfId="19683"/>
    <cellStyle name="Note 2 2 19" xfId="19684"/>
    <cellStyle name="Note 2 2 2" xfId="19685"/>
    <cellStyle name="Note 2 2 20" xfId="19686"/>
    <cellStyle name="Note 2 2 21" xfId="19687"/>
    <cellStyle name="Note 2 2 22" xfId="19688"/>
    <cellStyle name="Note 2 2 23" xfId="19689"/>
    <cellStyle name="Note 2 2 24" xfId="19690"/>
    <cellStyle name="Note 2 2 25" xfId="19691"/>
    <cellStyle name="Note 2 2 26" xfId="19692"/>
    <cellStyle name="Note 2 2 27" xfId="19693"/>
    <cellStyle name="Note 2 2 28" xfId="19694"/>
    <cellStyle name="Note 2 2 29" xfId="19695"/>
    <cellStyle name="Note 2 2 3" xfId="19696"/>
    <cellStyle name="Note 2 2 30" xfId="19697"/>
    <cellStyle name="Note 2 2 31" xfId="19698"/>
    <cellStyle name="Note 2 2 32" xfId="19699"/>
    <cellStyle name="Note 2 2 33" xfId="19700"/>
    <cellStyle name="Note 2 2 34" xfId="19701"/>
    <cellStyle name="Note 2 2 35" xfId="19702"/>
    <cellStyle name="Note 2 2 36" xfId="19703"/>
    <cellStyle name="Note 2 2 37" xfId="19704"/>
    <cellStyle name="Note 2 2 38" xfId="19705"/>
    <cellStyle name="Note 2 2 39" xfId="19706"/>
    <cellStyle name="Note 2 2 4" xfId="19707"/>
    <cellStyle name="Note 2 2 40" xfId="19708"/>
    <cellStyle name="Note 2 2 41" xfId="19709"/>
    <cellStyle name="Note 2 2 42" xfId="19710"/>
    <cellStyle name="Note 2 2 43" xfId="19711"/>
    <cellStyle name="Note 2 2 44" xfId="19712"/>
    <cellStyle name="Note 2 2 45" xfId="19713"/>
    <cellStyle name="Note 2 2 46" xfId="19714"/>
    <cellStyle name="Note 2 2 47" xfId="19715"/>
    <cellStyle name="Note 2 2 48" xfId="19716"/>
    <cellStyle name="Note 2 2 49" xfId="19717"/>
    <cellStyle name="Note 2 2 5" xfId="19718"/>
    <cellStyle name="Note 2 2 50" xfId="19719"/>
    <cellStyle name="Note 2 2 51" xfId="19720"/>
    <cellStyle name="Note 2 2 52" xfId="19721"/>
    <cellStyle name="Note 2 2 53" xfId="19722"/>
    <cellStyle name="Note 2 2 54" xfId="19723"/>
    <cellStyle name="Note 2 2 55" xfId="19724"/>
    <cellStyle name="Note 2 2 56" xfId="19725"/>
    <cellStyle name="Note 2 2 57" xfId="19726"/>
    <cellStyle name="Note 2 2 58" xfId="19727"/>
    <cellStyle name="Note 2 2 59" xfId="19728"/>
    <cellStyle name="Note 2 2 6" xfId="19729"/>
    <cellStyle name="Note 2 2 60" xfId="19730"/>
    <cellStyle name="Note 2 2 61" xfId="19731"/>
    <cellStyle name="Note 2 2 62" xfId="19732"/>
    <cellStyle name="Note 2 2 63" xfId="19733"/>
    <cellStyle name="Note 2 2 64" xfId="19734"/>
    <cellStyle name="Note 2 2 65" xfId="19735"/>
    <cellStyle name="Note 2 2 66" xfId="19736"/>
    <cellStyle name="Note 2 2 67" xfId="19737"/>
    <cellStyle name="Note 2 2 7" xfId="19738"/>
    <cellStyle name="Note 2 2 8" xfId="19739"/>
    <cellStyle name="Note 2 2 9" xfId="19740"/>
    <cellStyle name="Note 2 20" xfId="19741"/>
    <cellStyle name="Note 2 21" xfId="19742"/>
    <cellStyle name="Note 2 22" xfId="19743"/>
    <cellStyle name="Note 2 23" xfId="19744"/>
    <cellStyle name="Note 2 24" xfId="19745"/>
    <cellStyle name="Note 2 25" xfId="19746"/>
    <cellStyle name="Note 2 26" xfId="19747"/>
    <cellStyle name="Note 2 27" xfId="19748"/>
    <cellStyle name="Note 2 28" xfId="19749"/>
    <cellStyle name="Note 2 29" xfId="19750"/>
    <cellStyle name="Note 2 3" xfId="19751"/>
    <cellStyle name="Note 2 30" xfId="19752"/>
    <cellStyle name="Note 2 31" xfId="19753"/>
    <cellStyle name="Note 2 32" xfId="19754"/>
    <cellStyle name="Note 2 33" xfId="19755"/>
    <cellStyle name="Note 2 34" xfId="19756"/>
    <cellStyle name="Note 2 35" xfId="19757"/>
    <cellStyle name="Note 2 36" xfId="19758"/>
    <cellStyle name="Note 2 37" xfId="19759"/>
    <cellStyle name="Note 2 38" xfId="19760"/>
    <cellStyle name="Note 2 39" xfId="19761"/>
    <cellStyle name="Note 2 4" xfId="19762"/>
    <cellStyle name="Note 2 40" xfId="19763"/>
    <cellStyle name="Note 2 41" xfId="19764"/>
    <cellStyle name="Note 2 42" xfId="19765"/>
    <cellStyle name="Note 2 43" xfId="19766"/>
    <cellStyle name="Note 2 44" xfId="19767"/>
    <cellStyle name="Note 2 45" xfId="19768"/>
    <cellStyle name="Note 2 46" xfId="19769"/>
    <cellStyle name="Note 2 47" xfId="19770"/>
    <cellStyle name="Note 2 48" xfId="19771"/>
    <cellStyle name="Note 2 49" xfId="19772"/>
    <cellStyle name="Note 2 5" xfId="19773"/>
    <cellStyle name="Note 2 50" xfId="19774"/>
    <cellStyle name="Note 2 51" xfId="19775"/>
    <cellStyle name="Note 2 52" xfId="19776"/>
    <cellStyle name="Note 2 53" xfId="19777"/>
    <cellStyle name="Note 2 54" xfId="19778"/>
    <cellStyle name="Note 2 55" xfId="19779"/>
    <cellStyle name="Note 2 56" xfId="19780"/>
    <cellStyle name="Note 2 57" xfId="19781"/>
    <cellStyle name="Note 2 58" xfId="19782"/>
    <cellStyle name="Note 2 59" xfId="19783"/>
    <cellStyle name="Note 2 6" xfId="19784"/>
    <cellStyle name="Note 2 60" xfId="19785"/>
    <cellStyle name="Note 2 61" xfId="19786"/>
    <cellStyle name="Note 2 62" xfId="19787"/>
    <cellStyle name="Note 2 63" xfId="19788"/>
    <cellStyle name="Note 2 64" xfId="19789"/>
    <cellStyle name="Note 2 65" xfId="19790"/>
    <cellStyle name="Note 2 66" xfId="19791"/>
    <cellStyle name="Note 2 67" xfId="19792"/>
    <cellStyle name="Note 2 68" xfId="19793"/>
    <cellStyle name="Note 2 7" xfId="19794"/>
    <cellStyle name="Note 2 8" xfId="19795"/>
    <cellStyle name="Note 2 9" xfId="19796"/>
    <cellStyle name="Note 20" xfId="1359"/>
    <cellStyle name="Note 20 10" xfId="19797"/>
    <cellStyle name="Note 20 11" xfId="19798"/>
    <cellStyle name="Note 20 12" xfId="19799"/>
    <cellStyle name="Note 20 13" xfId="19800"/>
    <cellStyle name="Note 20 14" xfId="19801"/>
    <cellStyle name="Note 20 15" xfId="19802"/>
    <cellStyle name="Note 20 16" xfId="19803"/>
    <cellStyle name="Note 20 17" xfId="19804"/>
    <cellStyle name="Note 20 18" xfId="19805"/>
    <cellStyle name="Note 20 19" xfId="19806"/>
    <cellStyle name="Note 20 2" xfId="19807"/>
    <cellStyle name="Note 20 20" xfId="19808"/>
    <cellStyle name="Note 20 21" xfId="19809"/>
    <cellStyle name="Note 20 22" xfId="19810"/>
    <cellStyle name="Note 20 23" xfId="19811"/>
    <cellStyle name="Note 20 24" xfId="19812"/>
    <cellStyle name="Note 20 25" xfId="19813"/>
    <cellStyle name="Note 20 26" xfId="19814"/>
    <cellStyle name="Note 20 27" xfId="19815"/>
    <cellStyle name="Note 20 28" xfId="19816"/>
    <cellStyle name="Note 20 29" xfId="19817"/>
    <cellStyle name="Note 20 3" xfId="19818"/>
    <cellStyle name="Note 20 30" xfId="19819"/>
    <cellStyle name="Note 20 31" xfId="19820"/>
    <cellStyle name="Note 20 32" xfId="19821"/>
    <cellStyle name="Note 20 33" xfId="19822"/>
    <cellStyle name="Note 20 34" xfId="19823"/>
    <cellStyle name="Note 20 35" xfId="19824"/>
    <cellStyle name="Note 20 36" xfId="19825"/>
    <cellStyle name="Note 20 37" xfId="19826"/>
    <cellStyle name="Note 20 38" xfId="19827"/>
    <cellStyle name="Note 20 39" xfId="19828"/>
    <cellStyle name="Note 20 4" xfId="19829"/>
    <cellStyle name="Note 20 40" xfId="19830"/>
    <cellStyle name="Note 20 41" xfId="19831"/>
    <cellStyle name="Note 20 42" xfId="19832"/>
    <cellStyle name="Note 20 43" xfId="19833"/>
    <cellStyle name="Note 20 44" xfId="19834"/>
    <cellStyle name="Note 20 45" xfId="19835"/>
    <cellStyle name="Note 20 46" xfId="19836"/>
    <cellStyle name="Note 20 47" xfId="19837"/>
    <cellStyle name="Note 20 48" xfId="19838"/>
    <cellStyle name="Note 20 49" xfId="19839"/>
    <cellStyle name="Note 20 5" xfId="19840"/>
    <cellStyle name="Note 20 50" xfId="19841"/>
    <cellStyle name="Note 20 51" xfId="19842"/>
    <cellStyle name="Note 20 52" xfId="19843"/>
    <cellStyle name="Note 20 53" xfId="19844"/>
    <cellStyle name="Note 20 54" xfId="19845"/>
    <cellStyle name="Note 20 55" xfId="19846"/>
    <cellStyle name="Note 20 56" xfId="19847"/>
    <cellStyle name="Note 20 57" xfId="19848"/>
    <cellStyle name="Note 20 58" xfId="19849"/>
    <cellStyle name="Note 20 59" xfId="19850"/>
    <cellStyle name="Note 20 6" xfId="19851"/>
    <cellStyle name="Note 20 60" xfId="19852"/>
    <cellStyle name="Note 20 61" xfId="19853"/>
    <cellStyle name="Note 20 62" xfId="19854"/>
    <cellStyle name="Note 20 63" xfId="19855"/>
    <cellStyle name="Note 20 64" xfId="19856"/>
    <cellStyle name="Note 20 65" xfId="19857"/>
    <cellStyle name="Note 20 66" xfId="19858"/>
    <cellStyle name="Note 20 67" xfId="19859"/>
    <cellStyle name="Note 20 7" xfId="19860"/>
    <cellStyle name="Note 20 8" xfId="19861"/>
    <cellStyle name="Note 20 9" xfId="19862"/>
    <cellStyle name="Note 21" xfId="1360"/>
    <cellStyle name="Note 21 10" xfId="19863"/>
    <cellStyle name="Note 21 11" xfId="19864"/>
    <cellStyle name="Note 21 12" xfId="19865"/>
    <cellStyle name="Note 21 13" xfId="19866"/>
    <cellStyle name="Note 21 14" xfId="19867"/>
    <cellStyle name="Note 21 15" xfId="19868"/>
    <cellStyle name="Note 21 16" xfId="19869"/>
    <cellStyle name="Note 21 17" xfId="19870"/>
    <cellStyle name="Note 21 18" xfId="19871"/>
    <cellStyle name="Note 21 19" xfId="19872"/>
    <cellStyle name="Note 21 2" xfId="19873"/>
    <cellStyle name="Note 21 20" xfId="19874"/>
    <cellStyle name="Note 21 21" xfId="19875"/>
    <cellStyle name="Note 21 22" xfId="19876"/>
    <cellStyle name="Note 21 23" xfId="19877"/>
    <cellStyle name="Note 21 24" xfId="19878"/>
    <cellStyle name="Note 21 25" xfId="19879"/>
    <cellStyle name="Note 21 26" xfId="19880"/>
    <cellStyle name="Note 21 27" xfId="19881"/>
    <cellStyle name="Note 21 28" xfId="19882"/>
    <cellStyle name="Note 21 29" xfId="19883"/>
    <cellStyle name="Note 21 3" xfId="19884"/>
    <cellStyle name="Note 21 30" xfId="19885"/>
    <cellStyle name="Note 21 31" xfId="19886"/>
    <cellStyle name="Note 21 32" xfId="19887"/>
    <cellStyle name="Note 21 33" xfId="19888"/>
    <cellStyle name="Note 21 34" xfId="19889"/>
    <cellStyle name="Note 21 35" xfId="19890"/>
    <cellStyle name="Note 21 36" xfId="19891"/>
    <cellStyle name="Note 21 37" xfId="19892"/>
    <cellStyle name="Note 21 38" xfId="19893"/>
    <cellStyle name="Note 21 39" xfId="19894"/>
    <cellStyle name="Note 21 4" xfId="19895"/>
    <cellStyle name="Note 21 40" xfId="19896"/>
    <cellStyle name="Note 21 41" xfId="19897"/>
    <cellStyle name="Note 21 42" xfId="19898"/>
    <cellStyle name="Note 21 43" xfId="19899"/>
    <cellStyle name="Note 21 44" xfId="19900"/>
    <cellStyle name="Note 21 45" xfId="19901"/>
    <cellStyle name="Note 21 46" xfId="19902"/>
    <cellStyle name="Note 21 47" xfId="19903"/>
    <cellStyle name="Note 21 48" xfId="19904"/>
    <cellStyle name="Note 21 49" xfId="19905"/>
    <cellStyle name="Note 21 5" xfId="19906"/>
    <cellStyle name="Note 21 50" xfId="19907"/>
    <cellStyle name="Note 21 51" xfId="19908"/>
    <cellStyle name="Note 21 52" xfId="19909"/>
    <cellStyle name="Note 21 53" xfId="19910"/>
    <cellStyle name="Note 21 54" xfId="19911"/>
    <cellStyle name="Note 21 55" xfId="19912"/>
    <cellStyle name="Note 21 56" xfId="19913"/>
    <cellStyle name="Note 21 57" xfId="19914"/>
    <cellStyle name="Note 21 58" xfId="19915"/>
    <cellStyle name="Note 21 59" xfId="19916"/>
    <cellStyle name="Note 21 6" xfId="19917"/>
    <cellStyle name="Note 21 60" xfId="19918"/>
    <cellStyle name="Note 21 61" xfId="19919"/>
    <cellStyle name="Note 21 62" xfId="19920"/>
    <cellStyle name="Note 21 63" xfId="19921"/>
    <cellStyle name="Note 21 64" xfId="19922"/>
    <cellStyle name="Note 21 65" xfId="19923"/>
    <cellStyle name="Note 21 66" xfId="19924"/>
    <cellStyle name="Note 21 67" xfId="19925"/>
    <cellStyle name="Note 21 7" xfId="19926"/>
    <cellStyle name="Note 21 8" xfId="19927"/>
    <cellStyle name="Note 21 9" xfId="19928"/>
    <cellStyle name="Note 22" xfId="1361"/>
    <cellStyle name="Note 22 10" xfId="19929"/>
    <cellStyle name="Note 22 11" xfId="19930"/>
    <cellStyle name="Note 22 12" xfId="19931"/>
    <cellStyle name="Note 22 13" xfId="19932"/>
    <cellStyle name="Note 22 14" xfId="19933"/>
    <cellStyle name="Note 22 15" xfId="19934"/>
    <cellStyle name="Note 22 16" xfId="19935"/>
    <cellStyle name="Note 22 17" xfId="19936"/>
    <cellStyle name="Note 22 18" xfId="19937"/>
    <cellStyle name="Note 22 19" xfId="19938"/>
    <cellStyle name="Note 22 2" xfId="19939"/>
    <cellStyle name="Note 22 20" xfId="19940"/>
    <cellStyle name="Note 22 21" xfId="19941"/>
    <cellStyle name="Note 22 22" xfId="19942"/>
    <cellStyle name="Note 22 23" xfId="19943"/>
    <cellStyle name="Note 22 24" xfId="19944"/>
    <cellStyle name="Note 22 25" xfId="19945"/>
    <cellStyle name="Note 22 26" xfId="19946"/>
    <cellStyle name="Note 22 27" xfId="19947"/>
    <cellStyle name="Note 22 28" xfId="19948"/>
    <cellStyle name="Note 22 29" xfId="19949"/>
    <cellStyle name="Note 22 3" xfId="19950"/>
    <cellStyle name="Note 22 30" xfId="19951"/>
    <cellStyle name="Note 22 31" xfId="19952"/>
    <cellStyle name="Note 22 32" xfId="19953"/>
    <cellStyle name="Note 22 33" xfId="19954"/>
    <cellStyle name="Note 22 34" xfId="19955"/>
    <cellStyle name="Note 22 35" xfId="19956"/>
    <cellStyle name="Note 22 36" xfId="19957"/>
    <cellStyle name="Note 22 37" xfId="19958"/>
    <cellStyle name="Note 22 38" xfId="19959"/>
    <cellStyle name="Note 22 39" xfId="19960"/>
    <cellStyle name="Note 22 4" xfId="19961"/>
    <cellStyle name="Note 22 40" xfId="19962"/>
    <cellStyle name="Note 22 41" xfId="19963"/>
    <cellStyle name="Note 22 42" xfId="19964"/>
    <cellStyle name="Note 22 43" xfId="19965"/>
    <cellStyle name="Note 22 44" xfId="19966"/>
    <cellStyle name="Note 22 45" xfId="19967"/>
    <cellStyle name="Note 22 46" xfId="19968"/>
    <cellStyle name="Note 22 47" xfId="19969"/>
    <cellStyle name="Note 22 48" xfId="19970"/>
    <cellStyle name="Note 22 49" xfId="19971"/>
    <cellStyle name="Note 22 5" xfId="19972"/>
    <cellStyle name="Note 22 50" xfId="19973"/>
    <cellStyle name="Note 22 51" xfId="19974"/>
    <cellStyle name="Note 22 52" xfId="19975"/>
    <cellStyle name="Note 22 53" xfId="19976"/>
    <cellStyle name="Note 22 54" xfId="19977"/>
    <cellStyle name="Note 22 55" xfId="19978"/>
    <cellStyle name="Note 22 56" xfId="19979"/>
    <cellStyle name="Note 22 57" xfId="19980"/>
    <cellStyle name="Note 22 58" xfId="19981"/>
    <cellStyle name="Note 22 59" xfId="19982"/>
    <cellStyle name="Note 22 6" xfId="19983"/>
    <cellStyle name="Note 22 60" xfId="19984"/>
    <cellStyle name="Note 22 61" xfId="19985"/>
    <cellStyle name="Note 22 62" xfId="19986"/>
    <cellStyle name="Note 22 63" xfId="19987"/>
    <cellStyle name="Note 22 64" xfId="19988"/>
    <cellStyle name="Note 22 65" xfId="19989"/>
    <cellStyle name="Note 22 66" xfId="19990"/>
    <cellStyle name="Note 22 67" xfId="19991"/>
    <cellStyle name="Note 22 7" xfId="19992"/>
    <cellStyle name="Note 22 8" xfId="19993"/>
    <cellStyle name="Note 22 9" xfId="19994"/>
    <cellStyle name="Note 23" xfId="1362"/>
    <cellStyle name="Note 23 10" xfId="19995"/>
    <cellStyle name="Note 23 11" xfId="19996"/>
    <cellStyle name="Note 23 12" xfId="19997"/>
    <cellStyle name="Note 23 13" xfId="19998"/>
    <cellStyle name="Note 23 14" xfId="19999"/>
    <cellStyle name="Note 23 15" xfId="20000"/>
    <cellStyle name="Note 23 16" xfId="20001"/>
    <cellStyle name="Note 23 17" xfId="20002"/>
    <cellStyle name="Note 23 18" xfId="20003"/>
    <cellStyle name="Note 23 19" xfId="20004"/>
    <cellStyle name="Note 23 2" xfId="20005"/>
    <cellStyle name="Note 23 20" xfId="20006"/>
    <cellStyle name="Note 23 21" xfId="20007"/>
    <cellStyle name="Note 23 22" xfId="20008"/>
    <cellStyle name="Note 23 23" xfId="20009"/>
    <cellStyle name="Note 23 24" xfId="20010"/>
    <cellStyle name="Note 23 25" xfId="20011"/>
    <cellStyle name="Note 23 26" xfId="20012"/>
    <cellStyle name="Note 23 27" xfId="20013"/>
    <cellStyle name="Note 23 28" xfId="20014"/>
    <cellStyle name="Note 23 29" xfId="20015"/>
    <cellStyle name="Note 23 3" xfId="20016"/>
    <cellStyle name="Note 23 30" xfId="20017"/>
    <cellStyle name="Note 23 31" xfId="20018"/>
    <cellStyle name="Note 23 32" xfId="20019"/>
    <cellStyle name="Note 23 33" xfId="20020"/>
    <cellStyle name="Note 23 34" xfId="20021"/>
    <cellStyle name="Note 23 35" xfId="20022"/>
    <cellStyle name="Note 23 36" xfId="20023"/>
    <cellStyle name="Note 23 37" xfId="20024"/>
    <cellStyle name="Note 23 38" xfId="20025"/>
    <cellStyle name="Note 23 39" xfId="20026"/>
    <cellStyle name="Note 23 4" xfId="20027"/>
    <cellStyle name="Note 23 40" xfId="20028"/>
    <cellStyle name="Note 23 41" xfId="20029"/>
    <cellStyle name="Note 23 42" xfId="20030"/>
    <cellStyle name="Note 23 43" xfId="20031"/>
    <cellStyle name="Note 23 44" xfId="20032"/>
    <cellStyle name="Note 23 45" xfId="20033"/>
    <cellStyle name="Note 23 46" xfId="20034"/>
    <cellStyle name="Note 23 47" xfId="20035"/>
    <cellStyle name="Note 23 48" xfId="20036"/>
    <cellStyle name="Note 23 49" xfId="20037"/>
    <cellStyle name="Note 23 5" xfId="20038"/>
    <cellStyle name="Note 23 50" xfId="20039"/>
    <cellStyle name="Note 23 51" xfId="20040"/>
    <cellStyle name="Note 23 52" xfId="20041"/>
    <cellStyle name="Note 23 53" xfId="20042"/>
    <cellStyle name="Note 23 54" xfId="20043"/>
    <cellStyle name="Note 23 55" xfId="20044"/>
    <cellStyle name="Note 23 56" xfId="20045"/>
    <cellStyle name="Note 23 57" xfId="20046"/>
    <cellStyle name="Note 23 58" xfId="20047"/>
    <cellStyle name="Note 23 59" xfId="20048"/>
    <cellStyle name="Note 23 6" xfId="20049"/>
    <cellStyle name="Note 23 60" xfId="20050"/>
    <cellStyle name="Note 23 61" xfId="20051"/>
    <cellStyle name="Note 23 62" xfId="20052"/>
    <cellStyle name="Note 23 63" xfId="20053"/>
    <cellStyle name="Note 23 64" xfId="20054"/>
    <cellStyle name="Note 23 65" xfId="20055"/>
    <cellStyle name="Note 23 66" xfId="20056"/>
    <cellStyle name="Note 23 67" xfId="20057"/>
    <cellStyle name="Note 23 7" xfId="20058"/>
    <cellStyle name="Note 23 8" xfId="20059"/>
    <cellStyle name="Note 23 9" xfId="20060"/>
    <cellStyle name="Note 24" xfId="1363"/>
    <cellStyle name="Note 24 10" xfId="20061"/>
    <cellStyle name="Note 24 11" xfId="20062"/>
    <cellStyle name="Note 24 12" xfId="20063"/>
    <cellStyle name="Note 24 13" xfId="20064"/>
    <cellStyle name="Note 24 14" xfId="20065"/>
    <cellStyle name="Note 24 15" xfId="20066"/>
    <cellStyle name="Note 24 16" xfId="20067"/>
    <cellStyle name="Note 24 17" xfId="20068"/>
    <cellStyle name="Note 24 18" xfId="20069"/>
    <cellStyle name="Note 24 19" xfId="20070"/>
    <cellStyle name="Note 24 2" xfId="20071"/>
    <cellStyle name="Note 24 20" xfId="20072"/>
    <cellStyle name="Note 24 21" xfId="20073"/>
    <cellStyle name="Note 24 22" xfId="20074"/>
    <cellStyle name="Note 24 23" xfId="20075"/>
    <cellStyle name="Note 24 24" xfId="20076"/>
    <cellStyle name="Note 24 25" xfId="20077"/>
    <cellStyle name="Note 24 26" xfId="20078"/>
    <cellStyle name="Note 24 27" xfId="20079"/>
    <cellStyle name="Note 24 28" xfId="20080"/>
    <cellStyle name="Note 24 29" xfId="20081"/>
    <cellStyle name="Note 24 3" xfId="20082"/>
    <cellStyle name="Note 24 30" xfId="20083"/>
    <cellStyle name="Note 24 31" xfId="20084"/>
    <cellStyle name="Note 24 32" xfId="20085"/>
    <cellStyle name="Note 24 33" xfId="20086"/>
    <cellStyle name="Note 24 34" xfId="20087"/>
    <cellStyle name="Note 24 35" xfId="20088"/>
    <cellStyle name="Note 24 36" xfId="20089"/>
    <cellStyle name="Note 24 37" xfId="20090"/>
    <cellStyle name="Note 24 38" xfId="20091"/>
    <cellStyle name="Note 24 39" xfId="20092"/>
    <cellStyle name="Note 24 4" xfId="20093"/>
    <cellStyle name="Note 24 40" xfId="20094"/>
    <cellStyle name="Note 24 41" xfId="20095"/>
    <cellStyle name="Note 24 42" xfId="20096"/>
    <cellStyle name="Note 24 43" xfId="20097"/>
    <cellStyle name="Note 24 44" xfId="20098"/>
    <cellStyle name="Note 24 45" xfId="20099"/>
    <cellStyle name="Note 24 46" xfId="20100"/>
    <cellStyle name="Note 24 47" xfId="20101"/>
    <cellStyle name="Note 24 48" xfId="20102"/>
    <cellStyle name="Note 24 49" xfId="20103"/>
    <cellStyle name="Note 24 5" xfId="20104"/>
    <cellStyle name="Note 24 50" xfId="20105"/>
    <cellStyle name="Note 24 51" xfId="20106"/>
    <cellStyle name="Note 24 52" xfId="20107"/>
    <cellStyle name="Note 24 53" xfId="20108"/>
    <cellStyle name="Note 24 54" xfId="20109"/>
    <cellStyle name="Note 24 55" xfId="20110"/>
    <cellStyle name="Note 24 56" xfId="20111"/>
    <cellStyle name="Note 24 57" xfId="20112"/>
    <cellStyle name="Note 24 58" xfId="20113"/>
    <cellStyle name="Note 24 59" xfId="20114"/>
    <cellStyle name="Note 24 6" xfId="20115"/>
    <cellStyle name="Note 24 60" xfId="20116"/>
    <cellStyle name="Note 24 61" xfId="20117"/>
    <cellStyle name="Note 24 62" xfId="20118"/>
    <cellStyle name="Note 24 63" xfId="20119"/>
    <cellStyle name="Note 24 64" xfId="20120"/>
    <cellStyle name="Note 24 65" xfId="20121"/>
    <cellStyle name="Note 24 66" xfId="20122"/>
    <cellStyle name="Note 24 67" xfId="20123"/>
    <cellStyle name="Note 24 7" xfId="20124"/>
    <cellStyle name="Note 24 8" xfId="20125"/>
    <cellStyle name="Note 24 9" xfId="20126"/>
    <cellStyle name="Note 25" xfId="1364"/>
    <cellStyle name="Note 25 10" xfId="20127"/>
    <cellStyle name="Note 25 11" xfId="20128"/>
    <cellStyle name="Note 25 12" xfId="20129"/>
    <cellStyle name="Note 25 13" xfId="20130"/>
    <cellStyle name="Note 25 14" xfId="20131"/>
    <cellStyle name="Note 25 15" xfId="20132"/>
    <cellStyle name="Note 25 16" xfId="20133"/>
    <cellStyle name="Note 25 17" xfId="20134"/>
    <cellStyle name="Note 25 18" xfId="20135"/>
    <cellStyle name="Note 25 19" xfId="20136"/>
    <cellStyle name="Note 25 2" xfId="20137"/>
    <cellStyle name="Note 25 20" xfId="20138"/>
    <cellStyle name="Note 25 21" xfId="20139"/>
    <cellStyle name="Note 25 22" xfId="20140"/>
    <cellStyle name="Note 25 23" xfId="20141"/>
    <cellStyle name="Note 25 24" xfId="20142"/>
    <cellStyle name="Note 25 25" xfId="20143"/>
    <cellStyle name="Note 25 26" xfId="20144"/>
    <cellStyle name="Note 25 27" xfId="20145"/>
    <cellStyle name="Note 25 28" xfId="20146"/>
    <cellStyle name="Note 25 29" xfId="20147"/>
    <cellStyle name="Note 25 3" xfId="20148"/>
    <cellStyle name="Note 25 30" xfId="20149"/>
    <cellStyle name="Note 25 31" xfId="20150"/>
    <cellStyle name="Note 25 32" xfId="20151"/>
    <cellStyle name="Note 25 33" xfId="20152"/>
    <cellStyle name="Note 25 34" xfId="20153"/>
    <cellStyle name="Note 25 35" xfId="20154"/>
    <cellStyle name="Note 25 36" xfId="20155"/>
    <cellStyle name="Note 25 37" xfId="20156"/>
    <cellStyle name="Note 25 38" xfId="20157"/>
    <cellStyle name="Note 25 39" xfId="20158"/>
    <cellStyle name="Note 25 4" xfId="20159"/>
    <cellStyle name="Note 25 40" xfId="20160"/>
    <cellStyle name="Note 25 41" xfId="20161"/>
    <cellStyle name="Note 25 42" xfId="20162"/>
    <cellStyle name="Note 25 43" xfId="20163"/>
    <cellStyle name="Note 25 44" xfId="20164"/>
    <cellStyle name="Note 25 45" xfId="20165"/>
    <cellStyle name="Note 25 46" xfId="20166"/>
    <cellStyle name="Note 25 47" xfId="20167"/>
    <cellStyle name="Note 25 48" xfId="20168"/>
    <cellStyle name="Note 25 49" xfId="20169"/>
    <cellStyle name="Note 25 5" xfId="20170"/>
    <cellStyle name="Note 25 50" xfId="20171"/>
    <cellStyle name="Note 25 51" xfId="20172"/>
    <cellStyle name="Note 25 52" xfId="20173"/>
    <cellStyle name="Note 25 53" xfId="20174"/>
    <cellStyle name="Note 25 54" xfId="20175"/>
    <cellStyle name="Note 25 55" xfId="20176"/>
    <cellStyle name="Note 25 56" xfId="20177"/>
    <cellStyle name="Note 25 57" xfId="20178"/>
    <cellStyle name="Note 25 58" xfId="20179"/>
    <cellStyle name="Note 25 59" xfId="20180"/>
    <cellStyle name="Note 25 6" xfId="20181"/>
    <cellStyle name="Note 25 60" xfId="20182"/>
    <cellStyle name="Note 25 61" xfId="20183"/>
    <cellStyle name="Note 25 62" xfId="20184"/>
    <cellStyle name="Note 25 63" xfId="20185"/>
    <cellStyle name="Note 25 64" xfId="20186"/>
    <cellStyle name="Note 25 65" xfId="20187"/>
    <cellStyle name="Note 25 66" xfId="20188"/>
    <cellStyle name="Note 25 67" xfId="20189"/>
    <cellStyle name="Note 25 7" xfId="20190"/>
    <cellStyle name="Note 25 8" xfId="20191"/>
    <cellStyle name="Note 25 9" xfId="20192"/>
    <cellStyle name="Note 26" xfId="1365"/>
    <cellStyle name="Note 26 10" xfId="20193"/>
    <cellStyle name="Note 26 11" xfId="20194"/>
    <cellStyle name="Note 26 12" xfId="20195"/>
    <cellStyle name="Note 26 13" xfId="20196"/>
    <cellStyle name="Note 26 14" xfId="20197"/>
    <cellStyle name="Note 26 15" xfId="20198"/>
    <cellStyle name="Note 26 16" xfId="20199"/>
    <cellStyle name="Note 26 17" xfId="20200"/>
    <cellStyle name="Note 26 18" xfId="20201"/>
    <cellStyle name="Note 26 19" xfId="20202"/>
    <cellStyle name="Note 26 2" xfId="20203"/>
    <cellStyle name="Note 26 20" xfId="20204"/>
    <cellStyle name="Note 26 21" xfId="20205"/>
    <cellStyle name="Note 26 22" xfId="20206"/>
    <cellStyle name="Note 26 23" xfId="20207"/>
    <cellStyle name="Note 26 24" xfId="20208"/>
    <cellStyle name="Note 26 25" xfId="20209"/>
    <cellStyle name="Note 26 26" xfId="20210"/>
    <cellStyle name="Note 26 27" xfId="20211"/>
    <cellStyle name="Note 26 28" xfId="20212"/>
    <cellStyle name="Note 26 29" xfId="20213"/>
    <cellStyle name="Note 26 3" xfId="20214"/>
    <cellStyle name="Note 26 30" xfId="20215"/>
    <cellStyle name="Note 26 31" xfId="20216"/>
    <cellStyle name="Note 26 32" xfId="20217"/>
    <cellStyle name="Note 26 33" xfId="20218"/>
    <cellStyle name="Note 26 34" xfId="20219"/>
    <cellStyle name="Note 26 35" xfId="20220"/>
    <cellStyle name="Note 26 36" xfId="20221"/>
    <cellStyle name="Note 26 37" xfId="20222"/>
    <cellStyle name="Note 26 38" xfId="20223"/>
    <cellStyle name="Note 26 39" xfId="20224"/>
    <cellStyle name="Note 26 4" xfId="20225"/>
    <cellStyle name="Note 26 40" xfId="20226"/>
    <cellStyle name="Note 26 41" xfId="20227"/>
    <cellStyle name="Note 26 42" xfId="20228"/>
    <cellStyle name="Note 26 43" xfId="20229"/>
    <cellStyle name="Note 26 44" xfId="20230"/>
    <cellStyle name="Note 26 45" xfId="20231"/>
    <cellStyle name="Note 26 46" xfId="20232"/>
    <cellStyle name="Note 26 47" xfId="20233"/>
    <cellStyle name="Note 26 48" xfId="20234"/>
    <cellStyle name="Note 26 49" xfId="20235"/>
    <cellStyle name="Note 26 5" xfId="20236"/>
    <cellStyle name="Note 26 50" xfId="20237"/>
    <cellStyle name="Note 26 51" xfId="20238"/>
    <cellStyle name="Note 26 52" xfId="20239"/>
    <cellStyle name="Note 26 53" xfId="20240"/>
    <cellStyle name="Note 26 54" xfId="20241"/>
    <cellStyle name="Note 26 55" xfId="20242"/>
    <cellStyle name="Note 26 56" xfId="20243"/>
    <cellStyle name="Note 26 57" xfId="20244"/>
    <cellStyle name="Note 26 58" xfId="20245"/>
    <cellStyle name="Note 26 59" xfId="20246"/>
    <cellStyle name="Note 26 6" xfId="20247"/>
    <cellStyle name="Note 26 60" xfId="20248"/>
    <cellStyle name="Note 26 61" xfId="20249"/>
    <cellStyle name="Note 26 62" xfId="20250"/>
    <cellStyle name="Note 26 63" xfId="20251"/>
    <cellStyle name="Note 26 64" xfId="20252"/>
    <cellStyle name="Note 26 65" xfId="20253"/>
    <cellStyle name="Note 26 66" xfId="20254"/>
    <cellStyle name="Note 26 67" xfId="20255"/>
    <cellStyle name="Note 26 7" xfId="20256"/>
    <cellStyle name="Note 26 8" xfId="20257"/>
    <cellStyle name="Note 26 9" xfId="20258"/>
    <cellStyle name="Note 27" xfId="1366"/>
    <cellStyle name="Note 27 10" xfId="20259"/>
    <cellStyle name="Note 27 11" xfId="20260"/>
    <cellStyle name="Note 27 12" xfId="20261"/>
    <cellStyle name="Note 27 13" xfId="20262"/>
    <cellStyle name="Note 27 14" xfId="20263"/>
    <cellStyle name="Note 27 15" xfId="20264"/>
    <cellStyle name="Note 27 16" xfId="20265"/>
    <cellStyle name="Note 27 17" xfId="20266"/>
    <cellStyle name="Note 27 18" xfId="20267"/>
    <cellStyle name="Note 27 19" xfId="20268"/>
    <cellStyle name="Note 27 2" xfId="20269"/>
    <cellStyle name="Note 27 20" xfId="20270"/>
    <cellStyle name="Note 27 21" xfId="20271"/>
    <cellStyle name="Note 27 22" xfId="20272"/>
    <cellStyle name="Note 27 23" xfId="20273"/>
    <cellStyle name="Note 27 24" xfId="20274"/>
    <cellStyle name="Note 27 25" xfId="20275"/>
    <cellStyle name="Note 27 26" xfId="20276"/>
    <cellStyle name="Note 27 27" xfId="20277"/>
    <cellStyle name="Note 27 28" xfId="20278"/>
    <cellStyle name="Note 27 29" xfId="20279"/>
    <cellStyle name="Note 27 3" xfId="20280"/>
    <cellStyle name="Note 27 30" xfId="20281"/>
    <cellStyle name="Note 27 31" xfId="20282"/>
    <cellStyle name="Note 27 32" xfId="20283"/>
    <cellStyle name="Note 27 33" xfId="20284"/>
    <cellStyle name="Note 27 34" xfId="20285"/>
    <cellStyle name="Note 27 35" xfId="20286"/>
    <cellStyle name="Note 27 36" xfId="20287"/>
    <cellStyle name="Note 27 37" xfId="20288"/>
    <cellStyle name="Note 27 38" xfId="20289"/>
    <cellStyle name="Note 27 39" xfId="20290"/>
    <cellStyle name="Note 27 4" xfId="20291"/>
    <cellStyle name="Note 27 40" xfId="20292"/>
    <cellStyle name="Note 27 41" xfId="20293"/>
    <cellStyle name="Note 27 42" xfId="20294"/>
    <cellStyle name="Note 27 43" xfId="20295"/>
    <cellStyle name="Note 27 44" xfId="20296"/>
    <cellStyle name="Note 27 45" xfId="20297"/>
    <cellStyle name="Note 27 46" xfId="20298"/>
    <cellStyle name="Note 27 47" xfId="20299"/>
    <cellStyle name="Note 27 48" xfId="20300"/>
    <cellStyle name="Note 27 49" xfId="20301"/>
    <cellStyle name="Note 27 5" xfId="20302"/>
    <cellStyle name="Note 27 50" xfId="20303"/>
    <cellStyle name="Note 27 51" xfId="20304"/>
    <cellStyle name="Note 27 52" xfId="20305"/>
    <cellStyle name="Note 27 53" xfId="20306"/>
    <cellStyle name="Note 27 54" xfId="20307"/>
    <cellStyle name="Note 27 55" xfId="20308"/>
    <cellStyle name="Note 27 56" xfId="20309"/>
    <cellStyle name="Note 27 57" xfId="20310"/>
    <cellStyle name="Note 27 58" xfId="20311"/>
    <cellStyle name="Note 27 59" xfId="20312"/>
    <cellStyle name="Note 27 6" xfId="20313"/>
    <cellStyle name="Note 27 60" xfId="20314"/>
    <cellStyle name="Note 27 61" xfId="20315"/>
    <cellStyle name="Note 27 62" xfId="20316"/>
    <cellStyle name="Note 27 63" xfId="20317"/>
    <cellStyle name="Note 27 64" xfId="20318"/>
    <cellStyle name="Note 27 65" xfId="20319"/>
    <cellStyle name="Note 27 66" xfId="20320"/>
    <cellStyle name="Note 27 67" xfId="20321"/>
    <cellStyle name="Note 27 7" xfId="20322"/>
    <cellStyle name="Note 27 8" xfId="20323"/>
    <cellStyle name="Note 27 9" xfId="20324"/>
    <cellStyle name="Note 28" xfId="1367"/>
    <cellStyle name="Note 28 10" xfId="20325"/>
    <cellStyle name="Note 28 11" xfId="20326"/>
    <cellStyle name="Note 28 12" xfId="20327"/>
    <cellStyle name="Note 28 13" xfId="20328"/>
    <cellStyle name="Note 28 14" xfId="20329"/>
    <cellStyle name="Note 28 15" xfId="20330"/>
    <cellStyle name="Note 28 16" xfId="20331"/>
    <cellStyle name="Note 28 17" xfId="20332"/>
    <cellStyle name="Note 28 18" xfId="20333"/>
    <cellStyle name="Note 28 19" xfId="20334"/>
    <cellStyle name="Note 28 2" xfId="20335"/>
    <cellStyle name="Note 28 20" xfId="20336"/>
    <cellStyle name="Note 28 21" xfId="20337"/>
    <cellStyle name="Note 28 22" xfId="20338"/>
    <cellStyle name="Note 28 23" xfId="20339"/>
    <cellStyle name="Note 28 24" xfId="20340"/>
    <cellStyle name="Note 28 25" xfId="20341"/>
    <cellStyle name="Note 28 26" xfId="20342"/>
    <cellStyle name="Note 28 27" xfId="20343"/>
    <cellStyle name="Note 28 28" xfId="20344"/>
    <cellStyle name="Note 28 29" xfId="20345"/>
    <cellStyle name="Note 28 3" xfId="20346"/>
    <cellStyle name="Note 28 30" xfId="20347"/>
    <cellStyle name="Note 28 31" xfId="20348"/>
    <cellStyle name="Note 28 32" xfId="20349"/>
    <cellStyle name="Note 28 33" xfId="20350"/>
    <cellStyle name="Note 28 34" xfId="20351"/>
    <cellStyle name="Note 28 35" xfId="20352"/>
    <cellStyle name="Note 28 36" xfId="20353"/>
    <cellStyle name="Note 28 37" xfId="20354"/>
    <cellStyle name="Note 28 38" xfId="20355"/>
    <cellStyle name="Note 28 39" xfId="20356"/>
    <cellStyle name="Note 28 4" xfId="20357"/>
    <cellStyle name="Note 28 40" xfId="20358"/>
    <cellStyle name="Note 28 41" xfId="20359"/>
    <cellStyle name="Note 28 42" xfId="20360"/>
    <cellStyle name="Note 28 43" xfId="20361"/>
    <cellStyle name="Note 28 44" xfId="20362"/>
    <cellStyle name="Note 28 45" xfId="20363"/>
    <cellStyle name="Note 28 46" xfId="20364"/>
    <cellStyle name="Note 28 47" xfId="20365"/>
    <cellStyle name="Note 28 48" xfId="20366"/>
    <cellStyle name="Note 28 49" xfId="20367"/>
    <cellStyle name="Note 28 5" xfId="20368"/>
    <cellStyle name="Note 28 50" xfId="20369"/>
    <cellStyle name="Note 28 51" xfId="20370"/>
    <cellStyle name="Note 28 52" xfId="20371"/>
    <cellStyle name="Note 28 53" xfId="20372"/>
    <cellStyle name="Note 28 54" xfId="20373"/>
    <cellStyle name="Note 28 55" xfId="20374"/>
    <cellStyle name="Note 28 56" xfId="20375"/>
    <cellStyle name="Note 28 57" xfId="20376"/>
    <cellStyle name="Note 28 58" xfId="20377"/>
    <cellStyle name="Note 28 59" xfId="20378"/>
    <cellStyle name="Note 28 6" xfId="20379"/>
    <cellStyle name="Note 28 60" xfId="20380"/>
    <cellStyle name="Note 28 61" xfId="20381"/>
    <cellStyle name="Note 28 62" xfId="20382"/>
    <cellStyle name="Note 28 63" xfId="20383"/>
    <cellStyle name="Note 28 64" xfId="20384"/>
    <cellStyle name="Note 28 65" xfId="20385"/>
    <cellStyle name="Note 28 66" xfId="20386"/>
    <cellStyle name="Note 28 67" xfId="20387"/>
    <cellStyle name="Note 28 7" xfId="20388"/>
    <cellStyle name="Note 28 8" xfId="20389"/>
    <cellStyle name="Note 28 9" xfId="20390"/>
    <cellStyle name="Note 29" xfId="1368"/>
    <cellStyle name="Note 29 10" xfId="20391"/>
    <cellStyle name="Note 29 11" xfId="20392"/>
    <cellStyle name="Note 29 12" xfId="20393"/>
    <cellStyle name="Note 29 13" xfId="20394"/>
    <cellStyle name="Note 29 14" xfId="20395"/>
    <cellStyle name="Note 29 15" xfId="20396"/>
    <cellStyle name="Note 29 16" xfId="20397"/>
    <cellStyle name="Note 29 17" xfId="20398"/>
    <cellStyle name="Note 29 18" xfId="20399"/>
    <cellStyle name="Note 29 19" xfId="20400"/>
    <cellStyle name="Note 29 2" xfId="20401"/>
    <cellStyle name="Note 29 20" xfId="20402"/>
    <cellStyle name="Note 29 21" xfId="20403"/>
    <cellStyle name="Note 29 22" xfId="20404"/>
    <cellStyle name="Note 29 23" xfId="20405"/>
    <cellStyle name="Note 29 24" xfId="20406"/>
    <cellStyle name="Note 29 25" xfId="20407"/>
    <cellStyle name="Note 29 26" xfId="20408"/>
    <cellStyle name="Note 29 27" xfId="20409"/>
    <cellStyle name="Note 29 28" xfId="20410"/>
    <cellStyle name="Note 29 29" xfId="20411"/>
    <cellStyle name="Note 29 3" xfId="20412"/>
    <cellStyle name="Note 29 30" xfId="20413"/>
    <cellStyle name="Note 29 31" xfId="20414"/>
    <cellStyle name="Note 29 32" xfId="20415"/>
    <cellStyle name="Note 29 33" xfId="20416"/>
    <cellStyle name="Note 29 34" xfId="20417"/>
    <cellStyle name="Note 29 35" xfId="20418"/>
    <cellStyle name="Note 29 36" xfId="20419"/>
    <cellStyle name="Note 29 37" xfId="20420"/>
    <cellStyle name="Note 29 38" xfId="20421"/>
    <cellStyle name="Note 29 39" xfId="20422"/>
    <cellStyle name="Note 29 4" xfId="20423"/>
    <cellStyle name="Note 29 40" xfId="20424"/>
    <cellStyle name="Note 29 41" xfId="20425"/>
    <cellStyle name="Note 29 42" xfId="20426"/>
    <cellStyle name="Note 29 43" xfId="20427"/>
    <cellStyle name="Note 29 44" xfId="20428"/>
    <cellStyle name="Note 29 45" xfId="20429"/>
    <cellStyle name="Note 29 46" xfId="20430"/>
    <cellStyle name="Note 29 47" xfId="20431"/>
    <cellStyle name="Note 29 48" xfId="20432"/>
    <cellStyle name="Note 29 49" xfId="20433"/>
    <cellStyle name="Note 29 5" xfId="20434"/>
    <cellStyle name="Note 29 50" xfId="20435"/>
    <cellStyle name="Note 29 51" xfId="20436"/>
    <cellStyle name="Note 29 52" xfId="20437"/>
    <cellStyle name="Note 29 53" xfId="20438"/>
    <cellStyle name="Note 29 54" xfId="20439"/>
    <cellStyle name="Note 29 55" xfId="20440"/>
    <cellStyle name="Note 29 56" xfId="20441"/>
    <cellStyle name="Note 29 57" xfId="20442"/>
    <cellStyle name="Note 29 58" xfId="20443"/>
    <cellStyle name="Note 29 59" xfId="20444"/>
    <cellStyle name="Note 29 6" xfId="20445"/>
    <cellStyle name="Note 29 60" xfId="20446"/>
    <cellStyle name="Note 29 61" xfId="20447"/>
    <cellStyle name="Note 29 62" xfId="20448"/>
    <cellStyle name="Note 29 63" xfId="20449"/>
    <cellStyle name="Note 29 64" xfId="20450"/>
    <cellStyle name="Note 29 65" xfId="20451"/>
    <cellStyle name="Note 29 66" xfId="20452"/>
    <cellStyle name="Note 29 67" xfId="20453"/>
    <cellStyle name="Note 29 7" xfId="20454"/>
    <cellStyle name="Note 29 8" xfId="20455"/>
    <cellStyle name="Note 29 9" xfId="20456"/>
    <cellStyle name="Note 3" xfId="1369"/>
    <cellStyle name="Note 3 10" xfId="20457"/>
    <cellStyle name="Note 3 11" xfId="20458"/>
    <cellStyle name="Note 3 12" xfId="20459"/>
    <cellStyle name="Note 3 13" xfId="20460"/>
    <cellStyle name="Note 3 14" xfId="20461"/>
    <cellStyle name="Note 3 15" xfId="20462"/>
    <cellStyle name="Note 3 16" xfId="20463"/>
    <cellStyle name="Note 3 17" xfId="20464"/>
    <cellStyle name="Note 3 18" xfId="20465"/>
    <cellStyle name="Note 3 19" xfId="20466"/>
    <cellStyle name="Note 3 2" xfId="20467"/>
    <cellStyle name="Note 3 20" xfId="20468"/>
    <cellStyle name="Note 3 21" xfId="20469"/>
    <cellStyle name="Note 3 22" xfId="20470"/>
    <cellStyle name="Note 3 23" xfId="20471"/>
    <cellStyle name="Note 3 24" xfId="20472"/>
    <cellStyle name="Note 3 25" xfId="20473"/>
    <cellStyle name="Note 3 26" xfId="20474"/>
    <cellStyle name="Note 3 27" xfId="20475"/>
    <cellStyle name="Note 3 28" xfId="20476"/>
    <cellStyle name="Note 3 29" xfId="20477"/>
    <cellStyle name="Note 3 3" xfId="20478"/>
    <cellStyle name="Note 3 30" xfId="20479"/>
    <cellStyle name="Note 3 31" xfId="20480"/>
    <cellStyle name="Note 3 32" xfId="20481"/>
    <cellStyle name="Note 3 33" xfId="20482"/>
    <cellStyle name="Note 3 34" xfId="20483"/>
    <cellStyle name="Note 3 35" xfId="20484"/>
    <cellStyle name="Note 3 36" xfId="20485"/>
    <cellStyle name="Note 3 37" xfId="20486"/>
    <cellStyle name="Note 3 38" xfId="20487"/>
    <cellStyle name="Note 3 39" xfId="20488"/>
    <cellStyle name="Note 3 4" xfId="20489"/>
    <cellStyle name="Note 3 40" xfId="20490"/>
    <cellStyle name="Note 3 41" xfId="20491"/>
    <cellStyle name="Note 3 42" xfId="20492"/>
    <cellStyle name="Note 3 43" xfId="20493"/>
    <cellStyle name="Note 3 44" xfId="20494"/>
    <cellStyle name="Note 3 45" xfId="20495"/>
    <cellStyle name="Note 3 46" xfId="20496"/>
    <cellStyle name="Note 3 47" xfId="20497"/>
    <cellStyle name="Note 3 48" xfId="20498"/>
    <cellStyle name="Note 3 49" xfId="20499"/>
    <cellStyle name="Note 3 5" xfId="20500"/>
    <cellStyle name="Note 3 50" xfId="20501"/>
    <cellStyle name="Note 3 51" xfId="20502"/>
    <cellStyle name="Note 3 52" xfId="20503"/>
    <cellStyle name="Note 3 53" xfId="20504"/>
    <cellStyle name="Note 3 54" xfId="20505"/>
    <cellStyle name="Note 3 55" xfId="20506"/>
    <cellStyle name="Note 3 56" xfId="20507"/>
    <cellStyle name="Note 3 57" xfId="20508"/>
    <cellStyle name="Note 3 58" xfId="20509"/>
    <cellStyle name="Note 3 59" xfId="20510"/>
    <cellStyle name="Note 3 6" xfId="20511"/>
    <cellStyle name="Note 3 60" xfId="20512"/>
    <cellStyle name="Note 3 61" xfId="20513"/>
    <cellStyle name="Note 3 62" xfId="20514"/>
    <cellStyle name="Note 3 63" xfId="20515"/>
    <cellStyle name="Note 3 64" xfId="20516"/>
    <cellStyle name="Note 3 65" xfId="20517"/>
    <cellStyle name="Note 3 66" xfId="20518"/>
    <cellStyle name="Note 3 67" xfId="20519"/>
    <cellStyle name="Note 3 7" xfId="20520"/>
    <cellStyle name="Note 3 8" xfId="20521"/>
    <cellStyle name="Note 3 9" xfId="20522"/>
    <cellStyle name="Note 30" xfId="1370"/>
    <cellStyle name="Note 30 10" xfId="20523"/>
    <cellStyle name="Note 30 11" xfId="20524"/>
    <cellStyle name="Note 30 12" xfId="20525"/>
    <cellStyle name="Note 30 13" xfId="20526"/>
    <cellStyle name="Note 30 14" xfId="20527"/>
    <cellStyle name="Note 30 15" xfId="20528"/>
    <cellStyle name="Note 30 16" xfId="20529"/>
    <cellStyle name="Note 30 17" xfId="20530"/>
    <cellStyle name="Note 30 18" xfId="20531"/>
    <cellStyle name="Note 30 19" xfId="20532"/>
    <cellStyle name="Note 30 2" xfId="20533"/>
    <cellStyle name="Note 30 20" xfId="20534"/>
    <cellStyle name="Note 30 21" xfId="20535"/>
    <cellStyle name="Note 30 22" xfId="20536"/>
    <cellStyle name="Note 30 23" xfId="20537"/>
    <cellStyle name="Note 30 24" xfId="20538"/>
    <cellStyle name="Note 30 25" xfId="20539"/>
    <cellStyle name="Note 30 26" xfId="20540"/>
    <cellStyle name="Note 30 27" xfId="20541"/>
    <cellStyle name="Note 30 28" xfId="20542"/>
    <cellStyle name="Note 30 29" xfId="20543"/>
    <cellStyle name="Note 30 3" xfId="20544"/>
    <cellStyle name="Note 30 30" xfId="20545"/>
    <cellStyle name="Note 30 31" xfId="20546"/>
    <cellStyle name="Note 30 32" xfId="20547"/>
    <cellStyle name="Note 30 33" xfId="20548"/>
    <cellStyle name="Note 30 34" xfId="20549"/>
    <cellStyle name="Note 30 35" xfId="20550"/>
    <cellStyle name="Note 30 36" xfId="20551"/>
    <cellStyle name="Note 30 37" xfId="20552"/>
    <cellStyle name="Note 30 38" xfId="20553"/>
    <cellStyle name="Note 30 39" xfId="20554"/>
    <cellStyle name="Note 30 4" xfId="20555"/>
    <cellStyle name="Note 30 40" xfId="20556"/>
    <cellStyle name="Note 30 41" xfId="20557"/>
    <cellStyle name="Note 30 42" xfId="20558"/>
    <cellStyle name="Note 30 43" xfId="20559"/>
    <cellStyle name="Note 30 44" xfId="20560"/>
    <cellStyle name="Note 30 45" xfId="20561"/>
    <cellStyle name="Note 30 46" xfId="20562"/>
    <cellStyle name="Note 30 47" xfId="20563"/>
    <cellStyle name="Note 30 48" xfId="20564"/>
    <cellStyle name="Note 30 49" xfId="20565"/>
    <cellStyle name="Note 30 5" xfId="20566"/>
    <cellStyle name="Note 30 50" xfId="20567"/>
    <cellStyle name="Note 30 51" xfId="20568"/>
    <cellStyle name="Note 30 52" xfId="20569"/>
    <cellStyle name="Note 30 53" xfId="20570"/>
    <cellStyle name="Note 30 54" xfId="20571"/>
    <cellStyle name="Note 30 55" xfId="20572"/>
    <cellStyle name="Note 30 56" xfId="20573"/>
    <cellStyle name="Note 30 57" xfId="20574"/>
    <cellStyle name="Note 30 58" xfId="20575"/>
    <cellStyle name="Note 30 59" xfId="20576"/>
    <cellStyle name="Note 30 6" xfId="20577"/>
    <cellStyle name="Note 30 60" xfId="20578"/>
    <cellStyle name="Note 30 61" xfId="20579"/>
    <cellStyle name="Note 30 62" xfId="20580"/>
    <cellStyle name="Note 30 63" xfId="20581"/>
    <cellStyle name="Note 30 64" xfId="20582"/>
    <cellStyle name="Note 30 65" xfId="20583"/>
    <cellStyle name="Note 30 66" xfId="20584"/>
    <cellStyle name="Note 30 67" xfId="20585"/>
    <cellStyle name="Note 30 7" xfId="20586"/>
    <cellStyle name="Note 30 8" xfId="20587"/>
    <cellStyle name="Note 30 9" xfId="20588"/>
    <cellStyle name="Note 31" xfId="1371"/>
    <cellStyle name="Note 31 10" xfId="20589"/>
    <cellStyle name="Note 31 11" xfId="20590"/>
    <cellStyle name="Note 31 12" xfId="20591"/>
    <cellStyle name="Note 31 13" xfId="20592"/>
    <cellStyle name="Note 31 14" xfId="20593"/>
    <cellStyle name="Note 31 15" xfId="20594"/>
    <cellStyle name="Note 31 16" xfId="20595"/>
    <cellStyle name="Note 31 17" xfId="20596"/>
    <cellStyle name="Note 31 18" xfId="20597"/>
    <cellStyle name="Note 31 19" xfId="20598"/>
    <cellStyle name="Note 31 2" xfId="20599"/>
    <cellStyle name="Note 31 20" xfId="20600"/>
    <cellStyle name="Note 31 21" xfId="20601"/>
    <cellStyle name="Note 31 22" xfId="20602"/>
    <cellStyle name="Note 31 23" xfId="20603"/>
    <cellStyle name="Note 31 24" xfId="20604"/>
    <cellStyle name="Note 31 25" xfId="20605"/>
    <cellStyle name="Note 31 26" xfId="20606"/>
    <cellStyle name="Note 31 27" xfId="20607"/>
    <cellStyle name="Note 31 28" xfId="20608"/>
    <cellStyle name="Note 31 29" xfId="20609"/>
    <cellStyle name="Note 31 3" xfId="20610"/>
    <cellStyle name="Note 31 30" xfId="20611"/>
    <cellStyle name="Note 31 31" xfId="20612"/>
    <cellStyle name="Note 31 32" xfId="20613"/>
    <cellStyle name="Note 31 33" xfId="20614"/>
    <cellStyle name="Note 31 34" xfId="20615"/>
    <cellStyle name="Note 31 35" xfId="20616"/>
    <cellStyle name="Note 31 36" xfId="20617"/>
    <cellStyle name="Note 31 37" xfId="20618"/>
    <cellStyle name="Note 31 38" xfId="20619"/>
    <cellStyle name="Note 31 39" xfId="20620"/>
    <cellStyle name="Note 31 4" xfId="20621"/>
    <cellStyle name="Note 31 40" xfId="20622"/>
    <cellStyle name="Note 31 41" xfId="20623"/>
    <cellStyle name="Note 31 42" xfId="20624"/>
    <cellStyle name="Note 31 43" xfId="20625"/>
    <cellStyle name="Note 31 44" xfId="20626"/>
    <cellStyle name="Note 31 45" xfId="20627"/>
    <cellStyle name="Note 31 46" xfId="20628"/>
    <cellStyle name="Note 31 47" xfId="20629"/>
    <cellStyle name="Note 31 48" xfId="20630"/>
    <cellStyle name="Note 31 49" xfId="20631"/>
    <cellStyle name="Note 31 5" xfId="20632"/>
    <cellStyle name="Note 31 50" xfId="20633"/>
    <cellStyle name="Note 31 51" xfId="20634"/>
    <cellStyle name="Note 31 52" xfId="20635"/>
    <cellStyle name="Note 31 53" xfId="20636"/>
    <cellStyle name="Note 31 54" xfId="20637"/>
    <cellStyle name="Note 31 55" xfId="20638"/>
    <cellStyle name="Note 31 56" xfId="20639"/>
    <cellStyle name="Note 31 57" xfId="20640"/>
    <cellStyle name="Note 31 58" xfId="20641"/>
    <cellStyle name="Note 31 59" xfId="20642"/>
    <cellStyle name="Note 31 6" xfId="20643"/>
    <cellStyle name="Note 31 60" xfId="20644"/>
    <cellStyle name="Note 31 61" xfId="20645"/>
    <cellStyle name="Note 31 62" xfId="20646"/>
    <cellStyle name="Note 31 63" xfId="20647"/>
    <cellStyle name="Note 31 64" xfId="20648"/>
    <cellStyle name="Note 31 65" xfId="20649"/>
    <cellStyle name="Note 31 66" xfId="20650"/>
    <cellStyle name="Note 31 67" xfId="20651"/>
    <cellStyle name="Note 31 7" xfId="20652"/>
    <cellStyle name="Note 31 8" xfId="20653"/>
    <cellStyle name="Note 31 9" xfId="20654"/>
    <cellStyle name="Note 4" xfId="1372"/>
    <cellStyle name="Note 4 10" xfId="20655"/>
    <cellStyle name="Note 4 11" xfId="20656"/>
    <cellStyle name="Note 4 12" xfId="20657"/>
    <cellStyle name="Note 4 13" xfId="20658"/>
    <cellStyle name="Note 4 14" xfId="20659"/>
    <cellStyle name="Note 4 15" xfId="20660"/>
    <cellStyle name="Note 4 16" xfId="20661"/>
    <cellStyle name="Note 4 17" xfId="20662"/>
    <cellStyle name="Note 4 18" xfId="20663"/>
    <cellStyle name="Note 4 19" xfId="20664"/>
    <cellStyle name="Note 4 2" xfId="20665"/>
    <cellStyle name="Note 4 20" xfId="20666"/>
    <cellStyle name="Note 4 21" xfId="20667"/>
    <cellStyle name="Note 4 22" xfId="20668"/>
    <cellStyle name="Note 4 23" xfId="20669"/>
    <cellStyle name="Note 4 24" xfId="20670"/>
    <cellStyle name="Note 4 25" xfId="20671"/>
    <cellStyle name="Note 4 26" xfId="20672"/>
    <cellStyle name="Note 4 27" xfId="20673"/>
    <cellStyle name="Note 4 28" xfId="20674"/>
    <cellStyle name="Note 4 29" xfId="20675"/>
    <cellStyle name="Note 4 3" xfId="20676"/>
    <cellStyle name="Note 4 30" xfId="20677"/>
    <cellStyle name="Note 4 31" xfId="20678"/>
    <cellStyle name="Note 4 32" xfId="20679"/>
    <cellStyle name="Note 4 33" xfId="20680"/>
    <cellStyle name="Note 4 34" xfId="20681"/>
    <cellStyle name="Note 4 35" xfId="20682"/>
    <cellStyle name="Note 4 36" xfId="20683"/>
    <cellStyle name="Note 4 37" xfId="20684"/>
    <cellStyle name="Note 4 38" xfId="20685"/>
    <cellStyle name="Note 4 39" xfId="20686"/>
    <cellStyle name="Note 4 4" xfId="20687"/>
    <cellStyle name="Note 4 40" xfId="20688"/>
    <cellStyle name="Note 4 41" xfId="20689"/>
    <cellStyle name="Note 4 42" xfId="20690"/>
    <cellStyle name="Note 4 43" xfId="20691"/>
    <cellStyle name="Note 4 44" xfId="20692"/>
    <cellStyle name="Note 4 45" xfId="20693"/>
    <cellStyle name="Note 4 46" xfId="20694"/>
    <cellStyle name="Note 4 47" xfId="20695"/>
    <cellStyle name="Note 4 48" xfId="20696"/>
    <cellStyle name="Note 4 49" xfId="20697"/>
    <cellStyle name="Note 4 5" xfId="20698"/>
    <cellStyle name="Note 4 50" xfId="20699"/>
    <cellStyle name="Note 4 51" xfId="20700"/>
    <cellStyle name="Note 4 52" xfId="20701"/>
    <cellStyle name="Note 4 53" xfId="20702"/>
    <cellStyle name="Note 4 54" xfId="20703"/>
    <cellStyle name="Note 4 55" xfId="20704"/>
    <cellStyle name="Note 4 56" xfId="20705"/>
    <cellStyle name="Note 4 57" xfId="20706"/>
    <cellStyle name="Note 4 58" xfId="20707"/>
    <cellStyle name="Note 4 59" xfId="20708"/>
    <cellStyle name="Note 4 6" xfId="20709"/>
    <cellStyle name="Note 4 60" xfId="20710"/>
    <cellStyle name="Note 4 61" xfId="20711"/>
    <cellStyle name="Note 4 62" xfId="20712"/>
    <cellStyle name="Note 4 63" xfId="20713"/>
    <cellStyle name="Note 4 64" xfId="20714"/>
    <cellStyle name="Note 4 65" xfId="20715"/>
    <cellStyle name="Note 4 66" xfId="20716"/>
    <cellStyle name="Note 4 67" xfId="20717"/>
    <cellStyle name="Note 4 7" xfId="20718"/>
    <cellStyle name="Note 4 8" xfId="20719"/>
    <cellStyle name="Note 4 9" xfId="20720"/>
    <cellStyle name="Note 5" xfId="1373"/>
    <cellStyle name="Note 5 10" xfId="20721"/>
    <cellStyle name="Note 5 11" xfId="20722"/>
    <cellStyle name="Note 5 12" xfId="20723"/>
    <cellStyle name="Note 5 13" xfId="20724"/>
    <cellStyle name="Note 5 14" xfId="20725"/>
    <cellStyle name="Note 5 15" xfId="20726"/>
    <cellStyle name="Note 5 16" xfId="20727"/>
    <cellStyle name="Note 5 17" xfId="20728"/>
    <cellStyle name="Note 5 18" xfId="20729"/>
    <cellStyle name="Note 5 19" xfId="20730"/>
    <cellStyle name="Note 5 2" xfId="20731"/>
    <cellStyle name="Note 5 20" xfId="20732"/>
    <cellStyle name="Note 5 21" xfId="20733"/>
    <cellStyle name="Note 5 22" xfId="20734"/>
    <cellStyle name="Note 5 23" xfId="20735"/>
    <cellStyle name="Note 5 24" xfId="20736"/>
    <cellStyle name="Note 5 25" xfId="20737"/>
    <cellStyle name="Note 5 26" xfId="20738"/>
    <cellStyle name="Note 5 27" xfId="20739"/>
    <cellStyle name="Note 5 28" xfId="20740"/>
    <cellStyle name="Note 5 29" xfId="20741"/>
    <cellStyle name="Note 5 3" xfId="20742"/>
    <cellStyle name="Note 5 30" xfId="20743"/>
    <cellStyle name="Note 5 31" xfId="20744"/>
    <cellStyle name="Note 5 32" xfId="20745"/>
    <cellStyle name="Note 5 33" xfId="20746"/>
    <cellStyle name="Note 5 34" xfId="20747"/>
    <cellStyle name="Note 5 35" xfId="20748"/>
    <cellStyle name="Note 5 36" xfId="20749"/>
    <cellStyle name="Note 5 37" xfId="20750"/>
    <cellStyle name="Note 5 38" xfId="20751"/>
    <cellStyle name="Note 5 39" xfId="20752"/>
    <cellStyle name="Note 5 4" xfId="20753"/>
    <cellStyle name="Note 5 40" xfId="20754"/>
    <cellStyle name="Note 5 41" xfId="20755"/>
    <cellStyle name="Note 5 42" xfId="20756"/>
    <cellStyle name="Note 5 43" xfId="20757"/>
    <cellStyle name="Note 5 44" xfId="20758"/>
    <cellStyle name="Note 5 45" xfId="20759"/>
    <cellStyle name="Note 5 46" xfId="20760"/>
    <cellStyle name="Note 5 47" xfId="20761"/>
    <cellStyle name="Note 5 48" xfId="20762"/>
    <cellStyle name="Note 5 49" xfId="20763"/>
    <cellStyle name="Note 5 5" xfId="20764"/>
    <cellStyle name="Note 5 50" xfId="20765"/>
    <cellStyle name="Note 5 51" xfId="20766"/>
    <cellStyle name="Note 5 52" xfId="20767"/>
    <cellStyle name="Note 5 53" xfId="20768"/>
    <cellStyle name="Note 5 54" xfId="20769"/>
    <cellStyle name="Note 5 55" xfId="20770"/>
    <cellStyle name="Note 5 56" xfId="20771"/>
    <cellStyle name="Note 5 57" xfId="20772"/>
    <cellStyle name="Note 5 58" xfId="20773"/>
    <cellStyle name="Note 5 59" xfId="20774"/>
    <cellStyle name="Note 5 6" xfId="20775"/>
    <cellStyle name="Note 5 60" xfId="20776"/>
    <cellStyle name="Note 5 61" xfId="20777"/>
    <cellStyle name="Note 5 62" xfId="20778"/>
    <cellStyle name="Note 5 63" xfId="20779"/>
    <cellStyle name="Note 5 64" xfId="20780"/>
    <cellStyle name="Note 5 65" xfId="20781"/>
    <cellStyle name="Note 5 66" xfId="20782"/>
    <cellStyle name="Note 5 67" xfId="20783"/>
    <cellStyle name="Note 5 7" xfId="20784"/>
    <cellStyle name="Note 5 8" xfId="20785"/>
    <cellStyle name="Note 5 9" xfId="20786"/>
    <cellStyle name="Note 6" xfId="1374"/>
    <cellStyle name="Note 6 10" xfId="20787"/>
    <cellStyle name="Note 6 11" xfId="20788"/>
    <cellStyle name="Note 6 12" xfId="20789"/>
    <cellStyle name="Note 6 13" xfId="20790"/>
    <cellStyle name="Note 6 14" xfId="20791"/>
    <cellStyle name="Note 6 15" xfId="20792"/>
    <cellStyle name="Note 6 16" xfId="20793"/>
    <cellStyle name="Note 6 17" xfId="20794"/>
    <cellStyle name="Note 6 18" xfId="20795"/>
    <cellStyle name="Note 6 19" xfId="20796"/>
    <cellStyle name="Note 6 2" xfId="20797"/>
    <cellStyle name="Note 6 20" xfId="20798"/>
    <cellStyle name="Note 6 21" xfId="20799"/>
    <cellStyle name="Note 6 22" xfId="20800"/>
    <cellStyle name="Note 6 23" xfId="20801"/>
    <cellStyle name="Note 6 24" xfId="20802"/>
    <cellStyle name="Note 6 25" xfId="20803"/>
    <cellStyle name="Note 6 26" xfId="20804"/>
    <cellStyle name="Note 6 27" xfId="20805"/>
    <cellStyle name="Note 6 28" xfId="20806"/>
    <cellStyle name="Note 6 29" xfId="20807"/>
    <cellStyle name="Note 6 3" xfId="20808"/>
    <cellStyle name="Note 6 30" xfId="20809"/>
    <cellStyle name="Note 6 31" xfId="20810"/>
    <cellStyle name="Note 6 32" xfId="20811"/>
    <cellStyle name="Note 6 33" xfId="20812"/>
    <cellStyle name="Note 6 34" xfId="20813"/>
    <cellStyle name="Note 6 35" xfId="20814"/>
    <cellStyle name="Note 6 36" xfId="20815"/>
    <cellStyle name="Note 6 37" xfId="20816"/>
    <cellStyle name="Note 6 38" xfId="20817"/>
    <cellStyle name="Note 6 39" xfId="20818"/>
    <cellStyle name="Note 6 4" xfId="20819"/>
    <cellStyle name="Note 6 40" xfId="20820"/>
    <cellStyle name="Note 6 41" xfId="20821"/>
    <cellStyle name="Note 6 42" xfId="20822"/>
    <cellStyle name="Note 6 43" xfId="20823"/>
    <cellStyle name="Note 6 44" xfId="20824"/>
    <cellStyle name="Note 6 45" xfId="20825"/>
    <cellStyle name="Note 6 46" xfId="20826"/>
    <cellStyle name="Note 6 47" xfId="20827"/>
    <cellStyle name="Note 6 48" xfId="20828"/>
    <cellStyle name="Note 6 49" xfId="20829"/>
    <cellStyle name="Note 6 5" xfId="20830"/>
    <cellStyle name="Note 6 50" xfId="20831"/>
    <cellStyle name="Note 6 51" xfId="20832"/>
    <cellStyle name="Note 6 52" xfId="20833"/>
    <cellStyle name="Note 6 53" xfId="20834"/>
    <cellStyle name="Note 6 54" xfId="20835"/>
    <cellStyle name="Note 6 55" xfId="20836"/>
    <cellStyle name="Note 6 56" xfId="20837"/>
    <cellStyle name="Note 6 57" xfId="20838"/>
    <cellStyle name="Note 6 58" xfId="20839"/>
    <cellStyle name="Note 6 59" xfId="20840"/>
    <cellStyle name="Note 6 6" xfId="20841"/>
    <cellStyle name="Note 6 60" xfId="20842"/>
    <cellStyle name="Note 6 61" xfId="20843"/>
    <cellStyle name="Note 6 62" xfId="20844"/>
    <cellStyle name="Note 6 63" xfId="20845"/>
    <cellStyle name="Note 6 64" xfId="20846"/>
    <cellStyle name="Note 6 65" xfId="20847"/>
    <cellStyle name="Note 6 66" xfId="20848"/>
    <cellStyle name="Note 6 67" xfId="20849"/>
    <cellStyle name="Note 6 7" xfId="20850"/>
    <cellStyle name="Note 6 8" xfId="20851"/>
    <cellStyle name="Note 6 9" xfId="20852"/>
    <cellStyle name="Note 7" xfId="1375"/>
    <cellStyle name="Note 7 10" xfId="20853"/>
    <cellStyle name="Note 7 11" xfId="20854"/>
    <cellStyle name="Note 7 12" xfId="20855"/>
    <cellStyle name="Note 7 13" xfId="20856"/>
    <cellStyle name="Note 7 14" xfId="20857"/>
    <cellStyle name="Note 7 15" xfId="20858"/>
    <cellStyle name="Note 7 16" xfId="20859"/>
    <cellStyle name="Note 7 17" xfId="20860"/>
    <cellStyle name="Note 7 18" xfId="20861"/>
    <cellStyle name="Note 7 19" xfId="20862"/>
    <cellStyle name="Note 7 2" xfId="20863"/>
    <cellStyle name="Note 7 20" xfId="20864"/>
    <cellStyle name="Note 7 21" xfId="20865"/>
    <cellStyle name="Note 7 22" xfId="20866"/>
    <cellStyle name="Note 7 23" xfId="20867"/>
    <cellStyle name="Note 7 24" xfId="20868"/>
    <cellStyle name="Note 7 25" xfId="20869"/>
    <cellStyle name="Note 7 26" xfId="20870"/>
    <cellStyle name="Note 7 27" xfId="20871"/>
    <cellStyle name="Note 7 28" xfId="20872"/>
    <cellStyle name="Note 7 29" xfId="20873"/>
    <cellStyle name="Note 7 3" xfId="20874"/>
    <cellStyle name="Note 7 30" xfId="20875"/>
    <cellStyle name="Note 7 31" xfId="20876"/>
    <cellStyle name="Note 7 32" xfId="20877"/>
    <cellStyle name="Note 7 33" xfId="20878"/>
    <cellStyle name="Note 7 34" xfId="20879"/>
    <cellStyle name="Note 7 35" xfId="20880"/>
    <cellStyle name="Note 7 36" xfId="20881"/>
    <cellStyle name="Note 7 37" xfId="20882"/>
    <cellStyle name="Note 7 38" xfId="20883"/>
    <cellStyle name="Note 7 39" xfId="20884"/>
    <cellStyle name="Note 7 4" xfId="20885"/>
    <cellStyle name="Note 7 40" xfId="20886"/>
    <cellStyle name="Note 7 41" xfId="20887"/>
    <cellStyle name="Note 7 42" xfId="20888"/>
    <cellStyle name="Note 7 43" xfId="20889"/>
    <cellStyle name="Note 7 44" xfId="20890"/>
    <cellStyle name="Note 7 45" xfId="20891"/>
    <cellStyle name="Note 7 46" xfId="20892"/>
    <cellStyle name="Note 7 47" xfId="20893"/>
    <cellStyle name="Note 7 48" xfId="20894"/>
    <cellStyle name="Note 7 49" xfId="20895"/>
    <cellStyle name="Note 7 5" xfId="20896"/>
    <cellStyle name="Note 7 50" xfId="20897"/>
    <cellStyle name="Note 7 51" xfId="20898"/>
    <cellStyle name="Note 7 52" xfId="20899"/>
    <cellStyle name="Note 7 53" xfId="20900"/>
    <cellStyle name="Note 7 54" xfId="20901"/>
    <cellStyle name="Note 7 55" xfId="20902"/>
    <cellStyle name="Note 7 56" xfId="20903"/>
    <cellStyle name="Note 7 57" xfId="20904"/>
    <cellStyle name="Note 7 58" xfId="20905"/>
    <cellStyle name="Note 7 59" xfId="20906"/>
    <cellStyle name="Note 7 6" xfId="20907"/>
    <cellStyle name="Note 7 60" xfId="20908"/>
    <cellStyle name="Note 7 61" xfId="20909"/>
    <cellStyle name="Note 7 62" xfId="20910"/>
    <cellStyle name="Note 7 63" xfId="20911"/>
    <cellStyle name="Note 7 64" xfId="20912"/>
    <cellStyle name="Note 7 65" xfId="20913"/>
    <cellStyle name="Note 7 66" xfId="20914"/>
    <cellStyle name="Note 7 67" xfId="20915"/>
    <cellStyle name="Note 7 7" xfId="20916"/>
    <cellStyle name="Note 7 8" xfId="20917"/>
    <cellStyle name="Note 7 9" xfId="20918"/>
    <cellStyle name="Note 8" xfId="1376"/>
    <cellStyle name="Note 8 10" xfId="20919"/>
    <cellStyle name="Note 8 11" xfId="20920"/>
    <cellStyle name="Note 8 12" xfId="20921"/>
    <cellStyle name="Note 8 13" xfId="20922"/>
    <cellStyle name="Note 8 14" xfId="20923"/>
    <cellStyle name="Note 8 15" xfId="20924"/>
    <cellStyle name="Note 8 16" xfId="20925"/>
    <cellStyle name="Note 8 17" xfId="20926"/>
    <cellStyle name="Note 8 18" xfId="20927"/>
    <cellStyle name="Note 8 19" xfId="20928"/>
    <cellStyle name="Note 8 2" xfId="20929"/>
    <cellStyle name="Note 8 20" xfId="20930"/>
    <cellStyle name="Note 8 21" xfId="20931"/>
    <cellStyle name="Note 8 22" xfId="20932"/>
    <cellStyle name="Note 8 23" xfId="20933"/>
    <cellStyle name="Note 8 24" xfId="20934"/>
    <cellStyle name="Note 8 25" xfId="20935"/>
    <cellStyle name="Note 8 26" xfId="20936"/>
    <cellStyle name="Note 8 27" xfId="20937"/>
    <cellStyle name="Note 8 28" xfId="20938"/>
    <cellStyle name="Note 8 29" xfId="20939"/>
    <cellStyle name="Note 8 3" xfId="20940"/>
    <cellStyle name="Note 8 30" xfId="20941"/>
    <cellStyle name="Note 8 31" xfId="20942"/>
    <cellStyle name="Note 8 32" xfId="20943"/>
    <cellStyle name="Note 8 33" xfId="20944"/>
    <cellStyle name="Note 8 34" xfId="20945"/>
    <cellStyle name="Note 8 35" xfId="20946"/>
    <cellStyle name="Note 8 36" xfId="20947"/>
    <cellStyle name="Note 8 37" xfId="20948"/>
    <cellStyle name="Note 8 38" xfId="20949"/>
    <cellStyle name="Note 8 39" xfId="20950"/>
    <cellStyle name="Note 8 4" xfId="20951"/>
    <cellStyle name="Note 8 40" xfId="20952"/>
    <cellStyle name="Note 8 41" xfId="20953"/>
    <cellStyle name="Note 8 42" xfId="20954"/>
    <cellStyle name="Note 8 43" xfId="20955"/>
    <cellStyle name="Note 8 44" xfId="20956"/>
    <cellStyle name="Note 8 45" xfId="20957"/>
    <cellStyle name="Note 8 46" xfId="20958"/>
    <cellStyle name="Note 8 47" xfId="20959"/>
    <cellStyle name="Note 8 48" xfId="20960"/>
    <cellStyle name="Note 8 49" xfId="20961"/>
    <cellStyle name="Note 8 5" xfId="20962"/>
    <cellStyle name="Note 8 50" xfId="20963"/>
    <cellStyle name="Note 8 51" xfId="20964"/>
    <cellStyle name="Note 8 52" xfId="20965"/>
    <cellStyle name="Note 8 53" xfId="20966"/>
    <cellStyle name="Note 8 54" xfId="20967"/>
    <cellStyle name="Note 8 55" xfId="20968"/>
    <cellStyle name="Note 8 56" xfId="20969"/>
    <cellStyle name="Note 8 57" xfId="20970"/>
    <cellStyle name="Note 8 58" xfId="20971"/>
    <cellStyle name="Note 8 59" xfId="20972"/>
    <cellStyle name="Note 8 6" xfId="20973"/>
    <cellStyle name="Note 8 60" xfId="20974"/>
    <cellStyle name="Note 8 61" xfId="20975"/>
    <cellStyle name="Note 8 62" xfId="20976"/>
    <cellStyle name="Note 8 63" xfId="20977"/>
    <cellStyle name="Note 8 64" xfId="20978"/>
    <cellStyle name="Note 8 65" xfId="20979"/>
    <cellStyle name="Note 8 66" xfId="20980"/>
    <cellStyle name="Note 8 67" xfId="20981"/>
    <cellStyle name="Note 8 7" xfId="20982"/>
    <cellStyle name="Note 8 8" xfId="20983"/>
    <cellStyle name="Note 8 9" xfId="20984"/>
    <cellStyle name="Note 9" xfId="1377"/>
    <cellStyle name="Note 9 10" xfId="20985"/>
    <cellStyle name="Note 9 11" xfId="20986"/>
    <cellStyle name="Note 9 12" xfId="20987"/>
    <cellStyle name="Note 9 13" xfId="20988"/>
    <cellStyle name="Note 9 14" xfId="20989"/>
    <cellStyle name="Note 9 15" xfId="20990"/>
    <cellStyle name="Note 9 16" xfId="20991"/>
    <cellStyle name="Note 9 17" xfId="20992"/>
    <cellStyle name="Note 9 18" xfId="20993"/>
    <cellStyle name="Note 9 19" xfId="20994"/>
    <cellStyle name="Note 9 2" xfId="20995"/>
    <cellStyle name="Note 9 20" xfId="20996"/>
    <cellStyle name="Note 9 21" xfId="20997"/>
    <cellStyle name="Note 9 22" xfId="20998"/>
    <cellStyle name="Note 9 23" xfId="20999"/>
    <cellStyle name="Note 9 24" xfId="21000"/>
    <cellStyle name="Note 9 25" xfId="21001"/>
    <cellStyle name="Note 9 26" xfId="21002"/>
    <cellStyle name="Note 9 27" xfId="21003"/>
    <cellStyle name="Note 9 28" xfId="21004"/>
    <cellStyle name="Note 9 29" xfId="21005"/>
    <cellStyle name="Note 9 3" xfId="21006"/>
    <cellStyle name="Note 9 30" xfId="21007"/>
    <cellStyle name="Note 9 31" xfId="21008"/>
    <cellStyle name="Note 9 32" xfId="21009"/>
    <cellStyle name="Note 9 33" xfId="21010"/>
    <cellStyle name="Note 9 34" xfId="21011"/>
    <cellStyle name="Note 9 35" xfId="21012"/>
    <cellStyle name="Note 9 36" xfId="21013"/>
    <cellStyle name="Note 9 37" xfId="21014"/>
    <cellStyle name="Note 9 38" xfId="21015"/>
    <cellStyle name="Note 9 39" xfId="21016"/>
    <cellStyle name="Note 9 4" xfId="21017"/>
    <cellStyle name="Note 9 40" xfId="21018"/>
    <cellStyle name="Note 9 41" xfId="21019"/>
    <cellStyle name="Note 9 42" xfId="21020"/>
    <cellStyle name="Note 9 43" xfId="21021"/>
    <cellStyle name="Note 9 44" xfId="21022"/>
    <cellStyle name="Note 9 45" xfId="21023"/>
    <cellStyle name="Note 9 46" xfId="21024"/>
    <cellStyle name="Note 9 47" xfId="21025"/>
    <cellStyle name="Note 9 48" xfId="21026"/>
    <cellStyle name="Note 9 49" xfId="21027"/>
    <cellStyle name="Note 9 5" xfId="21028"/>
    <cellStyle name="Note 9 50" xfId="21029"/>
    <cellStyle name="Note 9 51" xfId="21030"/>
    <cellStyle name="Note 9 52" xfId="21031"/>
    <cellStyle name="Note 9 53" xfId="21032"/>
    <cellStyle name="Note 9 54" xfId="21033"/>
    <cellStyle name="Note 9 55" xfId="21034"/>
    <cellStyle name="Note 9 56" xfId="21035"/>
    <cellStyle name="Note 9 57" xfId="21036"/>
    <cellStyle name="Note 9 58" xfId="21037"/>
    <cellStyle name="Note 9 59" xfId="21038"/>
    <cellStyle name="Note 9 6" xfId="21039"/>
    <cellStyle name="Note 9 60" xfId="21040"/>
    <cellStyle name="Note 9 61" xfId="21041"/>
    <cellStyle name="Note 9 62" xfId="21042"/>
    <cellStyle name="Note 9 63" xfId="21043"/>
    <cellStyle name="Note 9 64" xfId="21044"/>
    <cellStyle name="Note 9 65" xfId="21045"/>
    <cellStyle name="Note 9 66" xfId="21046"/>
    <cellStyle name="Note 9 67" xfId="21047"/>
    <cellStyle name="Note 9 7" xfId="21048"/>
    <cellStyle name="Note 9 8" xfId="21049"/>
    <cellStyle name="Note 9 9" xfId="21050"/>
    <cellStyle name="Output 10" xfId="1378"/>
    <cellStyle name="Output 10 10" xfId="21051"/>
    <cellStyle name="Output 10 11" xfId="21052"/>
    <cellStyle name="Output 10 12" xfId="21053"/>
    <cellStyle name="Output 10 13" xfId="21054"/>
    <cellStyle name="Output 10 14" xfId="21055"/>
    <cellStyle name="Output 10 15" xfId="21056"/>
    <cellStyle name="Output 10 16" xfId="21057"/>
    <cellStyle name="Output 10 17" xfId="21058"/>
    <cellStyle name="Output 10 18" xfId="21059"/>
    <cellStyle name="Output 10 19" xfId="21060"/>
    <cellStyle name="Output 10 2" xfId="21061"/>
    <cellStyle name="Output 10 20" xfId="21062"/>
    <cellStyle name="Output 10 21" xfId="21063"/>
    <cellStyle name="Output 10 22" xfId="21064"/>
    <cellStyle name="Output 10 23" xfId="21065"/>
    <cellStyle name="Output 10 24" xfId="21066"/>
    <cellStyle name="Output 10 25" xfId="21067"/>
    <cellStyle name="Output 10 26" xfId="21068"/>
    <cellStyle name="Output 10 27" xfId="21069"/>
    <cellStyle name="Output 10 28" xfId="21070"/>
    <cellStyle name="Output 10 29" xfId="21071"/>
    <cellStyle name="Output 10 3" xfId="21072"/>
    <cellStyle name="Output 10 30" xfId="21073"/>
    <cellStyle name="Output 10 31" xfId="21074"/>
    <cellStyle name="Output 10 32" xfId="21075"/>
    <cellStyle name="Output 10 33" xfId="21076"/>
    <cellStyle name="Output 10 34" xfId="21077"/>
    <cellStyle name="Output 10 35" xfId="21078"/>
    <cellStyle name="Output 10 36" xfId="21079"/>
    <cellStyle name="Output 10 37" xfId="21080"/>
    <cellStyle name="Output 10 38" xfId="21081"/>
    <cellStyle name="Output 10 39" xfId="21082"/>
    <cellStyle name="Output 10 4" xfId="21083"/>
    <cellStyle name="Output 10 40" xfId="21084"/>
    <cellStyle name="Output 10 41" xfId="21085"/>
    <cellStyle name="Output 10 42" xfId="21086"/>
    <cellStyle name="Output 10 43" xfId="21087"/>
    <cellStyle name="Output 10 44" xfId="21088"/>
    <cellStyle name="Output 10 45" xfId="21089"/>
    <cellStyle name="Output 10 46" xfId="21090"/>
    <cellStyle name="Output 10 47" xfId="21091"/>
    <cellStyle name="Output 10 48" xfId="21092"/>
    <cellStyle name="Output 10 49" xfId="21093"/>
    <cellStyle name="Output 10 5" xfId="21094"/>
    <cellStyle name="Output 10 50" xfId="21095"/>
    <cellStyle name="Output 10 51" xfId="21096"/>
    <cellStyle name="Output 10 52" xfId="21097"/>
    <cellStyle name="Output 10 53" xfId="21098"/>
    <cellStyle name="Output 10 54" xfId="21099"/>
    <cellStyle name="Output 10 55" xfId="21100"/>
    <cellStyle name="Output 10 56" xfId="21101"/>
    <cellStyle name="Output 10 57" xfId="21102"/>
    <cellStyle name="Output 10 58" xfId="21103"/>
    <cellStyle name="Output 10 59" xfId="21104"/>
    <cellStyle name="Output 10 6" xfId="21105"/>
    <cellStyle name="Output 10 60" xfId="21106"/>
    <cellStyle name="Output 10 61" xfId="21107"/>
    <cellStyle name="Output 10 62" xfId="21108"/>
    <cellStyle name="Output 10 63" xfId="21109"/>
    <cellStyle name="Output 10 64" xfId="21110"/>
    <cellStyle name="Output 10 65" xfId="21111"/>
    <cellStyle name="Output 10 66" xfId="21112"/>
    <cellStyle name="Output 10 67" xfId="21113"/>
    <cellStyle name="Output 10 7" xfId="21114"/>
    <cellStyle name="Output 10 8" xfId="21115"/>
    <cellStyle name="Output 10 9" xfId="21116"/>
    <cellStyle name="Output 11" xfId="1379"/>
    <cellStyle name="Output 11 10" xfId="21117"/>
    <cellStyle name="Output 11 11" xfId="21118"/>
    <cellStyle name="Output 11 12" xfId="21119"/>
    <cellStyle name="Output 11 13" xfId="21120"/>
    <cellStyle name="Output 11 14" xfId="21121"/>
    <cellStyle name="Output 11 15" xfId="21122"/>
    <cellStyle name="Output 11 16" xfId="21123"/>
    <cellStyle name="Output 11 17" xfId="21124"/>
    <cellStyle name="Output 11 18" xfId="21125"/>
    <cellStyle name="Output 11 19" xfId="21126"/>
    <cellStyle name="Output 11 2" xfId="21127"/>
    <cellStyle name="Output 11 20" xfId="21128"/>
    <cellStyle name="Output 11 21" xfId="21129"/>
    <cellStyle name="Output 11 22" xfId="21130"/>
    <cellStyle name="Output 11 23" xfId="21131"/>
    <cellStyle name="Output 11 24" xfId="21132"/>
    <cellStyle name="Output 11 25" xfId="21133"/>
    <cellStyle name="Output 11 26" xfId="21134"/>
    <cellStyle name="Output 11 27" xfId="21135"/>
    <cellStyle name="Output 11 28" xfId="21136"/>
    <cellStyle name="Output 11 29" xfId="21137"/>
    <cellStyle name="Output 11 3" xfId="21138"/>
    <cellStyle name="Output 11 30" xfId="21139"/>
    <cellStyle name="Output 11 31" xfId="21140"/>
    <cellStyle name="Output 11 32" xfId="21141"/>
    <cellStyle name="Output 11 33" xfId="21142"/>
    <cellStyle name="Output 11 34" xfId="21143"/>
    <cellStyle name="Output 11 35" xfId="21144"/>
    <cellStyle name="Output 11 36" xfId="21145"/>
    <cellStyle name="Output 11 37" xfId="21146"/>
    <cellStyle name="Output 11 38" xfId="21147"/>
    <cellStyle name="Output 11 39" xfId="21148"/>
    <cellStyle name="Output 11 4" xfId="21149"/>
    <cellStyle name="Output 11 40" xfId="21150"/>
    <cellStyle name="Output 11 41" xfId="21151"/>
    <cellStyle name="Output 11 42" xfId="21152"/>
    <cellStyle name="Output 11 43" xfId="21153"/>
    <cellStyle name="Output 11 44" xfId="21154"/>
    <cellStyle name="Output 11 45" xfId="21155"/>
    <cellStyle name="Output 11 46" xfId="21156"/>
    <cellStyle name="Output 11 47" xfId="21157"/>
    <cellStyle name="Output 11 48" xfId="21158"/>
    <cellStyle name="Output 11 49" xfId="21159"/>
    <cellStyle name="Output 11 5" xfId="21160"/>
    <cellStyle name="Output 11 50" xfId="21161"/>
    <cellStyle name="Output 11 51" xfId="21162"/>
    <cellStyle name="Output 11 52" xfId="21163"/>
    <cellStyle name="Output 11 53" xfId="21164"/>
    <cellStyle name="Output 11 54" xfId="21165"/>
    <cellStyle name="Output 11 55" xfId="21166"/>
    <cellStyle name="Output 11 56" xfId="21167"/>
    <cellStyle name="Output 11 57" xfId="21168"/>
    <cellStyle name="Output 11 58" xfId="21169"/>
    <cellStyle name="Output 11 59" xfId="21170"/>
    <cellStyle name="Output 11 6" xfId="21171"/>
    <cellStyle name="Output 11 60" xfId="21172"/>
    <cellStyle name="Output 11 61" xfId="21173"/>
    <cellStyle name="Output 11 62" xfId="21174"/>
    <cellStyle name="Output 11 63" xfId="21175"/>
    <cellStyle name="Output 11 64" xfId="21176"/>
    <cellStyle name="Output 11 65" xfId="21177"/>
    <cellStyle name="Output 11 66" xfId="21178"/>
    <cellStyle name="Output 11 67" xfId="21179"/>
    <cellStyle name="Output 11 7" xfId="21180"/>
    <cellStyle name="Output 11 8" xfId="21181"/>
    <cellStyle name="Output 11 9" xfId="21182"/>
    <cellStyle name="Output 12" xfId="1380"/>
    <cellStyle name="Output 12 10" xfId="21183"/>
    <cellStyle name="Output 12 11" xfId="21184"/>
    <cellStyle name="Output 12 12" xfId="21185"/>
    <cellStyle name="Output 12 13" xfId="21186"/>
    <cellStyle name="Output 12 14" xfId="21187"/>
    <cellStyle name="Output 12 15" xfId="21188"/>
    <cellStyle name="Output 12 16" xfId="21189"/>
    <cellStyle name="Output 12 17" xfId="21190"/>
    <cellStyle name="Output 12 18" xfId="21191"/>
    <cellStyle name="Output 12 19" xfId="21192"/>
    <cellStyle name="Output 12 2" xfId="21193"/>
    <cellStyle name="Output 12 20" xfId="21194"/>
    <cellStyle name="Output 12 21" xfId="21195"/>
    <cellStyle name="Output 12 22" xfId="21196"/>
    <cellStyle name="Output 12 23" xfId="21197"/>
    <cellStyle name="Output 12 24" xfId="21198"/>
    <cellStyle name="Output 12 25" xfId="21199"/>
    <cellStyle name="Output 12 26" xfId="21200"/>
    <cellStyle name="Output 12 27" xfId="21201"/>
    <cellStyle name="Output 12 28" xfId="21202"/>
    <cellStyle name="Output 12 29" xfId="21203"/>
    <cellStyle name="Output 12 3" xfId="21204"/>
    <cellStyle name="Output 12 30" xfId="21205"/>
    <cellStyle name="Output 12 31" xfId="21206"/>
    <cellStyle name="Output 12 32" xfId="21207"/>
    <cellStyle name="Output 12 33" xfId="21208"/>
    <cellStyle name="Output 12 34" xfId="21209"/>
    <cellStyle name="Output 12 35" xfId="21210"/>
    <cellStyle name="Output 12 36" xfId="21211"/>
    <cellStyle name="Output 12 37" xfId="21212"/>
    <cellStyle name="Output 12 38" xfId="21213"/>
    <cellStyle name="Output 12 39" xfId="21214"/>
    <cellStyle name="Output 12 4" xfId="21215"/>
    <cellStyle name="Output 12 40" xfId="21216"/>
    <cellStyle name="Output 12 41" xfId="21217"/>
    <cellStyle name="Output 12 42" xfId="21218"/>
    <cellStyle name="Output 12 43" xfId="21219"/>
    <cellStyle name="Output 12 44" xfId="21220"/>
    <cellStyle name="Output 12 45" xfId="21221"/>
    <cellStyle name="Output 12 46" xfId="21222"/>
    <cellStyle name="Output 12 47" xfId="21223"/>
    <cellStyle name="Output 12 48" xfId="21224"/>
    <cellStyle name="Output 12 49" xfId="21225"/>
    <cellStyle name="Output 12 5" xfId="21226"/>
    <cellStyle name="Output 12 50" xfId="21227"/>
    <cellStyle name="Output 12 51" xfId="21228"/>
    <cellStyle name="Output 12 52" xfId="21229"/>
    <cellStyle name="Output 12 53" xfId="21230"/>
    <cellStyle name="Output 12 54" xfId="21231"/>
    <cellStyle name="Output 12 55" xfId="21232"/>
    <cellStyle name="Output 12 56" xfId="21233"/>
    <cellStyle name="Output 12 57" xfId="21234"/>
    <cellStyle name="Output 12 58" xfId="21235"/>
    <cellStyle name="Output 12 59" xfId="21236"/>
    <cellStyle name="Output 12 6" xfId="21237"/>
    <cellStyle name="Output 12 60" xfId="21238"/>
    <cellStyle name="Output 12 61" xfId="21239"/>
    <cellStyle name="Output 12 62" xfId="21240"/>
    <cellStyle name="Output 12 63" xfId="21241"/>
    <cellStyle name="Output 12 64" xfId="21242"/>
    <cellStyle name="Output 12 65" xfId="21243"/>
    <cellStyle name="Output 12 66" xfId="21244"/>
    <cellStyle name="Output 12 67" xfId="21245"/>
    <cellStyle name="Output 12 7" xfId="21246"/>
    <cellStyle name="Output 12 8" xfId="21247"/>
    <cellStyle name="Output 12 9" xfId="21248"/>
    <cellStyle name="Output 13" xfId="1381"/>
    <cellStyle name="Output 13 10" xfId="21249"/>
    <cellStyle name="Output 13 11" xfId="21250"/>
    <cellStyle name="Output 13 12" xfId="21251"/>
    <cellStyle name="Output 13 13" xfId="21252"/>
    <cellStyle name="Output 13 14" xfId="21253"/>
    <cellStyle name="Output 13 15" xfId="21254"/>
    <cellStyle name="Output 13 16" xfId="21255"/>
    <cellStyle name="Output 13 17" xfId="21256"/>
    <cellStyle name="Output 13 18" xfId="21257"/>
    <cellStyle name="Output 13 19" xfId="21258"/>
    <cellStyle name="Output 13 2" xfId="21259"/>
    <cellStyle name="Output 13 20" xfId="21260"/>
    <cellStyle name="Output 13 21" xfId="21261"/>
    <cellStyle name="Output 13 22" xfId="21262"/>
    <cellStyle name="Output 13 23" xfId="21263"/>
    <cellStyle name="Output 13 24" xfId="21264"/>
    <cellStyle name="Output 13 25" xfId="21265"/>
    <cellStyle name="Output 13 26" xfId="21266"/>
    <cellStyle name="Output 13 27" xfId="21267"/>
    <cellStyle name="Output 13 28" xfId="21268"/>
    <cellStyle name="Output 13 29" xfId="21269"/>
    <cellStyle name="Output 13 3" xfId="21270"/>
    <cellStyle name="Output 13 30" xfId="21271"/>
    <cellStyle name="Output 13 31" xfId="21272"/>
    <cellStyle name="Output 13 32" xfId="21273"/>
    <cellStyle name="Output 13 33" xfId="21274"/>
    <cellStyle name="Output 13 34" xfId="21275"/>
    <cellStyle name="Output 13 35" xfId="21276"/>
    <cellStyle name="Output 13 36" xfId="21277"/>
    <cellStyle name="Output 13 37" xfId="21278"/>
    <cellStyle name="Output 13 38" xfId="21279"/>
    <cellStyle name="Output 13 39" xfId="21280"/>
    <cellStyle name="Output 13 4" xfId="21281"/>
    <cellStyle name="Output 13 40" xfId="21282"/>
    <cellStyle name="Output 13 41" xfId="21283"/>
    <cellStyle name="Output 13 42" xfId="21284"/>
    <cellStyle name="Output 13 43" xfId="21285"/>
    <cellStyle name="Output 13 44" xfId="21286"/>
    <cellStyle name="Output 13 45" xfId="21287"/>
    <cellStyle name="Output 13 46" xfId="21288"/>
    <cellStyle name="Output 13 47" xfId="21289"/>
    <cellStyle name="Output 13 48" xfId="21290"/>
    <cellStyle name="Output 13 49" xfId="21291"/>
    <cellStyle name="Output 13 5" xfId="21292"/>
    <cellStyle name="Output 13 50" xfId="21293"/>
    <cellStyle name="Output 13 51" xfId="21294"/>
    <cellStyle name="Output 13 52" xfId="21295"/>
    <cellStyle name="Output 13 53" xfId="21296"/>
    <cellStyle name="Output 13 54" xfId="21297"/>
    <cellStyle name="Output 13 55" xfId="21298"/>
    <cellStyle name="Output 13 56" xfId="21299"/>
    <cellStyle name="Output 13 57" xfId="21300"/>
    <cellStyle name="Output 13 58" xfId="21301"/>
    <cellStyle name="Output 13 59" xfId="21302"/>
    <cellStyle name="Output 13 6" xfId="21303"/>
    <cellStyle name="Output 13 60" xfId="21304"/>
    <cellStyle name="Output 13 61" xfId="21305"/>
    <cellStyle name="Output 13 62" xfId="21306"/>
    <cellStyle name="Output 13 63" xfId="21307"/>
    <cellStyle name="Output 13 64" xfId="21308"/>
    <cellStyle name="Output 13 65" xfId="21309"/>
    <cellStyle name="Output 13 66" xfId="21310"/>
    <cellStyle name="Output 13 67" xfId="21311"/>
    <cellStyle name="Output 13 7" xfId="21312"/>
    <cellStyle name="Output 13 8" xfId="21313"/>
    <cellStyle name="Output 13 9" xfId="21314"/>
    <cellStyle name="Output 14" xfId="1382"/>
    <cellStyle name="Output 14 10" xfId="21315"/>
    <cellStyle name="Output 14 11" xfId="21316"/>
    <cellStyle name="Output 14 12" xfId="21317"/>
    <cellStyle name="Output 14 13" xfId="21318"/>
    <cellStyle name="Output 14 14" xfId="21319"/>
    <cellStyle name="Output 14 15" xfId="21320"/>
    <cellStyle name="Output 14 16" xfId="21321"/>
    <cellStyle name="Output 14 17" xfId="21322"/>
    <cellStyle name="Output 14 18" xfId="21323"/>
    <cellStyle name="Output 14 19" xfId="21324"/>
    <cellStyle name="Output 14 2" xfId="21325"/>
    <cellStyle name="Output 14 20" xfId="21326"/>
    <cellStyle name="Output 14 21" xfId="21327"/>
    <cellStyle name="Output 14 22" xfId="21328"/>
    <cellStyle name="Output 14 23" xfId="21329"/>
    <cellStyle name="Output 14 24" xfId="21330"/>
    <cellStyle name="Output 14 25" xfId="21331"/>
    <cellStyle name="Output 14 26" xfId="21332"/>
    <cellStyle name="Output 14 27" xfId="21333"/>
    <cellStyle name="Output 14 28" xfId="21334"/>
    <cellStyle name="Output 14 29" xfId="21335"/>
    <cellStyle name="Output 14 3" xfId="21336"/>
    <cellStyle name="Output 14 30" xfId="21337"/>
    <cellStyle name="Output 14 31" xfId="21338"/>
    <cellStyle name="Output 14 32" xfId="21339"/>
    <cellStyle name="Output 14 33" xfId="21340"/>
    <cellStyle name="Output 14 34" xfId="21341"/>
    <cellStyle name="Output 14 35" xfId="21342"/>
    <cellStyle name="Output 14 36" xfId="21343"/>
    <cellStyle name="Output 14 37" xfId="21344"/>
    <cellStyle name="Output 14 38" xfId="21345"/>
    <cellStyle name="Output 14 39" xfId="21346"/>
    <cellStyle name="Output 14 4" xfId="21347"/>
    <cellStyle name="Output 14 40" xfId="21348"/>
    <cellStyle name="Output 14 41" xfId="21349"/>
    <cellStyle name="Output 14 42" xfId="21350"/>
    <cellStyle name="Output 14 43" xfId="21351"/>
    <cellStyle name="Output 14 44" xfId="21352"/>
    <cellStyle name="Output 14 45" xfId="21353"/>
    <cellStyle name="Output 14 46" xfId="21354"/>
    <cellStyle name="Output 14 47" xfId="21355"/>
    <cellStyle name="Output 14 48" xfId="21356"/>
    <cellStyle name="Output 14 49" xfId="21357"/>
    <cellStyle name="Output 14 5" xfId="21358"/>
    <cellStyle name="Output 14 50" xfId="21359"/>
    <cellStyle name="Output 14 51" xfId="21360"/>
    <cellStyle name="Output 14 52" xfId="21361"/>
    <cellStyle name="Output 14 53" xfId="21362"/>
    <cellStyle name="Output 14 54" xfId="21363"/>
    <cellStyle name="Output 14 55" xfId="21364"/>
    <cellStyle name="Output 14 56" xfId="21365"/>
    <cellStyle name="Output 14 57" xfId="21366"/>
    <cellStyle name="Output 14 58" xfId="21367"/>
    <cellStyle name="Output 14 59" xfId="21368"/>
    <cellStyle name="Output 14 6" xfId="21369"/>
    <cellStyle name="Output 14 60" xfId="21370"/>
    <cellStyle name="Output 14 61" xfId="21371"/>
    <cellStyle name="Output 14 62" xfId="21372"/>
    <cellStyle name="Output 14 63" xfId="21373"/>
    <cellStyle name="Output 14 64" xfId="21374"/>
    <cellStyle name="Output 14 65" xfId="21375"/>
    <cellStyle name="Output 14 66" xfId="21376"/>
    <cellStyle name="Output 14 67" xfId="21377"/>
    <cellStyle name="Output 14 7" xfId="21378"/>
    <cellStyle name="Output 14 8" xfId="21379"/>
    <cellStyle name="Output 14 9" xfId="21380"/>
    <cellStyle name="Output 15" xfId="1383"/>
    <cellStyle name="Output 15 10" xfId="21381"/>
    <cellStyle name="Output 15 11" xfId="21382"/>
    <cellStyle name="Output 15 12" xfId="21383"/>
    <cellStyle name="Output 15 13" xfId="21384"/>
    <cellStyle name="Output 15 14" xfId="21385"/>
    <cellStyle name="Output 15 15" xfId="21386"/>
    <cellStyle name="Output 15 16" xfId="21387"/>
    <cellStyle name="Output 15 17" xfId="21388"/>
    <cellStyle name="Output 15 18" xfId="21389"/>
    <cellStyle name="Output 15 19" xfId="21390"/>
    <cellStyle name="Output 15 2" xfId="21391"/>
    <cellStyle name="Output 15 20" xfId="21392"/>
    <cellStyle name="Output 15 21" xfId="21393"/>
    <cellStyle name="Output 15 22" xfId="21394"/>
    <cellStyle name="Output 15 23" xfId="21395"/>
    <cellStyle name="Output 15 24" xfId="21396"/>
    <cellStyle name="Output 15 25" xfId="21397"/>
    <cellStyle name="Output 15 26" xfId="21398"/>
    <cellStyle name="Output 15 27" xfId="21399"/>
    <cellStyle name="Output 15 28" xfId="21400"/>
    <cellStyle name="Output 15 29" xfId="21401"/>
    <cellStyle name="Output 15 3" xfId="21402"/>
    <cellStyle name="Output 15 30" xfId="21403"/>
    <cellStyle name="Output 15 31" xfId="21404"/>
    <cellStyle name="Output 15 32" xfId="21405"/>
    <cellStyle name="Output 15 33" xfId="21406"/>
    <cellStyle name="Output 15 34" xfId="21407"/>
    <cellStyle name="Output 15 35" xfId="21408"/>
    <cellStyle name="Output 15 36" xfId="21409"/>
    <cellStyle name="Output 15 37" xfId="21410"/>
    <cellStyle name="Output 15 38" xfId="21411"/>
    <cellStyle name="Output 15 39" xfId="21412"/>
    <cellStyle name="Output 15 4" xfId="21413"/>
    <cellStyle name="Output 15 40" xfId="21414"/>
    <cellStyle name="Output 15 41" xfId="21415"/>
    <cellStyle name="Output 15 42" xfId="21416"/>
    <cellStyle name="Output 15 43" xfId="21417"/>
    <cellStyle name="Output 15 44" xfId="21418"/>
    <cellStyle name="Output 15 45" xfId="21419"/>
    <cellStyle name="Output 15 46" xfId="21420"/>
    <cellStyle name="Output 15 47" xfId="21421"/>
    <cellStyle name="Output 15 48" xfId="21422"/>
    <cellStyle name="Output 15 49" xfId="21423"/>
    <cellStyle name="Output 15 5" xfId="21424"/>
    <cellStyle name="Output 15 50" xfId="21425"/>
    <cellStyle name="Output 15 51" xfId="21426"/>
    <cellStyle name="Output 15 52" xfId="21427"/>
    <cellStyle name="Output 15 53" xfId="21428"/>
    <cellStyle name="Output 15 54" xfId="21429"/>
    <cellStyle name="Output 15 55" xfId="21430"/>
    <cellStyle name="Output 15 56" xfId="21431"/>
    <cellStyle name="Output 15 57" xfId="21432"/>
    <cellStyle name="Output 15 58" xfId="21433"/>
    <cellStyle name="Output 15 59" xfId="21434"/>
    <cellStyle name="Output 15 6" xfId="21435"/>
    <cellStyle name="Output 15 60" xfId="21436"/>
    <cellStyle name="Output 15 61" xfId="21437"/>
    <cellStyle name="Output 15 62" xfId="21438"/>
    <cellStyle name="Output 15 63" xfId="21439"/>
    <cellStyle name="Output 15 64" xfId="21440"/>
    <cellStyle name="Output 15 65" xfId="21441"/>
    <cellStyle name="Output 15 66" xfId="21442"/>
    <cellStyle name="Output 15 67" xfId="21443"/>
    <cellStyle name="Output 15 7" xfId="21444"/>
    <cellStyle name="Output 15 8" xfId="21445"/>
    <cellStyle name="Output 15 9" xfId="21446"/>
    <cellStyle name="Output 16" xfId="1384"/>
    <cellStyle name="Output 16 10" xfId="21447"/>
    <cellStyle name="Output 16 11" xfId="21448"/>
    <cellStyle name="Output 16 12" xfId="21449"/>
    <cellStyle name="Output 16 13" xfId="21450"/>
    <cellStyle name="Output 16 14" xfId="21451"/>
    <cellStyle name="Output 16 15" xfId="21452"/>
    <cellStyle name="Output 16 16" xfId="21453"/>
    <cellStyle name="Output 16 17" xfId="21454"/>
    <cellStyle name="Output 16 18" xfId="21455"/>
    <cellStyle name="Output 16 19" xfId="21456"/>
    <cellStyle name="Output 16 2" xfId="21457"/>
    <cellStyle name="Output 16 20" xfId="21458"/>
    <cellStyle name="Output 16 21" xfId="21459"/>
    <cellStyle name="Output 16 22" xfId="21460"/>
    <cellStyle name="Output 16 23" xfId="21461"/>
    <cellStyle name="Output 16 24" xfId="21462"/>
    <cellStyle name="Output 16 25" xfId="21463"/>
    <cellStyle name="Output 16 26" xfId="21464"/>
    <cellStyle name="Output 16 27" xfId="21465"/>
    <cellStyle name="Output 16 28" xfId="21466"/>
    <cellStyle name="Output 16 29" xfId="21467"/>
    <cellStyle name="Output 16 3" xfId="21468"/>
    <cellStyle name="Output 16 30" xfId="21469"/>
    <cellStyle name="Output 16 31" xfId="21470"/>
    <cellStyle name="Output 16 32" xfId="21471"/>
    <cellStyle name="Output 16 33" xfId="21472"/>
    <cellStyle name="Output 16 34" xfId="21473"/>
    <cellStyle name="Output 16 35" xfId="21474"/>
    <cellStyle name="Output 16 36" xfId="21475"/>
    <cellStyle name="Output 16 37" xfId="21476"/>
    <cellStyle name="Output 16 38" xfId="21477"/>
    <cellStyle name="Output 16 39" xfId="21478"/>
    <cellStyle name="Output 16 4" xfId="21479"/>
    <cellStyle name="Output 16 40" xfId="21480"/>
    <cellStyle name="Output 16 41" xfId="21481"/>
    <cellStyle name="Output 16 42" xfId="21482"/>
    <cellStyle name="Output 16 43" xfId="21483"/>
    <cellStyle name="Output 16 44" xfId="21484"/>
    <cellStyle name="Output 16 45" xfId="21485"/>
    <cellStyle name="Output 16 46" xfId="21486"/>
    <cellStyle name="Output 16 47" xfId="21487"/>
    <cellStyle name="Output 16 48" xfId="21488"/>
    <cellStyle name="Output 16 49" xfId="21489"/>
    <cellStyle name="Output 16 5" xfId="21490"/>
    <cellStyle name="Output 16 50" xfId="21491"/>
    <cellStyle name="Output 16 51" xfId="21492"/>
    <cellStyle name="Output 16 52" xfId="21493"/>
    <cellStyle name="Output 16 53" xfId="21494"/>
    <cellStyle name="Output 16 54" xfId="21495"/>
    <cellStyle name="Output 16 55" xfId="21496"/>
    <cellStyle name="Output 16 56" xfId="21497"/>
    <cellStyle name="Output 16 57" xfId="21498"/>
    <cellStyle name="Output 16 58" xfId="21499"/>
    <cellStyle name="Output 16 59" xfId="21500"/>
    <cellStyle name="Output 16 6" xfId="21501"/>
    <cellStyle name="Output 16 60" xfId="21502"/>
    <cellStyle name="Output 16 61" xfId="21503"/>
    <cellStyle name="Output 16 62" xfId="21504"/>
    <cellStyle name="Output 16 63" xfId="21505"/>
    <cellStyle name="Output 16 64" xfId="21506"/>
    <cellStyle name="Output 16 65" xfId="21507"/>
    <cellStyle name="Output 16 66" xfId="21508"/>
    <cellStyle name="Output 16 67" xfId="21509"/>
    <cellStyle name="Output 16 7" xfId="21510"/>
    <cellStyle name="Output 16 8" xfId="21511"/>
    <cellStyle name="Output 16 9" xfId="21512"/>
    <cellStyle name="Output 17" xfId="1385"/>
    <cellStyle name="Output 17 10" xfId="21513"/>
    <cellStyle name="Output 17 11" xfId="21514"/>
    <cellStyle name="Output 17 12" xfId="21515"/>
    <cellStyle name="Output 17 13" xfId="21516"/>
    <cellStyle name="Output 17 14" xfId="21517"/>
    <cellStyle name="Output 17 15" xfId="21518"/>
    <cellStyle name="Output 17 16" xfId="21519"/>
    <cellStyle name="Output 17 17" xfId="21520"/>
    <cellStyle name="Output 17 18" xfId="21521"/>
    <cellStyle name="Output 17 19" xfId="21522"/>
    <cellStyle name="Output 17 2" xfId="21523"/>
    <cellStyle name="Output 17 20" xfId="21524"/>
    <cellStyle name="Output 17 21" xfId="21525"/>
    <cellStyle name="Output 17 22" xfId="21526"/>
    <cellStyle name="Output 17 23" xfId="21527"/>
    <cellStyle name="Output 17 24" xfId="21528"/>
    <cellStyle name="Output 17 25" xfId="21529"/>
    <cellStyle name="Output 17 26" xfId="21530"/>
    <cellStyle name="Output 17 27" xfId="21531"/>
    <cellStyle name="Output 17 28" xfId="21532"/>
    <cellStyle name="Output 17 29" xfId="21533"/>
    <cellStyle name="Output 17 3" xfId="21534"/>
    <cellStyle name="Output 17 30" xfId="21535"/>
    <cellStyle name="Output 17 31" xfId="21536"/>
    <cellStyle name="Output 17 32" xfId="21537"/>
    <cellStyle name="Output 17 33" xfId="21538"/>
    <cellStyle name="Output 17 34" xfId="21539"/>
    <cellStyle name="Output 17 35" xfId="21540"/>
    <cellStyle name="Output 17 36" xfId="21541"/>
    <cellStyle name="Output 17 37" xfId="21542"/>
    <cellStyle name="Output 17 38" xfId="21543"/>
    <cellStyle name="Output 17 39" xfId="21544"/>
    <cellStyle name="Output 17 4" xfId="21545"/>
    <cellStyle name="Output 17 40" xfId="21546"/>
    <cellStyle name="Output 17 41" xfId="21547"/>
    <cellStyle name="Output 17 42" xfId="21548"/>
    <cellStyle name="Output 17 43" xfId="21549"/>
    <cellStyle name="Output 17 44" xfId="21550"/>
    <cellStyle name="Output 17 45" xfId="21551"/>
    <cellStyle name="Output 17 46" xfId="21552"/>
    <cellStyle name="Output 17 47" xfId="21553"/>
    <cellStyle name="Output 17 48" xfId="21554"/>
    <cellStyle name="Output 17 49" xfId="21555"/>
    <cellStyle name="Output 17 5" xfId="21556"/>
    <cellStyle name="Output 17 50" xfId="21557"/>
    <cellStyle name="Output 17 51" xfId="21558"/>
    <cellStyle name="Output 17 52" xfId="21559"/>
    <cellStyle name="Output 17 53" xfId="21560"/>
    <cellStyle name="Output 17 54" xfId="21561"/>
    <cellStyle name="Output 17 55" xfId="21562"/>
    <cellStyle name="Output 17 56" xfId="21563"/>
    <cellStyle name="Output 17 57" xfId="21564"/>
    <cellStyle name="Output 17 58" xfId="21565"/>
    <cellStyle name="Output 17 59" xfId="21566"/>
    <cellStyle name="Output 17 6" xfId="21567"/>
    <cellStyle name="Output 17 60" xfId="21568"/>
    <cellStyle name="Output 17 61" xfId="21569"/>
    <cellStyle name="Output 17 62" xfId="21570"/>
    <cellStyle name="Output 17 63" xfId="21571"/>
    <cellStyle name="Output 17 64" xfId="21572"/>
    <cellStyle name="Output 17 65" xfId="21573"/>
    <cellStyle name="Output 17 66" xfId="21574"/>
    <cellStyle name="Output 17 67" xfId="21575"/>
    <cellStyle name="Output 17 7" xfId="21576"/>
    <cellStyle name="Output 17 8" xfId="21577"/>
    <cellStyle name="Output 17 9" xfId="21578"/>
    <cellStyle name="Output 18" xfId="1386"/>
    <cellStyle name="Output 18 10" xfId="21579"/>
    <cellStyle name="Output 18 11" xfId="21580"/>
    <cellStyle name="Output 18 12" xfId="21581"/>
    <cellStyle name="Output 18 13" xfId="21582"/>
    <cellStyle name="Output 18 14" xfId="21583"/>
    <cellStyle name="Output 18 15" xfId="21584"/>
    <cellStyle name="Output 18 16" xfId="21585"/>
    <cellStyle name="Output 18 17" xfId="21586"/>
    <cellStyle name="Output 18 18" xfId="21587"/>
    <cellStyle name="Output 18 19" xfId="21588"/>
    <cellStyle name="Output 18 2" xfId="21589"/>
    <cellStyle name="Output 18 20" xfId="21590"/>
    <cellStyle name="Output 18 21" xfId="21591"/>
    <cellStyle name="Output 18 22" xfId="21592"/>
    <cellStyle name="Output 18 23" xfId="21593"/>
    <cellStyle name="Output 18 24" xfId="21594"/>
    <cellStyle name="Output 18 25" xfId="21595"/>
    <cellStyle name="Output 18 26" xfId="21596"/>
    <cellStyle name="Output 18 27" xfId="21597"/>
    <cellStyle name="Output 18 28" xfId="21598"/>
    <cellStyle name="Output 18 29" xfId="21599"/>
    <cellStyle name="Output 18 3" xfId="21600"/>
    <cellStyle name="Output 18 30" xfId="21601"/>
    <cellStyle name="Output 18 31" xfId="21602"/>
    <cellStyle name="Output 18 32" xfId="21603"/>
    <cellStyle name="Output 18 33" xfId="21604"/>
    <cellStyle name="Output 18 34" xfId="21605"/>
    <cellStyle name="Output 18 35" xfId="21606"/>
    <cellStyle name="Output 18 36" xfId="21607"/>
    <cellStyle name="Output 18 37" xfId="21608"/>
    <cellStyle name="Output 18 38" xfId="21609"/>
    <cellStyle name="Output 18 39" xfId="21610"/>
    <cellStyle name="Output 18 4" xfId="21611"/>
    <cellStyle name="Output 18 40" xfId="21612"/>
    <cellStyle name="Output 18 41" xfId="21613"/>
    <cellStyle name="Output 18 42" xfId="21614"/>
    <cellStyle name="Output 18 43" xfId="21615"/>
    <cellStyle name="Output 18 44" xfId="21616"/>
    <cellStyle name="Output 18 45" xfId="21617"/>
    <cellStyle name="Output 18 46" xfId="21618"/>
    <cellStyle name="Output 18 47" xfId="21619"/>
    <cellStyle name="Output 18 48" xfId="21620"/>
    <cellStyle name="Output 18 49" xfId="21621"/>
    <cellStyle name="Output 18 5" xfId="21622"/>
    <cellStyle name="Output 18 50" xfId="21623"/>
    <cellStyle name="Output 18 51" xfId="21624"/>
    <cellStyle name="Output 18 52" xfId="21625"/>
    <cellStyle name="Output 18 53" xfId="21626"/>
    <cellStyle name="Output 18 54" xfId="21627"/>
    <cellStyle name="Output 18 55" xfId="21628"/>
    <cellStyle name="Output 18 56" xfId="21629"/>
    <cellStyle name="Output 18 57" xfId="21630"/>
    <cellStyle name="Output 18 58" xfId="21631"/>
    <cellStyle name="Output 18 59" xfId="21632"/>
    <cellStyle name="Output 18 6" xfId="21633"/>
    <cellStyle name="Output 18 60" xfId="21634"/>
    <cellStyle name="Output 18 61" xfId="21635"/>
    <cellStyle name="Output 18 62" xfId="21636"/>
    <cellStyle name="Output 18 63" xfId="21637"/>
    <cellStyle name="Output 18 64" xfId="21638"/>
    <cellStyle name="Output 18 65" xfId="21639"/>
    <cellStyle name="Output 18 66" xfId="21640"/>
    <cellStyle name="Output 18 67" xfId="21641"/>
    <cellStyle name="Output 18 7" xfId="21642"/>
    <cellStyle name="Output 18 8" xfId="21643"/>
    <cellStyle name="Output 18 9" xfId="21644"/>
    <cellStyle name="Output 19" xfId="1387"/>
    <cellStyle name="Output 19 10" xfId="21645"/>
    <cellStyle name="Output 19 11" xfId="21646"/>
    <cellStyle name="Output 19 12" xfId="21647"/>
    <cellStyle name="Output 19 13" xfId="21648"/>
    <cellStyle name="Output 19 14" xfId="21649"/>
    <cellStyle name="Output 19 15" xfId="21650"/>
    <cellStyle name="Output 19 16" xfId="21651"/>
    <cellStyle name="Output 19 17" xfId="21652"/>
    <cellStyle name="Output 19 18" xfId="21653"/>
    <cellStyle name="Output 19 19" xfId="21654"/>
    <cellStyle name="Output 19 2" xfId="21655"/>
    <cellStyle name="Output 19 20" xfId="21656"/>
    <cellStyle name="Output 19 21" xfId="21657"/>
    <cellStyle name="Output 19 22" xfId="21658"/>
    <cellStyle name="Output 19 23" xfId="21659"/>
    <cellStyle name="Output 19 24" xfId="21660"/>
    <cellStyle name="Output 19 25" xfId="21661"/>
    <cellStyle name="Output 19 26" xfId="21662"/>
    <cellStyle name="Output 19 27" xfId="21663"/>
    <cellStyle name="Output 19 28" xfId="21664"/>
    <cellStyle name="Output 19 29" xfId="21665"/>
    <cellStyle name="Output 19 3" xfId="21666"/>
    <cellStyle name="Output 19 30" xfId="21667"/>
    <cellStyle name="Output 19 31" xfId="21668"/>
    <cellStyle name="Output 19 32" xfId="21669"/>
    <cellStyle name="Output 19 33" xfId="21670"/>
    <cellStyle name="Output 19 34" xfId="21671"/>
    <cellStyle name="Output 19 35" xfId="21672"/>
    <cellStyle name="Output 19 36" xfId="21673"/>
    <cellStyle name="Output 19 37" xfId="21674"/>
    <cellStyle name="Output 19 38" xfId="21675"/>
    <cellStyle name="Output 19 39" xfId="21676"/>
    <cellStyle name="Output 19 4" xfId="21677"/>
    <cellStyle name="Output 19 40" xfId="21678"/>
    <cellStyle name="Output 19 41" xfId="21679"/>
    <cellStyle name="Output 19 42" xfId="21680"/>
    <cellStyle name="Output 19 43" xfId="21681"/>
    <cellStyle name="Output 19 44" xfId="21682"/>
    <cellStyle name="Output 19 45" xfId="21683"/>
    <cellStyle name="Output 19 46" xfId="21684"/>
    <cellStyle name="Output 19 47" xfId="21685"/>
    <cellStyle name="Output 19 48" xfId="21686"/>
    <cellStyle name="Output 19 49" xfId="21687"/>
    <cellStyle name="Output 19 5" xfId="21688"/>
    <cellStyle name="Output 19 50" xfId="21689"/>
    <cellStyle name="Output 19 51" xfId="21690"/>
    <cellStyle name="Output 19 52" xfId="21691"/>
    <cellStyle name="Output 19 53" xfId="21692"/>
    <cellStyle name="Output 19 54" xfId="21693"/>
    <cellStyle name="Output 19 55" xfId="21694"/>
    <cellStyle name="Output 19 56" xfId="21695"/>
    <cellStyle name="Output 19 57" xfId="21696"/>
    <cellStyle name="Output 19 58" xfId="21697"/>
    <cellStyle name="Output 19 59" xfId="21698"/>
    <cellStyle name="Output 19 6" xfId="21699"/>
    <cellStyle name="Output 19 60" xfId="21700"/>
    <cellStyle name="Output 19 61" xfId="21701"/>
    <cellStyle name="Output 19 62" xfId="21702"/>
    <cellStyle name="Output 19 63" xfId="21703"/>
    <cellStyle name="Output 19 64" xfId="21704"/>
    <cellStyle name="Output 19 65" xfId="21705"/>
    <cellStyle name="Output 19 66" xfId="21706"/>
    <cellStyle name="Output 19 67" xfId="21707"/>
    <cellStyle name="Output 19 7" xfId="21708"/>
    <cellStyle name="Output 19 8" xfId="21709"/>
    <cellStyle name="Output 19 9" xfId="21710"/>
    <cellStyle name="Output 2" xfId="1388"/>
    <cellStyle name="Output 2 10" xfId="21711"/>
    <cellStyle name="Output 2 11" xfId="21712"/>
    <cellStyle name="Output 2 12" xfId="21713"/>
    <cellStyle name="Output 2 13" xfId="21714"/>
    <cellStyle name="Output 2 14" xfId="21715"/>
    <cellStyle name="Output 2 15" xfId="21716"/>
    <cellStyle name="Output 2 16" xfId="21717"/>
    <cellStyle name="Output 2 17" xfId="21718"/>
    <cellStyle name="Output 2 18" xfId="21719"/>
    <cellStyle name="Output 2 19" xfId="21720"/>
    <cellStyle name="Output 2 2" xfId="21721"/>
    <cellStyle name="Output 2 2 10" xfId="21722"/>
    <cellStyle name="Output 2 2 11" xfId="21723"/>
    <cellStyle name="Output 2 2 12" xfId="21724"/>
    <cellStyle name="Output 2 2 13" xfId="21725"/>
    <cellStyle name="Output 2 2 14" xfId="21726"/>
    <cellStyle name="Output 2 2 15" xfId="21727"/>
    <cellStyle name="Output 2 2 16" xfId="21728"/>
    <cellStyle name="Output 2 2 17" xfId="21729"/>
    <cellStyle name="Output 2 2 18" xfId="21730"/>
    <cellStyle name="Output 2 2 19" xfId="21731"/>
    <cellStyle name="Output 2 2 2" xfId="21732"/>
    <cellStyle name="Output 2 2 20" xfId="21733"/>
    <cellStyle name="Output 2 2 21" xfId="21734"/>
    <cellStyle name="Output 2 2 22" xfId="21735"/>
    <cellStyle name="Output 2 2 23" xfId="21736"/>
    <cellStyle name="Output 2 2 24" xfId="21737"/>
    <cellStyle name="Output 2 2 25" xfId="21738"/>
    <cellStyle name="Output 2 2 26" xfId="21739"/>
    <cellStyle name="Output 2 2 27" xfId="21740"/>
    <cellStyle name="Output 2 2 28" xfId="21741"/>
    <cellStyle name="Output 2 2 29" xfId="21742"/>
    <cellStyle name="Output 2 2 3" xfId="21743"/>
    <cellStyle name="Output 2 2 30" xfId="21744"/>
    <cellStyle name="Output 2 2 31" xfId="21745"/>
    <cellStyle name="Output 2 2 32" xfId="21746"/>
    <cellStyle name="Output 2 2 33" xfId="21747"/>
    <cellStyle name="Output 2 2 34" xfId="21748"/>
    <cellStyle name="Output 2 2 35" xfId="21749"/>
    <cellStyle name="Output 2 2 36" xfId="21750"/>
    <cellStyle name="Output 2 2 37" xfId="21751"/>
    <cellStyle name="Output 2 2 38" xfId="21752"/>
    <cellStyle name="Output 2 2 39" xfId="21753"/>
    <cellStyle name="Output 2 2 4" xfId="21754"/>
    <cellStyle name="Output 2 2 40" xfId="21755"/>
    <cellStyle name="Output 2 2 41" xfId="21756"/>
    <cellStyle name="Output 2 2 42" xfId="21757"/>
    <cellStyle name="Output 2 2 43" xfId="21758"/>
    <cellStyle name="Output 2 2 44" xfId="21759"/>
    <cellStyle name="Output 2 2 45" xfId="21760"/>
    <cellStyle name="Output 2 2 46" xfId="21761"/>
    <cellStyle name="Output 2 2 47" xfId="21762"/>
    <cellStyle name="Output 2 2 48" xfId="21763"/>
    <cellStyle name="Output 2 2 49" xfId="21764"/>
    <cellStyle name="Output 2 2 5" xfId="21765"/>
    <cellStyle name="Output 2 2 50" xfId="21766"/>
    <cellStyle name="Output 2 2 51" xfId="21767"/>
    <cellStyle name="Output 2 2 52" xfId="21768"/>
    <cellStyle name="Output 2 2 53" xfId="21769"/>
    <cellStyle name="Output 2 2 54" xfId="21770"/>
    <cellStyle name="Output 2 2 55" xfId="21771"/>
    <cellStyle name="Output 2 2 56" xfId="21772"/>
    <cellStyle name="Output 2 2 57" xfId="21773"/>
    <cellStyle name="Output 2 2 58" xfId="21774"/>
    <cellStyle name="Output 2 2 59" xfId="21775"/>
    <cellStyle name="Output 2 2 6" xfId="21776"/>
    <cellStyle name="Output 2 2 60" xfId="21777"/>
    <cellStyle name="Output 2 2 61" xfId="21778"/>
    <cellStyle name="Output 2 2 62" xfId="21779"/>
    <cellStyle name="Output 2 2 63" xfId="21780"/>
    <cellStyle name="Output 2 2 64" xfId="21781"/>
    <cellStyle name="Output 2 2 65" xfId="21782"/>
    <cellStyle name="Output 2 2 66" xfId="21783"/>
    <cellStyle name="Output 2 2 67" xfId="21784"/>
    <cellStyle name="Output 2 2 7" xfId="21785"/>
    <cellStyle name="Output 2 2 8" xfId="21786"/>
    <cellStyle name="Output 2 2 9" xfId="21787"/>
    <cellStyle name="Output 2 20" xfId="21788"/>
    <cellStyle name="Output 2 21" xfId="21789"/>
    <cellStyle name="Output 2 22" xfId="21790"/>
    <cellStyle name="Output 2 23" xfId="21791"/>
    <cellStyle name="Output 2 24" xfId="21792"/>
    <cellStyle name="Output 2 25" xfId="21793"/>
    <cellStyle name="Output 2 26" xfId="21794"/>
    <cellStyle name="Output 2 27" xfId="21795"/>
    <cellStyle name="Output 2 28" xfId="21796"/>
    <cellStyle name="Output 2 29" xfId="21797"/>
    <cellStyle name="Output 2 3" xfId="21798"/>
    <cellStyle name="Output 2 30" xfId="21799"/>
    <cellStyle name="Output 2 31" xfId="21800"/>
    <cellStyle name="Output 2 32" xfId="21801"/>
    <cellStyle name="Output 2 33" xfId="21802"/>
    <cellStyle name="Output 2 34" xfId="21803"/>
    <cellStyle name="Output 2 35" xfId="21804"/>
    <cellStyle name="Output 2 36" xfId="21805"/>
    <cellStyle name="Output 2 37" xfId="21806"/>
    <cellStyle name="Output 2 38" xfId="21807"/>
    <cellStyle name="Output 2 39" xfId="21808"/>
    <cellStyle name="Output 2 4" xfId="21809"/>
    <cellStyle name="Output 2 40" xfId="21810"/>
    <cellStyle name="Output 2 41" xfId="21811"/>
    <cellStyle name="Output 2 42" xfId="21812"/>
    <cellStyle name="Output 2 43" xfId="21813"/>
    <cellStyle name="Output 2 44" xfId="21814"/>
    <cellStyle name="Output 2 45" xfId="21815"/>
    <cellStyle name="Output 2 46" xfId="21816"/>
    <cellStyle name="Output 2 47" xfId="21817"/>
    <cellStyle name="Output 2 48" xfId="21818"/>
    <cellStyle name="Output 2 49" xfId="21819"/>
    <cellStyle name="Output 2 5" xfId="21820"/>
    <cellStyle name="Output 2 50" xfId="21821"/>
    <cellStyle name="Output 2 51" xfId="21822"/>
    <cellStyle name="Output 2 52" xfId="21823"/>
    <cellStyle name="Output 2 53" xfId="21824"/>
    <cellStyle name="Output 2 54" xfId="21825"/>
    <cellStyle name="Output 2 55" xfId="21826"/>
    <cellStyle name="Output 2 56" xfId="21827"/>
    <cellStyle name="Output 2 57" xfId="21828"/>
    <cellStyle name="Output 2 58" xfId="21829"/>
    <cellStyle name="Output 2 59" xfId="21830"/>
    <cellStyle name="Output 2 6" xfId="21831"/>
    <cellStyle name="Output 2 60" xfId="21832"/>
    <cellStyle name="Output 2 61" xfId="21833"/>
    <cellStyle name="Output 2 62" xfId="21834"/>
    <cellStyle name="Output 2 63" xfId="21835"/>
    <cellStyle name="Output 2 64" xfId="21836"/>
    <cellStyle name="Output 2 65" xfId="21837"/>
    <cellStyle name="Output 2 66" xfId="21838"/>
    <cellStyle name="Output 2 67" xfId="21839"/>
    <cellStyle name="Output 2 68" xfId="21840"/>
    <cellStyle name="Output 2 7" xfId="21841"/>
    <cellStyle name="Output 2 8" xfId="21842"/>
    <cellStyle name="Output 2 9" xfId="21843"/>
    <cellStyle name="Output 20" xfId="1389"/>
    <cellStyle name="Output 20 10" xfId="21844"/>
    <cellStyle name="Output 20 11" xfId="21845"/>
    <cellStyle name="Output 20 12" xfId="21846"/>
    <cellStyle name="Output 20 13" xfId="21847"/>
    <cellStyle name="Output 20 14" xfId="21848"/>
    <cellStyle name="Output 20 15" xfId="21849"/>
    <cellStyle name="Output 20 16" xfId="21850"/>
    <cellStyle name="Output 20 17" xfId="21851"/>
    <cellStyle name="Output 20 18" xfId="21852"/>
    <cellStyle name="Output 20 19" xfId="21853"/>
    <cellStyle name="Output 20 2" xfId="21854"/>
    <cellStyle name="Output 20 20" xfId="21855"/>
    <cellStyle name="Output 20 21" xfId="21856"/>
    <cellStyle name="Output 20 22" xfId="21857"/>
    <cellStyle name="Output 20 23" xfId="21858"/>
    <cellStyle name="Output 20 24" xfId="21859"/>
    <cellStyle name="Output 20 25" xfId="21860"/>
    <cellStyle name="Output 20 26" xfId="21861"/>
    <cellStyle name="Output 20 27" xfId="21862"/>
    <cellStyle name="Output 20 28" xfId="21863"/>
    <cellStyle name="Output 20 29" xfId="21864"/>
    <cellStyle name="Output 20 3" xfId="21865"/>
    <cellStyle name="Output 20 30" xfId="21866"/>
    <cellStyle name="Output 20 31" xfId="21867"/>
    <cellStyle name="Output 20 32" xfId="21868"/>
    <cellStyle name="Output 20 33" xfId="21869"/>
    <cellStyle name="Output 20 34" xfId="21870"/>
    <cellStyle name="Output 20 35" xfId="21871"/>
    <cellStyle name="Output 20 36" xfId="21872"/>
    <cellStyle name="Output 20 37" xfId="21873"/>
    <cellStyle name="Output 20 38" xfId="21874"/>
    <cellStyle name="Output 20 39" xfId="21875"/>
    <cellStyle name="Output 20 4" xfId="21876"/>
    <cellStyle name="Output 20 40" xfId="21877"/>
    <cellStyle name="Output 20 41" xfId="21878"/>
    <cellStyle name="Output 20 42" xfId="21879"/>
    <cellStyle name="Output 20 43" xfId="21880"/>
    <cellStyle name="Output 20 44" xfId="21881"/>
    <cellStyle name="Output 20 45" xfId="21882"/>
    <cellStyle name="Output 20 46" xfId="21883"/>
    <cellStyle name="Output 20 47" xfId="21884"/>
    <cellStyle name="Output 20 48" xfId="21885"/>
    <cellStyle name="Output 20 49" xfId="21886"/>
    <cellStyle name="Output 20 5" xfId="21887"/>
    <cellStyle name="Output 20 50" xfId="21888"/>
    <cellStyle name="Output 20 51" xfId="21889"/>
    <cellStyle name="Output 20 52" xfId="21890"/>
    <cellStyle name="Output 20 53" xfId="21891"/>
    <cellStyle name="Output 20 54" xfId="21892"/>
    <cellStyle name="Output 20 55" xfId="21893"/>
    <cellStyle name="Output 20 56" xfId="21894"/>
    <cellStyle name="Output 20 57" xfId="21895"/>
    <cellStyle name="Output 20 58" xfId="21896"/>
    <cellStyle name="Output 20 59" xfId="21897"/>
    <cellStyle name="Output 20 6" xfId="21898"/>
    <cellStyle name="Output 20 60" xfId="21899"/>
    <cellStyle name="Output 20 61" xfId="21900"/>
    <cellStyle name="Output 20 62" xfId="21901"/>
    <cellStyle name="Output 20 63" xfId="21902"/>
    <cellStyle name="Output 20 64" xfId="21903"/>
    <cellStyle name="Output 20 65" xfId="21904"/>
    <cellStyle name="Output 20 66" xfId="21905"/>
    <cellStyle name="Output 20 67" xfId="21906"/>
    <cellStyle name="Output 20 7" xfId="21907"/>
    <cellStyle name="Output 20 8" xfId="21908"/>
    <cellStyle name="Output 20 9" xfId="21909"/>
    <cellStyle name="Output 21" xfId="1390"/>
    <cellStyle name="Output 21 10" xfId="21910"/>
    <cellStyle name="Output 21 11" xfId="21911"/>
    <cellStyle name="Output 21 12" xfId="21912"/>
    <cellStyle name="Output 21 13" xfId="21913"/>
    <cellStyle name="Output 21 14" xfId="21914"/>
    <cellStyle name="Output 21 15" xfId="21915"/>
    <cellStyle name="Output 21 16" xfId="21916"/>
    <cellStyle name="Output 21 17" xfId="21917"/>
    <cellStyle name="Output 21 18" xfId="21918"/>
    <cellStyle name="Output 21 19" xfId="21919"/>
    <cellStyle name="Output 21 2" xfId="21920"/>
    <cellStyle name="Output 21 20" xfId="21921"/>
    <cellStyle name="Output 21 21" xfId="21922"/>
    <cellStyle name="Output 21 22" xfId="21923"/>
    <cellStyle name="Output 21 23" xfId="21924"/>
    <cellStyle name="Output 21 24" xfId="21925"/>
    <cellStyle name="Output 21 25" xfId="21926"/>
    <cellStyle name="Output 21 26" xfId="21927"/>
    <cellStyle name="Output 21 27" xfId="21928"/>
    <cellStyle name="Output 21 28" xfId="21929"/>
    <cellStyle name="Output 21 29" xfId="21930"/>
    <cellStyle name="Output 21 3" xfId="21931"/>
    <cellStyle name="Output 21 30" xfId="21932"/>
    <cellStyle name="Output 21 31" xfId="21933"/>
    <cellStyle name="Output 21 32" xfId="21934"/>
    <cellStyle name="Output 21 33" xfId="21935"/>
    <cellStyle name="Output 21 34" xfId="21936"/>
    <cellStyle name="Output 21 35" xfId="21937"/>
    <cellStyle name="Output 21 36" xfId="21938"/>
    <cellStyle name="Output 21 37" xfId="21939"/>
    <cellStyle name="Output 21 38" xfId="21940"/>
    <cellStyle name="Output 21 39" xfId="21941"/>
    <cellStyle name="Output 21 4" xfId="21942"/>
    <cellStyle name="Output 21 40" xfId="21943"/>
    <cellStyle name="Output 21 41" xfId="21944"/>
    <cellStyle name="Output 21 42" xfId="21945"/>
    <cellStyle name="Output 21 43" xfId="21946"/>
    <cellStyle name="Output 21 44" xfId="21947"/>
    <cellStyle name="Output 21 45" xfId="21948"/>
    <cellStyle name="Output 21 46" xfId="21949"/>
    <cellStyle name="Output 21 47" xfId="21950"/>
    <cellStyle name="Output 21 48" xfId="21951"/>
    <cellStyle name="Output 21 49" xfId="21952"/>
    <cellStyle name="Output 21 5" xfId="21953"/>
    <cellStyle name="Output 21 50" xfId="21954"/>
    <cellStyle name="Output 21 51" xfId="21955"/>
    <cellStyle name="Output 21 52" xfId="21956"/>
    <cellStyle name="Output 21 53" xfId="21957"/>
    <cellStyle name="Output 21 54" xfId="21958"/>
    <cellStyle name="Output 21 55" xfId="21959"/>
    <cellStyle name="Output 21 56" xfId="21960"/>
    <cellStyle name="Output 21 57" xfId="21961"/>
    <cellStyle name="Output 21 58" xfId="21962"/>
    <cellStyle name="Output 21 59" xfId="21963"/>
    <cellStyle name="Output 21 6" xfId="21964"/>
    <cellStyle name="Output 21 60" xfId="21965"/>
    <cellStyle name="Output 21 61" xfId="21966"/>
    <cellStyle name="Output 21 62" xfId="21967"/>
    <cellStyle name="Output 21 63" xfId="21968"/>
    <cellStyle name="Output 21 64" xfId="21969"/>
    <cellStyle name="Output 21 65" xfId="21970"/>
    <cellStyle name="Output 21 66" xfId="21971"/>
    <cellStyle name="Output 21 67" xfId="21972"/>
    <cellStyle name="Output 21 7" xfId="21973"/>
    <cellStyle name="Output 21 8" xfId="21974"/>
    <cellStyle name="Output 21 9" xfId="21975"/>
    <cellStyle name="Output 22" xfId="1391"/>
    <cellStyle name="Output 22 10" xfId="21976"/>
    <cellStyle name="Output 22 11" xfId="21977"/>
    <cellStyle name="Output 22 12" xfId="21978"/>
    <cellStyle name="Output 22 13" xfId="21979"/>
    <cellStyle name="Output 22 14" xfId="21980"/>
    <cellStyle name="Output 22 15" xfId="21981"/>
    <cellStyle name="Output 22 16" xfId="21982"/>
    <cellStyle name="Output 22 17" xfId="21983"/>
    <cellStyle name="Output 22 18" xfId="21984"/>
    <cellStyle name="Output 22 19" xfId="21985"/>
    <cellStyle name="Output 22 2" xfId="21986"/>
    <cellStyle name="Output 22 20" xfId="21987"/>
    <cellStyle name="Output 22 21" xfId="21988"/>
    <cellStyle name="Output 22 22" xfId="21989"/>
    <cellStyle name="Output 22 23" xfId="21990"/>
    <cellStyle name="Output 22 24" xfId="21991"/>
    <cellStyle name="Output 22 25" xfId="21992"/>
    <cellStyle name="Output 22 26" xfId="21993"/>
    <cellStyle name="Output 22 27" xfId="21994"/>
    <cellStyle name="Output 22 28" xfId="21995"/>
    <cellStyle name="Output 22 29" xfId="21996"/>
    <cellStyle name="Output 22 3" xfId="21997"/>
    <cellStyle name="Output 22 30" xfId="21998"/>
    <cellStyle name="Output 22 31" xfId="21999"/>
    <cellStyle name="Output 22 32" xfId="22000"/>
    <cellStyle name="Output 22 33" xfId="22001"/>
    <cellStyle name="Output 22 34" xfId="22002"/>
    <cellStyle name="Output 22 35" xfId="22003"/>
    <cellStyle name="Output 22 36" xfId="22004"/>
    <cellStyle name="Output 22 37" xfId="22005"/>
    <cellStyle name="Output 22 38" xfId="22006"/>
    <cellStyle name="Output 22 39" xfId="22007"/>
    <cellStyle name="Output 22 4" xfId="22008"/>
    <cellStyle name="Output 22 40" xfId="22009"/>
    <cellStyle name="Output 22 41" xfId="22010"/>
    <cellStyle name="Output 22 42" xfId="22011"/>
    <cellStyle name="Output 22 43" xfId="22012"/>
    <cellStyle name="Output 22 44" xfId="22013"/>
    <cellStyle name="Output 22 45" xfId="22014"/>
    <cellStyle name="Output 22 46" xfId="22015"/>
    <cellStyle name="Output 22 47" xfId="22016"/>
    <cellStyle name="Output 22 48" xfId="22017"/>
    <cellStyle name="Output 22 49" xfId="22018"/>
    <cellStyle name="Output 22 5" xfId="22019"/>
    <cellStyle name="Output 22 50" xfId="22020"/>
    <cellStyle name="Output 22 51" xfId="22021"/>
    <cellStyle name="Output 22 52" xfId="22022"/>
    <cellStyle name="Output 22 53" xfId="22023"/>
    <cellStyle name="Output 22 54" xfId="22024"/>
    <cellStyle name="Output 22 55" xfId="22025"/>
    <cellStyle name="Output 22 56" xfId="22026"/>
    <cellStyle name="Output 22 57" xfId="22027"/>
    <cellStyle name="Output 22 58" xfId="22028"/>
    <cellStyle name="Output 22 59" xfId="22029"/>
    <cellStyle name="Output 22 6" xfId="22030"/>
    <cellStyle name="Output 22 60" xfId="22031"/>
    <cellStyle name="Output 22 61" xfId="22032"/>
    <cellStyle name="Output 22 62" xfId="22033"/>
    <cellStyle name="Output 22 63" xfId="22034"/>
    <cellStyle name="Output 22 64" xfId="22035"/>
    <cellStyle name="Output 22 65" xfId="22036"/>
    <cellStyle name="Output 22 66" xfId="22037"/>
    <cellStyle name="Output 22 67" xfId="22038"/>
    <cellStyle name="Output 22 7" xfId="22039"/>
    <cellStyle name="Output 22 8" xfId="22040"/>
    <cellStyle name="Output 22 9" xfId="22041"/>
    <cellStyle name="Output 23" xfId="1392"/>
    <cellStyle name="Output 23 10" xfId="22042"/>
    <cellStyle name="Output 23 11" xfId="22043"/>
    <cellStyle name="Output 23 12" xfId="22044"/>
    <cellStyle name="Output 23 13" xfId="22045"/>
    <cellStyle name="Output 23 14" xfId="22046"/>
    <cellStyle name="Output 23 15" xfId="22047"/>
    <cellStyle name="Output 23 16" xfId="22048"/>
    <cellStyle name="Output 23 17" xfId="22049"/>
    <cellStyle name="Output 23 18" xfId="22050"/>
    <cellStyle name="Output 23 19" xfId="22051"/>
    <cellStyle name="Output 23 2" xfId="22052"/>
    <cellStyle name="Output 23 20" xfId="22053"/>
    <cellStyle name="Output 23 21" xfId="22054"/>
    <cellStyle name="Output 23 22" xfId="22055"/>
    <cellStyle name="Output 23 23" xfId="22056"/>
    <cellStyle name="Output 23 24" xfId="22057"/>
    <cellStyle name="Output 23 25" xfId="22058"/>
    <cellStyle name="Output 23 26" xfId="22059"/>
    <cellStyle name="Output 23 27" xfId="22060"/>
    <cellStyle name="Output 23 28" xfId="22061"/>
    <cellStyle name="Output 23 29" xfId="22062"/>
    <cellStyle name="Output 23 3" xfId="22063"/>
    <cellStyle name="Output 23 30" xfId="22064"/>
    <cellStyle name="Output 23 31" xfId="22065"/>
    <cellStyle name="Output 23 32" xfId="22066"/>
    <cellStyle name="Output 23 33" xfId="22067"/>
    <cellStyle name="Output 23 34" xfId="22068"/>
    <cellStyle name="Output 23 35" xfId="22069"/>
    <cellStyle name="Output 23 36" xfId="22070"/>
    <cellStyle name="Output 23 37" xfId="22071"/>
    <cellStyle name="Output 23 38" xfId="22072"/>
    <cellStyle name="Output 23 39" xfId="22073"/>
    <cellStyle name="Output 23 4" xfId="22074"/>
    <cellStyle name="Output 23 40" xfId="22075"/>
    <cellStyle name="Output 23 41" xfId="22076"/>
    <cellStyle name="Output 23 42" xfId="22077"/>
    <cellStyle name="Output 23 43" xfId="22078"/>
    <cellStyle name="Output 23 44" xfId="22079"/>
    <cellStyle name="Output 23 45" xfId="22080"/>
    <cellStyle name="Output 23 46" xfId="22081"/>
    <cellStyle name="Output 23 47" xfId="22082"/>
    <cellStyle name="Output 23 48" xfId="22083"/>
    <cellStyle name="Output 23 49" xfId="22084"/>
    <cellStyle name="Output 23 5" xfId="22085"/>
    <cellStyle name="Output 23 50" xfId="22086"/>
    <cellStyle name="Output 23 51" xfId="22087"/>
    <cellStyle name="Output 23 52" xfId="22088"/>
    <cellStyle name="Output 23 53" xfId="22089"/>
    <cellStyle name="Output 23 54" xfId="22090"/>
    <cellStyle name="Output 23 55" xfId="22091"/>
    <cellStyle name="Output 23 56" xfId="22092"/>
    <cellStyle name="Output 23 57" xfId="22093"/>
    <cellStyle name="Output 23 58" xfId="22094"/>
    <cellStyle name="Output 23 59" xfId="22095"/>
    <cellStyle name="Output 23 6" xfId="22096"/>
    <cellStyle name="Output 23 60" xfId="22097"/>
    <cellStyle name="Output 23 61" xfId="22098"/>
    <cellStyle name="Output 23 62" xfId="22099"/>
    <cellStyle name="Output 23 63" xfId="22100"/>
    <cellStyle name="Output 23 64" xfId="22101"/>
    <cellStyle name="Output 23 65" xfId="22102"/>
    <cellStyle name="Output 23 66" xfId="22103"/>
    <cellStyle name="Output 23 67" xfId="22104"/>
    <cellStyle name="Output 23 7" xfId="22105"/>
    <cellStyle name="Output 23 8" xfId="22106"/>
    <cellStyle name="Output 23 9" xfId="22107"/>
    <cellStyle name="Output 24" xfId="1393"/>
    <cellStyle name="Output 24 10" xfId="22108"/>
    <cellStyle name="Output 24 11" xfId="22109"/>
    <cellStyle name="Output 24 12" xfId="22110"/>
    <cellStyle name="Output 24 13" xfId="22111"/>
    <cellStyle name="Output 24 14" xfId="22112"/>
    <cellStyle name="Output 24 15" xfId="22113"/>
    <cellStyle name="Output 24 16" xfId="22114"/>
    <cellStyle name="Output 24 17" xfId="22115"/>
    <cellStyle name="Output 24 18" xfId="22116"/>
    <cellStyle name="Output 24 19" xfId="22117"/>
    <cellStyle name="Output 24 2" xfId="22118"/>
    <cellStyle name="Output 24 20" xfId="22119"/>
    <cellStyle name="Output 24 21" xfId="22120"/>
    <cellStyle name="Output 24 22" xfId="22121"/>
    <cellStyle name="Output 24 23" xfId="22122"/>
    <cellStyle name="Output 24 24" xfId="22123"/>
    <cellStyle name="Output 24 25" xfId="22124"/>
    <cellStyle name="Output 24 26" xfId="22125"/>
    <cellStyle name="Output 24 27" xfId="22126"/>
    <cellStyle name="Output 24 28" xfId="22127"/>
    <cellStyle name="Output 24 29" xfId="22128"/>
    <cellStyle name="Output 24 3" xfId="22129"/>
    <cellStyle name="Output 24 30" xfId="22130"/>
    <cellStyle name="Output 24 31" xfId="22131"/>
    <cellStyle name="Output 24 32" xfId="22132"/>
    <cellStyle name="Output 24 33" xfId="22133"/>
    <cellStyle name="Output 24 34" xfId="22134"/>
    <cellStyle name="Output 24 35" xfId="22135"/>
    <cellStyle name="Output 24 36" xfId="22136"/>
    <cellStyle name="Output 24 37" xfId="22137"/>
    <cellStyle name="Output 24 38" xfId="22138"/>
    <cellStyle name="Output 24 39" xfId="22139"/>
    <cellStyle name="Output 24 4" xfId="22140"/>
    <cellStyle name="Output 24 40" xfId="22141"/>
    <cellStyle name="Output 24 41" xfId="22142"/>
    <cellStyle name="Output 24 42" xfId="22143"/>
    <cellStyle name="Output 24 43" xfId="22144"/>
    <cellStyle name="Output 24 44" xfId="22145"/>
    <cellStyle name="Output 24 45" xfId="22146"/>
    <cellStyle name="Output 24 46" xfId="22147"/>
    <cellStyle name="Output 24 47" xfId="22148"/>
    <cellStyle name="Output 24 48" xfId="22149"/>
    <cellStyle name="Output 24 49" xfId="22150"/>
    <cellStyle name="Output 24 5" xfId="22151"/>
    <cellStyle name="Output 24 50" xfId="22152"/>
    <cellStyle name="Output 24 51" xfId="22153"/>
    <cellStyle name="Output 24 52" xfId="22154"/>
    <cellStyle name="Output 24 53" xfId="22155"/>
    <cellStyle name="Output 24 54" xfId="22156"/>
    <cellStyle name="Output 24 55" xfId="22157"/>
    <cellStyle name="Output 24 56" xfId="22158"/>
    <cellStyle name="Output 24 57" xfId="22159"/>
    <cellStyle name="Output 24 58" xfId="22160"/>
    <cellStyle name="Output 24 59" xfId="22161"/>
    <cellStyle name="Output 24 6" xfId="22162"/>
    <cellStyle name="Output 24 60" xfId="22163"/>
    <cellStyle name="Output 24 61" xfId="22164"/>
    <cellStyle name="Output 24 62" xfId="22165"/>
    <cellStyle name="Output 24 63" xfId="22166"/>
    <cellStyle name="Output 24 64" xfId="22167"/>
    <cellStyle name="Output 24 65" xfId="22168"/>
    <cellStyle name="Output 24 66" xfId="22169"/>
    <cellStyle name="Output 24 67" xfId="22170"/>
    <cellStyle name="Output 24 7" xfId="22171"/>
    <cellStyle name="Output 24 8" xfId="22172"/>
    <cellStyle name="Output 24 9" xfId="22173"/>
    <cellStyle name="Output 25" xfId="1394"/>
    <cellStyle name="Output 25 10" xfId="22174"/>
    <cellStyle name="Output 25 11" xfId="22175"/>
    <cellStyle name="Output 25 12" xfId="22176"/>
    <cellStyle name="Output 25 13" xfId="22177"/>
    <cellStyle name="Output 25 14" xfId="22178"/>
    <cellStyle name="Output 25 15" xfId="22179"/>
    <cellStyle name="Output 25 16" xfId="22180"/>
    <cellStyle name="Output 25 17" xfId="22181"/>
    <cellStyle name="Output 25 18" xfId="22182"/>
    <cellStyle name="Output 25 19" xfId="22183"/>
    <cellStyle name="Output 25 2" xfId="22184"/>
    <cellStyle name="Output 25 20" xfId="22185"/>
    <cellStyle name="Output 25 21" xfId="22186"/>
    <cellStyle name="Output 25 22" xfId="22187"/>
    <cellStyle name="Output 25 23" xfId="22188"/>
    <cellStyle name="Output 25 24" xfId="22189"/>
    <cellStyle name="Output 25 25" xfId="22190"/>
    <cellStyle name="Output 25 26" xfId="22191"/>
    <cellStyle name="Output 25 27" xfId="22192"/>
    <cellStyle name="Output 25 28" xfId="22193"/>
    <cellStyle name="Output 25 29" xfId="22194"/>
    <cellStyle name="Output 25 3" xfId="22195"/>
    <cellStyle name="Output 25 30" xfId="22196"/>
    <cellStyle name="Output 25 31" xfId="22197"/>
    <cellStyle name="Output 25 32" xfId="22198"/>
    <cellStyle name="Output 25 33" xfId="22199"/>
    <cellStyle name="Output 25 34" xfId="22200"/>
    <cellStyle name="Output 25 35" xfId="22201"/>
    <cellStyle name="Output 25 36" xfId="22202"/>
    <cellStyle name="Output 25 37" xfId="22203"/>
    <cellStyle name="Output 25 38" xfId="22204"/>
    <cellStyle name="Output 25 39" xfId="22205"/>
    <cellStyle name="Output 25 4" xfId="22206"/>
    <cellStyle name="Output 25 40" xfId="22207"/>
    <cellStyle name="Output 25 41" xfId="22208"/>
    <cellStyle name="Output 25 42" xfId="22209"/>
    <cellStyle name="Output 25 43" xfId="22210"/>
    <cellStyle name="Output 25 44" xfId="22211"/>
    <cellStyle name="Output 25 45" xfId="22212"/>
    <cellStyle name="Output 25 46" xfId="22213"/>
    <cellStyle name="Output 25 47" xfId="22214"/>
    <cellStyle name="Output 25 48" xfId="22215"/>
    <cellStyle name="Output 25 49" xfId="22216"/>
    <cellStyle name="Output 25 5" xfId="22217"/>
    <cellStyle name="Output 25 50" xfId="22218"/>
    <cellStyle name="Output 25 51" xfId="22219"/>
    <cellStyle name="Output 25 52" xfId="22220"/>
    <cellStyle name="Output 25 53" xfId="22221"/>
    <cellStyle name="Output 25 54" xfId="22222"/>
    <cellStyle name="Output 25 55" xfId="22223"/>
    <cellStyle name="Output 25 56" xfId="22224"/>
    <cellStyle name="Output 25 57" xfId="22225"/>
    <cellStyle name="Output 25 58" xfId="22226"/>
    <cellStyle name="Output 25 59" xfId="22227"/>
    <cellStyle name="Output 25 6" xfId="22228"/>
    <cellStyle name="Output 25 60" xfId="22229"/>
    <cellStyle name="Output 25 61" xfId="22230"/>
    <cellStyle name="Output 25 62" xfId="22231"/>
    <cellStyle name="Output 25 63" xfId="22232"/>
    <cellStyle name="Output 25 64" xfId="22233"/>
    <cellStyle name="Output 25 65" xfId="22234"/>
    <cellStyle name="Output 25 66" xfId="22235"/>
    <cellStyle name="Output 25 67" xfId="22236"/>
    <cellStyle name="Output 25 7" xfId="22237"/>
    <cellStyle name="Output 25 8" xfId="22238"/>
    <cellStyle name="Output 25 9" xfId="22239"/>
    <cellStyle name="Output 26" xfId="1395"/>
    <cellStyle name="Output 26 10" xfId="22240"/>
    <cellStyle name="Output 26 11" xfId="22241"/>
    <cellStyle name="Output 26 12" xfId="22242"/>
    <cellStyle name="Output 26 13" xfId="22243"/>
    <cellStyle name="Output 26 14" xfId="22244"/>
    <cellStyle name="Output 26 15" xfId="22245"/>
    <cellStyle name="Output 26 16" xfId="22246"/>
    <cellStyle name="Output 26 17" xfId="22247"/>
    <cellStyle name="Output 26 18" xfId="22248"/>
    <cellStyle name="Output 26 19" xfId="22249"/>
    <cellStyle name="Output 26 2" xfId="22250"/>
    <cellStyle name="Output 26 20" xfId="22251"/>
    <cellStyle name="Output 26 21" xfId="22252"/>
    <cellStyle name="Output 26 22" xfId="22253"/>
    <cellStyle name="Output 26 23" xfId="22254"/>
    <cellStyle name="Output 26 24" xfId="22255"/>
    <cellStyle name="Output 26 25" xfId="22256"/>
    <cellStyle name="Output 26 26" xfId="22257"/>
    <cellStyle name="Output 26 27" xfId="22258"/>
    <cellStyle name="Output 26 28" xfId="22259"/>
    <cellStyle name="Output 26 29" xfId="22260"/>
    <cellStyle name="Output 26 3" xfId="22261"/>
    <cellStyle name="Output 26 30" xfId="22262"/>
    <cellStyle name="Output 26 31" xfId="22263"/>
    <cellStyle name="Output 26 32" xfId="22264"/>
    <cellStyle name="Output 26 33" xfId="22265"/>
    <cellStyle name="Output 26 34" xfId="22266"/>
    <cellStyle name="Output 26 35" xfId="22267"/>
    <cellStyle name="Output 26 36" xfId="22268"/>
    <cellStyle name="Output 26 37" xfId="22269"/>
    <cellStyle name="Output 26 38" xfId="22270"/>
    <cellStyle name="Output 26 39" xfId="22271"/>
    <cellStyle name="Output 26 4" xfId="22272"/>
    <cellStyle name="Output 26 40" xfId="22273"/>
    <cellStyle name="Output 26 41" xfId="22274"/>
    <cellStyle name="Output 26 42" xfId="22275"/>
    <cellStyle name="Output 26 43" xfId="22276"/>
    <cellStyle name="Output 26 44" xfId="22277"/>
    <cellStyle name="Output 26 45" xfId="22278"/>
    <cellStyle name="Output 26 46" xfId="22279"/>
    <cellStyle name="Output 26 47" xfId="22280"/>
    <cellStyle name="Output 26 48" xfId="22281"/>
    <cellStyle name="Output 26 49" xfId="22282"/>
    <cellStyle name="Output 26 5" xfId="22283"/>
    <cellStyle name="Output 26 50" xfId="22284"/>
    <cellStyle name="Output 26 51" xfId="22285"/>
    <cellStyle name="Output 26 52" xfId="22286"/>
    <cellStyle name="Output 26 53" xfId="22287"/>
    <cellStyle name="Output 26 54" xfId="22288"/>
    <cellStyle name="Output 26 55" xfId="22289"/>
    <cellStyle name="Output 26 56" xfId="22290"/>
    <cellStyle name="Output 26 57" xfId="22291"/>
    <cellStyle name="Output 26 58" xfId="22292"/>
    <cellStyle name="Output 26 59" xfId="22293"/>
    <cellStyle name="Output 26 6" xfId="22294"/>
    <cellStyle name="Output 26 60" xfId="22295"/>
    <cellStyle name="Output 26 61" xfId="22296"/>
    <cellStyle name="Output 26 62" xfId="22297"/>
    <cellStyle name="Output 26 63" xfId="22298"/>
    <cellStyle name="Output 26 64" xfId="22299"/>
    <cellStyle name="Output 26 65" xfId="22300"/>
    <cellStyle name="Output 26 66" xfId="22301"/>
    <cellStyle name="Output 26 67" xfId="22302"/>
    <cellStyle name="Output 26 7" xfId="22303"/>
    <cellStyle name="Output 26 8" xfId="22304"/>
    <cellStyle name="Output 26 9" xfId="22305"/>
    <cellStyle name="Output 27" xfId="1396"/>
    <cellStyle name="Output 27 10" xfId="22306"/>
    <cellStyle name="Output 27 11" xfId="22307"/>
    <cellStyle name="Output 27 12" xfId="22308"/>
    <cellStyle name="Output 27 13" xfId="22309"/>
    <cellStyle name="Output 27 14" xfId="22310"/>
    <cellStyle name="Output 27 15" xfId="22311"/>
    <cellStyle name="Output 27 16" xfId="22312"/>
    <cellStyle name="Output 27 17" xfId="22313"/>
    <cellStyle name="Output 27 18" xfId="22314"/>
    <cellStyle name="Output 27 19" xfId="22315"/>
    <cellStyle name="Output 27 2" xfId="22316"/>
    <cellStyle name="Output 27 20" xfId="22317"/>
    <cellStyle name="Output 27 21" xfId="22318"/>
    <cellStyle name="Output 27 22" xfId="22319"/>
    <cellStyle name="Output 27 23" xfId="22320"/>
    <cellStyle name="Output 27 24" xfId="22321"/>
    <cellStyle name="Output 27 25" xfId="22322"/>
    <cellStyle name="Output 27 26" xfId="22323"/>
    <cellStyle name="Output 27 27" xfId="22324"/>
    <cellStyle name="Output 27 28" xfId="22325"/>
    <cellStyle name="Output 27 29" xfId="22326"/>
    <cellStyle name="Output 27 3" xfId="22327"/>
    <cellStyle name="Output 27 30" xfId="22328"/>
    <cellStyle name="Output 27 31" xfId="22329"/>
    <cellStyle name="Output 27 32" xfId="22330"/>
    <cellStyle name="Output 27 33" xfId="22331"/>
    <cellStyle name="Output 27 34" xfId="22332"/>
    <cellStyle name="Output 27 35" xfId="22333"/>
    <cellStyle name="Output 27 36" xfId="22334"/>
    <cellStyle name="Output 27 37" xfId="22335"/>
    <cellStyle name="Output 27 38" xfId="22336"/>
    <cellStyle name="Output 27 39" xfId="22337"/>
    <cellStyle name="Output 27 4" xfId="22338"/>
    <cellStyle name="Output 27 40" xfId="22339"/>
    <cellStyle name="Output 27 41" xfId="22340"/>
    <cellStyle name="Output 27 42" xfId="22341"/>
    <cellStyle name="Output 27 43" xfId="22342"/>
    <cellStyle name="Output 27 44" xfId="22343"/>
    <cellStyle name="Output 27 45" xfId="22344"/>
    <cellStyle name="Output 27 46" xfId="22345"/>
    <cellStyle name="Output 27 47" xfId="22346"/>
    <cellStyle name="Output 27 48" xfId="22347"/>
    <cellStyle name="Output 27 49" xfId="22348"/>
    <cellStyle name="Output 27 5" xfId="22349"/>
    <cellStyle name="Output 27 50" xfId="22350"/>
    <cellStyle name="Output 27 51" xfId="22351"/>
    <cellStyle name="Output 27 52" xfId="22352"/>
    <cellStyle name="Output 27 53" xfId="22353"/>
    <cellStyle name="Output 27 54" xfId="22354"/>
    <cellStyle name="Output 27 55" xfId="22355"/>
    <cellStyle name="Output 27 56" xfId="22356"/>
    <cellStyle name="Output 27 57" xfId="22357"/>
    <cellStyle name="Output 27 58" xfId="22358"/>
    <cellStyle name="Output 27 59" xfId="22359"/>
    <cellStyle name="Output 27 6" xfId="22360"/>
    <cellStyle name="Output 27 60" xfId="22361"/>
    <cellStyle name="Output 27 61" xfId="22362"/>
    <cellStyle name="Output 27 62" xfId="22363"/>
    <cellStyle name="Output 27 63" xfId="22364"/>
    <cellStyle name="Output 27 64" xfId="22365"/>
    <cellStyle name="Output 27 65" xfId="22366"/>
    <cellStyle name="Output 27 66" xfId="22367"/>
    <cellStyle name="Output 27 67" xfId="22368"/>
    <cellStyle name="Output 27 7" xfId="22369"/>
    <cellStyle name="Output 27 8" xfId="22370"/>
    <cellStyle name="Output 27 9" xfId="22371"/>
    <cellStyle name="Output 28" xfId="1397"/>
    <cellStyle name="Output 28 10" xfId="22372"/>
    <cellStyle name="Output 28 11" xfId="22373"/>
    <cellStyle name="Output 28 12" xfId="22374"/>
    <cellStyle name="Output 28 13" xfId="22375"/>
    <cellStyle name="Output 28 14" xfId="22376"/>
    <cellStyle name="Output 28 15" xfId="22377"/>
    <cellStyle name="Output 28 16" xfId="22378"/>
    <cellStyle name="Output 28 17" xfId="22379"/>
    <cellStyle name="Output 28 18" xfId="22380"/>
    <cellStyle name="Output 28 19" xfId="22381"/>
    <cellStyle name="Output 28 2" xfId="22382"/>
    <cellStyle name="Output 28 20" xfId="22383"/>
    <cellStyle name="Output 28 21" xfId="22384"/>
    <cellStyle name="Output 28 22" xfId="22385"/>
    <cellStyle name="Output 28 23" xfId="22386"/>
    <cellStyle name="Output 28 24" xfId="22387"/>
    <cellStyle name="Output 28 25" xfId="22388"/>
    <cellStyle name="Output 28 26" xfId="22389"/>
    <cellStyle name="Output 28 27" xfId="22390"/>
    <cellStyle name="Output 28 28" xfId="22391"/>
    <cellStyle name="Output 28 29" xfId="22392"/>
    <cellStyle name="Output 28 3" xfId="22393"/>
    <cellStyle name="Output 28 30" xfId="22394"/>
    <cellStyle name="Output 28 31" xfId="22395"/>
    <cellStyle name="Output 28 32" xfId="22396"/>
    <cellStyle name="Output 28 33" xfId="22397"/>
    <cellStyle name="Output 28 34" xfId="22398"/>
    <cellStyle name="Output 28 35" xfId="22399"/>
    <cellStyle name="Output 28 36" xfId="22400"/>
    <cellStyle name="Output 28 37" xfId="22401"/>
    <cellStyle name="Output 28 38" xfId="22402"/>
    <cellStyle name="Output 28 39" xfId="22403"/>
    <cellStyle name="Output 28 4" xfId="22404"/>
    <cellStyle name="Output 28 40" xfId="22405"/>
    <cellStyle name="Output 28 41" xfId="22406"/>
    <cellStyle name="Output 28 42" xfId="22407"/>
    <cellStyle name="Output 28 43" xfId="22408"/>
    <cellStyle name="Output 28 44" xfId="22409"/>
    <cellStyle name="Output 28 45" xfId="22410"/>
    <cellStyle name="Output 28 46" xfId="22411"/>
    <cellStyle name="Output 28 47" xfId="22412"/>
    <cellStyle name="Output 28 48" xfId="22413"/>
    <cellStyle name="Output 28 49" xfId="22414"/>
    <cellStyle name="Output 28 5" xfId="22415"/>
    <cellStyle name="Output 28 50" xfId="22416"/>
    <cellStyle name="Output 28 51" xfId="22417"/>
    <cellStyle name="Output 28 52" xfId="22418"/>
    <cellStyle name="Output 28 53" xfId="22419"/>
    <cellStyle name="Output 28 54" xfId="22420"/>
    <cellStyle name="Output 28 55" xfId="22421"/>
    <cellStyle name="Output 28 56" xfId="22422"/>
    <cellStyle name="Output 28 57" xfId="22423"/>
    <cellStyle name="Output 28 58" xfId="22424"/>
    <cellStyle name="Output 28 59" xfId="22425"/>
    <cellStyle name="Output 28 6" xfId="22426"/>
    <cellStyle name="Output 28 60" xfId="22427"/>
    <cellStyle name="Output 28 61" xfId="22428"/>
    <cellStyle name="Output 28 62" xfId="22429"/>
    <cellStyle name="Output 28 63" xfId="22430"/>
    <cellStyle name="Output 28 64" xfId="22431"/>
    <cellStyle name="Output 28 65" xfId="22432"/>
    <cellStyle name="Output 28 66" xfId="22433"/>
    <cellStyle name="Output 28 67" xfId="22434"/>
    <cellStyle name="Output 28 7" xfId="22435"/>
    <cellStyle name="Output 28 8" xfId="22436"/>
    <cellStyle name="Output 28 9" xfId="22437"/>
    <cellStyle name="Output 29" xfId="1398"/>
    <cellStyle name="Output 29 10" xfId="22438"/>
    <cellStyle name="Output 29 11" xfId="22439"/>
    <cellStyle name="Output 29 12" xfId="22440"/>
    <cellStyle name="Output 29 13" xfId="22441"/>
    <cellStyle name="Output 29 14" xfId="22442"/>
    <cellStyle name="Output 29 15" xfId="22443"/>
    <cellStyle name="Output 29 16" xfId="22444"/>
    <cellStyle name="Output 29 17" xfId="22445"/>
    <cellStyle name="Output 29 18" xfId="22446"/>
    <cellStyle name="Output 29 19" xfId="22447"/>
    <cellStyle name="Output 29 2" xfId="22448"/>
    <cellStyle name="Output 29 20" xfId="22449"/>
    <cellStyle name="Output 29 21" xfId="22450"/>
    <cellStyle name="Output 29 22" xfId="22451"/>
    <cellStyle name="Output 29 23" xfId="22452"/>
    <cellStyle name="Output 29 24" xfId="22453"/>
    <cellStyle name="Output 29 25" xfId="22454"/>
    <cellStyle name="Output 29 26" xfId="22455"/>
    <cellStyle name="Output 29 27" xfId="22456"/>
    <cellStyle name="Output 29 28" xfId="22457"/>
    <cellStyle name="Output 29 29" xfId="22458"/>
    <cellStyle name="Output 29 3" xfId="22459"/>
    <cellStyle name="Output 29 30" xfId="22460"/>
    <cellStyle name="Output 29 31" xfId="22461"/>
    <cellStyle name="Output 29 32" xfId="22462"/>
    <cellStyle name="Output 29 33" xfId="22463"/>
    <cellStyle name="Output 29 34" xfId="22464"/>
    <cellStyle name="Output 29 35" xfId="22465"/>
    <cellStyle name="Output 29 36" xfId="22466"/>
    <cellStyle name="Output 29 37" xfId="22467"/>
    <cellStyle name="Output 29 38" xfId="22468"/>
    <cellStyle name="Output 29 39" xfId="22469"/>
    <cellStyle name="Output 29 4" xfId="22470"/>
    <cellStyle name="Output 29 40" xfId="22471"/>
    <cellStyle name="Output 29 41" xfId="22472"/>
    <cellStyle name="Output 29 42" xfId="22473"/>
    <cellStyle name="Output 29 43" xfId="22474"/>
    <cellStyle name="Output 29 44" xfId="22475"/>
    <cellStyle name="Output 29 45" xfId="22476"/>
    <cellStyle name="Output 29 46" xfId="22477"/>
    <cellStyle name="Output 29 47" xfId="22478"/>
    <cellStyle name="Output 29 48" xfId="22479"/>
    <cellStyle name="Output 29 49" xfId="22480"/>
    <cellStyle name="Output 29 5" xfId="22481"/>
    <cellStyle name="Output 29 50" xfId="22482"/>
    <cellStyle name="Output 29 51" xfId="22483"/>
    <cellStyle name="Output 29 52" xfId="22484"/>
    <cellStyle name="Output 29 53" xfId="22485"/>
    <cellStyle name="Output 29 54" xfId="22486"/>
    <cellStyle name="Output 29 55" xfId="22487"/>
    <cellStyle name="Output 29 56" xfId="22488"/>
    <cellStyle name="Output 29 57" xfId="22489"/>
    <cellStyle name="Output 29 58" xfId="22490"/>
    <cellStyle name="Output 29 59" xfId="22491"/>
    <cellStyle name="Output 29 6" xfId="22492"/>
    <cellStyle name="Output 29 60" xfId="22493"/>
    <cellStyle name="Output 29 61" xfId="22494"/>
    <cellStyle name="Output 29 62" xfId="22495"/>
    <cellStyle name="Output 29 63" xfId="22496"/>
    <cellStyle name="Output 29 64" xfId="22497"/>
    <cellStyle name="Output 29 65" xfId="22498"/>
    <cellStyle name="Output 29 66" xfId="22499"/>
    <cellStyle name="Output 29 67" xfId="22500"/>
    <cellStyle name="Output 29 7" xfId="22501"/>
    <cellStyle name="Output 29 8" xfId="22502"/>
    <cellStyle name="Output 29 9" xfId="22503"/>
    <cellStyle name="Output 3" xfId="1399"/>
    <cellStyle name="Output 3 10" xfId="22504"/>
    <cellStyle name="Output 3 11" xfId="22505"/>
    <cellStyle name="Output 3 12" xfId="22506"/>
    <cellStyle name="Output 3 13" xfId="22507"/>
    <cellStyle name="Output 3 14" xfId="22508"/>
    <cellStyle name="Output 3 15" xfId="22509"/>
    <cellStyle name="Output 3 16" xfId="22510"/>
    <cellStyle name="Output 3 17" xfId="22511"/>
    <cellStyle name="Output 3 18" xfId="22512"/>
    <cellStyle name="Output 3 19" xfId="22513"/>
    <cellStyle name="Output 3 2" xfId="22514"/>
    <cellStyle name="Output 3 20" xfId="22515"/>
    <cellStyle name="Output 3 21" xfId="22516"/>
    <cellStyle name="Output 3 22" xfId="22517"/>
    <cellStyle name="Output 3 23" xfId="22518"/>
    <cellStyle name="Output 3 24" xfId="22519"/>
    <cellStyle name="Output 3 25" xfId="22520"/>
    <cellStyle name="Output 3 26" xfId="22521"/>
    <cellStyle name="Output 3 27" xfId="22522"/>
    <cellStyle name="Output 3 28" xfId="22523"/>
    <cellStyle name="Output 3 29" xfId="22524"/>
    <cellStyle name="Output 3 3" xfId="22525"/>
    <cellStyle name="Output 3 30" xfId="22526"/>
    <cellStyle name="Output 3 31" xfId="22527"/>
    <cellStyle name="Output 3 32" xfId="22528"/>
    <cellStyle name="Output 3 33" xfId="22529"/>
    <cellStyle name="Output 3 34" xfId="22530"/>
    <cellStyle name="Output 3 35" xfId="22531"/>
    <cellStyle name="Output 3 36" xfId="22532"/>
    <cellStyle name="Output 3 37" xfId="22533"/>
    <cellStyle name="Output 3 38" xfId="22534"/>
    <cellStyle name="Output 3 39" xfId="22535"/>
    <cellStyle name="Output 3 4" xfId="22536"/>
    <cellStyle name="Output 3 40" xfId="22537"/>
    <cellStyle name="Output 3 41" xfId="22538"/>
    <cellStyle name="Output 3 42" xfId="22539"/>
    <cellStyle name="Output 3 43" xfId="22540"/>
    <cellStyle name="Output 3 44" xfId="22541"/>
    <cellStyle name="Output 3 45" xfId="22542"/>
    <cellStyle name="Output 3 46" xfId="22543"/>
    <cellStyle name="Output 3 47" xfId="22544"/>
    <cellStyle name="Output 3 48" xfId="22545"/>
    <cellStyle name="Output 3 49" xfId="22546"/>
    <cellStyle name="Output 3 5" xfId="22547"/>
    <cellStyle name="Output 3 50" xfId="22548"/>
    <cellStyle name="Output 3 51" xfId="22549"/>
    <cellStyle name="Output 3 52" xfId="22550"/>
    <cellStyle name="Output 3 53" xfId="22551"/>
    <cellStyle name="Output 3 54" xfId="22552"/>
    <cellStyle name="Output 3 55" xfId="22553"/>
    <cellStyle name="Output 3 56" xfId="22554"/>
    <cellStyle name="Output 3 57" xfId="22555"/>
    <cellStyle name="Output 3 58" xfId="22556"/>
    <cellStyle name="Output 3 59" xfId="22557"/>
    <cellStyle name="Output 3 6" xfId="22558"/>
    <cellStyle name="Output 3 60" xfId="22559"/>
    <cellStyle name="Output 3 61" xfId="22560"/>
    <cellStyle name="Output 3 62" xfId="22561"/>
    <cellStyle name="Output 3 63" xfId="22562"/>
    <cellStyle name="Output 3 64" xfId="22563"/>
    <cellStyle name="Output 3 65" xfId="22564"/>
    <cellStyle name="Output 3 66" xfId="22565"/>
    <cellStyle name="Output 3 67" xfId="22566"/>
    <cellStyle name="Output 3 7" xfId="22567"/>
    <cellStyle name="Output 3 8" xfId="22568"/>
    <cellStyle name="Output 3 9" xfId="22569"/>
    <cellStyle name="Output 30" xfId="1400"/>
    <cellStyle name="Output 30 10" xfId="22570"/>
    <cellStyle name="Output 30 11" xfId="22571"/>
    <cellStyle name="Output 30 12" xfId="22572"/>
    <cellStyle name="Output 30 13" xfId="22573"/>
    <cellStyle name="Output 30 14" xfId="22574"/>
    <cellStyle name="Output 30 15" xfId="22575"/>
    <cellStyle name="Output 30 16" xfId="22576"/>
    <cellStyle name="Output 30 17" xfId="22577"/>
    <cellStyle name="Output 30 18" xfId="22578"/>
    <cellStyle name="Output 30 19" xfId="22579"/>
    <cellStyle name="Output 30 2" xfId="22580"/>
    <cellStyle name="Output 30 20" xfId="22581"/>
    <cellStyle name="Output 30 21" xfId="22582"/>
    <cellStyle name="Output 30 22" xfId="22583"/>
    <cellStyle name="Output 30 23" xfId="22584"/>
    <cellStyle name="Output 30 24" xfId="22585"/>
    <cellStyle name="Output 30 25" xfId="22586"/>
    <cellStyle name="Output 30 26" xfId="22587"/>
    <cellStyle name="Output 30 27" xfId="22588"/>
    <cellStyle name="Output 30 28" xfId="22589"/>
    <cellStyle name="Output 30 29" xfId="22590"/>
    <cellStyle name="Output 30 3" xfId="22591"/>
    <cellStyle name="Output 30 30" xfId="22592"/>
    <cellStyle name="Output 30 31" xfId="22593"/>
    <cellStyle name="Output 30 32" xfId="22594"/>
    <cellStyle name="Output 30 33" xfId="22595"/>
    <cellStyle name="Output 30 34" xfId="22596"/>
    <cellStyle name="Output 30 35" xfId="22597"/>
    <cellStyle name="Output 30 36" xfId="22598"/>
    <cellStyle name="Output 30 37" xfId="22599"/>
    <cellStyle name="Output 30 38" xfId="22600"/>
    <cellStyle name="Output 30 39" xfId="22601"/>
    <cellStyle name="Output 30 4" xfId="22602"/>
    <cellStyle name="Output 30 40" xfId="22603"/>
    <cellStyle name="Output 30 41" xfId="22604"/>
    <cellStyle name="Output 30 42" xfId="22605"/>
    <cellStyle name="Output 30 43" xfId="22606"/>
    <cellStyle name="Output 30 44" xfId="22607"/>
    <cellStyle name="Output 30 45" xfId="22608"/>
    <cellStyle name="Output 30 46" xfId="22609"/>
    <cellStyle name="Output 30 47" xfId="22610"/>
    <cellStyle name="Output 30 48" xfId="22611"/>
    <cellStyle name="Output 30 49" xfId="22612"/>
    <cellStyle name="Output 30 5" xfId="22613"/>
    <cellStyle name="Output 30 50" xfId="22614"/>
    <cellStyle name="Output 30 51" xfId="22615"/>
    <cellStyle name="Output 30 52" xfId="22616"/>
    <cellStyle name="Output 30 53" xfId="22617"/>
    <cellStyle name="Output 30 54" xfId="22618"/>
    <cellStyle name="Output 30 55" xfId="22619"/>
    <cellStyle name="Output 30 56" xfId="22620"/>
    <cellStyle name="Output 30 57" xfId="22621"/>
    <cellStyle name="Output 30 58" xfId="22622"/>
    <cellStyle name="Output 30 59" xfId="22623"/>
    <cellStyle name="Output 30 6" xfId="22624"/>
    <cellStyle name="Output 30 60" xfId="22625"/>
    <cellStyle name="Output 30 61" xfId="22626"/>
    <cellStyle name="Output 30 62" xfId="22627"/>
    <cellStyle name="Output 30 63" xfId="22628"/>
    <cellStyle name="Output 30 64" xfId="22629"/>
    <cellStyle name="Output 30 65" xfId="22630"/>
    <cellStyle name="Output 30 66" xfId="22631"/>
    <cellStyle name="Output 30 67" xfId="22632"/>
    <cellStyle name="Output 30 7" xfId="22633"/>
    <cellStyle name="Output 30 8" xfId="22634"/>
    <cellStyle name="Output 30 9" xfId="22635"/>
    <cellStyle name="Output 31" xfId="1401"/>
    <cellStyle name="Output 31 10" xfId="22636"/>
    <cellStyle name="Output 31 11" xfId="22637"/>
    <cellStyle name="Output 31 12" xfId="22638"/>
    <cellStyle name="Output 31 13" xfId="22639"/>
    <cellStyle name="Output 31 14" xfId="22640"/>
    <cellStyle name="Output 31 15" xfId="22641"/>
    <cellStyle name="Output 31 16" xfId="22642"/>
    <cellStyle name="Output 31 17" xfId="22643"/>
    <cellStyle name="Output 31 18" xfId="22644"/>
    <cellStyle name="Output 31 19" xfId="22645"/>
    <cellStyle name="Output 31 2" xfId="22646"/>
    <cellStyle name="Output 31 20" xfId="22647"/>
    <cellStyle name="Output 31 21" xfId="22648"/>
    <cellStyle name="Output 31 22" xfId="22649"/>
    <cellStyle name="Output 31 23" xfId="22650"/>
    <cellStyle name="Output 31 24" xfId="22651"/>
    <cellStyle name="Output 31 25" xfId="22652"/>
    <cellStyle name="Output 31 26" xfId="22653"/>
    <cellStyle name="Output 31 27" xfId="22654"/>
    <cellStyle name="Output 31 28" xfId="22655"/>
    <cellStyle name="Output 31 29" xfId="22656"/>
    <cellStyle name="Output 31 3" xfId="22657"/>
    <cellStyle name="Output 31 30" xfId="22658"/>
    <cellStyle name="Output 31 31" xfId="22659"/>
    <cellStyle name="Output 31 32" xfId="22660"/>
    <cellStyle name="Output 31 33" xfId="22661"/>
    <cellStyle name="Output 31 34" xfId="22662"/>
    <cellStyle name="Output 31 35" xfId="22663"/>
    <cellStyle name="Output 31 36" xfId="22664"/>
    <cellStyle name="Output 31 37" xfId="22665"/>
    <cellStyle name="Output 31 38" xfId="22666"/>
    <cellStyle name="Output 31 39" xfId="22667"/>
    <cellStyle name="Output 31 4" xfId="22668"/>
    <cellStyle name="Output 31 40" xfId="22669"/>
    <cellStyle name="Output 31 41" xfId="22670"/>
    <cellStyle name="Output 31 42" xfId="22671"/>
    <cellStyle name="Output 31 43" xfId="22672"/>
    <cellStyle name="Output 31 44" xfId="22673"/>
    <cellStyle name="Output 31 45" xfId="22674"/>
    <cellStyle name="Output 31 46" xfId="22675"/>
    <cellStyle name="Output 31 47" xfId="22676"/>
    <cellStyle name="Output 31 48" xfId="22677"/>
    <cellStyle name="Output 31 49" xfId="22678"/>
    <cellStyle name="Output 31 5" xfId="22679"/>
    <cellStyle name="Output 31 50" xfId="22680"/>
    <cellStyle name="Output 31 51" xfId="22681"/>
    <cellStyle name="Output 31 52" xfId="22682"/>
    <cellStyle name="Output 31 53" xfId="22683"/>
    <cellStyle name="Output 31 54" xfId="22684"/>
    <cellStyle name="Output 31 55" xfId="22685"/>
    <cellStyle name="Output 31 56" xfId="22686"/>
    <cellStyle name="Output 31 57" xfId="22687"/>
    <cellStyle name="Output 31 58" xfId="22688"/>
    <cellStyle name="Output 31 59" xfId="22689"/>
    <cellStyle name="Output 31 6" xfId="22690"/>
    <cellStyle name="Output 31 60" xfId="22691"/>
    <cellStyle name="Output 31 61" xfId="22692"/>
    <cellStyle name="Output 31 62" xfId="22693"/>
    <cellStyle name="Output 31 63" xfId="22694"/>
    <cellStyle name="Output 31 64" xfId="22695"/>
    <cellStyle name="Output 31 65" xfId="22696"/>
    <cellStyle name="Output 31 66" xfId="22697"/>
    <cellStyle name="Output 31 67" xfId="22698"/>
    <cellStyle name="Output 31 7" xfId="22699"/>
    <cellStyle name="Output 31 8" xfId="22700"/>
    <cellStyle name="Output 31 9" xfId="22701"/>
    <cellStyle name="Output 4" xfId="1402"/>
    <cellStyle name="Output 4 10" xfId="22702"/>
    <cellStyle name="Output 4 11" xfId="22703"/>
    <cellStyle name="Output 4 12" xfId="22704"/>
    <cellStyle name="Output 4 13" xfId="22705"/>
    <cellStyle name="Output 4 14" xfId="22706"/>
    <cellStyle name="Output 4 15" xfId="22707"/>
    <cellStyle name="Output 4 16" xfId="22708"/>
    <cellStyle name="Output 4 17" xfId="22709"/>
    <cellStyle name="Output 4 18" xfId="22710"/>
    <cellStyle name="Output 4 19" xfId="22711"/>
    <cellStyle name="Output 4 2" xfId="22712"/>
    <cellStyle name="Output 4 20" xfId="22713"/>
    <cellStyle name="Output 4 21" xfId="22714"/>
    <cellStyle name="Output 4 22" xfId="22715"/>
    <cellStyle name="Output 4 23" xfId="22716"/>
    <cellStyle name="Output 4 24" xfId="22717"/>
    <cellStyle name="Output 4 25" xfId="22718"/>
    <cellStyle name="Output 4 26" xfId="22719"/>
    <cellStyle name="Output 4 27" xfId="22720"/>
    <cellStyle name="Output 4 28" xfId="22721"/>
    <cellStyle name="Output 4 29" xfId="22722"/>
    <cellStyle name="Output 4 3" xfId="22723"/>
    <cellStyle name="Output 4 30" xfId="22724"/>
    <cellStyle name="Output 4 31" xfId="22725"/>
    <cellStyle name="Output 4 32" xfId="22726"/>
    <cellStyle name="Output 4 33" xfId="22727"/>
    <cellStyle name="Output 4 34" xfId="22728"/>
    <cellStyle name="Output 4 35" xfId="22729"/>
    <cellStyle name="Output 4 36" xfId="22730"/>
    <cellStyle name="Output 4 37" xfId="22731"/>
    <cellStyle name="Output 4 38" xfId="22732"/>
    <cellStyle name="Output 4 39" xfId="22733"/>
    <cellStyle name="Output 4 4" xfId="22734"/>
    <cellStyle name="Output 4 40" xfId="22735"/>
    <cellStyle name="Output 4 41" xfId="22736"/>
    <cellStyle name="Output 4 42" xfId="22737"/>
    <cellStyle name="Output 4 43" xfId="22738"/>
    <cellStyle name="Output 4 44" xfId="22739"/>
    <cellStyle name="Output 4 45" xfId="22740"/>
    <cellStyle name="Output 4 46" xfId="22741"/>
    <cellStyle name="Output 4 47" xfId="22742"/>
    <cellStyle name="Output 4 48" xfId="22743"/>
    <cellStyle name="Output 4 49" xfId="22744"/>
    <cellStyle name="Output 4 5" xfId="22745"/>
    <cellStyle name="Output 4 50" xfId="22746"/>
    <cellStyle name="Output 4 51" xfId="22747"/>
    <cellStyle name="Output 4 52" xfId="22748"/>
    <cellStyle name="Output 4 53" xfId="22749"/>
    <cellStyle name="Output 4 54" xfId="22750"/>
    <cellStyle name="Output 4 55" xfId="22751"/>
    <cellStyle name="Output 4 56" xfId="22752"/>
    <cellStyle name="Output 4 57" xfId="22753"/>
    <cellStyle name="Output 4 58" xfId="22754"/>
    <cellStyle name="Output 4 59" xfId="22755"/>
    <cellStyle name="Output 4 6" xfId="22756"/>
    <cellStyle name="Output 4 60" xfId="22757"/>
    <cellStyle name="Output 4 61" xfId="22758"/>
    <cellStyle name="Output 4 62" xfId="22759"/>
    <cellStyle name="Output 4 63" xfId="22760"/>
    <cellStyle name="Output 4 64" xfId="22761"/>
    <cellStyle name="Output 4 65" xfId="22762"/>
    <cellStyle name="Output 4 66" xfId="22763"/>
    <cellStyle name="Output 4 67" xfId="22764"/>
    <cellStyle name="Output 4 7" xfId="22765"/>
    <cellStyle name="Output 4 8" xfId="22766"/>
    <cellStyle name="Output 4 9" xfId="22767"/>
    <cellStyle name="Output 5" xfId="1403"/>
    <cellStyle name="Output 5 10" xfId="22768"/>
    <cellStyle name="Output 5 11" xfId="22769"/>
    <cellStyle name="Output 5 12" xfId="22770"/>
    <cellStyle name="Output 5 13" xfId="22771"/>
    <cellStyle name="Output 5 14" xfId="22772"/>
    <cellStyle name="Output 5 15" xfId="22773"/>
    <cellStyle name="Output 5 16" xfId="22774"/>
    <cellStyle name="Output 5 17" xfId="22775"/>
    <cellStyle name="Output 5 18" xfId="22776"/>
    <cellStyle name="Output 5 19" xfId="22777"/>
    <cellStyle name="Output 5 2" xfId="22778"/>
    <cellStyle name="Output 5 20" xfId="22779"/>
    <cellStyle name="Output 5 21" xfId="22780"/>
    <cellStyle name="Output 5 22" xfId="22781"/>
    <cellStyle name="Output 5 23" xfId="22782"/>
    <cellStyle name="Output 5 24" xfId="22783"/>
    <cellStyle name="Output 5 25" xfId="22784"/>
    <cellStyle name="Output 5 26" xfId="22785"/>
    <cellStyle name="Output 5 27" xfId="22786"/>
    <cellStyle name="Output 5 28" xfId="22787"/>
    <cellStyle name="Output 5 29" xfId="22788"/>
    <cellStyle name="Output 5 3" xfId="22789"/>
    <cellStyle name="Output 5 30" xfId="22790"/>
    <cellStyle name="Output 5 31" xfId="22791"/>
    <cellStyle name="Output 5 32" xfId="22792"/>
    <cellStyle name="Output 5 33" xfId="22793"/>
    <cellStyle name="Output 5 34" xfId="22794"/>
    <cellStyle name="Output 5 35" xfId="22795"/>
    <cellStyle name="Output 5 36" xfId="22796"/>
    <cellStyle name="Output 5 37" xfId="22797"/>
    <cellStyle name="Output 5 38" xfId="22798"/>
    <cellStyle name="Output 5 39" xfId="22799"/>
    <cellStyle name="Output 5 4" xfId="22800"/>
    <cellStyle name="Output 5 40" xfId="22801"/>
    <cellStyle name="Output 5 41" xfId="22802"/>
    <cellStyle name="Output 5 42" xfId="22803"/>
    <cellStyle name="Output 5 43" xfId="22804"/>
    <cellStyle name="Output 5 44" xfId="22805"/>
    <cellStyle name="Output 5 45" xfId="22806"/>
    <cellStyle name="Output 5 46" xfId="22807"/>
    <cellStyle name="Output 5 47" xfId="22808"/>
    <cellStyle name="Output 5 48" xfId="22809"/>
    <cellStyle name="Output 5 49" xfId="22810"/>
    <cellStyle name="Output 5 5" xfId="22811"/>
    <cellStyle name="Output 5 50" xfId="22812"/>
    <cellStyle name="Output 5 51" xfId="22813"/>
    <cellStyle name="Output 5 52" xfId="22814"/>
    <cellStyle name="Output 5 53" xfId="22815"/>
    <cellStyle name="Output 5 54" xfId="22816"/>
    <cellStyle name="Output 5 55" xfId="22817"/>
    <cellStyle name="Output 5 56" xfId="22818"/>
    <cellStyle name="Output 5 57" xfId="22819"/>
    <cellStyle name="Output 5 58" xfId="22820"/>
    <cellStyle name="Output 5 59" xfId="22821"/>
    <cellStyle name="Output 5 6" xfId="22822"/>
    <cellStyle name="Output 5 60" xfId="22823"/>
    <cellStyle name="Output 5 61" xfId="22824"/>
    <cellStyle name="Output 5 62" xfId="22825"/>
    <cellStyle name="Output 5 63" xfId="22826"/>
    <cellStyle name="Output 5 64" xfId="22827"/>
    <cellStyle name="Output 5 65" xfId="22828"/>
    <cellStyle name="Output 5 66" xfId="22829"/>
    <cellStyle name="Output 5 67" xfId="22830"/>
    <cellStyle name="Output 5 7" xfId="22831"/>
    <cellStyle name="Output 5 8" xfId="22832"/>
    <cellStyle name="Output 5 9" xfId="22833"/>
    <cellStyle name="Output 6" xfId="1404"/>
    <cellStyle name="Output 6 10" xfId="22834"/>
    <cellStyle name="Output 6 11" xfId="22835"/>
    <cellStyle name="Output 6 12" xfId="22836"/>
    <cellStyle name="Output 6 13" xfId="22837"/>
    <cellStyle name="Output 6 14" xfId="22838"/>
    <cellStyle name="Output 6 15" xfId="22839"/>
    <cellStyle name="Output 6 16" xfId="22840"/>
    <cellStyle name="Output 6 17" xfId="22841"/>
    <cellStyle name="Output 6 18" xfId="22842"/>
    <cellStyle name="Output 6 19" xfId="22843"/>
    <cellStyle name="Output 6 2" xfId="22844"/>
    <cellStyle name="Output 6 20" xfId="22845"/>
    <cellStyle name="Output 6 21" xfId="22846"/>
    <cellStyle name="Output 6 22" xfId="22847"/>
    <cellStyle name="Output 6 23" xfId="22848"/>
    <cellStyle name="Output 6 24" xfId="22849"/>
    <cellStyle name="Output 6 25" xfId="22850"/>
    <cellStyle name="Output 6 26" xfId="22851"/>
    <cellStyle name="Output 6 27" xfId="22852"/>
    <cellStyle name="Output 6 28" xfId="22853"/>
    <cellStyle name="Output 6 29" xfId="22854"/>
    <cellStyle name="Output 6 3" xfId="22855"/>
    <cellStyle name="Output 6 30" xfId="22856"/>
    <cellStyle name="Output 6 31" xfId="22857"/>
    <cellStyle name="Output 6 32" xfId="22858"/>
    <cellStyle name="Output 6 33" xfId="22859"/>
    <cellStyle name="Output 6 34" xfId="22860"/>
    <cellStyle name="Output 6 35" xfId="22861"/>
    <cellStyle name="Output 6 36" xfId="22862"/>
    <cellStyle name="Output 6 37" xfId="22863"/>
    <cellStyle name="Output 6 38" xfId="22864"/>
    <cellStyle name="Output 6 39" xfId="22865"/>
    <cellStyle name="Output 6 4" xfId="22866"/>
    <cellStyle name="Output 6 40" xfId="22867"/>
    <cellStyle name="Output 6 41" xfId="22868"/>
    <cellStyle name="Output 6 42" xfId="22869"/>
    <cellStyle name="Output 6 43" xfId="22870"/>
    <cellStyle name="Output 6 44" xfId="22871"/>
    <cellStyle name="Output 6 45" xfId="22872"/>
    <cellStyle name="Output 6 46" xfId="22873"/>
    <cellStyle name="Output 6 47" xfId="22874"/>
    <cellStyle name="Output 6 48" xfId="22875"/>
    <cellStyle name="Output 6 49" xfId="22876"/>
    <cellStyle name="Output 6 5" xfId="22877"/>
    <cellStyle name="Output 6 50" xfId="22878"/>
    <cellStyle name="Output 6 51" xfId="22879"/>
    <cellStyle name="Output 6 52" xfId="22880"/>
    <cellStyle name="Output 6 53" xfId="22881"/>
    <cellStyle name="Output 6 54" xfId="22882"/>
    <cellStyle name="Output 6 55" xfId="22883"/>
    <cellStyle name="Output 6 56" xfId="22884"/>
    <cellStyle name="Output 6 57" xfId="22885"/>
    <cellStyle name="Output 6 58" xfId="22886"/>
    <cellStyle name="Output 6 59" xfId="22887"/>
    <cellStyle name="Output 6 6" xfId="22888"/>
    <cellStyle name="Output 6 60" xfId="22889"/>
    <cellStyle name="Output 6 61" xfId="22890"/>
    <cellStyle name="Output 6 62" xfId="22891"/>
    <cellStyle name="Output 6 63" xfId="22892"/>
    <cellStyle name="Output 6 64" xfId="22893"/>
    <cellStyle name="Output 6 65" xfId="22894"/>
    <cellStyle name="Output 6 66" xfId="22895"/>
    <cellStyle name="Output 6 67" xfId="22896"/>
    <cellStyle name="Output 6 7" xfId="22897"/>
    <cellStyle name="Output 6 8" xfId="22898"/>
    <cellStyle name="Output 6 9" xfId="22899"/>
    <cellStyle name="Output 7" xfId="1405"/>
    <cellStyle name="Output 7 10" xfId="22900"/>
    <cellStyle name="Output 7 11" xfId="22901"/>
    <cellStyle name="Output 7 12" xfId="22902"/>
    <cellStyle name="Output 7 13" xfId="22903"/>
    <cellStyle name="Output 7 14" xfId="22904"/>
    <cellStyle name="Output 7 15" xfId="22905"/>
    <cellStyle name="Output 7 16" xfId="22906"/>
    <cellStyle name="Output 7 17" xfId="22907"/>
    <cellStyle name="Output 7 18" xfId="22908"/>
    <cellStyle name="Output 7 19" xfId="22909"/>
    <cellStyle name="Output 7 2" xfId="22910"/>
    <cellStyle name="Output 7 20" xfId="22911"/>
    <cellStyle name="Output 7 21" xfId="22912"/>
    <cellStyle name="Output 7 22" xfId="22913"/>
    <cellStyle name="Output 7 23" xfId="22914"/>
    <cellStyle name="Output 7 24" xfId="22915"/>
    <cellStyle name="Output 7 25" xfId="22916"/>
    <cellStyle name="Output 7 26" xfId="22917"/>
    <cellStyle name="Output 7 27" xfId="22918"/>
    <cellStyle name="Output 7 28" xfId="22919"/>
    <cellStyle name="Output 7 29" xfId="22920"/>
    <cellStyle name="Output 7 3" xfId="22921"/>
    <cellStyle name="Output 7 30" xfId="22922"/>
    <cellStyle name="Output 7 31" xfId="22923"/>
    <cellStyle name="Output 7 32" xfId="22924"/>
    <cellStyle name="Output 7 33" xfId="22925"/>
    <cellStyle name="Output 7 34" xfId="22926"/>
    <cellStyle name="Output 7 35" xfId="22927"/>
    <cellStyle name="Output 7 36" xfId="22928"/>
    <cellStyle name="Output 7 37" xfId="22929"/>
    <cellStyle name="Output 7 38" xfId="22930"/>
    <cellStyle name="Output 7 39" xfId="22931"/>
    <cellStyle name="Output 7 4" xfId="22932"/>
    <cellStyle name="Output 7 40" xfId="22933"/>
    <cellStyle name="Output 7 41" xfId="22934"/>
    <cellStyle name="Output 7 42" xfId="22935"/>
    <cellStyle name="Output 7 43" xfId="22936"/>
    <cellStyle name="Output 7 44" xfId="22937"/>
    <cellStyle name="Output 7 45" xfId="22938"/>
    <cellStyle name="Output 7 46" xfId="22939"/>
    <cellStyle name="Output 7 47" xfId="22940"/>
    <cellStyle name="Output 7 48" xfId="22941"/>
    <cellStyle name="Output 7 49" xfId="22942"/>
    <cellStyle name="Output 7 5" xfId="22943"/>
    <cellStyle name="Output 7 50" xfId="22944"/>
    <cellStyle name="Output 7 51" xfId="22945"/>
    <cellStyle name="Output 7 52" xfId="22946"/>
    <cellStyle name="Output 7 53" xfId="22947"/>
    <cellStyle name="Output 7 54" xfId="22948"/>
    <cellStyle name="Output 7 55" xfId="22949"/>
    <cellStyle name="Output 7 56" xfId="22950"/>
    <cellStyle name="Output 7 57" xfId="22951"/>
    <cellStyle name="Output 7 58" xfId="22952"/>
    <cellStyle name="Output 7 59" xfId="22953"/>
    <cellStyle name="Output 7 6" xfId="22954"/>
    <cellStyle name="Output 7 60" xfId="22955"/>
    <cellStyle name="Output 7 61" xfId="22956"/>
    <cellStyle name="Output 7 62" xfId="22957"/>
    <cellStyle name="Output 7 63" xfId="22958"/>
    <cellStyle name="Output 7 64" xfId="22959"/>
    <cellStyle name="Output 7 65" xfId="22960"/>
    <cellStyle name="Output 7 66" xfId="22961"/>
    <cellStyle name="Output 7 67" xfId="22962"/>
    <cellStyle name="Output 7 7" xfId="22963"/>
    <cellStyle name="Output 7 8" xfId="22964"/>
    <cellStyle name="Output 7 9" xfId="22965"/>
    <cellStyle name="Output 8" xfId="1406"/>
    <cellStyle name="Output 8 10" xfId="22966"/>
    <cellStyle name="Output 8 11" xfId="22967"/>
    <cellStyle name="Output 8 12" xfId="22968"/>
    <cellStyle name="Output 8 13" xfId="22969"/>
    <cellStyle name="Output 8 14" xfId="22970"/>
    <cellStyle name="Output 8 15" xfId="22971"/>
    <cellStyle name="Output 8 16" xfId="22972"/>
    <cellStyle name="Output 8 17" xfId="22973"/>
    <cellStyle name="Output 8 18" xfId="22974"/>
    <cellStyle name="Output 8 19" xfId="22975"/>
    <cellStyle name="Output 8 2" xfId="22976"/>
    <cellStyle name="Output 8 20" xfId="22977"/>
    <cellStyle name="Output 8 21" xfId="22978"/>
    <cellStyle name="Output 8 22" xfId="22979"/>
    <cellStyle name="Output 8 23" xfId="22980"/>
    <cellStyle name="Output 8 24" xfId="22981"/>
    <cellStyle name="Output 8 25" xfId="22982"/>
    <cellStyle name="Output 8 26" xfId="22983"/>
    <cellStyle name="Output 8 27" xfId="22984"/>
    <cellStyle name="Output 8 28" xfId="22985"/>
    <cellStyle name="Output 8 29" xfId="22986"/>
    <cellStyle name="Output 8 3" xfId="22987"/>
    <cellStyle name="Output 8 30" xfId="22988"/>
    <cellStyle name="Output 8 31" xfId="22989"/>
    <cellStyle name="Output 8 32" xfId="22990"/>
    <cellStyle name="Output 8 33" xfId="22991"/>
    <cellStyle name="Output 8 34" xfId="22992"/>
    <cellStyle name="Output 8 35" xfId="22993"/>
    <cellStyle name="Output 8 36" xfId="22994"/>
    <cellStyle name="Output 8 37" xfId="22995"/>
    <cellStyle name="Output 8 38" xfId="22996"/>
    <cellStyle name="Output 8 39" xfId="22997"/>
    <cellStyle name="Output 8 4" xfId="22998"/>
    <cellStyle name="Output 8 40" xfId="22999"/>
    <cellStyle name="Output 8 41" xfId="23000"/>
    <cellStyle name="Output 8 42" xfId="23001"/>
    <cellStyle name="Output 8 43" xfId="23002"/>
    <cellStyle name="Output 8 44" xfId="23003"/>
    <cellStyle name="Output 8 45" xfId="23004"/>
    <cellStyle name="Output 8 46" xfId="23005"/>
    <cellStyle name="Output 8 47" xfId="23006"/>
    <cellStyle name="Output 8 48" xfId="23007"/>
    <cellStyle name="Output 8 49" xfId="23008"/>
    <cellStyle name="Output 8 5" xfId="23009"/>
    <cellStyle name="Output 8 50" xfId="23010"/>
    <cellStyle name="Output 8 51" xfId="23011"/>
    <cellStyle name="Output 8 52" xfId="23012"/>
    <cellStyle name="Output 8 53" xfId="23013"/>
    <cellStyle name="Output 8 54" xfId="23014"/>
    <cellStyle name="Output 8 55" xfId="23015"/>
    <cellStyle name="Output 8 56" xfId="23016"/>
    <cellStyle name="Output 8 57" xfId="23017"/>
    <cellStyle name="Output 8 58" xfId="23018"/>
    <cellStyle name="Output 8 59" xfId="23019"/>
    <cellStyle name="Output 8 6" xfId="23020"/>
    <cellStyle name="Output 8 60" xfId="23021"/>
    <cellStyle name="Output 8 61" xfId="23022"/>
    <cellStyle name="Output 8 62" xfId="23023"/>
    <cellStyle name="Output 8 63" xfId="23024"/>
    <cellStyle name="Output 8 64" xfId="23025"/>
    <cellStyle name="Output 8 65" xfId="23026"/>
    <cellStyle name="Output 8 66" xfId="23027"/>
    <cellStyle name="Output 8 67" xfId="23028"/>
    <cellStyle name="Output 8 7" xfId="23029"/>
    <cellStyle name="Output 8 8" xfId="23030"/>
    <cellStyle name="Output 8 9" xfId="23031"/>
    <cellStyle name="Output 9" xfId="1407"/>
    <cellStyle name="Output 9 10" xfId="23032"/>
    <cellStyle name="Output 9 11" xfId="23033"/>
    <cellStyle name="Output 9 12" xfId="23034"/>
    <cellStyle name="Output 9 13" xfId="23035"/>
    <cellStyle name="Output 9 14" xfId="23036"/>
    <cellStyle name="Output 9 15" xfId="23037"/>
    <cellStyle name="Output 9 16" xfId="23038"/>
    <cellStyle name="Output 9 17" xfId="23039"/>
    <cellStyle name="Output 9 18" xfId="23040"/>
    <cellStyle name="Output 9 19" xfId="23041"/>
    <cellStyle name="Output 9 2" xfId="23042"/>
    <cellStyle name="Output 9 20" xfId="23043"/>
    <cellStyle name="Output 9 21" xfId="23044"/>
    <cellStyle name="Output 9 22" xfId="23045"/>
    <cellStyle name="Output 9 23" xfId="23046"/>
    <cellStyle name="Output 9 24" xfId="23047"/>
    <cellStyle name="Output 9 25" xfId="23048"/>
    <cellStyle name="Output 9 26" xfId="23049"/>
    <cellStyle name="Output 9 27" xfId="23050"/>
    <cellStyle name="Output 9 28" xfId="23051"/>
    <cellStyle name="Output 9 29" xfId="23052"/>
    <cellStyle name="Output 9 3" xfId="23053"/>
    <cellStyle name="Output 9 30" xfId="23054"/>
    <cellStyle name="Output 9 31" xfId="23055"/>
    <cellStyle name="Output 9 32" xfId="23056"/>
    <cellStyle name="Output 9 33" xfId="23057"/>
    <cellStyle name="Output 9 34" xfId="23058"/>
    <cellStyle name="Output 9 35" xfId="23059"/>
    <cellStyle name="Output 9 36" xfId="23060"/>
    <cellStyle name="Output 9 37" xfId="23061"/>
    <cellStyle name="Output 9 38" xfId="23062"/>
    <cellStyle name="Output 9 39" xfId="23063"/>
    <cellStyle name="Output 9 4" xfId="23064"/>
    <cellStyle name="Output 9 40" xfId="23065"/>
    <cellStyle name="Output 9 41" xfId="23066"/>
    <cellStyle name="Output 9 42" xfId="23067"/>
    <cellStyle name="Output 9 43" xfId="23068"/>
    <cellStyle name="Output 9 44" xfId="23069"/>
    <cellStyle name="Output 9 45" xfId="23070"/>
    <cellStyle name="Output 9 46" xfId="23071"/>
    <cellStyle name="Output 9 47" xfId="23072"/>
    <cellStyle name="Output 9 48" xfId="23073"/>
    <cellStyle name="Output 9 49" xfId="23074"/>
    <cellStyle name="Output 9 5" xfId="23075"/>
    <cellStyle name="Output 9 50" xfId="23076"/>
    <cellStyle name="Output 9 51" xfId="23077"/>
    <cellStyle name="Output 9 52" xfId="23078"/>
    <cellStyle name="Output 9 53" xfId="23079"/>
    <cellStyle name="Output 9 54" xfId="23080"/>
    <cellStyle name="Output 9 55" xfId="23081"/>
    <cellStyle name="Output 9 56" xfId="23082"/>
    <cellStyle name="Output 9 57" xfId="23083"/>
    <cellStyle name="Output 9 58" xfId="23084"/>
    <cellStyle name="Output 9 59" xfId="23085"/>
    <cellStyle name="Output 9 6" xfId="23086"/>
    <cellStyle name="Output 9 60" xfId="23087"/>
    <cellStyle name="Output 9 61" xfId="23088"/>
    <cellStyle name="Output 9 62" xfId="23089"/>
    <cellStyle name="Output 9 63" xfId="23090"/>
    <cellStyle name="Output 9 64" xfId="23091"/>
    <cellStyle name="Output 9 65" xfId="23092"/>
    <cellStyle name="Output 9 66" xfId="23093"/>
    <cellStyle name="Output 9 67" xfId="23094"/>
    <cellStyle name="Output 9 7" xfId="23095"/>
    <cellStyle name="Output 9 8" xfId="23096"/>
    <cellStyle name="Output 9 9" xfId="23097"/>
    <cellStyle name="Percent" xfId="7" builtinId="5"/>
    <cellStyle name="Percent [2]" xfId="1408"/>
    <cellStyle name="Percent [2] 10" xfId="23098"/>
    <cellStyle name="Percent [2] 11" xfId="23099"/>
    <cellStyle name="Percent [2] 12" xfId="23100"/>
    <cellStyle name="Percent [2] 13" xfId="23101"/>
    <cellStyle name="Percent [2] 14" xfId="23102"/>
    <cellStyle name="Percent [2] 15" xfId="23103"/>
    <cellStyle name="Percent [2] 16" xfId="23104"/>
    <cellStyle name="Percent [2] 17" xfId="23105"/>
    <cellStyle name="Percent [2] 18" xfId="23106"/>
    <cellStyle name="Percent [2] 19" xfId="23107"/>
    <cellStyle name="Percent [2] 2" xfId="1409"/>
    <cellStyle name="Percent [2] 2 10" xfId="23108"/>
    <cellStyle name="Percent [2] 2 11" xfId="23109"/>
    <cellStyle name="Percent [2] 2 12" xfId="23110"/>
    <cellStyle name="Percent [2] 2 13" xfId="23111"/>
    <cellStyle name="Percent [2] 2 14" xfId="23112"/>
    <cellStyle name="Percent [2] 2 15" xfId="23113"/>
    <cellStyle name="Percent [2] 2 16" xfId="23114"/>
    <cellStyle name="Percent [2] 2 17" xfId="23115"/>
    <cellStyle name="Percent [2] 2 18" xfId="23116"/>
    <cellStyle name="Percent [2] 2 19" xfId="23117"/>
    <cellStyle name="Percent [2] 2 2" xfId="23118"/>
    <cellStyle name="Percent [2] 2 20" xfId="23119"/>
    <cellStyle name="Percent [2] 2 21" xfId="23120"/>
    <cellStyle name="Percent [2] 2 22" xfId="23121"/>
    <cellStyle name="Percent [2] 2 23" xfId="23122"/>
    <cellStyle name="Percent [2] 2 24" xfId="23123"/>
    <cellStyle name="Percent [2] 2 25" xfId="23124"/>
    <cellStyle name="Percent [2] 2 26" xfId="23125"/>
    <cellStyle name="Percent [2] 2 27" xfId="23126"/>
    <cellStyle name="Percent [2] 2 28" xfId="23127"/>
    <cellStyle name="Percent [2] 2 29" xfId="23128"/>
    <cellStyle name="Percent [2] 2 3" xfId="23129"/>
    <cellStyle name="Percent [2] 2 30" xfId="23130"/>
    <cellStyle name="Percent [2] 2 31" xfId="23131"/>
    <cellStyle name="Percent [2] 2 32" xfId="23132"/>
    <cellStyle name="Percent [2] 2 33" xfId="23133"/>
    <cellStyle name="Percent [2] 2 34" xfId="23134"/>
    <cellStyle name="Percent [2] 2 35" xfId="23135"/>
    <cellStyle name="Percent [2] 2 36" xfId="23136"/>
    <cellStyle name="Percent [2] 2 37" xfId="23137"/>
    <cellStyle name="Percent [2] 2 38" xfId="23138"/>
    <cellStyle name="Percent [2] 2 39" xfId="23139"/>
    <cellStyle name="Percent [2] 2 4" xfId="23140"/>
    <cellStyle name="Percent [2] 2 40" xfId="23141"/>
    <cellStyle name="Percent [2] 2 41" xfId="23142"/>
    <cellStyle name="Percent [2] 2 42" xfId="23143"/>
    <cellStyle name="Percent [2] 2 43" xfId="23144"/>
    <cellStyle name="Percent [2] 2 44" xfId="23145"/>
    <cellStyle name="Percent [2] 2 45" xfId="23146"/>
    <cellStyle name="Percent [2] 2 46" xfId="23147"/>
    <cellStyle name="Percent [2] 2 47" xfId="23148"/>
    <cellStyle name="Percent [2] 2 48" xfId="23149"/>
    <cellStyle name="Percent [2] 2 49" xfId="23150"/>
    <cellStyle name="Percent [2] 2 5" xfId="23151"/>
    <cellStyle name="Percent [2] 2 50" xfId="23152"/>
    <cellStyle name="Percent [2] 2 51" xfId="23153"/>
    <cellStyle name="Percent [2] 2 52" xfId="23154"/>
    <cellStyle name="Percent [2] 2 53" xfId="23155"/>
    <cellStyle name="Percent [2] 2 54" xfId="23156"/>
    <cellStyle name="Percent [2] 2 55" xfId="23157"/>
    <cellStyle name="Percent [2] 2 56" xfId="23158"/>
    <cellStyle name="Percent [2] 2 57" xfId="23159"/>
    <cellStyle name="Percent [2] 2 58" xfId="23160"/>
    <cellStyle name="Percent [2] 2 59" xfId="23161"/>
    <cellStyle name="Percent [2] 2 6" xfId="23162"/>
    <cellStyle name="Percent [2] 2 60" xfId="23163"/>
    <cellStyle name="Percent [2] 2 61" xfId="23164"/>
    <cellStyle name="Percent [2] 2 62" xfId="23165"/>
    <cellStyle name="Percent [2] 2 63" xfId="23166"/>
    <cellStyle name="Percent [2] 2 64" xfId="23167"/>
    <cellStyle name="Percent [2] 2 65" xfId="23168"/>
    <cellStyle name="Percent [2] 2 66" xfId="23169"/>
    <cellStyle name="Percent [2] 2 67" xfId="23170"/>
    <cellStyle name="Percent [2] 2 7" xfId="23171"/>
    <cellStyle name="Percent [2] 2 8" xfId="23172"/>
    <cellStyle name="Percent [2] 2 9" xfId="23173"/>
    <cellStyle name="Percent [2] 20" xfId="23174"/>
    <cellStyle name="Percent [2] 21" xfId="23175"/>
    <cellStyle name="Percent [2] 22" xfId="23176"/>
    <cellStyle name="Percent [2] 23" xfId="23177"/>
    <cellStyle name="Percent [2] 24" xfId="23178"/>
    <cellStyle name="Percent [2] 25" xfId="23179"/>
    <cellStyle name="Percent [2] 26" xfId="23180"/>
    <cellStyle name="Percent [2] 27" xfId="23181"/>
    <cellStyle name="Percent [2] 28" xfId="23182"/>
    <cellStyle name="Percent [2] 29" xfId="23183"/>
    <cellStyle name="Percent [2] 3" xfId="1410"/>
    <cellStyle name="Percent [2] 3 10" xfId="23184"/>
    <cellStyle name="Percent [2] 3 11" xfId="23185"/>
    <cellStyle name="Percent [2] 3 12" xfId="23186"/>
    <cellStyle name="Percent [2] 3 13" xfId="23187"/>
    <cellStyle name="Percent [2] 3 14" xfId="23188"/>
    <cellStyle name="Percent [2] 3 15" xfId="23189"/>
    <cellStyle name="Percent [2] 3 16" xfId="23190"/>
    <cellStyle name="Percent [2] 3 17" xfId="23191"/>
    <cellStyle name="Percent [2] 3 18" xfId="23192"/>
    <cellStyle name="Percent [2] 3 19" xfId="23193"/>
    <cellStyle name="Percent [2] 3 2" xfId="1411"/>
    <cellStyle name="Percent [2] 3 2 10" xfId="23194"/>
    <cellStyle name="Percent [2] 3 2 11" xfId="23195"/>
    <cellStyle name="Percent [2] 3 2 12" xfId="23196"/>
    <cellStyle name="Percent [2] 3 2 13" xfId="23197"/>
    <cellStyle name="Percent [2] 3 2 14" xfId="23198"/>
    <cellStyle name="Percent [2] 3 2 15" xfId="23199"/>
    <cellStyle name="Percent [2] 3 2 16" xfId="23200"/>
    <cellStyle name="Percent [2] 3 2 17" xfId="23201"/>
    <cellStyle name="Percent [2] 3 2 18" xfId="23202"/>
    <cellStyle name="Percent [2] 3 2 19" xfId="23203"/>
    <cellStyle name="Percent [2] 3 2 2" xfId="23204"/>
    <cellStyle name="Percent [2] 3 2 20" xfId="23205"/>
    <cellStyle name="Percent [2] 3 2 21" xfId="23206"/>
    <cellStyle name="Percent [2] 3 2 22" xfId="23207"/>
    <cellStyle name="Percent [2] 3 2 23" xfId="23208"/>
    <cellStyle name="Percent [2] 3 2 24" xfId="23209"/>
    <cellStyle name="Percent [2] 3 2 25" xfId="23210"/>
    <cellStyle name="Percent [2] 3 2 26" xfId="23211"/>
    <cellStyle name="Percent [2] 3 2 27" xfId="23212"/>
    <cellStyle name="Percent [2] 3 2 28" xfId="23213"/>
    <cellStyle name="Percent [2] 3 2 29" xfId="23214"/>
    <cellStyle name="Percent [2] 3 2 3" xfId="23215"/>
    <cellStyle name="Percent [2] 3 2 30" xfId="23216"/>
    <cellStyle name="Percent [2] 3 2 31" xfId="23217"/>
    <cellStyle name="Percent [2] 3 2 32" xfId="23218"/>
    <cellStyle name="Percent [2] 3 2 33" xfId="23219"/>
    <cellStyle name="Percent [2] 3 2 34" xfId="23220"/>
    <cellStyle name="Percent [2] 3 2 35" xfId="23221"/>
    <cellStyle name="Percent [2] 3 2 36" xfId="23222"/>
    <cellStyle name="Percent [2] 3 2 37" xfId="23223"/>
    <cellStyle name="Percent [2] 3 2 38" xfId="23224"/>
    <cellStyle name="Percent [2] 3 2 39" xfId="23225"/>
    <cellStyle name="Percent [2] 3 2 4" xfId="23226"/>
    <cellStyle name="Percent [2] 3 2 40" xfId="23227"/>
    <cellStyle name="Percent [2] 3 2 41" xfId="23228"/>
    <cellStyle name="Percent [2] 3 2 42" xfId="23229"/>
    <cellStyle name="Percent [2] 3 2 43" xfId="23230"/>
    <cellStyle name="Percent [2] 3 2 44" xfId="23231"/>
    <cellStyle name="Percent [2] 3 2 45" xfId="23232"/>
    <cellStyle name="Percent [2] 3 2 46" xfId="23233"/>
    <cellStyle name="Percent [2] 3 2 47" xfId="23234"/>
    <cellStyle name="Percent [2] 3 2 48" xfId="23235"/>
    <cellStyle name="Percent [2] 3 2 49" xfId="23236"/>
    <cellStyle name="Percent [2] 3 2 5" xfId="23237"/>
    <cellStyle name="Percent [2] 3 2 50" xfId="23238"/>
    <cellStyle name="Percent [2] 3 2 51" xfId="23239"/>
    <cellStyle name="Percent [2] 3 2 52" xfId="23240"/>
    <cellStyle name="Percent [2] 3 2 53" xfId="23241"/>
    <cellStyle name="Percent [2] 3 2 54" xfId="23242"/>
    <cellStyle name="Percent [2] 3 2 55" xfId="23243"/>
    <cellStyle name="Percent [2] 3 2 56" xfId="23244"/>
    <cellStyle name="Percent [2] 3 2 57" xfId="23245"/>
    <cellStyle name="Percent [2] 3 2 58" xfId="23246"/>
    <cellStyle name="Percent [2] 3 2 59" xfId="23247"/>
    <cellStyle name="Percent [2] 3 2 6" xfId="23248"/>
    <cellStyle name="Percent [2] 3 2 60" xfId="23249"/>
    <cellStyle name="Percent [2] 3 2 61" xfId="23250"/>
    <cellStyle name="Percent [2] 3 2 62" xfId="23251"/>
    <cellStyle name="Percent [2] 3 2 63" xfId="23252"/>
    <cellStyle name="Percent [2] 3 2 64" xfId="23253"/>
    <cellStyle name="Percent [2] 3 2 65" xfId="23254"/>
    <cellStyle name="Percent [2] 3 2 66" xfId="23255"/>
    <cellStyle name="Percent [2] 3 2 67" xfId="23256"/>
    <cellStyle name="Percent [2] 3 2 7" xfId="23257"/>
    <cellStyle name="Percent [2] 3 2 8" xfId="23258"/>
    <cellStyle name="Percent [2] 3 2 9" xfId="23259"/>
    <cellStyle name="Percent [2] 3 20" xfId="23260"/>
    <cellStyle name="Percent [2] 3 21" xfId="23261"/>
    <cellStyle name="Percent [2] 3 22" xfId="23262"/>
    <cellStyle name="Percent [2] 3 23" xfId="23263"/>
    <cellStyle name="Percent [2] 3 24" xfId="23264"/>
    <cellStyle name="Percent [2] 3 25" xfId="23265"/>
    <cellStyle name="Percent [2] 3 26" xfId="23266"/>
    <cellStyle name="Percent [2] 3 27" xfId="23267"/>
    <cellStyle name="Percent [2] 3 28" xfId="23268"/>
    <cellStyle name="Percent [2] 3 29" xfId="23269"/>
    <cellStyle name="Percent [2] 3 3" xfId="23270"/>
    <cellStyle name="Percent [2] 3 30" xfId="23271"/>
    <cellStyle name="Percent [2] 3 31" xfId="23272"/>
    <cellStyle name="Percent [2] 3 32" xfId="23273"/>
    <cellStyle name="Percent [2] 3 33" xfId="23274"/>
    <cellStyle name="Percent [2] 3 34" xfId="23275"/>
    <cellStyle name="Percent [2] 3 35" xfId="23276"/>
    <cellStyle name="Percent [2] 3 36" xfId="23277"/>
    <cellStyle name="Percent [2] 3 37" xfId="23278"/>
    <cellStyle name="Percent [2] 3 38" xfId="23279"/>
    <cellStyle name="Percent [2] 3 39" xfId="23280"/>
    <cellStyle name="Percent [2] 3 4" xfId="23281"/>
    <cellStyle name="Percent [2] 3 40" xfId="23282"/>
    <cellStyle name="Percent [2] 3 41" xfId="23283"/>
    <cellStyle name="Percent [2] 3 42" xfId="23284"/>
    <cellStyle name="Percent [2] 3 43" xfId="23285"/>
    <cellStyle name="Percent [2] 3 44" xfId="23286"/>
    <cellStyle name="Percent [2] 3 45" xfId="23287"/>
    <cellStyle name="Percent [2] 3 46" xfId="23288"/>
    <cellStyle name="Percent [2] 3 47" xfId="23289"/>
    <cellStyle name="Percent [2] 3 48" xfId="23290"/>
    <cellStyle name="Percent [2] 3 49" xfId="23291"/>
    <cellStyle name="Percent [2] 3 5" xfId="23292"/>
    <cellStyle name="Percent [2] 3 50" xfId="23293"/>
    <cellStyle name="Percent [2] 3 51" xfId="23294"/>
    <cellStyle name="Percent [2] 3 52" xfId="23295"/>
    <cellStyle name="Percent [2] 3 53" xfId="23296"/>
    <cellStyle name="Percent [2] 3 54" xfId="23297"/>
    <cellStyle name="Percent [2] 3 55" xfId="23298"/>
    <cellStyle name="Percent [2] 3 56" xfId="23299"/>
    <cellStyle name="Percent [2] 3 57" xfId="23300"/>
    <cellStyle name="Percent [2] 3 58" xfId="23301"/>
    <cellStyle name="Percent [2] 3 59" xfId="23302"/>
    <cellStyle name="Percent [2] 3 6" xfId="23303"/>
    <cellStyle name="Percent [2] 3 60" xfId="23304"/>
    <cellStyle name="Percent [2] 3 61" xfId="23305"/>
    <cellStyle name="Percent [2] 3 62" xfId="23306"/>
    <cellStyle name="Percent [2] 3 63" xfId="23307"/>
    <cellStyle name="Percent [2] 3 64" xfId="23308"/>
    <cellStyle name="Percent [2] 3 65" xfId="23309"/>
    <cellStyle name="Percent [2] 3 66" xfId="23310"/>
    <cellStyle name="Percent [2] 3 67" xfId="23311"/>
    <cellStyle name="Percent [2] 3 68" xfId="23312"/>
    <cellStyle name="Percent [2] 3 7" xfId="23313"/>
    <cellStyle name="Percent [2] 3 8" xfId="23314"/>
    <cellStyle name="Percent [2] 3 9" xfId="23315"/>
    <cellStyle name="Percent [2] 30" xfId="23316"/>
    <cellStyle name="Percent [2] 31" xfId="23317"/>
    <cellStyle name="Percent [2] 32" xfId="23318"/>
    <cellStyle name="Percent [2] 33" xfId="23319"/>
    <cellStyle name="Percent [2] 34" xfId="23320"/>
    <cellStyle name="Percent [2] 35" xfId="23321"/>
    <cellStyle name="Percent [2] 36" xfId="23322"/>
    <cellStyle name="Percent [2] 37" xfId="23323"/>
    <cellStyle name="Percent [2] 38" xfId="23324"/>
    <cellStyle name="Percent [2] 39" xfId="23325"/>
    <cellStyle name="Percent [2] 4" xfId="1647"/>
    <cellStyle name="Percent [2] 4 10" xfId="23326"/>
    <cellStyle name="Percent [2] 4 11" xfId="23327"/>
    <cellStyle name="Percent [2] 4 12" xfId="23328"/>
    <cellStyle name="Percent [2] 4 13" xfId="23329"/>
    <cellStyle name="Percent [2] 4 14" xfId="23330"/>
    <cellStyle name="Percent [2] 4 15" xfId="23331"/>
    <cellStyle name="Percent [2] 4 16" xfId="23332"/>
    <cellStyle name="Percent [2] 4 17" xfId="23333"/>
    <cellStyle name="Percent [2] 4 18" xfId="23334"/>
    <cellStyle name="Percent [2] 4 19" xfId="23335"/>
    <cellStyle name="Percent [2] 4 2" xfId="23336"/>
    <cellStyle name="Percent [2] 4 20" xfId="23337"/>
    <cellStyle name="Percent [2] 4 21" xfId="23338"/>
    <cellStyle name="Percent [2] 4 22" xfId="23339"/>
    <cellStyle name="Percent [2] 4 23" xfId="23340"/>
    <cellStyle name="Percent [2] 4 24" xfId="23341"/>
    <cellStyle name="Percent [2] 4 25" xfId="23342"/>
    <cellStyle name="Percent [2] 4 26" xfId="23343"/>
    <cellStyle name="Percent [2] 4 27" xfId="23344"/>
    <cellStyle name="Percent [2] 4 28" xfId="23345"/>
    <cellStyle name="Percent [2] 4 29" xfId="23346"/>
    <cellStyle name="Percent [2] 4 3" xfId="23347"/>
    <cellStyle name="Percent [2] 4 30" xfId="23348"/>
    <cellStyle name="Percent [2] 4 31" xfId="23349"/>
    <cellStyle name="Percent [2] 4 32" xfId="23350"/>
    <cellStyle name="Percent [2] 4 33" xfId="23351"/>
    <cellStyle name="Percent [2] 4 34" xfId="23352"/>
    <cellStyle name="Percent [2] 4 35" xfId="23353"/>
    <cellStyle name="Percent [2] 4 36" xfId="23354"/>
    <cellStyle name="Percent [2] 4 37" xfId="23355"/>
    <cellStyle name="Percent [2] 4 38" xfId="23356"/>
    <cellStyle name="Percent [2] 4 39" xfId="23357"/>
    <cellStyle name="Percent [2] 4 4" xfId="23358"/>
    <cellStyle name="Percent [2] 4 40" xfId="23359"/>
    <cellStyle name="Percent [2] 4 41" xfId="23360"/>
    <cellStyle name="Percent [2] 4 42" xfId="23361"/>
    <cellStyle name="Percent [2] 4 43" xfId="23362"/>
    <cellStyle name="Percent [2] 4 44" xfId="23363"/>
    <cellStyle name="Percent [2] 4 45" xfId="23364"/>
    <cellStyle name="Percent [2] 4 46" xfId="23365"/>
    <cellStyle name="Percent [2] 4 47" xfId="23366"/>
    <cellStyle name="Percent [2] 4 48" xfId="23367"/>
    <cellStyle name="Percent [2] 4 49" xfId="23368"/>
    <cellStyle name="Percent [2] 4 5" xfId="23369"/>
    <cellStyle name="Percent [2] 4 50" xfId="23370"/>
    <cellStyle name="Percent [2] 4 51" xfId="23371"/>
    <cellStyle name="Percent [2] 4 52" xfId="23372"/>
    <cellStyle name="Percent [2] 4 53" xfId="23373"/>
    <cellStyle name="Percent [2] 4 54" xfId="23374"/>
    <cellStyle name="Percent [2] 4 55" xfId="23375"/>
    <cellStyle name="Percent [2] 4 56" xfId="23376"/>
    <cellStyle name="Percent [2] 4 57" xfId="23377"/>
    <cellStyle name="Percent [2] 4 58" xfId="23378"/>
    <cellStyle name="Percent [2] 4 59" xfId="23379"/>
    <cellStyle name="Percent [2] 4 6" xfId="23380"/>
    <cellStyle name="Percent [2] 4 60" xfId="23381"/>
    <cellStyle name="Percent [2] 4 61" xfId="23382"/>
    <cellStyle name="Percent [2] 4 62" xfId="23383"/>
    <cellStyle name="Percent [2] 4 63" xfId="23384"/>
    <cellStyle name="Percent [2] 4 64" xfId="23385"/>
    <cellStyle name="Percent [2] 4 65" xfId="23386"/>
    <cellStyle name="Percent [2] 4 66" xfId="23387"/>
    <cellStyle name="Percent [2] 4 67" xfId="23388"/>
    <cellStyle name="Percent [2] 4 7" xfId="23389"/>
    <cellStyle name="Percent [2] 4 8" xfId="23390"/>
    <cellStyle name="Percent [2] 4 9" xfId="23391"/>
    <cellStyle name="Percent [2] 40" xfId="23392"/>
    <cellStyle name="Percent [2] 41" xfId="23393"/>
    <cellStyle name="Percent [2] 42" xfId="23394"/>
    <cellStyle name="Percent [2] 43" xfId="23395"/>
    <cellStyle name="Percent [2] 44" xfId="23396"/>
    <cellStyle name="Percent [2] 45" xfId="23397"/>
    <cellStyle name="Percent [2] 46" xfId="23398"/>
    <cellStyle name="Percent [2] 47" xfId="23399"/>
    <cellStyle name="Percent [2] 48" xfId="23400"/>
    <cellStyle name="Percent [2] 49" xfId="23401"/>
    <cellStyle name="Percent [2] 5" xfId="23402"/>
    <cellStyle name="Percent [2] 50" xfId="23403"/>
    <cellStyle name="Percent [2] 51" xfId="23404"/>
    <cellStyle name="Percent [2] 52" xfId="23405"/>
    <cellStyle name="Percent [2] 53" xfId="23406"/>
    <cellStyle name="Percent [2] 54" xfId="23407"/>
    <cellStyle name="Percent [2] 55" xfId="23408"/>
    <cellStyle name="Percent [2] 56" xfId="23409"/>
    <cellStyle name="Percent [2] 57" xfId="23410"/>
    <cellStyle name="Percent [2] 58" xfId="23411"/>
    <cellStyle name="Percent [2] 59" xfId="23412"/>
    <cellStyle name="Percent [2] 6" xfId="23413"/>
    <cellStyle name="Percent [2] 60" xfId="23414"/>
    <cellStyle name="Percent [2] 61" xfId="23415"/>
    <cellStyle name="Percent [2] 62" xfId="23416"/>
    <cellStyle name="Percent [2] 63" xfId="23417"/>
    <cellStyle name="Percent [2] 64" xfId="23418"/>
    <cellStyle name="Percent [2] 65" xfId="23419"/>
    <cellStyle name="Percent [2] 66" xfId="23420"/>
    <cellStyle name="Percent [2] 67" xfId="23421"/>
    <cellStyle name="Percent [2] 68" xfId="23422"/>
    <cellStyle name="Percent [2] 69" xfId="23423"/>
    <cellStyle name="Percent [2] 7" xfId="23424"/>
    <cellStyle name="Percent [2] 70" xfId="23425"/>
    <cellStyle name="Percent [2] 8" xfId="23426"/>
    <cellStyle name="Percent [2] 9" xfId="23427"/>
    <cellStyle name="Percent 10" xfId="1412"/>
    <cellStyle name="Percent 10 10" xfId="23428"/>
    <cellStyle name="Percent 10 11" xfId="23429"/>
    <cellStyle name="Percent 10 12" xfId="23430"/>
    <cellStyle name="Percent 10 13" xfId="23431"/>
    <cellStyle name="Percent 10 14" xfId="23432"/>
    <cellStyle name="Percent 10 15" xfId="23433"/>
    <cellStyle name="Percent 10 16" xfId="23434"/>
    <cellStyle name="Percent 10 17" xfId="23435"/>
    <cellStyle name="Percent 10 18" xfId="23436"/>
    <cellStyle name="Percent 10 19" xfId="23437"/>
    <cellStyle name="Percent 10 2" xfId="3496"/>
    <cellStyle name="Percent 10 2 10" xfId="23438"/>
    <cellStyle name="Percent 10 2 11" xfId="23439"/>
    <cellStyle name="Percent 10 2 12" xfId="23440"/>
    <cellStyle name="Percent 10 2 13" xfId="23441"/>
    <cellStyle name="Percent 10 2 14" xfId="23442"/>
    <cellStyle name="Percent 10 2 15" xfId="23443"/>
    <cellStyle name="Percent 10 2 16" xfId="23444"/>
    <cellStyle name="Percent 10 2 17" xfId="23445"/>
    <cellStyle name="Percent 10 2 18" xfId="23446"/>
    <cellStyle name="Percent 10 2 19" xfId="23447"/>
    <cellStyle name="Percent 10 2 2" xfId="23448"/>
    <cellStyle name="Percent 10 2 20" xfId="23449"/>
    <cellStyle name="Percent 10 2 21" xfId="23450"/>
    <cellStyle name="Percent 10 2 22" xfId="23451"/>
    <cellStyle name="Percent 10 2 23" xfId="23452"/>
    <cellStyle name="Percent 10 2 24" xfId="23453"/>
    <cellStyle name="Percent 10 2 25" xfId="23454"/>
    <cellStyle name="Percent 10 2 26" xfId="23455"/>
    <cellStyle name="Percent 10 2 27" xfId="23456"/>
    <cellStyle name="Percent 10 2 28" xfId="23457"/>
    <cellStyle name="Percent 10 2 29" xfId="23458"/>
    <cellStyle name="Percent 10 2 3" xfId="23459"/>
    <cellStyle name="Percent 10 2 30" xfId="23460"/>
    <cellStyle name="Percent 10 2 31" xfId="23461"/>
    <cellStyle name="Percent 10 2 32" xfId="23462"/>
    <cellStyle name="Percent 10 2 33" xfId="23463"/>
    <cellStyle name="Percent 10 2 34" xfId="23464"/>
    <cellStyle name="Percent 10 2 35" xfId="23465"/>
    <cellStyle name="Percent 10 2 36" xfId="23466"/>
    <cellStyle name="Percent 10 2 37" xfId="23467"/>
    <cellStyle name="Percent 10 2 38" xfId="23468"/>
    <cellStyle name="Percent 10 2 39" xfId="23469"/>
    <cellStyle name="Percent 10 2 4" xfId="23470"/>
    <cellStyle name="Percent 10 2 40" xfId="23471"/>
    <cellStyle name="Percent 10 2 41" xfId="23472"/>
    <cellStyle name="Percent 10 2 42" xfId="23473"/>
    <cellStyle name="Percent 10 2 43" xfId="23474"/>
    <cellStyle name="Percent 10 2 44" xfId="23475"/>
    <cellStyle name="Percent 10 2 45" xfId="23476"/>
    <cellStyle name="Percent 10 2 46" xfId="23477"/>
    <cellStyle name="Percent 10 2 47" xfId="23478"/>
    <cellStyle name="Percent 10 2 48" xfId="23479"/>
    <cellStyle name="Percent 10 2 49" xfId="23480"/>
    <cellStyle name="Percent 10 2 5" xfId="23481"/>
    <cellStyle name="Percent 10 2 50" xfId="23482"/>
    <cellStyle name="Percent 10 2 51" xfId="23483"/>
    <cellStyle name="Percent 10 2 52" xfId="23484"/>
    <cellStyle name="Percent 10 2 53" xfId="23485"/>
    <cellStyle name="Percent 10 2 54" xfId="23486"/>
    <cellStyle name="Percent 10 2 55" xfId="23487"/>
    <cellStyle name="Percent 10 2 56" xfId="23488"/>
    <cellStyle name="Percent 10 2 57" xfId="23489"/>
    <cellStyle name="Percent 10 2 58" xfId="23490"/>
    <cellStyle name="Percent 10 2 59" xfId="23491"/>
    <cellStyle name="Percent 10 2 6" xfId="23492"/>
    <cellStyle name="Percent 10 2 60" xfId="23493"/>
    <cellStyle name="Percent 10 2 61" xfId="23494"/>
    <cellStyle name="Percent 10 2 62" xfId="23495"/>
    <cellStyle name="Percent 10 2 63" xfId="23496"/>
    <cellStyle name="Percent 10 2 64" xfId="23497"/>
    <cellStyle name="Percent 10 2 65" xfId="23498"/>
    <cellStyle name="Percent 10 2 66" xfId="23499"/>
    <cellStyle name="Percent 10 2 67" xfId="23500"/>
    <cellStyle name="Percent 10 2 7" xfId="23501"/>
    <cellStyle name="Percent 10 2 8" xfId="23502"/>
    <cellStyle name="Percent 10 2 9" xfId="23503"/>
    <cellStyle name="Percent 10 20" xfId="23504"/>
    <cellStyle name="Percent 10 21" xfId="23505"/>
    <cellStyle name="Percent 10 22" xfId="23506"/>
    <cellStyle name="Percent 10 23" xfId="23507"/>
    <cellStyle name="Percent 10 24" xfId="23508"/>
    <cellStyle name="Percent 10 25" xfId="23509"/>
    <cellStyle name="Percent 10 26" xfId="23510"/>
    <cellStyle name="Percent 10 27" xfId="23511"/>
    <cellStyle name="Percent 10 28" xfId="23512"/>
    <cellStyle name="Percent 10 29" xfId="23513"/>
    <cellStyle name="Percent 10 3" xfId="23514"/>
    <cellStyle name="Percent 10 30" xfId="23515"/>
    <cellStyle name="Percent 10 31" xfId="23516"/>
    <cellStyle name="Percent 10 32" xfId="23517"/>
    <cellStyle name="Percent 10 33" xfId="23518"/>
    <cellStyle name="Percent 10 34" xfId="23519"/>
    <cellStyle name="Percent 10 35" xfId="23520"/>
    <cellStyle name="Percent 10 36" xfId="23521"/>
    <cellStyle name="Percent 10 37" xfId="23522"/>
    <cellStyle name="Percent 10 38" xfId="23523"/>
    <cellStyle name="Percent 10 39" xfId="23524"/>
    <cellStyle name="Percent 10 4" xfId="23525"/>
    <cellStyle name="Percent 10 40" xfId="23526"/>
    <cellStyle name="Percent 10 41" xfId="23527"/>
    <cellStyle name="Percent 10 42" xfId="23528"/>
    <cellStyle name="Percent 10 43" xfId="23529"/>
    <cellStyle name="Percent 10 44" xfId="23530"/>
    <cellStyle name="Percent 10 45" xfId="23531"/>
    <cellStyle name="Percent 10 46" xfId="23532"/>
    <cellStyle name="Percent 10 47" xfId="23533"/>
    <cellStyle name="Percent 10 48" xfId="23534"/>
    <cellStyle name="Percent 10 49" xfId="23535"/>
    <cellStyle name="Percent 10 5" xfId="23536"/>
    <cellStyle name="Percent 10 50" xfId="23537"/>
    <cellStyle name="Percent 10 51" xfId="23538"/>
    <cellStyle name="Percent 10 52" xfId="23539"/>
    <cellStyle name="Percent 10 53" xfId="23540"/>
    <cellStyle name="Percent 10 54" xfId="23541"/>
    <cellStyle name="Percent 10 55" xfId="23542"/>
    <cellStyle name="Percent 10 56" xfId="23543"/>
    <cellStyle name="Percent 10 57" xfId="23544"/>
    <cellStyle name="Percent 10 58" xfId="23545"/>
    <cellStyle name="Percent 10 59" xfId="23546"/>
    <cellStyle name="Percent 10 6" xfId="23547"/>
    <cellStyle name="Percent 10 60" xfId="23548"/>
    <cellStyle name="Percent 10 61" xfId="23549"/>
    <cellStyle name="Percent 10 62" xfId="23550"/>
    <cellStyle name="Percent 10 63" xfId="23551"/>
    <cellStyle name="Percent 10 64" xfId="23552"/>
    <cellStyle name="Percent 10 65" xfId="23553"/>
    <cellStyle name="Percent 10 66" xfId="23554"/>
    <cellStyle name="Percent 10 67" xfId="23555"/>
    <cellStyle name="Percent 10 68" xfId="23556"/>
    <cellStyle name="Percent 10 7" xfId="23557"/>
    <cellStyle name="Percent 10 8" xfId="23558"/>
    <cellStyle name="Percent 10 9" xfId="23559"/>
    <cellStyle name="Percent 11" xfId="1413"/>
    <cellStyle name="Percent 11 10" xfId="23560"/>
    <cellStyle name="Percent 11 11" xfId="23561"/>
    <cellStyle name="Percent 11 12" xfId="23562"/>
    <cellStyle name="Percent 11 13" xfId="23563"/>
    <cellStyle name="Percent 11 14" xfId="23564"/>
    <cellStyle name="Percent 11 15" xfId="23565"/>
    <cellStyle name="Percent 11 16" xfId="23566"/>
    <cellStyle name="Percent 11 17" xfId="23567"/>
    <cellStyle name="Percent 11 18" xfId="23568"/>
    <cellStyle name="Percent 11 19" xfId="23569"/>
    <cellStyle name="Percent 11 2" xfId="23570"/>
    <cellStyle name="Percent 11 20" xfId="23571"/>
    <cellStyle name="Percent 11 21" xfId="23572"/>
    <cellStyle name="Percent 11 22" xfId="23573"/>
    <cellStyle name="Percent 11 23" xfId="23574"/>
    <cellStyle name="Percent 11 24" xfId="23575"/>
    <cellStyle name="Percent 11 25" xfId="23576"/>
    <cellStyle name="Percent 11 26" xfId="23577"/>
    <cellStyle name="Percent 11 27" xfId="23578"/>
    <cellStyle name="Percent 11 28" xfId="23579"/>
    <cellStyle name="Percent 11 29" xfId="23580"/>
    <cellStyle name="Percent 11 3" xfId="23581"/>
    <cellStyle name="Percent 11 30" xfId="23582"/>
    <cellStyle name="Percent 11 31" xfId="23583"/>
    <cellStyle name="Percent 11 32" xfId="23584"/>
    <cellStyle name="Percent 11 33" xfId="23585"/>
    <cellStyle name="Percent 11 34" xfId="23586"/>
    <cellStyle name="Percent 11 35" xfId="23587"/>
    <cellStyle name="Percent 11 36" xfId="23588"/>
    <cellStyle name="Percent 11 37" xfId="23589"/>
    <cellStyle name="Percent 11 38" xfId="23590"/>
    <cellStyle name="Percent 11 39" xfId="23591"/>
    <cellStyle name="Percent 11 4" xfId="23592"/>
    <cellStyle name="Percent 11 40" xfId="23593"/>
    <cellStyle name="Percent 11 41" xfId="23594"/>
    <cellStyle name="Percent 11 42" xfId="23595"/>
    <cellStyle name="Percent 11 43" xfId="23596"/>
    <cellStyle name="Percent 11 44" xfId="23597"/>
    <cellStyle name="Percent 11 45" xfId="23598"/>
    <cellStyle name="Percent 11 46" xfId="23599"/>
    <cellStyle name="Percent 11 47" xfId="23600"/>
    <cellStyle name="Percent 11 48" xfId="23601"/>
    <cellStyle name="Percent 11 49" xfId="23602"/>
    <cellStyle name="Percent 11 5" xfId="23603"/>
    <cellStyle name="Percent 11 50" xfId="23604"/>
    <cellStyle name="Percent 11 51" xfId="23605"/>
    <cellStyle name="Percent 11 52" xfId="23606"/>
    <cellStyle name="Percent 11 53" xfId="23607"/>
    <cellStyle name="Percent 11 54" xfId="23608"/>
    <cellStyle name="Percent 11 55" xfId="23609"/>
    <cellStyle name="Percent 11 56" xfId="23610"/>
    <cellStyle name="Percent 11 57" xfId="23611"/>
    <cellStyle name="Percent 11 58" xfId="23612"/>
    <cellStyle name="Percent 11 59" xfId="23613"/>
    <cellStyle name="Percent 11 6" xfId="23614"/>
    <cellStyle name="Percent 11 60" xfId="23615"/>
    <cellStyle name="Percent 11 61" xfId="23616"/>
    <cellStyle name="Percent 11 62" xfId="23617"/>
    <cellStyle name="Percent 11 63" xfId="23618"/>
    <cellStyle name="Percent 11 64" xfId="23619"/>
    <cellStyle name="Percent 11 65" xfId="23620"/>
    <cellStyle name="Percent 11 66" xfId="23621"/>
    <cellStyle name="Percent 11 67" xfId="23622"/>
    <cellStyle name="Percent 11 7" xfId="23623"/>
    <cellStyle name="Percent 11 8" xfId="23624"/>
    <cellStyle name="Percent 11 9" xfId="23625"/>
    <cellStyle name="Percent 12" xfId="1414"/>
    <cellStyle name="Percent 12 10" xfId="23626"/>
    <cellStyle name="Percent 12 11" xfId="23627"/>
    <cellStyle name="Percent 12 12" xfId="23628"/>
    <cellStyle name="Percent 12 13" xfId="23629"/>
    <cellStyle name="Percent 12 14" xfId="23630"/>
    <cellStyle name="Percent 12 15" xfId="23631"/>
    <cellStyle name="Percent 12 16" xfId="23632"/>
    <cellStyle name="Percent 12 17" xfId="23633"/>
    <cellStyle name="Percent 12 18" xfId="23634"/>
    <cellStyle name="Percent 12 19" xfId="23635"/>
    <cellStyle name="Percent 12 2" xfId="23636"/>
    <cellStyle name="Percent 12 20" xfId="23637"/>
    <cellStyle name="Percent 12 21" xfId="23638"/>
    <cellStyle name="Percent 12 22" xfId="23639"/>
    <cellStyle name="Percent 12 23" xfId="23640"/>
    <cellStyle name="Percent 12 24" xfId="23641"/>
    <cellStyle name="Percent 12 25" xfId="23642"/>
    <cellStyle name="Percent 12 26" xfId="23643"/>
    <cellStyle name="Percent 12 27" xfId="23644"/>
    <cellStyle name="Percent 12 28" xfId="23645"/>
    <cellStyle name="Percent 12 29" xfId="23646"/>
    <cellStyle name="Percent 12 3" xfId="23647"/>
    <cellStyle name="Percent 12 30" xfId="23648"/>
    <cellStyle name="Percent 12 31" xfId="23649"/>
    <cellStyle name="Percent 12 32" xfId="23650"/>
    <cellStyle name="Percent 12 33" xfId="23651"/>
    <cellStyle name="Percent 12 34" xfId="23652"/>
    <cellStyle name="Percent 12 35" xfId="23653"/>
    <cellStyle name="Percent 12 36" xfId="23654"/>
    <cellStyle name="Percent 12 37" xfId="23655"/>
    <cellStyle name="Percent 12 38" xfId="23656"/>
    <cellStyle name="Percent 12 39" xfId="23657"/>
    <cellStyle name="Percent 12 4" xfId="23658"/>
    <cellStyle name="Percent 12 40" xfId="23659"/>
    <cellStyle name="Percent 12 41" xfId="23660"/>
    <cellStyle name="Percent 12 42" xfId="23661"/>
    <cellStyle name="Percent 12 43" xfId="23662"/>
    <cellStyle name="Percent 12 44" xfId="23663"/>
    <cellStyle name="Percent 12 45" xfId="23664"/>
    <cellStyle name="Percent 12 46" xfId="23665"/>
    <cellStyle name="Percent 12 47" xfId="23666"/>
    <cellStyle name="Percent 12 48" xfId="23667"/>
    <cellStyle name="Percent 12 49" xfId="23668"/>
    <cellStyle name="Percent 12 5" xfId="23669"/>
    <cellStyle name="Percent 12 50" xfId="23670"/>
    <cellStyle name="Percent 12 51" xfId="23671"/>
    <cellStyle name="Percent 12 52" xfId="23672"/>
    <cellStyle name="Percent 12 53" xfId="23673"/>
    <cellStyle name="Percent 12 54" xfId="23674"/>
    <cellStyle name="Percent 12 55" xfId="23675"/>
    <cellStyle name="Percent 12 56" xfId="23676"/>
    <cellStyle name="Percent 12 57" xfId="23677"/>
    <cellStyle name="Percent 12 58" xfId="23678"/>
    <cellStyle name="Percent 12 59" xfId="23679"/>
    <cellStyle name="Percent 12 6" xfId="23680"/>
    <cellStyle name="Percent 12 60" xfId="23681"/>
    <cellStyle name="Percent 12 61" xfId="23682"/>
    <cellStyle name="Percent 12 62" xfId="23683"/>
    <cellStyle name="Percent 12 63" xfId="23684"/>
    <cellStyle name="Percent 12 64" xfId="23685"/>
    <cellStyle name="Percent 12 65" xfId="23686"/>
    <cellStyle name="Percent 12 66" xfId="23687"/>
    <cellStyle name="Percent 12 67" xfId="23688"/>
    <cellStyle name="Percent 12 7" xfId="23689"/>
    <cellStyle name="Percent 12 8" xfId="23690"/>
    <cellStyle name="Percent 12 9" xfId="23691"/>
    <cellStyle name="Percent 13" xfId="1415"/>
    <cellStyle name="Percent 13 10" xfId="23692"/>
    <cellStyle name="Percent 13 11" xfId="23693"/>
    <cellStyle name="Percent 13 12" xfId="23694"/>
    <cellStyle name="Percent 13 13" xfId="23695"/>
    <cellStyle name="Percent 13 14" xfId="23696"/>
    <cellStyle name="Percent 13 15" xfId="23697"/>
    <cellStyle name="Percent 13 16" xfId="23698"/>
    <cellStyle name="Percent 13 17" xfId="23699"/>
    <cellStyle name="Percent 13 18" xfId="23700"/>
    <cellStyle name="Percent 13 19" xfId="23701"/>
    <cellStyle name="Percent 13 2" xfId="23702"/>
    <cellStyle name="Percent 13 20" xfId="23703"/>
    <cellStyle name="Percent 13 21" xfId="23704"/>
    <cellStyle name="Percent 13 22" xfId="23705"/>
    <cellStyle name="Percent 13 23" xfId="23706"/>
    <cellStyle name="Percent 13 24" xfId="23707"/>
    <cellStyle name="Percent 13 25" xfId="23708"/>
    <cellStyle name="Percent 13 26" xfId="23709"/>
    <cellStyle name="Percent 13 27" xfId="23710"/>
    <cellStyle name="Percent 13 28" xfId="23711"/>
    <cellStyle name="Percent 13 29" xfId="23712"/>
    <cellStyle name="Percent 13 3" xfId="23713"/>
    <cellStyle name="Percent 13 30" xfId="23714"/>
    <cellStyle name="Percent 13 31" xfId="23715"/>
    <cellStyle name="Percent 13 32" xfId="23716"/>
    <cellStyle name="Percent 13 33" xfId="23717"/>
    <cellStyle name="Percent 13 34" xfId="23718"/>
    <cellStyle name="Percent 13 35" xfId="23719"/>
    <cellStyle name="Percent 13 36" xfId="23720"/>
    <cellStyle name="Percent 13 37" xfId="23721"/>
    <cellStyle name="Percent 13 38" xfId="23722"/>
    <cellStyle name="Percent 13 39" xfId="23723"/>
    <cellStyle name="Percent 13 4" xfId="23724"/>
    <cellStyle name="Percent 13 40" xfId="23725"/>
    <cellStyle name="Percent 13 41" xfId="23726"/>
    <cellStyle name="Percent 13 42" xfId="23727"/>
    <cellStyle name="Percent 13 43" xfId="23728"/>
    <cellStyle name="Percent 13 44" xfId="23729"/>
    <cellStyle name="Percent 13 45" xfId="23730"/>
    <cellStyle name="Percent 13 46" xfId="23731"/>
    <cellStyle name="Percent 13 47" xfId="23732"/>
    <cellStyle name="Percent 13 48" xfId="23733"/>
    <cellStyle name="Percent 13 49" xfId="23734"/>
    <cellStyle name="Percent 13 5" xfId="23735"/>
    <cellStyle name="Percent 13 50" xfId="23736"/>
    <cellStyle name="Percent 13 51" xfId="23737"/>
    <cellStyle name="Percent 13 52" xfId="23738"/>
    <cellStyle name="Percent 13 53" xfId="23739"/>
    <cellStyle name="Percent 13 54" xfId="23740"/>
    <cellStyle name="Percent 13 55" xfId="23741"/>
    <cellStyle name="Percent 13 56" xfId="23742"/>
    <cellStyle name="Percent 13 57" xfId="23743"/>
    <cellStyle name="Percent 13 58" xfId="23744"/>
    <cellStyle name="Percent 13 59" xfId="23745"/>
    <cellStyle name="Percent 13 6" xfId="23746"/>
    <cellStyle name="Percent 13 60" xfId="23747"/>
    <cellStyle name="Percent 13 61" xfId="23748"/>
    <cellStyle name="Percent 13 62" xfId="23749"/>
    <cellStyle name="Percent 13 63" xfId="23750"/>
    <cellStyle name="Percent 13 64" xfId="23751"/>
    <cellStyle name="Percent 13 65" xfId="23752"/>
    <cellStyle name="Percent 13 66" xfId="23753"/>
    <cellStyle name="Percent 13 67" xfId="23754"/>
    <cellStyle name="Percent 13 7" xfId="23755"/>
    <cellStyle name="Percent 13 8" xfId="23756"/>
    <cellStyle name="Percent 13 9" xfId="23757"/>
    <cellStyle name="Percent 14" xfId="1416"/>
    <cellStyle name="Percent 14 10" xfId="23758"/>
    <cellStyle name="Percent 14 11" xfId="23759"/>
    <cellStyle name="Percent 14 12" xfId="23760"/>
    <cellStyle name="Percent 14 13" xfId="23761"/>
    <cellStyle name="Percent 14 14" xfId="23762"/>
    <cellStyle name="Percent 14 15" xfId="23763"/>
    <cellStyle name="Percent 14 16" xfId="23764"/>
    <cellStyle name="Percent 14 17" xfId="23765"/>
    <cellStyle name="Percent 14 18" xfId="23766"/>
    <cellStyle name="Percent 14 19" xfId="23767"/>
    <cellStyle name="Percent 14 2" xfId="23768"/>
    <cellStyle name="Percent 14 20" xfId="23769"/>
    <cellStyle name="Percent 14 21" xfId="23770"/>
    <cellStyle name="Percent 14 22" xfId="23771"/>
    <cellStyle name="Percent 14 23" xfId="23772"/>
    <cellStyle name="Percent 14 24" xfId="23773"/>
    <cellStyle name="Percent 14 25" xfId="23774"/>
    <cellStyle name="Percent 14 26" xfId="23775"/>
    <cellStyle name="Percent 14 27" xfId="23776"/>
    <cellStyle name="Percent 14 28" xfId="23777"/>
    <cellStyle name="Percent 14 29" xfId="23778"/>
    <cellStyle name="Percent 14 3" xfId="23779"/>
    <cellStyle name="Percent 14 30" xfId="23780"/>
    <cellStyle name="Percent 14 31" xfId="23781"/>
    <cellStyle name="Percent 14 32" xfId="23782"/>
    <cellStyle name="Percent 14 33" xfId="23783"/>
    <cellStyle name="Percent 14 34" xfId="23784"/>
    <cellStyle name="Percent 14 35" xfId="23785"/>
    <cellStyle name="Percent 14 36" xfId="23786"/>
    <cellStyle name="Percent 14 37" xfId="23787"/>
    <cellStyle name="Percent 14 38" xfId="23788"/>
    <cellStyle name="Percent 14 39" xfId="23789"/>
    <cellStyle name="Percent 14 4" xfId="23790"/>
    <cellStyle name="Percent 14 40" xfId="23791"/>
    <cellStyle name="Percent 14 41" xfId="23792"/>
    <cellStyle name="Percent 14 42" xfId="23793"/>
    <cellStyle name="Percent 14 43" xfId="23794"/>
    <cellStyle name="Percent 14 44" xfId="23795"/>
    <cellStyle name="Percent 14 45" xfId="23796"/>
    <cellStyle name="Percent 14 46" xfId="23797"/>
    <cellStyle name="Percent 14 47" xfId="23798"/>
    <cellStyle name="Percent 14 48" xfId="23799"/>
    <cellStyle name="Percent 14 49" xfId="23800"/>
    <cellStyle name="Percent 14 5" xfId="23801"/>
    <cellStyle name="Percent 14 50" xfId="23802"/>
    <cellStyle name="Percent 14 51" xfId="23803"/>
    <cellStyle name="Percent 14 52" xfId="23804"/>
    <cellStyle name="Percent 14 53" xfId="23805"/>
    <cellStyle name="Percent 14 54" xfId="23806"/>
    <cellStyle name="Percent 14 55" xfId="23807"/>
    <cellStyle name="Percent 14 56" xfId="23808"/>
    <cellStyle name="Percent 14 57" xfId="23809"/>
    <cellStyle name="Percent 14 58" xfId="23810"/>
    <cellStyle name="Percent 14 59" xfId="23811"/>
    <cellStyle name="Percent 14 6" xfId="23812"/>
    <cellStyle name="Percent 14 60" xfId="23813"/>
    <cellStyle name="Percent 14 61" xfId="23814"/>
    <cellStyle name="Percent 14 62" xfId="23815"/>
    <cellStyle name="Percent 14 63" xfId="23816"/>
    <cellStyle name="Percent 14 64" xfId="23817"/>
    <cellStyle name="Percent 14 65" xfId="23818"/>
    <cellStyle name="Percent 14 66" xfId="23819"/>
    <cellStyle name="Percent 14 67" xfId="23820"/>
    <cellStyle name="Percent 14 7" xfId="23821"/>
    <cellStyle name="Percent 14 8" xfId="23822"/>
    <cellStyle name="Percent 14 9" xfId="23823"/>
    <cellStyle name="Percent 15" xfId="1417"/>
    <cellStyle name="Percent 15 10" xfId="23824"/>
    <cellStyle name="Percent 15 11" xfId="23825"/>
    <cellStyle name="Percent 15 12" xfId="23826"/>
    <cellStyle name="Percent 15 13" xfId="23827"/>
    <cellStyle name="Percent 15 14" xfId="23828"/>
    <cellStyle name="Percent 15 15" xfId="23829"/>
    <cellStyle name="Percent 15 16" xfId="23830"/>
    <cellStyle name="Percent 15 17" xfId="23831"/>
    <cellStyle name="Percent 15 18" xfId="23832"/>
    <cellStyle name="Percent 15 19" xfId="23833"/>
    <cellStyle name="Percent 15 2" xfId="23834"/>
    <cellStyle name="Percent 15 20" xfId="23835"/>
    <cellStyle name="Percent 15 21" xfId="23836"/>
    <cellStyle name="Percent 15 22" xfId="23837"/>
    <cellStyle name="Percent 15 23" xfId="23838"/>
    <cellStyle name="Percent 15 24" xfId="23839"/>
    <cellStyle name="Percent 15 25" xfId="23840"/>
    <cellStyle name="Percent 15 26" xfId="23841"/>
    <cellStyle name="Percent 15 27" xfId="23842"/>
    <cellStyle name="Percent 15 28" xfId="23843"/>
    <cellStyle name="Percent 15 29" xfId="23844"/>
    <cellStyle name="Percent 15 3" xfId="23845"/>
    <cellStyle name="Percent 15 30" xfId="23846"/>
    <cellStyle name="Percent 15 31" xfId="23847"/>
    <cellStyle name="Percent 15 32" xfId="23848"/>
    <cellStyle name="Percent 15 33" xfId="23849"/>
    <cellStyle name="Percent 15 34" xfId="23850"/>
    <cellStyle name="Percent 15 35" xfId="23851"/>
    <cellStyle name="Percent 15 36" xfId="23852"/>
    <cellStyle name="Percent 15 37" xfId="23853"/>
    <cellStyle name="Percent 15 38" xfId="23854"/>
    <cellStyle name="Percent 15 39" xfId="23855"/>
    <cellStyle name="Percent 15 4" xfId="23856"/>
    <cellStyle name="Percent 15 40" xfId="23857"/>
    <cellStyle name="Percent 15 41" xfId="23858"/>
    <cellStyle name="Percent 15 42" xfId="23859"/>
    <cellStyle name="Percent 15 43" xfId="23860"/>
    <cellStyle name="Percent 15 44" xfId="23861"/>
    <cellStyle name="Percent 15 45" xfId="23862"/>
    <cellStyle name="Percent 15 46" xfId="23863"/>
    <cellStyle name="Percent 15 47" xfId="23864"/>
    <cellStyle name="Percent 15 48" xfId="23865"/>
    <cellStyle name="Percent 15 49" xfId="23866"/>
    <cellStyle name="Percent 15 5" xfId="23867"/>
    <cellStyle name="Percent 15 50" xfId="23868"/>
    <cellStyle name="Percent 15 51" xfId="23869"/>
    <cellStyle name="Percent 15 52" xfId="23870"/>
    <cellStyle name="Percent 15 53" xfId="23871"/>
    <cellStyle name="Percent 15 54" xfId="23872"/>
    <cellStyle name="Percent 15 55" xfId="23873"/>
    <cellStyle name="Percent 15 56" xfId="23874"/>
    <cellStyle name="Percent 15 57" xfId="23875"/>
    <cellStyle name="Percent 15 58" xfId="23876"/>
    <cellStyle name="Percent 15 59" xfId="23877"/>
    <cellStyle name="Percent 15 6" xfId="23878"/>
    <cellStyle name="Percent 15 60" xfId="23879"/>
    <cellStyle name="Percent 15 61" xfId="23880"/>
    <cellStyle name="Percent 15 62" xfId="23881"/>
    <cellStyle name="Percent 15 63" xfId="23882"/>
    <cellStyle name="Percent 15 64" xfId="23883"/>
    <cellStyle name="Percent 15 65" xfId="23884"/>
    <cellStyle name="Percent 15 66" xfId="23885"/>
    <cellStyle name="Percent 15 67" xfId="23886"/>
    <cellStyle name="Percent 15 7" xfId="23887"/>
    <cellStyle name="Percent 15 8" xfId="23888"/>
    <cellStyle name="Percent 15 9" xfId="23889"/>
    <cellStyle name="Percent 16" xfId="1418"/>
    <cellStyle name="Percent 16 10" xfId="23890"/>
    <cellStyle name="Percent 16 11" xfId="23891"/>
    <cellStyle name="Percent 16 12" xfId="23892"/>
    <cellStyle name="Percent 16 13" xfId="23893"/>
    <cellStyle name="Percent 16 14" xfId="23894"/>
    <cellStyle name="Percent 16 15" xfId="23895"/>
    <cellStyle name="Percent 16 16" xfId="23896"/>
    <cellStyle name="Percent 16 17" xfId="23897"/>
    <cellStyle name="Percent 16 18" xfId="23898"/>
    <cellStyle name="Percent 16 19" xfId="23899"/>
    <cellStyle name="Percent 16 2" xfId="23900"/>
    <cellStyle name="Percent 16 20" xfId="23901"/>
    <cellStyle name="Percent 16 21" xfId="23902"/>
    <cellStyle name="Percent 16 22" xfId="23903"/>
    <cellStyle name="Percent 16 23" xfId="23904"/>
    <cellStyle name="Percent 16 24" xfId="23905"/>
    <cellStyle name="Percent 16 25" xfId="23906"/>
    <cellStyle name="Percent 16 26" xfId="23907"/>
    <cellStyle name="Percent 16 27" xfId="23908"/>
    <cellStyle name="Percent 16 28" xfId="23909"/>
    <cellStyle name="Percent 16 29" xfId="23910"/>
    <cellStyle name="Percent 16 3" xfId="23911"/>
    <cellStyle name="Percent 16 30" xfId="23912"/>
    <cellStyle name="Percent 16 31" xfId="23913"/>
    <cellStyle name="Percent 16 32" xfId="23914"/>
    <cellStyle name="Percent 16 33" xfId="23915"/>
    <cellStyle name="Percent 16 34" xfId="23916"/>
    <cellStyle name="Percent 16 35" xfId="23917"/>
    <cellStyle name="Percent 16 36" xfId="23918"/>
    <cellStyle name="Percent 16 37" xfId="23919"/>
    <cellStyle name="Percent 16 38" xfId="23920"/>
    <cellStyle name="Percent 16 39" xfId="23921"/>
    <cellStyle name="Percent 16 4" xfId="23922"/>
    <cellStyle name="Percent 16 40" xfId="23923"/>
    <cellStyle name="Percent 16 41" xfId="23924"/>
    <cellStyle name="Percent 16 42" xfId="23925"/>
    <cellStyle name="Percent 16 43" xfId="23926"/>
    <cellStyle name="Percent 16 44" xfId="23927"/>
    <cellStyle name="Percent 16 45" xfId="23928"/>
    <cellStyle name="Percent 16 46" xfId="23929"/>
    <cellStyle name="Percent 16 47" xfId="23930"/>
    <cellStyle name="Percent 16 48" xfId="23931"/>
    <cellStyle name="Percent 16 49" xfId="23932"/>
    <cellStyle name="Percent 16 5" xfId="23933"/>
    <cellStyle name="Percent 16 50" xfId="23934"/>
    <cellStyle name="Percent 16 51" xfId="23935"/>
    <cellStyle name="Percent 16 52" xfId="23936"/>
    <cellStyle name="Percent 16 53" xfId="23937"/>
    <cellStyle name="Percent 16 54" xfId="23938"/>
    <cellStyle name="Percent 16 55" xfId="23939"/>
    <cellStyle name="Percent 16 56" xfId="23940"/>
    <cellStyle name="Percent 16 57" xfId="23941"/>
    <cellStyle name="Percent 16 58" xfId="23942"/>
    <cellStyle name="Percent 16 59" xfId="23943"/>
    <cellStyle name="Percent 16 6" xfId="23944"/>
    <cellStyle name="Percent 16 60" xfId="23945"/>
    <cellStyle name="Percent 16 61" xfId="23946"/>
    <cellStyle name="Percent 16 62" xfId="23947"/>
    <cellStyle name="Percent 16 63" xfId="23948"/>
    <cellStyle name="Percent 16 64" xfId="23949"/>
    <cellStyle name="Percent 16 65" xfId="23950"/>
    <cellStyle name="Percent 16 66" xfId="23951"/>
    <cellStyle name="Percent 16 67" xfId="23952"/>
    <cellStyle name="Percent 16 7" xfId="23953"/>
    <cellStyle name="Percent 16 8" xfId="23954"/>
    <cellStyle name="Percent 16 9" xfId="23955"/>
    <cellStyle name="Percent 17" xfId="1419"/>
    <cellStyle name="Percent 17 10" xfId="23956"/>
    <cellStyle name="Percent 17 11" xfId="23957"/>
    <cellStyle name="Percent 17 12" xfId="23958"/>
    <cellStyle name="Percent 17 13" xfId="23959"/>
    <cellStyle name="Percent 17 14" xfId="23960"/>
    <cellStyle name="Percent 17 15" xfId="23961"/>
    <cellStyle name="Percent 17 16" xfId="23962"/>
    <cellStyle name="Percent 17 17" xfId="23963"/>
    <cellStyle name="Percent 17 18" xfId="23964"/>
    <cellStyle name="Percent 17 19" xfId="23965"/>
    <cellStyle name="Percent 17 2" xfId="23966"/>
    <cellStyle name="Percent 17 20" xfId="23967"/>
    <cellStyle name="Percent 17 21" xfId="23968"/>
    <cellStyle name="Percent 17 22" xfId="23969"/>
    <cellStyle name="Percent 17 23" xfId="23970"/>
    <cellStyle name="Percent 17 24" xfId="23971"/>
    <cellStyle name="Percent 17 25" xfId="23972"/>
    <cellStyle name="Percent 17 26" xfId="23973"/>
    <cellStyle name="Percent 17 27" xfId="23974"/>
    <cellStyle name="Percent 17 28" xfId="23975"/>
    <cellStyle name="Percent 17 29" xfId="23976"/>
    <cellStyle name="Percent 17 3" xfId="23977"/>
    <cellStyle name="Percent 17 30" xfId="23978"/>
    <cellStyle name="Percent 17 31" xfId="23979"/>
    <cellStyle name="Percent 17 32" xfId="23980"/>
    <cellStyle name="Percent 17 33" xfId="23981"/>
    <cellStyle name="Percent 17 34" xfId="23982"/>
    <cellStyle name="Percent 17 35" xfId="23983"/>
    <cellStyle name="Percent 17 36" xfId="23984"/>
    <cellStyle name="Percent 17 37" xfId="23985"/>
    <cellStyle name="Percent 17 38" xfId="23986"/>
    <cellStyle name="Percent 17 39" xfId="23987"/>
    <cellStyle name="Percent 17 4" xfId="23988"/>
    <cellStyle name="Percent 17 40" xfId="23989"/>
    <cellStyle name="Percent 17 41" xfId="23990"/>
    <cellStyle name="Percent 17 42" xfId="23991"/>
    <cellStyle name="Percent 17 43" xfId="23992"/>
    <cellStyle name="Percent 17 44" xfId="23993"/>
    <cellStyle name="Percent 17 45" xfId="23994"/>
    <cellStyle name="Percent 17 46" xfId="23995"/>
    <cellStyle name="Percent 17 47" xfId="23996"/>
    <cellStyle name="Percent 17 48" xfId="23997"/>
    <cellStyle name="Percent 17 49" xfId="23998"/>
    <cellStyle name="Percent 17 5" xfId="23999"/>
    <cellStyle name="Percent 17 50" xfId="24000"/>
    <cellStyle name="Percent 17 51" xfId="24001"/>
    <cellStyle name="Percent 17 52" xfId="24002"/>
    <cellStyle name="Percent 17 53" xfId="24003"/>
    <cellStyle name="Percent 17 54" xfId="24004"/>
    <cellStyle name="Percent 17 55" xfId="24005"/>
    <cellStyle name="Percent 17 56" xfId="24006"/>
    <cellStyle name="Percent 17 57" xfId="24007"/>
    <cellStyle name="Percent 17 58" xfId="24008"/>
    <cellStyle name="Percent 17 59" xfId="24009"/>
    <cellStyle name="Percent 17 6" xfId="24010"/>
    <cellStyle name="Percent 17 60" xfId="24011"/>
    <cellStyle name="Percent 17 61" xfId="24012"/>
    <cellStyle name="Percent 17 62" xfId="24013"/>
    <cellStyle name="Percent 17 63" xfId="24014"/>
    <cellStyle name="Percent 17 64" xfId="24015"/>
    <cellStyle name="Percent 17 65" xfId="24016"/>
    <cellStyle name="Percent 17 66" xfId="24017"/>
    <cellStyle name="Percent 17 67" xfId="24018"/>
    <cellStyle name="Percent 17 7" xfId="24019"/>
    <cellStyle name="Percent 17 8" xfId="24020"/>
    <cellStyle name="Percent 17 9" xfId="24021"/>
    <cellStyle name="Percent 18" xfId="1420"/>
    <cellStyle name="Percent 18 10" xfId="24022"/>
    <cellStyle name="Percent 18 11" xfId="24023"/>
    <cellStyle name="Percent 18 12" xfId="24024"/>
    <cellStyle name="Percent 18 13" xfId="24025"/>
    <cellStyle name="Percent 18 14" xfId="24026"/>
    <cellStyle name="Percent 18 15" xfId="24027"/>
    <cellStyle name="Percent 18 16" xfId="24028"/>
    <cellStyle name="Percent 18 17" xfId="24029"/>
    <cellStyle name="Percent 18 18" xfId="24030"/>
    <cellStyle name="Percent 18 19" xfId="24031"/>
    <cellStyle name="Percent 18 2" xfId="24032"/>
    <cellStyle name="Percent 18 20" xfId="24033"/>
    <cellStyle name="Percent 18 21" xfId="24034"/>
    <cellStyle name="Percent 18 22" xfId="24035"/>
    <cellStyle name="Percent 18 23" xfId="24036"/>
    <cellStyle name="Percent 18 24" xfId="24037"/>
    <cellStyle name="Percent 18 25" xfId="24038"/>
    <cellStyle name="Percent 18 26" xfId="24039"/>
    <cellStyle name="Percent 18 27" xfId="24040"/>
    <cellStyle name="Percent 18 28" xfId="24041"/>
    <cellStyle name="Percent 18 29" xfId="24042"/>
    <cellStyle name="Percent 18 3" xfId="24043"/>
    <cellStyle name="Percent 18 30" xfId="24044"/>
    <cellStyle name="Percent 18 31" xfId="24045"/>
    <cellStyle name="Percent 18 32" xfId="24046"/>
    <cellStyle name="Percent 18 33" xfId="24047"/>
    <cellStyle name="Percent 18 34" xfId="24048"/>
    <cellStyle name="Percent 18 35" xfId="24049"/>
    <cellStyle name="Percent 18 36" xfId="24050"/>
    <cellStyle name="Percent 18 37" xfId="24051"/>
    <cellStyle name="Percent 18 38" xfId="24052"/>
    <cellStyle name="Percent 18 39" xfId="24053"/>
    <cellStyle name="Percent 18 4" xfId="24054"/>
    <cellStyle name="Percent 18 40" xfId="24055"/>
    <cellStyle name="Percent 18 41" xfId="24056"/>
    <cellStyle name="Percent 18 42" xfId="24057"/>
    <cellStyle name="Percent 18 43" xfId="24058"/>
    <cellStyle name="Percent 18 44" xfId="24059"/>
    <cellStyle name="Percent 18 45" xfId="24060"/>
    <cellStyle name="Percent 18 46" xfId="24061"/>
    <cellStyle name="Percent 18 47" xfId="24062"/>
    <cellStyle name="Percent 18 48" xfId="24063"/>
    <cellStyle name="Percent 18 49" xfId="24064"/>
    <cellStyle name="Percent 18 5" xfId="24065"/>
    <cellStyle name="Percent 18 50" xfId="24066"/>
    <cellStyle name="Percent 18 51" xfId="24067"/>
    <cellStyle name="Percent 18 52" xfId="24068"/>
    <cellStyle name="Percent 18 53" xfId="24069"/>
    <cellStyle name="Percent 18 54" xfId="24070"/>
    <cellStyle name="Percent 18 55" xfId="24071"/>
    <cellStyle name="Percent 18 56" xfId="24072"/>
    <cellStyle name="Percent 18 57" xfId="24073"/>
    <cellStyle name="Percent 18 58" xfId="24074"/>
    <cellStyle name="Percent 18 59" xfId="24075"/>
    <cellStyle name="Percent 18 6" xfId="24076"/>
    <cellStyle name="Percent 18 60" xfId="24077"/>
    <cellStyle name="Percent 18 61" xfId="24078"/>
    <cellStyle name="Percent 18 62" xfId="24079"/>
    <cellStyle name="Percent 18 63" xfId="24080"/>
    <cellStyle name="Percent 18 64" xfId="24081"/>
    <cellStyle name="Percent 18 65" xfId="24082"/>
    <cellStyle name="Percent 18 66" xfId="24083"/>
    <cellStyle name="Percent 18 67" xfId="24084"/>
    <cellStyle name="Percent 18 7" xfId="24085"/>
    <cellStyle name="Percent 18 8" xfId="24086"/>
    <cellStyle name="Percent 18 9" xfId="24087"/>
    <cellStyle name="Percent 19" xfId="1421"/>
    <cellStyle name="Percent 19 10" xfId="24088"/>
    <cellStyle name="Percent 19 11" xfId="24089"/>
    <cellStyle name="Percent 19 12" xfId="24090"/>
    <cellStyle name="Percent 19 13" xfId="24091"/>
    <cellStyle name="Percent 19 14" xfId="24092"/>
    <cellStyle name="Percent 19 15" xfId="24093"/>
    <cellStyle name="Percent 19 16" xfId="24094"/>
    <cellStyle name="Percent 19 17" xfId="24095"/>
    <cellStyle name="Percent 19 18" xfId="24096"/>
    <cellStyle name="Percent 19 19" xfId="24097"/>
    <cellStyle name="Percent 19 2" xfId="24098"/>
    <cellStyle name="Percent 19 20" xfId="24099"/>
    <cellStyle name="Percent 19 21" xfId="24100"/>
    <cellStyle name="Percent 19 22" xfId="24101"/>
    <cellStyle name="Percent 19 23" xfId="24102"/>
    <cellStyle name="Percent 19 24" xfId="24103"/>
    <cellStyle name="Percent 19 25" xfId="24104"/>
    <cellStyle name="Percent 19 26" xfId="24105"/>
    <cellStyle name="Percent 19 27" xfId="24106"/>
    <cellStyle name="Percent 19 28" xfId="24107"/>
    <cellStyle name="Percent 19 29" xfId="24108"/>
    <cellStyle name="Percent 19 3" xfId="24109"/>
    <cellStyle name="Percent 19 30" xfId="24110"/>
    <cellStyle name="Percent 19 31" xfId="24111"/>
    <cellStyle name="Percent 19 32" xfId="24112"/>
    <cellStyle name="Percent 19 33" xfId="24113"/>
    <cellStyle name="Percent 19 34" xfId="24114"/>
    <cellStyle name="Percent 19 35" xfId="24115"/>
    <cellStyle name="Percent 19 36" xfId="24116"/>
    <cellStyle name="Percent 19 37" xfId="24117"/>
    <cellStyle name="Percent 19 38" xfId="24118"/>
    <cellStyle name="Percent 19 39" xfId="24119"/>
    <cellStyle name="Percent 19 4" xfId="24120"/>
    <cellStyle name="Percent 19 40" xfId="24121"/>
    <cellStyle name="Percent 19 41" xfId="24122"/>
    <cellStyle name="Percent 19 42" xfId="24123"/>
    <cellStyle name="Percent 19 43" xfId="24124"/>
    <cellStyle name="Percent 19 44" xfId="24125"/>
    <cellStyle name="Percent 19 45" xfId="24126"/>
    <cellStyle name="Percent 19 46" xfId="24127"/>
    <cellStyle name="Percent 19 47" xfId="24128"/>
    <cellStyle name="Percent 19 48" xfId="24129"/>
    <cellStyle name="Percent 19 49" xfId="24130"/>
    <cellStyle name="Percent 19 5" xfId="24131"/>
    <cellStyle name="Percent 19 50" xfId="24132"/>
    <cellStyle name="Percent 19 51" xfId="24133"/>
    <cellStyle name="Percent 19 52" xfId="24134"/>
    <cellStyle name="Percent 19 53" xfId="24135"/>
    <cellStyle name="Percent 19 54" xfId="24136"/>
    <cellStyle name="Percent 19 55" xfId="24137"/>
    <cellStyle name="Percent 19 56" xfId="24138"/>
    <cellStyle name="Percent 19 57" xfId="24139"/>
    <cellStyle name="Percent 19 58" xfId="24140"/>
    <cellStyle name="Percent 19 59" xfId="24141"/>
    <cellStyle name="Percent 19 6" xfId="24142"/>
    <cellStyle name="Percent 19 60" xfId="24143"/>
    <cellStyle name="Percent 19 61" xfId="24144"/>
    <cellStyle name="Percent 19 62" xfId="24145"/>
    <cellStyle name="Percent 19 63" xfId="24146"/>
    <cellStyle name="Percent 19 64" xfId="24147"/>
    <cellStyle name="Percent 19 65" xfId="24148"/>
    <cellStyle name="Percent 19 66" xfId="24149"/>
    <cellStyle name="Percent 19 67" xfId="24150"/>
    <cellStyle name="Percent 19 7" xfId="24151"/>
    <cellStyle name="Percent 19 8" xfId="24152"/>
    <cellStyle name="Percent 19 9" xfId="24153"/>
    <cellStyle name="Percent 2" xfId="11"/>
    <cellStyle name="Percent 2 10" xfId="24154"/>
    <cellStyle name="Percent 2 10 10" xfId="24155"/>
    <cellStyle name="Percent 2 10 11" xfId="24156"/>
    <cellStyle name="Percent 2 10 12" xfId="24157"/>
    <cellStyle name="Percent 2 10 13" xfId="24158"/>
    <cellStyle name="Percent 2 10 14" xfId="24159"/>
    <cellStyle name="Percent 2 10 15" xfId="24160"/>
    <cellStyle name="Percent 2 10 16" xfId="24161"/>
    <cellStyle name="Percent 2 10 17" xfId="24162"/>
    <cellStyle name="Percent 2 10 18" xfId="24163"/>
    <cellStyle name="Percent 2 10 19" xfId="24164"/>
    <cellStyle name="Percent 2 10 2" xfId="24165"/>
    <cellStyle name="Percent 2 10 20" xfId="24166"/>
    <cellStyle name="Percent 2 10 21" xfId="24167"/>
    <cellStyle name="Percent 2 10 22" xfId="24168"/>
    <cellStyle name="Percent 2 10 23" xfId="24169"/>
    <cellStyle name="Percent 2 10 24" xfId="24170"/>
    <cellStyle name="Percent 2 10 25" xfId="24171"/>
    <cellStyle name="Percent 2 10 26" xfId="24172"/>
    <cellStyle name="Percent 2 10 27" xfId="24173"/>
    <cellStyle name="Percent 2 10 28" xfId="24174"/>
    <cellStyle name="Percent 2 10 29" xfId="24175"/>
    <cellStyle name="Percent 2 10 3" xfId="24176"/>
    <cellStyle name="Percent 2 10 30" xfId="24177"/>
    <cellStyle name="Percent 2 10 31" xfId="24178"/>
    <cellStyle name="Percent 2 10 32" xfId="24179"/>
    <cellStyle name="Percent 2 10 33" xfId="24180"/>
    <cellStyle name="Percent 2 10 34" xfId="24181"/>
    <cellStyle name="Percent 2 10 35" xfId="24182"/>
    <cellStyle name="Percent 2 10 36" xfId="24183"/>
    <cellStyle name="Percent 2 10 37" xfId="24184"/>
    <cellStyle name="Percent 2 10 38" xfId="24185"/>
    <cellStyle name="Percent 2 10 39" xfId="24186"/>
    <cellStyle name="Percent 2 10 4" xfId="24187"/>
    <cellStyle name="Percent 2 10 40" xfId="24188"/>
    <cellStyle name="Percent 2 10 41" xfId="24189"/>
    <cellStyle name="Percent 2 10 42" xfId="24190"/>
    <cellStyle name="Percent 2 10 43" xfId="24191"/>
    <cellStyle name="Percent 2 10 44" xfId="24192"/>
    <cellStyle name="Percent 2 10 45" xfId="24193"/>
    <cellStyle name="Percent 2 10 46" xfId="24194"/>
    <cellStyle name="Percent 2 10 47" xfId="24195"/>
    <cellStyle name="Percent 2 10 48" xfId="24196"/>
    <cellStyle name="Percent 2 10 49" xfId="24197"/>
    <cellStyle name="Percent 2 10 5" xfId="24198"/>
    <cellStyle name="Percent 2 10 50" xfId="24199"/>
    <cellStyle name="Percent 2 10 51" xfId="24200"/>
    <cellStyle name="Percent 2 10 52" xfId="24201"/>
    <cellStyle name="Percent 2 10 53" xfId="24202"/>
    <cellStyle name="Percent 2 10 54" xfId="24203"/>
    <cellStyle name="Percent 2 10 55" xfId="24204"/>
    <cellStyle name="Percent 2 10 56" xfId="24205"/>
    <cellStyle name="Percent 2 10 57" xfId="24206"/>
    <cellStyle name="Percent 2 10 58" xfId="24207"/>
    <cellStyle name="Percent 2 10 59" xfId="24208"/>
    <cellStyle name="Percent 2 10 6" xfId="24209"/>
    <cellStyle name="Percent 2 10 60" xfId="24210"/>
    <cellStyle name="Percent 2 10 61" xfId="24211"/>
    <cellStyle name="Percent 2 10 62" xfId="24212"/>
    <cellStyle name="Percent 2 10 63" xfId="24213"/>
    <cellStyle name="Percent 2 10 64" xfId="24214"/>
    <cellStyle name="Percent 2 10 65" xfId="24215"/>
    <cellStyle name="Percent 2 10 66" xfId="24216"/>
    <cellStyle name="Percent 2 10 67" xfId="24217"/>
    <cellStyle name="Percent 2 10 7" xfId="24218"/>
    <cellStyle name="Percent 2 10 8" xfId="24219"/>
    <cellStyle name="Percent 2 10 9" xfId="24220"/>
    <cellStyle name="Percent 2 11" xfId="24221"/>
    <cellStyle name="Percent 2 11 10" xfId="24222"/>
    <cellStyle name="Percent 2 11 11" xfId="24223"/>
    <cellStyle name="Percent 2 11 12" xfId="24224"/>
    <cellStyle name="Percent 2 11 13" xfId="24225"/>
    <cellStyle name="Percent 2 11 14" xfId="24226"/>
    <cellStyle name="Percent 2 11 15" xfId="24227"/>
    <cellStyle name="Percent 2 11 16" xfId="24228"/>
    <cellStyle name="Percent 2 11 17" xfId="24229"/>
    <cellStyle name="Percent 2 11 18" xfId="24230"/>
    <cellStyle name="Percent 2 11 19" xfId="24231"/>
    <cellStyle name="Percent 2 11 2" xfId="24232"/>
    <cellStyle name="Percent 2 11 20" xfId="24233"/>
    <cellStyle name="Percent 2 11 21" xfId="24234"/>
    <cellStyle name="Percent 2 11 22" xfId="24235"/>
    <cellStyle name="Percent 2 11 23" xfId="24236"/>
    <cellStyle name="Percent 2 11 24" xfId="24237"/>
    <cellStyle name="Percent 2 11 25" xfId="24238"/>
    <cellStyle name="Percent 2 11 26" xfId="24239"/>
    <cellStyle name="Percent 2 11 27" xfId="24240"/>
    <cellStyle name="Percent 2 11 28" xfId="24241"/>
    <cellStyle name="Percent 2 11 29" xfId="24242"/>
    <cellStyle name="Percent 2 11 3" xfId="24243"/>
    <cellStyle name="Percent 2 11 30" xfId="24244"/>
    <cellStyle name="Percent 2 11 31" xfId="24245"/>
    <cellStyle name="Percent 2 11 32" xfId="24246"/>
    <cellStyle name="Percent 2 11 33" xfId="24247"/>
    <cellStyle name="Percent 2 11 34" xfId="24248"/>
    <cellStyle name="Percent 2 11 35" xfId="24249"/>
    <cellStyle name="Percent 2 11 36" xfId="24250"/>
    <cellStyle name="Percent 2 11 37" xfId="24251"/>
    <cellStyle name="Percent 2 11 38" xfId="24252"/>
    <cellStyle name="Percent 2 11 39" xfId="24253"/>
    <cellStyle name="Percent 2 11 4" xfId="24254"/>
    <cellStyle name="Percent 2 11 40" xfId="24255"/>
    <cellStyle name="Percent 2 11 41" xfId="24256"/>
    <cellStyle name="Percent 2 11 42" xfId="24257"/>
    <cellStyle name="Percent 2 11 43" xfId="24258"/>
    <cellStyle name="Percent 2 11 44" xfId="24259"/>
    <cellStyle name="Percent 2 11 45" xfId="24260"/>
    <cellStyle name="Percent 2 11 46" xfId="24261"/>
    <cellStyle name="Percent 2 11 47" xfId="24262"/>
    <cellStyle name="Percent 2 11 48" xfId="24263"/>
    <cellStyle name="Percent 2 11 49" xfId="24264"/>
    <cellStyle name="Percent 2 11 5" xfId="24265"/>
    <cellStyle name="Percent 2 11 50" xfId="24266"/>
    <cellStyle name="Percent 2 11 51" xfId="24267"/>
    <cellStyle name="Percent 2 11 52" xfId="24268"/>
    <cellStyle name="Percent 2 11 53" xfId="24269"/>
    <cellStyle name="Percent 2 11 54" xfId="24270"/>
    <cellStyle name="Percent 2 11 55" xfId="24271"/>
    <cellStyle name="Percent 2 11 56" xfId="24272"/>
    <cellStyle name="Percent 2 11 57" xfId="24273"/>
    <cellStyle name="Percent 2 11 58" xfId="24274"/>
    <cellStyle name="Percent 2 11 59" xfId="24275"/>
    <cellStyle name="Percent 2 11 6" xfId="24276"/>
    <cellStyle name="Percent 2 11 60" xfId="24277"/>
    <cellStyle name="Percent 2 11 61" xfId="24278"/>
    <cellStyle name="Percent 2 11 62" xfId="24279"/>
    <cellStyle name="Percent 2 11 63" xfId="24280"/>
    <cellStyle name="Percent 2 11 64" xfId="24281"/>
    <cellStyle name="Percent 2 11 65" xfId="24282"/>
    <cellStyle name="Percent 2 11 66" xfId="24283"/>
    <cellStyle name="Percent 2 11 67" xfId="24284"/>
    <cellStyle name="Percent 2 11 7" xfId="24285"/>
    <cellStyle name="Percent 2 11 8" xfId="24286"/>
    <cellStyle name="Percent 2 11 9" xfId="24287"/>
    <cellStyle name="Percent 2 12" xfId="24288"/>
    <cellStyle name="Percent 2 13" xfId="24289"/>
    <cellStyle name="Percent 2 14" xfId="24290"/>
    <cellStyle name="Percent 2 15" xfId="24291"/>
    <cellStyle name="Percent 2 16" xfId="24292"/>
    <cellStyle name="Percent 2 17" xfId="24293"/>
    <cellStyle name="Percent 2 18" xfId="24294"/>
    <cellStyle name="Percent 2 19" xfId="24295"/>
    <cellStyle name="Percent 2 2" xfId="1422"/>
    <cellStyle name="Percent 2 2 10" xfId="24296"/>
    <cellStyle name="Percent 2 2 11" xfId="24297"/>
    <cellStyle name="Percent 2 2 12" xfId="24298"/>
    <cellStyle name="Percent 2 2 13" xfId="24299"/>
    <cellStyle name="Percent 2 2 14" xfId="24300"/>
    <cellStyle name="Percent 2 2 15" xfId="24301"/>
    <cellStyle name="Percent 2 2 16" xfId="24302"/>
    <cellStyle name="Percent 2 2 17" xfId="24303"/>
    <cellStyle name="Percent 2 2 18" xfId="24304"/>
    <cellStyle name="Percent 2 2 19" xfId="24305"/>
    <cellStyle name="Percent 2 2 2" xfId="24306"/>
    <cellStyle name="Percent 2 2 2 10" xfId="24307"/>
    <cellStyle name="Percent 2 2 2 11" xfId="24308"/>
    <cellStyle name="Percent 2 2 2 12" xfId="24309"/>
    <cellStyle name="Percent 2 2 2 13" xfId="24310"/>
    <cellStyle name="Percent 2 2 2 14" xfId="24311"/>
    <cellStyle name="Percent 2 2 2 15" xfId="24312"/>
    <cellStyle name="Percent 2 2 2 16" xfId="24313"/>
    <cellStyle name="Percent 2 2 2 17" xfId="24314"/>
    <cellStyle name="Percent 2 2 2 18" xfId="24315"/>
    <cellStyle name="Percent 2 2 2 19" xfId="24316"/>
    <cellStyle name="Percent 2 2 2 2" xfId="24317"/>
    <cellStyle name="Percent 2 2 2 20" xfId="24318"/>
    <cellStyle name="Percent 2 2 2 21" xfId="24319"/>
    <cellStyle name="Percent 2 2 2 22" xfId="24320"/>
    <cellStyle name="Percent 2 2 2 23" xfId="24321"/>
    <cellStyle name="Percent 2 2 2 24" xfId="24322"/>
    <cellStyle name="Percent 2 2 2 25" xfId="24323"/>
    <cellStyle name="Percent 2 2 2 26" xfId="24324"/>
    <cellStyle name="Percent 2 2 2 27" xfId="24325"/>
    <cellStyle name="Percent 2 2 2 28" xfId="24326"/>
    <cellStyle name="Percent 2 2 2 29" xfId="24327"/>
    <cellStyle name="Percent 2 2 2 3" xfId="24328"/>
    <cellStyle name="Percent 2 2 2 30" xfId="24329"/>
    <cellStyle name="Percent 2 2 2 31" xfId="24330"/>
    <cellStyle name="Percent 2 2 2 32" xfId="24331"/>
    <cellStyle name="Percent 2 2 2 33" xfId="24332"/>
    <cellStyle name="Percent 2 2 2 34" xfId="24333"/>
    <cellStyle name="Percent 2 2 2 35" xfId="24334"/>
    <cellStyle name="Percent 2 2 2 36" xfId="24335"/>
    <cellStyle name="Percent 2 2 2 37" xfId="24336"/>
    <cellStyle name="Percent 2 2 2 38" xfId="24337"/>
    <cellStyle name="Percent 2 2 2 39" xfId="24338"/>
    <cellStyle name="Percent 2 2 2 4" xfId="24339"/>
    <cellStyle name="Percent 2 2 2 40" xfId="24340"/>
    <cellStyle name="Percent 2 2 2 41" xfId="24341"/>
    <cellStyle name="Percent 2 2 2 42" xfId="24342"/>
    <cellStyle name="Percent 2 2 2 43" xfId="24343"/>
    <cellStyle name="Percent 2 2 2 44" xfId="24344"/>
    <cellStyle name="Percent 2 2 2 45" xfId="24345"/>
    <cellStyle name="Percent 2 2 2 46" xfId="24346"/>
    <cellStyle name="Percent 2 2 2 47" xfId="24347"/>
    <cellStyle name="Percent 2 2 2 48" xfId="24348"/>
    <cellStyle name="Percent 2 2 2 49" xfId="24349"/>
    <cellStyle name="Percent 2 2 2 5" xfId="24350"/>
    <cellStyle name="Percent 2 2 2 50" xfId="24351"/>
    <cellStyle name="Percent 2 2 2 51" xfId="24352"/>
    <cellStyle name="Percent 2 2 2 52" xfId="24353"/>
    <cellStyle name="Percent 2 2 2 53" xfId="24354"/>
    <cellStyle name="Percent 2 2 2 54" xfId="24355"/>
    <cellStyle name="Percent 2 2 2 55" xfId="24356"/>
    <cellStyle name="Percent 2 2 2 56" xfId="24357"/>
    <cellStyle name="Percent 2 2 2 57" xfId="24358"/>
    <cellStyle name="Percent 2 2 2 58" xfId="24359"/>
    <cellStyle name="Percent 2 2 2 59" xfId="24360"/>
    <cellStyle name="Percent 2 2 2 6" xfId="24361"/>
    <cellStyle name="Percent 2 2 2 60" xfId="24362"/>
    <cellStyle name="Percent 2 2 2 61" xfId="24363"/>
    <cellStyle name="Percent 2 2 2 62" xfId="24364"/>
    <cellStyle name="Percent 2 2 2 63" xfId="24365"/>
    <cellStyle name="Percent 2 2 2 64" xfId="24366"/>
    <cellStyle name="Percent 2 2 2 65" xfId="24367"/>
    <cellStyle name="Percent 2 2 2 66" xfId="24368"/>
    <cellStyle name="Percent 2 2 2 67" xfId="24369"/>
    <cellStyle name="Percent 2 2 2 7" xfId="24370"/>
    <cellStyle name="Percent 2 2 2 8" xfId="24371"/>
    <cellStyle name="Percent 2 2 2 9" xfId="24372"/>
    <cellStyle name="Percent 2 2 20" xfId="24373"/>
    <cellStyle name="Percent 2 2 21" xfId="24374"/>
    <cellStyle name="Percent 2 2 22" xfId="24375"/>
    <cellStyle name="Percent 2 2 23" xfId="24376"/>
    <cellStyle name="Percent 2 2 24" xfId="24377"/>
    <cellStyle name="Percent 2 2 25" xfId="24378"/>
    <cellStyle name="Percent 2 2 26" xfId="24379"/>
    <cellStyle name="Percent 2 2 27" xfId="24380"/>
    <cellStyle name="Percent 2 2 28" xfId="24381"/>
    <cellStyle name="Percent 2 2 29" xfId="24382"/>
    <cellStyle name="Percent 2 2 3" xfId="24383"/>
    <cellStyle name="Percent 2 2 3 10" xfId="24384"/>
    <cellStyle name="Percent 2 2 3 11" xfId="24385"/>
    <cellStyle name="Percent 2 2 3 12" xfId="24386"/>
    <cellStyle name="Percent 2 2 3 13" xfId="24387"/>
    <cellStyle name="Percent 2 2 3 14" xfId="24388"/>
    <cellStyle name="Percent 2 2 3 15" xfId="24389"/>
    <cellStyle name="Percent 2 2 3 16" xfId="24390"/>
    <cellStyle name="Percent 2 2 3 17" xfId="24391"/>
    <cellStyle name="Percent 2 2 3 18" xfId="24392"/>
    <cellStyle name="Percent 2 2 3 19" xfId="24393"/>
    <cellStyle name="Percent 2 2 3 2" xfId="24394"/>
    <cellStyle name="Percent 2 2 3 20" xfId="24395"/>
    <cellStyle name="Percent 2 2 3 21" xfId="24396"/>
    <cellStyle name="Percent 2 2 3 22" xfId="24397"/>
    <cellStyle name="Percent 2 2 3 23" xfId="24398"/>
    <cellStyle name="Percent 2 2 3 24" xfId="24399"/>
    <cellStyle name="Percent 2 2 3 25" xfId="24400"/>
    <cellStyle name="Percent 2 2 3 26" xfId="24401"/>
    <cellStyle name="Percent 2 2 3 27" xfId="24402"/>
    <cellStyle name="Percent 2 2 3 28" xfId="24403"/>
    <cellStyle name="Percent 2 2 3 29" xfId="24404"/>
    <cellStyle name="Percent 2 2 3 3" xfId="24405"/>
    <cellStyle name="Percent 2 2 3 30" xfId="24406"/>
    <cellStyle name="Percent 2 2 3 31" xfId="24407"/>
    <cellStyle name="Percent 2 2 3 32" xfId="24408"/>
    <cellStyle name="Percent 2 2 3 33" xfId="24409"/>
    <cellStyle name="Percent 2 2 3 34" xfId="24410"/>
    <cellStyle name="Percent 2 2 3 35" xfId="24411"/>
    <cellStyle name="Percent 2 2 3 36" xfId="24412"/>
    <cellStyle name="Percent 2 2 3 37" xfId="24413"/>
    <cellStyle name="Percent 2 2 3 38" xfId="24414"/>
    <cellStyle name="Percent 2 2 3 39" xfId="24415"/>
    <cellStyle name="Percent 2 2 3 4" xfId="24416"/>
    <cellStyle name="Percent 2 2 3 40" xfId="24417"/>
    <cellStyle name="Percent 2 2 3 41" xfId="24418"/>
    <cellStyle name="Percent 2 2 3 42" xfId="24419"/>
    <cellStyle name="Percent 2 2 3 43" xfId="24420"/>
    <cellStyle name="Percent 2 2 3 44" xfId="24421"/>
    <cellStyle name="Percent 2 2 3 45" xfId="24422"/>
    <cellStyle name="Percent 2 2 3 46" xfId="24423"/>
    <cellStyle name="Percent 2 2 3 47" xfId="24424"/>
    <cellStyle name="Percent 2 2 3 48" xfId="24425"/>
    <cellStyle name="Percent 2 2 3 49" xfId="24426"/>
    <cellStyle name="Percent 2 2 3 5" xfId="24427"/>
    <cellStyle name="Percent 2 2 3 50" xfId="24428"/>
    <cellStyle name="Percent 2 2 3 51" xfId="24429"/>
    <cellStyle name="Percent 2 2 3 52" xfId="24430"/>
    <cellStyle name="Percent 2 2 3 53" xfId="24431"/>
    <cellStyle name="Percent 2 2 3 54" xfId="24432"/>
    <cellStyle name="Percent 2 2 3 55" xfId="24433"/>
    <cellStyle name="Percent 2 2 3 56" xfId="24434"/>
    <cellStyle name="Percent 2 2 3 57" xfId="24435"/>
    <cellStyle name="Percent 2 2 3 58" xfId="24436"/>
    <cellStyle name="Percent 2 2 3 59" xfId="24437"/>
    <cellStyle name="Percent 2 2 3 6" xfId="24438"/>
    <cellStyle name="Percent 2 2 3 60" xfId="24439"/>
    <cellStyle name="Percent 2 2 3 61" xfId="24440"/>
    <cellStyle name="Percent 2 2 3 62" xfId="24441"/>
    <cellStyle name="Percent 2 2 3 63" xfId="24442"/>
    <cellStyle name="Percent 2 2 3 64" xfId="24443"/>
    <cellStyle name="Percent 2 2 3 65" xfId="24444"/>
    <cellStyle name="Percent 2 2 3 66" xfId="24445"/>
    <cellStyle name="Percent 2 2 3 67" xfId="24446"/>
    <cellStyle name="Percent 2 2 3 7" xfId="24447"/>
    <cellStyle name="Percent 2 2 3 8" xfId="24448"/>
    <cellStyle name="Percent 2 2 3 9" xfId="24449"/>
    <cellStyle name="Percent 2 2 30" xfId="24450"/>
    <cellStyle name="Percent 2 2 31" xfId="24451"/>
    <cellStyle name="Percent 2 2 32" xfId="24452"/>
    <cellStyle name="Percent 2 2 33" xfId="24453"/>
    <cellStyle name="Percent 2 2 34" xfId="24454"/>
    <cellStyle name="Percent 2 2 35" xfId="24455"/>
    <cellStyle name="Percent 2 2 36" xfId="24456"/>
    <cellStyle name="Percent 2 2 37" xfId="24457"/>
    <cellStyle name="Percent 2 2 38" xfId="24458"/>
    <cellStyle name="Percent 2 2 39" xfId="24459"/>
    <cellStyle name="Percent 2 2 4" xfId="24460"/>
    <cellStyle name="Percent 2 2 40" xfId="24461"/>
    <cellStyle name="Percent 2 2 41" xfId="24462"/>
    <cellStyle name="Percent 2 2 42" xfId="24463"/>
    <cellStyle name="Percent 2 2 43" xfId="24464"/>
    <cellStyle name="Percent 2 2 44" xfId="24465"/>
    <cellStyle name="Percent 2 2 45" xfId="24466"/>
    <cellStyle name="Percent 2 2 46" xfId="24467"/>
    <cellStyle name="Percent 2 2 47" xfId="24468"/>
    <cellStyle name="Percent 2 2 48" xfId="24469"/>
    <cellStyle name="Percent 2 2 49" xfId="24470"/>
    <cellStyle name="Percent 2 2 5" xfId="24471"/>
    <cellStyle name="Percent 2 2 50" xfId="24472"/>
    <cellStyle name="Percent 2 2 51" xfId="24473"/>
    <cellStyle name="Percent 2 2 52" xfId="24474"/>
    <cellStyle name="Percent 2 2 53" xfId="24475"/>
    <cellStyle name="Percent 2 2 54" xfId="24476"/>
    <cellStyle name="Percent 2 2 55" xfId="24477"/>
    <cellStyle name="Percent 2 2 56" xfId="24478"/>
    <cellStyle name="Percent 2 2 57" xfId="24479"/>
    <cellStyle name="Percent 2 2 58" xfId="24480"/>
    <cellStyle name="Percent 2 2 59" xfId="24481"/>
    <cellStyle name="Percent 2 2 6" xfId="24482"/>
    <cellStyle name="Percent 2 2 60" xfId="24483"/>
    <cellStyle name="Percent 2 2 61" xfId="24484"/>
    <cellStyle name="Percent 2 2 62" xfId="24485"/>
    <cellStyle name="Percent 2 2 63" xfId="24486"/>
    <cellStyle name="Percent 2 2 64" xfId="24487"/>
    <cellStyle name="Percent 2 2 65" xfId="24488"/>
    <cellStyle name="Percent 2 2 66" xfId="24489"/>
    <cellStyle name="Percent 2 2 67" xfId="24490"/>
    <cellStyle name="Percent 2 2 68" xfId="24491"/>
    <cellStyle name="Percent 2 2 69" xfId="24492"/>
    <cellStyle name="Percent 2 2 7" xfId="24493"/>
    <cellStyle name="Percent 2 2 8" xfId="24494"/>
    <cellStyle name="Percent 2 2 9" xfId="24495"/>
    <cellStyle name="Percent 2 20" xfId="24496"/>
    <cellStyle name="Percent 2 21" xfId="24497"/>
    <cellStyle name="Percent 2 22" xfId="24498"/>
    <cellStyle name="Percent 2 23" xfId="24499"/>
    <cellStyle name="Percent 2 24" xfId="24500"/>
    <cellStyle name="Percent 2 25" xfId="24501"/>
    <cellStyle name="Percent 2 26" xfId="24502"/>
    <cellStyle name="Percent 2 27" xfId="24503"/>
    <cellStyle name="Percent 2 28" xfId="24504"/>
    <cellStyle name="Percent 2 29" xfId="24505"/>
    <cellStyle name="Percent 2 3" xfId="1423"/>
    <cellStyle name="Percent 2 3 10" xfId="24506"/>
    <cellStyle name="Percent 2 3 11" xfId="24507"/>
    <cellStyle name="Percent 2 3 12" xfId="24508"/>
    <cellStyle name="Percent 2 3 13" xfId="24509"/>
    <cellStyle name="Percent 2 3 14" xfId="24510"/>
    <cellStyle name="Percent 2 3 15" xfId="24511"/>
    <cellStyle name="Percent 2 3 16" xfId="24512"/>
    <cellStyle name="Percent 2 3 17" xfId="24513"/>
    <cellStyle name="Percent 2 3 18" xfId="24514"/>
    <cellStyle name="Percent 2 3 19" xfId="24515"/>
    <cellStyle name="Percent 2 3 2" xfId="24516"/>
    <cellStyle name="Percent 2 3 20" xfId="24517"/>
    <cellStyle name="Percent 2 3 21" xfId="24518"/>
    <cellStyle name="Percent 2 3 22" xfId="24519"/>
    <cellStyle name="Percent 2 3 23" xfId="24520"/>
    <cellStyle name="Percent 2 3 24" xfId="24521"/>
    <cellStyle name="Percent 2 3 25" xfId="24522"/>
    <cellStyle name="Percent 2 3 26" xfId="24523"/>
    <cellStyle name="Percent 2 3 27" xfId="24524"/>
    <cellStyle name="Percent 2 3 28" xfId="24525"/>
    <cellStyle name="Percent 2 3 29" xfId="24526"/>
    <cellStyle name="Percent 2 3 3" xfId="24527"/>
    <cellStyle name="Percent 2 3 30" xfId="24528"/>
    <cellStyle name="Percent 2 3 31" xfId="24529"/>
    <cellStyle name="Percent 2 3 32" xfId="24530"/>
    <cellStyle name="Percent 2 3 33" xfId="24531"/>
    <cellStyle name="Percent 2 3 34" xfId="24532"/>
    <cellStyle name="Percent 2 3 35" xfId="24533"/>
    <cellStyle name="Percent 2 3 36" xfId="24534"/>
    <cellStyle name="Percent 2 3 37" xfId="24535"/>
    <cellStyle name="Percent 2 3 38" xfId="24536"/>
    <cellStyle name="Percent 2 3 39" xfId="24537"/>
    <cellStyle name="Percent 2 3 4" xfId="24538"/>
    <cellStyle name="Percent 2 3 40" xfId="24539"/>
    <cellStyle name="Percent 2 3 41" xfId="24540"/>
    <cellStyle name="Percent 2 3 42" xfId="24541"/>
    <cellStyle name="Percent 2 3 43" xfId="24542"/>
    <cellStyle name="Percent 2 3 44" xfId="24543"/>
    <cellStyle name="Percent 2 3 45" xfId="24544"/>
    <cellStyle name="Percent 2 3 46" xfId="24545"/>
    <cellStyle name="Percent 2 3 47" xfId="24546"/>
    <cellStyle name="Percent 2 3 48" xfId="24547"/>
    <cellStyle name="Percent 2 3 49" xfId="24548"/>
    <cellStyle name="Percent 2 3 5" xfId="24549"/>
    <cellStyle name="Percent 2 3 50" xfId="24550"/>
    <cellStyle name="Percent 2 3 51" xfId="24551"/>
    <cellStyle name="Percent 2 3 52" xfId="24552"/>
    <cellStyle name="Percent 2 3 53" xfId="24553"/>
    <cellStyle name="Percent 2 3 54" xfId="24554"/>
    <cellStyle name="Percent 2 3 55" xfId="24555"/>
    <cellStyle name="Percent 2 3 56" xfId="24556"/>
    <cellStyle name="Percent 2 3 57" xfId="24557"/>
    <cellStyle name="Percent 2 3 58" xfId="24558"/>
    <cellStyle name="Percent 2 3 59" xfId="24559"/>
    <cellStyle name="Percent 2 3 6" xfId="24560"/>
    <cellStyle name="Percent 2 3 60" xfId="24561"/>
    <cellStyle name="Percent 2 3 61" xfId="24562"/>
    <cellStyle name="Percent 2 3 62" xfId="24563"/>
    <cellStyle name="Percent 2 3 63" xfId="24564"/>
    <cellStyle name="Percent 2 3 64" xfId="24565"/>
    <cellStyle name="Percent 2 3 65" xfId="24566"/>
    <cellStyle name="Percent 2 3 66" xfId="24567"/>
    <cellStyle name="Percent 2 3 67" xfId="24568"/>
    <cellStyle name="Percent 2 3 7" xfId="24569"/>
    <cellStyle name="Percent 2 3 8" xfId="24570"/>
    <cellStyle name="Percent 2 3 9" xfId="24571"/>
    <cellStyle name="Percent 2 30" xfId="24572"/>
    <cellStyle name="Percent 2 31" xfId="24573"/>
    <cellStyle name="Percent 2 32" xfId="24574"/>
    <cellStyle name="Percent 2 33" xfId="24575"/>
    <cellStyle name="Percent 2 34" xfId="24576"/>
    <cellStyle name="Percent 2 35" xfId="24577"/>
    <cellStyle name="Percent 2 36" xfId="24578"/>
    <cellStyle name="Percent 2 37" xfId="24579"/>
    <cellStyle name="Percent 2 38" xfId="24580"/>
    <cellStyle name="Percent 2 39" xfId="24581"/>
    <cellStyle name="Percent 2 4" xfId="1424"/>
    <cellStyle name="Percent 2 4 10" xfId="24582"/>
    <cellStyle name="Percent 2 4 11" xfId="24583"/>
    <cellStyle name="Percent 2 4 12" xfId="24584"/>
    <cellStyle name="Percent 2 4 13" xfId="24585"/>
    <cellStyle name="Percent 2 4 14" xfId="24586"/>
    <cellStyle name="Percent 2 4 15" xfId="24587"/>
    <cellStyle name="Percent 2 4 16" xfId="24588"/>
    <cellStyle name="Percent 2 4 17" xfId="24589"/>
    <cellStyle name="Percent 2 4 18" xfId="24590"/>
    <cellStyle name="Percent 2 4 19" xfId="24591"/>
    <cellStyle name="Percent 2 4 2" xfId="24592"/>
    <cellStyle name="Percent 2 4 20" xfId="24593"/>
    <cellStyle name="Percent 2 4 21" xfId="24594"/>
    <cellStyle name="Percent 2 4 22" xfId="24595"/>
    <cellStyle name="Percent 2 4 23" xfId="24596"/>
    <cellStyle name="Percent 2 4 24" xfId="24597"/>
    <cellStyle name="Percent 2 4 25" xfId="24598"/>
    <cellStyle name="Percent 2 4 26" xfId="24599"/>
    <cellStyle name="Percent 2 4 27" xfId="24600"/>
    <cellStyle name="Percent 2 4 28" xfId="24601"/>
    <cellStyle name="Percent 2 4 29" xfId="24602"/>
    <cellStyle name="Percent 2 4 3" xfId="24603"/>
    <cellStyle name="Percent 2 4 30" xfId="24604"/>
    <cellStyle name="Percent 2 4 31" xfId="24605"/>
    <cellStyle name="Percent 2 4 32" xfId="24606"/>
    <cellStyle name="Percent 2 4 33" xfId="24607"/>
    <cellStyle name="Percent 2 4 34" xfId="24608"/>
    <cellStyle name="Percent 2 4 35" xfId="24609"/>
    <cellStyle name="Percent 2 4 36" xfId="24610"/>
    <cellStyle name="Percent 2 4 37" xfId="24611"/>
    <cellStyle name="Percent 2 4 38" xfId="24612"/>
    <cellStyle name="Percent 2 4 39" xfId="24613"/>
    <cellStyle name="Percent 2 4 4" xfId="24614"/>
    <cellStyle name="Percent 2 4 40" xfId="24615"/>
    <cellStyle name="Percent 2 4 41" xfId="24616"/>
    <cellStyle name="Percent 2 4 42" xfId="24617"/>
    <cellStyle name="Percent 2 4 43" xfId="24618"/>
    <cellStyle name="Percent 2 4 44" xfId="24619"/>
    <cellStyle name="Percent 2 4 45" xfId="24620"/>
    <cellStyle name="Percent 2 4 46" xfId="24621"/>
    <cellStyle name="Percent 2 4 47" xfId="24622"/>
    <cellStyle name="Percent 2 4 48" xfId="24623"/>
    <cellStyle name="Percent 2 4 49" xfId="24624"/>
    <cellStyle name="Percent 2 4 5" xfId="24625"/>
    <cellStyle name="Percent 2 4 50" xfId="24626"/>
    <cellStyle name="Percent 2 4 51" xfId="24627"/>
    <cellStyle name="Percent 2 4 52" xfId="24628"/>
    <cellStyle name="Percent 2 4 53" xfId="24629"/>
    <cellStyle name="Percent 2 4 54" xfId="24630"/>
    <cellStyle name="Percent 2 4 55" xfId="24631"/>
    <cellStyle name="Percent 2 4 56" xfId="24632"/>
    <cellStyle name="Percent 2 4 57" xfId="24633"/>
    <cellStyle name="Percent 2 4 58" xfId="24634"/>
    <cellStyle name="Percent 2 4 59" xfId="24635"/>
    <cellStyle name="Percent 2 4 6" xfId="24636"/>
    <cellStyle name="Percent 2 4 60" xfId="24637"/>
    <cellStyle name="Percent 2 4 61" xfId="24638"/>
    <cellStyle name="Percent 2 4 62" xfId="24639"/>
    <cellStyle name="Percent 2 4 63" xfId="24640"/>
    <cellStyle name="Percent 2 4 64" xfId="24641"/>
    <cellStyle name="Percent 2 4 65" xfId="24642"/>
    <cellStyle name="Percent 2 4 66" xfId="24643"/>
    <cellStyle name="Percent 2 4 67" xfId="24644"/>
    <cellStyle name="Percent 2 4 7" xfId="24645"/>
    <cellStyle name="Percent 2 4 8" xfId="24646"/>
    <cellStyle name="Percent 2 4 9" xfId="24647"/>
    <cellStyle name="Percent 2 40" xfId="24648"/>
    <cellStyle name="Percent 2 41" xfId="24649"/>
    <cellStyle name="Percent 2 42" xfId="24650"/>
    <cellStyle name="Percent 2 43" xfId="24651"/>
    <cellStyle name="Percent 2 44" xfId="24652"/>
    <cellStyle name="Percent 2 45" xfId="24653"/>
    <cellStyle name="Percent 2 46" xfId="24654"/>
    <cellStyle name="Percent 2 47" xfId="24655"/>
    <cellStyle name="Percent 2 48" xfId="24656"/>
    <cellStyle name="Percent 2 49" xfId="24657"/>
    <cellStyle name="Percent 2 5" xfId="1425"/>
    <cellStyle name="Percent 2 5 10" xfId="24658"/>
    <cellStyle name="Percent 2 5 11" xfId="24659"/>
    <cellStyle name="Percent 2 5 12" xfId="24660"/>
    <cellStyle name="Percent 2 5 13" xfId="24661"/>
    <cellStyle name="Percent 2 5 14" xfId="24662"/>
    <cellStyle name="Percent 2 5 15" xfId="24663"/>
    <cellStyle name="Percent 2 5 16" xfId="24664"/>
    <cellStyle name="Percent 2 5 17" xfId="24665"/>
    <cellStyle name="Percent 2 5 18" xfId="24666"/>
    <cellStyle name="Percent 2 5 19" xfId="24667"/>
    <cellStyle name="Percent 2 5 2" xfId="24668"/>
    <cellStyle name="Percent 2 5 20" xfId="24669"/>
    <cellStyle name="Percent 2 5 21" xfId="24670"/>
    <cellStyle name="Percent 2 5 22" xfId="24671"/>
    <cellStyle name="Percent 2 5 23" xfId="24672"/>
    <cellStyle name="Percent 2 5 24" xfId="24673"/>
    <cellStyle name="Percent 2 5 25" xfId="24674"/>
    <cellStyle name="Percent 2 5 26" xfId="24675"/>
    <cellStyle name="Percent 2 5 27" xfId="24676"/>
    <cellStyle name="Percent 2 5 28" xfId="24677"/>
    <cellStyle name="Percent 2 5 29" xfId="24678"/>
    <cellStyle name="Percent 2 5 3" xfId="24679"/>
    <cellStyle name="Percent 2 5 30" xfId="24680"/>
    <cellStyle name="Percent 2 5 31" xfId="24681"/>
    <cellStyle name="Percent 2 5 32" xfId="24682"/>
    <cellStyle name="Percent 2 5 33" xfId="24683"/>
    <cellStyle name="Percent 2 5 34" xfId="24684"/>
    <cellStyle name="Percent 2 5 35" xfId="24685"/>
    <cellStyle name="Percent 2 5 36" xfId="24686"/>
    <cellStyle name="Percent 2 5 37" xfId="24687"/>
    <cellStyle name="Percent 2 5 38" xfId="24688"/>
    <cellStyle name="Percent 2 5 39" xfId="24689"/>
    <cellStyle name="Percent 2 5 4" xfId="24690"/>
    <cellStyle name="Percent 2 5 40" xfId="24691"/>
    <cellStyle name="Percent 2 5 41" xfId="24692"/>
    <cellStyle name="Percent 2 5 42" xfId="24693"/>
    <cellStyle name="Percent 2 5 43" xfId="24694"/>
    <cellStyle name="Percent 2 5 44" xfId="24695"/>
    <cellStyle name="Percent 2 5 45" xfId="24696"/>
    <cellStyle name="Percent 2 5 46" xfId="24697"/>
    <cellStyle name="Percent 2 5 47" xfId="24698"/>
    <cellStyle name="Percent 2 5 48" xfId="24699"/>
    <cellStyle name="Percent 2 5 49" xfId="24700"/>
    <cellStyle name="Percent 2 5 5" xfId="24701"/>
    <cellStyle name="Percent 2 5 50" xfId="24702"/>
    <cellStyle name="Percent 2 5 51" xfId="24703"/>
    <cellStyle name="Percent 2 5 52" xfId="24704"/>
    <cellStyle name="Percent 2 5 53" xfId="24705"/>
    <cellStyle name="Percent 2 5 54" xfId="24706"/>
    <cellStyle name="Percent 2 5 55" xfId="24707"/>
    <cellStyle name="Percent 2 5 56" xfId="24708"/>
    <cellStyle name="Percent 2 5 57" xfId="24709"/>
    <cellStyle name="Percent 2 5 58" xfId="24710"/>
    <cellStyle name="Percent 2 5 59" xfId="24711"/>
    <cellStyle name="Percent 2 5 6" xfId="24712"/>
    <cellStyle name="Percent 2 5 60" xfId="24713"/>
    <cellStyle name="Percent 2 5 61" xfId="24714"/>
    <cellStyle name="Percent 2 5 62" xfId="24715"/>
    <cellStyle name="Percent 2 5 63" xfId="24716"/>
    <cellStyle name="Percent 2 5 64" xfId="24717"/>
    <cellStyle name="Percent 2 5 65" xfId="24718"/>
    <cellStyle name="Percent 2 5 66" xfId="24719"/>
    <cellStyle name="Percent 2 5 67" xfId="24720"/>
    <cellStyle name="Percent 2 5 7" xfId="24721"/>
    <cellStyle name="Percent 2 5 8" xfId="24722"/>
    <cellStyle name="Percent 2 5 9" xfId="24723"/>
    <cellStyle name="Percent 2 50" xfId="24724"/>
    <cellStyle name="Percent 2 51" xfId="24725"/>
    <cellStyle name="Percent 2 52" xfId="24726"/>
    <cellStyle name="Percent 2 53" xfId="24727"/>
    <cellStyle name="Percent 2 54" xfId="24728"/>
    <cellStyle name="Percent 2 55" xfId="24729"/>
    <cellStyle name="Percent 2 56" xfId="24730"/>
    <cellStyle name="Percent 2 57" xfId="24731"/>
    <cellStyle name="Percent 2 58" xfId="24732"/>
    <cellStyle name="Percent 2 59" xfId="24733"/>
    <cellStyle name="Percent 2 6" xfId="1426"/>
    <cellStyle name="Percent 2 6 10" xfId="24734"/>
    <cellStyle name="Percent 2 6 11" xfId="24735"/>
    <cellStyle name="Percent 2 6 12" xfId="24736"/>
    <cellStyle name="Percent 2 6 13" xfId="24737"/>
    <cellStyle name="Percent 2 6 14" xfId="24738"/>
    <cellStyle name="Percent 2 6 15" xfId="24739"/>
    <cellStyle name="Percent 2 6 16" xfId="24740"/>
    <cellStyle name="Percent 2 6 17" xfId="24741"/>
    <cellStyle name="Percent 2 6 18" xfId="24742"/>
    <cellStyle name="Percent 2 6 19" xfId="24743"/>
    <cellStyle name="Percent 2 6 2" xfId="24744"/>
    <cellStyle name="Percent 2 6 20" xfId="24745"/>
    <cellStyle name="Percent 2 6 21" xfId="24746"/>
    <cellStyle name="Percent 2 6 22" xfId="24747"/>
    <cellStyle name="Percent 2 6 23" xfId="24748"/>
    <cellStyle name="Percent 2 6 24" xfId="24749"/>
    <cellStyle name="Percent 2 6 25" xfId="24750"/>
    <cellStyle name="Percent 2 6 26" xfId="24751"/>
    <cellStyle name="Percent 2 6 27" xfId="24752"/>
    <cellStyle name="Percent 2 6 28" xfId="24753"/>
    <cellStyle name="Percent 2 6 29" xfId="24754"/>
    <cellStyle name="Percent 2 6 3" xfId="24755"/>
    <cellStyle name="Percent 2 6 30" xfId="24756"/>
    <cellStyle name="Percent 2 6 31" xfId="24757"/>
    <cellStyle name="Percent 2 6 32" xfId="24758"/>
    <cellStyle name="Percent 2 6 33" xfId="24759"/>
    <cellStyle name="Percent 2 6 34" xfId="24760"/>
    <cellStyle name="Percent 2 6 35" xfId="24761"/>
    <cellStyle name="Percent 2 6 36" xfId="24762"/>
    <cellStyle name="Percent 2 6 37" xfId="24763"/>
    <cellStyle name="Percent 2 6 38" xfId="24764"/>
    <cellStyle name="Percent 2 6 39" xfId="24765"/>
    <cellStyle name="Percent 2 6 4" xfId="24766"/>
    <cellStyle name="Percent 2 6 40" xfId="24767"/>
    <cellStyle name="Percent 2 6 41" xfId="24768"/>
    <cellStyle name="Percent 2 6 42" xfId="24769"/>
    <cellStyle name="Percent 2 6 43" xfId="24770"/>
    <cellStyle name="Percent 2 6 44" xfId="24771"/>
    <cellStyle name="Percent 2 6 45" xfId="24772"/>
    <cellStyle name="Percent 2 6 46" xfId="24773"/>
    <cellStyle name="Percent 2 6 47" xfId="24774"/>
    <cellStyle name="Percent 2 6 48" xfId="24775"/>
    <cellStyle name="Percent 2 6 49" xfId="24776"/>
    <cellStyle name="Percent 2 6 5" xfId="24777"/>
    <cellStyle name="Percent 2 6 50" xfId="24778"/>
    <cellStyle name="Percent 2 6 51" xfId="24779"/>
    <cellStyle name="Percent 2 6 52" xfId="24780"/>
    <cellStyle name="Percent 2 6 53" xfId="24781"/>
    <cellStyle name="Percent 2 6 54" xfId="24782"/>
    <cellStyle name="Percent 2 6 55" xfId="24783"/>
    <cellStyle name="Percent 2 6 56" xfId="24784"/>
    <cellStyle name="Percent 2 6 57" xfId="24785"/>
    <cellStyle name="Percent 2 6 58" xfId="24786"/>
    <cellStyle name="Percent 2 6 59" xfId="24787"/>
    <cellStyle name="Percent 2 6 6" xfId="24788"/>
    <cellStyle name="Percent 2 6 60" xfId="24789"/>
    <cellStyle name="Percent 2 6 61" xfId="24790"/>
    <cellStyle name="Percent 2 6 62" xfId="24791"/>
    <cellStyle name="Percent 2 6 63" xfId="24792"/>
    <cellStyle name="Percent 2 6 64" xfId="24793"/>
    <cellStyle name="Percent 2 6 65" xfId="24794"/>
    <cellStyle name="Percent 2 6 66" xfId="24795"/>
    <cellStyle name="Percent 2 6 67" xfId="24796"/>
    <cellStyle name="Percent 2 6 7" xfId="24797"/>
    <cellStyle name="Percent 2 6 8" xfId="24798"/>
    <cellStyle name="Percent 2 6 9" xfId="24799"/>
    <cellStyle name="Percent 2 60" xfId="24800"/>
    <cellStyle name="Percent 2 61" xfId="24801"/>
    <cellStyle name="Percent 2 62" xfId="24802"/>
    <cellStyle name="Percent 2 63" xfId="24803"/>
    <cellStyle name="Percent 2 64" xfId="24804"/>
    <cellStyle name="Percent 2 65" xfId="24805"/>
    <cellStyle name="Percent 2 66" xfId="24806"/>
    <cellStyle name="Percent 2 67" xfId="24807"/>
    <cellStyle name="Percent 2 68" xfId="24808"/>
    <cellStyle name="Percent 2 69" xfId="24809"/>
    <cellStyle name="Percent 2 7" xfId="1427"/>
    <cellStyle name="Percent 2 7 10" xfId="24810"/>
    <cellStyle name="Percent 2 7 11" xfId="24811"/>
    <cellStyle name="Percent 2 7 12" xfId="24812"/>
    <cellStyle name="Percent 2 7 13" xfId="24813"/>
    <cellStyle name="Percent 2 7 14" xfId="24814"/>
    <cellStyle name="Percent 2 7 15" xfId="24815"/>
    <cellStyle name="Percent 2 7 16" xfId="24816"/>
    <cellStyle name="Percent 2 7 17" xfId="24817"/>
    <cellStyle name="Percent 2 7 18" xfId="24818"/>
    <cellStyle name="Percent 2 7 19" xfId="24819"/>
    <cellStyle name="Percent 2 7 2" xfId="24820"/>
    <cellStyle name="Percent 2 7 20" xfId="24821"/>
    <cellStyle name="Percent 2 7 21" xfId="24822"/>
    <cellStyle name="Percent 2 7 22" xfId="24823"/>
    <cellStyle name="Percent 2 7 23" xfId="24824"/>
    <cellStyle name="Percent 2 7 24" xfId="24825"/>
    <cellStyle name="Percent 2 7 25" xfId="24826"/>
    <cellStyle name="Percent 2 7 26" xfId="24827"/>
    <cellStyle name="Percent 2 7 27" xfId="24828"/>
    <cellStyle name="Percent 2 7 28" xfId="24829"/>
    <cellStyle name="Percent 2 7 29" xfId="24830"/>
    <cellStyle name="Percent 2 7 3" xfId="24831"/>
    <cellStyle name="Percent 2 7 30" xfId="24832"/>
    <cellStyle name="Percent 2 7 31" xfId="24833"/>
    <cellStyle name="Percent 2 7 32" xfId="24834"/>
    <cellStyle name="Percent 2 7 33" xfId="24835"/>
    <cellStyle name="Percent 2 7 34" xfId="24836"/>
    <cellStyle name="Percent 2 7 35" xfId="24837"/>
    <cellStyle name="Percent 2 7 36" xfId="24838"/>
    <cellStyle name="Percent 2 7 37" xfId="24839"/>
    <cellStyle name="Percent 2 7 38" xfId="24840"/>
    <cellStyle name="Percent 2 7 39" xfId="24841"/>
    <cellStyle name="Percent 2 7 4" xfId="24842"/>
    <cellStyle name="Percent 2 7 40" xfId="24843"/>
    <cellStyle name="Percent 2 7 41" xfId="24844"/>
    <cellStyle name="Percent 2 7 42" xfId="24845"/>
    <cellStyle name="Percent 2 7 43" xfId="24846"/>
    <cellStyle name="Percent 2 7 44" xfId="24847"/>
    <cellStyle name="Percent 2 7 45" xfId="24848"/>
    <cellStyle name="Percent 2 7 46" xfId="24849"/>
    <cellStyle name="Percent 2 7 47" xfId="24850"/>
    <cellStyle name="Percent 2 7 48" xfId="24851"/>
    <cellStyle name="Percent 2 7 49" xfId="24852"/>
    <cellStyle name="Percent 2 7 5" xfId="24853"/>
    <cellStyle name="Percent 2 7 50" xfId="24854"/>
    <cellStyle name="Percent 2 7 51" xfId="24855"/>
    <cellStyle name="Percent 2 7 52" xfId="24856"/>
    <cellStyle name="Percent 2 7 53" xfId="24857"/>
    <cellStyle name="Percent 2 7 54" xfId="24858"/>
    <cellStyle name="Percent 2 7 55" xfId="24859"/>
    <cellStyle name="Percent 2 7 56" xfId="24860"/>
    <cellStyle name="Percent 2 7 57" xfId="24861"/>
    <cellStyle name="Percent 2 7 58" xfId="24862"/>
    <cellStyle name="Percent 2 7 59" xfId="24863"/>
    <cellStyle name="Percent 2 7 6" xfId="24864"/>
    <cellStyle name="Percent 2 7 60" xfId="24865"/>
    <cellStyle name="Percent 2 7 61" xfId="24866"/>
    <cellStyle name="Percent 2 7 62" xfId="24867"/>
    <cellStyle name="Percent 2 7 63" xfId="24868"/>
    <cellStyle name="Percent 2 7 64" xfId="24869"/>
    <cellStyle name="Percent 2 7 65" xfId="24870"/>
    <cellStyle name="Percent 2 7 66" xfId="24871"/>
    <cellStyle name="Percent 2 7 67" xfId="24872"/>
    <cellStyle name="Percent 2 7 7" xfId="24873"/>
    <cellStyle name="Percent 2 7 8" xfId="24874"/>
    <cellStyle name="Percent 2 7 9" xfId="24875"/>
    <cellStyle name="Percent 2 70" xfId="24876"/>
    <cellStyle name="Percent 2 71" xfId="24877"/>
    <cellStyle name="Percent 2 72" xfId="24878"/>
    <cellStyle name="Percent 2 73" xfId="24879"/>
    <cellStyle name="Percent 2 74" xfId="24880"/>
    <cellStyle name="Percent 2 75" xfId="24881"/>
    <cellStyle name="Percent 2 76" xfId="24882"/>
    <cellStyle name="Percent 2 77" xfId="24883"/>
    <cellStyle name="Percent 2 8" xfId="1428"/>
    <cellStyle name="Percent 2 8 10" xfId="24884"/>
    <cellStyle name="Percent 2 8 11" xfId="24885"/>
    <cellStyle name="Percent 2 8 12" xfId="24886"/>
    <cellStyle name="Percent 2 8 13" xfId="24887"/>
    <cellStyle name="Percent 2 8 14" xfId="24888"/>
    <cellStyle name="Percent 2 8 15" xfId="24889"/>
    <cellStyle name="Percent 2 8 16" xfId="24890"/>
    <cellStyle name="Percent 2 8 17" xfId="24891"/>
    <cellStyle name="Percent 2 8 18" xfId="24892"/>
    <cellStyle name="Percent 2 8 19" xfId="24893"/>
    <cellStyle name="Percent 2 8 2" xfId="24894"/>
    <cellStyle name="Percent 2 8 20" xfId="24895"/>
    <cellStyle name="Percent 2 8 21" xfId="24896"/>
    <cellStyle name="Percent 2 8 22" xfId="24897"/>
    <cellStyle name="Percent 2 8 23" xfId="24898"/>
    <cellStyle name="Percent 2 8 24" xfId="24899"/>
    <cellStyle name="Percent 2 8 25" xfId="24900"/>
    <cellStyle name="Percent 2 8 26" xfId="24901"/>
    <cellStyle name="Percent 2 8 27" xfId="24902"/>
    <cellStyle name="Percent 2 8 28" xfId="24903"/>
    <cellStyle name="Percent 2 8 29" xfId="24904"/>
    <cellStyle name="Percent 2 8 3" xfId="24905"/>
    <cellStyle name="Percent 2 8 30" xfId="24906"/>
    <cellStyle name="Percent 2 8 31" xfId="24907"/>
    <cellStyle name="Percent 2 8 32" xfId="24908"/>
    <cellStyle name="Percent 2 8 33" xfId="24909"/>
    <cellStyle name="Percent 2 8 34" xfId="24910"/>
    <cellStyle name="Percent 2 8 35" xfId="24911"/>
    <cellStyle name="Percent 2 8 36" xfId="24912"/>
    <cellStyle name="Percent 2 8 37" xfId="24913"/>
    <cellStyle name="Percent 2 8 38" xfId="24914"/>
    <cellStyle name="Percent 2 8 39" xfId="24915"/>
    <cellStyle name="Percent 2 8 4" xfId="24916"/>
    <cellStyle name="Percent 2 8 40" xfId="24917"/>
    <cellStyle name="Percent 2 8 41" xfId="24918"/>
    <cellStyle name="Percent 2 8 42" xfId="24919"/>
    <cellStyle name="Percent 2 8 43" xfId="24920"/>
    <cellStyle name="Percent 2 8 44" xfId="24921"/>
    <cellStyle name="Percent 2 8 45" xfId="24922"/>
    <cellStyle name="Percent 2 8 46" xfId="24923"/>
    <cellStyle name="Percent 2 8 47" xfId="24924"/>
    <cellStyle name="Percent 2 8 48" xfId="24925"/>
    <cellStyle name="Percent 2 8 49" xfId="24926"/>
    <cellStyle name="Percent 2 8 5" xfId="24927"/>
    <cellStyle name="Percent 2 8 50" xfId="24928"/>
    <cellStyle name="Percent 2 8 51" xfId="24929"/>
    <cellStyle name="Percent 2 8 52" xfId="24930"/>
    <cellStyle name="Percent 2 8 53" xfId="24931"/>
    <cellStyle name="Percent 2 8 54" xfId="24932"/>
    <cellStyle name="Percent 2 8 55" xfId="24933"/>
    <cellStyle name="Percent 2 8 56" xfId="24934"/>
    <cellStyle name="Percent 2 8 57" xfId="24935"/>
    <cellStyle name="Percent 2 8 58" xfId="24936"/>
    <cellStyle name="Percent 2 8 59" xfId="24937"/>
    <cellStyle name="Percent 2 8 6" xfId="24938"/>
    <cellStyle name="Percent 2 8 60" xfId="24939"/>
    <cellStyle name="Percent 2 8 61" xfId="24940"/>
    <cellStyle name="Percent 2 8 62" xfId="24941"/>
    <cellStyle name="Percent 2 8 63" xfId="24942"/>
    <cellStyle name="Percent 2 8 64" xfId="24943"/>
    <cellStyle name="Percent 2 8 65" xfId="24944"/>
    <cellStyle name="Percent 2 8 66" xfId="24945"/>
    <cellStyle name="Percent 2 8 67" xfId="24946"/>
    <cellStyle name="Percent 2 8 7" xfId="24947"/>
    <cellStyle name="Percent 2 8 8" xfId="24948"/>
    <cellStyle name="Percent 2 8 9" xfId="24949"/>
    <cellStyle name="Percent 2 9" xfId="1429"/>
    <cellStyle name="Percent 2 9 10" xfId="24950"/>
    <cellStyle name="Percent 2 9 11" xfId="24951"/>
    <cellStyle name="Percent 2 9 12" xfId="24952"/>
    <cellStyle name="Percent 2 9 13" xfId="24953"/>
    <cellStyle name="Percent 2 9 14" xfId="24954"/>
    <cellStyle name="Percent 2 9 15" xfId="24955"/>
    <cellStyle name="Percent 2 9 16" xfId="24956"/>
    <cellStyle name="Percent 2 9 17" xfId="24957"/>
    <cellStyle name="Percent 2 9 18" xfId="24958"/>
    <cellStyle name="Percent 2 9 19" xfId="24959"/>
    <cellStyle name="Percent 2 9 2" xfId="24960"/>
    <cellStyle name="Percent 2 9 20" xfId="24961"/>
    <cellStyle name="Percent 2 9 21" xfId="24962"/>
    <cellStyle name="Percent 2 9 22" xfId="24963"/>
    <cellStyle name="Percent 2 9 23" xfId="24964"/>
    <cellStyle name="Percent 2 9 24" xfId="24965"/>
    <cellStyle name="Percent 2 9 25" xfId="24966"/>
    <cellStyle name="Percent 2 9 26" xfId="24967"/>
    <cellStyle name="Percent 2 9 27" xfId="24968"/>
    <cellStyle name="Percent 2 9 28" xfId="24969"/>
    <cellStyle name="Percent 2 9 29" xfId="24970"/>
    <cellStyle name="Percent 2 9 3" xfId="24971"/>
    <cellStyle name="Percent 2 9 30" xfId="24972"/>
    <cellStyle name="Percent 2 9 31" xfId="24973"/>
    <cellStyle name="Percent 2 9 32" xfId="24974"/>
    <cellStyle name="Percent 2 9 33" xfId="24975"/>
    <cellStyle name="Percent 2 9 34" xfId="24976"/>
    <cellStyle name="Percent 2 9 35" xfId="24977"/>
    <cellStyle name="Percent 2 9 36" xfId="24978"/>
    <cellStyle name="Percent 2 9 37" xfId="24979"/>
    <cellStyle name="Percent 2 9 38" xfId="24980"/>
    <cellStyle name="Percent 2 9 39" xfId="24981"/>
    <cellStyle name="Percent 2 9 4" xfId="24982"/>
    <cellStyle name="Percent 2 9 40" xfId="24983"/>
    <cellStyle name="Percent 2 9 41" xfId="24984"/>
    <cellStyle name="Percent 2 9 42" xfId="24985"/>
    <cellStyle name="Percent 2 9 43" xfId="24986"/>
    <cellStyle name="Percent 2 9 44" xfId="24987"/>
    <cellStyle name="Percent 2 9 45" xfId="24988"/>
    <cellStyle name="Percent 2 9 46" xfId="24989"/>
    <cellStyle name="Percent 2 9 47" xfId="24990"/>
    <cellStyle name="Percent 2 9 48" xfId="24991"/>
    <cellStyle name="Percent 2 9 49" xfId="24992"/>
    <cellStyle name="Percent 2 9 5" xfId="24993"/>
    <cellStyle name="Percent 2 9 50" xfId="24994"/>
    <cellStyle name="Percent 2 9 51" xfId="24995"/>
    <cellStyle name="Percent 2 9 52" xfId="24996"/>
    <cellStyle name="Percent 2 9 53" xfId="24997"/>
    <cellStyle name="Percent 2 9 54" xfId="24998"/>
    <cellStyle name="Percent 2 9 55" xfId="24999"/>
    <cellStyle name="Percent 2 9 56" xfId="25000"/>
    <cellStyle name="Percent 2 9 57" xfId="25001"/>
    <cellStyle name="Percent 2 9 58" xfId="25002"/>
    <cellStyle name="Percent 2 9 59" xfId="25003"/>
    <cellStyle name="Percent 2 9 6" xfId="25004"/>
    <cellStyle name="Percent 2 9 60" xfId="25005"/>
    <cellStyle name="Percent 2 9 61" xfId="25006"/>
    <cellStyle name="Percent 2 9 62" xfId="25007"/>
    <cellStyle name="Percent 2 9 63" xfId="25008"/>
    <cellStyle name="Percent 2 9 64" xfId="25009"/>
    <cellStyle name="Percent 2 9 65" xfId="25010"/>
    <cellStyle name="Percent 2 9 66" xfId="25011"/>
    <cellStyle name="Percent 2 9 67" xfId="25012"/>
    <cellStyle name="Percent 2 9 7" xfId="25013"/>
    <cellStyle name="Percent 2 9 8" xfId="25014"/>
    <cellStyle name="Percent 2 9 9" xfId="25015"/>
    <cellStyle name="Percent 20" xfId="1430"/>
    <cellStyle name="Percent 20 10" xfId="25016"/>
    <cellStyle name="Percent 20 11" xfId="25017"/>
    <cellStyle name="Percent 20 12" xfId="25018"/>
    <cellStyle name="Percent 20 13" xfId="25019"/>
    <cellStyle name="Percent 20 14" xfId="25020"/>
    <cellStyle name="Percent 20 15" xfId="25021"/>
    <cellStyle name="Percent 20 16" xfId="25022"/>
    <cellStyle name="Percent 20 17" xfId="25023"/>
    <cellStyle name="Percent 20 18" xfId="25024"/>
    <cellStyle name="Percent 20 19" xfId="25025"/>
    <cellStyle name="Percent 20 2" xfId="25026"/>
    <cellStyle name="Percent 20 20" xfId="25027"/>
    <cellStyle name="Percent 20 21" xfId="25028"/>
    <cellStyle name="Percent 20 22" xfId="25029"/>
    <cellStyle name="Percent 20 23" xfId="25030"/>
    <cellStyle name="Percent 20 24" xfId="25031"/>
    <cellStyle name="Percent 20 25" xfId="25032"/>
    <cellStyle name="Percent 20 26" xfId="25033"/>
    <cellStyle name="Percent 20 27" xfId="25034"/>
    <cellStyle name="Percent 20 28" xfId="25035"/>
    <cellStyle name="Percent 20 29" xfId="25036"/>
    <cellStyle name="Percent 20 3" xfId="25037"/>
    <cellStyle name="Percent 20 30" xfId="25038"/>
    <cellStyle name="Percent 20 31" xfId="25039"/>
    <cellStyle name="Percent 20 32" xfId="25040"/>
    <cellStyle name="Percent 20 33" xfId="25041"/>
    <cellStyle name="Percent 20 34" xfId="25042"/>
    <cellStyle name="Percent 20 35" xfId="25043"/>
    <cellStyle name="Percent 20 36" xfId="25044"/>
    <cellStyle name="Percent 20 37" xfId="25045"/>
    <cellStyle name="Percent 20 38" xfId="25046"/>
    <cellStyle name="Percent 20 39" xfId="25047"/>
    <cellStyle name="Percent 20 4" xfId="25048"/>
    <cellStyle name="Percent 20 40" xfId="25049"/>
    <cellStyle name="Percent 20 41" xfId="25050"/>
    <cellStyle name="Percent 20 42" xfId="25051"/>
    <cellStyle name="Percent 20 43" xfId="25052"/>
    <cellStyle name="Percent 20 44" xfId="25053"/>
    <cellStyle name="Percent 20 45" xfId="25054"/>
    <cellStyle name="Percent 20 46" xfId="25055"/>
    <cellStyle name="Percent 20 47" xfId="25056"/>
    <cellStyle name="Percent 20 48" xfId="25057"/>
    <cellStyle name="Percent 20 49" xfId="25058"/>
    <cellStyle name="Percent 20 5" xfId="25059"/>
    <cellStyle name="Percent 20 50" xfId="25060"/>
    <cellStyle name="Percent 20 51" xfId="25061"/>
    <cellStyle name="Percent 20 52" xfId="25062"/>
    <cellStyle name="Percent 20 53" xfId="25063"/>
    <cellStyle name="Percent 20 54" xfId="25064"/>
    <cellStyle name="Percent 20 55" xfId="25065"/>
    <cellStyle name="Percent 20 56" xfId="25066"/>
    <cellStyle name="Percent 20 57" xfId="25067"/>
    <cellStyle name="Percent 20 58" xfId="25068"/>
    <cellStyle name="Percent 20 59" xfId="25069"/>
    <cellStyle name="Percent 20 6" xfId="25070"/>
    <cellStyle name="Percent 20 60" xfId="25071"/>
    <cellStyle name="Percent 20 61" xfId="25072"/>
    <cellStyle name="Percent 20 62" xfId="25073"/>
    <cellStyle name="Percent 20 63" xfId="25074"/>
    <cellStyle name="Percent 20 64" xfId="25075"/>
    <cellStyle name="Percent 20 65" xfId="25076"/>
    <cellStyle name="Percent 20 66" xfId="25077"/>
    <cellStyle name="Percent 20 67" xfId="25078"/>
    <cellStyle name="Percent 20 7" xfId="25079"/>
    <cellStyle name="Percent 20 8" xfId="25080"/>
    <cellStyle name="Percent 20 9" xfId="25081"/>
    <cellStyle name="Percent 21" xfId="1431"/>
    <cellStyle name="Percent 21 10" xfId="25082"/>
    <cellStyle name="Percent 21 11" xfId="25083"/>
    <cellStyle name="Percent 21 12" xfId="25084"/>
    <cellStyle name="Percent 21 13" xfId="25085"/>
    <cellStyle name="Percent 21 14" xfId="25086"/>
    <cellStyle name="Percent 21 15" xfId="25087"/>
    <cellStyle name="Percent 21 16" xfId="25088"/>
    <cellStyle name="Percent 21 17" xfId="25089"/>
    <cellStyle name="Percent 21 18" xfId="25090"/>
    <cellStyle name="Percent 21 19" xfId="25091"/>
    <cellStyle name="Percent 21 2" xfId="25092"/>
    <cellStyle name="Percent 21 20" xfId="25093"/>
    <cellStyle name="Percent 21 21" xfId="25094"/>
    <cellStyle name="Percent 21 22" xfId="25095"/>
    <cellStyle name="Percent 21 23" xfId="25096"/>
    <cellStyle name="Percent 21 24" xfId="25097"/>
    <cellStyle name="Percent 21 25" xfId="25098"/>
    <cellStyle name="Percent 21 26" xfId="25099"/>
    <cellStyle name="Percent 21 27" xfId="25100"/>
    <cellStyle name="Percent 21 28" xfId="25101"/>
    <cellStyle name="Percent 21 29" xfId="25102"/>
    <cellStyle name="Percent 21 3" xfId="25103"/>
    <cellStyle name="Percent 21 30" xfId="25104"/>
    <cellStyle name="Percent 21 31" xfId="25105"/>
    <cellStyle name="Percent 21 32" xfId="25106"/>
    <cellStyle name="Percent 21 33" xfId="25107"/>
    <cellStyle name="Percent 21 34" xfId="25108"/>
    <cellStyle name="Percent 21 35" xfId="25109"/>
    <cellStyle name="Percent 21 36" xfId="25110"/>
    <cellStyle name="Percent 21 37" xfId="25111"/>
    <cellStyle name="Percent 21 38" xfId="25112"/>
    <cellStyle name="Percent 21 39" xfId="25113"/>
    <cellStyle name="Percent 21 4" xfId="25114"/>
    <cellStyle name="Percent 21 40" xfId="25115"/>
    <cellStyle name="Percent 21 41" xfId="25116"/>
    <cellStyle name="Percent 21 42" xfId="25117"/>
    <cellStyle name="Percent 21 43" xfId="25118"/>
    <cellStyle name="Percent 21 44" xfId="25119"/>
    <cellStyle name="Percent 21 45" xfId="25120"/>
    <cellStyle name="Percent 21 46" xfId="25121"/>
    <cellStyle name="Percent 21 47" xfId="25122"/>
    <cellStyle name="Percent 21 48" xfId="25123"/>
    <cellStyle name="Percent 21 49" xfId="25124"/>
    <cellStyle name="Percent 21 5" xfId="25125"/>
    <cellStyle name="Percent 21 50" xfId="25126"/>
    <cellStyle name="Percent 21 51" xfId="25127"/>
    <cellStyle name="Percent 21 52" xfId="25128"/>
    <cellStyle name="Percent 21 53" xfId="25129"/>
    <cellStyle name="Percent 21 54" xfId="25130"/>
    <cellStyle name="Percent 21 55" xfId="25131"/>
    <cellStyle name="Percent 21 56" xfId="25132"/>
    <cellStyle name="Percent 21 57" xfId="25133"/>
    <cellStyle name="Percent 21 58" xfId="25134"/>
    <cellStyle name="Percent 21 59" xfId="25135"/>
    <cellStyle name="Percent 21 6" xfId="25136"/>
    <cellStyle name="Percent 21 60" xfId="25137"/>
    <cellStyle name="Percent 21 61" xfId="25138"/>
    <cellStyle name="Percent 21 62" xfId="25139"/>
    <cellStyle name="Percent 21 63" xfId="25140"/>
    <cellStyle name="Percent 21 64" xfId="25141"/>
    <cellStyle name="Percent 21 65" xfId="25142"/>
    <cellStyle name="Percent 21 66" xfId="25143"/>
    <cellStyle name="Percent 21 67" xfId="25144"/>
    <cellStyle name="Percent 21 7" xfId="25145"/>
    <cellStyle name="Percent 21 8" xfId="25146"/>
    <cellStyle name="Percent 21 9" xfId="25147"/>
    <cellStyle name="Percent 22" xfId="1432"/>
    <cellStyle name="Percent 22 10" xfId="25148"/>
    <cellStyle name="Percent 22 11" xfId="25149"/>
    <cellStyle name="Percent 22 12" xfId="25150"/>
    <cellStyle name="Percent 22 13" xfId="25151"/>
    <cellStyle name="Percent 22 14" xfId="25152"/>
    <cellStyle name="Percent 22 15" xfId="25153"/>
    <cellStyle name="Percent 22 16" xfId="25154"/>
    <cellStyle name="Percent 22 17" xfId="25155"/>
    <cellStyle name="Percent 22 18" xfId="25156"/>
    <cellStyle name="Percent 22 19" xfId="25157"/>
    <cellStyle name="Percent 22 2" xfId="25158"/>
    <cellStyle name="Percent 22 20" xfId="25159"/>
    <cellStyle name="Percent 22 21" xfId="25160"/>
    <cellStyle name="Percent 22 22" xfId="25161"/>
    <cellStyle name="Percent 22 23" xfId="25162"/>
    <cellStyle name="Percent 22 24" xfId="25163"/>
    <cellStyle name="Percent 22 25" xfId="25164"/>
    <cellStyle name="Percent 22 26" xfId="25165"/>
    <cellStyle name="Percent 22 27" xfId="25166"/>
    <cellStyle name="Percent 22 28" xfId="25167"/>
    <cellStyle name="Percent 22 29" xfId="25168"/>
    <cellStyle name="Percent 22 3" xfId="25169"/>
    <cellStyle name="Percent 22 30" xfId="25170"/>
    <cellStyle name="Percent 22 31" xfId="25171"/>
    <cellStyle name="Percent 22 32" xfId="25172"/>
    <cellStyle name="Percent 22 33" xfId="25173"/>
    <cellStyle name="Percent 22 34" xfId="25174"/>
    <cellStyle name="Percent 22 35" xfId="25175"/>
    <cellStyle name="Percent 22 36" xfId="25176"/>
    <cellStyle name="Percent 22 37" xfId="25177"/>
    <cellStyle name="Percent 22 38" xfId="25178"/>
    <cellStyle name="Percent 22 39" xfId="25179"/>
    <cellStyle name="Percent 22 4" xfId="25180"/>
    <cellStyle name="Percent 22 40" xfId="25181"/>
    <cellStyle name="Percent 22 41" xfId="25182"/>
    <cellStyle name="Percent 22 42" xfId="25183"/>
    <cellStyle name="Percent 22 43" xfId="25184"/>
    <cellStyle name="Percent 22 44" xfId="25185"/>
    <cellStyle name="Percent 22 45" xfId="25186"/>
    <cellStyle name="Percent 22 46" xfId="25187"/>
    <cellStyle name="Percent 22 47" xfId="25188"/>
    <cellStyle name="Percent 22 48" xfId="25189"/>
    <cellStyle name="Percent 22 49" xfId="25190"/>
    <cellStyle name="Percent 22 5" xfId="25191"/>
    <cellStyle name="Percent 22 50" xfId="25192"/>
    <cellStyle name="Percent 22 51" xfId="25193"/>
    <cellStyle name="Percent 22 52" xfId="25194"/>
    <cellStyle name="Percent 22 53" xfId="25195"/>
    <cellStyle name="Percent 22 54" xfId="25196"/>
    <cellStyle name="Percent 22 55" xfId="25197"/>
    <cellStyle name="Percent 22 56" xfId="25198"/>
    <cellStyle name="Percent 22 57" xfId="25199"/>
    <cellStyle name="Percent 22 58" xfId="25200"/>
    <cellStyle name="Percent 22 59" xfId="25201"/>
    <cellStyle name="Percent 22 6" xfId="25202"/>
    <cellStyle name="Percent 22 60" xfId="25203"/>
    <cellStyle name="Percent 22 61" xfId="25204"/>
    <cellStyle name="Percent 22 62" xfId="25205"/>
    <cellStyle name="Percent 22 63" xfId="25206"/>
    <cellStyle name="Percent 22 64" xfId="25207"/>
    <cellStyle name="Percent 22 65" xfId="25208"/>
    <cellStyle name="Percent 22 66" xfId="25209"/>
    <cellStyle name="Percent 22 67" xfId="25210"/>
    <cellStyle name="Percent 22 7" xfId="25211"/>
    <cellStyle name="Percent 22 8" xfId="25212"/>
    <cellStyle name="Percent 22 9" xfId="25213"/>
    <cellStyle name="Percent 23" xfId="1433"/>
    <cellStyle name="Percent 23 10" xfId="25214"/>
    <cellStyle name="Percent 23 11" xfId="25215"/>
    <cellStyle name="Percent 23 12" xfId="25216"/>
    <cellStyle name="Percent 23 13" xfId="25217"/>
    <cellStyle name="Percent 23 14" xfId="25218"/>
    <cellStyle name="Percent 23 15" xfId="25219"/>
    <cellStyle name="Percent 23 16" xfId="25220"/>
    <cellStyle name="Percent 23 17" xfId="25221"/>
    <cellStyle name="Percent 23 18" xfId="25222"/>
    <cellStyle name="Percent 23 19" xfId="25223"/>
    <cellStyle name="Percent 23 2" xfId="25224"/>
    <cellStyle name="Percent 23 20" xfId="25225"/>
    <cellStyle name="Percent 23 21" xfId="25226"/>
    <cellStyle name="Percent 23 22" xfId="25227"/>
    <cellStyle name="Percent 23 23" xfId="25228"/>
    <cellStyle name="Percent 23 24" xfId="25229"/>
    <cellStyle name="Percent 23 25" xfId="25230"/>
    <cellStyle name="Percent 23 26" xfId="25231"/>
    <cellStyle name="Percent 23 27" xfId="25232"/>
    <cellStyle name="Percent 23 28" xfId="25233"/>
    <cellStyle name="Percent 23 29" xfId="25234"/>
    <cellStyle name="Percent 23 3" xfId="25235"/>
    <cellStyle name="Percent 23 30" xfId="25236"/>
    <cellStyle name="Percent 23 31" xfId="25237"/>
    <cellStyle name="Percent 23 32" xfId="25238"/>
    <cellStyle name="Percent 23 33" xfId="25239"/>
    <cellStyle name="Percent 23 34" xfId="25240"/>
    <cellStyle name="Percent 23 35" xfId="25241"/>
    <cellStyle name="Percent 23 36" xfId="25242"/>
    <cellStyle name="Percent 23 37" xfId="25243"/>
    <cellStyle name="Percent 23 38" xfId="25244"/>
    <cellStyle name="Percent 23 39" xfId="25245"/>
    <cellStyle name="Percent 23 4" xfId="25246"/>
    <cellStyle name="Percent 23 40" xfId="25247"/>
    <cellStyle name="Percent 23 41" xfId="25248"/>
    <cellStyle name="Percent 23 42" xfId="25249"/>
    <cellStyle name="Percent 23 43" xfId="25250"/>
    <cellStyle name="Percent 23 44" xfId="25251"/>
    <cellStyle name="Percent 23 45" xfId="25252"/>
    <cellStyle name="Percent 23 46" xfId="25253"/>
    <cellStyle name="Percent 23 47" xfId="25254"/>
    <cellStyle name="Percent 23 48" xfId="25255"/>
    <cellStyle name="Percent 23 49" xfId="25256"/>
    <cellStyle name="Percent 23 5" xfId="25257"/>
    <cellStyle name="Percent 23 50" xfId="25258"/>
    <cellStyle name="Percent 23 51" xfId="25259"/>
    <cellStyle name="Percent 23 52" xfId="25260"/>
    <cellStyle name="Percent 23 53" xfId="25261"/>
    <cellStyle name="Percent 23 54" xfId="25262"/>
    <cellStyle name="Percent 23 55" xfId="25263"/>
    <cellStyle name="Percent 23 56" xfId="25264"/>
    <cellStyle name="Percent 23 57" xfId="25265"/>
    <cellStyle name="Percent 23 58" xfId="25266"/>
    <cellStyle name="Percent 23 59" xfId="25267"/>
    <cellStyle name="Percent 23 6" xfId="25268"/>
    <cellStyle name="Percent 23 60" xfId="25269"/>
    <cellStyle name="Percent 23 61" xfId="25270"/>
    <cellStyle name="Percent 23 62" xfId="25271"/>
    <cellStyle name="Percent 23 63" xfId="25272"/>
    <cellStyle name="Percent 23 64" xfId="25273"/>
    <cellStyle name="Percent 23 65" xfId="25274"/>
    <cellStyle name="Percent 23 66" xfId="25275"/>
    <cellStyle name="Percent 23 67" xfId="25276"/>
    <cellStyle name="Percent 23 7" xfId="25277"/>
    <cellStyle name="Percent 23 8" xfId="25278"/>
    <cellStyle name="Percent 23 9" xfId="25279"/>
    <cellStyle name="Percent 24" xfId="1434"/>
    <cellStyle name="Percent 24 10" xfId="25280"/>
    <cellStyle name="Percent 24 11" xfId="25281"/>
    <cellStyle name="Percent 24 12" xfId="25282"/>
    <cellStyle name="Percent 24 13" xfId="25283"/>
    <cellStyle name="Percent 24 14" xfId="25284"/>
    <cellStyle name="Percent 24 15" xfId="25285"/>
    <cellStyle name="Percent 24 16" xfId="25286"/>
    <cellStyle name="Percent 24 17" xfId="25287"/>
    <cellStyle name="Percent 24 18" xfId="25288"/>
    <cellStyle name="Percent 24 19" xfId="25289"/>
    <cellStyle name="Percent 24 2" xfId="25290"/>
    <cellStyle name="Percent 24 20" xfId="25291"/>
    <cellStyle name="Percent 24 21" xfId="25292"/>
    <cellStyle name="Percent 24 22" xfId="25293"/>
    <cellStyle name="Percent 24 23" xfId="25294"/>
    <cellStyle name="Percent 24 24" xfId="25295"/>
    <cellStyle name="Percent 24 25" xfId="25296"/>
    <cellStyle name="Percent 24 26" xfId="25297"/>
    <cellStyle name="Percent 24 27" xfId="25298"/>
    <cellStyle name="Percent 24 28" xfId="25299"/>
    <cellStyle name="Percent 24 29" xfId="25300"/>
    <cellStyle name="Percent 24 3" xfId="25301"/>
    <cellStyle name="Percent 24 30" xfId="25302"/>
    <cellStyle name="Percent 24 31" xfId="25303"/>
    <cellStyle name="Percent 24 32" xfId="25304"/>
    <cellStyle name="Percent 24 33" xfId="25305"/>
    <cellStyle name="Percent 24 34" xfId="25306"/>
    <cellStyle name="Percent 24 35" xfId="25307"/>
    <cellStyle name="Percent 24 36" xfId="25308"/>
    <cellStyle name="Percent 24 37" xfId="25309"/>
    <cellStyle name="Percent 24 38" xfId="25310"/>
    <cellStyle name="Percent 24 39" xfId="25311"/>
    <cellStyle name="Percent 24 4" xfId="25312"/>
    <cellStyle name="Percent 24 40" xfId="25313"/>
    <cellStyle name="Percent 24 41" xfId="25314"/>
    <cellStyle name="Percent 24 42" xfId="25315"/>
    <cellStyle name="Percent 24 43" xfId="25316"/>
    <cellStyle name="Percent 24 44" xfId="25317"/>
    <cellStyle name="Percent 24 45" xfId="25318"/>
    <cellStyle name="Percent 24 46" xfId="25319"/>
    <cellStyle name="Percent 24 47" xfId="25320"/>
    <cellStyle name="Percent 24 48" xfId="25321"/>
    <cellStyle name="Percent 24 49" xfId="25322"/>
    <cellStyle name="Percent 24 5" xfId="25323"/>
    <cellStyle name="Percent 24 50" xfId="25324"/>
    <cellStyle name="Percent 24 51" xfId="25325"/>
    <cellStyle name="Percent 24 52" xfId="25326"/>
    <cellStyle name="Percent 24 53" xfId="25327"/>
    <cellStyle name="Percent 24 54" xfId="25328"/>
    <cellStyle name="Percent 24 55" xfId="25329"/>
    <cellStyle name="Percent 24 56" xfId="25330"/>
    <cellStyle name="Percent 24 57" xfId="25331"/>
    <cellStyle name="Percent 24 58" xfId="25332"/>
    <cellStyle name="Percent 24 59" xfId="25333"/>
    <cellStyle name="Percent 24 6" xfId="25334"/>
    <cellStyle name="Percent 24 60" xfId="25335"/>
    <cellStyle name="Percent 24 61" xfId="25336"/>
    <cellStyle name="Percent 24 62" xfId="25337"/>
    <cellStyle name="Percent 24 63" xfId="25338"/>
    <cellStyle name="Percent 24 64" xfId="25339"/>
    <cellStyle name="Percent 24 65" xfId="25340"/>
    <cellStyle name="Percent 24 66" xfId="25341"/>
    <cellStyle name="Percent 24 67" xfId="25342"/>
    <cellStyle name="Percent 24 7" xfId="25343"/>
    <cellStyle name="Percent 24 8" xfId="25344"/>
    <cellStyle name="Percent 24 9" xfId="25345"/>
    <cellStyle name="Percent 25" xfId="1435"/>
    <cellStyle name="Percent 25 10" xfId="25346"/>
    <cellStyle name="Percent 25 11" xfId="25347"/>
    <cellStyle name="Percent 25 12" xfId="25348"/>
    <cellStyle name="Percent 25 13" xfId="25349"/>
    <cellStyle name="Percent 25 14" xfId="25350"/>
    <cellStyle name="Percent 25 15" xfId="25351"/>
    <cellStyle name="Percent 25 16" xfId="25352"/>
    <cellStyle name="Percent 25 17" xfId="25353"/>
    <cellStyle name="Percent 25 18" xfId="25354"/>
    <cellStyle name="Percent 25 19" xfId="25355"/>
    <cellStyle name="Percent 25 2" xfId="25356"/>
    <cellStyle name="Percent 25 20" xfId="25357"/>
    <cellStyle name="Percent 25 21" xfId="25358"/>
    <cellStyle name="Percent 25 22" xfId="25359"/>
    <cellStyle name="Percent 25 23" xfId="25360"/>
    <cellStyle name="Percent 25 24" xfId="25361"/>
    <cellStyle name="Percent 25 25" xfId="25362"/>
    <cellStyle name="Percent 25 26" xfId="25363"/>
    <cellStyle name="Percent 25 27" xfId="25364"/>
    <cellStyle name="Percent 25 28" xfId="25365"/>
    <cellStyle name="Percent 25 29" xfId="25366"/>
    <cellStyle name="Percent 25 3" xfId="25367"/>
    <cellStyle name="Percent 25 30" xfId="25368"/>
    <cellStyle name="Percent 25 31" xfId="25369"/>
    <cellStyle name="Percent 25 32" xfId="25370"/>
    <cellStyle name="Percent 25 33" xfId="25371"/>
    <cellStyle name="Percent 25 34" xfId="25372"/>
    <cellStyle name="Percent 25 35" xfId="25373"/>
    <cellStyle name="Percent 25 36" xfId="25374"/>
    <cellStyle name="Percent 25 37" xfId="25375"/>
    <cellStyle name="Percent 25 38" xfId="25376"/>
    <cellStyle name="Percent 25 39" xfId="25377"/>
    <cellStyle name="Percent 25 4" xfId="25378"/>
    <cellStyle name="Percent 25 40" xfId="25379"/>
    <cellStyle name="Percent 25 41" xfId="25380"/>
    <cellStyle name="Percent 25 42" xfId="25381"/>
    <cellStyle name="Percent 25 43" xfId="25382"/>
    <cellStyle name="Percent 25 44" xfId="25383"/>
    <cellStyle name="Percent 25 45" xfId="25384"/>
    <cellStyle name="Percent 25 46" xfId="25385"/>
    <cellStyle name="Percent 25 47" xfId="25386"/>
    <cellStyle name="Percent 25 48" xfId="25387"/>
    <cellStyle name="Percent 25 49" xfId="25388"/>
    <cellStyle name="Percent 25 5" xfId="25389"/>
    <cellStyle name="Percent 25 50" xfId="25390"/>
    <cellStyle name="Percent 25 51" xfId="25391"/>
    <cellStyle name="Percent 25 52" xfId="25392"/>
    <cellStyle name="Percent 25 53" xfId="25393"/>
    <cellStyle name="Percent 25 54" xfId="25394"/>
    <cellStyle name="Percent 25 55" xfId="25395"/>
    <cellStyle name="Percent 25 56" xfId="25396"/>
    <cellStyle name="Percent 25 57" xfId="25397"/>
    <cellStyle name="Percent 25 58" xfId="25398"/>
    <cellStyle name="Percent 25 59" xfId="25399"/>
    <cellStyle name="Percent 25 6" xfId="25400"/>
    <cellStyle name="Percent 25 60" xfId="25401"/>
    <cellStyle name="Percent 25 61" xfId="25402"/>
    <cellStyle name="Percent 25 62" xfId="25403"/>
    <cellStyle name="Percent 25 63" xfId="25404"/>
    <cellStyle name="Percent 25 64" xfId="25405"/>
    <cellStyle name="Percent 25 65" xfId="25406"/>
    <cellStyle name="Percent 25 66" xfId="25407"/>
    <cellStyle name="Percent 25 67" xfId="25408"/>
    <cellStyle name="Percent 25 7" xfId="25409"/>
    <cellStyle name="Percent 25 8" xfId="25410"/>
    <cellStyle name="Percent 25 9" xfId="25411"/>
    <cellStyle name="Percent 26" xfId="1436"/>
    <cellStyle name="Percent 26 10" xfId="25412"/>
    <cellStyle name="Percent 26 11" xfId="25413"/>
    <cellStyle name="Percent 26 12" xfId="25414"/>
    <cellStyle name="Percent 26 13" xfId="25415"/>
    <cellStyle name="Percent 26 14" xfId="25416"/>
    <cellStyle name="Percent 26 15" xfId="25417"/>
    <cellStyle name="Percent 26 16" xfId="25418"/>
    <cellStyle name="Percent 26 17" xfId="25419"/>
    <cellStyle name="Percent 26 18" xfId="25420"/>
    <cellStyle name="Percent 26 19" xfId="25421"/>
    <cellStyle name="Percent 26 2" xfId="25422"/>
    <cellStyle name="Percent 26 20" xfId="25423"/>
    <cellStyle name="Percent 26 21" xfId="25424"/>
    <cellStyle name="Percent 26 22" xfId="25425"/>
    <cellStyle name="Percent 26 23" xfId="25426"/>
    <cellStyle name="Percent 26 24" xfId="25427"/>
    <cellStyle name="Percent 26 25" xfId="25428"/>
    <cellStyle name="Percent 26 26" xfId="25429"/>
    <cellStyle name="Percent 26 27" xfId="25430"/>
    <cellStyle name="Percent 26 28" xfId="25431"/>
    <cellStyle name="Percent 26 29" xfId="25432"/>
    <cellStyle name="Percent 26 3" xfId="25433"/>
    <cellStyle name="Percent 26 30" xfId="25434"/>
    <cellStyle name="Percent 26 31" xfId="25435"/>
    <cellStyle name="Percent 26 32" xfId="25436"/>
    <cellStyle name="Percent 26 33" xfId="25437"/>
    <cellStyle name="Percent 26 34" xfId="25438"/>
    <cellStyle name="Percent 26 35" xfId="25439"/>
    <cellStyle name="Percent 26 36" xfId="25440"/>
    <cellStyle name="Percent 26 37" xfId="25441"/>
    <cellStyle name="Percent 26 38" xfId="25442"/>
    <cellStyle name="Percent 26 39" xfId="25443"/>
    <cellStyle name="Percent 26 4" xfId="25444"/>
    <cellStyle name="Percent 26 40" xfId="25445"/>
    <cellStyle name="Percent 26 41" xfId="25446"/>
    <cellStyle name="Percent 26 42" xfId="25447"/>
    <cellStyle name="Percent 26 43" xfId="25448"/>
    <cellStyle name="Percent 26 44" xfId="25449"/>
    <cellStyle name="Percent 26 45" xfId="25450"/>
    <cellStyle name="Percent 26 46" xfId="25451"/>
    <cellStyle name="Percent 26 47" xfId="25452"/>
    <cellStyle name="Percent 26 48" xfId="25453"/>
    <cellStyle name="Percent 26 49" xfId="25454"/>
    <cellStyle name="Percent 26 5" xfId="25455"/>
    <cellStyle name="Percent 26 50" xfId="25456"/>
    <cellStyle name="Percent 26 51" xfId="25457"/>
    <cellStyle name="Percent 26 52" xfId="25458"/>
    <cellStyle name="Percent 26 53" xfId="25459"/>
    <cellStyle name="Percent 26 54" xfId="25460"/>
    <cellStyle name="Percent 26 55" xfId="25461"/>
    <cellStyle name="Percent 26 56" xfId="25462"/>
    <cellStyle name="Percent 26 57" xfId="25463"/>
    <cellStyle name="Percent 26 58" xfId="25464"/>
    <cellStyle name="Percent 26 59" xfId="25465"/>
    <cellStyle name="Percent 26 6" xfId="25466"/>
    <cellStyle name="Percent 26 60" xfId="25467"/>
    <cellStyle name="Percent 26 61" xfId="25468"/>
    <cellStyle name="Percent 26 62" xfId="25469"/>
    <cellStyle name="Percent 26 63" xfId="25470"/>
    <cellStyle name="Percent 26 64" xfId="25471"/>
    <cellStyle name="Percent 26 65" xfId="25472"/>
    <cellStyle name="Percent 26 66" xfId="25473"/>
    <cellStyle name="Percent 26 67" xfId="25474"/>
    <cellStyle name="Percent 26 7" xfId="25475"/>
    <cellStyle name="Percent 26 8" xfId="25476"/>
    <cellStyle name="Percent 26 9" xfId="25477"/>
    <cellStyle name="Percent 27" xfId="1437"/>
    <cellStyle name="Percent 27 10" xfId="25478"/>
    <cellStyle name="Percent 27 11" xfId="25479"/>
    <cellStyle name="Percent 27 12" xfId="25480"/>
    <cellStyle name="Percent 27 13" xfId="25481"/>
    <cellStyle name="Percent 27 14" xfId="25482"/>
    <cellStyle name="Percent 27 15" xfId="25483"/>
    <cellStyle name="Percent 27 16" xfId="25484"/>
    <cellStyle name="Percent 27 17" xfId="25485"/>
    <cellStyle name="Percent 27 18" xfId="25486"/>
    <cellStyle name="Percent 27 19" xfId="25487"/>
    <cellStyle name="Percent 27 2" xfId="25488"/>
    <cellStyle name="Percent 27 20" xfId="25489"/>
    <cellStyle name="Percent 27 21" xfId="25490"/>
    <cellStyle name="Percent 27 22" xfId="25491"/>
    <cellStyle name="Percent 27 23" xfId="25492"/>
    <cellStyle name="Percent 27 24" xfId="25493"/>
    <cellStyle name="Percent 27 25" xfId="25494"/>
    <cellStyle name="Percent 27 26" xfId="25495"/>
    <cellStyle name="Percent 27 27" xfId="25496"/>
    <cellStyle name="Percent 27 28" xfId="25497"/>
    <cellStyle name="Percent 27 29" xfId="25498"/>
    <cellStyle name="Percent 27 3" xfId="25499"/>
    <cellStyle name="Percent 27 30" xfId="25500"/>
    <cellStyle name="Percent 27 31" xfId="25501"/>
    <cellStyle name="Percent 27 32" xfId="25502"/>
    <cellStyle name="Percent 27 33" xfId="25503"/>
    <cellStyle name="Percent 27 34" xfId="25504"/>
    <cellStyle name="Percent 27 35" xfId="25505"/>
    <cellStyle name="Percent 27 36" xfId="25506"/>
    <cellStyle name="Percent 27 37" xfId="25507"/>
    <cellStyle name="Percent 27 38" xfId="25508"/>
    <cellStyle name="Percent 27 39" xfId="25509"/>
    <cellStyle name="Percent 27 4" xfId="25510"/>
    <cellStyle name="Percent 27 40" xfId="25511"/>
    <cellStyle name="Percent 27 41" xfId="25512"/>
    <cellStyle name="Percent 27 42" xfId="25513"/>
    <cellStyle name="Percent 27 43" xfId="25514"/>
    <cellStyle name="Percent 27 44" xfId="25515"/>
    <cellStyle name="Percent 27 45" xfId="25516"/>
    <cellStyle name="Percent 27 46" xfId="25517"/>
    <cellStyle name="Percent 27 47" xfId="25518"/>
    <cellStyle name="Percent 27 48" xfId="25519"/>
    <cellStyle name="Percent 27 49" xfId="25520"/>
    <cellStyle name="Percent 27 5" xfId="25521"/>
    <cellStyle name="Percent 27 50" xfId="25522"/>
    <cellStyle name="Percent 27 51" xfId="25523"/>
    <cellStyle name="Percent 27 52" xfId="25524"/>
    <cellStyle name="Percent 27 53" xfId="25525"/>
    <cellStyle name="Percent 27 54" xfId="25526"/>
    <cellStyle name="Percent 27 55" xfId="25527"/>
    <cellStyle name="Percent 27 56" xfId="25528"/>
    <cellStyle name="Percent 27 57" xfId="25529"/>
    <cellStyle name="Percent 27 58" xfId="25530"/>
    <cellStyle name="Percent 27 59" xfId="25531"/>
    <cellStyle name="Percent 27 6" xfId="25532"/>
    <cellStyle name="Percent 27 60" xfId="25533"/>
    <cellStyle name="Percent 27 61" xfId="25534"/>
    <cellStyle name="Percent 27 62" xfId="25535"/>
    <cellStyle name="Percent 27 63" xfId="25536"/>
    <cellStyle name="Percent 27 64" xfId="25537"/>
    <cellStyle name="Percent 27 65" xfId="25538"/>
    <cellStyle name="Percent 27 66" xfId="25539"/>
    <cellStyle name="Percent 27 67" xfId="25540"/>
    <cellStyle name="Percent 27 7" xfId="25541"/>
    <cellStyle name="Percent 27 8" xfId="25542"/>
    <cellStyle name="Percent 27 9" xfId="25543"/>
    <cellStyle name="Percent 28" xfId="1438"/>
    <cellStyle name="Percent 28 10" xfId="25544"/>
    <cellStyle name="Percent 28 11" xfId="25545"/>
    <cellStyle name="Percent 28 12" xfId="25546"/>
    <cellStyle name="Percent 28 13" xfId="25547"/>
    <cellStyle name="Percent 28 14" xfId="25548"/>
    <cellStyle name="Percent 28 15" xfId="25549"/>
    <cellStyle name="Percent 28 16" xfId="25550"/>
    <cellStyle name="Percent 28 17" xfId="25551"/>
    <cellStyle name="Percent 28 18" xfId="25552"/>
    <cellStyle name="Percent 28 19" xfId="25553"/>
    <cellStyle name="Percent 28 2" xfId="25554"/>
    <cellStyle name="Percent 28 20" xfId="25555"/>
    <cellStyle name="Percent 28 21" xfId="25556"/>
    <cellStyle name="Percent 28 22" xfId="25557"/>
    <cellStyle name="Percent 28 23" xfId="25558"/>
    <cellStyle name="Percent 28 24" xfId="25559"/>
    <cellStyle name="Percent 28 25" xfId="25560"/>
    <cellStyle name="Percent 28 26" xfId="25561"/>
    <cellStyle name="Percent 28 27" xfId="25562"/>
    <cellStyle name="Percent 28 28" xfId="25563"/>
    <cellStyle name="Percent 28 29" xfId="25564"/>
    <cellStyle name="Percent 28 3" xfId="25565"/>
    <cellStyle name="Percent 28 30" xfId="25566"/>
    <cellStyle name="Percent 28 31" xfId="25567"/>
    <cellStyle name="Percent 28 32" xfId="25568"/>
    <cellStyle name="Percent 28 33" xfId="25569"/>
    <cellStyle name="Percent 28 34" xfId="25570"/>
    <cellStyle name="Percent 28 35" xfId="25571"/>
    <cellStyle name="Percent 28 36" xfId="25572"/>
    <cellStyle name="Percent 28 37" xfId="25573"/>
    <cellStyle name="Percent 28 38" xfId="25574"/>
    <cellStyle name="Percent 28 39" xfId="25575"/>
    <cellStyle name="Percent 28 4" xfId="25576"/>
    <cellStyle name="Percent 28 40" xfId="25577"/>
    <cellStyle name="Percent 28 41" xfId="25578"/>
    <cellStyle name="Percent 28 42" xfId="25579"/>
    <cellStyle name="Percent 28 43" xfId="25580"/>
    <cellStyle name="Percent 28 44" xfId="25581"/>
    <cellStyle name="Percent 28 45" xfId="25582"/>
    <cellStyle name="Percent 28 46" xfId="25583"/>
    <cellStyle name="Percent 28 47" xfId="25584"/>
    <cellStyle name="Percent 28 48" xfId="25585"/>
    <cellStyle name="Percent 28 49" xfId="25586"/>
    <cellStyle name="Percent 28 5" xfId="25587"/>
    <cellStyle name="Percent 28 50" xfId="25588"/>
    <cellStyle name="Percent 28 51" xfId="25589"/>
    <cellStyle name="Percent 28 52" xfId="25590"/>
    <cellStyle name="Percent 28 53" xfId="25591"/>
    <cellStyle name="Percent 28 54" xfId="25592"/>
    <cellStyle name="Percent 28 55" xfId="25593"/>
    <cellStyle name="Percent 28 56" xfId="25594"/>
    <cellStyle name="Percent 28 57" xfId="25595"/>
    <cellStyle name="Percent 28 58" xfId="25596"/>
    <cellStyle name="Percent 28 59" xfId="25597"/>
    <cellStyle name="Percent 28 6" xfId="25598"/>
    <cellStyle name="Percent 28 60" xfId="25599"/>
    <cellStyle name="Percent 28 61" xfId="25600"/>
    <cellStyle name="Percent 28 62" xfId="25601"/>
    <cellStyle name="Percent 28 63" xfId="25602"/>
    <cellStyle name="Percent 28 64" xfId="25603"/>
    <cellStyle name="Percent 28 65" xfId="25604"/>
    <cellStyle name="Percent 28 66" xfId="25605"/>
    <cellStyle name="Percent 28 67" xfId="25606"/>
    <cellStyle name="Percent 28 7" xfId="25607"/>
    <cellStyle name="Percent 28 8" xfId="25608"/>
    <cellStyle name="Percent 28 9" xfId="25609"/>
    <cellStyle name="Percent 29" xfId="1439"/>
    <cellStyle name="Percent 29 10" xfId="25610"/>
    <cellStyle name="Percent 29 11" xfId="25611"/>
    <cellStyle name="Percent 29 12" xfId="25612"/>
    <cellStyle name="Percent 29 13" xfId="25613"/>
    <cellStyle name="Percent 29 14" xfId="25614"/>
    <cellStyle name="Percent 29 15" xfId="25615"/>
    <cellStyle name="Percent 29 16" xfId="25616"/>
    <cellStyle name="Percent 29 17" xfId="25617"/>
    <cellStyle name="Percent 29 18" xfId="25618"/>
    <cellStyle name="Percent 29 19" xfId="25619"/>
    <cellStyle name="Percent 29 2" xfId="25620"/>
    <cellStyle name="Percent 29 20" xfId="25621"/>
    <cellStyle name="Percent 29 21" xfId="25622"/>
    <cellStyle name="Percent 29 22" xfId="25623"/>
    <cellStyle name="Percent 29 23" xfId="25624"/>
    <cellStyle name="Percent 29 24" xfId="25625"/>
    <cellStyle name="Percent 29 25" xfId="25626"/>
    <cellStyle name="Percent 29 26" xfId="25627"/>
    <cellStyle name="Percent 29 27" xfId="25628"/>
    <cellStyle name="Percent 29 28" xfId="25629"/>
    <cellStyle name="Percent 29 29" xfId="25630"/>
    <cellStyle name="Percent 29 3" xfId="25631"/>
    <cellStyle name="Percent 29 30" xfId="25632"/>
    <cellStyle name="Percent 29 31" xfId="25633"/>
    <cellStyle name="Percent 29 32" xfId="25634"/>
    <cellStyle name="Percent 29 33" xfId="25635"/>
    <cellStyle name="Percent 29 34" xfId="25636"/>
    <cellStyle name="Percent 29 35" xfId="25637"/>
    <cellStyle name="Percent 29 36" xfId="25638"/>
    <cellStyle name="Percent 29 37" xfId="25639"/>
    <cellStyle name="Percent 29 38" xfId="25640"/>
    <cellStyle name="Percent 29 39" xfId="25641"/>
    <cellStyle name="Percent 29 4" xfId="25642"/>
    <cellStyle name="Percent 29 40" xfId="25643"/>
    <cellStyle name="Percent 29 41" xfId="25644"/>
    <cellStyle name="Percent 29 42" xfId="25645"/>
    <cellStyle name="Percent 29 43" xfId="25646"/>
    <cellStyle name="Percent 29 44" xfId="25647"/>
    <cellStyle name="Percent 29 45" xfId="25648"/>
    <cellStyle name="Percent 29 46" xfId="25649"/>
    <cellStyle name="Percent 29 47" xfId="25650"/>
    <cellStyle name="Percent 29 48" xfId="25651"/>
    <cellStyle name="Percent 29 49" xfId="25652"/>
    <cellStyle name="Percent 29 5" xfId="25653"/>
    <cellStyle name="Percent 29 50" xfId="25654"/>
    <cellStyle name="Percent 29 51" xfId="25655"/>
    <cellStyle name="Percent 29 52" xfId="25656"/>
    <cellStyle name="Percent 29 53" xfId="25657"/>
    <cellStyle name="Percent 29 54" xfId="25658"/>
    <cellStyle name="Percent 29 55" xfId="25659"/>
    <cellStyle name="Percent 29 56" xfId="25660"/>
    <cellStyle name="Percent 29 57" xfId="25661"/>
    <cellStyle name="Percent 29 58" xfId="25662"/>
    <cellStyle name="Percent 29 59" xfId="25663"/>
    <cellStyle name="Percent 29 6" xfId="25664"/>
    <cellStyle name="Percent 29 60" xfId="25665"/>
    <cellStyle name="Percent 29 61" xfId="25666"/>
    <cellStyle name="Percent 29 62" xfId="25667"/>
    <cellStyle name="Percent 29 63" xfId="25668"/>
    <cellStyle name="Percent 29 64" xfId="25669"/>
    <cellStyle name="Percent 29 65" xfId="25670"/>
    <cellStyle name="Percent 29 66" xfId="25671"/>
    <cellStyle name="Percent 29 67" xfId="25672"/>
    <cellStyle name="Percent 29 7" xfId="25673"/>
    <cellStyle name="Percent 29 8" xfId="25674"/>
    <cellStyle name="Percent 29 9" xfId="25675"/>
    <cellStyle name="Percent 3" xfId="1440"/>
    <cellStyle name="Percent 3 10" xfId="25676"/>
    <cellStyle name="Percent 3 10 10" xfId="25677"/>
    <cellStyle name="Percent 3 10 11" xfId="25678"/>
    <cellStyle name="Percent 3 10 12" xfId="25679"/>
    <cellStyle name="Percent 3 10 13" xfId="25680"/>
    <cellStyle name="Percent 3 10 14" xfId="25681"/>
    <cellStyle name="Percent 3 10 15" xfId="25682"/>
    <cellStyle name="Percent 3 10 16" xfId="25683"/>
    <cellStyle name="Percent 3 10 17" xfId="25684"/>
    <cellStyle name="Percent 3 10 18" xfId="25685"/>
    <cellStyle name="Percent 3 10 19" xfId="25686"/>
    <cellStyle name="Percent 3 10 2" xfId="25687"/>
    <cellStyle name="Percent 3 10 2 10" xfId="25688"/>
    <cellStyle name="Percent 3 10 2 11" xfId="25689"/>
    <cellStyle name="Percent 3 10 2 12" xfId="25690"/>
    <cellStyle name="Percent 3 10 2 13" xfId="25691"/>
    <cellStyle name="Percent 3 10 2 14" xfId="25692"/>
    <cellStyle name="Percent 3 10 2 15" xfId="25693"/>
    <cellStyle name="Percent 3 10 2 16" xfId="25694"/>
    <cellStyle name="Percent 3 10 2 17" xfId="25695"/>
    <cellStyle name="Percent 3 10 2 18" xfId="25696"/>
    <cellStyle name="Percent 3 10 2 19" xfId="25697"/>
    <cellStyle name="Percent 3 10 2 2" xfId="25698"/>
    <cellStyle name="Percent 3 10 2 20" xfId="25699"/>
    <cellStyle name="Percent 3 10 2 21" xfId="25700"/>
    <cellStyle name="Percent 3 10 2 22" xfId="25701"/>
    <cellStyle name="Percent 3 10 2 23" xfId="25702"/>
    <cellStyle name="Percent 3 10 2 24" xfId="25703"/>
    <cellStyle name="Percent 3 10 2 25" xfId="25704"/>
    <cellStyle name="Percent 3 10 2 26" xfId="25705"/>
    <cellStyle name="Percent 3 10 2 27" xfId="25706"/>
    <cellStyle name="Percent 3 10 2 28" xfId="25707"/>
    <cellStyle name="Percent 3 10 2 29" xfId="25708"/>
    <cellStyle name="Percent 3 10 2 3" xfId="25709"/>
    <cellStyle name="Percent 3 10 2 30" xfId="25710"/>
    <cellStyle name="Percent 3 10 2 31" xfId="25711"/>
    <cellStyle name="Percent 3 10 2 32" xfId="25712"/>
    <cellStyle name="Percent 3 10 2 33" xfId="25713"/>
    <cellStyle name="Percent 3 10 2 34" xfId="25714"/>
    <cellStyle name="Percent 3 10 2 35" xfId="25715"/>
    <cellStyle name="Percent 3 10 2 36" xfId="25716"/>
    <cellStyle name="Percent 3 10 2 37" xfId="25717"/>
    <cellStyle name="Percent 3 10 2 38" xfId="25718"/>
    <cellStyle name="Percent 3 10 2 39" xfId="25719"/>
    <cellStyle name="Percent 3 10 2 4" xfId="25720"/>
    <cellStyle name="Percent 3 10 2 40" xfId="25721"/>
    <cellStyle name="Percent 3 10 2 41" xfId="25722"/>
    <cellStyle name="Percent 3 10 2 42" xfId="25723"/>
    <cellStyle name="Percent 3 10 2 43" xfId="25724"/>
    <cellStyle name="Percent 3 10 2 44" xfId="25725"/>
    <cellStyle name="Percent 3 10 2 45" xfId="25726"/>
    <cellStyle name="Percent 3 10 2 46" xfId="25727"/>
    <cellStyle name="Percent 3 10 2 47" xfId="25728"/>
    <cellStyle name="Percent 3 10 2 48" xfId="25729"/>
    <cellStyle name="Percent 3 10 2 49" xfId="25730"/>
    <cellStyle name="Percent 3 10 2 5" xfId="25731"/>
    <cellStyle name="Percent 3 10 2 50" xfId="25732"/>
    <cellStyle name="Percent 3 10 2 51" xfId="25733"/>
    <cellStyle name="Percent 3 10 2 52" xfId="25734"/>
    <cellStyle name="Percent 3 10 2 53" xfId="25735"/>
    <cellStyle name="Percent 3 10 2 54" xfId="25736"/>
    <cellStyle name="Percent 3 10 2 55" xfId="25737"/>
    <cellStyle name="Percent 3 10 2 56" xfId="25738"/>
    <cellStyle name="Percent 3 10 2 57" xfId="25739"/>
    <cellStyle name="Percent 3 10 2 58" xfId="25740"/>
    <cellStyle name="Percent 3 10 2 59" xfId="25741"/>
    <cellStyle name="Percent 3 10 2 6" xfId="25742"/>
    <cellStyle name="Percent 3 10 2 60" xfId="25743"/>
    <cellStyle name="Percent 3 10 2 61" xfId="25744"/>
    <cellStyle name="Percent 3 10 2 62" xfId="25745"/>
    <cellStyle name="Percent 3 10 2 63" xfId="25746"/>
    <cellStyle name="Percent 3 10 2 64" xfId="25747"/>
    <cellStyle name="Percent 3 10 2 65" xfId="25748"/>
    <cellStyle name="Percent 3 10 2 66" xfId="25749"/>
    <cellStyle name="Percent 3 10 2 67" xfId="25750"/>
    <cellStyle name="Percent 3 10 2 7" xfId="25751"/>
    <cellStyle name="Percent 3 10 2 8" xfId="25752"/>
    <cellStyle name="Percent 3 10 2 9" xfId="25753"/>
    <cellStyle name="Percent 3 10 20" xfId="25754"/>
    <cellStyle name="Percent 3 10 21" xfId="25755"/>
    <cellStyle name="Percent 3 10 22" xfId="25756"/>
    <cellStyle name="Percent 3 10 23" xfId="25757"/>
    <cellStyle name="Percent 3 10 24" xfId="25758"/>
    <cellStyle name="Percent 3 10 25" xfId="25759"/>
    <cellStyle name="Percent 3 10 26" xfId="25760"/>
    <cellStyle name="Percent 3 10 27" xfId="25761"/>
    <cellStyle name="Percent 3 10 28" xfId="25762"/>
    <cellStyle name="Percent 3 10 29" xfId="25763"/>
    <cellStyle name="Percent 3 10 3" xfId="25764"/>
    <cellStyle name="Percent 3 10 30" xfId="25765"/>
    <cellStyle name="Percent 3 10 31" xfId="25766"/>
    <cellStyle name="Percent 3 10 32" xfId="25767"/>
    <cellStyle name="Percent 3 10 33" xfId="25768"/>
    <cellStyle name="Percent 3 10 34" xfId="25769"/>
    <cellStyle name="Percent 3 10 35" xfId="25770"/>
    <cellStyle name="Percent 3 10 36" xfId="25771"/>
    <cellStyle name="Percent 3 10 37" xfId="25772"/>
    <cellStyle name="Percent 3 10 38" xfId="25773"/>
    <cellStyle name="Percent 3 10 39" xfId="25774"/>
    <cellStyle name="Percent 3 10 4" xfId="25775"/>
    <cellStyle name="Percent 3 10 40" xfId="25776"/>
    <cellStyle name="Percent 3 10 41" xfId="25777"/>
    <cellStyle name="Percent 3 10 42" xfId="25778"/>
    <cellStyle name="Percent 3 10 43" xfId="25779"/>
    <cellStyle name="Percent 3 10 44" xfId="25780"/>
    <cellStyle name="Percent 3 10 45" xfId="25781"/>
    <cellStyle name="Percent 3 10 46" xfId="25782"/>
    <cellStyle name="Percent 3 10 47" xfId="25783"/>
    <cellStyle name="Percent 3 10 48" xfId="25784"/>
    <cellStyle name="Percent 3 10 49" xfId="25785"/>
    <cellStyle name="Percent 3 10 5" xfId="25786"/>
    <cellStyle name="Percent 3 10 50" xfId="25787"/>
    <cellStyle name="Percent 3 10 51" xfId="25788"/>
    <cellStyle name="Percent 3 10 52" xfId="25789"/>
    <cellStyle name="Percent 3 10 53" xfId="25790"/>
    <cellStyle name="Percent 3 10 54" xfId="25791"/>
    <cellStyle name="Percent 3 10 55" xfId="25792"/>
    <cellStyle name="Percent 3 10 56" xfId="25793"/>
    <cellStyle name="Percent 3 10 57" xfId="25794"/>
    <cellStyle name="Percent 3 10 58" xfId="25795"/>
    <cellStyle name="Percent 3 10 59" xfId="25796"/>
    <cellStyle name="Percent 3 10 6" xfId="25797"/>
    <cellStyle name="Percent 3 10 60" xfId="25798"/>
    <cellStyle name="Percent 3 10 61" xfId="25799"/>
    <cellStyle name="Percent 3 10 62" xfId="25800"/>
    <cellStyle name="Percent 3 10 63" xfId="25801"/>
    <cellStyle name="Percent 3 10 64" xfId="25802"/>
    <cellStyle name="Percent 3 10 65" xfId="25803"/>
    <cellStyle name="Percent 3 10 66" xfId="25804"/>
    <cellStyle name="Percent 3 10 67" xfId="25805"/>
    <cellStyle name="Percent 3 10 68" xfId="25806"/>
    <cellStyle name="Percent 3 10 7" xfId="25807"/>
    <cellStyle name="Percent 3 10 8" xfId="25808"/>
    <cellStyle name="Percent 3 10 9" xfId="25809"/>
    <cellStyle name="Percent 3 100" xfId="25810"/>
    <cellStyle name="Percent 3 101" xfId="25811"/>
    <cellStyle name="Percent 3 102" xfId="25812"/>
    <cellStyle name="Percent 3 103" xfId="25813"/>
    <cellStyle name="Percent 3 104" xfId="25814"/>
    <cellStyle name="Percent 3 105" xfId="25815"/>
    <cellStyle name="Percent 3 106" xfId="25816"/>
    <cellStyle name="Percent 3 107" xfId="25817"/>
    <cellStyle name="Percent 3 108" xfId="25818"/>
    <cellStyle name="Percent 3 109" xfId="25819"/>
    <cellStyle name="Percent 3 11" xfId="25820"/>
    <cellStyle name="Percent 3 11 10" xfId="25821"/>
    <cellStyle name="Percent 3 11 11" xfId="25822"/>
    <cellStyle name="Percent 3 11 12" xfId="25823"/>
    <cellStyle name="Percent 3 11 13" xfId="25824"/>
    <cellStyle name="Percent 3 11 14" xfId="25825"/>
    <cellStyle name="Percent 3 11 15" xfId="25826"/>
    <cellStyle name="Percent 3 11 16" xfId="25827"/>
    <cellStyle name="Percent 3 11 17" xfId="25828"/>
    <cellStyle name="Percent 3 11 18" xfId="25829"/>
    <cellStyle name="Percent 3 11 19" xfId="25830"/>
    <cellStyle name="Percent 3 11 2" xfId="25831"/>
    <cellStyle name="Percent 3 11 20" xfId="25832"/>
    <cellStyle name="Percent 3 11 21" xfId="25833"/>
    <cellStyle name="Percent 3 11 22" xfId="25834"/>
    <cellStyle name="Percent 3 11 23" xfId="25835"/>
    <cellStyle name="Percent 3 11 24" xfId="25836"/>
    <cellStyle name="Percent 3 11 25" xfId="25837"/>
    <cellStyle name="Percent 3 11 26" xfId="25838"/>
    <cellStyle name="Percent 3 11 27" xfId="25839"/>
    <cellStyle name="Percent 3 11 28" xfId="25840"/>
    <cellStyle name="Percent 3 11 29" xfId="25841"/>
    <cellStyle name="Percent 3 11 3" xfId="25842"/>
    <cellStyle name="Percent 3 11 30" xfId="25843"/>
    <cellStyle name="Percent 3 11 31" xfId="25844"/>
    <cellStyle name="Percent 3 11 32" xfId="25845"/>
    <cellStyle name="Percent 3 11 33" xfId="25846"/>
    <cellStyle name="Percent 3 11 34" xfId="25847"/>
    <cellStyle name="Percent 3 11 35" xfId="25848"/>
    <cellStyle name="Percent 3 11 36" xfId="25849"/>
    <cellStyle name="Percent 3 11 37" xfId="25850"/>
    <cellStyle name="Percent 3 11 38" xfId="25851"/>
    <cellStyle name="Percent 3 11 39" xfId="25852"/>
    <cellStyle name="Percent 3 11 4" xfId="25853"/>
    <cellStyle name="Percent 3 11 40" xfId="25854"/>
    <cellStyle name="Percent 3 11 41" xfId="25855"/>
    <cellStyle name="Percent 3 11 42" xfId="25856"/>
    <cellStyle name="Percent 3 11 43" xfId="25857"/>
    <cellStyle name="Percent 3 11 44" xfId="25858"/>
    <cellStyle name="Percent 3 11 45" xfId="25859"/>
    <cellStyle name="Percent 3 11 46" xfId="25860"/>
    <cellStyle name="Percent 3 11 47" xfId="25861"/>
    <cellStyle name="Percent 3 11 48" xfId="25862"/>
    <cellStyle name="Percent 3 11 49" xfId="25863"/>
    <cellStyle name="Percent 3 11 5" xfId="25864"/>
    <cellStyle name="Percent 3 11 50" xfId="25865"/>
    <cellStyle name="Percent 3 11 51" xfId="25866"/>
    <cellStyle name="Percent 3 11 52" xfId="25867"/>
    <cellStyle name="Percent 3 11 53" xfId="25868"/>
    <cellStyle name="Percent 3 11 54" xfId="25869"/>
    <cellStyle name="Percent 3 11 55" xfId="25870"/>
    <cellStyle name="Percent 3 11 56" xfId="25871"/>
    <cellStyle name="Percent 3 11 57" xfId="25872"/>
    <cellStyle name="Percent 3 11 58" xfId="25873"/>
    <cellStyle name="Percent 3 11 59" xfId="25874"/>
    <cellStyle name="Percent 3 11 6" xfId="25875"/>
    <cellStyle name="Percent 3 11 60" xfId="25876"/>
    <cellStyle name="Percent 3 11 61" xfId="25877"/>
    <cellStyle name="Percent 3 11 62" xfId="25878"/>
    <cellStyle name="Percent 3 11 63" xfId="25879"/>
    <cellStyle name="Percent 3 11 64" xfId="25880"/>
    <cellStyle name="Percent 3 11 65" xfId="25881"/>
    <cellStyle name="Percent 3 11 66" xfId="25882"/>
    <cellStyle name="Percent 3 11 67" xfId="25883"/>
    <cellStyle name="Percent 3 11 7" xfId="25884"/>
    <cellStyle name="Percent 3 11 8" xfId="25885"/>
    <cellStyle name="Percent 3 11 9" xfId="25886"/>
    <cellStyle name="Percent 3 110" xfId="25887"/>
    <cellStyle name="Percent 3 111" xfId="25888"/>
    <cellStyle name="Percent 3 112" xfId="25889"/>
    <cellStyle name="Percent 3 113" xfId="25890"/>
    <cellStyle name="Percent 3 114" xfId="25891"/>
    <cellStyle name="Percent 3 12" xfId="25892"/>
    <cellStyle name="Percent 3 12 10" xfId="25893"/>
    <cellStyle name="Percent 3 12 11" xfId="25894"/>
    <cellStyle name="Percent 3 12 12" xfId="25895"/>
    <cellStyle name="Percent 3 12 13" xfId="25896"/>
    <cellStyle name="Percent 3 12 14" xfId="25897"/>
    <cellStyle name="Percent 3 12 15" xfId="25898"/>
    <cellStyle name="Percent 3 12 16" xfId="25899"/>
    <cellStyle name="Percent 3 12 17" xfId="25900"/>
    <cellStyle name="Percent 3 12 18" xfId="25901"/>
    <cellStyle name="Percent 3 12 19" xfId="25902"/>
    <cellStyle name="Percent 3 12 2" xfId="25903"/>
    <cellStyle name="Percent 3 12 20" xfId="25904"/>
    <cellStyle name="Percent 3 12 21" xfId="25905"/>
    <cellStyle name="Percent 3 12 22" xfId="25906"/>
    <cellStyle name="Percent 3 12 23" xfId="25907"/>
    <cellStyle name="Percent 3 12 24" xfId="25908"/>
    <cellStyle name="Percent 3 12 25" xfId="25909"/>
    <cellStyle name="Percent 3 12 26" xfId="25910"/>
    <cellStyle name="Percent 3 12 27" xfId="25911"/>
    <cellStyle name="Percent 3 12 28" xfId="25912"/>
    <cellStyle name="Percent 3 12 29" xfId="25913"/>
    <cellStyle name="Percent 3 12 3" xfId="25914"/>
    <cellStyle name="Percent 3 12 30" xfId="25915"/>
    <cellStyle name="Percent 3 12 31" xfId="25916"/>
    <cellStyle name="Percent 3 12 32" xfId="25917"/>
    <cellStyle name="Percent 3 12 33" xfId="25918"/>
    <cellStyle name="Percent 3 12 34" xfId="25919"/>
    <cellStyle name="Percent 3 12 35" xfId="25920"/>
    <cellStyle name="Percent 3 12 36" xfId="25921"/>
    <cellStyle name="Percent 3 12 37" xfId="25922"/>
    <cellStyle name="Percent 3 12 38" xfId="25923"/>
    <cellStyle name="Percent 3 12 39" xfId="25924"/>
    <cellStyle name="Percent 3 12 4" xfId="25925"/>
    <cellStyle name="Percent 3 12 40" xfId="25926"/>
    <cellStyle name="Percent 3 12 41" xfId="25927"/>
    <cellStyle name="Percent 3 12 42" xfId="25928"/>
    <cellStyle name="Percent 3 12 43" xfId="25929"/>
    <cellStyle name="Percent 3 12 44" xfId="25930"/>
    <cellStyle name="Percent 3 12 45" xfId="25931"/>
    <cellStyle name="Percent 3 12 46" xfId="25932"/>
    <cellStyle name="Percent 3 12 47" xfId="25933"/>
    <cellStyle name="Percent 3 12 48" xfId="25934"/>
    <cellStyle name="Percent 3 12 49" xfId="25935"/>
    <cellStyle name="Percent 3 12 5" xfId="25936"/>
    <cellStyle name="Percent 3 12 50" xfId="25937"/>
    <cellStyle name="Percent 3 12 51" xfId="25938"/>
    <cellStyle name="Percent 3 12 52" xfId="25939"/>
    <cellStyle name="Percent 3 12 53" xfId="25940"/>
    <cellStyle name="Percent 3 12 54" xfId="25941"/>
    <cellStyle name="Percent 3 12 55" xfId="25942"/>
    <cellStyle name="Percent 3 12 56" xfId="25943"/>
    <cellStyle name="Percent 3 12 57" xfId="25944"/>
    <cellStyle name="Percent 3 12 58" xfId="25945"/>
    <cellStyle name="Percent 3 12 59" xfId="25946"/>
    <cellStyle name="Percent 3 12 6" xfId="25947"/>
    <cellStyle name="Percent 3 12 60" xfId="25948"/>
    <cellStyle name="Percent 3 12 61" xfId="25949"/>
    <cellStyle name="Percent 3 12 62" xfId="25950"/>
    <cellStyle name="Percent 3 12 63" xfId="25951"/>
    <cellStyle name="Percent 3 12 64" xfId="25952"/>
    <cellStyle name="Percent 3 12 65" xfId="25953"/>
    <cellStyle name="Percent 3 12 66" xfId="25954"/>
    <cellStyle name="Percent 3 12 67" xfId="25955"/>
    <cellStyle name="Percent 3 12 7" xfId="25956"/>
    <cellStyle name="Percent 3 12 8" xfId="25957"/>
    <cellStyle name="Percent 3 12 9" xfId="25958"/>
    <cellStyle name="Percent 3 13" xfId="25959"/>
    <cellStyle name="Percent 3 13 10" xfId="25960"/>
    <cellStyle name="Percent 3 13 11" xfId="25961"/>
    <cellStyle name="Percent 3 13 12" xfId="25962"/>
    <cellStyle name="Percent 3 13 13" xfId="25963"/>
    <cellStyle name="Percent 3 13 14" xfId="25964"/>
    <cellStyle name="Percent 3 13 15" xfId="25965"/>
    <cellStyle name="Percent 3 13 16" xfId="25966"/>
    <cellStyle name="Percent 3 13 17" xfId="25967"/>
    <cellStyle name="Percent 3 13 18" xfId="25968"/>
    <cellStyle name="Percent 3 13 19" xfId="25969"/>
    <cellStyle name="Percent 3 13 2" xfId="25970"/>
    <cellStyle name="Percent 3 13 20" xfId="25971"/>
    <cellStyle name="Percent 3 13 21" xfId="25972"/>
    <cellStyle name="Percent 3 13 22" xfId="25973"/>
    <cellStyle name="Percent 3 13 23" xfId="25974"/>
    <cellStyle name="Percent 3 13 24" xfId="25975"/>
    <cellStyle name="Percent 3 13 25" xfId="25976"/>
    <cellStyle name="Percent 3 13 26" xfId="25977"/>
    <cellStyle name="Percent 3 13 27" xfId="25978"/>
    <cellStyle name="Percent 3 13 28" xfId="25979"/>
    <cellStyle name="Percent 3 13 29" xfId="25980"/>
    <cellStyle name="Percent 3 13 3" xfId="25981"/>
    <cellStyle name="Percent 3 13 30" xfId="25982"/>
    <cellStyle name="Percent 3 13 31" xfId="25983"/>
    <cellStyle name="Percent 3 13 32" xfId="25984"/>
    <cellStyle name="Percent 3 13 33" xfId="25985"/>
    <cellStyle name="Percent 3 13 34" xfId="25986"/>
    <cellStyle name="Percent 3 13 35" xfId="25987"/>
    <cellStyle name="Percent 3 13 36" xfId="25988"/>
    <cellStyle name="Percent 3 13 37" xfId="25989"/>
    <cellStyle name="Percent 3 13 38" xfId="25990"/>
    <cellStyle name="Percent 3 13 39" xfId="25991"/>
    <cellStyle name="Percent 3 13 4" xfId="25992"/>
    <cellStyle name="Percent 3 13 40" xfId="25993"/>
    <cellStyle name="Percent 3 13 41" xfId="25994"/>
    <cellStyle name="Percent 3 13 42" xfId="25995"/>
    <cellStyle name="Percent 3 13 43" xfId="25996"/>
    <cellStyle name="Percent 3 13 44" xfId="25997"/>
    <cellStyle name="Percent 3 13 45" xfId="25998"/>
    <cellStyle name="Percent 3 13 46" xfId="25999"/>
    <cellStyle name="Percent 3 13 47" xfId="26000"/>
    <cellStyle name="Percent 3 13 48" xfId="26001"/>
    <cellStyle name="Percent 3 13 49" xfId="26002"/>
    <cellStyle name="Percent 3 13 5" xfId="26003"/>
    <cellStyle name="Percent 3 13 50" xfId="26004"/>
    <cellStyle name="Percent 3 13 51" xfId="26005"/>
    <cellStyle name="Percent 3 13 52" xfId="26006"/>
    <cellStyle name="Percent 3 13 53" xfId="26007"/>
    <cellStyle name="Percent 3 13 54" xfId="26008"/>
    <cellStyle name="Percent 3 13 55" xfId="26009"/>
    <cellStyle name="Percent 3 13 56" xfId="26010"/>
    <cellStyle name="Percent 3 13 57" xfId="26011"/>
    <cellStyle name="Percent 3 13 58" xfId="26012"/>
    <cellStyle name="Percent 3 13 59" xfId="26013"/>
    <cellStyle name="Percent 3 13 6" xfId="26014"/>
    <cellStyle name="Percent 3 13 60" xfId="26015"/>
    <cellStyle name="Percent 3 13 61" xfId="26016"/>
    <cellStyle name="Percent 3 13 62" xfId="26017"/>
    <cellStyle name="Percent 3 13 63" xfId="26018"/>
    <cellStyle name="Percent 3 13 64" xfId="26019"/>
    <cellStyle name="Percent 3 13 65" xfId="26020"/>
    <cellStyle name="Percent 3 13 66" xfId="26021"/>
    <cellStyle name="Percent 3 13 67" xfId="26022"/>
    <cellStyle name="Percent 3 13 7" xfId="26023"/>
    <cellStyle name="Percent 3 13 8" xfId="26024"/>
    <cellStyle name="Percent 3 13 9" xfId="26025"/>
    <cellStyle name="Percent 3 14" xfId="26026"/>
    <cellStyle name="Percent 3 14 10" xfId="26027"/>
    <cellStyle name="Percent 3 14 11" xfId="26028"/>
    <cellStyle name="Percent 3 14 12" xfId="26029"/>
    <cellStyle name="Percent 3 14 13" xfId="26030"/>
    <cellStyle name="Percent 3 14 14" xfId="26031"/>
    <cellStyle name="Percent 3 14 15" xfId="26032"/>
    <cellStyle name="Percent 3 14 16" xfId="26033"/>
    <cellStyle name="Percent 3 14 17" xfId="26034"/>
    <cellStyle name="Percent 3 14 18" xfId="26035"/>
    <cellStyle name="Percent 3 14 19" xfId="26036"/>
    <cellStyle name="Percent 3 14 2" xfId="26037"/>
    <cellStyle name="Percent 3 14 20" xfId="26038"/>
    <cellStyle name="Percent 3 14 21" xfId="26039"/>
    <cellStyle name="Percent 3 14 22" xfId="26040"/>
    <cellStyle name="Percent 3 14 23" xfId="26041"/>
    <cellStyle name="Percent 3 14 24" xfId="26042"/>
    <cellStyle name="Percent 3 14 25" xfId="26043"/>
    <cellStyle name="Percent 3 14 26" xfId="26044"/>
    <cellStyle name="Percent 3 14 27" xfId="26045"/>
    <cellStyle name="Percent 3 14 28" xfId="26046"/>
    <cellStyle name="Percent 3 14 29" xfId="26047"/>
    <cellStyle name="Percent 3 14 3" xfId="26048"/>
    <cellStyle name="Percent 3 14 30" xfId="26049"/>
    <cellStyle name="Percent 3 14 31" xfId="26050"/>
    <cellStyle name="Percent 3 14 32" xfId="26051"/>
    <cellStyle name="Percent 3 14 33" xfId="26052"/>
    <cellStyle name="Percent 3 14 34" xfId="26053"/>
    <cellStyle name="Percent 3 14 35" xfId="26054"/>
    <cellStyle name="Percent 3 14 36" xfId="26055"/>
    <cellStyle name="Percent 3 14 37" xfId="26056"/>
    <cellStyle name="Percent 3 14 38" xfId="26057"/>
    <cellStyle name="Percent 3 14 39" xfId="26058"/>
    <cellStyle name="Percent 3 14 4" xfId="26059"/>
    <cellStyle name="Percent 3 14 40" xfId="26060"/>
    <cellStyle name="Percent 3 14 41" xfId="26061"/>
    <cellStyle name="Percent 3 14 42" xfId="26062"/>
    <cellStyle name="Percent 3 14 43" xfId="26063"/>
    <cellStyle name="Percent 3 14 44" xfId="26064"/>
    <cellStyle name="Percent 3 14 45" xfId="26065"/>
    <cellStyle name="Percent 3 14 46" xfId="26066"/>
    <cellStyle name="Percent 3 14 47" xfId="26067"/>
    <cellStyle name="Percent 3 14 48" xfId="26068"/>
    <cellStyle name="Percent 3 14 49" xfId="26069"/>
    <cellStyle name="Percent 3 14 5" xfId="26070"/>
    <cellStyle name="Percent 3 14 50" xfId="26071"/>
    <cellStyle name="Percent 3 14 51" xfId="26072"/>
    <cellStyle name="Percent 3 14 52" xfId="26073"/>
    <cellStyle name="Percent 3 14 53" xfId="26074"/>
    <cellStyle name="Percent 3 14 54" xfId="26075"/>
    <cellStyle name="Percent 3 14 55" xfId="26076"/>
    <cellStyle name="Percent 3 14 56" xfId="26077"/>
    <cellStyle name="Percent 3 14 57" xfId="26078"/>
    <cellStyle name="Percent 3 14 58" xfId="26079"/>
    <cellStyle name="Percent 3 14 59" xfId="26080"/>
    <cellStyle name="Percent 3 14 6" xfId="26081"/>
    <cellStyle name="Percent 3 14 60" xfId="26082"/>
    <cellStyle name="Percent 3 14 61" xfId="26083"/>
    <cellStyle name="Percent 3 14 62" xfId="26084"/>
    <cellStyle name="Percent 3 14 63" xfId="26085"/>
    <cellStyle name="Percent 3 14 64" xfId="26086"/>
    <cellStyle name="Percent 3 14 65" xfId="26087"/>
    <cellStyle name="Percent 3 14 66" xfId="26088"/>
    <cellStyle name="Percent 3 14 67" xfId="26089"/>
    <cellStyle name="Percent 3 14 7" xfId="26090"/>
    <cellStyle name="Percent 3 14 8" xfId="26091"/>
    <cellStyle name="Percent 3 14 9" xfId="26092"/>
    <cellStyle name="Percent 3 15" xfId="26093"/>
    <cellStyle name="Percent 3 15 10" xfId="26094"/>
    <cellStyle name="Percent 3 15 11" xfId="26095"/>
    <cellStyle name="Percent 3 15 12" xfId="26096"/>
    <cellStyle name="Percent 3 15 13" xfId="26097"/>
    <cellStyle name="Percent 3 15 14" xfId="26098"/>
    <cellStyle name="Percent 3 15 15" xfId="26099"/>
    <cellStyle name="Percent 3 15 16" xfId="26100"/>
    <cellStyle name="Percent 3 15 17" xfId="26101"/>
    <cellStyle name="Percent 3 15 18" xfId="26102"/>
    <cellStyle name="Percent 3 15 19" xfId="26103"/>
    <cellStyle name="Percent 3 15 2" xfId="26104"/>
    <cellStyle name="Percent 3 15 20" xfId="26105"/>
    <cellStyle name="Percent 3 15 21" xfId="26106"/>
    <cellStyle name="Percent 3 15 22" xfId="26107"/>
    <cellStyle name="Percent 3 15 23" xfId="26108"/>
    <cellStyle name="Percent 3 15 24" xfId="26109"/>
    <cellStyle name="Percent 3 15 25" xfId="26110"/>
    <cellStyle name="Percent 3 15 26" xfId="26111"/>
    <cellStyle name="Percent 3 15 27" xfId="26112"/>
    <cellStyle name="Percent 3 15 28" xfId="26113"/>
    <cellStyle name="Percent 3 15 29" xfId="26114"/>
    <cellStyle name="Percent 3 15 3" xfId="26115"/>
    <cellStyle name="Percent 3 15 30" xfId="26116"/>
    <cellStyle name="Percent 3 15 31" xfId="26117"/>
    <cellStyle name="Percent 3 15 32" xfId="26118"/>
    <cellStyle name="Percent 3 15 33" xfId="26119"/>
    <cellStyle name="Percent 3 15 34" xfId="26120"/>
    <cellStyle name="Percent 3 15 35" xfId="26121"/>
    <cellStyle name="Percent 3 15 36" xfId="26122"/>
    <cellStyle name="Percent 3 15 37" xfId="26123"/>
    <cellStyle name="Percent 3 15 38" xfId="26124"/>
    <cellStyle name="Percent 3 15 39" xfId="26125"/>
    <cellStyle name="Percent 3 15 4" xfId="26126"/>
    <cellStyle name="Percent 3 15 40" xfId="26127"/>
    <cellStyle name="Percent 3 15 41" xfId="26128"/>
    <cellStyle name="Percent 3 15 42" xfId="26129"/>
    <cellStyle name="Percent 3 15 43" xfId="26130"/>
    <cellStyle name="Percent 3 15 44" xfId="26131"/>
    <cellStyle name="Percent 3 15 45" xfId="26132"/>
    <cellStyle name="Percent 3 15 46" xfId="26133"/>
    <cellStyle name="Percent 3 15 47" xfId="26134"/>
    <cellStyle name="Percent 3 15 48" xfId="26135"/>
    <cellStyle name="Percent 3 15 49" xfId="26136"/>
    <cellStyle name="Percent 3 15 5" xfId="26137"/>
    <cellStyle name="Percent 3 15 50" xfId="26138"/>
    <cellStyle name="Percent 3 15 51" xfId="26139"/>
    <cellStyle name="Percent 3 15 52" xfId="26140"/>
    <cellStyle name="Percent 3 15 53" xfId="26141"/>
    <cellStyle name="Percent 3 15 54" xfId="26142"/>
    <cellStyle name="Percent 3 15 55" xfId="26143"/>
    <cellStyle name="Percent 3 15 56" xfId="26144"/>
    <cellStyle name="Percent 3 15 57" xfId="26145"/>
    <cellStyle name="Percent 3 15 58" xfId="26146"/>
    <cellStyle name="Percent 3 15 59" xfId="26147"/>
    <cellStyle name="Percent 3 15 6" xfId="26148"/>
    <cellStyle name="Percent 3 15 60" xfId="26149"/>
    <cellStyle name="Percent 3 15 61" xfId="26150"/>
    <cellStyle name="Percent 3 15 62" xfId="26151"/>
    <cellStyle name="Percent 3 15 63" xfId="26152"/>
    <cellStyle name="Percent 3 15 64" xfId="26153"/>
    <cellStyle name="Percent 3 15 65" xfId="26154"/>
    <cellStyle name="Percent 3 15 66" xfId="26155"/>
    <cellStyle name="Percent 3 15 67" xfId="26156"/>
    <cellStyle name="Percent 3 15 7" xfId="26157"/>
    <cellStyle name="Percent 3 15 8" xfId="26158"/>
    <cellStyle name="Percent 3 15 9" xfId="26159"/>
    <cellStyle name="Percent 3 16" xfId="26160"/>
    <cellStyle name="Percent 3 16 10" xfId="26161"/>
    <cellStyle name="Percent 3 16 11" xfId="26162"/>
    <cellStyle name="Percent 3 16 12" xfId="26163"/>
    <cellStyle name="Percent 3 16 13" xfId="26164"/>
    <cellStyle name="Percent 3 16 14" xfId="26165"/>
    <cellStyle name="Percent 3 16 15" xfId="26166"/>
    <cellStyle name="Percent 3 16 16" xfId="26167"/>
    <cellStyle name="Percent 3 16 17" xfId="26168"/>
    <cellStyle name="Percent 3 16 18" xfId="26169"/>
    <cellStyle name="Percent 3 16 19" xfId="26170"/>
    <cellStyle name="Percent 3 16 2" xfId="26171"/>
    <cellStyle name="Percent 3 16 20" xfId="26172"/>
    <cellStyle name="Percent 3 16 21" xfId="26173"/>
    <cellStyle name="Percent 3 16 22" xfId="26174"/>
    <cellStyle name="Percent 3 16 23" xfId="26175"/>
    <cellStyle name="Percent 3 16 24" xfId="26176"/>
    <cellStyle name="Percent 3 16 25" xfId="26177"/>
    <cellStyle name="Percent 3 16 26" xfId="26178"/>
    <cellStyle name="Percent 3 16 27" xfId="26179"/>
    <cellStyle name="Percent 3 16 28" xfId="26180"/>
    <cellStyle name="Percent 3 16 29" xfId="26181"/>
    <cellStyle name="Percent 3 16 3" xfId="26182"/>
    <cellStyle name="Percent 3 16 30" xfId="26183"/>
    <cellStyle name="Percent 3 16 31" xfId="26184"/>
    <cellStyle name="Percent 3 16 32" xfId="26185"/>
    <cellStyle name="Percent 3 16 33" xfId="26186"/>
    <cellStyle name="Percent 3 16 34" xfId="26187"/>
    <cellStyle name="Percent 3 16 35" xfId="26188"/>
    <cellStyle name="Percent 3 16 36" xfId="26189"/>
    <cellStyle name="Percent 3 16 37" xfId="26190"/>
    <cellStyle name="Percent 3 16 38" xfId="26191"/>
    <cellStyle name="Percent 3 16 39" xfId="26192"/>
    <cellStyle name="Percent 3 16 4" xfId="26193"/>
    <cellStyle name="Percent 3 16 40" xfId="26194"/>
    <cellStyle name="Percent 3 16 41" xfId="26195"/>
    <cellStyle name="Percent 3 16 42" xfId="26196"/>
    <cellStyle name="Percent 3 16 43" xfId="26197"/>
    <cellStyle name="Percent 3 16 44" xfId="26198"/>
    <cellStyle name="Percent 3 16 45" xfId="26199"/>
    <cellStyle name="Percent 3 16 46" xfId="26200"/>
    <cellStyle name="Percent 3 16 47" xfId="26201"/>
    <cellStyle name="Percent 3 16 48" xfId="26202"/>
    <cellStyle name="Percent 3 16 49" xfId="26203"/>
    <cellStyle name="Percent 3 16 5" xfId="26204"/>
    <cellStyle name="Percent 3 16 50" xfId="26205"/>
    <cellStyle name="Percent 3 16 51" xfId="26206"/>
    <cellStyle name="Percent 3 16 52" xfId="26207"/>
    <cellStyle name="Percent 3 16 53" xfId="26208"/>
    <cellStyle name="Percent 3 16 54" xfId="26209"/>
    <cellStyle name="Percent 3 16 55" xfId="26210"/>
    <cellStyle name="Percent 3 16 56" xfId="26211"/>
    <cellStyle name="Percent 3 16 57" xfId="26212"/>
    <cellStyle name="Percent 3 16 58" xfId="26213"/>
    <cellStyle name="Percent 3 16 59" xfId="26214"/>
    <cellStyle name="Percent 3 16 6" xfId="26215"/>
    <cellStyle name="Percent 3 16 60" xfId="26216"/>
    <cellStyle name="Percent 3 16 61" xfId="26217"/>
    <cellStyle name="Percent 3 16 62" xfId="26218"/>
    <cellStyle name="Percent 3 16 63" xfId="26219"/>
    <cellStyle name="Percent 3 16 64" xfId="26220"/>
    <cellStyle name="Percent 3 16 65" xfId="26221"/>
    <cellStyle name="Percent 3 16 66" xfId="26222"/>
    <cellStyle name="Percent 3 16 67" xfId="26223"/>
    <cellStyle name="Percent 3 16 7" xfId="26224"/>
    <cellStyle name="Percent 3 16 8" xfId="26225"/>
    <cellStyle name="Percent 3 16 9" xfId="26226"/>
    <cellStyle name="Percent 3 17" xfId="26227"/>
    <cellStyle name="Percent 3 17 10" xfId="26228"/>
    <cellStyle name="Percent 3 17 11" xfId="26229"/>
    <cellStyle name="Percent 3 17 12" xfId="26230"/>
    <cellStyle name="Percent 3 17 13" xfId="26231"/>
    <cellStyle name="Percent 3 17 14" xfId="26232"/>
    <cellStyle name="Percent 3 17 15" xfId="26233"/>
    <cellStyle name="Percent 3 17 16" xfId="26234"/>
    <cellStyle name="Percent 3 17 17" xfId="26235"/>
    <cellStyle name="Percent 3 17 18" xfId="26236"/>
    <cellStyle name="Percent 3 17 19" xfId="26237"/>
    <cellStyle name="Percent 3 17 2" xfId="26238"/>
    <cellStyle name="Percent 3 17 20" xfId="26239"/>
    <cellStyle name="Percent 3 17 21" xfId="26240"/>
    <cellStyle name="Percent 3 17 22" xfId="26241"/>
    <cellStyle name="Percent 3 17 23" xfId="26242"/>
    <cellStyle name="Percent 3 17 24" xfId="26243"/>
    <cellStyle name="Percent 3 17 25" xfId="26244"/>
    <cellStyle name="Percent 3 17 26" xfId="26245"/>
    <cellStyle name="Percent 3 17 27" xfId="26246"/>
    <cellStyle name="Percent 3 17 28" xfId="26247"/>
    <cellStyle name="Percent 3 17 29" xfId="26248"/>
    <cellStyle name="Percent 3 17 3" xfId="26249"/>
    <cellStyle name="Percent 3 17 30" xfId="26250"/>
    <cellStyle name="Percent 3 17 31" xfId="26251"/>
    <cellStyle name="Percent 3 17 32" xfId="26252"/>
    <cellStyle name="Percent 3 17 33" xfId="26253"/>
    <cellStyle name="Percent 3 17 34" xfId="26254"/>
    <cellStyle name="Percent 3 17 35" xfId="26255"/>
    <cellStyle name="Percent 3 17 36" xfId="26256"/>
    <cellStyle name="Percent 3 17 37" xfId="26257"/>
    <cellStyle name="Percent 3 17 38" xfId="26258"/>
    <cellStyle name="Percent 3 17 39" xfId="26259"/>
    <cellStyle name="Percent 3 17 4" xfId="26260"/>
    <cellStyle name="Percent 3 17 40" xfId="26261"/>
    <cellStyle name="Percent 3 17 41" xfId="26262"/>
    <cellStyle name="Percent 3 17 42" xfId="26263"/>
    <cellStyle name="Percent 3 17 43" xfId="26264"/>
    <cellStyle name="Percent 3 17 44" xfId="26265"/>
    <cellStyle name="Percent 3 17 45" xfId="26266"/>
    <cellStyle name="Percent 3 17 46" xfId="26267"/>
    <cellStyle name="Percent 3 17 47" xfId="26268"/>
    <cellStyle name="Percent 3 17 48" xfId="26269"/>
    <cellStyle name="Percent 3 17 49" xfId="26270"/>
    <cellStyle name="Percent 3 17 5" xfId="26271"/>
    <cellStyle name="Percent 3 17 50" xfId="26272"/>
    <cellStyle name="Percent 3 17 51" xfId="26273"/>
    <cellStyle name="Percent 3 17 52" xfId="26274"/>
    <cellStyle name="Percent 3 17 53" xfId="26275"/>
    <cellStyle name="Percent 3 17 54" xfId="26276"/>
    <cellStyle name="Percent 3 17 55" xfId="26277"/>
    <cellStyle name="Percent 3 17 56" xfId="26278"/>
    <cellStyle name="Percent 3 17 57" xfId="26279"/>
    <cellStyle name="Percent 3 17 58" xfId="26280"/>
    <cellStyle name="Percent 3 17 59" xfId="26281"/>
    <cellStyle name="Percent 3 17 6" xfId="26282"/>
    <cellStyle name="Percent 3 17 60" xfId="26283"/>
    <cellStyle name="Percent 3 17 61" xfId="26284"/>
    <cellStyle name="Percent 3 17 62" xfId="26285"/>
    <cellStyle name="Percent 3 17 63" xfId="26286"/>
    <cellStyle name="Percent 3 17 64" xfId="26287"/>
    <cellStyle name="Percent 3 17 65" xfId="26288"/>
    <cellStyle name="Percent 3 17 66" xfId="26289"/>
    <cellStyle name="Percent 3 17 67" xfId="26290"/>
    <cellStyle name="Percent 3 17 7" xfId="26291"/>
    <cellStyle name="Percent 3 17 8" xfId="26292"/>
    <cellStyle name="Percent 3 17 9" xfId="26293"/>
    <cellStyle name="Percent 3 18" xfId="26294"/>
    <cellStyle name="Percent 3 18 10" xfId="26295"/>
    <cellStyle name="Percent 3 18 11" xfId="26296"/>
    <cellStyle name="Percent 3 18 12" xfId="26297"/>
    <cellStyle name="Percent 3 18 13" xfId="26298"/>
    <cellStyle name="Percent 3 18 14" xfId="26299"/>
    <cellStyle name="Percent 3 18 15" xfId="26300"/>
    <cellStyle name="Percent 3 18 16" xfId="26301"/>
    <cellStyle name="Percent 3 18 17" xfId="26302"/>
    <cellStyle name="Percent 3 18 18" xfId="26303"/>
    <cellStyle name="Percent 3 18 19" xfId="26304"/>
    <cellStyle name="Percent 3 18 2" xfId="26305"/>
    <cellStyle name="Percent 3 18 20" xfId="26306"/>
    <cellStyle name="Percent 3 18 21" xfId="26307"/>
    <cellStyle name="Percent 3 18 22" xfId="26308"/>
    <cellStyle name="Percent 3 18 23" xfId="26309"/>
    <cellStyle name="Percent 3 18 24" xfId="26310"/>
    <cellStyle name="Percent 3 18 25" xfId="26311"/>
    <cellStyle name="Percent 3 18 26" xfId="26312"/>
    <cellStyle name="Percent 3 18 27" xfId="26313"/>
    <cellStyle name="Percent 3 18 28" xfId="26314"/>
    <cellStyle name="Percent 3 18 29" xfId="26315"/>
    <cellStyle name="Percent 3 18 3" xfId="26316"/>
    <cellStyle name="Percent 3 18 30" xfId="26317"/>
    <cellStyle name="Percent 3 18 31" xfId="26318"/>
    <cellStyle name="Percent 3 18 32" xfId="26319"/>
    <cellStyle name="Percent 3 18 33" xfId="26320"/>
    <cellStyle name="Percent 3 18 34" xfId="26321"/>
    <cellStyle name="Percent 3 18 35" xfId="26322"/>
    <cellStyle name="Percent 3 18 36" xfId="26323"/>
    <cellStyle name="Percent 3 18 37" xfId="26324"/>
    <cellStyle name="Percent 3 18 38" xfId="26325"/>
    <cellStyle name="Percent 3 18 39" xfId="26326"/>
    <cellStyle name="Percent 3 18 4" xfId="26327"/>
    <cellStyle name="Percent 3 18 40" xfId="26328"/>
    <cellStyle name="Percent 3 18 41" xfId="26329"/>
    <cellStyle name="Percent 3 18 42" xfId="26330"/>
    <cellStyle name="Percent 3 18 43" xfId="26331"/>
    <cellStyle name="Percent 3 18 44" xfId="26332"/>
    <cellStyle name="Percent 3 18 45" xfId="26333"/>
    <cellStyle name="Percent 3 18 46" xfId="26334"/>
    <cellStyle name="Percent 3 18 47" xfId="26335"/>
    <cellStyle name="Percent 3 18 48" xfId="26336"/>
    <cellStyle name="Percent 3 18 49" xfId="26337"/>
    <cellStyle name="Percent 3 18 5" xfId="26338"/>
    <cellStyle name="Percent 3 18 50" xfId="26339"/>
    <cellStyle name="Percent 3 18 51" xfId="26340"/>
    <cellStyle name="Percent 3 18 52" xfId="26341"/>
    <cellStyle name="Percent 3 18 53" xfId="26342"/>
    <cellStyle name="Percent 3 18 54" xfId="26343"/>
    <cellStyle name="Percent 3 18 55" xfId="26344"/>
    <cellStyle name="Percent 3 18 56" xfId="26345"/>
    <cellStyle name="Percent 3 18 57" xfId="26346"/>
    <cellStyle name="Percent 3 18 58" xfId="26347"/>
    <cellStyle name="Percent 3 18 59" xfId="26348"/>
    <cellStyle name="Percent 3 18 6" xfId="26349"/>
    <cellStyle name="Percent 3 18 60" xfId="26350"/>
    <cellStyle name="Percent 3 18 61" xfId="26351"/>
    <cellStyle name="Percent 3 18 62" xfId="26352"/>
    <cellStyle name="Percent 3 18 63" xfId="26353"/>
    <cellStyle name="Percent 3 18 64" xfId="26354"/>
    <cellStyle name="Percent 3 18 65" xfId="26355"/>
    <cellStyle name="Percent 3 18 66" xfId="26356"/>
    <cellStyle name="Percent 3 18 67" xfId="26357"/>
    <cellStyle name="Percent 3 18 7" xfId="26358"/>
    <cellStyle name="Percent 3 18 8" xfId="26359"/>
    <cellStyle name="Percent 3 18 9" xfId="26360"/>
    <cellStyle name="Percent 3 19" xfId="26361"/>
    <cellStyle name="Percent 3 19 10" xfId="26362"/>
    <cellStyle name="Percent 3 19 11" xfId="26363"/>
    <cellStyle name="Percent 3 19 12" xfId="26364"/>
    <cellStyle name="Percent 3 19 13" xfId="26365"/>
    <cellStyle name="Percent 3 19 14" xfId="26366"/>
    <cellStyle name="Percent 3 19 15" xfId="26367"/>
    <cellStyle name="Percent 3 19 16" xfId="26368"/>
    <cellStyle name="Percent 3 19 17" xfId="26369"/>
    <cellStyle name="Percent 3 19 18" xfId="26370"/>
    <cellStyle name="Percent 3 19 19" xfId="26371"/>
    <cellStyle name="Percent 3 19 2" xfId="26372"/>
    <cellStyle name="Percent 3 19 20" xfId="26373"/>
    <cellStyle name="Percent 3 19 21" xfId="26374"/>
    <cellStyle name="Percent 3 19 22" xfId="26375"/>
    <cellStyle name="Percent 3 19 23" xfId="26376"/>
    <cellStyle name="Percent 3 19 24" xfId="26377"/>
    <cellStyle name="Percent 3 19 25" xfId="26378"/>
    <cellStyle name="Percent 3 19 26" xfId="26379"/>
    <cellStyle name="Percent 3 19 27" xfId="26380"/>
    <cellStyle name="Percent 3 19 28" xfId="26381"/>
    <cellStyle name="Percent 3 19 29" xfId="26382"/>
    <cellStyle name="Percent 3 19 3" xfId="26383"/>
    <cellStyle name="Percent 3 19 30" xfId="26384"/>
    <cellStyle name="Percent 3 19 31" xfId="26385"/>
    <cellStyle name="Percent 3 19 32" xfId="26386"/>
    <cellStyle name="Percent 3 19 33" xfId="26387"/>
    <cellStyle name="Percent 3 19 34" xfId="26388"/>
    <cellStyle name="Percent 3 19 35" xfId="26389"/>
    <cellStyle name="Percent 3 19 36" xfId="26390"/>
    <cellStyle name="Percent 3 19 37" xfId="26391"/>
    <cellStyle name="Percent 3 19 38" xfId="26392"/>
    <cellStyle name="Percent 3 19 39" xfId="26393"/>
    <cellStyle name="Percent 3 19 4" xfId="26394"/>
    <cellStyle name="Percent 3 19 40" xfId="26395"/>
    <cellStyle name="Percent 3 19 41" xfId="26396"/>
    <cellStyle name="Percent 3 19 42" xfId="26397"/>
    <cellStyle name="Percent 3 19 43" xfId="26398"/>
    <cellStyle name="Percent 3 19 44" xfId="26399"/>
    <cellStyle name="Percent 3 19 45" xfId="26400"/>
    <cellStyle name="Percent 3 19 46" xfId="26401"/>
    <cellStyle name="Percent 3 19 47" xfId="26402"/>
    <cellStyle name="Percent 3 19 48" xfId="26403"/>
    <cellStyle name="Percent 3 19 49" xfId="26404"/>
    <cellStyle name="Percent 3 19 5" xfId="26405"/>
    <cellStyle name="Percent 3 19 50" xfId="26406"/>
    <cellStyle name="Percent 3 19 51" xfId="26407"/>
    <cellStyle name="Percent 3 19 52" xfId="26408"/>
    <cellStyle name="Percent 3 19 53" xfId="26409"/>
    <cellStyle name="Percent 3 19 54" xfId="26410"/>
    <cellStyle name="Percent 3 19 55" xfId="26411"/>
    <cellStyle name="Percent 3 19 56" xfId="26412"/>
    <cellStyle name="Percent 3 19 57" xfId="26413"/>
    <cellStyle name="Percent 3 19 58" xfId="26414"/>
    <cellStyle name="Percent 3 19 59" xfId="26415"/>
    <cellStyle name="Percent 3 19 6" xfId="26416"/>
    <cellStyle name="Percent 3 19 60" xfId="26417"/>
    <cellStyle name="Percent 3 19 61" xfId="26418"/>
    <cellStyle name="Percent 3 19 62" xfId="26419"/>
    <cellStyle name="Percent 3 19 63" xfId="26420"/>
    <cellStyle name="Percent 3 19 64" xfId="26421"/>
    <cellStyle name="Percent 3 19 65" xfId="26422"/>
    <cellStyle name="Percent 3 19 66" xfId="26423"/>
    <cellStyle name="Percent 3 19 67" xfId="26424"/>
    <cellStyle name="Percent 3 19 7" xfId="26425"/>
    <cellStyle name="Percent 3 19 8" xfId="26426"/>
    <cellStyle name="Percent 3 19 9" xfId="26427"/>
    <cellStyle name="Percent 3 2" xfId="1441"/>
    <cellStyle name="Percent 3 2 10" xfId="26428"/>
    <cellStyle name="Percent 3 2 11" xfId="26429"/>
    <cellStyle name="Percent 3 2 12" xfId="26430"/>
    <cellStyle name="Percent 3 2 13" xfId="26431"/>
    <cellStyle name="Percent 3 2 14" xfId="26432"/>
    <cellStyle name="Percent 3 2 15" xfId="26433"/>
    <cellStyle name="Percent 3 2 16" xfId="26434"/>
    <cellStyle name="Percent 3 2 17" xfId="26435"/>
    <cellStyle name="Percent 3 2 18" xfId="26436"/>
    <cellStyle name="Percent 3 2 19" xfId="26437"/>
    <cellStyle name="Percent 3 2 2" xfId="26438"/>
    <cellStyle name="Percent 3 2 20" xfId="26439"/>
    <cellStyle name="Percent 3 2 21" xfId="26440"/>
    <cellStyle name="Percent 3 2 22" xfId="26441"/>
    <cellStyle name="Percent 3 2 23" xfId="26442"/>
    <cellStyle name="Percent 3 2 24" xfId="26443"/>
    <cellStyle name="Percent 3 2 25" xfId="26444"/>
    <cellStyle name="Percent 3 2 26" xfId="26445"/>
    <cellStyle name="Percent 3 2 27" xfId="26446"/>
    <cellStyle name="Percent 3 2 28" xfId="26447"/>
    <cellStyle name="Percent 3 2 29" xfId="26448"/>
    <cellStyle name="Percent 3 2 3" xfId="26449"/>
    <cellStyle name="Percent 3 2 30" xfId="26450"/>
    <cellStyle name="Percent 3 2 31" xfId="26451"/>
    <cellStyle name="Percent 3 2 32" xfId="26452"/>
    <cellStyle name="Percent 3 2 33" xfId="26453"/>
    <cellStyle name="Percent 3 2 34" xfId="26454"/>
    <cellStyle name="Percent 3 2 35" xfId="26455"/>
    <cellStyle name="Percent 3 2 36" xfId="26456"/>
    <cellStyle name="Percent 3 2 37" xfId="26457"/>
    <cellStyle name="Percent 3 2 38" xfId="26458"/>
    <cellStyle name="Percent 3 2 39" xfId="26459"/>
    <cellStyle name="Percent 3 2 4" xfId="26460"/>
    <cellStyle name="Percent 3 2 40" xfId="26461"/>
    <cellStyle name="Percent 3 2 41" xfId="26462"/>
    <cellStyle name="Percent 3 2 42" xfId="26463"/>
    <cellStyle name="Percent 3 2 43" xfId="26464"/>
    <cellStyle name="Percent 3 2 44" xfId="26465"/>
    <cellStyle name="Percent 3 2 45" xfId="26466"/>
    <cellStyle name="Percent 3 2 46" xfId="26467"/>
    <cellStyle name="Percent 3 2 47" xfId="26468"/>
    <cellStyle name="Percent 3 2 48" xfId="26469"/>
    <cellStyle name="Percent 3 2 49" xfId="26470"/>
    <cellStyle name="Percent 3 2 5" xfId="26471"/>
    <cellStyle name="Percent 3 2 50" xfId="26472"/>
    <cellStyle name="Percent 3 2 51" xfId="26473"/>
    <cellStyle name="Percent 3 2 52" xfId="26474"/>
    <cellStyle name="Percent 3 2 53" xfId="26475"/>
    <cellStyle name="Percent 3 2 54" xfId="26476"/>
    <cellStyle name="Percent 3 2 55" xfId="26477"/>
    <cellStyle name="Percent 3 2 56" xfId="26478"/>
    <cellStyle name="Percent 3 2 57" xfId="26479"/>
    <cellStyle name="Percent 3 2 58" xfId="26480"/>
    <cellStyle name="Percent 3 2 59" xfId="26481"/>
    <cellStyle name="Percent 3 2 6" xfId="26482"/>
    <cellStyle name="Percent 3 2 60" xfId="26483"/>
    <cellStyle name="Percent 3 2 61" xfId="26484"/>
    <cellStyle name="Percent 3 2 62" xfId="26485"/>
    <cellStyle name="Percent 3 2 63" xfId="26486"/>
    <cellStyle name="Percent 3 2 64" xfId="26487"/>
    <cellStyle name="Percent 3 2 65" xfId="26488"/>
    <cellStyle name="Percent 3 2 66" xfId="26489"/>
    <cellStyle name="Percent 3 2 67" xfId="26490"/>
    <cellStyle name="Percent 3 2 7" xfId="26491"/>
    <cellStyle name="Percent 3 2 8" xfId="26492"/>
    <cellStyle name="Percent 3 2 9" xfId="26493"/>
    <cellStyle name="Percent 3 20" xfId="26494"/>
    <cellStyle name="Percent 3 20 10" xfId="26495"/>
    <cellStyle name="Percent 3 20 11" xfId="26496"/>
    <cellStyle name="Percent 3 20 12" xfId="26497"/>
    <cellStyle name="Percent 3 20 13" xfId="26498"/>
    <cellStyle name="Percent 3 20 14" xfId="26499"/>
    <cellStyle name="Percent 3 20 15" xfId="26500"/>
    <cellStyle name="Percent 3 20 16" xfId="26501"/>
    <cellStyle name="Percent 3 20 17" xfId="26502"/>
    <cellStyle name="Percent 3 20 18" xfId="26503"/>
    <cellStyle name="Percent 3 20 19" xfId="26504"/>
    <cellStyle name="Percent 3 20 2" xfId="26505"/>
    <cellStyle name="Percent 3 20 20" xfId="26506"/>
    <cellStyle name="Percent 3 20 21" xfId="26507"/>
    <cellStyle name="Percent 3 20 22" xfId="26508"/>
    <cellStyle name="Percent 3 20 23" xfId="26509"/>
    <cellStyle name="Percent 3 20 24" xfId="26510"/>
    <cellStyle name="Percent 3 20 25" xfId="26511"/>
    <cellStyle name="Percent 3 20 26" xfId="26512"/>
    <cellStyle name="Percent 3 20 27" xfId="26513"/>
    <cellStyle name="Percent 3 20 28" xfId="26514"/>
    <cellStyle name="Percent 3 20 29" xfId="26515"/>
    <cellStyle name="Percent 3 20 3" xfId="26516"/>
    <cellStyle name="Percent 3 20 30" xfId="26517"/>
    <cellStyle name="Percent 3 20 31" xfId="26518"/>
    <cellStyle name="Percent 3 20 32" xfId="26519"/>
    <cellStyle name="Percent 3 20 33" xfId="26520"/>
    <cellStyle name="Percent 3 20 34" xfId="26521"/>
    <cellStyle name="Percent 3 20 35" xfId="26522"/>
    <cellStyle name="Percent 3 20 36" xfId="26523"/>
    <cellStyle name="Percent 3 20 37" xfId="26524"/>
    <cellStyle name="Percent 3 20 38" xfId="26525"/>
    <cellStyle name="Percent 3 20 39" xfId="26526"/>
    <cellStyle name="Percent 3 20 4" xfId="26527"/>
    <cellStyle name="Percent 3 20 40" xfId="26528"/>
    <cellStyle name="Percent 3 20 41" xfId="26529"/>
    <cellStyle name="Percent 3 20 42" xfId="26530"/>
    <cellStyle name="Percent 3 20 43" xfId="26531"/>
    <cellStyle name="Percent 3 20 44" xfId="26532"/>
    <cellStyle name="Percent 3 20 45" xfId="26533"/>
    <cellStyle name="Percent 3 20 46" xfId="26534"/>
    <cellStyle name="Percent 3 20 47" xfId="26535"/>
    <cellStyle name="Percent 3 20 48" xfId="26536"/>
    <cellStyle name="Percent 3 20 49" xfId="26537"/>
    <cellStyle name="Percent 3 20 5" xfId="26538"/>
    <cellStyle name="Percent 3 20 50" xfId="26539"/>
    <cellStyle name="Percent 3 20 51" xfId="26540"/>
    <cellStyle name="Percent 3 20 52" xfId="26541"/>
    <cellStyle name="Percent 3 20 53" xfId="26542"/>
    <cellStyle name="Percent 3 20 54" xfId="26543"/>
    <cellStyle name="Percent 3 20 55" xfId="26544"/>
    <cellStyle name="Percent 3 20 56" xfId="26545"/>
    <cellStyle name="Percent 3 20 57" xfId="26546"/>
    <cellStyle name="Percent 3 20 58" xfId="26547"/>
    <cellStyle name="Percent 3 20 59" xfId="26548"/>
    <cellStyle name="Percent 3 20 6" xfId="26549"/>
    <cellStyle name="Percent 3 20 60" xfId="26550"/>
    <cellStyle name="Percent 3 20 61" xfId="26551"/>
    <cellStyle name="Percent 3 20 62" xfId="26552"/>
    <cellStyle name="Percent 3 20 63" xfId="26553"/>
    <cellStyle name="Percent 3 20 64" xfId="26554"/>
    <cellStyle name="Percent 3 20 65" xfId="26555"/>
    <cellStyle name="Percent 3 20 66" xfId="26556"/>
    <cellStyle name="Percent 3 20 67" xfId="26557"/>
    <cellStyle name="Percent 3 20 7" xfId="26558"/>
    <cellStyle name="Percent 3 20 8" xfId="26559"/>
    <cellStyle name="Percent 3 20 9" xfId="26560"/>
    <cellStyle name="Percent 3 21" xfId="26561"/>
    <cellStyle name="Percent 3 21 10" xfId="26562"/>
    <cellStyle name="Percent 3 21 11" xfId="26563"/>
    <cellStyle name="Percent 3 21 12" xfId="26564"/>
    <cellStyle name="Percent 3 21 13" xfId="26565"/>
    <cellStyle name="Percent 3 21 14" xfId="26566"/>
    <cellStyle name="Percent 3 21 15" xfId="26567"/>
    <cellStyle name="Percent 3 21 16" xfId="26568"/>
    <cellStyle name="Percent 3 21 17" xfId="26569"/>
    <cellStyle name="Percent 3 21 18" xfId="26570"/>
    <cellStyle name="Percent 3 21 19" xfId="26571"/>
    <cellStyle name="Percent 3 21 2" xfId="26572"/>
    <cellStyle name="Percent 3 21 20" xfId="26573"/>
    <cellStyle name="Percent 3 21 21" xfId="26574"/>
    <cellStyle name="Percent 3 21 22" xfId="26575"/>
    <cellStyle name="Percent 3 21 23" xfId="26576"/>
    <cellStyle name="Percent 3 21 24" xfId="26577"/>
    <cellStyle name="Percent 3 21 25" xfId="26578"/>
    <cellStyle name="Percent 3 21 26" xfId="26579"/>
    <cellStyle name="Percent 3 21 27" xfId="26580"/>
    <cellStyle name="Percent 3 21 28" xfId="26581"/>
    <cellStyle name="Percent 3 21 29" xfId="26582"/>
    <cellStyle name="Percent 3 21 3" xfId="26583"/>
    <cellStyle name="Percent 3 21 30" xfId="26584"/>
    <cellStyle name="Percent 3 21 31" xfId="26585"/>
    <cellStyle name="Percent 3 21 32" xfId="26586"/>
    <cellStyle name="Percent 3 21 33" xfId="26587"/>
    <cellStyle name="Percent 3 21 34" xfId="26588"/>
    <cellStyle name="Percent 3 21 35" xfId="26589"/>
    <cellStyle name="Percent 3 21 36" xfId="26590"/>
    <cellStyle name="Percent 3 21 37" xfId="26591"/>
    <cellStyle name="Percent 3 21 38" xfId="26592"/>
    <cellStyle name="Percent 3 21 39" xfId="26593"/>
    <cellStyle name="Percent 3 21 4" xfId="26594"/>
    <cellStyle name="Percent 3 21 40" xfId="26595"/>
    <cellStyle name="Percent 3 21 41" xfId="26596"/>
    <cellStyle name="Percent 3 21 42" xfId="26597"/>
    <cellStyle name="Percent 3 21 43" xfId="26598"/>
    <cellStyle name="Percent 3 21 44" xfId="26599"/>
    <cellStyle name="Percent 3 21 45" xfId="26600"/>
    <cellStyle name="Percent 3 21 46" xfId="26601"/>
    <cellStyle name="Percent 3 21 47" xfId="26602"/>
    <cellStyle name="Percent 3 21 48" xfId="26603"/>
    <cellStyle name="Percent 3 21 49" xfId="26604"/>
    <cellStyle name="Percent 3 21 5" xfId="26605"/>
    <cellStyle name="Percent 3 21 50" xfId="26606"/>
    <cellStyle name="Percent 3 21 51" xfId="26607"/>
    <cellStyle name="Percent 3 21 52" xfId="26608"/>
    <cellStyle name="Percent 3 21 53" xfId="26609"/>
    <cellStyle name="Percent 3 21 54" xfId="26610"/>
    <cellStyle name="Percent 3 21 55" xfId="26611"/>
    <cellStyle name="Percent 3 21 56" xfId="26612"/>
    <cellStyle name="Percent 3 21 57" xfId="26613"/>
    <cellStyle name="Percent 3 21 58" xfId="26614"/>
    <cellStyle name="Percent 3 21 59" xfId="26615"/>
    <cellStyle name="Percent 3 21 6" xfId="26616"/>
    <cellStyle name="Percent 3 21 60" xfId="26617"/>
    <cellStyle name="Percent 3 21 61" xfId="26618"/>
    <cellStyle name="Percent 3 21 62" xfId="26619"/>
    <cellStyle name="Percent 3 21 63" xfId="26620"/>
    <cellStyle name="Percent 3 21 64" xfId="26621"/>
    <cellStyle name="Percent 3 21 65" xfId="26622"/>
    <cellStyle name="Percent 3 21 66" xfId="26623"/>
    <cellStyle name="Percent 3 21 67" xfId="26624"/>
    <cellStyle name="Percent 3 21 7" xfId="26625"/>
    <cellStyle name="Percent 3 21 8" xfId="26626"/>
    <cellStyle name="Percent 3 21 9" xfId="26627"/>
    <cellStyle name="Percent 3 22" xfId="26628"/>
    <cellStyle name="Percent 3 22 10" xfId="26629"/>
    <cellStyle name="Percent 3 22 11" xfId="26630"/>
    <cellStyle name="Percent 3 22 12" xfId="26631"/>
    <cellStyle name="Percent 3 22 13" xfId="26632"/>
    <cellStyle name="Percent 3 22 14" xfId="26633"/>
    <cellStyle name="Percent 3 22 15" xfId="26634"/>
    <cellStyle name="Percent 3 22 16" xfId="26635"/>
    <cellStyle name="Percent 3 22 17" xfId="26636"/>
    <cellStyle name="Percent 3 22 18" xfId="26637"/>
    <cellStyle name="Percent 3 22 19" xfId="26638"/>
    <cellStyle name="Percent 3 22 2" xfId="26639"/>
    <cellStyle name="Percent 3 22 20" xfId="26640"/>
    <cellStyle name="Percent 3 22 21" xfId="26641"/>
    <cellStyle name="Percent 3 22 22" xfId="26642"/>
    <cellStyle name="Percent 3 22 23" xfId="26643"/>
    <cellStyle name="Percent 3 22 24" xfId="26644"/>
    <cellStyle name="Percent 3 22 25" xfId="26645"/>
    <cellStyle name="Percent 3 22 26" xfId="26646"/>
    <cellStyle name="Percent 3 22 27" xfId="26647"/>
    <cellStyle name="Percent 3 22 28" xfId="26648"/>
    <cellStyle name="Percent 3 22 29" xfId="26649"/>
    <cellStyle name="Percent 3 22 3" xfId="26650"/>
    <cellStyle name="Percent 3 22 30" xfId="26651"/>
    <cellStyle name="Percent 3 22 31" xfId="26652"/>
    <cellStyle name="Percent 3 22 32" xfId="26653"/>
    <cellStyle name="Percent 3 22 33" xfId="26654"/>
    <cellStyle name="Percent 3 22 34" xfId="26655"/>
    <cellStyle name="Percent 3 22 35" xfId="26656"/>
    <cellStyle name="Percent 3 22 36" xfId="26657"/>
    <cellStyle name="Percent 3 22 37" xfId="26658"/>
    <cellStyle name="Percent 3 22 38" xfId="26659"/>
    <cellStyle name="Percent 3 22 39" xfId="26660"/>
    <cellStyle name="Percent 3 22 4" xfId="26661"/>
    <cellStyle name="Percent 3 22 40" xfId="26662"/>
    <cellStyle name="Percent 3 22 41" xfId="26663"/>
    <cellStyle name="Percent 3 22 42" xfId="26664"/>
    <cellStyle name="Percent 3 22 43" xfId="26665"/>
    <cellStyle name="Percent 3 22 44" xfId="26666"/>
    <cellStyle name="Percent 3 22 45" xfId="26667"/>
    <cellStyle name="Percent 3 22 46" xfId="26668"/>
    <cellStyle name="Percent 3 22 47" xfId="26669"/>
    <cellStyle name="Percent 3 22 48" xfId="26670"/>
    <cellStyle name="Percent 3 22 49" xfId="26671"/>
    <cellStyle name="Percent 3 22 5" xfId="26672"/>
    <cellStyle name="Percent 3 22 50" xfId="26673"/>
    <cellStyle name="Percent 3 22 51" xfId="26674"/>
    <cellStyle name="Percent 3 22 52" xfId="26675"/>
    <cellStyle name="Percent 3 22 53" xfId="26676"/>
    <cellStyle name="Percent 3 22 54" xfId="26677"/>
    <cellStyle name="Percent 3 22 55" xfId="26678"/>
    <cellStyle name="Percent 3 22 56" xfId="26679"/>
    <cellStyle name="Percent 3 22 57" xfId="26680"/>
    <cellStyle name="Percent 3 22 58" xfId="26681"/>
    <cellStyle name="Percent 3 22 59" xfId="26682"/>
    <cellStyle name="Percent 3 22 6" xfId="26683"/>
    <cellStyle name="Percent 3 22 60" xfId="26684"/>
    <cellStyle name="Percent 3 22 61" xfId="26685"/>
    <cellStyle name="Percent 3 22 62" xfId="26686"/>
    <cellStyle name="Percent 3 22 63" xfId="26687"/>
    <cellStyle name="Percent 3 22 64" xfId="26688"/>
    <cellStyle name="Percent 3 22 65" xfId="26689"/>
    <cellStyle name="Percent 3 22 66" xfId="26690"/>
    <cellStyle name="Percent 3 22 67" xfId="26691"/>
    <cellStyle name="Percent 3 22 7" xfId="26692"/>
    <cellStyle name="Percent 3 22 8" xfId="26693"/>
    <cellStyle name="Percent 3 22 9" xfId="26694"/>
    <cellStyle name="Percent 3 23" xfId="26695"/>
    <cellStyle name="Percent 3 23 10" xfId="26696"/>
    <cellStyle name="Percent 3 23 11" xfId="26697"/>
    <cellStyle name="Percent 3 23 12" xfId="26698"/>
    <cellStyle name="Percent 3 23 13" xfId="26699"/>
    <cellStyle name="Percent 3 23 14" xfId="26700"/>
    <cellStyle name="Percent 3 23 15" xfId="26701"/>
    <cellStyle name="Percent 3 23 16" xfId="26702"/>
    <cellStyle name="Percent 3 23 17" xfId="26703"/>
    <cellStyle name="Percent 3 23 18" xfId="26704"/>
    <cellStyle name="Percent 3 23 19" xfId="26705"/>
    <cellStyle name="Percent 3 23 2" xfId="26706"/>
    <cellStyle name="Percent 3 23 20" xfId="26707"/>
    <cellStyle name="Percent 3 23 21" xfId="26708"/>
    <cellStyle name="Percent 3 23 22" xfId="26709"/>
    <cellStyle name="Percent 3 23 23" xfId="26710"/>
    <cellStyle name="Percent 3 23 24" xfId="26711"/>
    <cellStyle name="Percent 3 23 25" xfId="26712"/>
    <cellStyle name="Percent 3 23 26" xfId="26713"/>
    <cellStyle name="Percent 3 23 27" xfId="26714"/>
    <cellStyle name="Percent 3 23 28" xfId="26715"/>
    <cellStyle name="Percent 3 23 29" xfId="26716"/>
    <cellStyle name="Percent 3 23 3" xfId="26717"/>
    <cellStyle name="Percent 3 23 30" xfId="26718"/>
    <cellStyle name="Percent 3 23 31" xfId="26719"/>
    <cellStyle name="Percent 3 23 32" xfId="26720"/>
    <cellStyle name="Percent 3 23 33" xfId="26721"/>
    <cellStyle name="Percent 3 23 34" xfId="26722"/>
    <cellStyle name="Percent 3 23 35" xfId="26723"/>
    <cellStyle name="Percent 3 23 36" xfId="26724"/>
    <cellStyle name="Percent 3 23 37" xfId="26725"/>
    <cellStyle name="Percent 3 23 38" xfId="26726"/>
    <cellStyle name="Percent 3 23 39" xfId="26727"/>
    <cellStyle name="Percent 3 23 4" xfId="26728"/>
    <cellStyle name="Percent 3 23 40" xfId="26729"/>
    <cellStyle name="Percent 3 23 41" xfId="26730"/>
    <cellStyle name="Percent 3 23 42" xfId="26731"/>
    <cellStyle name="Percent 3 23 43" xfId="26732"/>
    <cellStyle name="Percent 3 23 44" xfId="26733"/>
    <cellStyle name="Percent 3 23 45" xfId="26734"/>
    <cellStyle name="Percent 3 23 46" xfId="26735"/>
    <cellStyle name="Percent 3 23 47" xfId="26736"/>
    <cellStyle name="Percent 3 23 48" xfId="26737"/>
    <cellStyle name="Percent 3 23 49" xfId="26738"/>
    <cellStyle name="Percent 3 23 5" xfId="26739"/>
    <cellStyle name="Percent 3 23 50" xfId="26740"/>
    <cellStyle name="Percent 3 23 51" xfId="26741"/>
    <cellStyle name="Percent 3 23 52" xfId="26742"/>
    <cellStyle name="Percent 3 23 53" xfId="26743"/>
    <cellStyle name="Percent 3 23 54" xfId="26744"/>
    <cellStyle name="Percent 3 23 55" xfId="26745"/>
    <cellStyle name="Percent 3 23 56" xfId="26746"/>
    <cellStyle name="Percent 3 23 57" xfId="26747"/>
    <cellStyle name="Percent 3 23 58" xfId="26748"/>
    <cellStyle name="Percent 3 23 59" xfId="26749"/>
    <cellStyle name="Percent 3 23 6" xfId="26750"/>
    <cellStyle name="Percent 3 23 60" xfId="26751"/>
    <cellStyle name="Percent 3 23 61" xfId="26752"/>
    <cellStyle name="Percent 3 23 62" xfId="26753"/>
    <cellStyle name="Percent 3 23 63" xfId="26754"/>
    <cellStyle name="Percent 3 23 64" xfId="26755"/>
    <cellStyle name="Percent 3 23 65" xfId="26756"/>
    <cellStyle name="Percent 3 23 66" xfId="26757"/>
    <cellStyle name="Percent 3 23 67" xfId="26758"/>
    <cellStyle name="Percent 3 23 7" xfId="26759"/>
    <cellStyle name="Percent 3 23 8" xfId="26760"/>
    <cellStyle name="Percent 3 23 9" xfId="26761"/>
    <cellStyle name="Percent 3 24" xfId="26762"/>
    <cellStyle name="Percent 3 24 10" xfId="26763"/>
    <cellStyle name="Percent 3 24 11" xfId="26764"/>
    <cellStyle name="Percent 3 24 12" xfId="26765"/>
    <cellStyle name="Percent 3 24 13" xfId="26766"/>
    <cellStyle name="Percent 3 24 14" xfId="26767"/>
    <cellStyle name="Percent 3 24 15" xfId="26768"/>
    <cellStyle name="Percent 3 24 16" xfId="26769"/>
    <cellStyle name="Percent 3 24 17" xfId="26770"/>
    <cellStyle name="Percent 3 24 18" xfId="26771"/>
    <cellStyle name="Percent 3 24 19" xfId="26772"/>
    <cellStyle name="Percent 3 24 2" xfId="26773"/>
    <cellStyle name="Percent 3 24 20" xfId="26774"/>
    <cellStyle name="Percent 3 24 21" xfId="26775"/>
    <cellStyle name="Percent 3 24 22" xfId="26776"/>
    <cellStyle name="Percent 3 24 23" xfId="26777"/>
    <cellStyle name="Percent 3 24 24" xfId="26778"/>
    <cellStyle name="Percent 3 24 25" xfId="26779"/>
    <cellStyle name="Percent 3 24 26" xfId="26780"/>
    <cellStyle name="Percent 3 24 27" xfId="26781"/>
    <cellStyle name="Percent 3 24 28" xfId="26782"/>
    <cellStyle name="Percent 3 24 29" xfId="26783"/>
    <cellStyle name="Percent 3 24 3" xfId="26784"/>
    <cellStyle name="Percent 3 24 30" xfId="26785"/>
    <cellStyle name="Percent 3 24 31" xfId="26786"/>
    <cellStyle name="Percent 3 24 32" xfId="26787"/>
    <cellStyle name="Percent 3 24 33" xfId="26788"/>
    <cellStyle name="Percent 3 24 34" xfId="26789"/>
    <cellStyle name="Percent 3 24 35" xfId="26790"/>
    <cellStyle name="Percent 3 24 36" xfId="26791"/>
    <cellStyle name="Percent 3 24 37" xfId="26792"/>
    <cellStyle name="Percent 3 24 38" xfId="26793"/>
    <cellStyle name="Percent 3 24 39" xfId="26794"/>
    <cellStyle name="Percent 3 24 4" xfId="26795"/>
    <cellStyle name="Percent 3 24 40" xfId="26796"/>
    <cellStyle name="Percent 3 24 41" xfId="26797"/>
    <cellStyle name="Percent 3 24 42" xfId="26798"/>
    <cellStyle name="Percent 3 24 43" xfId="26799"/>
    <cellStyle name="Percent 3 24 44" xfId="26800"/>
    <cellStyle name="Percent 3 24 45" xfId="26801"/>
    <cellStyle name="Percent 3 24 46" xfId="26802"/>
    <cellStyle name="Percent 3 24 47" xfId="26803"/>
    <cellStyle name="Percent 3 24 48" xfId="26804"/>
    <cellStyle name="Percent 3 24 49" xfId="26805"/>
    <cellStyle name="Percent 3 24 5" xfId="26806"/>
    <cellStyle name="Percent 3 24 50" xfId="26807"/>
    <cellStyle name="Percent 3 24 51" xfId="26808"/>
    <cellStyle name="Percent 3 24 52" xfId="26809"/>
    <cellStyle name="Percent 3 24 53" xfId="26810"/>
    <cellStyle name="Percent 3 24 54" xfId="26811"/>
    <cellStyle name="Percent 3 24 55" xfId="26812"/>
    <cellStyle name="Percent 3 24 56" xfId="26813"/>
    <cellStyle name="Percent 3 24 57" xfId="26814"/>
    <cellStyle name="Percent 3 24 58" xfId="26815"/>
    <cellStyle name="Percent 3 24 59" xfId="26816"/>
    <cellStyle name="Percent 3 24 6" xfId="26817"/>
    <cellStyle name="Percent 3 24 60" xfId="26818"/>
    <cellStyle name="Percent 3 24 61" xfId="26819"/>
    <cellStyle name="Percent 3 24 62" xfId="26820"/>
    <cellStyle name="Percent 3 24 63" xfId="26821"/>
    <cellStyle name="Percent 3 24 64" xfId="26822"/>
    <cellStyle name="Percent 3 24 65" xfId="26823"/>
    <cellStyle name="Percent 3 24 66" xfId="26824"/>
    <cellStyle name="Percent 3 24 67" xfId="26825"/>
    <cellStyle name="Percent 3 24 7" xfId="26826"/>
    <cellStyle name="Percent 3 24 8" xfId="26827"/>
    <cellStyle name="Percent 3 24 9" xfId="26828"/>
    <cellStyle name="Percent 3 25" xfId="26829"/>
    <cellStyle name="Percent 3 25 10" xfId="26830"/>
    <cellStyle name="Percent 3 25 11" xfId="26831"/>
    <cellStyle name="Percent 3 25 12" xfId="26832"/>
    <cellStyle name="Percent 3 25 13" xfId="26833"/>
    <cellStyle name="Percent 3 25 14" xfId="26834"/>
    <cellStyle name="Percent 3 25 15" xfId="26835"/>
    <cellStyle name="Percent 3 25 16" xfId="26836"/>
    <cellStyle name="Percent 3 25 17" xfId="26837"/>
    <cellStyle name="Percent 3 25 18" xfId="26838"/>
    <cellStyle name="Percent 3 25 19" xfId="26839"/>
    <cellStyle name="Percent 3 25 2" xfId="26840"/>
    <cellStyle name="Percent 3 25 20" xfId="26841"/>
    <cellStyle name="Percent 3 25 21" xfId="26842"/>
    <cellStyle name="Percent 3 25 22" xfId="26843"/>
    <cellStyle name="Percent 3 25 23" xfId="26844"/>
    <cellStyle name="Percent 3 25 24" xfId="26845"/>
    <cellStyle name="Percent 3 25 25" xfId="26846"/>
    <cellStyle name="Percent 3 25 26" xfId="26847"/>
    <cellStyle name="Percent 3 25 27" xfId="26848"/>
    <cellStyle name="Percent 3 25 28" xfId="26849"/>
    <cellStyle name="Percent 3 25 29" xfId="26850"/>
    <cellStyle name="Percent 3 25 3" xfId="26851"/>
    <cellStyle name="Percent 3 25 30" xfId="26852"/>
    <cellStyle name="Percent 3 25 31" xfId="26853"/>
    <cellStyle name="Percent 3 25 32" xfId="26854"/>
    <cellStyle name="Percent 3 25 33" xfId="26855"/>
    <cellStyle name="Percent 3 25 34" xfId="26856"/>
    <cellStyle name="Percent 3 25 35" xfId="26857"/>
    <cellStyle name="Percent 3 25 36" xfId="26858"/>
    <cellStyle name="Percent 3 25 37" xfId="26859"/>
    <cellStyle name="Percent 3 25 38" xfId="26860"/>
    <cellStyle name="Percent 3 25 39" xfId="26861"/>
    <cellStyle name="Percent 3 25 4" xfId="26862"/>
    <cellStyle name="Percent 3 25 40" xfId="26863"/>
    <cellStyle name="Percent 3 25 41" xfId="26864"/>
    <cellStyle name="Percent 3 25 42" xfId="26865"/>
    <cellStyle name="Percent 3 25 43" xfId="26866"/>
    <cellStyle name="Percent 3 25 44" xfId="26867"/>
    <cellStyle name="Percent 3 25 45" xfId="26868"/>
    <cellStyle name="Percent 3 25 46" xfId="26869"/>
    <cellStyle name="Percent 3 25 47" xfId="26870"/>
    <cellStyle name="Percent 3 25 48" xfId="26871"/>
    <cellStyle name="Percent 3 25 49" xfId="26872"/>
    <cellStyle name="Percent 3 25 5" xfId="26873"/>
    <cellStyle name="Percent 3 25 50" xfId="26874"/>
    <cellStyle name="Percent 3 25 51" xfId="26875"/>
    <cellStyle name="Percent 3 25 52" xfId="26876"/>
    <cellStyle name="Percent 3 25 53" xfId="26877"/>
    <cellStyle name="Percent 3 25 54" xfId="26878"/>
    <cellStyle name="Percent 3 25 55" xfId="26879"/>
    <cellStyle name="Percent 3 25 56" xfId="26880"/>
    <cellStyle name="Percent 3 25 57" xfId="26881"/>
    <cellStyle name="Percent 3 25 58" xfId="26882"/>
    <cellStyle name="Percent 3 25 59" xfId="26883"/>
    <cellStyle name="Percent 3 25 6" xfId="26884"/>
    <cellStyle name="Percent 3 25 60" xfId="26885"/>
    <cellStyle name="Percent 3 25 61" xfId="26886"/>
    <cellStyle name="Percent 3 25 62" xfId="26887"/>
    <cellStyle name="Percent 3 25 63" xfId="26888"/>
    <cellStyle name="Percent 3 25 64" xfId="26889"/>
    <cellStyle name="Percent 3 25 65" xfId="26890"/>
    <cellStyle name="Percent 3 25 66" xfId="26891"/>
    <cellStyle name="Percent 3 25 67" xfId="26892"/>
    <cellStyle name="Percent 3 25 7" xfId="26893"/>
    <cellStyle name="Percent 3 25 8" xfId="26894"/>
    <cellStyle name="Percent 3 25 9" xfId="26895"/>
    <cellStyle name="Percent 3 26" xfId="26896"/>
    <cellStyle name="Percent 3 26 10" xfId="26897"/>
    <cellStyle name="Percent 3 26 11" xfId="26898"/>
    <cellStyle name="Percent 3 26 12" xfId="26899"/>
    <cellStyle name="Percent 3 26 13" xfId="26900"/>
    <cellStyle name="Percent 3 26 14" xfId="26901"/>
    <cellStyle name="Percent 3 26 15" xfId="26902"/>
    <cellStyle name="Percent 3 26 16" xfId="26903"/>
    <cellStyle name="Percent 3 26 17" xfId="26904"/>
    <cellStyle name="Percent 3 26 18" xfId="26905"/>
    <cellStyle name="Percent 3 26 19" xfId="26906"/>
    <cellStyle name="Percent 3 26 2" xfId="26907"/>
    <cellStyle name="Percent 3 26 20" xfId="26908"/>
    <cellStyle name="Percent 3 26 21" xfId="26909"/>
    <cellStyle name="Percent 3 26 22" xfId="26910"/>
    <cellStyle name="Percent 3 26 23" xfId="26911"/>
    <cellStyle name="Percent 3 26 24" xfId="26912"/>
    <cellStyle name="Percent 3 26 25" xfId="26913"/>
    <cellStyle name="Percent 3 26 26" xfId="26914"/>
    <cellStyle name="Percent 3 26 27" xfId="26915"/>
    <cellStyle name="Percent 3 26 28" xfId="26916"/>
    <cellStyle name="Percent 3 26 29" xfId="26917"/>
    <cellStyle name="Percent 3 26 3" xfId="26918"/>
    <cellStyle name="Percent 3 26 30" xfId="26919"/>
    <cellStyle name="Percent 3 26 31" xfId="26920"/>
    <cellStyle name="Percent 3 26 32" xfId="26921"/>
    <cellStyle name="Percent 3 26 33" xfId="26922"/>
    <cellStyle name="Percent 3 26 34" xfId="26923"/>
    <cellStyle name="Percent 3 26 35" xfId="26924"/>
    <cellStyle name="Percent 3 26 36" xfId="26925"/>
    <cellStyle name="Percent 3 26 37" xfId="26926"/>
    <cellStyle name="Percent 3 26 38" xfId="26927"/>
    <cellStyle name="Percent 3 26 39" xfId="26928"/>
    <cellStyle name="Percent 3 26 4" xfId="26929"/>
    <cellStyle name="Percent 3 26 40" xfId="26930"/>
    <cellStyle name="Percent 3 26 41" xfId="26931"/>
    <cellStyle name="Percent 3 26 42" xfId="26932"/>
    <cellStyle name="Percent 3 26 43" xfId="26933"/>
    <cellStyle name="Percent 3 26 44" xfId="26934"/>
    <cellStyle name="Percent 3 26 45" xfId="26935"/>
    <cellStyle name="Percent 3 26 46" xfId="26936"/>
    <cellStyle name="Percent 3 26 47" xfId="26937"/>
    <cellStyle name="Percent 3 26 48" xfId="26938"/>
    <cellStyle name="Percent 3 26 49" xfId="26939"/>
    <cellStyle name="Percent 3 26 5" xfId="26940"/>
    <cellStyle name="Percent 3 26 50" xfId="26941"/>
    <cellStyle name="Percent 3 26 51" xfId="26942"/>
    <cellStyle name="Percent 3 26 52" xfId="26943"/>
    <cellStyle name="Percent 3 26 53" xfId="26944"/>
    <cellStyle name="Percent 3 26 54" xfId="26945"/>
    <cellStyle name="Percent 3 26 55" xfId="26946"/>
    <cellStyle name="Percent 3 26 56" xfId="26947"/>
    <cellStyle name="Percent 3 26 57" xfId="26948"/>
    <cellStyle name="Percent 3 26 58" xfId="26949"/>
    <cellStyle name="Percent 3 26 59" xfId="26950"/>
    <cellStyle name="Percent 3 26 6" xfId="26951"/>
    <cellStyle name="Percent 3 26 60" xfId="26952"/>
    <cellStyle name="Percent 3 26 61" xfId="26953"/>
    <cellStyle name="Percent 3 26 62" xfId="26954"/>
    <cellStyle name="Percent 3 26 63" xfId="26955"/>
    <cellStyle name="Percent 3 26 64" xfId="26956"/>
    <cellStyle name="Percent 3 26 65" xfId="26957"/>
    <cellStyle name="Percent 3 26 66" xfId="26958"/>
    <cellStyle name="Percent 3 26 67" xfId="26959"/>
    <cellStyle name="Percent 3 26 7" xfId="26960"/>
    <cellStyle name="Percent 3 26 8" xfId="26961"/>
    <cellStyle name="Percent 3 26 9" xfId="26962"/>
    <cellStyle name="Percent 3 27" xfId="26963"/>
    <cellStyle name="Percent 3 27 10" xfId="26964"/>
    <cellStyle name="Percent 3 27 11" xfId="26965"/>
    <cellStyle name="Percent 3 27 12" xfId="26966"/>
    <cellStyle name="Percent 3 27 13" xfId="26967"/>
    <cellStyle name="Percent 3 27 14" xfId="26968"/>
    <cellStyle name="Percent 3 27 15" xfId="26969"/>
    <cellStyle name="Percent 3 27 16" xfId="26970"/>
    <cellStyle name="Percent 3 27 17" xfId="26971"/>
    <cellStyle name="Percent 3 27 18" xfId="26972"/>
    <cellStyle name="Percent 3 27 19" xfId="26973"/>
    <cellStyle name="Percent 3 27 2" xfId="26974"/>
    <cellStyle name="Percent 3 27 20" xfId="26975"/>
    <cellStyle name="Percent 3 27 21" xfId="26976"/>
    <cellStyle name="Percent 3 27 22" xfId="26977"/>
    <cellStyle name="Percent 3 27 23" xfId="26978"/>
    <cellStyle name="Percent 3 27 24" xfId="26979"/>
    <cellStyle name="Percent 3 27 25" xfId="26980"/>
    <cellStyle name="Percent 3 27 26" xfId="26981"/>
    <cellStyle name="Percent 3 27 27" xfId="26982"/>
    <cellStyle name="Percent 3 27 28" xfId="26983"/>
    <cellStyle name="Percent 3 27 29" xfId="26984"/>
    <cellStyle name="Percent 3 27 3" xfId="26985"/>
    <cellStyle name="Percent 3 27 30" xfId="26986"/>
    <cellStyle name="Percent 3 27 31" xfId="26987"/>
    <cellStyle name="Percent 3 27 32" xfId="26988"/>
    <cellStyle name="Percent 3 27 33" xfId="26989"/>
    <cellStyle name="Percent 3 27 34" xfId="26990"/>
    <cellStyle name="Percent 3 27 35" xfId="26991"/>
    <cellStyle name="Percent 3 27 36" xfId="26992"/>
    <cellStyle name="Percent 3 27 37" xfId="26993"/>
    <cellStyle name="Percent 3 27 38" xfId="26994"/>
    <cellStyle name="Percent 3 27 39" xfId="26995"/>
    <cellStyle name="Percent 3 27 4" xfId="26996"/>
    <cellStyle name="Percent 3 27 40" xfId="26997"/>
    <cellStyle name="Percent 3 27 41" xfId="26998"/>
    <cellStyle name="Percent 3 27 42" xfId="26999"/>
    <cellStyle name="Percent 3 27 43" xfId="27000"/>
    <cellStyle name="Percent 3 27 44" xfId="27001"/>
    <cellStyle name="Percent 3 27 45" xfId="27002"/>
    <cellStyle name="Percent 3 27 46" xfId="27003"/>
    <cellStyle name="Percent 3 27 47" xfId="27004"/>
    <cellStyle name="Percent 3 27 48" xfId="27005"/>
    <cellStyle name="Percent 3 27 49" xfId="27006"/>
    <cellStyle name="Percent 3 27 5" xfId="27007"/>
    <cellStyle name="Percent 3 27 50" xfId="27008"/>
    <cellStyle name="Percent 3 27 51" xfId="27009"/>
    <cellStyle name="Percent 3 27 52" xfId="27010"/>
    <cellStyle name="Percent 3 27 53" xfId="27011"/>
    <cellStyle name="Percent 3 27 54" xfId="27012"/>
    <cellStyle name="Percent 3 27 55" xfId="27013"/>
    <cellStyle name="Percent 3 27 56" xfId="27014"/>
    <cellStyle name="Percent 3 27 57" xfId="27015"/>
    <cellStyle name="Percent 3 27 58" xfId="27016"/>
    <cellStyle name="Percent 3 27 59" xfId="27017"/>
    <cellStyle name="Percent 3 27 6" xfId="27018"/>
    <cellStyle name="Percent 3 27 60" xfId="27019"/>
    <cellStyle name="Percent 3 27 61" xfId="27020"/>
    <cellStyle name="Percent 3 27 62" xfId="27021"/>
    <cellStyle name="Percent 3 27 63" xfId="27022"/>
    <cellStyle name="Percent 3 27 64" xfId="27023"/>
    <cellStyle name="Percent 3 27 65" xfId="27024"/>
    <cellStyle name="Percent 3 27 66" xfId="27025"/>
    <cellStyle name="Percent 3 27 67" xfId="27026"/>
    <cellStyle name="Percent 3 27 7" xfId="27027"/>
    <cellStyle name="Percent 3 27 8" xfId="27028"/>
    <cellStyle name="Percent 3 27 9" xfId="27029"/>
    <cellStyle name="Percent 3 28" xfId="27030"/>
    <cellStyle name="Percent 3 28 10" xfId="27031"/>
    <cellStyle name="Percent 3 28 11" xfId="27032"/>
    <cellStyle name="Percent 3 28 12" xfId="27033"/>
    <cellStyle name="Percent 3 28 13" xfId="27034"/>
    <cellStyle name="Percent 3 28 14" xfId="27035"/>
    <cellStyle name="Percent 3 28 15" xfId="27036"/>
    <cellStyle name="Percent 3 28 16" xfId="27037"/>
    <cellStyle name="Percent 3 28 17" xfId="27038"/>
    <cellStyle name="Percent 3 28 18" xfId="27039"/>
    <cellStyle name="Percent 3 28 19" xfId="27040"/>
    <cellStyle name="Percent 3 28 2" xfId="27041"/>
    <cellStyle name="Percent 3 28 20" xfId="27042"/>
    <cellStyle name="Percent 3 28 21" xfId="27043"/>
    <cellStyle name="Percent 3 28 22" xfId="27044"/>
    <cellStyle name="Percent 3 28 23" xfId="27045"/>
    <cellStyle name="Percent 3 28 24" xfId="27046"/>
    <cellStyle name="Percent 3 28 25" xfId="27047"/>
    <cellStyle name="Percent 3 28 26" xfId="27048"/>
    <cellStyle name="Percent 3 28 27" xfId="27049"/>
    <cellStyle name="Percent 3 28 28" xfId="27050"/>
    <cellStyle name="Percent 3 28 29" xfId="27051"/>
    <cellStyle name="Percent 3 28 3" xfId="27052"/>
    <cellStyle name="Percent 3 28 30" xfId="27053"/>
    <cellStyle name="Percent 3 28 31" xfId="27054"/>
    <cellStyle name="Percent 3 28 32" xfId="27055"/>
    <cellStyle name="Percent 3 28 33" xfId="27056"/>
    <cellStyle name="Percent 3 28 34" xfId="27057"/>
    <cellStyle name="Percent 3 28 35" xfId="27058"/>
    <cellStyle name="Percent 3 28 36" xfId="27059"/>
    <cellStyle name="Percent 3 28 37" xfId="27060"/>
    <cellStyle name="Percent 3 28 38" xfId="27061"/>
    <cellStyle name="Percent 3 28 39" xfId="27062"/>
    <cellStyle name="Percent 3 28 4" xfId="27063"/>
    <cellStyle name="Percent 3 28 40" xfId="27064"/>
    <cellStyle name="Percent 3 28 41" xfId="27065"/>
    <cellStyle name="Percent 3 28 42" xfId="27066"/>
    <cellStyle name="Percent 3 28 43" xfId="27067"/>
    <cellStyle name="Percent 3 28 44" xfId="27068"/>
    <cellStyle name="Percent 3 28 45" xfId="27069"/>
    <cellStyle name="Percent 3 28 46" xfId="27070"/>
    <cellStyle name="Percent 3 28 47" xfId="27071"/>
    <cellStyle name="Percent 3 28 48" xfId="27072"/>
    <cellStyle name="Percent 3 28 49" xfId="27073"/>
    <cellStyle name="Percent 3 28 5" xfId="27074"/>
    <cellStyle name="Percent 3 28 50" xfId="27075"/>
    <cellStyle name="Percent 3 28 51" xfId="27076"/>
    <cellStyle name="Percent 3 28 52" xfId="27077"/>
    <cellStyle name="Percent 3 28 53" xfId="27078"/>
    <cellStyle name="Percent 3 28 54" xfId="27079"/>
    <cellStyle name="Percent 3 28 55" xfId="27080"/>
    <cellStyle name="Percent 3 28 56" xfId="27081"/>
    <cellStyle name="Percent 3 28 57" xfId="27082"/>
    <cellStyle name="Percent 3 28 58" xfId="27083"/>
    <cellStyle name="Percent 3 28 59" xfId="27084"/>
    <cellStyle name="Percent 3 28 6" xfId="27085"/>
    <cellStyle name="Percent 3 28 60" xfId="27086"/>
    <cellStyle name="Percent 3 28 61" xfId="27087"/>
    <cellStyle name="Percent 3 28 62" xfId="27088"/>
    <cellStyle name="Percent 3 28 63" xfId="27089"/>
    <cellStyle name="Percent 3 28 64" xfId="27090"/>
    <cellStyle name="Percent 3 28 65" xfId="27091"/>
    <cellStyle name="Percent 3 28 66" xfId="27092"/>
    <cellStyle name="Percent 3 28 67" xfId="27093"/>
    <cellStyle name="Percent 3 28 7" xfId="27094"/>
    <cellStyle name="Percent 3 28 8" xfId="27095"/>
    <cellStyle name="Percent 3 28 9" xfId="27096"/>
    <cellStyle name="Percent 3 29" xfId="27097"/>
    <cellStyle name="Percent 3 29 10" xfId="27098"/>
    <cellStyle name="Percent 3 29 11" xfId="27099"/>
    <cellStyle name="Percent 3 29 12" xfId="27100"/>
    <cellStyle name="Percent 3 29 13" xfId="27101"/>
    <cellStyle name="Percent 3 29 14" xfId="27102"/>
    <cellStyle name="Percent 3 29 15" xfId="27103"/>
    <cellStyle name="Percent 3 29 16" xfId="27104"/>
    <cellStyle name="Percent 3 29 17" xfId="27105"/>
    <cellStyle name="Percent 3 29 18" xfId="27106"/>
    <cellStyle name="Percent 3 29 19" xfId="27107"/>
    <cellStyle name="Percent 3 29 2" xfId="27108"/>
    <cellStyle name="Percent 3 29 20" xfId="27109"/>
    <cellStyle name="Percent 3 29 21" xfId="27110"/>
    <cellStyle name="Percent 3 29 22" xfId="27111"/>
    <cellStyle name="Percent 3 29 23" xfId="27112"/>
    <cellStyle name="Percent 3 29 24" xfId="27113"/>
    <cellStyle name="Percent 3 29 25" xfId="27114"/>
    <cellStyle name="Percent 3 29 26" xfId="27115"/>
    <cellStyle name="Percent 3 29 27" xfId="27116"/>
    <cellStyle name="Percent 3 29 28" xfId="27117"/>
    <cellStyle name="Percent 3 29 29" xfId="27118"/>
    <cellStyle name="Percent 3 29 3" xfId="27119"/>
    <cellStyle name="Percent 3 29 30" xfId="27120"/>
    <cellStyle name="Percent 3 29 31" xfId="27121"/>
    <cellStyle name="Percent 3 29 32" xfId="27122"/>
    <cellStyle name="Percent 3 29 33" xfId="27123"/>
    <cellStyle name="Percent 3 29 34" xfId="27124"/>
    <cellStyle name="Percent 3 29 35" xfId="27125"/>
    <cellStyle name="Percent 3 29 36" xfId="27126"/>
    <cellStyle name="Percent 3 29 37" xfId="27127"/>
    <cellStyle name="Percent 3 29 38" xfId="27128"/>
    <cellStyle name="Percent 3 29 39" xfId="27129"/>
    <cellStyle name="Percent 3 29 4" xfId="27130"/>
    <cellStyle name="Percent 3 29 40" xfId="27131"/>
    <cellStyle name="Percent 3 29 41" xfId="27132"/>
    <cellStyle name="Percent 3 29 42" xfId="27133"/>
    <cellStyle name="Percent 3 29 43" xfId="27134"/>
    <cellStyle name="Percent 3 29 44" xfId="27135"/>
    <cellStyle name="Percent 3 29 45" xfId="27136"/>
    <cellStyle name="Percent 3 29 46" xfId="27137"/>
    <cellStyle name="Percent 3 29 47" xfId="27138"/>
    <cellStyle name="Percent 3 29 48" xfId="27139"/>
    <cellStyle name="Percent 3 29 49" xfId="27140"/>
    <cellStyle name="Percent 3 29 5" xfId="27141"/>
    <cellStyle name="Percent 3 29 50" xfId="27142"/>
    <cellStyle name="Percent 3 29 51" xfId="27143"/>
    <cellStyle name="Percent 3 29 52" xfId="27144"/>
    <cellStyle name="Percent 3 29 53" xfId="27145"/>
    <cellStyle name="Percent 3 29 54" xfId="27146"/>
    <cellStyle name="Percent 3 29 55" xfId="27147"/>
    <cellStyle name="Percent 3 29 56" xfId="27148"/>
    <cellStyle name="Percent 3 29 57" xfId="27149"/>
    <cellStyle name="Percent 3 29 58" xfId="27150"/>
    <cellStyle name="Percent 3 29 59" xfId="27151"/>
    <cellStyle name="Percent 3 29 6" xfId="27152"/>
    <cellStyle name="Percent 3 29 60" xfId="27153"/>
    <cellStyle name="Percent 3 29 61" xfId="27154"/>
    <cellStyle name="Percent 3 29 62" xfId="27155"/>
    <cellStyle name="Percent 3 29 63" xfId="27156"/>
    <cellStyle name="Percent 3 29 64" xfId="27157"/>
    <cellStyle name="Percent 3 29 65" xfId="27158"/>
    <cellStyle name="Percent 3 29 66" xfId="27159"/>
    <cellStyle name="Percent 3 29 67" xfId="27160"/>
    <cellStyle name="Percent 3 29 7" xfId="27161"/>
    <cellStyle name="Percent 3 29 8" xfId="27162"/>
    <cellStyle name="Percent 3 29 9" xfId="27163"/>
    <cellStyle name="Percent 3 3" xfId="1442"/>
    <cellStyle name="Percent 3 3 10" xfId="27164"/>
    <cellStyle name="Percent 3 3 11" xfId="27165"/>
    <cellStyle name="Percent 3 3 12" xfId="27166"/>
    <cellStyle name="Percent 3 3 13" xfId="27167"/>
    <cellStyle name="Percent 3 3 14" xfId="27168"/>
    <cellStyle name="Percent 3 3 15" xfId="27169"/>
    <cellStyle name="Percent 3 3 16" xfId="27170"/>
    <cellStyle name="Percent 3 3 17" xfId="27171"/>
    <cellStyle name="Percent 3 3 18" xfId="27172"/>
    <cellStyle name="Percent 3 3 19" xfId="27173"/>
    <cellStyle name="Percent 3 3 2" xfId="27174"/>
    <cellStyle name="Percent 3 3 20" xfId="27175"/>
    <cellStyle name="Percent 3 3 21" xfId="27176"/>
    <cellStyle name="Percent 3 3 22" xfId="27177"/>
    <cellStyle name="Percent 3 3 23" xfId="27178"/>
    <cellStyle name="Percent 3 3 24" xfId="27179"/>
    <cellStyle name="Percent 3 3 25" xfId="27180"/>
    <cellStyle name="Percent 3 3 26" xfId="27181"/>
    <cellStyle name="Percent 3 3 27" xfId="27182"/>
    <cellStyle name="Percent 3 3 28" xfId="27183"/>
    <cellStyle name="Percent 3 3 29" xfId="27184"/>
    <cellStyle name="Percent 3 3 3" xfId="27185"/>
    <cellStyle name="Percent 3 3 30" xfId="27186"/>
    <cellStyle name="Percent 3 3 31" xfId="27187"/>
    <cellStyle name="Percent 3 3 32" xfId="27188"/>
    <cellStyle name="Percent 3 3 33" xfId="27189"/>
    <cellStyle name="Percent 3 3 34" xfId="27190"/>
    <cellStyle name="Percent 3 3 35" xfId="27191"/>
    <cellStyle name="Percent 3 3 36" xfId="27192"/>
    <cellStyle name="Percent 3 3 37" xfId="27193"/>
    <cellStyle name="Percent 3 3 38" xfId="27194"/>
    <cellStyle name="Percent 3 3 39" xfId="27195"/>
    <cellStyle name="Percent 3 3 4" xfId="27196"/>
    <cellStyle name="Percent 3 3 40" xfId="27197"/>
    <cellStyle name="Percent 3 3 41" xfId="27198"/>
    <cellStyle name="Percent 3 3 42" xfId="27199"/>
    <cellStyle name="Percent 3 3 43" xfId="27200"/>
    <cellStyle name="Percent 3 3 44" xfId="27201"/>
    <cellStyle name="Percent 3 3 45" xfId="27202"/>
    <cellStyle name="Percent 3 3 46" xfId="27203"/>
    <cellStyle name="Percent 3 3 47" xfId="27204"/>
    <cellStyle name="Percent 3 3 48" xfId="27205"/>
    <cellStyle name="Percent 3 3 49" xfId="27206"/>
    <cellStyle name="Percent 3 3 5" xfId="27207"/>
    <cellStyle name="Percent 3 3 50" xfId="27208"/>
    <cellStyle name="Percent 3 3 51" xfId="27209"/>
    <cellStyle name="Percent 3 3 52" xfId="27210"/>
    <cellStyle name="Percent 3 3 53" xfId="27211"/>
    <cellStyle name="Percent 3 3 54" xfId="27212"/>
    <cellStyle name="Percent 3 3 55" xfId="27213"/>
    <cellStyle name="Percent 3 3 56" xfId="27214"/>
    <cellStyle name="Percent 3 3 57" xfId="27215"/>
    <cellStyle name="Percent 3 3 58" xfId="27216"/>
    <cellStyle name="Percent 3 3 59" xfId="27217"/>
    <cellStyle name="Percent 3 3 6" xfId="27218"/>
    <cellStyle name="Percent 3 3 60" xfId="27219"/>
    <cellStyle name="Percent 3 3 61" xfId="27220"/>
    <cellStyle name="Percent 3 3 62" xfId="27221"/>
    <cellStyle name="Percent 3 3 63" xfId="27222"/>
    <cellStyle name="Percent 3 3 64" xfId="27223"/>
    <cellStyle name="Percent 3 3 65" xfId="27224"/>
    <cellStyle name="Percent 3 3 66" xfId="27225"/>
    <cellStyle name="Percent 3 3 67" xfId="27226"/>
    <cellStyle name="Percent 3 3 7" xfId="27227"/>
    <cellStyle name="Percent 3 3 8" xfId="27228"/>
    <cellStyle name="Percent 3 3 9" xfId="27229"/>
    <cellStyle name="Percent 3 30" xfId="27230"/>
    <cellStyle name="Percent 3 30 10" xfId="27231"/>
    <cellStyle name="Percent 3 30 11" xfId="27232"/>
    <cellStyle name="Percent 3 30 12" xfId="27233"/>
    <cellStyle name="Percent 3 30 13" xfId="27234"/>
    <cellStyle name="Percent 3 30 14" xfId="27235"/>
    <cellStyle name="Percent 3 30 15" xfId="27236"/>
    <cellStyle name="Percent 3 30 16" xfId="27237"/>
    <cellStyle name="Percent 3 30 17" xfId="27238"/>
    <cellStyle name="Percent 3 30 18" xfId="27239"/>
    <cellStyle name="Percent 3 30 19" xfId="27240"/>
    <cellStyle name="Percent 3 30 2" xfId="27241"/>
    <cellStyle name="Percent 3 30 20" xfId="27242"/>
    <cellStyle name="Percent 3 30 21" xfId="27243"/>
    <cellStyle name="Percent 3 30 22" xfId="27244"/>
    <cellStyle name="Percent 3 30 23" xfId="27245"/>
    <cellStyle name="Percent 3 30 24" xfId="27246"/>
    <cellStyle name="Percent 3 30 25" xfId="27247"/>
    <cellStyle name="Percent 3 30 26" xfId="27248"/>
    <cellStyle name="Percent 3 30 27" xfId="27249"/>
    <cellStyle name="Percent 3 30 28" xfId="27250"/>
    <cellStyle name="Percent 3 30 29" xfId="27251"/>
    <cellStyle name="Percent 3 30 3" xfId="27252"/>
    <cellStyle name="Percent 3 30 30" xfId="27253"/>
    <cellStyle name="Percent 3 30 31" xfId="27254"/>
    <cellStyle name="Percent 3 30 32" xfId="27255"/>
    <cellStyle name="Percent 3 30 33" xfId="27256"/>
    <cellStyle name="Percent 3 30 34" xfId="27257"/>
    <cellStyle name="Percent 3 30 35" xfId="27258"/>
    <cellStyle name="Percent 3 30 36" xfId="27259"/>
    <cellStyle name="Percent 3 30 37" xfId="27260"/>
    <cellStyle name="Percent 3 30 38" xfId="27261"/>
    <cellStyle name="Percent 3 30 39" xfId="27262"/>
    <cellStyle name="Percent 3 30 4" xfId="27263"/>
    <cellStyle name="Percent 3 30 40" xfId="27264"/>
    <cellStyle name="Percent 3 30 41" xfId="27265"/>
    <cellStyle name="Percent 3 30 42" xfId="27266"/>
    <cellStyle name="Percent 3 30 43" xfId="27267"/>
    <cellStyle name="Percent 3 30 44" xfId="27268"/>
    <cellStyle name="Percent 3 30 45" xfId="27269"/>
    <cellStyle name="Percent 3 30 46" xfId="27270"/>
    <cellStyle name="Percent 3 30 47" xfId="27271"/>
    <cellStyle name="Percent 3 30 48" xfId="27272"/>
    <cellStyle name="Percent 3 30 49" xfId="27273"/>
    <cellStyle name="Percent 3 30 5" xfId="27274"/>
    <cellStyle name="Percent 3 30 50" xfId="27275"/>
    <cellStyle name="Percent 3 30 51" xfId="27276"/>
    <cellStyle name="Percent 3 30 52" xfId="27277"/>
    <cellStyle name="Percent 3 30 53" xfId="27278"/>
    <cellStyle name="Percent 3 30 54" xfId="27279"/>
    <cellStyle name="Percent 3 30 55" xfId="27280"/>
    <cellStyle name="Percent 3 30 56" xfId="27281"/>
    <cellStyle name="Percent 3 30 57" xfId="27282"/>
    <cellStyle name="Percent 3 30 58" xfId="27283"/>
    <cellStyle name="Percent 3 30 59" xfId="27284"/>
    <cellStyle name="Percent 3 30 6" xfId="27285"/>
    <cellStyle name="Percent 3 30 60" xfId="27286"/>
    <cellStyle name="Percent 3 30 61" xfId="27287"/>
    <cellStyle name="Percent 3 30 62" xfId="27288"/>
    <cellStyle name="Percent 3 30 63" xfId="27289"/>
    <cellStyle name="Percent 3 30 64" xfId="27290"/>
    <cellStyle name="Percent 3 30 65" xfId="27291"/>
    <cellStyle name="Percent 3 30 66" xfId="27292"/>
    <cellStyle name="Percent 3 30 67" xfId="27293"/>
    <cellStyle name="Percent 3 30 7" xfId="27294"/>
    <cellStyle name="Percent 3 30 8" xfId="27295"/>
    <cellStyle name="Percent 3 30 9" xfId="27296"/>
    <cellStyle name="Percent 3 31" xfId="27297"/>
    <cellStyle name="Percent 3 31 10" xfId="27298"/>
    <cellStyle name="Percent 3 31 11" xfId="27299"/>
    <cellStyle name="Percent 3 31 12" xfId="27300"/>
    <cellStyle name="Percent 3 31 13" xfId="27301"/>
    <cellStyle name="Percent 3 31 14" xfId="27302"/>
    <cellStyle name="Percent 3 31 15" xfId="27303"/>
    <cellStyle name="Percent 3 31 16" xfId="27304"/>
    <cellStyle name="Percent 3 31 17" xfId="27305"/>
    <cellStyle name="Percent 3 31 18" xfId="27306"/>
    <cellStyle name="Percent 3 31 19" xfId="27307"/>
    <cellStyle name="Percent 3 31 2" xfId="27308"/>
    <cellStyle name="Percent 3 31 20" xfId="27309"/>
    <cellStyle name="Percent 3 31 21" xfId="27310"/>
    <cellStyle name="Percent 3 31 22" xfId="27311"/>
    <cellStyle name="Percent 3 31 23" xfId="27312"/>
    <cellStyle name="Percent 3 31 24" xfId="27313"/>
    <cellStyle name="Percent 3 31 25" xfId="27314"/>
    <cellStyle name="Percent 3 31 26" xfId="27315"/>
    <cellStyle name="Percent 3 31 27" xfId="27316"/>
    <cellStyle name="Percent 3 31 28" xfId="27317"/>
    <cellStyle name="Percent 3 31 29" xfId="27318"/>
    <cellStyle name="Percent 3 31 3" xfId="27319"/>
    <cellStyle name="Percent 3 31 30" xfId="27320"/>
    <cellStyle name="Percent 3 31 31" xfId="27321"/>
    <cellStyle name="Percent 3 31 32" xfId="27322"/>
    <cellStyle name="Percent 3 31 33" xfId="27323"/>
    <cellStyle name="Percent 3 31 34" xfId="27324"/>
    <cellStyle name="Percent 3 31 35" xfId="27325"/>
    <cellStyle name="Percent 3 31 36" xfId="27326"/>
    <cellStyle name="Percent 3 31 37" xfId="27327"/>
    <cellStyle name="Percent 3 31 38" xfId="27328"/>
    <cellStyle name="Percent 3 31 39" xfId="27329"/>
    <cellStyle name="Percent 3 31 4" xfId="27330"/>
    <cellStyle name="Percent 3 31 40" xfId="27331"/>
    <cellStyle name="Percent 3 31 41" xfId="27332"/>
    <cellStyle name="Percent 3 31 42" xfId="27333"/>
    <cellStyle name="Percent 3 31 43" xfId="27334"/>
    <cellStyle name="Percent 3 31 44" xfId="27335"/>
    <cellStyle name="Percent 3 31 45" xfId="27336"/>
    <cellStyle name="Percent 3 31 46" xfId="27337"/>
    <cellStyle name="Percent 3 31 47" xfId="27338"/>
    <cellStyle name="Percent 3 31 48" xfId="27339"/>
    <cellStyle name="Percent 3 31 49" xfId="27340"/>
    <cellStyle name="Percent 3 31 5" xfId="27341"/>
    <cellStyle name="Percent 3 31 50" xfId="27342"/>
    <cellStyle name="Percent 3 31 51" xfId="27343"/>
    <cellStyle name="Percent 3 31 52" xfId="27344"/>
    <cellStyle name="Percent 3 31 53" xfId="27345"/>
    <cellStyle name="Percent 3 31 54" xfId="27346"/>
    <cellStyle name="Percent 3 31 55" xfId="27347"/>
    <cellStyle name="Percent 3 31 56" xfId="27348"/>
    <cellStyle name="Percent 3 31 57" xfId="27349"/>
    <cellStyle name="Percent 3 31 58" xfId="27350"/>
    <cellStyle name="Percent 3 31 59" xfId="27351"/>
    <cellStyle name="Percent 3 31 6" xfId="27352"/>
    <cellStyle name="Percent 3 31 60" xfId="27353"/>
    <cellStyle name="Percent 3 31 61" xfId="27354"/>
    <cellStyle name="Percent 3 31 62" xfId="27355"/>
    <cellStyle name="Percent 3 31 63" xfId="27356"/>
    <cellStyle name="Percent 3 31 64" xfId="27357"/>
    <cellStyle name="Percent 3 31 65" xfId="27358"/>
    <cellStyle name="Percent 3 31 66" xfId="27359"/>
    <cellStyle name="Percent 3 31 67" xfId="27360"/>
    <cellStyle name="Percent 3 31 7" xfId="27361"/>
    <cellStyle name="Percent 3 31 8" xfId="27362"/>
    <cellStyle name="Percent 3 31 9" xfId="27363"/>
    <cellStyle name="Percent 3 32" xfId="27364"/>
    <cellStyle name="Percent 3 32 10" xfId="27365"/>
    <cellStyle name="Percent 3 32 11" xfId="27366"/>
    <cellStyle name="Percent 3 32 12" xfId="27367"/>
    <cellStyle name="Percent 3 32 13" xfId="27368"/>
    <cellStyle name="Percent 3 32 14" xfId="27369"/>
    <cellStyle name="Percent 3 32 15" xfId="27370"/>
    <cellStyle name="Percent 3 32 16" xfId="27371"/>
    <cellStyle name="Percent 3 32 17" xfId="27372"/>
    <cellStyle name="Percent 3 32 18" xfId="27373"/>
    <cellStyle name="Percent 3 32 19" xfId="27374"/>
    <cellStyle name="Percent 3 32 2" xfId="27375"/>
    <cellStyle name="Percent 3 32 20" xfId="27376"/>
    <cellStyle name="Percent 3 32 21" xfId="27377"/>
    <cellStyle name="Percent 3 32 22" xfId="27378"/>
    <cellStyle name="Percent 3 32 23" xfId="27379"/>
    <cellStyle name="Percent 3 32 24" xfId="27380"/>
    <cellStyle name="Percent 3 32 25" xfId="27381"/>
    <cellStyle name="Percent 3 32 26" xfId="27382"/>
    <cellStyle name="Percent 3 32 27" xfId="27383"/>
    <cellStyle name="Percent 3 32 28" xfId="27384"/>
    <cellStyle name="Percent 3 32 29" xfId="27385"/>
    <cellStyle name="Percent 3 32 3" xfId="27386"/>
    <cellStyle name="Percent 3 32 30" xfId="27387"/>
    <cellStyle name="Percent 3 32 31" xfId="27388"/>
    <cellStyle name="Percent 3 32 32" xfId="27389"/>
    <cellStyle name="Percent 3 32 33" xfId="27390"/>
    <cellStyle name="Percent 3 32 34" xfId="27391"/>
    <cellStyle name="Percent 3 32 35" xfId="27392"/>
    <cellStyle name="Percent 3 32 36" xfId="27393"/>
    <cellStyle name="Percent 3 32 37" xfId="27394"/>
    <cellStyle name="Percent 3 32 38" xfId="27395"/>
    <cellStyle name="Percent 3 32 39" xfId="27396"/>
    <cellStyle name="Percent 3 32 4" xfId="27397"/>
    <cellStyle name="Percent 3 32 40" xfId="27398"/>
    <cellStyle name="Percent 3 32 41" xfId="27399"/>
    <cellStyle name="Percent 3 32 42" xfId="27400"/>
    <cellStyle name="Percent 3 32 43" xfId="27401"/>
    <cellStyle name="Percent 3 32 44" xfId="27402"/>
    <cellStyle name="Percent 3 32 45" xfId="27403"/>
    <cellStyle name="Percent 3 32 46" xfId="27404"/>
    <cellStyle name="Percent 3 32 47" xfId="27405"/>
    <cellStyle name="Percent 3 32 48" xfId="27406"/>
    <cellStyle name="Percent 3 32 49" xfId="27407"/>
    <cellStyle name="Percent 3 32 5" xfId="27408"/>
    <cellStyle name="Percent 3 32 50" xfId="27409"/>
    <cellStyle name="Percent 3 32 51" xfId="27410"/>
    <cellStyle name="Percent 3 32 52" xfId="27411"/>
    <cellStyle name="Percent 3 32 53" xfId="27412"/>
    <cellStyle name="Percent 3 32 54" xfId="27413"/>
    <cellStyle name="Percent 3 32 55" xfId="27414"/>
    <cellStyle name="Percent 3 32 56" xfId="27415"/>
    <cellStyle name="Percent 3 32 57" xfId="27416"/>
    <cellStyle name="Percent 3 32 58" xfId="27417"/>
    <cellStyle name="Percent 3 32 59" xfId="27418"/>
    <cellStyle name="Percent 3 32 6" xfId="27419"/>
    <cellStyle name="Percent 3 32 60" xfId="27420"/>
    <cellStyle name="Percent 3 32 61" xfId="27421"/>
    <cellStyle name="Percent 3 32 62" xfId="27422"/>
    <cellStyle name="Percent 3 32 63" xfId="27423"/>
    <cellStyle name="Percent 3 32 64" xfId="27424"/>
    <cellStyle name="Percent 3 32 65" xfId="27425"/>
    <cellStyle name="Percent 3 32 66" xfId="27426"/>
    <cellStyle name="Percent 3 32 67" xfId="27427"/>
    <cellStyle name="Percent 3 32 7" xfId="27428"/>
    <cellStyle name="Percent 3 32 8" xfId="27429"/>
    <cellStyle name="Percent 3 32 9" xfId="27430"/>
    <cellStyle name="Percent 3 33" xfId="27431"/>
    <cellStyle name="Percent 3 33 10" xfId="27432"/>
    <cellStyle name="Percent 3 33 11" xfId="27433"/>
    <cellStyle name="Percent 3 33 12" xfId="27434"/>
    <cellStyle name="Percent 3 33 13" xfId="27435"/>
    <cellStyle name="Percent 3 33 14" xfId="27436"/>
    <cellStyle name="Percent 3 33 15" xfId="27437"/>
    <cellStyle name="Percent 3 33 16" xfId="27438"/>
    <cellStyle name="Percent 3 33 17" xfId="27439"/>
    <cellStyle name="Percent 3 33 18" xfId="27440"/>
    <cellStyle name="Percent 3 33 19" xfId="27441"/>
    <cellStyle name="Percent 3 33 2" xfId="27442"/>
    <cellStyle name="Percent 3 33 20" xfId="27443"/>
    <cellStyle name="Percent 3 33 21" xfId="27444"/>
    <cellStyle name="Percent 3 33 22" xfId="27445"/>
    <cellStyle name="Percent 3 33 23" xfId="27446"/>
    <cellStyle name="Percent 3 33 24" xfId="27447"/>
    <cellStyle name="Percent 3 33 25" xfId="27448"/>
    <cellStyle name="Percent 3 33 26" xfId="27449"/>
    <cellStyle name="Percent 3 33 27" xfId="27450"/>
    <cellStyle name="Percent 3 33 28" xfId="27451"/>
    <cellStyle name="Percent 3 33 29" xfId="27452"/>
    <cellStyle name="Percent 3 33 3" xfId="27453"/>
    <cellStyle name="Percent 3 33 30" xfId="27454"/>
    <cellStyle name="Percent 3 33 31" xfId="27455"/>
    <cellStyle name="Percent 3 33 32" xfId="27456"/>
    <cellStyle name="Percent 3 33 33" xfId="27457"/>
    <cellStyle name="Percent 3 33 34" xfId="27458"/>
    <cellStyle name="Percent 3 33 35" xfId="27459"/>
    <cellStyle name="Percent 3 33 36" xfId="27460"/>
    <cellStyle name="Percent 3 33 37" xfId="27461"/>
    <cellStyle name="Percent 3 33 38" xfId="27462"/>
    <cellStyle name="Percent 3 33 39" xfId="27463"/>
    <cellStyle name="Percent 3 33 4" xfId="27464"/>
    <cellStyle name="Percent 3 33 40" xfId="27465"/>
    <cellStyle name="Percent 3 33 41" xfId="27466"/>
    <cellStyle name="Percent 3 33 42" xfId="27467"/>
    <cellStyle name="Percent 3 33 43" xfId="27468"/>
    <cellStyle name="Percent 3 33 44" xfId="27469"/>
    <cellStyle name="Percent 3 33 45" xfId="27470"/>
    <cellStyle name="Percent 3 33 46" xfId="27471"/>
    <cellStyle name="Percent 3 33 47" xfId="27472"/>
    <cellStyle name="Percent 3 33 48" xfId="27473"/>
    <cellStyle name="Percent 3 33 49" xfId="27474"/>
    <cellStyle name="Percent 3 33 5" xfId="27475"/>
    <cellStyle name="Percent 3 33 50" xfId="27476"/>
    <cellStyle name="Percent 3 33 51" xfId="27477"/>
    <cellStyle name="Percent 3 33 52" xfId="27478"/>
    <cellStyle name="Percent 3 33 53" xfId="27479"/>
    <cellStyle name="Percent 3 33 54" xfId="27480"/>
    <cellStyle name="Percent 3 33 55" xfId="27481"/>
    <cellStyle name="Percent 3 33 56" xfId="27482"/>
    <cellStyle name="Percent 3 33 57" xfId="27483"/>
    <cellStyle name="Percent 3 33 58" xfId="27484"/>
    <cellStyle name="Percent 3 33 59" xfId="27485"/>
    <cellStyle name="Percent 3 33 6" xfId="27486"/>
    <cellStyle name="Percent 3 33 60" xfId="27487"/>
    <cellStyle name="Percent 3 33 61" xfId="27488"/>
    <cellStyle name="Percent 3 33 62" xfId="27489"/>
    <cellStyle name="Percent 3 33 63" xfId="27490"/>
    <cellStyle name="Percent 3 33 64" xfId="27491"/>
    <cellStyle name="Percent 3 33 65" xfId="27492"/>
    <cellStyle name="Percent 3 33 66" xfId="27493"/>
    <cellStyle name="Percent 3 33 67" xfId="27494"/>
    <cellStyle name="Percent 3 33 7" xfId="27495"/>
    <cellStyle name="Percent 3 33 8" xfId="27496"/>
    <cellStyle name="Percent 3 33 9" xfId="27497"/>
    <cellStyle name="Percent 3 34" xfId="27498"/>
    <cellStyle name="Percent 3 34 10" xfId="27499"/>
    <cellStyle name="Percent 3 34 11" xfId="27500"/>
    <cellStyle name="Percent 3 34 12" xfId="27501"/>
    <cellStyle name="Percent 3 34 13" xfId="27502"/>
    <cellStyle name="Percent 3 34 14" xfId="27503"/>
    <cellStyle name="Percent 3 34 15" xfId="27504"/>
    <cellStyle name="Percent 3 34 16" xfId="27505"/>
    <cellStyle name="Percent 3 34 17" xfId="27506"/>
    <cellStyle name="Percent 3 34 18" xfId="27507"/>
    <cellStyle name="Percent 3 34 19" xfId="27508"/>
    <cellStyle name="Percent 3 34 2" xfId="27509"/>
    <cellStyle name="Percent 3 34 20" xfId="27510"/>
    <cellStyle name="Percent 3 34 21" xfId="27511"/>
    <cellStyle name="Percent 3 34 22" xfId="27512"/>
    <cellStyle name="Percent 3 34 23" xfId="27513"/>
    <cellStyle name="Percent 3 34 24" xfId="27514"/>
    <cellStyle name="Percent 3 34 25" xfId="27515"/>
    <cellStyle name="Percent 3 34 26" xfId="27516"/>
    <cellStyle name="Percent 3 34 27" xfId="27517"/>
    <cellStyle name="Percent 3 34 28" xfId="27518"/>
    <cellStyle name="Percent 3 34 29" xfId="27519"/>
    <cellStyle name="Percent 3 34 3" xfId="27520"/>
    <cellStyle name="Percent 3 34 30" xfId="27521"/>
    <cellStyle name="Percent 3 34 31" xfId="27522"/>
    <cellStyle name="Percent 3 34 32" xfId="27523"/>
    <cellStyle name="Percent 3 34 33" xfId="27524"/>
    <cellStyle name="Percent 3 34 34" xfId="27525"/>
    <cellStyle name="Percent 3 34 35" xfId="27526"/>
    <cellStyle name="Percent 3 34 36" xfId="27527"/>
    <cellStyle name="Percent 3 34 37" xfId="27528"/>
    <cellStyle name="Percent 3 34 38" xfId="27529"/>
    <cellStyle name="Percent 3 34 39" xfId="27530"/>
    <cellStyle name="Percent 3 34 4" xfId="27531"/>
    <cellStyle name="Percent 3 34 40" xfId="27532"/>
    <cellStyle name="Percent 3 34 41" xfId="27533"/>
    <cellStyle name="Percent 3 34 42" xfId="27534"/>
    <cellStyle name="Percent 3 34 43" xfId="27535"/>
    <cellStyle name="Percent 3 34 44" xfId="27536"/>
    <cellStyle name="Percent 3 34 45" xfId="27537"/>
    <cellStyle name="Percent 3 34 46" xfId="27538"/>
    <cellStyle name="Percent 3 34 47" xfId="27539"/>
    <cellStyle name="Percent 3 34 48" xfId="27540"/>
    <cellStyle name="Percent 3 34 49" xfId="27541"/>
    <cellStyle name="Percent 3 34 5" xfId="27542"/>
    <cellStyle name="Percent 3 34 50" xfId="27543"/>
    <cellStyle name="Percent 3 34 51" xfId="27544"/>
    <cellStyle name="Percent 3 34 52" xfId="27545"/>
    <cellStyle name="Percent 3 34 53" xfId="27546"/>
    <cellStyle name="Percent 3 34 54" xfId="27547"/>
    <cellStyle name="Percent 3 34 55" xfId="27548"/>
    <cellStyle name="Percent 3 34 56" xfId="27549"/>
    <cellStyle name="Percent 3 34 57" xfId="27550"/>
    <cellStyle name="Percent 3 34 58" xfId="27551"/>
    <cellStyle name="Percent 3 34 59" xfId="27552"/>
    <cellStyle name="Percent 3 34 6" xfId="27553"/>
    <cellStyle name="Percent 3 34 60" xfId="27554"/>
    <cellStyle name="Percent 3 34 61" xfId="27555"/>
    <cellStyle name="Percent 3 34 62" xfId="27556"/>
    <cellStyle name="Percent 3 34 63" xfId="27557"/>
    <cellStyle name="Percent 3 34 64" xfId="27558"/>
    <cellStyle name="Percent 3 34 65" xfId="27559"/>
    <cellStyle name="Percent 3 34 66" xfId="27560"/>
    <cellStyle name="Percent 3 34 67" xfId="27561"/>
    <cellStyle name="Percent 3 34 7" xfId="27562"/>
    <cellStyle name="Percent 3 34 8" xfId="27563"/>
    <cellStyle name="Percent 3 34 9" xfId="27564"/>
    <cellStyle name="Percent 3 35" xfId="27565"/>
    <cellStyle name="Percent 3 35 10" xfId="27566"/>
    <cellStyle name="Percent 3 35 11" xfId="27567"/>
    <cellStyle name="Percent 3 35 12" xfId="27568"/>
    <cellStyle name="Percent 3 35 13" xfId="27569"/>
    <cellStyle name="Percent 3 35 14" xfId="27570"/>
    <cellStyle name="Percent 3 35 15" xfId="27571"/>
    <cellStyle name="Percent 3 35 16" xfId="27572"/>
    <cellStyle name="Percent 3 35 17" xfId="27573"/>
    <cellStyle name="Percent 3 35 18" xfId="27574"/>
    <cellStyle name="Percent 3 35 19" xfId="27575"/>
    <cellStyle name="Percent 3 35 2" xfId="27576"/>
    <cellStyle name="Percent 3 35 20" xfId="27577"/>
    <cellStyle name="Percent 3 35 21" xfId="27578"/>
    <cellStyle name="Percent 3 35 22" xfId="27579"/>
    <cellStyle name="Percent 3 35 23" xfId="27580"/>
    <cellStyle name="Percent 3 35 24" xfId="27581"/>
    <cellStyle name="Percent 3 35 25" xfId="27582"/>
    <cellStyle name="Percent 3 35 26" xfId="27583"/>
    <cellStyle name="Percent 3 35 27" xfId="27584"/>
    <cellStyle name="Percent 3 35 28" xfId="27585"/>
    <cellStyle name="Percent 3 35 29" xfId="27586"/>
    <cellStyle name="Percent 3 35 3" xfId="27587"/>
    <cellStyle name="Percent 3 35 30" xfId="27588"/>
    <cellStyle name="Percent 3 35 31" xfId="27589"/>
    <cellStyle name="Percent 3 35 32" xfId="27590"/>
    <cellStyle name="Percent 3 35 33" xfId="27591"/>
    <cellStyle name="Percent 3 35 34" xfId="27592"/>
    <cellStyle name="Percent 3 35 35" xfId="27593"/>
    <cellStyle name="Percent 3 35 36" xfId="27594"/>
    <cellStyle name="Percent 3 35 37" xfId="27595"/>
    <cellStyle name="Percent 3 35 38" xfId="27596"/>
    <cellStyle name="Percent 3 35 39" xfId="27597"/>
    <cellStyle name="Percent 3 35 4" xfId="27598"/>
    <cellStyle name="Percent 3 35 40" xfId="27599"/>
    <cellStyle name="Percent 3 35 41" xfId="27600"/>
    <cellStyle name="Percent 3 35 42" xfId="27601"/>
    <cellStyle name="Percent 3 35 43" xfId="27602"/>
    <cellStyle name="Percent 3 35 44" xfId="27603"/>
    <cellStyle name="Percent 3 35 45" xfId="27604"/>
    <cellStyle name="Percent 3 35 46" xfId="27605"/>
    <cellStyle name="Percent 3 35 47" xfId="27606"/>
    <cellStyle name="Percent 3 35 48" xfId="27607"/>
    <cellStyle name="Percent 3 35 49" xfId="27608"/>
    <cellStyle name="Percent 3 35 5" xfId="27609"/>
    <cellStyle name="Percent 3 35 50" xfId="27610"/>
    <cellStyle name="Percent 3 35 51" xfId="27611"/>
    <cellStyle name="Percent 3 35 52" xfId="27612"/>
    <cellStyle name="Percent 3 35 53" xfId="27613"/>
    <cellStyle name="Percent 3 35 54" xfId="27614"/>
    <cellStyle name="Percent 3 35 55" xfId="27615"/>
    <cellStyle name="Percent 3 35 56" xfId="27616"/>
    <cellStyle name="Percent 3 35 57" xfId="27617"/>
    <cellStyle name="Percent 3 35 58" xfId="27618"/>
    <cellStyle name="Percent 3 35 59" xfId="27619"/>
    <cellStyle name="Percent 3 35 6" xfId="27620"/>
    <cellStyle name="Percent 3 35 60" xfId="27621"/>
    <cellStyle name="Percent 3 35 61" xfId="27622"/>
    <cellStyle name="Percent 3 35 62" xfId="27623"/>
    <cellStyle name="Percent 3 35 63" xfId="27624"/>
    <cellStyle name="Percent 3 35 64" xfId="27625"/>
    <cellStyle name="Percent 3 35 65" xfId="27626"/>
    <cellStyle name="Percent 3 35 66" xfId="27627"/>
    <cellStyle name="Percent 3 35 67" xfId="27628"/>
    <cellStyle name="Percent 3 35 7" xfId="27629"/>
    <cellStyle name="Percent 3 35 8" xfId="27630"/>
    <cellStyle name="Percent 3 35 9" xfId="27631"/>
    <cellStyle name="Percent 3 36" xfId="27632"/>
    <cellStyle name="Percent 3 36 10" xfId="27633"/>
    <cellStyle name="Percent 3 36 11" xfId="27634"/>
    <cellStyle name="Percent 3 36 12" xfId="27635"/>
    <cellStyle name="Percent 3 36 13" xfId="27636"/>
    <cellStyle name="Percent 3 36 14" xfId="27637"/>
    <cellStyle name="Percent 3 36 15" xfId="27638"/>
    <cellStyle name="Percent 3 36 16" xfId="27639"/>
    <cellStyle name="Percent 3 36 17" xfId="27640"/>
    <cellStyle name="Percent 3 36 18" xfId="27641"/>
    <cellStyle name="Percent 3 36 19" xfId="27642"/>
    <cellStyle name="Percent 3 36 2" xfId="27643"/>
    <cellStyle name="Percent 3 36 20" xfId="27644"/>
    <cellStyle name="Percent 3 36 21" xfId="27645"/>
    <cellStyle name="Percent 3 36 22" xfId="27646"/>
    <cellStyle name="Percent 3 36 23" xfId="27647"/>
    <cellStyle name="Percent 3 36 24" xfId="27648"/>
    <cellStyle name="Percent 3 36 25" xfId="27649"/>
    <cellStyle name="Percent 3 36 26" xfId="27650"/>
    <cellStyle name="Percent 3 36 27" xfId="27651"/>
    <cellStyle name="Percent 3 36 28" xfId="27652"/>
    <cellStyle name="Percent 3 36 29" xfId="27653"/>
    <cellStyle name="Percent 3 36 3" xfId="27654"/>
    <cellStyle name="Percent 3 36 30" xfId="27655"/>
    <cellStyle name="Percent 3 36 31" xfId="27656"/>
    <cellStyle name="Percent 3 36 32" xfId="27657"/>
    <cellStyle name="Percent 3 36 33" xfId="27658"/>
    <cellStyle name="Percent 3 36 34" xfId="27659"/>
    <cellStyle name="Percent 3 36 35" xfId="27660"/>
    <cellStyle name="Percent 3 36 36" xfId="27661"/>
    <cellStyle name="Percent 3 36 37" xfId="27662"/>
    <cellStyle name="Percent 3 36 38" xfId="27663"/>
    <cellStyle name="Percent 3 36 39" xfId="27664"/>
    <cellStyle name="Percent 3 36 4" xfId="27665"/>
    <cellStyle name="Percent 3 36 40" xfId="27666"/>
    <cellStyle name="Percent 3 36 41" xfId="27667"/>
    <cellStyle name="Percent 3 36 42" xfId="27668"/>
    <cellStyle name="Percent 3 36 43" xfId="27669"/>
    <cellStyle name="Percent 3 36 44" xfId="27670"/>
    <cellStyle name="Percent 3 36 45" xfId="27671"/>
    <cellStyle name="Percent 3 36 46" xfId="27672"/>
    <cellStyle name="Percent 3 36 47" xfId="27673"/>
    <cellStyle name="Percent 3 36 48" xfId="27674"/>
    <cellStyle name="Percent 3 36 49" xfId="27675"/>
    <cellStyle name="Percent 3 36 5" xfId="27676"/>
    <cellStyle name="Percent 3 36 50" xfId="27677"/>
    <cellStyle name="Percent 3 36 51" xfId="27678"/>
    <cellStyle name="Percent 3 36 52" xfId="27679"/>
    <cellStyle name="Percent 3 36 53" xfId="27680"/>
    <cellStyle name="Percent 3 36 54" xfId="27681"/>
    <cellStyle name="Percent 3 36 55" xfId="27682"/>
    <cellStyle name="Percent 3 36 56" xfId="27683"/>
    <cellStyle name="Percent 3 36 57" xfId="27684"/>
    <cellStyle name="Percent 3 36 58" xfId="27685"/>
    <cellStyle name="Percent 3 36 59" xfId="27686"/>
    <cellStyle name="Percent 3 36 6" xfId="27687"/>
    <cellStyle name="Percent 3 36 60" xfId="27688"/>
    <cellStyle name="Percent 3 36 61" xfId="27689"/>
    <cellStyle name="Percent 3 36 62" xfId="27690"/>
    <cellStyle name="Percent 3 36 63" xfId="27691"/>
    <cellStyle name="Percent 3 36 64" xfId="27692"/>
    <cellStyle name="Percent 3 36 65" xfId="27693"/>
    <cellStyle name="Percent 3 36 66" xfId="27694"/>
    <cellStyle name="Percent 3 36 67" xfId="27695"/>
    <cellStyle name="Percent 3 36 7" xfId="27696"/>
    <cellStyle name="Percent 3 36 8" xfId="27697"/>
    <cellStyle name="Percent 3 36 9" xfId="27698"/>
    <cellStyle name="Percent 3 37" xfId="27699"/>
    <cellStyle name="Percent 3 37 10" xfId="27700"/>
    <cellStyle name="Percent 3 37 11" xfId="27701"/>
    <cellStyle name="Percent 3 37 12" xfId="27702"/>
    <cellStyle name="Percent 3 37 13" xfId="27703"/>
    <cellStyle name="Percent 3 37 14" xfId="27704"/>
    <cellStyle name="Percent 3 37 15" xfId="27705"/>
    <cellStyle name="Percent 3 37 16" xfId="27706"/>
    <cellStyle name="Percent 3 37 17" xfId="27707"/>
    <cellStyle name="Percent 3 37 18" xfId="27708"/>
    <cellStyle name="Percent 3 37 19" xfId="27709"/>
    <cellStyle name="Percent 3 37 2" xfId="27710"/>
    <cellStyle name="Percent 3 37 20" xfId="27711"/>
    <cellStyle name="Percent 3 37 21" xfId="27712"/>
    <cellStyle name="Percent 3 37 22" xfId="27713"/>
    <cellStyle name="Percent 3 37 23" xfId="27714"/>
    <cellStyle name="Percent 3 37 24" xfId="27715"/>
    <cellStyle name="Percent 3 37 25" xfId="27716"/>
    <cellStyle name="Percent 3 37 26" xfId="27717"/>
    <cellStyle name="Percent 3 37 27" xfId="27718"/>
    <cellStyle name="Percent 3 37 28" xfId="27719"/>
    <cellStyle name="Percent 3 37 29" xfId="27720"/>
    <cellStyle name="Percent 3 37 3" xfId="27721"/>
    <cellStyle name="Percent 3 37 30" xfId="27722"/>
    <cellStyle name="Percent 3 37 31" xfId="27723"/>
    <cellStyle name="Percent 3 37 32" xfId="27724"/>
    <cellStyle name="Percent 3 37 33" xfId="27725"/>
    <cellStyle name="Percent 3 37 34" xfId="27726"/>
    <cellStyle name="Percent 3 37 35" xfId="27727"/>
    <cellStyle name="Percent 3 37 36" xfId="27728"/>
    <cellStyle name="Percent 3 37 37" xfId="27729"/>
    <cellStyle name="Percent 3 37 38" xfId="27730"/>
    <cellStyle name="Percent 3 37 39" xfId="27731"/>
    <cellStyle name="Percent 3 37 4" xfId="27732"/>
    <cellStyle name="Percent 3 37 40" xfId="27733"/>
    <cellStyle name="Percent 3 37 41" xfId="27734"/>
    <cellStyle name="Percent 3 37 42" xfId="27735"/>
    <cellStyle name="Percent 3 37 43" xfId="27736"/>
    <cellStyle name="Percent 3 37 44" xfId="27737"/>
    <cellStyle name="Percent 3 37 45" xfId="27738"/>
    <cellStyle name="Percent 3 37 46" xfId="27739"/>
    <cellStyle name="Percent 3 37 47" xfId="27740"/>
    <cellStyle name="Percent 3 37 48" xfId="27741"/>
    <cellStyle name="Percent 3 37 49" xfId="27742"/>
    <cellStyle name="Percent 3 37 5" xfId="27743"/>
    <cellStyle name="Percent 3 37 50" xfId="27744"/>
    <cellStyle name="Percent 3 37 51" xfId="27745"/>
    <cellStyle name="Percent 3 37 52" xfId="27746"/>
    <cellStyle name="Percent 3 37 53" xfId="27747"/>
    <cellStyle name="Percent 3 37 54" xfId="27748"/>
    <cellStyle name="Percent 3 37 55" xfId="27749"/>
    <cellStyle name="Percent 3 37 56" xfId="27750"/>
    <cellStyle name="Percent 3 37 57" xfId="27751"/>
    <cellStyle name="Percent 3 37 58" xfId="27752"/>
    <cellStyle name="Percent 3 37 59" xfId="27753"/>
    <cellStyle name="Percent 3 37 6" xfId="27754"/>
    <cellStyle name="Percent 3 37 60" xfId="27755"/>
    <cellStyle name="Percent 3 37 61" xfId="27756"/>
    <cellStyle name="Percent 3 37 62" xfId="27757"/>
    <cellStyle name="Percent 3 37 63" xfId="27758"/>
    <cellStyle name="Percent 3 37 64" xfId="27759"/>
    <cellStyle name="Percent 3 37 65" xfId="27760"/>
    <cellStyle name="Percent 3 37 66" xfId="27761"/>
    <cellStyle name="Percent 3 37 67" xfId="27762"/>
    <cellStyle name="Percent 3 37 7" xfId="27763"/>
    <cellStyle name="Percent 3 37 8" xfId="27764"/>
    <cellStyle name="Percent 3 37 9" xfId="27765"/>
    <cellStyle name="Percent 3 38" xfId="27766"/>
    <cellStyle name="Percent 3 38 10" xfId="27767"/>
    <cellStyle name="Percent 3 38 11" xfId="27768"/>
    <cellStyle name="Percent 3 38 12" xfId="27769"/>
    <cellStyle name="Percent 3 38 13" xfId="27770"/>
    <cellStyle name="Percent 3 38 14" xfId="27771"/>
    <cellStyle name="Percent 3 38 15" xfId="27772"/>
    <cellStyle name="Percent 3 38 16" xfId="27773"/>
    <cellStyle name="Percent 3 38 17" xfId="27774"/>
    <cellStyle name="Percent 3 38 18" xfId="27775"/>
    <cellStyle name="Percent 3 38 19" xfId="27776"/>
    <cellStyle name="Percent 3 38 2" xfId="27777"/>
    <cellStyle name="Percent 3 38 20" xfId="27778"/>
    <cellStyle name="Percent 3 38 21" xfId="27779"/>
    <cellStyle name="Percent 3 38 22" xfId="27780"/>
    <cellStyle name="Percent 3 38 23" xfId="27781"/>
    <cellStyle name="Percent 3 38 24" xfId="27782"/>
    <cellStyle name="Percent 3 38 25" xfId="27783"/>
    <cellStyle name="Percent 3 38 26" xfId="27784"/>
    <cellStyle name="Percent 3 38 27" xfId="27785"/>
    <cellStyle name="Percent 3 38 28" xfId="27786"/>
    <cellStyle name="Percent 3 38 29" xfId="27787"/>
    <cellStyle name="Percent 3 38 3" xfId="27788"/>
    <cellStyle name="Percent 3 38 30" xfId="27789"/>
    <cellStyle name="Percent 3 38 31" xfId="27790"/>
    <cellStyle name="Percent 3 38 32" xfId="27791"/>
    <cellStyle name="Percent 3 38 33" xfId="27792"/>
    <cellStyle name="Percent 3 38 34" xfId="27793"/>
    <cellStyle name="Percent 3 38 35" xfId="27794"/>
    <cellStyle name="Percent 3 38 36" xfId="27795"/>
    <cellStyle name="Percent 3 38 37" xfId="27796"/>
    <cellStyle name="Percent 3 38 38" xfId="27797"/>
    <cellStyle name="Percent 3 38 39" xfId="27798"/>
    <cellStyle name="Percent 3 38 4" xfId="27799"/>
    <cellStyle name="Percent 3 38 40" xfId="27800"/>
    <cellStyle name="Percent 3 38 41" xfId="27801"/>
    <cellStyle name="Percent 3 38 42" xfId="27802"/>
    <cellStyle name="Percent 3 38 43" xfId="27803"/>
    <cellStyle name="Percent 3 38 44" xfId="27804"/>
    <cellStyle name="Percent 3 38 45" xfId="27805"/>
    <cellStyle name="Percent 3 38 46" xfId="27806"/>
    <cellStyle name="Percent 3 38 47" xfId="27807"/>
    <cellStyle name="Percent 3 38 48" xfId="27808"/>
    <cellStyle name="Percent 3 38 49" xfId="27809"/>
    <cellStyle name="Percent 3 38 5" xfId="27810"/>
    <cellStyle name="Percent 3 38 50" xfId="27811"/>
    <cellStyle name="Percent 3 38 51" xfId="27812"/>
    <cellStyle name="Percent 3 38 52" xfId="27813"/>
    <cellStyle name="Percent 3 38 53" xfId="27814"/>
    <cellStyle name="Percent 3 38 54" xfId="27815"/>
    <cellStyle name="Percent 3 38 55" xfId="27816"/>
    <cellStyle name="Percent 3 38 56" xfId="27817"/>
    <cellStyle name="Percent 3 38 57" xfId="27818"/>
    <cellStyle name="Percent 3 38 58" xfId="27819"/>
    <cellStyle name="Percent 3 38 59" xfId="27820"/>
    <cellStyle name="Percent 3 38 6" xfId="27821"/>
    <cellStyle name="Percent 3 38 60" xfId="27822"/>
    <cellStyle name="Percent 3 38 61" xfId="27823"/>
    <cellStyle name="Percent 3 38 62" xfId="27824"/>
    <cellStyle name="Percent 3 38 63" xfId="27825"/>
    <cellStyle name="Percent 3 38 64" xfId="27826"/>
    <cellStyle name="Percent 3 38 65" xfId="27827"/>
    <cellStyle name="Percent 3 38 66" xfId="27828"/>
    <cellStyle name="Percent 3 38 67" xfId="27829"/>
    <cellStyle name="Percent 3 38 7" xfId="27830"/>
    <cellStyle name="Percent 3 38 8" xfId="27831"/>
    <cellStyle name="Percent 3 38 9" xfId="27832"/>
    <cellStyle name="Percent 3 39" xfId="27833"/>
    <cellStyle name="Percent 3 39 10" xfId="27834"/>
    <cellStyle name="Percent 3 39 11" xfId="27835"/>
    <cellStyle name="Percent 3 39 12" xfId="27836"/>
    <cellStyle name="Percent 3 39 13" xfId="27837"/>
    <cellStyle name="Percent 3 39 14" xfId="27838"/>
    <cellStyle name="Percent 3 39 15" xfId="27839"/>
    <cellStyle name="Percent 3 39 16" xfId="27840"/>
    <cellStyle name="Percent 3 39 17" xfId="27841"/>
    <cellStyle name="Percent 3 39 18" xfId="27842"/>
    <cellStyle name="Percent 3 39 19" xfId="27843"/>
    <cellStyle name="Percent 3 39 2" xfId="27844"/>
    <cellStyle name="Percent 3 39 20" xfId="27845"/>
    <cellStyle name="Percent 3 39 21" xfId="27846"/>
    <cellStyle name="Percent 3 39 22" xfId="27847"/>
    <cellStyle name="Percent 3 39 23" xfId="27848"/>
    <cellStyle name="Percent 3 39 24" xfId="27849"/>
    <cellStyle name="Percent 3 39 25" xfId="27850"/>
    <cellStyle name="Percent 3 39 26" xfId="27851"/>
    <cellStyle name="Percent 3 39 27" xfId="27852"/>
    <cellStyle name="Percent 3 39 28" xfId="27853"/>
    <cellStyle name="Percent 3 39 29" xfId="27854"/>
    <cellStyle name="Percent 3 39 3" xfId="27855"/>
    <cellStyle name="Percent 3 39 30" xfId="27856"/>
    <cellStyle name="Percent 3 39 31" xfId="27857"/>
    <cellStyle name="Percent 3 39 32" xfId="27858"/>
    <cellStyle name="Percent 3 39 33" xfId="27859"/>
    <cellStyle name="Percent 3 39 34" xfId="27860"/>
    <cellStyle name="Percent 3 39 35" xfId="27861"/>
    <cellStyle name="Percent 3 39 36" xfId="27862"/>
    <cellStyle name="Percent 3 39 37" xfId="27863"/>
    <cellStyle name="Percent 3 39 38" xfId="27864"/>
    <cellStyle name="Percent 3 39 39" xfId="27865"/>
    <cellStyle name="Percent 3 39 4" xfId="27866"/>
    <cellStyle name="Percent 3 39 40" xfId="27867"/>
    <cellStyle name="Percent 3 39 41" xfId="27868"/>
    <cellStyle name="Percent 3 39 42" xfId="27869"/>
    <cellStyle name="Percent 3 39 43" xfId="27870"/>
    <cellStyle name="Percent 3 39 44" xfId="27871"/>
    <cellStyle name="Percent 3 39 45" xfId="27872"/>
    <cellStyle name="Percent 3 39 46" xfId="27873"/>
    <cellStyle name="Percent 3 39 47" xfId="27874"/>
    <cellStyle name="Percent 3 39 48" xfId="27875"/>
    <cellStyle name="Percent 3 39 49" xfId="27876"/>
    <cellStyle name="Percent 3 39 5" xfId="27877"/>
    <cellStyle name="Percent 3 39 50" xfId="27878"/>
    <cellStyle name="Percent 3 39 51" xfId="27879"/>
    <cellStyle name="Percent 3 39 52" xfId="27880"/>
    <cellStyle name="Percent 3 39 53" xfId="27881"/>
    <cellStyle name="Percent 3 39 54" xfId="27882"/>
    <cellStyle name="Percent 3 39 55" xfId="27883"/>
    <cellStyle name="Percent 3 39 56" xfId="27884"/>
    <cellStyle name="Percent 3 39 57" xfId="27885"/>
    <cellStyle name="Percent 3 39 58" xfId="27886"/>
    <cellStyle name="Percent 3 39 59" xfId="27887"/>
    <cellStyle name="Percent 3 39 6" xfId="27888"/>
    <cellStyle name="Percent 3 39 60" xfId="27889"/>
    <cellStyle name="Percent 3 39 61" xfId="27890"/>
    <cellStyle name="Percent 3 39 62" xfId="27891"/>
    <cellStyle name="Percent 3 39 63" xfId="27892"/>
    <cellStyle name="Percent 3 39 64" xfId="27893"/>
    <cellStyle name="Percent 3 39 65" xfId="27894"/>
    <cellStyle name="Percent 3 39 66" xfId="27895"/>
    <cellStyle name="Percent 3 39 67" xfId="27896"/>
    <cellStyle name="Percent 3 39 7" xfId="27897"/>
    <cellStyle name="Percent 3 39 8" xfId="27898"/>
    <cellStyle name="Percent 3 39 9" xfId="27899"/>
    <cellStyle name="Percent 3 4" xfId="1443"/>
    <cellStyle name="Percent 3 4 10" xfId="27900"/>
    <cellStyle name="Percent 3 4 11" xfId="27901"/>
    <cellStyle name="Percent 3 4 12" xfId="27902"/>
    <cellStyle name="Percent 3 4 13" xfId="27903"/>
    <cellStyle name="Percent 3 4 14" xfId="27904"/>
    <cellStyle name="Percent 3 4 15" xfId="27905"/>
    <cellStyle name="Percent 3 4 16" xfId="27906"/>
    <cellStyle name="Percent 3 4 17" xfId="27907"/>
    <cellStyle name="Percent 3 4 18" xfId="27908"/>
    <cellStyle name="Percent 3 4 19" xfId="27909"/>
    <cellStyle name="Percent 3 4 2" xfId="27910"/>
    <cellStyle name="Percent 3 4 20" xfId="27911"/>
    <cellStyle name="Percent 3 4 21" xfId="27912"/>
    <cellStyle name="Percent 3 4 22" xfId="27913"/>
    <cellStyle name="Percent 3 4 23" xfId="27914"/>
    <cellStyle name="Percent 3 4 24" xfId="27915"/>
    <cellStyle name="Percent 3 4 25" xfId="27916"/>
    <cellStyle name="Percent 3 4 26" xfId="27917"/>
    <cellStyle name="Percent 3 4 27" xfId="27918"/>
    <cellStyle name="Percent 3 4 28" xfId="27919"/>
    <cellStyle name="Percent 3 4 29" xfId="27920"/>
    <cellStyle name="Percent 3 4 3" xfId="27921"/>
    <cellStyle name="Percent 3 4 30" xfId="27922"/>
    <cellStyle name="Percent 3 4 31" xfId="27923"/>
    <cellStyle name="Percent 3 4 32" xfId="27924"/>
    <cellStyle name="Percent 3 4 33" xfId="27925"/>
    <cellStyle name="Percent 3 4 34" xfId="27926"/>
    <cellStyle name="Percent 3 4 35" xfId="27927"/>
    <cellStyle name="Percent 3 4 36" xfId="27928"/>
    <cellStyle name="Percent 3 4 37" xfId="27929"/>
    <cellStyle name="Percent 3 4 38" xfId="27930"/>
    <cellStyle name="Percent 3 4 39" xfId="27931"/>
    <cellStyle name="Percent 3 4 4" xfId="27932"/>
    <cellStyle name="Percent 3 4 40" xfId="27933"/>
    <cellStyle name="Percent 3 4 41" xfId="27934"/>
    <cellStyle name="Percent 3 4 42" xfId="27935"/>
    <cellStyle name="Percent 3 4 43" xfId="27936"/>
    <cellStyle name="Percent 3 4 44" xfId="27937"/>
    <cellStyle name="Percent 3 4 45" xfId="27938"/>
    <cellStyle name="Percent 3 4 46" xfId="27939"/>
    <cellStyle name="Percent 3 4 47" xfId="27940"/>
    <cellStyle name="Percent 3 4 48" xfId="27941"/>
    <cellStyle name="Percent 3 4 49" xfId="27942"/>
    <cellStyle name="Percent 3 4 5" xfId="27943"/>
    <cellStyle name="Percent 3 4 50" xfId="27944"/>
    <cellStyle name="Percent 3 4 51" xfId="27945"/>
    <cellStyle name="Percent 3 4 52" xfId="27946"/>
    <cellStyle name="Percent 3 4 53" xfId="27947"/>
    <cellStyle name="Percent 3 4 54" xfId="27948"/>
    <cellStyle name="Percent 3 4 55" xfId="27949"/>
    <cellStyle name="Percent 3 4 56" xfId="27950"/>
    <cellStyle name="Percent 3 4 57" xfId="27951"/>
    <cellStyle name="Percent 3 4 58" xfId="27952"/>
    <cellStyle name="Percent 3 4 59" xfId="27953"/>
    <cellStyle name="Percent 3 4 6" xfId="27954"/>
    <cellStyle name="Percent 3 4 60" xfId="27955"/>
    <cellStyle name="Percent 3 4 61" xfId="27956"/>
    <cellStyle name="Percent 3 4 62" xfId="27957"/>
    <cellStyle name="Percent 3 4 63" xfId="27958"/>
    <cellStyle name="Percent 3 4 64" xfId="27959"/>
    <cellStyle name="Percent 3 4 65" xfId="27960"/>
    <cellStyle name="Percent 3 4 66" xfId="27961"/>
    <cellStyle name="Percent 3 4 67" xfId="27962"/>
    <cellStyle name="Percent 3 4 7" xfId="27963"/>
    <cellStyle name="Percent 3 4 8" xfId="27964"/>
    <cellStyle name="Percent 3 4 9" xfId="27965"/>
    <cellStyle name="Percent 3 40" xfId="27966"/>
    <cellStyle name="Percent 3 40 10" xfId="27967"/>
    <cellStyle name="Percent 3 40 11" xfId="27968"/>
    <cellStyle name="Percent 3 40 12" xfId="27969"/>
    <cellStyle name="Percent 3 40 13" xfId="27970"/>
    <cellStyle name="Percent 3 40 14" xfId="27971"/>
    <cellStyle name="Percent 3 40 15" xfId="27972"/>
    <cellStyle name="Percent 3 40 16" xfId="27973"/>
    <cellStyle name="Percent 3 40 17" xfId="27974"/>
    <cellStyle name="Percent 3 40 18" xfId="27975"/>
    <cellStyle name="Percent 3 40 19" xfId="27976"/>
    <cellStyle name="Percent 3 40 2" xfId="27977"/>
    <cellStyle name="Percent 3 40 20" xfId="27978"/>
    <cellStyle name="Percent 3 40 21" xfId="27979"/>
    <cellStyle name="Percent 3 40 22" xfId="27980"/>
    <cellStyle name="Percent 3 40 23" xfId="27981"/>
    <cellStyle name="Percent 3 40 24" xfId="27982"/>
    <cellStyle name="Percent 3 40 25" xfId="27983"/>
    <cellStyle name="Percent 3 40 26" xfId="27984"/>
    <cellStyle name="Percent 3 40 27" xfId="27985"/>
    <cellStyle name="Percent 3 40 28" xfId="27986"/>
    <cellStyle name="Percent 3 40 29" xfId="27987"/>
    <cellStyle name="Percent 3 40 3" xfId="27988"/>
    <cellStyle name="Percent 3 40 30" xfId="27989"/>
    <cellStyle name="Percent 3 40 31" xfId="27990"/>
    <cellStyle name="Percent 3 40 32" xfId="27991"/>
    <cellStyle name="Percent 3 40 33" xfId="27992"/>
    <cellStyle name="Percent 3 40 34" xfId="27993"/>
    <cellStyle name="Percent 3 40 35" xfId="27994"/>
    <cellStyle name="Percent 3 40 36" xfId="27995"/>
    <cellStyle name="Percent 3 40 37" xfId="27996"/>
    <cellStyle name="Percent 3 40 38" xfId="27997"/>
    <cellStyle name="Percent 3 40 39" xfId="27998"/>
    <cellStyle name="Percent 3 40 4" xfId="27999"/>
    <cellStyle name="Percent 3 40 40" xfId="28000"/>
    <cellStyle name="Percent 3 40 41" xfId="28001"/>
    <cellStyle name="Percent 3 40 42" xfId="28002"/>
    <cellStyle name="Percent 3 40 43" xfId="28003"/>
    <cellStyle name="Percent 3 40 44" xfId="28004"/>
    <cellStyle name="Percent 3 40 45" xfId="28005"/>
    <cellStyle name="Percent 3 40 46" xfId="28006"/>
    <cellStyle name="Percent 3 40 47" xfId="28007"/>
    <cellStyle name="Percent 3 40 48" xfId="28008"/>
    <cellStyle name="Percent 3 40 49" xfId="28009"/>
    <cellStyle name="Percent 3 40 5" xfId="28010"/>
    <cellStyle name="Percent 3 40 50" xfId="28011"/>
    <cellStyle name="Percent 3 40 51" xfId="28012"/>
    <cellStyle name="Percent 3 40 52" xfId="28013"/>
    <cellStyle name="Percent 3 40 53" xfId="28014"/>
    <cellStyle name="Percent 3 40 54" xfId="28015"/>
    <cellStyle name="Percent 3 40 55" xfId="28016"/>
    <cellStyle name="Percent 3 40 56" xfId="28017"/>
    <cellStyle name="Percent 3 40 57" xfId="28018"/>
    <cellStyle name="Percent 3 40 58" xfId="28019"/>
    <cellStyle name="Percent 3 40 59" xfId="28020"/>
    <cellStyle name="Percent 3 40 6" xfId="28021"/>
    <cellStyle name="Percent 3 40 60" xfId="28022"/>
    <cellStyle name="Percent 3 40 61" xfId="28023"/>
    <cellStyle name="Percent 3 40 62" xfId="28024"/>
    <cellStyle name="Percent 3 40 63" xfId="28025"/>
    <cellStyle name="Percent 3 40 64" xfId="28026"/>
    <cellStyle name="Percent 3 40 65" xfId="28027"/>
    <cellStyle name="Percent 3 40 66" xfId="28028"/>
    <cellStyle name="Percent 3 40 67" xfId="28029"/>
    <cellStyle name="Percent 3 40 7" xfId="28030"/>
    <cellStyle name="Percent 3 40 8" xfId="28031"/>
    <cellStyle name="Percent 3 40 9" xfId="28032"/>
    <cellStyle name="Percent 3 41" xfId="28033"/>
    <cellStyle name="Percent 3 41 10" xfId="28034"/>
    <cellStyle name="Percent 3 41 11" xfId="28035"/>
    <cellStyle name="Percent 3 41 12" xfId="28036"/>
    <cellStyle name="Percent 3 41 13" xfId="28037"/>
    <cellStyle name="Percent 3 41 14" xfId="28038"/>
    <cellStyle name="Percent 3 41 15" xfId="28039"/>
    <cellStyle name="Percent 3 41 16" xfId="28040"/>
    <cellStyle name="Percent 3 41 17" xfId="28041"/>
    <cellStyle name="Percent 3 41 18" xfId="28042"/>
    <cellStyle name="Percent 3 41 19" xfId="28043"/>
    <cellStyle name="Percent 3 41 2" xfId="28044"/>
    <cellStyle name="Percent 3 41 20" xfId="28045"/>
    <cellStyle name="Percent 3 41 21" xfId="28046"/>
    <cellStyle name="Percent 3 41 22" xfId="28047"/>
    <cellStyle name="Percent 3 41 23" xfId="28048"/>
    <cellStyle name="Percent 3 41 24" xfId="28049"/>
    <cellStyle name="Percent 3 41 25" xfId="28050"/>
    <cellStyle name="Percent 3 41 26" xfId="28051"/>
    <cellStyle name="Percent 3 41 27" xfId="28052"/>
    <cellStyle name="Percent 3 41 28" xfId="28053"/>
    <cellStyle name="Percent 3 41 29" xfId="28054"/>
    <cellStyle name="Percent 3 41 3" xfId="28055"/>
    <cellStyle name="Percent 3 41 30" xfId="28056"/>
    <cellStyle name="Percent 3 41 31" xfId="28057"/>
    <cellStyle name="Percent 3 41 32" xfId="28058"/>
    <cellStyle name="Percent 3 41 33" xfId="28059"/>
    <cellStyle name="Percent 3 41 34" xfId="28060"/>
    <cellStyle name="Percent 3 41 35" xfId="28061"/>
    <cellStyle name="Percent 3 41 36" xfId="28062"/>
    <cellStyle name="Percent 3 41 37" xfId="28063"/>
    <cellStyle name="Percent 3 41 38" xfId="28064"/>
    <cellStyle name="Percent 3 41 39" xfId="28065"/>
    <cellStyle name="Percent 3 41 4" xfId="28066"/>
    <cellStyle name="Percent 3 41 40" xfId="28067"/>
    <cellStyle name="Percent 3 41 41" xfId="28068"/>
    <cellStyle name="Percent 3 41 42" xfId="28069"/>
    <cellStyle name="Percent 3 41 43" xfId="28070"/>
    <cellStyle name="Percent 3 41 44" xfId="28071"/>
    <cellStyle name="Percent 3 41 45" xfId="28072"/>
    <cellStyle name="Percent 3 41 46" xfId="28073"/>
    <cellStyle name="Percent 3 41 47" xfId="28074"/>
    <cellStyle name="Percent 3 41 48" xfId="28075"/>
    <cellStyle name="Percent 3 41 49" xfId="28076"/>
    <cellStyle name="Percent 3 41 5" xfId="28077"/>
    <cellStyle name="Percent 3 41 50" xfId="28078"/>
    <cellStyle name="Percent 3 41 51" xfId="28079"/>
    <cellStyle name="Percent 3 41 52" xfId="28080"/>
    <cellStyle name="Percent 3 41 53" xfId="28081"/>
    <cellStyle name="Percent 3 41 54" xfId="28082"/>
    <cellStyle name="Percent 3 41 55" xfId="28083"/>
    <cellStyle name="Percent 3 41 56" xfId="28084"/>
    <cellStyle name="Percent 3 41 57" xfId="28085"/>
    <cellStyle name="Percent 3 41 58" xfId="28086"/>
    <cellStyle name="Percent 3 41 59" xfId="28087"/>
    <cellStyle name="Percent 3 41 6" xfId="28088"/>
    <cellStyle name="Percent 3 41 60" xfId="28089"/>
    <cellStyle name="Percent 3 41 61" xfId="28090"/>
    <cellStyle name="Percent 3 41 62" xfId="28091"/>
    <cellStyle name="Percent 3 41 63" xfId="28092"/>
    <cellStyle name="Percent 3 41 64" xfId="28093"/>
    <cellStyle name="Percent 3 41 65" xfId="28094"/>
    <cellStyle name="Percent 3 41 66" xfId="28095"/>
    <cellStyle name="Percent 3 41 67" xfId="28096"/>
    <cellStyle name="Percent 3 41 7" xfId="28097"/>
    <cellStyle name="Percent 3 41 8" xfId="28098"/>
    <cellStyle name="Percent 3 41 9" xfId="28099"/>
    <cellStyle name="Percent 3 42" xfId="28100"/>
    <cellStyle name="Percent 3 42 10" xfId="28101"/>
    <cellStyle name="Percent 3 42 11" xfId="28102"/>
    <cellStyle name="Percent 3 42 12" xfId="28103"/>
    <cellStyle name="Percent 3 42 13" xfId="28104"/>
    <cellStyle name="Percent 3 42 14" xfId="28105"/>
    <cellStyle name="Percent 3 42 15" xfId="28106"/>
    <cellStyle name="Percent 3 42 16" xfId="28107"/>
    <cellStyle name="Percent 3 42 17" xfId="28108"/>
    <cellStyle name="Percent 3 42 18" xfId="28109"/>
    <cellStyle name="Percent 3 42 19" xfId="28110"/>
    <cellStyle name="Percent 3 42 2" xfId="28111"/>
    <cellStyle name="Percent 3 42 20" xfId="28112"/>
    <cellStyle name="Percent 3 42 21" xfId="28113"/>
    <cellStyle name="Percent 3 42 22" xfId="28114"/>
    <cellStyle name="Percent 3 42 23" xfId="28115"/>
    <cellStyle name="Percent 3 42 24" xfId="28116"/>
    <cellStyle name="Percent 3 42 25" xfId="28117"/>
    <cellStyle name="Percent 3 42 26" xfId="28118"/>
    <cellStyle name="Percent 3 42 27" xfId="28119"/>
    <cellStyle name="Percent 3 42 28" xfId="28120"/>
    <cellStyle name="Percent 3 42 29" xfId="28121"/>
    <cellStyle name="Percent 3 42 3" xfId="28122"/>
    <cellStyle name="Percent 3 42 30" xfId="28123"/>
    <cellStyle name="Percent 3 42 31" xfId="28124"/>
    <cellStyle name="Percent 3 42 32" xfId="28125"/>
    <cellStyle name="Percent 3 42 33" xfId="28126"/>
    <cellStyle name="Percent 3 42 34" xfId="28127"/>
    <cellStyle name="Percent 3 42 35" xfId="28128"/>
    <cellStyle name="Percent 3 42 36" xfId="28129"/>
    <cellStyle name="Percent 3 42 37" xfId="28130"/>
    <cellStyle name="Percent 3 42 38" xfId="28131"/>
    <cellStyle name="Percent 3 42 39" xfId="28132"/>
    <cellStyle name="Percent 3 42 4" xfId="28133"/>
    <cellStyle name="Percent 3 42 40" xfId="28134"/>
    <cellStyle name="Percent 3 42 41" xfId="28135"/>
    <cellStyle name="Percent 3 42 42" xfId="28136"/>
    <cellStyle name="Percent 3 42 43" xfId="28137"/>
    <cellStyle name="Percent 3 42 44" xfId="28138"/>
    <cellStyle name="Percent 3 42 45" xfId="28139"/>
    <cellStyle name="Percent 3 42 46" xfId="28140"/>
    <cellStyle name="Percent 3 42 47" xfId="28141"/>
    <cellStyle name="Percent 3 42 48" xfId="28142"/>
    <cellStyle name="Percent 3 42 49" xfId="28143"/>
    <cellStyle name="Percent 3 42 5" xfId="28144"/>
    <cellStyle name="Percent 3 42 50" xfId="28145"/>
    <cellStyle name="Percent 3 42 51" xfId="28146"/>
    <cellStyle name="Percent 3 42 52" xfId="28147"/>
    <cellStyle name="Percent 3 42 53" xfId="28148"/>
    <cellStyle name="Percent 3 42 54" xfId="28149"/>
    <cellStyle name="Percent 3 42 55" xfId="28150"/>
    <cellStyle name="Percent 3 42 56" xfId="28151"/>
    <cellStyle name="Percent 3 42 57" xfId="28152"/>
    <cellStyle name="Percent 3 42 58" xfId="28153"/>
    <cellStyle name="Percent 3 42 59" xfId="28154"/>
    <cellStyle name="Percent 3 42 6" xfId="28155"/>
    <cellStyle name="Percent 3 42 60" xfId="28156"/>
    <cellStyle name="Percent 3 42 61" xfId="28157"/>
    <cellStyle name="Percent 3 42 62" xfId="28158"/>
    <cellStyle name="Percent 3 42 63" xfId="28159"/>
    <cellStyle name="Percent 3 42 64" xfId="28160"/>
    <cellStyle name="Percent 3 42 65" xfId="28161"/>
    <cellStyle name="Percent 3 42 66" xfId="28162"/>
    <cellStyle name="Percent 3 42 67" xfId="28163"/>
    <cellStyle name="Percent 3 42 7" xfId="28164"/>
    <cellStyle name="Percent 3 42 8" xfId="28165"/>
    <cellStyle name="Percent 3 42 9" xfId="28166"/>
    <cellStyle name="Percent 3 43" xfId="28167"/>
    <cellStyle name="Percent 3 43 10" xfId="28168"/>
    <cellStyle name="Percent 3 43 11" xfId="28169"/>
    <cellStyle name="Percent 3 43 12" xfId="28170"/>
    <cellStyle name="Percent 3 43 13" xfId="28171"/>
    <cellStyle name="Percent 3 43 14" xfId="28172"/>
    <cellStyle name="Percent 3 43 15" xfId="28173"/>
    <cellStyle name="Percent 3 43 16" xfId="28174"/>
    <cellStyle name="Percent 3 43 17" xfId="28175"/>
    <cellStyle name="Percent 3 43 18" xfId="28176"/>
    <cellStyle name="Percent 3 43 19" xfId="28177"/>
    <cellStyle name="Percent 3 43 2" xfId="28178"/>
    <cellStyle name="Percent 3 43 20" xfId="28179"/>
    <cellStyle name="Percent 3 43 21" xfId="28180"/>
    <cellStyle name="Percent 3 43 22" xfId="28181"/>
    <cellStyle name="Percent 3 43 23" xfId="28182"/>
    <cellStyle name="Percent 3 43 24" xfId="28183"/>
    <cellStyle name="Percent 3 43 25" xfId="28184"/>
    <cellStyle name="Percent 3 43 26" xfId="28185"/>
    <cellStyle name="Percent 3 43 27" xfId="28186"/>
    <cellStyle name="Percent 3 43 28" xfId="28187"/>
    <cellStyle name="Percent 3 43 29" xfId="28188"/>
    <cellStyle name="Percent 3 43 3" xfId="28189"/>
    <cellStyle name="Percent 3 43 30" xfId="28190"/>
    <cellStyle name="Percent 3 43 31" xfId="28191"/>
    <cellStyle name="Percent 3 43 32" xfId="28192"/>
    <cellStyle name="Percent 3 43 33" xfId="28193"/>
    <cellStyle name="Percent 3 43 34" xfId="28194"/>
    <cellStyle name="Percent 3 43 35" xfId="28195"/>
    <cellStyle name="Percent 3 43 36" xfId="28196"/>
    <cellStyle name="Percent 3 43 37" xfId="28197"/>
    <cellStyle name="Percent 3 43 38" xfId="28198"/>
    <cellStyle name="Percent 3 43 39" xfId="28199"/>
    <cellStyle name="Percent 3 43 4" xfId="28200"/>
    <cellStyle name="Percent 3 43 40" xfId="28201"/>
    <cellStyle name="Percent 3 43 41" xfId="28202"/>
    <cellStyle name="Percent 3 43 42" xfId="28203"/>
    <cellStyle name="Percent 3 43 43" xfId="28204"/>
    <cellStyle name="Percent 3 43 44" xfId="28205"/>
    <cellStyle name="Percent 3 43 45" xfId="28206"/>
    <cellStyle name="Percent 3 43 46" xfId="28207"/>
    <cellStyle name="Percent 3 43 47" xfId="28208"/>
    <cellStyle name="Percent 3 43 48" xfId="28209"/>
    <cellStyle name="Percent 3 43 49" xfId="28210"/>
    <cellStyle name="Percent 3 43 5" xfId="28211"/>
    <cellStyle name="Percent 3 43 50" xfId="28212"/>
    <cellStyle name="Percent 3 43 51" xfId="28213"/>
    <cellStyle name="Percent 3 43 52" xfId="28214"/>
    <cellStyle name="Percent 3 43 53" xfId="28215"/>
    <cellStyle name="Percent 3 43 54" xfId="28216"/>
    <cellStyle name="Percent 3 43 55" xfId="28217"/>
    <cellStyle name="Percent 3 43 56" xfId="28218"/>
    <cellStyle name="Percent 3 43 57" xfId="28219"/>
    <cellStyle name="Percent 3 43 58" xfId="28220"/>
    <cellStyle name="Percent 3 43 59" xfId="28221"/>
    <cellStyle name="Percent 3 43 6" xfId="28222"/>
    <cellStyle name="Percent 3 43 60" xfId="28223"/>
    <cellStyle name="Percent 3 43 61" xfId="28224"/>
    <cellStyle name="Percent 3 43 62" xfId="28225"/>
    <cellStyle name="Percent 3 43 63" xfId="28226"/>
    <cellStyle name="Percent 3 43 64" xfId="28227"/>
    <cellStyle name="Percent 3 43 65" xfId="28228"/>
    <cellStyle name="Percent 3 43 66" xfId="28229"/>
    <cellStyle name="Percent 3 43 67" xfId="28230"/>
    <cellStyle name="Percent 3 43 7" xfId="28231"/>
    <cellStyle name="Percent 3 43 8" xfId="28232"/>
    <cellStyle name="Percent 3 43 9" xfId="28233"/>
    <cellStyle name="Percent 3 44" xfId="28234"/>
    <cellStyle name="Percent 3 44 10" xfId="28235"/>
    <cellStyle name="Percent 3 44 11" xfId="28236"/>
    <cellStyle name="Percent 3 44 12" xfId="28237"/>
    <cellStyle name="Percent 3 44 13" xfId="28238"/>
    <cellStyle name="Percent 3 44 14" xfId="28239"/>
    <cellStyle name="Percent 3 44 15" xfId="28240"/>
    <cellStyle name="Percent 3 44 16" xfId="28241"/>
    <cellStyle name="Percent 3 44 17" xfId="28242"/>
    <cellStyle name="Percent 3 44 18" xfId="28243"/>
    <cellStyle name="Percent 3 44 19" xfId="28244"/>
    <cellStyle name="Percent 3 44 2" xfId="28245"/>
    <cellStyle name="Percent 3 44 20" xfId="28246"/>
    <cellStyle name="Percent 3 44 21" xfId="28247"/>
    <cellStyle name="Percent 3 44 22" xfId="28248"/>
    <cellStyle name="Percent 3 44 23" xfId="28249"/>
    <cellStyle name="Percent 3 44 24" xfId="28250"/>
    <cellStyle name="Percent 3 44 25" xfId="28251"/>
    <cellStyle name="Percent 3 44 26" xfId="28252"/>
    <cellStyle name="Percent 3 44 27" xfId="28253"/>
    <cellStyle name="Percent 3 44 28" xfId="28254"/>
    <cellStyle name="Percent 3 44 29" xfId="28255"/>
    <cellStyle name="Percent 3 44 3" xfId="28256"/>
    <cellStyle name="Percent 3 44 30" xfId="28257"/>
    <cellStyle name="Percent 3 44 31" xfId="28258"/>
    <cellStyle name="Percent 3 44 32" xfId="28259"/>
    <cellStyle name="Percent 3 44 33" xfId="28260"/>
    <cellStyle name="Percent 3 44 34" xfId="28261"/>
    <cellStyle name="Percent 3 44 35" xfId="28262"/>
    <cellStyle name="Percent 3 44 36" xfId="28263"/>
    <cellStyle name="Percent 3 44 37" xfId="28264"/>
    <cellStyle name="Percent 3 44 38" xfId="28265"/>
    <cellStyle name="Percent 3 44 39" xfId="28266"/>
    <cellStyle name="Percent 3 44 4" xfId="28267"/>
    <cellStyle name="Percent 3 44 40" xfId="28268"/>
    <cellStyle name="Percent 3 44 41" xfId="28269"/>
    <cellStyle name="Percent 3 44 42" xfId="28270"/>
    <cellStyle name="Percent 3 44 43" xfId="28271"/>
    <cellStyle name="Percent 3 44 44" xfId="28272"/>
    <cellStyle name="Percent 3 44 45" xfId="28273"/>
    <cellStyle name="Percent 3 44 46" xfId="28274"/>
    <cellStyle name="Percent 3 44 47" xfId="28275"/>
    <cellStyle name="Percent 3 44 48" xfId="28276"/>
    <cellStyle name="Percent 3 44 49" xfId="28277"/>
    <cellStyle name="Percent 3 44 5" xfId="28278"/>
    <cellStyle name="Percent 3 44 50" xfId="28279"/>
    <cellStyle name="Percent 3 44 51" xfId="28280"/>
    <cellStyle name="Percent 3 44 52" xfId="28281"/>
    <cellStyle name="Percent 3 44 53" xfId="28282"/>
    <cellStyle name="Percent 3 44 54" xfId="28283"/>
    <cellStyle name="Percent 3 44 55" xfId="28284"/>
    <cellStyle name="Percent 3 44 56" xfId="28285"/>
    <cellStyle name="Percent 3 44 57" xfId="28286"/>
    <cellStyle name="Percent 3 44 58" xfId="28287"/>
    <cellStyle name="Percent 3 44 59" xfId="28288"/>
    <cellStyle name="Percent 3 44 6" xfId="28289"/>
    <cellStyle name="Percent 3 44 60" xfId="28290"/>
    <cellStyle name="Percent 3 44 61" xfId="28291"/>
    <cellStyle name="Percent 3 44 62" xfId="28292"/>
    <cellStyle name="Percent 3 44 63" xfId="28293"/>
    <cellStyle name="Percent 3 44 64" xfId="28294"/>
    <cellStyle name="Percent 3 44 65" xfId="28295"/>
    <cellStyle name="Percent 3 44 66" xfId="28296"/>
    <cellStyle name="Percent 3 44 67" xfId="28297"/>
    <cellStyle name="Percent 3 44 7" xfId="28298"/>
    <cellStyle name="Percent 3 44 8" xfId="28299"/>
    <cellStyle name="Percent 3 44 9" xfId="28300"/>
    <cellStyle name="Percent 3 45" xfId="28301"/>
    <cellStyle name="Percent 3 45 10" xfId="28302"/>
    <cellStyle name="Percent 3 45 11" xfId="28303"/>
    <cellStyle name="Percent 3 45 12" xfId="28304"/>
    <cellStyle name="Percent 3 45 13" xfId="28305"/>
    <cellStyle name="Percent 3 45 14" xfId="28306"/>
    <cellStyle name="Percent 3 45 15" xfId="28307"/>
    <cellStyle name="Percent 3 45 16" xfId="28308"/>
    <cellStyle name="Percent 3 45 17" xfId="28309"/>
    <cellStyle name="Percent 3 45 18" xfId="28310"/>
    <cellStyle name="Percent 3 45 19" xfId="28311"/>
    <cellStyle name="Percent 3 45 2" xfId="28312"/>
    <cellStyle name="Percent 3 45 20" xfId="28313"/>
    <cellStyle name="Percent 3 45 21" xfId="28314"/>
    <cellStyle name="Percent 3 45 22" xfId="28315"/>
    <cellStyle name="Percent 3 45 23" xfId="28316"/>
    <cellStyle name="Percent 3 45 24" xfId="28317"/>
    <cellStyle name="Percent 3 45 25" xfId="28318"/>
    <cellStyle name="Percent 3 45 26" xfId="28319"/>
    <cellStyle name="Percent 3 45 27" xfId="28320"/>
    <cellStyle name="Percent 3 45 28" xfId="28321"/>
    <cellStyle name="Percent 3 45 29" xfId="28322"/>
    <cellStyle name="Percent 3 45 3" xfId="28323"/>
    <cellStyle name="Percent 3 45 30" xfId="28324"/>
    <cellStyle name="Percent 3 45 31" xfId="28325"/>
    <cellStyle name="Percent 3 45 32" xfId="28326"/>
    <cellStyle name="Percent 3 45 33" xfId="28327"/>
    <cellStyle name="Percent 3 45 34" xfId="28328"/>
    <cellStyle name="Percent 3 45 35" xfId="28329"/>
    <cellStyle name="Percent 3 45 36" xfId="28330"/>
    <cellStyle name="Percent 3 45 37" xfId="28331"/>
    <cellStyle name="Percent 3 45 38" xfId="28332"/>
    <cellStyle name="Percent 3 45 39" xfId="28333"/>
    <cellStyle name="Percent 3 45 4" xfId="28334"/>
    <cellStyle name="Percent 3 45 40" xfId="28335"/>
    <cellStyle name="Percent 3 45 41" xfId="28336"/>
    <cellStyle name="Percent 3 45 42" xfId="28337"/>
    <cellStyle name="Percent 3 45 43" xfId="28338"/>
    <cellStyle name="Percent 3 45 44" xfId="28339"/>
    <cellStyle name="Percent 3 45 45" xfId="28340"/>
    <cellStyle name="Percent 3 45 46" xfId="28341"/>
    <cellStyle name="Percent 3 45 47" xfId="28342"/>
    <cellStyle name="Percent 3 45 48" xfId="28343"/>
    <cellStyle name="Percent 3 45 49" xfId="28344"/>
    <cellStyle name="Percent 3 45 5" xfId="28345"/>
    <cellStyle name="Percent 3 45 50" xfId="28346"/>
    <cellStyle name="Percent 3 45 51" xfId="28347"/>
    <cellStyle name="Percent 3 45 52" xfId="28348"/>
    <cellStyle name="Percent 3 45 53" xfId="28349"/>
    <cellStyle name="Percent 3 45 54" xfId="28350"/>
    <cellStyle name="Percent 3 45 55" xfId="28351"/>
    <cellStyle name="Percent 3 45 56" xfId="28352"/>
    <cellStyle name="Percent 3 45 57" xfId="28353"/>
    <cellStyle name="Percent 3 45 58" xfId="28354"/>
    <cellStyle name="Percent 3 45 59" xfId="28355"/>
    <cellStyle name="Percent 3 45 6" xfId="28356"/>
    <cellStyle name="Percent 3 45 60" xfId="28357"/>
    <cellStyle name="Percent 3 45 61" xfId="28358"/>
    <cellStyle name="Percent 3 45 62" xfId="28359"/>
    <cellStyle name="Percent 3 45 63" xfId="28360"/>
    <cellStyle name="Percent 3 45 64" xfId="28361"/>
    <cellStyle name="Percent 3 45 65" xfId="28362"/>
    <cellStyle name="Percent 3 45 66" xfId="28363"/>
    <cellStyle name="Percent 3 45 67" xfId="28364"/>
    <cellStyle name="Percent 3 45 7" xfId="28365"/>
    <cellStyle name="Percent 3 45 8" xfId="28366"/>
    <cellStyle name="Percent 3 45 9" xfId="28367"/>
    <cellStyle name="Percent 3 46" xfId="28368"/>
    <cellStyle name="Percent 3 46 10" xfId="28369"/>
    <cellStyle name="Percent 3 46 11" xfId="28370"/>
    <cellStyle name="Percent 3 46 12" xfId="28371"/>
    <cellStyle name="Percent 3 46 13" xfId="28372"/>
    <cellStyle name="Percent 3 46 14" xfId="28373"/>
    <cellStyle name="Percent 3 46 15" xfId="28374"/>
    <cellStyle name="Percent 3 46 16" xfId="28375"/>
    <cellStyle name="Percent 3 46 17" xfId="28376"/>
    <cellStyle name="Percent 3 46 18" xfId="28377"/>
    <cellStyle name="Percent 3 46 19" xfId="28378"/>
    <cellStyle name="Percent 3 46 2" xfId="28379"/>
    <cellStyle name="Percent 3 46 20" xfId="28380"/>
    <cellStyle name="Percent 3 46 21" xfId="28381"/>
    <cellStyle name="Percent 3 46 22" xfId="28382"/>
    <cellStyle name="Percent 3 46 23" xfId="28383"/>
    <cellStyle name="Percent 3 46 24" xfId="28384"/>
    <cellStyle name="Percent 3 46 25" xfId="28385"/>
    <cellStyle name="Percent 3 46 26" xfId="28386"/>
    <cellStyle name="Percent 3 46 27" xfId="28387"/>
    <cellStyle name="Percent 3 46 28" xfId="28388"/>
    <cellStyle name="Percent 3 46 29" xfId="28389"/>
    <cellStyle name="Percent 3 46 3" xfId="28390"/>
    <cellStyle name="Percent 3 46 30" xfId="28391"/>
    <cellStyle name="Percent 3 46 31" xfId="28392"/>
    <cellStyle name="Percent 3 46 32" xfId="28393"/>
    <cellStyle name="Percent 3 46 33" xfId="28394"/>
    <cellStyle name="Percent 3 46 34" xfId="28395"/>
    <cellStyle name="Percent 3 46 35" xfId="28396"/>
    <cellStyle name="Percent 3 46 36" xfId="28397"/>
    <cellStyle name="Percent 3 46 37" xfId="28398"/>
    <cellStyle name="Percent 3 46 38" xfId="28399"/>
    <cellStyle name="Percent 3 46 39" xfId="28400"/>
    <cellStyle name="Percent 3 46 4" xfId="28401"/>
    <cellStyle name="Percent 3 46 40" xfId="28402"/>
    <cellStyle name="Percent 3 46 41" xfId="28403"/>
    <cellStyle name="Percent 3 46 42" xfId="28404"/>
    <cellStyle name="Percent 3 46 43" xfId="28405"/>
    <cellStyle name="Percent 3 46 44" xfId="28406"/>
    <cellStyle name="Percent 3 46 45" xfId="28407"/>
    <cellStyle name="Percent 3 46 46" xfId="28408"/>
    <cellStyle name="Percent 3 46 47" xfId="28409"/>
    <cellStyle name="Percent 3 46 48" xfId="28410"/>
    <cellStyle name="Percent 3 46 49" xfId="28411"/>
    <cellStyle name="Percent 3 46 5" xfId="28412"/>
    <cellStyle name="Percent 3 46 50" xfId="28413"/>
    <cellStyle name="Percent 3 46 51" xfId="28414"/>
    <cellStyle name="Percent 3 46 52" xfId="28415"/>
    <cellStyle name="Percent 3 46 53" xfId="28416"/>
    <cellStyle name="Percent 3 46 54" xfId="28417"/>
    <cellStyle name="Percent 3 46 55" xfId="28418"/>
    <cellStyle name="Percent 3 46 56" xfId="28419"/>
    <cellStyle name="Percent 3 46 57" xfId="28420"/>
    <cellStyle name="Percent 3 46 58" xfId="28421"/>
    <cellStyle name="Percent 3 46 59" xfId="28422"/>
    <cellStyle name="Percent 3 46 6" xfId="28423"/>
    <cellStyle name="Percent 3 46 60" xfId="28424"/>
    <cellStyle name="Percent 3 46 61" xfId="28425"/>
    <cellStyle name="Percent 3 46 62" xfId="28426"/>
    <cellStyle name="Percent 3 46 63" xfId="28427"/>
    <cellStyle name="Percent 3 46 64" xfId="28428"/>
    <cellStyle name="Percent 3 46 65" xfId="28429"/>
    <cellStyle name="Percent 3 46 66" xfId="28430"/>
    <cellStyle name="Percent 3 46 67" xfId="28431"/>
    <cellStyle name="Percent 3 46 7" xfId="28432"/>
    <cellStyle name="Percent 3 46 8" xfId="28433"/>
    <cellStyle name="Percent 3 46 9" xfId="28434"/>
    <cellStyle name="Percent 3 47" xfId="28435"/>
    <cellStyle name="Percent 3 47 10" xfId="28436"/>
    <cellStyle name="Percent 3 47 11" xfId="28437"/>
    <cellStyle name="Percent 3 47 12" xfId="28438"/>
    <cellStyle name="Percent 3 47 13" xfId="28439"/>
    <cellStyle name="Percent 3 47 14" xfId="28440"/>
    <cellStyle name="Percent 3 47 15" xfId="28441"/>
    <cellStyle name="Percent 3 47 16" xfId="28442"/>
    <cellStyle name="Percent 3 47 17" xfId="28443"/>
    <cellStyle name="Percent 3 47 18" xfId="28444"/>
    <cellStyle name="Percent 3 47 19" xfId="28445"/>
    <cellStyle name="Percent 3 47 2" xfId="28446"/>
    <cellStyle name="Percent 3 47 20" xfId="28447"/>
    <cellStyle name="Percent 3 47 21" xfId="28448"/>
    <cellStyle name="Percent 3 47 22" xfId="28449"/>
    <cellStyle name="Percent 3 47 23" xfId="28450"/>
    <cellStyle name="Percent 3 47 24" xfId="28451"/>
    <cellStyle name="Percent 3 47 25" xfId="28452"/>
    <cellStyle name="Percent 3 47 26" xfId="28453"/>
    <cellStyle name="Percent 3 47 27" xfId="28454"/>
    <cellStyle name="Percent 3 47 28" xfId="28455"/>
    <cellStyle name="Percent 3 47 29" xfId="28456"/>
    <cellStyle name="Percent 3 47 3" xfId="28457"/>
    <cellStyle name="Percent 3 47 30" xfId="28458"/>
    <cellStyle name="Percent 3 47 31" xfId="28459"/>
    <cellStyle name="Percent 3 47 32" xfId="28460"/>
    <cellStyle name="Percent 3 47 33" xfId="28461"/>
    <cellStyle name="Percent 3 47 34" xfId="28462"/>
    <cellStyle name="Percent 3 47 35" xfId="28463"/>
    <cellStyle name="Percent 3 47 36" xfId="28464"/>
    <cellStyle name="Percent 3 47 37" xfId="28465"/>
    <cellStyle name="Percent 3 47 38" xfId="28466"/>
    <cellStyle name="Percent 3 47 39" xfId="28467"/>
    <cellStyle name="Percent 3 47 4" xfId="28468"/>
    <cellStyle name="Percent 3 47 40" xfId="28469"/>
    <cellStyle name="Percent 3 47 41" xfId="28470"/>
    <cellStyle name="Percent 3 47 42" xfId="28471"/>
    <cellStyle name="Percent 3 47 43" xfId="28472"/>
    <cellStyle name="Percent 3 47 44" xfId="28473"/>
    <cellStyle name="Percent 3 47 45" xfId="28474"/>
    <cellStyle name="Percent 3 47 46" xfId="28475"/>
    <cellStyle name="Percent 3 47 47" xfId="28476"/>
    <cellStyle name="Percent 3 47 48" xfId="28477"/>
    <cellStyle name="Percent 3 47 49" xfId="28478"/>
    <cellStyle name="Percent 3 47 5" xfId="28479"/>
    <cellStyle name="Percent 3 47 50" xfId="28480"/>
    <cellStyle name="Percent 3 47 51" xfId="28481"/>
    <cellStyle name="Percent 3 47 52" xfId="28482"/>
    <cellStyle name="Percent 3 47 53" xfId="28483"/>
    <cellStyle name="Percent 3 47 54" xfId="28484"/>
    <cellStyle name="Percent 3 47 55" xfId="28485"/>
    <cellStyle name="Percent 3 47 56" xfId="28486"/>
    <cellStyle name="Percent 3 47 57" xfId="28487"/>
    <cellStyle name="Percent 3 47 58" xfId="28488"/>
    <cellStyle name="Percent 3 47 59" xfId="28489"/>
    <cellStyle name="Percent 3 47 6" xfId="28490"/>
    <cellStyle name="Percent 3 47 60" xfId="28491"/>
    <cellStyle name="Percent 3 47 61" xfId="28492"/>
    <cellStyle name="Percent 3 47 62" xfId="28493"/>
    <cellStyle name="Percent 3 47 63" xfId="28494"/>
    <cellStyle name="Percent 3 47 64" xfId="28495"/>
    <cellStyle name="Percent 3 47 65" xfId="28496"/>
    <cellStyle name="Percent 3 47 66" xfId="28497"/>
    <cellStyle name="Percent 3 47 67" xfId="28498"/>
    <cellStyle name="Percent 3 47 7" xfId="28499"/>
    <cellStyle name="Percent 3 47 8" xfId="28500"/>
    <cellStyle name="Percent 3 47 9" xfId="28501"/>
    <cellStyle name="Percent 3 48" xfId="28502"/>
    <cellStyle name="Percent 3 48 10" xfId="28503"/>
    <cellStyle name="Percent 3 48 11" xfId="28504"/>
    <cellStyle name="Percent 3 48 12" xfId="28505"/>
    <cellStyle name="Percent 3 48 13" xfId="28506"/>
    <cellStyle name="Percent 3 48 14" xfId="28507"/>
    <cellStyle name="Percent 3 48 15" xfId="28508"/>
    <cellStyle name="Percent 3 48 16" xfId="28509"/>
    <cellStyle name="Percent 3 48 17" xfId="28510"/>
    <cellStyle name="Percent 3 48 18" xfId="28511"/>
    <cellStyle name="Percent 3 48 19" xfId="28512"/>
    <cellStyle name="Percent 3 48 2" xfId="28513"/>
    <cellStyle name="Percent 3 48 20" xfId="28514"/>
    <cellStyle name="Percent 3 48 21" xfId="28515"/>
    <cellStyle name="Percent 3 48 22" xfId="28516"/>
    <cellStyle name="Percent 3 48 23" xfId="28517"/>
    <cellStyle name="Percent 3 48 24" xfId="28518"/>
    <cellStyle name="Percent 3 48 25" xfId="28519"/>
    <cellStyle name="Percent 3 48 26" xfId="28520"/>
    <cellStyle name="Percent 3 48 27" xfId="28521"/>
    <cellStyle name="Percent 3 48 28" xfId="28522"/>
    <cellStyle name="Percent 3 48 29" xfId="28523"/>
    <cellStyle name="Percent 3 48 3" xfId="28524"/>
    <cellStyle name="Percent 3 48 30" xfId="28525"/>
    <cellStyle name="Percent 3 48 31" xfId="28526"/>
    <cellStyle name="Percent 3 48 32" xfId="28527"/>
    <cellStyle name="Percent 3 48 33" xfId="28528"/>
    <cellStyle name="Percent 3 48 34" xfId="28529"/>
    <cellStyle name="Percent 3 48 35" xfId="28530"/>
    <cellStyle name="Percent 3 48 36" xfId="28531"/>
    <cellStyle name="Percent 3 48 37" xfId="28532"/>
    <cellStyle name="Percent 3 48 38" xfId="28533"/>
    <cellStyle name="Percent 3 48 39" xfId="28534"/>
    <cellStyle name="Percent 3 48 4" xfId="28535"/>
    <cellStyle name="Percent 3 48 40" xfId="28536"/>
    <cellStyle name="Percent 3 48 41" xfId="28537"/>
    <cellStyle name="Percent 3 48 42" xfId="28538"/>
    <cellStyle name="Percent 3 48 43" xfId="28539"/>
    <cellStyle name="Percent 3 48 44" xfId="28540"/>
    <cellStyle name="Percent 3 48 45" xfId="28541"/>
    <cellStyle name="Percent 3 48 46" xfId="28542"/>
    <cellStyle name="Percent 3 48 47" xfId="28543"/>
    <cellStyle name="Percent 3 48 48" xfId="28544"/>
    <cellStyle name="Percent 3 48 49" xfId="28545"/>
    <cellStyle name="Percent 3 48 5" xfId="28546"/>
    <cellStyle name="Percent 3 48 50" xfId="28547"/>
    <cellStyle name="Percent 3 48 51" xfId="28548"/>
    <cellStyle name="Percent 3 48 52" xfId="28549"/>
    <cellStyle name="Percent 3 48 53" xfId="28550"/>
    <cellStyle name="Percent 3 48 54" xfId="28551"/>
    <cellStyle name="Percent 3 48 55" xfId="28552"/>
    <cellStyle name="Percent 3 48 56" xfId="28553"/>
    <cellStyle name="Percent 3 48 57" xfId="28554"/>
    <cellStyle name="Percent 3 48 58" xfId="28555"/>
    <cellStyle name="Percent 3 48 59" xfId="28556"/>
    <cellStyle name="Percent 3 48 6" xfId="28557"/>
    <cellStyle name="Percent 3 48 60" xfId="28558"/>
    <cellStyle name="Percent 3 48 61" xfId="28559"/>
    <cellStyle name="Percent 3 48 62" xfId="28560"/>
    <cellStyle name="Percent 3 48 63" xfId="28561"/>
    <cellStyle name="Percent 3 48 64" xfId="28562"/>
    <cellStyle name="Percent 3 48 65" xfId="28563"/>
    <cellStyle name="Percent 3 48 66" xfId="28564"/>
    <cellStyle name="Percent 3 48 67" xfId="28565"/>
    <cellStyle name="Percent 3 48 7" xfId="28566"/>
    <cellStyle name="Percent 3 48 8" xfId="28567"/>
    <cellStyle name="Percent 3 48 9" xfId="28568"/>
    <cellStyle name="Percent 3 49" xfId="28569"/>
    <cellStyle name="Percent 3 5" xfId="1444"/>
    <cellStyle name="Percent 3 5 10" xfId="28570"/>
    <cellStyle name="Percent 3 5 11" xfId="28571"/>
    <cellStyle name="Percent 3 5 12" xfId="28572"/>
    <cellStyle name="Percent 3 5 13" xfId="28573"/>
    <cellStyle name="Percent 3 5 14" xfId="28574"/>
    <cellStyle name="Percent 3 5 15" xfId="28575"/>
    <cellStyle name="Percent 3 5 16" xfId="28576"/>
    <cellStyle name="Percent 3 5 17" xfId="28577"/>
    <cellStyle name="Percent 3 5 18" xfId="28578"/>
    <cellStyle name="Percent 3 5 19" xfId="28579"/>
    <cellStyle name="Percent 3 5 2" xfId="28580"/>
    <cellStyle name="Percent 3 5 2 10" xfId="28581"/>
    <cellStyle name="Percent 3 5 2 11" xfId="28582"/>
    <cellStyle name="Percent 3 5 2 12" xfId="28583"/>
    <cellStyle name="Percent 3 5 2 13" xfId="28584"/>
    <cellStyle name="Percent 3 5 2 14" xfId="28585"/>
    <cellStyle name="Percent 3 5 2 15" xfId="28586"/>
    <cellStyle name="Percent 3 5 2 16" xfId="28587"/>
    <cellStyle name="Percent 3 5 2 17" xfId="28588"/>
    <cellStyle name="Percent 3 5 2 18" xfId="28589"/>
    <cellStyle name="Percent 3 5 2 19" xfId="28590"/>
    <cellStyle name="Percent 3 5 2 2" xfId="28591"/>
    <cellStyle name="Percent 3 5 2 20" xfId="28592"/>
    <cellStyle name="Percent 3 5 2 21" xfId="28593"/>
    <cellStyle name="Percent 3 5 2 22" xfId="28594"/>
    <cellStyle name="Percent 3 5 2 23" xfId="28595"/>
    <cellStyle name="Percent 3 5 2 24" xfId="28596"/>
    <cellStyle name="Percent 3 5 2 25" xfId="28597"/>
    <cellStyle name="Percent 3 5 2 26" xfId="28598"/>
    <cellStyle name="Percent 3 5 2 27" xfId="28599"/>
    <cellStyle name="Percent 3 5 2 28" xfId="28600"/>
    <cellStyle name="Percent 3 5 2 29" xfId="28601"/>
    <cellStyle name="Percent 3 5 2 3" xfId="28602"/>
    <cellStyle name="Percent 3 5 2 30" xfId="28603"/>
    <cellStyle name="Percent 3 5 2 31" xfId="28604"/>
    <cellStyle name="Percent 3 5 2 32" xfId="28605"/>
    <cellStyle name="Percent 3 5 2 33" xfId="28606"/>
    <cellStyle name="Percent 3 5 2 34" xfId="28607"/>
    <cellStyle name="Percent 3 5 2 35" xfId="28608"/>
    <cellStyle name="Percent 3 5 2 36" xfId="28609"/>
    <cellStyle name="Percent 3 5 2 37" xfId="28610"/>
    <cellStyle name="Percent 3 5 2 38" xfId="28611"/>
    <cellStyle name="Percent 3 5 2 39" xfId="28612"/>
    <cellStyle name="Percent 3 5 2 4" xfId="28613"/>
    <cellStyle name="Percent 3 5 2 40" xfId="28614"/>
    <cellStyle name="Percent 3 5 2 41" xfId="28615"/>
    <cellStyle name="Percent 3 5 2 42" xfId="28616"/>
    <cellStyle name="Percent 3 5 2 43" xfId="28617"/>
    <cellStyle name="Percent 3 5 2 44" xfId="28618"/>
    <cellStyle name="Percent 3 5 2 45" xfId="28619"/>
    <cellStyle name="Percent 3 5 2 46" xfId="28620"/>
    <cellStyle name="Percent 3 5 2 47" xfId="28621"/>
    <cellStyle name="Percent 3 5 2 48" xfId="28622"/>
    <cellStyle name="Percent 3 5 2 49" xfId="28623"/>
    <cellStyle name="Percent 3 5 2 5" xfId="28624"/>
    <cellStyle name="Percent 3 5 2 50" xfId="28625"/>
    <cellStyle name="Percent 3 5 2 51" xfId="28626"/>
    <cellStyle name="Percent 3 5 2 52" xfId="28627"/>
    <cellStyle name="Percent 3 5 2 53" xfId="28628"/>
    <cellStyle name="Percent 3 5 2 54" xfId="28629"/>
    <cellStyle name="Percent 3 5 2 55" xfId="28630"/>
    <cellStyle name="Percent 3 5 2 56" xfId="28631"/>
    <cellStyle name="Percent 3 5 2 57" xfId="28632"/>
    <cellStyle name="Percent 3 5 2 58" xfId="28633"/>
    <cellStyle name="Percent 3 5 2 59" xfId="28634"/>
    <cellStyle name="Percent 3 5 2 6" xfId="28635"/>
    <cellStyle name="Percent 3 5 2 60" xfId="28636"/>
    <cellStyle name="Percent 3 5 2 61" xfId="28637"/>
    <cellStyle name="Percent 3 5 2 62" xfId="28638"/>
    <cellStyle name="Percent 3 5 2 63" xfId="28639"/>
    <cellStyle name="Percent 3 5 2 64" xfId="28640"/>
    <cellStyle name="Percent 3 5 2 65" xfId="28641"/>
    <cellStyle name="Percent 3 5 2 66" xfId="28642"/>
    <cellStyle name="Percent 3 5 2 67" xfId="28643"/>
    <cellStyle name="Percent 3 5 2 7" xfId="28644"/>
    <cellStyle name="Percent 3 5 2 8" xfId="28645"/>
    <cellStyle name="Percent 3 5 2 9" xfId="28646"/>
    <cellStyle name="Percent 3 5 20" xfId="28647"/>
    <cellStyle name="Percent 3 5 21" xfId="28648"/>
    <cellStyle name="Percent 3 5 22" xfId="28649"/>
    <cellStyle name="Percent 3 5 23" xfId="28650"/>
    <cellStyle name="Percent 3 5 24" xfId="28651"/>
    <cellStyle name="Percent 3 5 25" xfId="28652"/>
    <cellStyle name="Percent 3 5 26" xfId="28653"/>
    <cellStyle name="Percent 3 5 27" xfId="28654"/>
    <cellStyle name="Percent 3 5 28" xfId="28655"/>
    <cellStyle name="Percent 3 5 29" xfId="28656"/>
    <cellStyle name="Percent 3 5 3" xfId="28657"/>
    <cellStyle name="Percent 3 5 3 10" xfId="28658"/>
    <cellStyle name="Percent 3 5 3 11" xfId="28659"/>
    <cellStyle name="Percent 3 5 3 12" xfId="28660"/>
    <cellStyle name="Percent 3 5 3 13" xfId="28661"/>
    <cellStyle name="Percent 3 5 3 14" xfId="28662"/>
    <cellStyle name="Percent 3 5 3 15" xfId="28663"/>
    <cellStyle name="Percent 3 5 3 16" xfId="28664"/>
    <cellStyle name="Percent 3 5 3 17" xfId="28665"/>
    <cellStyle name="Percent 3 5 3 18" xfId="28666"/>
    <cellStyle name="Percent 3 5 3 19" xfId="28667"/>
    <cellStyle name="Percent 3 5 3 2" xfId="28668"/>
    <cellStyle name="Percent 3 5 3 20" xfId="28669"/>
    <cellStyle name="Percent 3 5 3 21" xfId="28670"/>
    <cellStyle name="Percent 3 5 3 22" xfId="28671"/>
    <cellStyle name="Percent 3 5 3 23" xfId="28672"/>
    <cellStyle name="Percent 3 5 3 24" xfId="28673"/>
    <cellStyle name="Percent 3 5 3 25" xfId="28674"/>
    <cellStyle name="Percent 3 5 3 26" xfId="28675"/>
    <cellStyle name="Percent 3 5 3 27" xfId="28676"/>
    <cellStyle name="Percent 3 5 3 28" xfId="28677"/>
    <cellStyle name="Percent 3 5 3 29" xfId="28678"/>
    <cellStyle name="Percent 3 5 3 3" xfId="28679"/>
    <cellStyle name="Percent 3 5 3 30" xfId="28680"/>
    <cellStyle name="Percent 3 5 3 31" xfId="28681"/>
    <cellStyle name="Percent 3 5 3 32" xfId="28682"/>
    <cellStyle name="Percent 3 5 3 33" xfId="28683"/>
    <cellStyle name="Percent 3 5 3 34" xfId="28684"/>
    <cellStyle name="Percent 3 5 3 35" xfId="28685"/>
    <cellStyle name="Percent 3 5 3 36" xfId="28686"/>
    <cellStyle name="Percent 3 5 3 37" xfId="28687"/>
    <cellStyle name="Percent 3 5 3 38" xfId="28688"/>
    <cellStyle name="Percent 3 5 3 39" xfId="28689"/>
    <cellStyle name="Percent 3 5 3 4" xfId="28690"/>
    <cellStyle name="Percent 3 5 3 40" xfId="28691"/>
    <cellStyle name="Percent 3 5 3 41" xfId="28692"/>
    <cellStyle name="Percent 3 5 3 42" xfId="28693"/>
    <cellStyle name="Percent 3 5 3 43" xfId="28694"/>
    <cellStyle name="Percent 3 5 3 44" xfId="28695"/>
    <cellStyle name="Percent 3 5 3 45" xfId="28696"/>
    <cellStyle name="Percent 3 5 3 46" xfId="28697"/>
    <cellStyle name="Percent 3 5 3 47" xfId="28698"/>
    <cellStyle name="Percent 3 5 3 48" xfId="28699"/>
    <cellStyle name="Percent 3 5 3 49" xfId="28700"/>
    <cellStyle name="Percent 3 5 3 5" xfId="28701"/>
    <cellStyle name="Percent 3 5 3 50" xfId="28702"/>
    <cellStyle name="Percent 3 5 3 51" xfId="28703"/>
    <cellStyle name="Percent 3 5 3 52" xfId="28704"/>
    <cellStyle name="Percent 3 5 3 53" xfId="28705"/>
    <cellStyle name="Percent 3 5 3 54" xfId="28706"/>
    <cellStyle name="Percent 3 5 3 55" xfId="28707"/>
    <cellStyle name="Percent 3 5 3 56" xfId="28708"/>
    <cellStyle name="Percent 3 5 3 57" xfId="28709"/>
    <cellStyle name="Percent 3 5 3 58" xfId="28710"/>
    <cellStyle name="Percent 3 5 3 59" xfId="28711"/>
    <cellStyle name="Percent 3 5 3 6" xfId="28712"/>
    <cellStyle name="Percent 3 5 3 60" xfId="28713"/>
    <cellStyle name="Percent 3 5 3 61" xfId="28714"/>
    <cellStyle name="Percent 3 5 3 62" xfId="28715"/>
    <cellStyle name="Percent 3 5 3 63" xfId="28716"/>
    <cellStyle name="Percent 3 5 3 64" xfId="28717"/>
    <cellStyle name="Percent 3 5 3 65" xfId="28718"/>
    <cellStyle name="Percent 3 5 3 66" xfId="28719"/>
    <cellStyle name="Percent 3 5 3 67" xfId="28720"/>
    <cellStyle name="Percent 3 5 3 7" xfId="28721"/>
    <cellStyle name="Percent 3 5 3 8" xfId="28722"/>
    <cellStyle name="Percent 3 5 3 9" xfId="28723"/>
    <cellStyle name="Percent 3 5 30" xfId="28724"/>
    <cellStyle name="Percent 3 5 31" xfId="28725"/>
    <cellStyle name="Percent 3 5 32" xfId="28726"/>
    <cellStyle name="Percent 3 5 33" xfId="28727"/>
    <cellStyle name="Percent 3 5 34" xfId="28728"/>
    <cellStyle name="Percent 3 5 35" xfId="28729"/>
    <cellStyle name="Percent 3 5 36" xfId="28730"/>
    <cellStyle name="Percent 3 5 37" xfId="28731"/>
    <cellStyle name="Percent 3 5 38" xfId="28732"/>
    <cellStyle name="Percent 3 5 39" xfId="28733"/>
    <cellStyle name="Percent 3 5 4" xfId="28734"/>
    <cellStyle name="Percent 3 5 40" xfId="28735"/>
    <cellStyle name="Percent 3 5 41" xfId="28736"/>
    <cellStyle name="Percent 3 5 42" xfId="28737"/>
    <cellStyle name="Percent 3 5 43" xfId="28738"/>
    <cellStyle name="Percent 3 5 44" xfId="28739"/>
    <cellStyle name="Percent 3 5 45" xfId="28740"/>
    <cellStyle name="Percent 3 5 46" xfId="28741"/>
    <cellStyle name="Percent 3 5 47" xfId="28742"/>
    <cellStyle name="Percent 3 5 48" xfId="28743"/>
    <cellStyle name="Percent 3 5 49" xfId="28744"/>
    <cellStyle name="Percent 3 5 5" xfId="28745"/>
    <cellStyle name="Percent 3 5 50" xfId="28746"/>
    <cellStyle name="Percent 3 5 51" xfId="28747"/>
    <cellStyle name="Percent 3 5 52" xfId="28748"/>
    <cellStyle name="Percent 3 5 53" xfId="28749"/>
    <cellStyle name="Percent 3 5 54" xfId="28750"/>
    <cellStyle name="Percent 3 5 55" xfId="28751"/>
    <cellStyle name="Percent 3 5 56" xfId="28752"/>
    <cellStyle name="Percent 3 5 57" xfId="28753"/>
    <cellStyle name="Percent 3 5 58" xfId="28754"/>
    <cellStyle name="Percent 3 5 59" xfId="28755"/>
    <cellStyle name="Percent 3 5 6" xfId="28756"/>
    <cellStyle name="Percent 3 5 60" xfId="28757"/>
    <cellStyle name="Percent 3 5 61" xfId="28758"/>
    <cellStyle name="Percent 3 5 62" xfId="28759"/>
    <cellStyle name="Percent 3 5 63" xfId="28760"/>
    <cellStyle name="Percent 3 5 64" xfId="28761"/>
    <cellStyle name="Percent 3 5 65" xfId="28762"/>
    <cellStyle name="Percent 3 5 66" xfId="28763"/>
    <cellStyle name="Percent 3 5 67" xfId="28764"/>
    <cellStyle name="Percent 3 5 68" xfId="28765"/>
    <cellStyle name="Percent 3 5 69" xfId="28766"/>
    <cellStyle name="Percent 3 5 7" xfId="28767"/>
    <cellStyle name="Percent 3 5 8" xfId="28768"/>
    <cellStyle name="Percent 3 5 9" xfId="28769"/>
    <cellStyle name="Percent 3 50" xfId="28770"/>
    <cellStyle name="Percent 3 51" xfId="28771"/>
    <cellStyle name="Percent 3 52" xfId="28772"/>
    <cellStyle name="Percent 3 53" xfId="28773"/>
    <cellStyle name="Percent 3 54" xfId="28774"/>
    <cellStyle name="Percent 3 55" xfId="28775"/>
    <cellStyle name="Percent 3 56" xfId="28776"/>
    <cellStyle name="Percent 3 57" xfId="28777"/>
    <cellStyle name="Percent 3 58" xfId="28778"/>
    <cellStyle name="Percent 3 59" xfId="28779"/>
    <cellStyle name="Percent 3 6" xfId="1445"/>
    <cellStyle name="Percent 3 6 10" xfId="28780"/>
    <cellStyle name="Percent 3 6 11" xfId="28781"/>
    <cellStyle name="Percent 3 6 12" xfId="28782"/>
    <cellStyle name="Percent 3 6 13" xfId="28783"/>
    <cellStyle name="Percent 3 6 14" xfId="28784"/>
    <cellStyle name="Percent 3 6 15" xfId="28785"/>
    <cellStyle name="Percent 3 6 16" xfId="28786"/>
    <cellStyle name="Percent 3 6 17" xfId="28787"/>
    <cellStyle name="Percent 3 6 18" xfId="28788"/>
    <cellStyle name="Percent 3 6 19" xfId="28789"/>
    <cellStyle name="Percent 3 6 2" xfId="28790"/>
    <cellStyle name="Percent 3 6 20" xfId="28791"/>
    <cellStyle name="Percent 3 6 21" xfId="28792"/>
    <cellStyle name="Percent 3 6 22" xfId="28793"/>
    <cellStyle name="Percent 3 6 23" xfId="28794"/>
    <cellStyle name="Percent 3 6 24" xfId="28795"/>
    <cellStyle name="Percent 3 6 25" xfId="28796"/>
    <cellStyle name="Percent 3 6 26" xfId="28797"/>
    <cellStyle name="Percent 3 6 27" xfId="28798"/>
    <cellStyle name="Percent 3 6 28" xfId="28799"/>
    <cellStyle name="Percent 3 6 29" xfId="28800"/>
    <cellStyle name="Percent 3 6 3" xfId="28801"/>
    <cellStyle name="Percent 3 6 30" xfId="28802"/>
    <cellStyle name="Percent 3 6 31" xfId="28803"/>
    <cellStyle name="Percent 3 6 32" xfId="28804"/>
    <cellStyle name="Percent 3 6 33" xfId="28805"/>
    <cellStyle name="Percent 3 6 34" xfId="28806"/>
    <cellStyle name="Percent 3 6 35" xfId="28807"/>
    <cellStyle name="Percent 3 6 36" xfId="28808"/>
    <cellStyle name="Percent 3 6 37" xfId="28809"/>
    <cellStyle name="Percent 3 6 38" xfId="28810"/>
    <cellStyle name="Percent 3 6 39" xfId="28811"/>
    <cellStyle name="Percent 3 6 4" xfId="28812"/>
    <cellStyle name="Percent 3 6 40" xfId="28813"/>
    <cellStyle name="Percent 3 6 41" xfId="28814"/>
    <cellStyle name="Percent 3 6 42" xfId="28815"/>
    <cellStyle name="Percent 3 6 43" xfId="28816"/>
    <cellStyle name="Percent 3 6 44" xfId="28817"/>
    <cellStyle name="Percent 3 6 45" xfId="28818"/>
    <cellStyle name="Percent 3 6 46" xfId="28819"/>
    <cellStyle name="Percent 3 6 47" xfId="28820"/>
    <cellStyle name="Percent 3 6 48" xfId="28821"/>
    <cellStyle name="Percent 3 6 49" xfId="28822"/>
    <cellStyle name="Percent 3 6 5" xfId="28823"/>
    <cellStyle name="Percent 3 6 50" xfId="28824"/>
    <cellStyle name="Percent 3 6 51" xfId="28825"/>
    <cellStyle name="Percent 3 6 52" xfId="28826"/>
    <cellStyle name="Percent 3 6 53" xfId="28827"/>
    <cellStyle name="Percent 3 6 54" xfId="28828"/>
    <cellStyle name="Percent 3 6 55" xfId="28829"/>
    <cellStyle name="Percent 3 6 56" xfId="28830"/>
    <cellStyle name="Percent 3 6 57" xfId="28831"/>
    <cellStyle name="Percent 3 6 58" xfId="28832"/>
    <cellStyle name="Percent 3 6 59" xfId="28833"/>
    <cellStyle name="Percent 3 6 6" xfId="28834"/>
    <cellStyle name="Percent 3 6 60" xfId="28835"/>
    <cellStyle name="Percent 3 6 61" xfId="28836"/>
    <cellStyle name="Percent 3 6 62" xfId="28837"/>
    <cellStyle name="Percent 3 6 63" xfId="28838"/>
    <cellStyle name="Percent 3 6 64" xfId="28839"/>
    <cellStyle name="Percent 3 6 65" xfId="28840"/>
    <cellStyle name="Percent 3 6 66" xfId="28841"/>
    <cellStyle name="Percent 3 6 67" xfId="28842"/>
    <cellStyle name="Percent 3 6 7" xfId="28843"/>
    <cellStyle name="Percent 3 6 8" xfId="28844"/>
    <cellStyle name="Percent 3 6 9" xfId="28845"/>
    <cellStyle name="Percent 3 60" xfId="28846"/>
    <cellStyle name="Percent 3 61" xfId="28847"/>
    <cellStyle name="Percent 3 62" xfId="28848"/>
    <cellStyle name="Percent 3 63" xfId="28849"/>
    <cellStyle name="Percent 3 64" xfId="28850"/>
    <cellStyle name="Percent 3 65" xfId="28851"/>
    <cellStyle name="Percent 3 66" xfId="28852"/>
    <cellStyle name="Percent 3 67" xfId="28853"/>
    <cellStyle name="Percent 3 68" xfId="28854"/>
    <cellStyle name="Percent 3 69" xfId="28855"/>
    <cellStyle name="Percent 3 7" xfId="1446"/>
    <cellStyle name="Percent 3 7 10" xfId="28856"/>
    <cellStyle name="Percent 3 7 11" xfId="28857"/>
    <cellStyle name="Percent 3 7 12" xfId="28858"/>
    <cellStyle name="Percent 3 7 13" xfId="28859"/>
    <cellStyle name="Percent 3 7 14" xfId="28860"/>
    <cellStyle name="Percent 3 7 15" xfId="28861"/>
    <cellStyle name="Percent 3 7 16" xfId="28862"/>
    <cellStyle name="Percent 3 7 17" xfId="28863"/>
    <cellStyle name="Percent 3 7 18" xfId="28864"/>
    <cellStyle name="Percent 3 7 19" xfId="28865"/>
    <cellStyle name="Percent 3 7 2" xfId="28866"/>
    <cellStyle name="Percent 3 7 20" xfId="28867"/>
    <cellStyle name="Percent 3 7 21" xfId="28868"/>
    <cellStyle name="Percent 3 7 22" xfId="28869"/>
    <cellStyle name="Percent 3 7 23" xfId="28870"/>
    <cellStyle name="Percent 3 7 24" xfId="28871"/>
    <cellStyle name="Percent 3 7 25" xfId="28872"/>
    <cellStyle name="Percent 3 7 26" xfId="28873"/>
    <cellStyle name="Percent 3 7 27" xfId="28874"/>
    <cellStyle name="Percent 3 7 28" xfId="28875"/>
    <cellStyle name="Percent 3 7 29" xfId="28876"/>
    <cellStyle name="Percent 3 7 3" xfId="28877"/>
    <cellStyle name="Percent 3 7 30" xfId="28878"/>
    <cellStyle name="Percent 3 7 31" xfId="28879"/>
    <cellStyle name="Percent 3 7 32" xfId="28880"/>
    <cellStyle name="Percent 3 7 33" xfId="28881"/>
    <cellStyle name="Percent 3 7 34" xfId="28882"/>
    <cellStyle name="Percent 3 7 35" xfId="28883"/>
    <cellStyle name="Percent 3 7 36" xfId="28884"/>
    <cellStyle name="Percent 3 7 37" xfId="28885"/>
    <cellStyle name="Percent 3 7 38" xfId="28886"/>
    <cellStyle name="Percent 3 7 39" xfId="28887"/>
    <cellStyle name="Percent 3 7 4" xfId="28888"/>
    <cellStyle name="Percent 3 7 40" xfId="28889"/>
    <cellStyle name="Percent 3 7 41" xfId="28890"/>
    <cellStyle name="Percent 3 7 42" xfId="28891"/>
    <cellStyle name="Percent 3 7 43" xfId="28892"/>
    <cellStyle name="Percent 3 7 44" xfId="28893"/>
    <cellStyle name="Percent 3 7 45" xfId="28894"/>
    <cellStyle name="Percent 3 7 46" xfId="28895"/>
    <cellStyle name="Percent 3 7 47" xfId="28896"/>
    <cellStyle name="Percent 3 7 48" xfId="28897"/>
    <cellStyle name="Percent 3 7 49" xfId="28898"/>
    <cellStyle name="Percent 3 7 5" xfId="28899"/>
    <cellStyle name="Percent 3 7 50" xfId="28900"/>
    <cellStyle name="Percent 3 7 51" xfId="28901"/>
    <cellStyle name="Percent 3 7 52" xfId="28902"/>
    <cellStyle name="Percent 3 7 53" xfId="28903"/>
    <cellStyle name="Percent 3 7 54" xfId="28904"/>
    <cellStyle name="Percent 3 7 55" xfId="28905"/>
    <cellStyle name="Percent 3 7 56" xfId="28906"/>
    <cellStyle name="Percent 3 7 57" xfId="28907"/>
    <cellStyle name="Percent 3 7 58" xfId="28908"/>
    <cellStyle name="Percent 3 7 59" xfId="28909"/>
    <cellStyle name="Percent 3 7 6" xfId="28910"/>
    <cellStyle name="Percent 3 7 60" xfId="28911"/>
    <cellStyle name="Percent 3 7 61" xfId="28912"/>
    <cellStyle name="Percent 3 7 62" xfId="28913"/>
    <cellStyle name="Percent 3 7 63" xfId="28914"/>
    <cellStyle name="Percent 3 7 64" xfId="28915"/>
    <cellStyle name="Percent 3 7 65" xfId="28916"/>
    <cellStyle name="Percent 3 7 66" xfId="28917"/>
    <cellStyle name="Percent 3 7 67" xfId="28918"/>
    <cellStyle name="Percent 3 7 7" xfId="28919"/>
    <cellStyle name="Percent 3 7 8" xfId="28920"/>
    <cellStyle name="Percent 3 7 9" xfId="28921"/>
    <cellStyle name="Percent 3 70" xfId="28922"/>
    <cellStyle name="Percent 3 71" xfId="28923"/>
    <cellStyle name="Percent 3 72" xfId="28924"/>
    <cellStyle name="Percent 3 73" xfId="28925"/>
    <cellStyle name="Percent 3 74" xfId="28926"/>
    <cellStyle name="Percent 3 75" xfId="28927"/>
    <cellStyle name="Percent 3 76" xfId="28928"/>
    <cellStyle name="Percent 3 77" xfId="28929"/>
    <cellStyle name="Percent 3 78" xfId="28930"/>
    <cellStyle name="Percent 3 79" xfId="28931"/>
    <cellStyle name="Percent 3 8" xfId="1447"/>
    <cellStyle name="Percent 3 8 10" xfId="28932"/>
    <cellStyle name="Percent 3 8 11" xfId="28933"/>
    <cellStyle name="Percent 3 8 12" xfId="28934"/>
    <cellStyle name="Percent 3 8 13" xfId="28935"/>
    <cellStyle name="Percent 3 8 14" xfId="28936"/>
    <cellStyle name="Percent 3 8 15" xfId="28937"/>
    <cellStyle name="Percent 3 8 16" xfId="28938"/>
    <cellStyle name="Percent 3 8 17" xfId="28939"/>
    <cellStyle name="Percent 3 8 18" xfId="28940"/>
    <cellStyle name="Percent 3 8 19" xfId="28941"/>
    <cellStyle name="Percent 3 8 2" xfId="28942"/>
    <cellStyle name="Percent 3 8 20" xfId="28943"/>
    <cellStyle name="Percent 3 8 21" xfId="28944"/>
    <cellStyle name="Percent 3 8 22" xfId="28945"/>
    <cellStyle name="Percent 3 8 23" xfId="28946"/>
    <cellStyle name="Percent 3 8 24" xfId="28947"/>
    <cellStyle name="Percent 3 8 25" xfId="28948"/>
    <cellStyle name="Percent 3 8 26" xfId="28949"/>
    <cellStyle name="Percent 3 8 27" xfId="28950"/>
    <cellStyle name="Percent 3 8 28" xfId="28951"/>
    <cellStyle name="Percent 3 8 29" xfId="28952"/>
    <cellStyle name="Percent 3 8 3" xfId="28953"/>
    <cellStyle name="Percent 3 8 30" xfId="28954"/>
    <cellStyle name="Percent 3 8 31" xfId="28955"/>
    <cellStyle name="Percent 3 8 32" xfId="28956"/>
    <cellStyle name="Percent 3 8 33" xfId="28957"/>
    <cellStyle name="Percent 3 8 34" xfId="28958"/>
    <cellStyle name="Percent 3 8 35" xfId="28959"/>
    <cellStyle name="Percent 3 8 36" xfId="28960"/>
    <cellStyle name="Percent 3 8 37" xfId="28961"/>
    <cellStyle name="Percent 3 8 38" xfId="28962"/>
    <cellStyle name="Percent 3 8 39" xfId="28963"/>
    <cellStyle name="Percent 3 8 4" xfId="28964"/>
    <cellStyle name="Percent 3 8 40" xfId="28965"/>
    <cellStyle name="Percent 3 8 41" xfId="28966"/>
    <cellStyle name="Percent 3 8 42" xfId="28967"/>
    <cellStyle name="Percent 3 8 43" xfId="28968"/>
    <cellStyle name="Percent 3 8 44" xfId="28969"/>
    <cellStyle name="Percent 3 8 45" xfId="28970"/>
    <cellStyle name="Percent 3 8 46" xfId="28971"/>
    <cellStyle name="Percent 3 8 47" xfId="28972"/>
    <cellStyle name="Percent 3 8 48" xfId="28973"/>
    <cellStyle name="Percent 3 8 49" xfId="28974"/>
    <cellStyle name="Percent 3 8 5" xfId="28975"/>
    <cellStyle name="Percent 3 8 50" xfId="28976"/>
    <cellStyle name="Percent 3 8 51" xfId="28977"/>
    <cellStyle name="Percent 3 8 52" xfId="28978"/>
    <cellStyle name="Percent 3 8 53" xfId="28979"/>
    <cellStyle name="Percent 3 8 54" xfId="28980"/>
    <cellStyle name="Percent 3 8 55" xfId="28981"/>
    <cellStyle name="Percent 3 8 56" xfId="28982"/>
    <cellStyle name="Percent 3 8 57" xfId="28983"/>
    <cellStyle name="Percent 3 8 58" xfId="28984"/>
    <cellStyle name="Percent 3 8 59" xfId="28985"/>
    <cellStyle name="Percent 3 8 6" xfId="28986"/>
    <cellStyle name="Percent 3 8 60" xfId="28987"/>
    <cellStyle name="Percent 3 8 61" xfId="28988"/>
    <cellStyle name="Percent 3 8 62" xfId="28989"/>
    <cellStyle name="Percent 3 8 63" xfId="28990"/>
    <cellStyle name="Percent 3 8 64" xfId="28991"/>
    <cellStyle name="Percent 3 8 65" xfId="28992"/>
    <cellStyle name="Percent 3 8 66" xfId="28993"/>
    <cellStyle name="Percent 3 8 67" xfId="28994"/>
    <cellStyle name="Percent 3 8 7" xfId="28995"/>
    <cellStyle name="Percent 3 8 8" xfId="28996"/>
    <cellStyle name="Percent 3 8 9" xfId="28997"/>
    <cellStyle name="Percent 3 80" xfId="28998"/>
    <cellStyle name="Percent 3 81" xfId="28999"/>
    <cellStyle name="Percent 3 82" xfId="29000"/>
    <cellStyle name="Percent 3 83" xfId="29001"/>
    <cellStyle name="Percent 3 84" xfId="29002"/>
    <cellStyle name="Percent 3 85" xfId="29003"/>
    <cellStyle name="Percent 3 86" xfId="29004"/>
    <cellStyle name="Percent 3 87" xfId="29005"/>
    <cellStyle name="Percent 3 88" xfId="29006"/>
    <cellStyle name="Percent 3 89" xfId="29007"/>
    <cellStyle name="Percent 3 9" xfId="1448"/>
    <cellStyle name="Percent 3 9 10" xfId="29008"/>
    <cellStyle name="Percent 3 9 11" xfId="29009"/>
    <cellStyle name="Percent 3 9 12" xfId="29010"/>
    <cellStyle name="Percent 3 9 13" xfId="29011"/>
    <cellStyle name="Percent 3 9 14" xfId="29012"/>
    <cellStyle name="Percent 3 9 15" xfId="29013"/>
    <cellStyle name="Percent 3 9 16" xfId="29014"/>
    <cellStyle name="Percent 3 9 17" xfId="29015"/>
    <cellStyle name="Percent 3 9 18" xfId="29016"/>
    <cellStyle name="Percent 3 9 19" xfId="29017"/>
    <cellStyle name="Percent 3 9 2" xfId="29018"/>
    <cellStyle name="Percent 3 9 20" xfId="29019"/>
    <cellStyle name="Percent 3 9 21" xfId="29020"/>
    <cellStyle name="Percent 3 9 22" xfId="29021"/>
    <cellStyle name="Percent 3 9 23" xfId="29022"/>
    <cellStyle name="Percent 3 9 24" xfId="29023"/>
    <cellStyle name="Percent 3 9 25" xfId="29024"/>
    <cellStyle name="Percent 3 9 26" xfId="29025"/>
    <cellStyle name="Percent 3 9 27" xfId="29026"/>
    <cellStyle name="Percent 3 9 28" xfId="29027"/>
    <cellStyle name="Percent 3 9 29" xfId="29028"/>
    <cellStyle name="Percent 3 9 3" xfId="29029"/>
    <cellStyle name="Percent 3 9 30" xfId="29030"/>
    <cellStyle name="Percent 3 9 31" xfId="29031"/>
    <cellStyle name="Percent 3 9 32" xfId="29032"/>
    <cellStyle name="Percent 3 9 33" xfId="29033"/>
    <cellStyle name="Percent 3 9 34" xfId="29034"/>
    <cellStyle name="Percent 3 9 35" xfId="29035"/>
    <cellStyle name="Percent 3 9 36" xfId="29036"/>
    <cellStyle name="Percent 3 9 37" xfId="29037"/>
    <cellStyle name="Percent 3 9 38" xfId="29038"/>
    <cellStyle name="Percent 3 9 39" xfId="29039"/>
    <cellStyle name="Percent 3 9 4" xfId="29040"/>
    <cellStyle name="Percent 3 9 40" xfId="29041"/>
    <cellStyle name="Percent 3 9 41" xfId="29042"/>
    <cellStyle name="Percent 3 9 42" xfId="29043"/>
    <cellStyle name="Percent 3 9 43" xfId="29044"/>
    <cellStyle name="Percent 3 9 44" xfId="29045"/>
    <cellStyle name="Percent 3 9 45" xfId="29046"/>
    <cellStyle name="Percent 3 9 46" xfId="29047"/>
    <cellStyle name="Percent 3 9 47" xfId="29048"/>
    <cellStyle name="Percent 3 9 48" xfId="29049"/>
    <cellStyle name="Percent 3 9 49" xfId="29050"/>
    <cellStyle name="Percent 3 9 5" xfId="29051"/>
    <cellStyle name="Percent 3 9 50" xfId="29052"/>
    <cellStyle name="Percent 3 9 51" xfId="29053"/>
    <cellStyle name="Percent 3 9 52" xfId="29054"/>
    <cellStyle name="Percent 3 9 53" xfId="29055"/>
    <cellStyle name="Percent 3 9 54" xfId="29056"/>
    <cellStyle name="Percent 3 9 55" xfId="29057"/>
    <cellStyle name="Percent 3 9 56" xfId="29058"/>
    <cellStyle name="Percent 3 9 57" xfId="29059"/>
    <cellStyle name="Percent 3 9 58" xfId="29060"/>
    <cellStyle name="Percent 3 9 59" xfId="29061"/>
    <cellStyle name="Percent 3 9 6" xfId="29062"/>
    <cellStyle name="Percent 3 9 60" xfId="29063"/>
    <cellStyle name="Percent 3 9 61" xfId="29064"/>
    <cellStyle name="Percent 3 9 62" xfId="29065"/>
    <cellStyle name="Percent 3 9 63" xfId="29066"/>
    <cellStyle name="Percent 3 9 64" xfId="29067"/>
    <cellStyle name="Percent 3 9 65" xfId="29068"/>
    <cellStyle name="Percent 3 9 66" xfId="29069"/>
    <cellStyle name="Percent 3 9 67" xfId="29070"/>
    <cellStyle name="Percent 3 9 7" xfId="29071"/>
    <cellStyle name="Percent 3 9 8" xfId="29072"/>
    <cellStyle name="Percent 3 9 9" xfId="29073"/>
    <cellStyle name="Percent 3 90" xfId="29074"/>
    <cellStyle name="Percent 3 91" xfId="29075"/>
    <cellStyle name="Percent 3 92" xfId="29076"/>
    <cellStyle name="Percent 3 93" xfId="29077"/>
    <cellStyle name="Percent 3 94" xfId="29078"/>
    <cellStyle name="Percent 3 95" xfId="29079"/>
    <cellStyle name="Percent 3 96" xfId="29080"/>
    <cellStyle name="Percent 3 97" xfId="29081"/>
    <cellStyle name="Percent 3 98" xfId="29082"/>
    <cellStyle name="Percent 3 99" xfId="29083"/>
    <cellStyle name="Percent 30" xfId="1449"/>
    <cellStyle name="Percent 30 10" xfId="29084"/>
    <cellStyle name="Percent 30 11" xfId="29085"/>
    <cellStyle name="Percent 30 12" xfId="29086"/>
    <cellStyle name="Percent 30 13" xfId="29087"/>
    <cellStyle name="Percent 30 14" xfId="29088"/>
    <cellStyle name="Percent 30 15" xfId="29089"/>
    <cellStyle name="Percent 30 16" xfId="29090"/>
    <cellStyle name="Percent 30 17" xfId="29091"/>
    <cellStyle name="Percent 30 18" xfId="29092"/>
    <cellStyle name="Percent 30 19" xfId="29093"/>
    <cellStyle name="Percent 30 2" xfId="29094"/>
    <cellStyle name="Percent 30 20" xfId="29095"/>
    <cellStyle name="Percent 30 21" xfId="29096"/>
    <cellStyle name="Percent 30 22" xfId="29097"/>
    <cellStyle name="Percent 30 23" xfId="29098"/>
    <cellStyle name="Percent 30 24" xfId="29099"/>
    <cellStyle name="Percent 30 25" xfId="29100"/>
    <cellStyle name="Percent 30 26" xfId="29101"/>
    <cellStyle name="Percent 30 27" xfId="29102"/>
    <cellStyle name="Percent 30 28" xfId="29103"/>
    <cellStyle name="Percent 30 29" xfId="29104"/>
    <cellStyle name="Percent 30 3" xfId="29105"/>
    <cellStyle name="Percent 30 30" xfId="29106"/>
    <cellStyle name="Percent 30 31" xfId="29107"/>
    <cellStyle name="Percent 30 32" xfId="29108"/>
    <cellStyle name="Percent 30 33" xfId="29109"/>
    <cellStyle name="Percent 30 34" xfId="29110"/>
    <cellStyle name="Percent 30 35" xfId="29111"/>
    <cellStyle name="Percent 30 36" xfId="29112"/>
    <cellStyle name="Percent 30 37" xfId="29113"/>
    <cellStyle name="Percent 30 38" xfId="29114"/>
    <cellStyle name="Percent 30 39" xfId="29115"/>
    <cellStyle name="Percent 30 4" xfId="29116"/>
    <cellStyle name="Percent 30 40" xfId="29117"/>
    <cellStyle name="Percent 30 41" xfId="29118"/>
    <cellStyle name="Percent 30 42" xfId="29119"/>
    <cellStyle name="Percent 30 43" xfId="29120"/>
    <cellStyle name="Percent 30 44" xfId="29121"/>
    <cellStyle name="Percent 30 45" xfId="29122"/>
    <cellStyle name="Percent 30 46" xfId="29123"/>
    <cellStyle name="Percent 30 47" xfId="29124"/>
    <cellStyle name="Percent 30 48" xfId="29125"/>
    <cellStyle name="Percent 30 49" xfId="29126"/>
    <cellStyle name="Percent 30 5" xfId="29127"/>
    <cellStyle name="Percent 30 50" xfId="29128"/>
    <cellStyle name="Percent 30 51" xfId="29129"/>
    <cellStyle name="Percent 30 52" xfId="29130"/>
    <cellStyle name="Percent 30 53" xfId="29131"/>
    <cellStyle name="Percent 30 54" xfId="29132"/>
    <cellStyle name="Percent 30 55" xfId="29133"/>
    <cellStyle name="Percent 30 56" xfId="29134"/>
    <cellStyle name="Percent 30 57" xfId="29135"/>
    <cellStyle name="Percent 30 58" xfId="29136"/>
    <cellStyle name="Percent 30 59" xfId="29137"/>
    <cellStyle name="Percent 30 6" xfId="29138"/>
    <cellStyle name="Percent 30 60" xfId="29139"/>
    <cellStyle name="Percent 30 61" xfId="29140"/>
    <cellStyle name="Percent 30 62" xfId="29141"/>
    <cellStyle name="Percent 30 63" xfId="29142"/>
    <cellStyle name="Percent 30 64" xfId="29143"/>
    <cellStyle name="Percent 30 65" xfId="29144"/>
    <cellStyle name="Percent 30 66" xfId="29145"/>
    <cellStyle name="Percent 30 67" xfId="29146"/>
    <cellStyle name="Percent 30 7" xfId="29147"/>
    <cellStyle name="Percent 30 8" xfId="29148"/>
    <cellStyle name="Percent 30 9" xfId="29149"/>
    <cellStyle name="Percent 31" xfId="1450"/>
    <cellStyle name="Percent 31 10" xfId="29150"/>
    <cellStyle name="Percent 31 11" xfId="29151"/>
    <cellStyle name="Percent 31 12" xfId="29152"/>
    <cellStyle name="Percent 31 13" xfId="29153"/>
    <cellStyle name="Percent 31 14" xfId="29154"/>
    <cellStyle name="Percent 31 15" xfId="29155"/>
    <cellStyle name="Percent 31 16" xfId="29156"/>
    <cellStyle name="Percent 31 17" xfId="29157"/>
    <cellStyle name="Percent 31 18" xfId="29158"/>
    <cellStyle name="Percent 31 19" xfId="29159"/>
    <cellStyle name="Percent 31 2" xfId="29160"/>
    <cellStyle name="Percent 31 20" xfId="29161"/>
    <cellStyle name="Percent 31 21" xfId="29162"/>
    <cellStyle name="Percent 31 22" xfId="29163"/>
    <cellStyle name="Percent 31 23" xfId="29164"/>
    <cellStyle name="Percent 31 24" xfId="29165"/>
    <cellStyle name="Percent 31 25" xfId="29166"/>
    <cellStyle name="Percent 31 26" xfId="29167"/>
    <cellStyle name="Percent 31 27" xfId="29168"/>
    <cellStyle name="Percent 31 28" xfId="29169"/>
    <cellStyle name="Percent 31 29" xfId="29170"/>
    <cellStyle name="Percent 31 3" xfId="29171"/>
    <cellStyle name="Percent 31 30" xfId="29172"/>
    <cellStyle name="Percent 31 31" xfId="29173"/>
    <cellStyle name="Percent 31 32" xfId="29174"/>
    <cellStyle name="Percent 31 33" xfId="29175"/>
    <cellStyle name="Percent 31 34" xfId="29176"/>
    <cellStyle name="Percent 31 35" xfId="29177"/>
    <cellStyle name="Percent 31 36" xfId="29178"/>
    <cellStyle name="Percent 31 37" xfId="29179"/>
    <cellStyle name="Percent 31 38" xfId="29180"/>
    <cellStyle name="Percent 31 39" xfId="29181"/>
    <cellStyle name="Percent 31 4" xfId="29182"/>
    <cellStyle name="Percent 31 40" xfId="29183"/>
    <cellStyle name="Percent 31 41" xfId="29184"/>
    <cellStyle name="Percent 31 42" xfId="29185"/>
    <cellStyle name="Percent 31 43" xfId="29186"/>
    <cellStyle name="Percent 31 44" xfId="29187"/>
    <cellStyle name="Percent 31 45" xfId="29188"/>
    <cellStyle name="Percent 31 46" xfId="29189"/>
    <cellStyle name="Percent 31 47" xfId="29190"/>
    <cellStyle name="Percent 31 48" xfId="29191"/>
    <cellStyle name="Percent 31 49" xfId="29192"/>
    <cellStyle name="Percent 31 5" xfId="29193"/>
    <cellStyle name="Percent 31 50" xfId="29194"/>
    <cellStyle name="Percent 31 51" xfId="29195"/>
    <cellStyle name="Percent 31 52" xfId="29196"/>
    <cellStyle name="Percent 31 53" xfId="29197"/>
    <cellStyle name="Percent 31 54" xfId="29198"/>
    <cellStyle name="Percent 31 55" xfId="29199"/>
    <cellStyle name="Percent 31 56" xfId="29200"/>
    <cellStyle name="Percent 31 57" xfId="29201"/>
    <cellStyle name="Percent 31 58" xfId="29202"/>
    <cellStyle name="Percent 31 59" xfId="29203"/>
    <cellStyle name="Percent 31 6" xfId="29204"/>
    <cellStyle name="Percent 31 60" xfId="29205"/>
    <cellStyle name="Percent 31 61" xfId="29206"/>
    <cellStyle name="Percent 31 62" xfId="29207"/>
    <cellStyle name="Percent 31 63" xfId="29208"/>
    <cellStyle name="Percent 31 64" xfId="29209"/>
    <cellStyle name="Percent 31 65" xfId="29210"/>
    <cellStyle name="Percent 31 66" xfId="29211"/>
    <cellStyle name="Percent 31 67" xfId="29212"/>
    <cellStyle name="Percent 31 7" xfId="29213"/>
    <cellStyle name="Percent 31 8" xfId="29214"/>
    <cellStyle name="Percent 31 9" xfId="29215"/>
    <cellStyle name="Percent 32" xfId="1451"/>
    <cellStyle name="Percent 32 10" xfId="29216"/>
    <cellStyle name="Percent 32 11" xfId="29217"/>
    <cellStyle name="Percent 32 12" xfId="29218"/>
    <cellStyle name="Percent 32 13" xfId="29219"/>
    <cellStyle name="Percent 32 14" xfId="29220"/>
    <cellStyle name="Percent 32 15" xfId="29221"/>
    <cellStyle name="Percent 32 16" xfId="29222"/>
    <cellStyle name="Percent 32 17" xfId="29223"/>
    <cellStyle name="Percent 32 18" xfId="29224"/>
    <cellStyle name="Percent 32 19" xfId="29225"/>
    <cellStyle name="Percent 32 2" xfId="29226"/>
    <cellStyle name="Percent 32 20" xfId="29227"/>
    <cellStyle name="Percent 32 21" xfId="29228"/>
    <cellStyle name="Percent 32 22" xfId="29229"/>
    <cellStyle name="Percent 32 23" xfId="29230"/>
    <cellStyle name="Percent 32 24" xfId="29231"/>
    <cellStyle name="Percent 32 25" xfId="29232"/>
    <cellStyle name="Percent 32 26" xfId="29233"/>
    <cellStyle name="Percent 32 27" xfId="29234"/>
    <cellStyle name="Percent 32 28" xfId="29235"/>
    <cellStyle name="Percent 32 29" xfId="29236"/>
    <cellStyle name="Percent 32 3" xfId="29237"/>
    <cellStyle name="Percent 32 30" xfId="29238"/>
    <cellStyle name="Percent 32 31" xfId="29239"/>
    <cellStyle name="Percent 32 32" xfId="29240"/>
    <cellStyle name="Percent 32 33" xfId="29241"/>
    <cellStyle name="Percent 32 34" xfId="29242"/>
    <cellStyle name="Percent 32 35" xfId="29243"/>
    <cellStyle name="Percent 32 36" xfId="29244"/>
    <cellStyle name="Percent 32 37" xfId="29245"/>
    <cellStyle name="Percent 32 38" xfId="29246"/>
    <cellStyle name="Percent 32 39" xfId="29247"/>
    <cellStyle name="Percent 32 4" xfId="29248"/>
    <cellStyle name="Percent 32 40" xfId="29249"/>
    <cellStyle name="Percent 32 41" xfId="29250"/>
    <cellStyle name="Percent 32 42" xfId="29251"/>
    <cellStyle name="Percent 32 43" xfId="29252"/>
    <cellStyle name="Percent 32 44" xfId="29253"/>
    <cellStyle name="Percent 32 45" xfId="29254"/>
    <cellStyle name="Percent 32 46" xfId="29255"/>
    <cellStyle name="Percent 32 47" xfId="29256"/>
    <cellStyle name="Percent 32 48" xfId="29257"/>
    <cellStyle name="Percent 32 49" xfId="29258"/>
    <cellStyle name="Percent 32 5" xfId="29259"/>
    <cellStyle name="Percent 32 50" xfId="29260"/>
    <cellStyle name="Percent 32 51" xfId="29261"/>
    <cellStyle name="Percent 32 52" xfId="29262"/>
    <cellStyle name="Percent 32 53" xfId="29263"/>
    <cellStyle name="Percent 32 54" xfId="29264"/>
    <cellStyle name="Percent 32 55" xfId="29265"/>
    <cellStyle name="Percent 32 56" xfId="29266"/>
    <cellStyle name="Percent 32 57" xfId="29267"/>
    <cellStyle name="Percent 32 58" xfId="29268"/>
    <cellStyle name="Percent 32 59" xfId="29269"/>
    <cellStyle name="Percent 32 6" xfId="29270"/>
    <cellStyle name="Percent 32 60" xfId="29271"/>
    <cellStyle name="Percent 32 61" xfId="29272"/>
    <cellStyle name="Percent 32 62" xfId="29273"/>
    <cellStyle name="Percent 32 63" xfId="29274"/>
    <cellStyle name="Percent 32 64" xfId="29275"/>
    <cellStyle name="Percent 32 65" xfId="29276"/>
    <cellStyle name="Percent 32 66" xfId="29277"/>
    <cellStyle name="Percent 32 67" xfId="29278"/>
    <cellStyle name="Percent 32 7" xfId="29279"/>
    <cellStyle name="Percent 32 8" xfId="29280"/>
    <cellStyle name="Percent 32 9" xfId="29281"/>
    <cellStyle name="Percent 33" xfId="1452"/>
    <cellStyle name="Percent 33 10" xfId="29282"/>
    <cellStyle name="Percent 33 11" xfId="29283"/>
    <cellStyle name="Percent 33 12" xfId="29284"/>
    <cellStyle name="Percent 33 13" xfId="29285"/>
    <cellStyle name="Percent 33 14" xfId="29286"/>
    <cellStyle name="Percent 33 15" xfId="29287"/>
    <cellStyle name="Percent 33 16" xfId="29288"/>
    <cellStyle name="Percent 33 17" xfId="29289"/>
    <cellStyle name="Percent 33 18" xfId="29290"/>
    <cellStyle name="Percent 33 19" xfId="29291"/>
    <cellStyle name="Percent 33 2" xfId="29292"/>
    <cellStyle name="Percent 33 20" xfId="29293"/>
    <cellStyle name="Percent 33 21" xfId="29294"/>
    <cellStyle name="Percent 33 22" xfId="29295"/>
    <cellStyle name="Percent 33 23" xfId="29296"/>
    <cellStyle name="Percent 33 24" xfId="29297"/>
    <cellStyle name="Percent 33 25" xfId="29298"/>
    <cellStyle name="Percent 33 26" xfId="29299"/>
    <cellStyle name="Percent 33 27" xfId="29300"/>
    <cellStyle name="Percent 33 28" xfId="29301"/>
    <cellStyle name="Percent 33 29" xfId="29302"/>
    <cellStyle name="Percent 33 3" xfId="29303"/>
    <cellStyle name="Percent 33 30" xfId="29304"/>
    <cellStyle name="Percent 33 31" xfId="29305"/>
    <cellStyle name="Percent 33 32" xfId="29306"/>
    <cellStyle name="Percent 33 33" xfId="29307"/>
    <cellStyle name="Percent 33 34" xfId="29308"/>
    <cellStyle name="Percent 33 35" xfId="29309"/>
    <cellStyle name="Percent 33 36" xfId="29310"/>
    <cellStyle name="Percent 33 37" xfId="29311"/>
    <cellStyle name="Percent 33 38" xfId="29312"/>
    <cellStyle name="Percent 33 39" xfId="29313"/>
    <cellStyle name="Percent 33 4" xfId="29314"/>
    <cellStyle name="Percent 33 40" xfId="29315"/>
    <cellStyle name="Percent 33 41" xfId="29316"/>
    <cellStyle name="Percent 33 42" xfId="29317"/>
    <cellStyle name="Percent 33 43" xfId="29318"/>
    <cellStyle name="Percent 33 44" xfId="29319"/>
    <cellStyle name="Percent 33 45" xfId="29320"/>
    <cellStyle name="Percent 33 46" xfId="29321"/>
    <cellStyle name="Percent 33 47" xfId="29322"/>
    <cellStyle name="Percent 33 48" xfId="29323"/>
    <cellStyle name="Percent 33 49" xfId="29324"/>
    <cellStyle name="Percent 33 5" xfId="29325"/>
    <cellStyle name="Percent 33 50" xfId="29326"/>
    <cellStyle name="Percent 33 51" xfId="29327"/>
    <cellStyle name="Percent 33 52" xfId="29328"/>
    <cellStyle name="Percent 33 53" xfId="29329"/>
    <cellStyle name="Percent 33 54" xfId="29330"/>
    <cellStyle name="Percent 33 55" xfId="29331"/>
    <cellStyle name="Percent 33 56" xfId="29332"/>
    <cellStyle name="Percent 33 57" xfId="29333"/>
    <cellStyle name="Percent 33 58" xfId="29334"/>
    <cellStyle name="Percent 33 59" xfId="29335"/>
    <cellStyle name="Percent 33 6" xfId="29336"/>
    <cellStyle name="Percent 33 60" xfId="29337"/>
    <cellStyle name="Percent 33 61" xfId="29338"/>
    <cellStyle name="Percent 33 62" xfId="29339"/>
    <cellStyle name="Percent 33 63" xfId="29340"/>
    <cellStyle name="Percent 33 64" xfId="29341"/>
    <cellStyle name="Percent 33 65" xfId="29342"/>
    <cellStyle name="Percent 33 66" xfId="29343"/>
    <cellStyle name="Percent 33 67" xfId="29344"/>
    <cellStyle name="Percent 33 7" xfId="29345"/>
    <cellStyle name="Percent 33 8" xfId="29346"/>
    <cellStyle name="Percent 33 9" xfId="29347"/>
    <cellStyle name="Percent 34" xfId="1453"/>
    <cellStyle name="Percent 34 10" xfId="29348"/>
    <cellStyle name="Percent 34 11" xfId="29349"/>
    <cellStyle name="Percent 34 12" xfId="29350"/>
    <cellStyle name="Percent 34 13" xfId="29351"/>
    <cellStyle name="Percent 34 14" xfId="29352"/>
    <cellStyle name="Percent 34 15" xfId="29353"/>
    <cellStyle name="Percent 34 16" xfId="29354"/>
    <cellStyle name="Percent 34 17" xfId="29355"/>
    <cellStyle name="Percent 34 18" xfId="29356"/>
    <cellStyle name="Percent 34 19" xfId="29357"/>
    <cellStyle name="Percent 34 2" xfId="29358"/>
    <cellStyle name="Percent 34 20" xfId="29359"/>
    <cellStyle name="Percent 34 21" xfId="29360"/>
    <cellStyle name="Percent 34 22" xfId="29361"/>
    <cellStyle name="Percent 34 23" xfId="29362"/>
    <cellStyle name="Percent 34 24" xfId="29363"/>
    <cellStyle name="Percent 34 25" xfId="29364"/>
    <cellStyle name="Percent 34 26" xfId="29365"/>
    <cellStyle name="Percent 34 27" xfId="29366"/>
    <cellStyle name="Percent 34 28" xfId="29367"/>
    <cellStyle name="Percent 34 29" xfId="29368"/>
    <cellStyle name="Percent 34 3" xfId="29369"/>
    <cellStyle name="Percent 34 30" xfId="29370"/>
    <cellStyle name="Percent 34 31" xfId="29371"/>
    <cellStyle name="Percent 34 32" xfId="29372"/>
    <cellStyle name="Percent 34 33" xfId="29373"/>
    <cellStyle name="Percent 34 34" xfId="29374"/>
    <cellStyle name="Percent 34 35" xfId="29375"/>
    <cellStyle name="Percent 34 36" xfId="29376"/>
    <cellStyle name="Percent 34 37" xfId="29377"/>
    <cellStyle name="Percent 34 38" xfId="29378"/>
    <cellStyle name="Percent 34 39" xfId="29379"/>
    <cellStyle name="Percent 34 4" xfId="29380"/>
    <cellStyle name="Percent 34 40" xfId="29381"/>
    <cellStyle name="Percent 34 41" xfId="29382"/>
    <cellStyle name="Percent 34 42" xfId="29383"/>
    <cellStyle name="Percent 34 43" xfId="29384"/>
    <cellStyle name="Percent 34 44" xfId="29385"/>
    <cellStyle name="Percent 34 45" xfId="29386"/>
    <cellStyle name="Percent 34 46" xfId="29387"/>
    <cellStyle name="Percent 34 47" xfId="29388"/>
    <cellStyle name="Percent 34 48" xfId="29389"/>
    <cellStyle name="Percent 34 49" xfId="29390"/>
    <cellStyle name="Percent 34 5" xfId="29391"/>
    <cellStyle name="Percent 34 50" xfId="29392"/>
    <cellStyle name="Percent 34 51" xfId="29393"/>
    <cellStyle name="Percent 34 52" xfId="29394"/>
    <cellStyle name="Percent 34 53" xfId="29395"/>
    <cellStyle name="Percent 34 54" xfId="29396"/>
    <cellStyle name="Percent 34 55" xfId="29397"/>
    <cellStyle name="Percent 34 56" xfId="29398"/>
    <cellStyle name="Percent 34 57" xfId="29399"/>
    <cellStyle name="Percent 34 58" xfId="29400"/>
    <cellStyle name="Percent 34 59" xfId="29401"/>
    <cellStyle name="Percent 34 6" xfId="29402"/>
    <cellStyle name="Percent 34 60" xfId="29403"/>
    <cellStyle name="Percent 34 61" xfId="29404"/>
    <cellStyle name="Percent 34 62" xfId="29405"/>
    <cellStyle name="Percent 34 63" xfId="29406"/>
    <cellStyle name="Percent 34 64" xfId="29407"/>
    <cellStyle name="Percent 34 65" xfId="29408"/>
    <cellStyle name="Percent 34 66" xfId="29409"/>
    <cellStyle name="Percent 34 67" xfId="29410"/>
    <cellStyle name="Percent 34 7" xfId="29411"/>
    <cellStyle name="Percent 34 8" xfId="29412"/>
    <cellStyle name="Percent 34 9" xfId="29413"/>
    <cellStyle name="Percent 35" xfId="1454"/>
    <cellStyle name="Percent 35 10" xfId="29414"/>
    <cellStyle name="Percent 35 11" xfId="29415"/>
    <cellStyle name="Percent 35 12" xfId="29416"/>
    <cellStyle name="Percent 35 13" xfId="29417"/>
    <cellStyle name="Percent 35 14" xfId="29418"/>
    <cellStyle name="Percent 35 15" xfId="29419"/>
    <cellStyle name="Percent 35 16" xfId="29420"/>
    <cellStyle name="Percent 35 17" xfId="29421"/>
    <cellStyle name="Percent 35 18" xfId="29422"/>
    <cellStyle name="Percent 35 19" xfId="29423"/>
    <cellStyle name="Percent 35 2" xfId="29424"/>
    <cellStyle name="Percent 35 20" xfId="29425"/>
    <cellStyle name="Percent 35 21" xfId="29426"/>
    <cellStyle name="Percent 35 22" xfId="29427"/>
    <cellStyle name="Percent 35 23" xfId="29428"/>
    <cellStyle name="Percent 35 24" xfId="29429"/>
    <cellStyle name="Percent 35 25" xfId="29430"/>
    <cellStyle name="Percent 35 26" xfId="29431"/>
    <cellStyle name="Percent 35 27" xfId="29432"/>
    <cellStyle name="Percent 35 28" xfId="29433"/>
    <cellStyle name="Percent 35 29" xfId="29434"/>
    <cellStyle name="Percent 35 3" xfId="29435"/>
    <cellStyle name="Percent 35 30" xfId="29436"/>
    <cellStyle name="Percent 35 31" xfId="29437"/>
    <cellStyle name="Percent 35 32" xfId="29438"/>
    <cellStyle name="Percent 35 33" xfId="29439"/>
    <cellStyle name="Percent 35 34" xfId="29440"/>
    <cellStyle name="Percent 35 35" xfId="29441"/>
    <cellStyle name="Percent 35 36" xfId="29442"/>
    <cellStyle name="Percent 35 37" xfId="29443"/>
    <cellStyle name="Percent 35 38" xfId="29444"/>
    <cellStyle name="Percent 35 39" xfId="29445"/>
    <cellStyle name="Percent 35 4" xfId="29446"/>
    <cellStyle name="Percent 35 40" xfId="29447"/>
    <cellStyle name="Percent 35 41" xfId="29448"/>
    <cellStyle name="Percent 35 42" xfId="29449"/>
    <cellStyle name="Percent 35 43" xfId="29450"/>
    <cellStyle name="Percent 35 44" xfId="29451"/>
    <cellStyle name="Percent 35 45" xfId="29452"/>
    <cellStyle name="Percent 35 46" xfId="29453"/>
    <cellStyle name="Percent 35 47" xfId="29454"/>
    <cellStyle name="Percent 35 48" xfId="29455"/>
    <cellStyle name="Percent 35 49" xfId="29456"/>
    <cellStyle name="Percent 35 5" xfId="29457"/>
    <cellStyle name="Percent 35 50" xfId="29458"/>
    <cellStyle name="Percent 35 51" xfId="29459"/>
    <cellStyle name="Percent 35 52" xfId="29460"/>
    <cellStyle name="Percent 35 53" xfId="29461"/>
    <cellStyle name="Percent 35 54" xfId="29462"/>
    <cellStyle name="Percent 35 55" xfId="29463"/>
    <cellStyle name="Percent 35 56" xfId="29464"/>
    <cellStyle name="Percent 35 57" xfId="29465"/>
    <cellStyle name="Percent 35 58" xfId="29466"/>
    <cellStyle name="Percent 35 59" xfId="29467"/>
    <cellStyle name="Percent 35 6" xfId="29468"/>
    <cellStyle name="Percent 35 60" xfId="29469"/>
    <cellStyle name="Percent 35 61" xfId="29470"/>
    <cellStyle name="Percent 35 62" xfId="29471"/>
    <cellStyle name="Percent 35 63" xfId="29472"/>
    <cellStyle name="Percent 35 64" xfId="29473"/>
    <cellStyle name="Percent 35 65" xfId="29474"/>
    <cellStyle name="Percent 35 66" xfId="29475"/>
    <cellStyle name="Percent 35 67" xfId="29476"/>
    <cellStyle name="Percent 35 7" xfId="29477"/>
    <cellStyle name="Percent 35 8" xfId="29478"/>
    <cellStyle name="Percent 35 9" xfId="29479"/>
    <cellStyle name="Percent 36" xfId="1455"/>
    <cellStyle name="Percent 36 10" xfId="29480"/>
    <cellStyle name="Percent 36 11" xfId="29481"/>
    <cellStyle name="Percent 36 12" xfId="29482"/>
    <cellStyle name="Percent 36 13" xfId="29483"/>
    <cellStyle name="Percent 36 14" xfId="29484"/>
    <cellStyle name="Percent 36 15" xfId="29485"/>
    <cellStyle name="Percent 36 16" xfId="29486"/>
    <cellStyle name="Percent 36 17" xfId="29487"/>
    <cellStyle name="Percent 36 18" xfId="29488"/>
    <cellStyle name="Percent 36 19" xfId="29489"/>
    <cellStyle name="Percent 36 2" xfId="29490"/>
    <cellStyle name="Percent 36 20" xfId="29491"/>
    <cellStyle name="Percent 36 21" xfId="29492"/>
    <cellStyle name="Percent 36 22" xfId="29493"/>
    <cellStyle name="Percent 36 23" xfId="29494"/>
    <cellStyle name="Percent 36 24" xfId="29495"/>
    <cellStyle name="Percent 36 25" xfId="29496"/>
    <cellStyle name="Percent 36 26" xfId="29497"/>
    <cellStyle name="Percent 36 27" xfId="29498"/>
    <cellStyle name="Percent 36 28" xfId="29499"/>
    <cellStyle name="Percent 36 29" xfId="29500"/>
    <cellStyle name="Percent 36 3" xfId="29501"/>
    <cellStyle name="Percent 36 30" xfId="29502"/>
    <cellStyle name="Percent 36 31" xfId="29503"/>
    <cellStyle name="Percent 36 32" xfId="29504"/>
    <cellStyle name="Percent 36 33" xfId="29505"/>
    <cellStyle name="Percent 36 34" xfId="29506"/>
    <cellStyle name="Percent 36 35" xfId="29507"/>
    <cellStyle name="Percent 36 36" xfId="29508"/>
    <cellStyle name="Percent 36 37" xfId="29509"/>
    <cellStyle name="Percent 36 38" xfId="29510"/>
    <cellStyle name="Percent 36 39" xfId="29511"/>
    <cellStyle name="Percent 36 4" xfId="29512"/>
    <cellStyle name="Percent 36 40" xfId="29513"/>
    <cellStyle name="Percent 36 41" xfId="29514"/>
    <cellStyle name="Percent 36 42" xfId="29515"/>
    <cellStyle name="Percent 36 43" xfId="29516"/>
    <cellStyle name="Percent 36 44" xfId="29517"/>
    <cellStyle name="Percent 36 45" xfId="29518"/>
    <cellStyle name="Percent 36 46" xfId="29519"/>
    <cellStyle name="Percent 36 47" xfId="29520"/>
    <cellStyle name="Percent 36 48" xfId="29521"/>
    <cellStyle name="Percent 36 49" xfId="29522"/>
    <cellStyle name="Percent 36 5" xfId="29523"/>
    <cellStyle name="Percent 36 50" xfId="29524"/>
    <cellStyle name="Percent 36 51" xfId="29525"/>
    <cellStyle name="Percent 36 52" xfId="29526"/>
    <cellStyle name="Percent 36 53" xfId="29527"/>
    <cellStyle name="Percent 36 54" xfId="29528"/>
    <cellStyle name="Percent 36 55" xfId="29529"/>
    <cellStyle name="Percent 36 56" xfId="29530"/>
    <cellStyle name="Percent 36 57" xfId="29531"/>
    <cellStyle name="Percent 36 58" xfId="29532"/>
    <cellStyle name="Percent 36 59" xfId="29533"/>
    <cellStyle name="Percent 36 6" xfId="29534"/>
    <cellStyle name="Percent 36 60" xfId="29535"/>
    <cellStyle name="Percent 36 61" xfId="29536"/>
    <cellStyle name="Percent 36 62" xfId="29537"/>
    <cellStyle name="Percent 36 63" xfId="29538"/>
    <cellStyle name="Percent 36 64" xfId="29539"/>
    <cellStyle name="Percent 36 65" xfId="29540"/>
    <cellStyle name="Percent 36 66" xfId="29541"/>
    <cellStyle name="Percent 36 67" xfId="29542"/>
    <cellStyle name="Percent 36 7" xfId="29543"/>
    <cellStyle name="Percent 36 8" xfId="29544"/>
    <cellStyle name="Percent 36 9" xfId="29545"/>
    <cellStyle name="Percent 37" xfId="1456"/>
    <cellStyle name="Percent 37 10" xfId="29546"/>
    <cellStyle name="Percent 37 11" xfId="29547"/>
    <cellStyle name="Percent 37 12" xfId="29548"/>
    <cellStyle name="Percent 37 13" xfId="29549"/>
    <cellStyle name="Percent 37 14" xfId="29550"/>
    <cellStyle name="Percent 37 15" xfId="29551"/>
    <cellStyle name="Percent 37 16" xfId="29552"/>
    <cellStyle name="Percent 37 17" xfId="29553"/>
    <cellStyle name="Percent 37 18" xfId="29554"/>
    <cellStyle name="Percent 37 19" xfId="29555"/>
    <cellStyle name="Percent 37 2" xfId="29556"/>
    <cellStyle name="Percent 37 20" xfId="29557"/>
    <cellStyle name="Percent 37 21" xfId="29558"/>
    <cellStyle name="Percent 37 22" xfId="29559"/>
    <cellStyle name="Percent 37 23" xfId="29560"/>
    <cellStyle name="Percent 37 24" xfId="29561"/>
    <cellStyle name="Percent 37 25" xfId="29562"/>
    <cellStyle name="Percent 37 26" xfId="29563"/>
    <cellStyle name="Percent 37 27" xfId="29564"/>
    <cellStyle name="Percent 37 28" xfId="29565"/>
    <cellStyle name="Percent 37 29" xfId="29566"/>
    <cellStyle name="Percent 37 3" xfId="29567"/>
    <cellStyle name="Percent 37 30" xfId="29568"/>
    <cellStyle name="Percent 37 31" xfId="29569"/>
    <cellStyle name="Percent 37 32" xfId="29570"/>
    <cellStyle name="Percent 37 33" xfId="29571"/>
    <cellStyle name="Percent 37 34" xfId="29572"/>
    <cellStyle name="Percent 37 35" xfId="29573"/>
    <cellStyle name="Percent 37 36" xfId="29574"/>
    <cellStyle name="Percent 37 37" xfId="29575"/>
    <cellStyle name="Percent 37 38" xfId="29576"/>
    <cellStyle name="Percent 37 39" xfId="29577"/>
    <cellStyle name="Percent 37 4" xfId="29578"/>
    <cellStyle name="Percent 37 40" xfId="29579"/>
    <cellStyle name="Percent 37 41" xfId="29580"/>
    <cellStyle name="Percent 37 42" xfId="29581"/>
    <cellStyle name="Percent 37 43" xfId="29582"/>
    <cellStyle name="Percent 37 44" xfId="29583"/>
    <cellStyle name="Percent 37 45" xfId="29584"/>
    <cellStyle name="Percent 37 46" xfId="29585"/>
    <cellStyle name="Percent 37 47" xfId="29586"/>
    <cellStyle name="Percent 37 48" xfId="29587"/>
    <cellStyle name="Percent 37 49" xfId="29588"/>
    <cellStyle name="Percent 37 5" xfId="29589"/>
    <cellStyle name="Percent 37 50" xfId="29590"/>
    <cellStyle name="Percent 37 51" xfId="29591"/>
    <cellStyle name="Percent 37 52" xfId="29592"/>
    <cellStyle name="Percent 37 53" xfId="29593"/>
    <cellStyle name="Percent 37 54" xfId="29594"/>
    <cellStyle name="Percent 37 55" xfId="29595"/>
    <cellStyle name="Percent 37 56" xfId="29596"/>
    <cellStyle name="Percent 37 57" xfId="29597"/>
    <cellStyle name="Percent 37 58" xfId="29598"/>
    <cellStyle name="Percent 37 59" xfId="29599"/>
    <cellStyle name="Percent 37 6" xfId="29600"/>
    <cellStyle name="Percent 37 60" xfId="29601"/>
    <cellStyle name="Percent 37 61" xfId="29602"/>
    <cellStyle name="Percent 37 62" xfId="29603"/>
    <cellStyle name="Percent 37 63" xfId="29604"/>
    <cellStyle name="Percent 37 64" xfId="29605"/>
    <cellStyle name="Percent 37 65" xfId="29606"/>
    <cellStyle name="Percent 37 66" xfId="29607"/>
    <cellStyle name="Percent 37 67" xfId="29608"/>
    <cellStyle name="Percent 37 7" xfId="29609"/>
    <cellStyle name="Percent 37 8" xfId="29610"/>
    <cellStyle name="Percent 37 9" xfId="29611"/>
    <cellStyle name="Percent 38" xfId="1457"/>
    <cellStyle name="Percent 38 10" xfId="29612"/>
    <cellStyle name="Percent 38 11" xfId="29613"/>
    <cellStyle name="Percent 38 12" xfId="29614"/>
    <cellStyle name="Percent 38 13" xfId="29615"/>
    <cellStyle name="Percent 38 14" xfId="29616"/>
    <cellStyle name="Percent 38 15" xfId="29617"/>
    <cellStyle name="Percent 38 16" xfId="29618"/>
    <cellStyle name="Percent 38 17" xfId="29619"/>
    <cellStyle name="Percent 38 18" xfId="29620"/>
    <cellStyle name="Percent 38 19" xfId="29621"/>
    <cellStyle name="Percent 38 2" xfId="29622"/>
    <cellStyle name="Percent 38 20" xfId="29623"/>
    <cellStyle name="Percent 38 21" xfId="29624"/>
    <cellStyle name="Percent 38 22" xfId="29625"/>
    <cellStyle name="Percent 38 23" xfId="29626"/>
    <cellStyle name="Percent 38 24" xfId="29627"/>
    <cellStyle name="Percent 38 25" xfId="29628"/>
    <cellStyle name="Percent 38 26" xfId="29629"/>
    <cellStyle name="Percent 38 27" xfId="29630"/>
    <cellStyle name="Percent 38 28" xfId="29631"/>
    <cellStyle name="Percent 38 29" xfId="29632"/>
    <cellStyle name="Percent 38 3" xfId="29633"/>
    <cellStyle name="Percent 38 30" xfId="29634"/>
    <cellStyle name="Percent 38 31" xfId="29635"/>
    <cellStyle name="Percent 38 32" xfId="29636"/>
    <cellStyle name="Percent 38 33" xfId="29637"/>
    <cellStyle name="Percent 38 34" xfId="29638"/>
    <cellStyle name="Percent 38 35" xfId="29639"/>
    <cellStyle name="Percent 38 36" xfId="29640"/>
    <cellStyle name="Percent 38 37" xfId="29641"/>
    <cellStyle name="Percent 38 38" xfId="29642"/>
    <cellStyle name="Percent 38 39" xfId="29643"/>
    <cellStyle name="Percent 38 4" xfId="29644"/>
    <cellStyle name="Percent 38 40" xfId="29645"/>
    <cellStyle name="Percent 38 41" xfId="29646"/>
    <cellStyle name="Percent 38 42" xfId="29647"/>
    <cellStyle name="Percent 38 43" xfId="29648"/>
    <cellStyle name="Percent 38 44" xfId="29649"/>
    <cellStyle name="Percent 38 45" xfId="29650"/>
    <cellStyle name="Percent 38 46" xfId="29651"/>
    <cellStyle name="Percent 38 47" xfId="29652"/>
    <cellStyle name="Percent 38 48" xfId="29653"/>
    <cellStyle name="Percent 38 49" xfId="29654"/>
    <cellStyle name="Percent 38 5" xfId="29655"/>
    <cellStyle name="Percent 38 50" xfId="29656"/>
    <cellStyle name="Percent 38 51" xfId="29657"/>
    <cellStyle name="Percent 38 52" xfId="29658"/>
    <cellStyle name="Percent 38 53" xfId="29659"/>
    <cellStyle name="Percent 38 54" xfId="29660"/>
    <cellStyle name="Percent 38 55" xfId="29661"/>
    <cellStyle name="Percent 38 56" xfId="29662"/>
    <cellStyle name="Percent 38 57" xfId="29663"/>
    <cellStyle name="Percent 38 58" xfId="29664"/>
    <cellStyle name="Percent 38 59" xfId="29665"/>
    <cellStyle name="Percent 38 6" xfId="29666"/>
    <cellStyle name="Percent 38 60" xfId="29667"/>
    <cellStyle name="Percent 38 61" xfId="29668"/>
    <cellStyle name="Percent 38 62" xfId="29669"/>
    <cellStyle name="Percent 38 63" xfId="29670"/>
    <cellStyle name="Percent 38 64" xfId="29671"/>
    <cellStyle name="Percent 38 65" xfId="29672"/>
    <cellStyle name="Percent 38 66" xfId="29673"/>
    <cellStyle name="Percent 38 67" xfId="29674"/>
    <cellStyle name="Percent 38 7" xfId="29675"/>
    <cellStyle name="Percent 38 8" xfId="29676"/>
    <cellStyle name="Percent 38 9" xfId="29677"/>
    <cellStyle name="Percent 39" xfId="1458"/>
    <cellStyle name="Percent 39 10" xfId="29678"/>
    <cellStyle name="Percent 39 11" xfId="29679"/>
    <cellStyle name="Percent 39 12" xfId="29680"/>
    <cellStyle name="Percent 39 13" xfId="29681"/>
    <cellStyle name="Percent 39 14" xfId="29682"/>
    <cellStyle name="Percent 39 15" xfId="29683"/>
    <cellStyle name="Percent 39 16" xfId="29684"/>
    <cellStyle name="Percent 39 17" xfId="29685"/>
    <cellStyle name="Percent 39 18" xfId="29686"/>
    <cellStyle name="Percent 39 19" xfId="29687"/>
    <cellStyle name="Percent 39 2" xfId="29688"/>
    <cellStyle name="Percent 39 20" xfId="29689"/>
    <cellStyle name="Percent 39 21" xfId="29690"/>
    <cellStyle name="Percent 39 22" xfId="29691"/>
    <cellStyle name="Percent 39 23" xfId="29692"/>
    <cellStyle name="Percent 39 24" xfId="29693"/>
    <cellStyle name="Percent 39 25" xfId="29694"/>
    <cellStyle name="Percent 39 26" xfId="29695"/>
    <cellStyle name="Percent 39 27" xfId="29696"/>
    <cellStyle name="Percent 39 28" xfId="29697"/>
    <cellStyle name="Percent 39 29" xfId="29698"/>
    <cellStyle name="Percent 39 3" xfId="29699"/>
    <cellStyle name="Percent 39 30" xfId="29700"/>
    <cellStyle name="Percent 39 31" xfId="29701"/>
    <cellStyle name="Percent 39 32" xfId="29702"/>
    <cellStyle name="Percent 39 33" xfId="29703"/>
    <cellStyle name="Percent 39 34" xfId="29704"/>
    <cellStyle name="Percent 39 35" xfId="29705"/>
    <cellStyle name="Percent 39 36" xfId="29706"/>
    <cellStyle name="Percent 39 37" xfId="29707"/>
    <cellStyle name="Percent 39 38" xfId="29708"/>
    <cellStyle name="Percent 39 39" xfId="29709"/>
    <cellStyle name="Percent 39 4" xfId="29710"/>
    <cellStyle name="Percent 39 40" xfId="29711"/>
    <cellStyle name="Percent 39 41" xfId="29712"/>
    <cellStyle name="Percent 39 42" xfId="29713"/>
    <cellStyle name="Percent 39 43" xfId="29714"/>
    <cellStyle name="Percent 39 44" xfId="29715"/>
    <cellStyle name="Percent 39 45" xfId="29716"/>
    <cellStyle name="Percent 39 46" xfId="29717"/>
    <cellStyle name="Percent 39 47" xfId="29718"/>
    <cellStyle name="Percent 39 48" xfId="29719"/>
    <cellStyle name="Percent 39 49" xfId="29720"/>
    <cellStyle name="Percent 39 5" xfId="29721"/>
    <cellStyle name="Percent 39 50" xfId="29722"/>
    <cellStyle name="Percent 39 51" xfId="29723"/>
    <cellStyle name="Percent 39 52" xfId="29724"/>
    <cellStyle name="Percent 39 53" xfId="29725"/>
    <cellStyle name="Percent 39 54" xfId="29726"/>
    <cellStyle name="Percent 39 55" xfId="29727"/>
    <cellStyle name="Percent 39 56" xfId="29728"/>
    <cellStyle name="Percent 39 57" xfId="29729"/>
    <cellStyle name="Percent 39 58" xfId="29730"/>
    <cellStyle name="Percent 39 59" xfId="29731"/>
    <cellStyle name="Percent 39 6" xfId="29732"/>
    <cellStyle name="Percent 39 60" xfId="29733"/>
    <cellStyle name="Percent 39 61" xfId="29734"/>
    <cellStyle name="Percent 39 62" xfId="29735"/>
    <cellStyle name="Percent 39 63" xfId="29736"/>
    <cellStyle name="Percent 39 64" xfId="29737"/>
    <cellStyle name="Percent 39 65" xfId="29738"/>
    <cellStyle name="Percent 39 66" xfId="29739"/>
    <cellStyle name="Percent 39 67" xfId="29740"/>
    <cellStyle name="Percent 39 7" xfId="29741"/>
    <cellStyle name="Percent 39 8" xfId="29742"/>
    <cellStyle name="Percent 39 9" xfId="29743"/>
    <cellStyle name="Percent 4" xfId="1459"/>
    <cellStyle name="Percent 4 10" xfId="29744"/>
    <cellStyle name="Percent 4 11" xfId="29745"/>
    <cellStyle name="Percent 4 12" xfId="29746"/>
    <cellStyle name="Percent 4 13" xfId="29747"/>
    <cellStyle name="Percent 4 14" xfId="29748"/>
    <cellStyle name="Percent 4 15" xfId="29749"/>
    <cellStyle name="Percent 4 16" xfId="29750"/>
    <cellStyle name="Percent 4 17" xfId="29751"/>
    <cellStyle name="Percent 4 18" xfId="29752"/>
    <cellStyle name="Percent 4 19" xfId="29753"/>
    <cellStyle name="Percent 4 2" xfId="1460"/>
    <cellStyle name="Percent 4 2 10" xfId="29754"/>
    <cellStyle name="Percent 4 2 11" xfId="29755"/>
    <cellStyle name="Percent 4 2 12" xfId="29756"/>
    <cellStyle name="Percent 4 2 13" xfId="29757"/>
    <cellStyle name="Percent 4 2 14" xfId="29758"/>
    <cellStyle name="Percent 4 2 15" xfId="29759"/>
    <cellStyle name="Percent 4 2 16" xfId="29760"/>
    <cellStyle name="Percent 4 2 17" xfId="29761"/>
    <cellStyle name="Percent 4 2 18" xfId="29762"/>
    <cellStyle name="Percent 4 2 19" xfId="29763"/>
    <cellStyle name="Percent 4 2 2" xfId="29764"/>
    <cellStyle name="Percent 4 2 2 10" xfId="29765"/>
    <cellStyle name="Percent 4 2 2 11" xfId="29766"/>
    <cellStyle name="Percent 4 2 2 12" xfId="29767"/>
    <cellStyle name="Percent 4 2 2 13" xfId="29768"/>
    <cellStyle name="Percent 4 2 2 14" xfId="29769"/>
    <cellStyle name="Percent 4 2 2 15" xfId="29770"/>
    <cellStyle name="Percent 4 2 2 16" xfId="29771"/>
    <cellStyle name="Percent 4 2 2 17" xfId="29772"/>
    <cellStyle name="Percent 4 2 2 18" xfId="29773"/>
    <cellStyle name="Percent 4 2 2 19" xfId="29774"/>
    <cellStyle name="Percent 4 2 2 2" xfId="29775"/>
    <cellStyle name="Percent 4 2 2 2 10" xfId="29776"/>
    <cellStyle name="Percent 4 2 2 2 11" xfId="29777"/>
    <cellStyle name="Percent 4 2 2 2 12" xfId="29778"/>
    <cellStyle name="Percent 4 2 2 2 13" xfId="29779"/>
    <cellStyle name="Percent 4 2 2 2 14" xfId="29780"/>
    <cellStyle name="Percent 4 2 2 2 15" xfId="29781"/>
    <cellStyle name="Percent 4 2 2 2 16" xfId="29782"/>
    <cellStyle name="Percent 4 2 2 2 17" xfId="29783"/>
    <cellStyle name="Percent 4 2 2 2 18" xfId="29784"/>
    <cellStyle name="Percent 4 2 2 2 19" xfId="29785"/>
    <cellStyle name="Percent 4 2 2 2 2" xfId="29786"/>
    <cellStyle name="Percent 4 2 2 2 20" xfId="29787"/>
    <cellStyle name="Percent 4 2 2 2 21" xfId="29788"/>
    <cellStyle name="Percent 4 2 2 2 22" xfId="29789"/>
    <cellStyle name="Percent 4 2 2 2 23" xfId="29790"/>
    <cellStyle name="Percent 4 2 2 2 24" xfId="29791"/>
    <cellStyle name="Percent 4 2 2 2 25" xfId="29792"/>
    <cellStyle name="Percent 4 2 2 2 26" xfId="29793"/>
    <cellStyle name="Percent 4 2 2 2 27" xfId="29794"/>
    <cellStyle name="Percent 4 2 2 2 28" xfId="29795"/>
    <cellStyle name="Percent 4 2 2 2 29" xfId="29796"/>
    <cellStyle name="Percent 4 2 2 2 3" xfId="29797"/>
    <cellStyle name="Percent 4 2 2 2 30" xfId="29798"/>
    <cellStyle name="Percent 4 2 2 2 31" xfId="29799"/>
    <cellStyle name="Percent 4 2 2 2 32" xfId="29800"/>
    <cellStyle name="Percent 4 2 2 2 33" xfId="29801"/>
    <cellStyle name="Percent 4 2 2 2 34" xfId="29802"/>
    <cellStyle name="Percent 4 2 2 2 35" xfId="29803"/>
    <cellStyle name="Percent 4 2 2 2 36" xfId="29804"/>
    <cellStyle name="Percent 4 2 2 2 37" xfId="29805"/>
    <cellStyle name="Percent 4 2 2 2 38" xfId="29806"/>
    <cellStyle name="Percent 4 2 2 2 39" xfId="29807"/>
    <cellStyle name="Percent 4 2 2 2 4" xfId="29808"/>
    <cellStyle name="Percent 4 2 2 2 40" xfId="29809"/>
    <cellStyle name="Percent 4 2 2 2 41" xfId="29810"/>
    <cellStyle name="Percent 4 2 2 2 42" xfId="29811"/>
    <cellStyle name="Percent 4 2 2 2 43" xfId="29812"/>
    <cellStyle name="Percent 4 2 2 2 44" xfId="29813"/>
    <cellStyle name="Percent 4 2 2 2 45" xfId="29814"/>
    <cellStyle name="Percent 4 2 2 2 46" xfId="29815"/>
    <cellStyle name="Percent 4 2 2 2 47" xfId="29816"/>
    <cellStyle name="Percent 4 2 2 2 48" xfId="29817"/>
    <cellStyle name="Percent 4 2 2 2 49" xfId="29818"/>
    <cellStyle name="Percent 4 2 2 2 5" xfId="29819"/>
    <cellStyle name="Percent 4 2 2 2 50" xfId="29820"/>
    <cellStyle name="Percent 4 2 2 2 51" xfId="29821"/>
    <cellStyle name="Percent 4 2 2 2 52" xfId="29822"/>
    <cellStyle name="Percent 4 2 2 2 53" xfId="29823"/>
    <cellStyle name="Percent 4 2 2 2 54" xfId="29824"/>
    <cellStyle name="Percent 4 2 2 2 55" xfId="29825"/>
    <cellStyle name="Percent 4 2 2 2 56" xfId="29826"/>
    <cellStyle name="Percent 4 2 2 2 57" xfId="29827"/>
    <cellStyle name="Percent 4 2 2 2 58" xfId="29828"/>
    <cellStyle name="Percent 4 2 2 2 59" xfId="29829"/>
    <cellStyle name="Percent 4 2 2 2 6" xfId="29830"/>
    <cellStyle name="Percent 4 2 2 2 60" xfId="29831"/>
    <cellStyle name="Percent 4 2 2 2 61" xfId="29832"/>
    <cellStyle name="Percent 4 2 2 2 62" xfId="29833"/>
    <cellStyle name="Percent 4 2 2 2 63" xfId="29834"/>
    <cellStyle name="Percent 4 2 2 2 64" xfId="29835"/>
    <cellStyle name="Percent 4 2 2 2 65" xfId="29836"/>
    <cellStyle name="Percent 4 2 2 2 66" xfId="29837"/>
    <cellStyle name="Percent 4 2 2 2 67" xfId="29838"/>
    <cellStyle name="Percent 4 2 2 2 7" xfId="29839"/>
    <cellStyle name="Percent 4 2 2 2 8" xfId="29840"/>
    <cellStyle name="Percent 4 2 2 2 9" xfId="29841"/>
    <cellStyle name="Percent 4 2 2 20" xfId="29842"/>
    <cellStyle name="Percent 4 2 2 21" xfId="29843"/>
    <cellStyle name="Percent 4 2 2 22" xfId="29844"/>
    <cellStyle name="Percent 4 2 2 23" xfId="29845"/>
    <cellStyle name="Percent 4 2 2 24" xfId="29846"/>
    <cellStyle name="Percent 4 2 2 25" xfId="29847"/>
    <cellStyle name="Percent 4 2 2 26" xfId="29848"/>
    <cellStyle name="Percent 4 2 2 27" xfId="29849"/>
    <cellStyle name="Percent 4 2 2 28" xfId="29850"/>
    <cellStyle name="Percent 4 2 2 29" xfId="29851"/>
    <cellStyle name="Percent 4 2 2 3" xfId="29852"/>
    <cellStyle name="Percent 4 2 2 30" xfId="29853"/>
    <cellStyle name="Percent 4 2 2 31" xfId="29854"/>
    <cellStyle name="Percent 4 2 2 32" xfId="29855"/>
    <cellStyle name="Percent 4 2 2 33" xfId="29856"/>
    <cellStyle name="Percent 4 2 2 34" xfId="29857"/>
    <cellStyle name="Percent 4 2 2 35" xfId="29858"/>
    <cellStyle name="Percent 4 2 2 36" xfId="29859"/>
    <cellStyle name="Percent 4 2 2 37" xfId="29860"/>
    <cellStyle name="Percent 4 2 2 38" xfId="29861"/>
    <cellStyle name="Percent 4 2 2 39" xfId="29862"/>
    <cellStyle name="Percent 4 2 2 4" xfId="29863"/>
    <cellStyle name="Percent 4 2 2 40" xfId="29864"/>
    <cellStyle name="Percent 4 2 2 41" xfId="29865"/>
    <cellStyle name="Percent 4 2 2 42" xfId="29866"/>
    <cellStyle name="Percent 4 2 2 43" xfId="29867"/>
    <cellStyle name="Percent 4 2 2 44" xfId="29868"/>
    <cellStyle name="Percent 4 2 2 45" xfId="29869"/>
    <cellStyle name="Percent 4 2 2 46" xfId="29870"/>
    <cellStyle name="Percent 4 2 2 47" xfId="29871"/>
    <cellStyle name="Percent 4 2 2 48" xfId="29872"/>
    <cellStyle name="Percent 4 2 2 49" xfId="29873"/>
    <cellStyle name="Percent 4 2 2 5" xfId="29874"/>
    <cellStyle name="Percent 4 2 2 50" xfId="29875"/>
    <cellStyle name="Percent 4 2 2 51" xfId="29876"/>
    <cellStyle name="Percent 4 2 2 52" xfId="29877"/>
    <cellStyle name="Percent 4 2 2 53" xfId="29878"/>
    <cellStyle name="Percent 4 2 2 54" xfId="29879"/>
    <cellStyle name="Percent 4 2 2 55" xfId="29880"/>
    <cellStyle name="Percent 4 2 2 56" xfId="29881"/>
    <cellStyle name="Percent 4 2 2 57" xfId="29882"/>
    <cellStyle name="Percent 4 2 2 58" xfId="29883"/>
    <cellStyle name="Percent 4 2 2 59" xfId="29884"/>
    <cellStyle name="Percent 4 2 2 6" xfId="29885"/>
    <cellStyle name="Percent 4 2 2 60" xfId="29886"/>
    <cellStyle name="Percent 4 2 2 61" xfId="29887"/>
    <cellStyle name="Percent 4 2 2 62" xfId="29888"/>
    <cellStyle name="Percent 4 2 2 63" xfId="29889"/>
    <cellStyle name="Percent 4 2 2 64" xfId="29890"/>
    <cellStyle name="Percent 4 2 2 65" xfId="29891"/>
    <cellStyle name="Percent 4 2 2 66" xfId="29892"/>
    <cellStyle name="Percent 4 2 2 67" xfId="29893"/>
    <cellStyle name="Percent 4 2 2 68" xfId="29894"/>
    <cellStyle name="Percent 4 2 2 7" xfId="29895"/>
    <cellStyle name="Percent 4 2 2 8" xfId="29896"/>
    <cellStyle name="Percent 4 2 2 9" xfId="29897"/>
    <cellStyle name="Percent 4 2 20" xfId="29898"/>
    <cellStyle name="Percent 4 2 21" xfId="29899"/>
    <cellStyle name="Percent 4 2 22" xfId="29900"/>
    <cellStyle name="Percent 4 2 23" xfId="29901"/>
    <cellStyle name="Percent 4 2 24" xfId="29902"/>
    <cellStyle name="Percent 4 2 25" xfId="29903"/>
    <cellStyle name="Percent 4 2 26" xfId="29904"/>
    <cellStyle name="Percent 4 2 27" xfId="29905"/>
    <cellStyle name="Percent 4 2 28" xfId="29906"/>
    <cellStyle name="Percent 4 2 29" xfId="29907"/>
    <cellStyle name="Percent 4 2 3" xfId="29908"/>
    <cellStyle name="Percent 4 2 3 10" xfId="29909"/>
    <cellStyle name="Percent 4 2 3 11" xfId="29910"/>
    <cellStyle name="Percent 4 2 3 12" xfId="29911"/>
    <cellStyle name="Percent 4 2 3 13" xfId="29912"/>
    <cellStyle name="Percent 4 2 3 14" xfId="29913"/>
    <cellStyle name="Percent 4 2 3 15" xfId="29914"/>
    <cellStyle name="Percent 4 2 3 16" xfId="29915"/>
    <cellStyle name="Percent 4 2 3 17" xfId="29916"/>
    <cellStyle name="Percent 4 2 3 18" xfId="29917"/>
    <cellStyle name="Percent 4 2 3 19" xfId="29918"/>
    <cellStyle name="Percent 4 2 3 2" xfId="29919"/>
    <cellStyle name="Percent 4 2 3 20" xfId="29920"/>
    <cellStyle name="Percent 4 2 3 21" xfId="29921"/>
    <cellStyle name="Percent 4 2 3 22" xfId="29922"/>
    <cellStyle name="Percent 4 2 3 23" xfId="29923"/>
    <cellStyle name="Percent 4 2 3 24" xfId="29924"/>
    <cellStyle name="Percent 4 2 3 25" xfId="29925"/>
    <cellStyle name="Percent 4 2 3 26" xfId="29926"/>
    <cellStyle name="Percent 4 2 3 27" xfId="29927"/>
    <cellStyle name="Percent 4 2 3 28" xfId="29928"/>
    <cellStyle name="Percent 4 2 3 29" xfId="29929"/>
    <cellStyle name="Percent 4 2 3 3" xfId="29930"/>
    <cellStyle name="Percent 4 2 3 30" xfId="29931"/>
    <cellStyle name="Percent 4 2 3 31" xfId="29932"/>
    <cellStyle name="Percent 4 2 3 32" xfId="29933"/>
    <cellStyle name="Percent 4 2 3 33" xfId="29934"/>
    <cellStyle name="Percent 4 2 3 34" xfId="29935"/>
    <cellStyle name="Percent 4 2 3 35" xfId="29936"/>
    <cellStyle name="Percent 4 2 3 36" xfId="29937"/>
    <cellStyle name="Percent 4 2 3 37" xfId="29938"/>
    <cellStyle name="Percent 4 2 3 38" xfId="29939"/>
    <cellStyle name="Percent 4 2 3 39" xfId="29940"/>
    <cellStyle name="Percent 4 2 3 4" xfId="29941"/>
    <cellStyle name="Percent 4 2 3 40" xfId="29942"/>
    <cellStyle name="Percent 4 2 3 41" xfId="29943"/>
    <cellStyle name="Percent 4 2 3 42" xfId="29944"/>
    <cellStyle name="Percent 4 2 3 43" xfId="29945"/>
    <cellStyle name="Percent 4 2 3 44" xfId="29946"/>
    <cellStyle name="Percent 4 2 3 45" xfId="29947"/>
    <cellStyle name="Percent 4 2 3 46" xfId="29948"/>
    <cellStyle name="Percent 4 2 3 47" xfId="29949"/>
    <cellStyle name="Percent 4 2 3 48" xfId="29950"/>
    <cellStyle name="Percent 4 2 3 49" xfId="29951"/>
    <cellStyle name="Percent 4 2 3 5" xfId="29952"/>
    <cellStyle name="Percent 4 2 3 50" xfId="29953"/>
    <cellStyle name="Percent 4 2 3 51" xfId="29954"/>
    <cellStyle name="Percent 4 2 3 52" xfId="29955"/>
    <cellStyle name="Percent 4 2 3 53" xfId="29956"/>
    <cellStyle name="Percent 4 2 3 54" xfId="29957"/>
    <cellStyle name="Percent 4 2 3 55" xfId="29958"/>
    <cellStyle name="Percent 4 2 3 56" xfId="29959"/>
    <cellStyle name="Percent 4 2 3 57" xfId="29960"/>
    <cellStyle name="Percent 4 2 3 58" xfId="29961"/>
    <cellStyle name="Percent 4 2 3 59" xfId="29962"/>
    <cellStyle name="Percent 4 2 3 6" xfId="29963"/>
    <cellStyle name="Percent 4 2 3 60" xfId="29964"/>
    <cellStyle name="Percent 4 2 3 61" xfId="29965"/>
    <cellStyle name="Percent 4 2 3 62" xfId="29966"/>
    <cellStyle name="Percent 4 2 3 63" xfId="29967"/>
    <cellStyle name="Percent 4 2 3 64" xfId="29968"/>
    <cellStyle name="Percent 4 2 3 65" xfId="29969"/>
    <cellStyle name="Percent 4 2 3 66" xfId="29970"/>
    <cellStyle name="Percent 4 2 3 67" xfId="29971"/>
    <cellStyle name="Percent 4 2 3 7" xfId="29972"/>
    <cellStyle name="Percent 4 2 3 8" xfId="29973"/>
    <cellStyle name="Percent 4 2 3 9" xfId="29974"/>
    <cellStyle name="Percent 4 2 30" xfId="29975"/>
    <cellStyle name="Percent 4 2 31" xfId="29976"/>
    <cellStyle name="Percent 4 2 32" xfId="29977"/>
    <cellStyle name="Percent 4 2 33" xfId="29978"/>
    <cellStyle name="Percent 4 2 34" xfId="29979"/>
    <cellStyle name="Percent 4 2 35" xfId="29980"/>
    <cellStyle name="Percent 4 2 36" xfId="29981"/>
    <cellStyle name="Percent 4 2 37" xfId="29982"/>
    <cellStyle name="Percent 4 2 38" xfId="29983"/>
    <cellStyle name="Percent 4 2 39" xfId="29984"/>
    <cellStyle name="Percent 4 2 4" xfId="29985"/>
    <cellStyle name="Percent 4 2 40" xfId="29986"/>
    <cellStyle name="Percent 4 2 41" xfId="29987"/>
    <cellStyle name="Percent 4 2 42" xfId="29988"/>
    <cellStyle name="Percent 4 2 43" xfId="29989"/>
    <cellStyle name="Percent 4 2 44" xfId="29990"/>
    <cellStyle name="Percent 4 2 45" xfId="29991"/>
    <cellStyle name="Percent 4 2 46" xfId="29992"/>
    <cellStyle name="Percent 4 2 47" xfId="29993"/>
    <cellStyle name="Percent 4 2 48" xfId="29994"/>
    <cellStyle name="Percent 4 2 49" xfId="29995"/>
    <cellStyle name="Percent 4 2 5" xfId="29996"/>
    <cellStyle name="Percent 4 2 50" xfId="29997"/>
    <cellStyle name="Percent 4 2 51" xfId="29998"/>
    <cellStyle name="Percent 4 2 52" xfId="29999"/>
    <cellStyle name="Percent 4 2 53" xfId="30000"/>
    <cellStyle name="Percent 4 2 54" xfId="30001"/>
    <cellStyle name="Percent 4 2 55" xfId="30002"/>
    <cellStyle name="Percent 4 2 56" xfId="30003"/>
    <cellStyle name="Percent 4 2 57" xfId="30004"/>
    <cellStyle name="Percent 4 2 58" xfId="30005"/>
    <cellStyle name="Percent 4 2 59" xfId="30006"/>
    <cellStyle name="Percent 4 2 6" xfId="30007"/>
    <cellStyle name="Percent 4 2 60" xfId="30008"/>
    <cellStyle name="Percent 4 2 61" xfId="30009"/>
    <cellStyle name="Percent 4 2 62" xfId="30010"/>
    <cellStyle name="Percent 4 2 63" xfId="30011"/>
    <cellStyle name="Percent 4 2 64" xfId="30012"/>
    <cellStyle name="Percent 4 2 65" xfId="30013"/>
    <cellStyle name="Percent 4 2 66" xfId="30014"/>
    <cellStyle name="Percent 4 2 67" xfId="30015"/>
    <cellStyle name="Percent 4 2 68" xfId="30016"/>
    <cellStyle name="Percent 4 2 69" xfId="30017"/>
    <cellStyle name="Percent 4 2 7" xfId="30018"/>
    <cellStyle name="Percent 4 2 8" xfId="30019"/>
    <cellStyle name="Percent 4 2 9" xfId="30020"/>
    <cellStyle name="Percent 4 20" xfId="30021"/>
    <cellStyle name="Percent 4 21" xfId="30022"/>
    <cellStyle name="Percent 4 22" xfId="30023"/>
    <cellStyle name="Percent 4 23" xfId="30024"/>
    <cellStyle name="Percent 4 24" xfId="30025"/>
    <cellStyle name="Percent 4 25" xfId="30026"/>
    <cellStyle name="Percent 4 26" xfId="30027"/>
    <cellStyle name="Percent 4 27" xfId="30028"/>
    <cellStyle name="Percent 4 28" xfId="30029"/>
    <cellStyle name="Percent 4 29" xfId="30030"/>
    <cellStyle name="Percent 4 3" xfId="1461"/>
    <cellStyle name="Percent 4 3 10" xfId="30031"/>
    <cellStyle name="Percent 4 3 11" xfId="30032"/>
    <cellStyle name="Percent 4 3 12" xfId="30033"/>
    <cellStyle name="Percent 4 3 13" xfId="30034"/>
    <cellStyle name="Percent 4 3 14" xfId="30035"/>
    <cellStyle name="Percent 4 3 15" xfId="30036"/>
    <cellStyle name="Percent 4 3 16" xfId="30037"/>
    <cellStyle name="Percent 4 3 17" xfId="30038"/>
    <cellStyle name="Percent 4 3 18" xfId="30039"/>
    <cellStyle name="Percent 4 3 19" xfId="30040"/>
    <cellStyle name="Percent 4 3 2" xfId="30041"/>
    <cellStyle name="Percent 4 3 20" xfId="30042"/>
    <cellStyle name="Percent 4 3 21" xfId="30043"/>
    <cellStyle name="Percent 4 3 22" xfId="30044"/>
    <cellStyle name="Percent 4 3 23" xfId="30045"/>
    <cellStyle name="Percent 4 3 24" xfId="30046"/>
    <cellStyle name="Percent 4 3 25" xfId="30047"/>
    <cellStyle name="Percent 4 3 26" xfId="30048"/>
    <cellStyle name="Percent 4 3 27" xfId="30049"/>
    <cellStyle name="Percent 4 3 28" xfId="30050"/>
    <cellStyle name="Percent 4 3 29" xfId="30051"/>
    <cellStyle name="Percent 4 3 3" xfId="30052"/>
    <cellStyle name="Percent 4 3 30" xfId="30053"/>
    <cellStyle name="Percent 4 3 31" xfId="30054"/>
    <cellStyle name="Percent 4 3 32" xfId="30055"/>
    <cellStyle name="Percent 4 3 33" xfId="30056"/>
    <cellStyle name="Percent 4 3 34" xfId="30057"/>
    <cellStyle name="Percent 4 3 35" xfId="30058"/>
    <cellStyle name="Percent 4 3 36" xfId="30059"/>
    <cellStyle name="Percent 4 3 37" xfId="30060"/>
    <cellStyle name="Percent 4 3 38" xfId="30061"/>
    <cellStyle name="Percent 4 3 39" xfId="30062"/>
    <cellStyle name="Percent 4 3 4" xfId="30063"/>
    <cellStyle name="Percent 4 3 40" xfId="30064"/>
    <cellStyle name="Percent 4 3 41" xfId="30065"/>
    <cellStyle name="Percent 4 3 42" xfId="30066"/>
    <cellStyle name="Percent 4 3 43" xfId="30067"/>
    <cellStyle name="Percent 4 3 44" xfId="30068"/>
    <cellStyle name="Percent 4 3 45" xfId="30069"/>
    <cellStyle name="Percent 4 3 46" xfId="30070"/>
    <cellStyle name="Percent 4 3 47" xfId="30071"/>
    <cellStyle name="Percent 4 3 48" xfId="30072"/>
    <cellStyle name="Percent 4 3 49" xfId="30073"/>
    <cellStyle name="Percent 4 3 5" xfId="30074"/>
    <cellStyle name="Percent 4 3 50" xfId="30075"/>
    <cellStyle name="Percent 4 3 51" xfId="30076"/>
    <cellStyle name="Percent 4 3 52" xfId="30077"/>
    <cellStyle name="Percent 4 3 53" xfId="30078"/>
    <cellStyle name="Percent 4 3 54" xfId="30079"/>
    <cellStyle name="Percent 4 3 55" xfId="30080"/>
    <cellStyle name="Percent 4 3 56" xfId="30081"/>
    <cellStyle name="Percent 4 3 57" xfId="30082"/>
    <cellStyle name="Percent 4 3 58" xfId="30083"/>
    <cellStyle name="Percent 4 3 59" xfId="30084"/>
    <cellStyle name="Percent 4 3 6" xfId="30085"/>
    <cellStyle name="Percent 4 3 60" xfId="30086"/>
    <cellStyle name="Percent 4 3 61" xfId="30087"/>
    <cellStyle name="Percent 4 3 62" xfId="30088"/>
    <cellStyle name="Percent 4 3 63" xfId="30089"/>
    <cellStyle name="Percent 4 3 64" xfId="30090"/>
    <cellStyle name="Percent 4 3 65" xfId="30091"/>
    <cellStyle name="Percent 4 3 66" xfId="30092"/>
    <cellStyle name="Percent 4 3 67" xfId="30093"/>
    <cellStyle name="Percent 4 3 7" xfId="30094"/>
    <cellStyle name="Percent 4 3 8" xfId="30095"/>
    <cellStyle name="Percent 4 3 9" xfId="30096"/>
    <cellStyle name="Percent 4 30" xfId="30097"/>
    <cellStyle name="Percent 4 31" xfId="30098"/>
    <cellStyle name="Percent 4 32" xfId="30099"/>
    <cellStyle name="Percent 4 33" xfId="30100"/>
    <cellStyle name="Percent 4 34" xfId="30101"/>
    <cellStyle name="Percent 4 35" xfId="30102"/>
    <cellStyle name="Percent 4 36" xfId="30103"/>
    <cellStyle name="Percent 4 37" xfId="30104"/>
    <cellStyle name="Percent 4 38" xfId="30105"/>
    <cellStyle name="Percent 4 39" xfId="30106"/>
    <cellStyle name="Percent 4 4" xfId="1462"/>
    <cellStyle name="Percent 4 4 10" xfId="30107"/>
    <cellStyle name="Percent 4 4 11" xfId="30108"/>
    <cellStyle name="Percent 4 4 12" xfId="30109"/>
    <cellStyle name="Percent 4 4 13" xfId="30110"/>
    <cellStyle name="Percent 4 4 14" xfId="30111"/>
    <cellStyle name="Percent 4 4 15" xfId="30112"/>
    <cellStyle name="Percent 4 4 16" xfId="30113"/>
    <cellStyle name="Percent 4 4 17" xfId="30114"/>
    <cellStyle name="Percent 4 4 18" xfId="30115"/>
    <cellStyle name="Percent 4 4 19" xfId="30116"/>
    <cellStyle name="Percent 4 4 2" xfId="30117"/>
    <cellStyle name="Percent 4 4 20" xfId="30118"/>
    <cellStyle name="Percent 4 4 21" xfId="30119"/>
    <cellStyle name="Percent 4 4 22" xfId="30120"/>
    <cellStyle name="Percent 4 4 23" xfId="30121"/>
    <cellStyle name="Percent 4 4 24" xfId="30122"/>
    <cellStyle name="Percent 4 4 25" xfId="30123"/>
    <cellStyle name="Percent 4 4 26" xfId="30124"/>
    <cellStyle name="Percent 4 4 27" xfId="30125"/>
    <cellStyle name="Percent 4 4 28" xfId="30126"/>
    <cellStyle name="Percent 4 4 29" xfId="30127"/>
    <cellStyle name="Percent 4 4 3" xfId="30128"/>
    <cellStyle name="Percent 4 4 30" xfId="30129"/>
    <cellStyle name="Percent 4 4 31" xfId="30130"/>
    <cellStyle name="Percent 4 4 32" xfId="30131"/>
    <cellStyle name="Percent 4 4 33" xfId="30132"/>
    <cellStyle name="Percent 4 4 34" xfId="30133"/>
    <cellStyle name="Percent 4 4 35" xfId="30134"/>
    <cellStyle name="Percent 4 4 36" xfId="30135"/>
    <cellStyle name="Percent 4 4 37" xfId="30136"/>
    <cellStyle name="Percent 4 4 38" xfId="30137"/>
    <cellStyle name="Percent 4 4 39" xfId="30138"/>
    <cellStyle name="Percent 4 4 4" xfId="30139"/>
    <cellStyle name="Percent 4 4 40" xfId="30140"/>
    <cellStyle name="Percent 4 4 41" xfId="30141"/>
    <cellStyle name="Percent 4 4 42" xfId="30142"/>
    <cellStyle name="Percent 4 4 43" xfId="30143"/>
    <cellStyle name="Percent 4 4 44" xfId="30144"/>
    <cellStyle name="Percent 4 4 45" xfId="30145"/>
    <cellStyle name="Percent 4 4 46" xfId="30146"/>
    <cellStyle name="Percent 4 4 47" xfId="30147"/>
    <cellStyle name="Percent 4 4 48" xfId="30148"/>
    <cellStyle name="Percent 4 4 49" xfId="30149"/>
    <cellStyle name="Percent 4 4 5" xfId="30150"/>
    <cellStyle name="Percent 4 4 50" xfId="30151"/>
    <cellStyle name="Percent 4 4 51" xfId="30152"/>
    <cellStyle name="Percent 4 4 52" xfId="30153"/>
    <cellStyle name="Percent 4 4 53" xfId="30154"/>
    <cellStyle name="Percent 4 4 54" xfId="30155"/>
    <cellStyle name="Percent 4 4 55" xfId="30156"/>
    <cellStyle name="Percent 4 4 56" xfId="30157"/>
    <cellStyle name="Percent 4 4 57" xfId="30158"/>
    <cellStyle name="Percent 4 4 58" xfId="30159"/>
    <cellStyle name="Percent 4 4 59" xfId="30160"/>
    <cellStyle name="Percent 4 4 6" xfId="30161"/>
    <cellStyle name="Percent 4 4 60" xfId="30162"/>
    <cellStyle name="Percent 4 4 61" xfId="30163"/>
    <cellStyle name="Percent 4 4 62" xfId="30164"/>
    <cellStyle name="Percent 4 4 63" xfId="30165"/>
    <cellStyle name="Percent 4 4 64" xfId="30166"/>
    <cellStyle name="Percent 4 4 65" xfId="30167"/>
    <cellStyle name="Percent 4 4 66" xfId="30168"/>
    <cellStyle name="Percent 4 4 67" xfId="30169"/>
    <cellStyle name="Percent 4 4 7" xfId="30170"/>
    <cellStyle name="Percent 4 4 8" xfId="30171"/>
    <cellStyle name="Percent 4 4 9" xfId="30172"/>
    <cellStyle name="Percent 4 40" xfId="30173"/>
    <cellStyle name="Percent 4 41" xfId="30174"/>
    <cellStyle name="Percent 4 42" xfId="30175"/>
    <cellStyle name="Percent 4 43" xfId="30176"/>
    <cellStyle name="Percent 4 44" xfId="30177"/>
    <cellStyle name="Percent 4 45" xfId="30178"/>
    <cellStyle name="Percent 4 46" xfId="30179"/>
    <cellStyle name="Percent 4 47" xfId="30180"/>
    <cellStyle name="Percent 4 48" xfId="30181"/>
    <cellStyle name="Percent 4 49" xfId="30182"/>
    <cellStyle name="Percent 4 5" xfId="30183"/>
    <cellStyle name="Percent 4 5 10" xfId="30184"/>
    <cellStyle name="Percent 4 5 11" xfId="30185"/>
    <cellStyle name="Percent 4 5 12" xfId="30186"/>
    <cellStyle name="Percent 4 5 13" xfId="30187"/>
    <cellStyle name="Percent 4 5 14" xfId="30188"/>
    <cellStyle name="Percent 4 5 15" xfId="30189"/>
    <cellStyle name="Percent 4 5 16" xfId="30190"/>
    <cellStyle name="Percent 4 5 17" xfId="30191"/>
    <cellStyle name="Percent 4 5 18" xfId="30192"/>
    <cellStyle name="Percent 4 5 19" xfId="30193"/>
    <cellStyle name="Percent 4 5 2" xfId="30194"/>
    <cellStyle name="Percent 4 5 20" xfId="30195"/>
    <cellStyle name="Percent 4 5 21" xfId="30196"/>
    <cellStyle name="Percent 4 5 22" xfId="30197"/>
    <cellStyle name="Percent 4 5 23" xfId="30198"/>
    <cellStyle name="Percent 4 5 24" xfId="30199"/>
    <cellStyle name="Percent 4 5 25" xfId="30200"/>
    <cellStyle name="Percent 4 5 26" xfId="30201"/>
    <cellStyle name="Percent 4 5 27" xfId="30202"/>
    <cellStyle name="Percent 4 5 28" xfId="30203"/>
    <cellStyle name="Percent 4 5 29" xfId="30204"/>
    <cellStyle name="Percent 4 5 3" xfId="30205"/>
    <cellStyle name="Percent 4 5 30" xfId="30206"/>
    <cellStyle name="Percent 4 5 31" xfId="30207"/>
    <cellStyle name="Percent 4 5 32" xfId="30208"/>
    <cellStyle name="Percent 4 5 33" xfId="30209"/>
    <cellStyle name="Percent 4 5 34" xfId="30210"/>
    <cellStyle name="Percent 4 5 35" xfId="30211"/>
    <cellStyle name="Percent 4 5 36" xfId="30212"/>
    <cellStyle name="Percent 4 5 37" xfId="30213"/>
    <cellStyle name="Percent 4 5 38" xfId="30214"/>
    <cellStyle name="Percent 4 5 39" xfId="30215"/>
    <cellStyle name="Percent 4 5 4" xfId="30216"/>
    <cellStyle name="Percent 4 5 40" xfId="30217"/>
    <cellStyle name="Percent 4 5 41" xfId="30218"/>
    <cellStyle name="Percent 4 5 42" xfId="30219"/>
    <cellStyle name="Percent 4 5 43" xfId="30220"/>
    <cellStyle name="Percent 4 5 44" xfId="30221"/>
    <cellStyle name="Percent 4 5 45" xfId="30222"/>
    <cellStyle name="Percent 4 5 46" xfId="30223"/>
    <cellStyle name="Percent 4 5 47" xfId="30224"/>
    <cellStyle name="Percent 4 5 48" xfId="30225"/>
    <cellStyle name="Percent 4 5 49" xfId="30226"/>
    <cellStyle name="Percent 4 5 5" xfId="30227"/>
    <cellStyle name="Percent 4 5 50" xfId="30228"/>
    <cellStyle name="Percent 4 5 51" xfId="30229"/>
    <cellStyle name="Percent 4 5 52" xfId="30230"/>
    <cellStyle name="Percent 4 5 53" xfId="30231"/>
    <cellStyle name="Percent 4 5 54" xfId="30232"/>
    <cellStyle name="Percent 4 5 55" xfId="30233"/>
    <cellStyle name="Percent 4 5 56" xfId="30234"/>
    <cellStyle name="Percent 4 5 57" xfId="30235"/>
    <cellStyle name="Percent 4 5 58" xfId="30236"/>
    <cellStyle name="Percent 4 5 59" xfId="30237"/>
    <cellStyle name="Percent 4 5 6" xfId="30238"/>
    <cellStyle name="Percent 4 5 60" xfId="30239"/>
    <cellStyle name="Percent 4 5 61" xfId="30240"/>
    <cellStyle name="Percent 4 5 62" xfId="30241"/>
    <cellStyle name="Percent 4 5 63" xfId="30242"/>
    <cellStyle name="Percent 4 5 64" xfId="30243"/>
    <cellStyle name="Percent 4 5 65" xfId="30244"/>
    <cellStyle name="Percent 4 5 66" xfId="30245"/>
    <cellStyle name="Percent 4 5 67" xfId="30246"/>
    <cellStyle name="Percent 4 5 7" xfId="30247"/>
    <cellStyle name="Percent 4 5 8" xfId="30248"/>
    <cellStyle name="Percent 4 5 9" xfId="30249"/>
    <cellStyle name="Percent 4 50" xfId="30250"/>
    <cellStyle name="Percent 4 51" xfId="30251"/>
    <cellStyle name="Percent 4 52" xfId="30252"/>
    <cellStyle name="Percent 4 53" xfId="30253"/>
    <cellStyle name="Percent 4 54" xfId="30254"/>
    <cellStyle name="Percent 4 55" xfId="30255"/>
    <cellStyle name="Percent 4 56" xfId="30256"/>
    <cellStyle name="Percent 4 57" xfId="30257"/>
    <cellStyle name="Percent 4 58" xfId="30258"/>
    <cellStyle name="Percent 4 59" xfId="30259"/>
    <cellStyle name="Percent 4 6" xfId="30260"/>
    <cellStyle name="Percent 4 60" xfId="30261"/>
    <cellStyle name="Percent 4 61" xfId="30262"/>
    <cellStyle name="Percent 4 62" xfId="30263"/>
    <cellStyle name="Percent 4 63" xfId="30264"/>
    <cellStyle name="Percent 4 64" xfId="30265"/>
    <cellStyle name="Percent 4 65" xfId="30266"/>
    <cellStyle name="Percent 4 66" xfId="30267"/>
    <cellStyle name="Percent 4 67" xfId="30268"/>
    <cellStyle name="Percent 4 68" xfId="30269"/>
    <cellStyle name="Percent 4 69" xfId="30270"/>
    <cellStyle name="Percent 4 7" xfId="30271"/>
    <cellStyle name="Percent 4 70" xfId="30272"/>
    <cellStyle name="Percent 4 71" xfId="30273"/>
    <cellStyle name="Percent 4 8" xfId="30274"/>
    <cellStyle name="Percent 4 9" xfId="30275"/>
    <cellStyle name="Percent 40" xfId="1463"/>
    <cellStyle name="Percent 40 10" xfId="30276"/>
    <cellStyle name="Percent 40 11" xfId="30277"/>
    <cellStyle name="Percent 40 12" xfId="30278"/>
    <cellStyle name="Percent 40 13" xfId="30279"/>
    <cellStyle name="Percent 40 14" xfId="30280"/>
    <cellStyle name="Percent 40 15" xfId="30281"/>
    <cellStyle name="Percent 40 16" xfId="30282"/>
    <cellStyle name="Percent 40 17" xfId="30283"/>
    <cellStyle name="Percent 40 18" xfId="30284"/>
    <cellStyle name="Percent 40 19" xfId="30285"/>
    <cellStyle name="Percent 40 2" xfId="30286"/>
    <cellStyle name="Percent 40 20" xfId="30287"/>
    <cellStyle name="Percent 40 21" xfId="30288"/>
    <cellStyle name="Percent 40 22" xfId="30289"/>
    <cellStyle name="Percent 40 23" xfId="30290"/>
    <cellStyle name="Percent 40 24" xfId="30291"/>
    <cellStyle name="Percent 40 25" xfId="30292"/>
    <cellStyle name="Percent 40 26" xfId="30293"/>
    <cellStyle name="Percent 40 27" xfId="30294"/>
    <cellStyle name="Percent 40 28" xfId="30295"/>
    <cellStyle name="Percent 40 29" xfId="30296"/>
    <cellStyle name="Percent 40 3" xfId="30297"/>
    <cellStyle name="Percent 40 30" xfId="30298"/>
    <cellStyle name="Percent 40 31" xfId="30299"/>
    <cellStyle name="Percent 40 32" xfId="30300"/>
    <cellStyle name="Percent 40 33" xfId="30301"/>
    <cellStyle name="Percent 40 34" xfId="30302"/>
    <cellStyle name="Percent 40 35" xfId="30303"/>
    <cellStyle name="Percent 40 36" xfId="30304"/>
    <cellStyle name="Percent 40 37" xfId="30305"/>
    <cellStyle name="Percent 40 38" xfId="30306"/>
    <cellStyle name="Percent 40 39" xfId="30307"/>
    <cellStyle name="Percent 40 4" xfId="30308"/>
    <cellStyle name="Percent 40 40" xfId="30309"/>
    <cellStyle name="Percent 40 41" xfId="30310"/>
    <cellStyle name="Percent 40 42" xfId="30311"/>
    <cellStyle name="Percent 40 43" xfId="30312"/>
    <cellStyle name="Percent 40 44" xfId="30313"/>
    <cellStyle name="Percent 40 45" xfId="30314"/>
    <cellStyle name="Percent 40 46" xfId="30315"/>
    <cellStyle name="Percent 40 47" xfId="30316"/>
    <cellStyle name="Percent 40 48" xfId="30317"/>
    <cellStyle name="Percent 40 49" xfId="30318"/>
    <cellStyle name="Percent 40 5" xfId="30319"/>
    <cellStyle name="Percent 40 50" xfId="30320"/>
    <cellStyle name="Percent 40 51" xfId="30321"/>
    <cellStyle name="Percent 40 52" xfId="30322"/>
    <cellStyle name="Percent 40 53" xfId="30323"/>
    <cellStyle name="Percent 40 54" xfId="30324"/>
    <cellStyle name="Percent 40 55" xfId="30325"/>
    <cellStyle name="Percent 40 56" xfId="30326"/>
    <cellStyle name="Percent 40 57" xfId="30327"/>
    <cellStyle name="Percent 40 58" xfId="30328"/>
    <cellStyle name="Percent 40 59" xfId="30329"/>
    <cellStyle name="Percent 40 6" xfId="30330"/>
    <cellStyle name="Percent 40 60" xfId="30331"/>
    <cellStyle name="Percent 40 61" xfId="30332"/>
    <cellStyle name="Percent 40 62" xfId="30333"/>
    <cellStyle name="Percent 40 63" xfId="30334"/>
    <cellStyle name="Percent 40 64" xfId="30335"/>
    <cellStyle name="Percent 40 65" xfId="30336"/>
    <cellStyle name="Percent 40 66" xfId="30337"/>
    <cellStyle name="Percent 40 67" xfId="30338"/>
    <cellStyle name="Percent 40 7" xfId="30339"/>
    <cellStyle name="Percent 40 8" xfId="30340"/>
    <cellStyle name="Percent 40 9" xfId="30341"/>
    <cellStyle name="Percent 41" xfId="1464"/>
    <cellStyle name="Percent 41 10" xfId="30342"/>
    <cellStyle name="Percent 41 11" xfId="30343"/>
    <cellStyle name="Percent 41 12" xfId="30344"/>
    <cellStyle name="Percent 41 13" xfId="30345"/>
    <cellStyle name="Percent 41 14" xfId="30346"/>
    <cellStyle name="Percent 41 15" xfId="30347"/>
    <cellStyle name="Percent 41 16" xfId="30348"/>
    <cellStyle name="Percent 41 17" xfId="30349"/>
    <cellStyle name="Percent 41 18" xfId="30350"/>
    <cellStyle name="Percent 41 19" xfId="30351"/>
    <cellStyle name="Percent 41 2" xfId="30352"/>
    <cellStyle name="Percent 41 20" xfId="30353"/>
    <cellStyle name="Percent 41 21" xfId="30354"/>
    <cellStyle name="Percent 41 22" xfId="30355"/>
    <cellStyle name="Percent 41 23" xfId="30356"/>
    <cellStyle name="Percent 41 24" xfId="30357"/>
    <cellStyle name="Percent 41 25" xfId="30358"/>
    <cellStyle name="Percent 41 26" xfId="30359"/>
    <cellStyle name="Percent 41 27" xfId="30360"/>
    <cellStyle name="Percent 41 28" xfId="30361"/>
    <cellStyle name="Percent 41 29" xfId="30362"/>
    <cellStyle name="Percent 41 3" xfId="30363"/>
    <cellStyle name="Percent 41 30" xfId="30364"/>
    <cellStyle name="Percent 41 31" xfId="30365"/>
    <cellStyle name="Percent 41 32" xfId="30366"/>
    <cellStyle name="Percent 41 33" xfId="30367"/>
    <cellStyle name="Percent 41 34" xfId="30368"/>
    <cellStyle name="Percent 41 35" xfId="30369"/>
    <cellStyle name="Percent 41 36" xfId="30370"/>
    <cellStyle name="Percent 41 37" xfId="30371"/>
    <cellStyle name="Percent 41 38" xfId="30372"/>
    <cellStyle name="Percent 41 39" xfId="30373"/>
    <cellStyle name="Percent 41 4" xfId="30374"/>
    <cellStyle name="Percent 41 40" xfId="30375"/>
    <cellStyle name="Percent 41 41" xfId="30376"/>
    <cellStyle name="Percent 41 42" xfId="30377"/>
    <cellStyle name="Percent 41 43" xfId="30378"/>
    <cellStyle name="Percent 41 44" xfId="30379"/>
    <cellStyle name="Percent 41 45" xfId="30380"/>
    <cellStyle name="Percent 41 46" xfId="30381"/>
    <cellStyle name="Percent 41 47" xfId="30382"/>
    <cellStyle name="Percent 41 48" xfId="30383"/>
    <cellStyle name="Percent 41 49" xfId="30384"/>
    <cellStyle name="Percent 41 5" xfId="30385"/>
    <cellStyle name="Percent 41 50" xfId="30386"/>
    <cellStyle name="Percent 41 51" xfId="30387"/>
    <cellStyle name="Percent 41 52" xfId="30388"/>
    <cellStyle name="Percent 41 53" xfId="30389"/>
    <cellStyle name="Percent 41 54" xfId="30390"/>
    <cellStyle name="Percent 41 55" xfId="30391"/>
    <cellStyle name="Percent 41 56" xfId="30392"/>
    <cellStyle name="Percent 41 57" xfId="30393"/>
    <cellStyle name="Percent 41 58" xfId="30394"/>
    <cellStyle name="Percent 41 59" xfId="30395"/>
    <cellStyle name="Percent 41 6" xfId="30396"/>
    <cellStyle name="Percent 41 60" xfId="30397"/>
    <cellStyle name="Percent 41 61" xfId="30398"/>
    <cellStyle name="Percent 41 62" xfId="30399"/>
    <cellStyle name="Percent 41 63" xfId="30400"/>
    <cellStyle name="Percent 41 64" xfId="30401"/>
    <cellStyle name="Percent 41 65" xfId="30402"/>
    <cellStyle name="Percent 41 66" xfId="30403"/>
    <cellStyle name="Percent 41 67" xfId="30404"/>
    <cellStyle name="Percent 41 7" xfId="30405"/>
    <cellStyle name="Percent 41 8" xfId="30406"/>
    <cellStyle name="Percent 41 9" xfId="30407"/>
    <cellStyle name="Percent 42" xfId="1465"/>
    <cellStyle name="Percent 42 10" xfId="30408"/>
    <cellStyle name="Percent 42 11" xfId="30409"/>
    <cellStyle name="Percent 42 12" xfId="30410"/>
    <cellStyle name="Percent 42 13" xfId="30411"/>
    <cellStyle name="Percent 42 14" xfId="30412"/>
    <cellStyle name="Percent 42 15" xfId="30413"/>
    <cellStyle name="Percent 42 16" xfId="30414"/>
    <cellStyle name="Percent 42 17" xfId="30415"/>
    <cellStyle name="Percent 42 18" xfId="30416"/>
    <cellStyle name="Percent 42 19" xfId="30417"/>
    <cellStyle name="Percent 42 2" xfId="30418"/>
    <cellStyle name="Percent 42 20" xfId="30419"/>
    <cellStyle name="Percent 42 21" xfId="30420"/>
    <cellStyle name="Percent 42 22" xfId="30421"/>
    <cellStyle name="Percent 42 23" xfId="30422"/>
    <cellStyle name="Percent 42 24" xfId="30423"/>
    <cellStyle name="Percent 42 25" xfId="30424"/>
    <cellStyle name="Percent 42 26" xfId="30425"/>
    <cellStyle name="Percent 42 27" xfId="30426"/>
    <cellStyle name="Percent 42 28" xfId="30427"/>
    <cellStyle name="Percent 42 29" xfId="30428"/>
    <cellStyle name="Percent 42 3" xfId="30429"/>
    <cellStyle name="Percent 42 30" xfId="30430"/>
    <cellStyle name="Percent 42 31" xfId="30431"/>
    <cellStyle name="Percent 42 32" xfId="30432"/>
    <cellStyle name="Percent 42 33" xfId="30433"/>
    <cellStyle name="Percent 42 34" xfId="30434"/>
    <cellStyle name="Percent 42 35" xfId="30435"/>
    <cellStyle name="Percent 42 36" xfId="30436"/>
    <cellStyle name="Percent 42 37" xfId="30437"/>
    <cellStyle name="Percent 42 38" xfId="30438"/>
    <cellStyle name="Percent 42 39" xfId="30439"/>
    <cellStyle name="Percent 42 4" xfId="30440"/>
    <cellStyle name="Percent 42 40" xfId="30441"/>
    <cellStyle name="Percent 42 41" xfId="30442"/>
    <cellStyle name="Percent 42 42" xfId="30443"/>
    <cellStyle name="Percent 42 43" xfId="30444"/>
    <cellStyle name="Percent 42 44" xfId="30445"/>
    <cellStyle name="Percent 42 45" xfId="30446"/>
    <cellStyle name="Percent 42 46" xfId="30447"/>
    <cellStyle name="Percent 42 47" xfId="30448"/>
    <cellStyle name="Percent 42 48" xfId="30449"/>
    <cellStyle name="Percent 42 49" xfId="30450"/>
    <cellStyle name="Percent 42 5" xfId="30451"/>
    <cellStyle name="Percent 42 50" xfId="30452"/>
    <cellStyle name="Percent 42 51" xfId="30453"/>
    <cellStyle name="Percent 42 52" xfId="30454"/>
    <cellStyle name="Percent 42 53" xfId="30455"/>
    <cellStyle name="Percent 42 54" xfId="30456"/>
    <cellStyle name="Percent 42 55" xfId="30457"/>
    <cellStyle name="Percent 42 56" xfId="30458"/>
    <cellStyle name="Percent 42 57" xfId="30459"/>
    <cellStyle name="Percent 42 58" xfId="30460"/>
    <cellStyle name="Percent 42 59" xfId="30461"/>
    <cellStyle name="Percent 42 6" xfId="30462"/>
    <cellStyle name="Percent 42 60" xfId="30463"/>
    <cellStyle name="Percent 42 61" xfId="30464"/>
    <cellStyle name="Percent 42 62" xfId="30465"/>
    <cellStyle name="Percent 42 63" xfId="30466"/>
    <cellStyle name="Percent 42 64" xfId="30467"/>
    <cellStyle name="Percent 42 65" xfId="30468"/>
    <cellStyle name="Percent 42 66" xfId="30469"/>
    <cellStyle name="Percent 42 67" xfId="30470"/>
    <cellStyle name="Percent 42 7" xfId="30471"/>
    <cellStyle name="Percent 42 8" xfId="30472"/>
    <cellStyle name="Percent 42 9" xfId="30473"/>
    <cellStyle name="Percent 43" xfId="1466"/>
    <cellStyle name="Percent 43 10" xfId="30474"/>
    <cellStyle name="Percent 43 11" xfId="30475"/>
    <cellStyle name="Percent 43 12" xfId="30476"/>
    <cellStyle name="Percent 43 13" xfId="30477"/>
    <cellStyle name="Percent 43 14" xfId="30478"/>
    <cellStyle name="Percent 43 15" xfId="30479"/>
    <cellStyle name="Percent 43 16" xfId="30480"/>
    <cellStyle name="Percent 43 17" xfId="30481"/>
    <cellStyle name="Percent 43 18" xfId="30482"/>
    <cellStyle name="Percent 43 19" xfId="30483"/>
    <cellStyle name="Percent 43 2" xfId="30484"/>
    <cellStyle name="Percent 43 20" xfId="30485"/>
    <cellStyle name="Percent 43 21" xfId="30486"/>
    <cellStyle name="Percent 43 22" xfId="30487"/>
    <cellStyle name="Percent 43 23" xfId="30488"/>
    <cellStyle name="Percent 43 24" xfId="30489"/>
    <cellStyle name="Percent 43 25" xfId="30490"/>
    <cellStyle name="Percent 43 26" xfId="30491"/>
    <cellStyle name="Percent 43 27" xfId="30492"/>
    <cellStyle name="Percent 43 28" xfId="30493"/>
    <cellStyle name="Percent 43 29" xfId="30494"/>
    <cellStyle name="Percent 43 3" xfId="30495"/>
    <cellStyle name="Percent 43 30" xfId="30496"/>
    <cellStyle name="Percent 43 31" xfId="30497"/>
    <cellStyle name="Percent 43 32" xfId="30498"/>
    <cellStyle name="Percent 43 33" xfId="30499"/>
    <cellStyle name="Percent 43 34" xfId="30500"/>
    <cellStyle name="Percent 43 35" xfId="30501"/>
    <cellStyle name="Percent 43 36" xfId="30502"/>
    <cellStyle name="Percent 43 37" xfId="30503"/>
    <cellStyle name="Percent 43 38" xfId="30504"/>
    <cellStyle name="Percent 43 39" xfId="30505"/>
    <cellStyle name="Percent 43 4" xfId="30506"/>
    <cellStyle name="Percent 43 40" xfId="30507"/>
    <cellStyle name="Percent 43 41" xfId="30508"/>
    <cellStyle name="Percent 43 42" xfId="30509"/>
    <cellStyle name="Percent 43 43" xfId="30510"/>
    <cellStyle name="Percent 43 44" xfId="30511"/>
    <cellStyle name="Percent 43 45" xfId="30512"/>
    <cellStyle name="Percent 43 46" xfId="30513"/>
    <cellStyle name="Percent 43 47" xfId="30514"/>
    <cellStyle name="Percent 43 48" xfId="30515"/>
    <cellStyle name="Percent 43 49" xfId="30516"/>
    <cellStyle name="Percent 43 5" xfId="30517"/>
    <cellStyle name="Percent 43 50" xfId="30518"/>
    <cellStyle name="Percent 43 51" xfId="30519"/>
    <cellStyle name="Percent 43 52" xfId="30520"/>
    <cellStyle name="Percent 43 53" xfId="30521"/>
    <cellStyle name="Percent 43 54" xfId="30522"/>
    <cellStyle name="Percent 43 55" xfId="30523"/>
    <cellStyle name="Percent 43 56" xfId="30524"/>
    <cellStyle name="Percent 43 57" xfId="30525"/>
    <cellStyle name="Percent 43 58" xfId="30526"/>
    <cellStyle name="Percent 43 59" xfId="30527"/>
    <cellStyle name="Percent 43 6" xfId="30528"/>
    <cellStyle name="Percent 43 60" xfId="30529"/>
    <cellStyle name="Percent 43 61" xfId="30530"/>
    <cellStyle name="Percent 43 62" xfId="30531"/>
    <cellStyle name="Percent 43 63" xfId="30532"/>
    <cellStyle name="Percent 43 64" xfId="30533"/>
    <cellStyle name="Percent 43 65" xfId="30534"/>
    <cellStyle name="Percent 43 66" xfId="30535"/>
    <cellStyle name="Percent 43 67" xfId="30536"/>
    <cellStyle name="Percent 43 7" xfId="30537"/>
    <cellStyle name="Percent 43 8" xfId="30538"/>
    <cellStyle name="Percent 43 9" xfId="30539"/>
    <cellStyle name="Percent 44" xfId="1467"/>
    <cellStyle name="Percent 44 10" xfId="30540"/>
    <cellStyle name="Percent 44 11" xfId="30541"/>
    <cellStyle name="Percent 44 12" xfId="30542"/>
    <cellStyle name="Percent 44 13" xfId="30543"/>
    <cellStyle name="Percent 44 14" xfId="30544"/>
    <cellStyle name="Percent 44 15" xfId="30545"/>
    <cellStyle name="Percent 44 16" xfId="30546"/>
    <cellStyle name="Percent 44 17" xfId="30547"/>
    <cellStyle name="Percent 44 18" xfId="30548"/>
    <cellStyle name="Percent 44 19" xfId="30549"/>
    <cellStyle name="Percent 44 2" xfId="30550"/>
    <cellStyle name="Percent 44 20" xfId="30551"/>
    <cellStyle name="Percent 44 21" xfId="30552"/>
    <cellStyle name="Percent 44 22" xfId="30553"/>
    <cellStyle name="Percent 44 23" xfId="30554"/>
    <cellStyle name="Percent 44 24" xfId="30555"/>
    <cellStyle name="Percent 44 25" xfId="30556"/>
    <cellStyle name="Percent 44 26" xfId="30557"/>
    <cellStyle name="Percent 44 27" xfId="30558"/>
    <cellStyle name="Percent 44 28" xfId="30559"/>
    <cellStyle name="Percent 44 29" xfId="30560"/>
    <cellStyle name="Percent 44 3" xfId="30561"/>
    <cellStyle name="Percent 44 30" xfId="30562"/>
    <cellStyle name="Percent 44 31" xfId="30563"/>
    <cellStyle name="Percent 44 32" xfId="30564"/>
    <cellStyle name="Percent 44 33" xfId="30565"/>
    <cellStyle name="Percent 44 34" xfId="30566"/>
    <cellStyle name="Percent 44 35" xfId="30567"/>
    <cellStyle name="Percent 44 36" xfId="30568"/>
    <cellStyle name="Percent 44 37" xfId="30569"/>
    <cellStyle name="Percent 44 38" xfId="30570"/>
    <cellStyle name="Percent 44 39" xfId="30571"/>
    <cellStyle name="Percent 44 4" xfId="30572"/>
    <cellStyle name="Percent 44 40" xfId="30573"/>
    <cellStyle name="Percent 44 41" xfId="30574"/>
    <cellStyle name="Percent 44 42" xfId="30575"/>
    <cellStyle name="Percent 44 43" xfId="30576"/>
    <cellStyle name="Percent 44 44" xfId="30577"/>
    <cellStyle name="Percent 44 45" xfId="30578"/>
    <cellStyle name="Percent 44 46" xfId="30579"/>
    <cellStyle name="Percent 44 47" xfId="30580"/>
    <cellStyle name="Percent 44 48" xfId="30581"/>
    <cellStyle name="Percent 44 49" xfId="30582"/>
    <cellStyle name="Percent 44 5" xfId="30583"/>
    <cellStyle name="Percent 44 50" xfId="30584"/>
    <cellStyle name="Percent 44 51" xfId="30585"/>
    <cellStyle name="Percent 44 52" xfId="30586"/>
    <cellStyle name="Percent 44 53" xfId="30587"/>
    <cellStyle name="Percent 44 54" xfId="30588"/>
    <cellStyle name="Percent 44 55" xfId="30589"/>
    <cellStyle name="Percent 44 56" xfId="30590"/>
    <cellStyle name="Percent 44 57" xfId="30591"/>
    <cellStyle name="Percent 44 58" xfId="30592"/>
    <cellStyle name="Percent 44 59" xfId="30593"/>
    <cellStyle name="Percent 44 6" xfId="30594"/>
    <cellStyle name="Percent 44 60" xfId="30595"/>
    <cellStyle name="Percent 44 61" xfId="30596"/>
    <cellStyle name="Percent 44 62" xfId="30597"/>
    <cellStyle name="Percent 44 63" xfId="30598"/>
    <cellStyle name="Percent 44 64" xfId="30599"/>
    <cellStyle name="Percent 44 65" xfId="30600"/>
    <cellStyle name="Percent 44 66" xfId="30601"/>
    <cellStyle name="Percent 44 67" xfId="30602"/>
    <cellStyle name="Percent 44 7" xfId="30603"/>
    <cellStyle name="Percent 44 8" xfId="30604"/>
    <cellStyle name="Percent 44 9" xfId="30605"/>
    <cellStyle name="Percent 45" xfId="1468"/>
    <cellStyle name="Percent 45 10" xfId="30606"/>
    <cellStyle name="Percent 45 11" xfId="30607"/>
    <cellStyle name="Percent 45 12" xfId="30608"/>
    <cellStyle name="Percent 45 13" xfId="30609"/>
    <cellStyle name="Percent 45 14" xfId="30610"/>
    <cellStyle name="Percent 45 15" xfId="30611"/>
    <cellStyle name="Percent 45 16" xfId="30612"/>
    <cellStyle name="Percent 45 17" xfId="30613"/>
    <cellStyle name="Percent 45 18" xfId="30614"/>
    <cellStyle name="Percent 45 19" xfId="30615"/>
    <cellStyle name="Percent 45 2" xfId="30616"/>
    <cellStyle name="Percent 45 20" xfId="30617"/>
    <cellStyle name="Percent 45 21" xfId="30618"/>
    <cellStyle name="Percent 45 22" xfId="30619"/>
    <cellStyle name="Percent 45 23" xfId="30620"/>
    <cellStyle name="Percent 45 24" xfId="30621"/>
    <cellStyle name="Percent 45 25" xfId="30622"/>
    <cellStyle name="Percent 45 26" xfId="30623"/>
    <cellStyle name="Percent 45 27" xfId="30624"/>
    <cellStyle name="Percent 45 28" xfId="30625"/>
    <cellStyle name="Percent 45 29" xfId="30626"/>
    <cellStyle name="Percent 45 3" xfId="30627"/>
    <cellStyle name="Percent 45 30" xfId="30628"/>
    <cellStyle name="Percent 45 31" xfId="30629"/>
    <cellStyle name="Percent 45 32" xfId="30630"/>
    <cellStyle name="Percent 45 33" xfId="30631"/>
    <cellStyle name="Percent 45 34" xfId="30632"/>
    <cellStyle name="Percent 45 35" xfId="30633"/>
    <cellStyle name="Percent 45 36" xfId="30634"/>
    <cellStyle name="Percent 45 37" xfId="30635"/>
    <cellStyle name="Percent 45 38" xfId="30636"/>
    <cellStyle name="Percent 45 39" xfId="30637"/>
    <cellStyle name="Percent 45 4" xfId="30638"/>
    <cellStyle name="Percent 45 40" xfId="30639"/>
    <cellStyle name="Percent 45 41" xfId="30640"/>
    <cellStyle name="Percent 45 42" xfId="30641"/>
    <cellStyle name="Percent 45 43" xfId="30642"/>
    <cellStyle name="Percent 45 44" xfId="30643"/>
    <cellStyle name="Percent 45 45" xfId="30644"/>
    <cellStyle name="Percent 45 46" xfId="30645"/>
    <cellStyle name="Percent 45 47" xfId="30646"/>
    <cellStyle name="Percent 45 48" xfId="30647"/>
    <cellStyle name="Percent 45 49" xfId="30648"/>
    <cellStyle name="Percent 45 5" xfId="30649"/>
    <cellStyle name="Percent 45 50" xfId="30650"/>
    <cellStyle name="Percent 45 51" xfId="30651"/>
    <cellStyle name="Percent 45 52" xfId="30652"/>
    <cellStyle name="Percent 45 53" xfId="30653"/>
    <cellStyle name="Percent 45 54" xfId="30654"/>
    <cellStyle name="Percent 45 55" xfId="30655"/>
    <cellStyle name="Percent 45 56" xfId="30656"/>
    <cellStyle name="Percent 45 57" xfId="30657"/>
    <cellStyle name="Percent 45 58" xfId="30658"/>
    <cellStyle name="Percent 45 59" xfId="30659"/>
    <cellStyle name="Percent 45 6" xfId="30660"/>
    <cellStyle name="Percent 45 60" xfId="30661"/>
    <cellStyle name="Percent 45 61" xfId="30662"/>
    <cellStyle name="Percent 45 62" xfId="30663"/>
    <cellStyle name="Percent 45 63" xfId="30664"/>
    <cellStyle name="Percent 45 64" xfId="30665"/>
    <cellStyle name="Percent 45 65" xfId="30666"/>
    <cellStyle name="Percent 45 66" xfId="30667"/>
    <cellStyle name="Percent 45 67" xfId="30668"/>
    <cellStyle name="Percent 45 7" xfId="30669"/>
    <cellStyle name="Percent 45 8" xfId="30670"/>
    <cellStyle name="Percent 45 9" xfId="30671"/>
    <cellStyle name="Percent 46" xfId="1469"/>
    <cellStyle name="Percent 46 10" xfId="30672"/>
    <cellStyle name="Percent 46 11" xfId="30673"/>
    <cellStyle name="Percent 46 12" xfId="30674"/>
    <cellStyle name="Percent 46 13" xfId="30675"/>
    <cellStyle name="Percent 46 14" xfId="30676"/>
    <cellStyle name="Percent 46 15" xfId="30677"/>
    <cellStyle name="Percent 46 16" xfId="30678"/>
    <cellStyle name="Percent 46 17" xfId="30679"/>
    <cellStyle name="Percent 46 18" xfId="30680"/>
    <cellStyle name="Percent 46 19" xfId="30681"/>
    <cellStyle name="Percent 46 2" xfId="30682"/>
    <cellStyle name="Percent 46 20" xfId="30683"/>
    <cellStyle name="Percent 46 21" xfId="30684"/>
    <cellStyle name="Percent 46 22" xfId="30685"/>
    <cellStyle name="Percent 46 23" xfId="30686"/>
    <cellStyle name="Percent 46 24" xfId="30687"/>
    <cellStyle name="Percent 46 25" xfId="30688"/>
    <cellStyle name="Percent 46 26" xfId="30689"/>
    <cellStyle name="Percent 46 27" xfId="30690"/>
    <cellStyle name="Percent 46 28" xfId="30691"/>
    <cellStyle name="Percent 46 29" xfId="30692"/>
    <cellStyle name="Percent 46 3" xfId="30693"/>
    <cellStyle name="Percent 46 30" xfId="30694"/>
    <cellStyle name="Percent 46 31" xfId="30695"/>
    <cellStyle name="Percent 46 32" xfId="30696"/>
    <cellStyle name="Percent 46 33" xfId="30697"/>
    <cellStyle name="Percent 46 34" xfId="30698"/>
    <cellStyle name="Percent 46 35" xfId="30699"/>
    <cellStyle name="Percent 46 36" xfId="30700"/>
    <cellStyle name="Percent 46 37" xfId="30701"/>
    <cellStyle name="Percent 46 38" xfId="30702"/>
    <cellStyle name="Percent 46 39" xfId="30703"/>
    <cellStyle name="Percent 46 4" xfId="30704"/>
    <cellStyle name="Percent 46 40" xfId="30705"/>
    <cellStyle name="Percent 46 41" xfId="30706"/>
    <cellStyle name="Percent 46 42" xfId="30707"/>
    <cellStyle name="Percent 46 43" xfId="30708"/>
    <cellStyle name="Percent 46 44" xfId="30709"/>
    <cellStyle name="Percent 46 45" xfId="30710"/>
    <cellStyle name="Percent 46 46" xfId="30711"/>
    <cellStyle name="Percent 46 47" xfId="30712"/>
    <cellStyle name="Percent 46 48" xfId="30713"/>
    <cellStyle name="Percent 46 49" xfId="30714"/>
    <cellStyle name="Percent 46 5" xfId="30715"/>
    <cellStyle name="Percent 46 50" xfId="30716"/>
    <cellStyle name="Percent 46 51" xfId="30717"/>
    <cellStyle name="Percent 46 52" xfId="30718"/>
    <cellStyle name="Percent 46 53" xfId="30719"/>
    <cellStyle name="Percent 46 54" xfId="30720"/>
    <cellStyle name="Percent 46 55" xfId="30721"/>
    <cellStyle name="Percent 46 56" xfId="30722"/>
    <cellStyle name="Percent 46 57" xfId="30723"/>
    <cellStyle name="Percent 46 58" xfId="30724"/>
    <cellStyle name="Percent 46 59" xfId="30725"/>
    <cellStyle name="Percent 46 6" xfId="30726"/>
    <cellStyle name="Percent 46 60" xfId="30727"/>
    <cellStyle name="Percent 46 61" xfId="30728"/>
    <cellStyle name="Percent 46 62" xfId="30729"/>
    <cellStyle name="Percent 46 63" xfId="30730"/>
    <cellStyle name="Percent 46 64" xfId="30731"/>
    <cellStyle name="Percent 46 65" xfId="30732"/>
    <cellStyle name="Percent 46 66" xfId="30733"/>
    <cellStyle name="Percent 46 67" xfId="30734"/>
    <cellStyle name="Percent 46 7" xfId="30735"/>
    <cellStyle name="Percent 46 8" xfId="30736"/>
    <cellStyle name="Percent 46 9" xfId="30737"/>
    <cellStyle name="Percent 47" xfId="1470"/>
    <cellStyle name="Percent 47 10" xfId="30738"/>
    <cellStyle name="Percent 47 11" xfId="30739"/>
    <cellStyle name="Percent 47 12" xfId="30740"/>
    <cellStyle name="Percent 47 13" xfId="30741"/>
    <cellStyle name="Percent 47 14" xfId="30742"/>
    <cellStyle name="Percent 47 15" xfId="30743"/>
    <cellStyle name="Percent 47 16" xfId="30744"/>
    <cellStyle name="Percent 47 17" xfId="30745"/>
    <cellStyle name="Percent 47 18" xfId="30746"/>
    <cellStyle name="Percent 47 19" xfId="30747"/>
    <cellStyle name="Percent 47 2" xfId="30748"/>
    <cellStyle name="Percent 47 20" xfId="30749"/>
    <cellStyle name="Percent 47 21" xfId="30750"/>
    <cellStyle name="Percent 47 22" xfId="30751"/>
    <cellStyle name="Percent 47 23" xfId="30752"/>
    <cellStyle name="Percent 47 24" xfId="30753"/>
    <cellStyle name="Percent 47 25" xfId="30754"/>
    <cellStyle name="Percent 47 26" xfId="30755"/>
    <cellStyle name="Percent 47 27" xfId="30756"/>
    <cellStyle name="Percent 47 28" xfId="30757"/>
    <cellStyle name="Percent 47 29" xfId="30758"/>
    <cellStyle name="Percent 47 3" xfId="30759"/>
    <cellStyle name="Percent 47 30" xfId="30760"/>
    <cellStyle name="Percent 47 31" xfId="30761"/>
    <cellStyle name="Percent 47 32" xfId="30762"/>
    <cellStyle name="Percent 47 33" xfId="30763"/>
    <cellStyle name="Percent 47 34" xfId="30764"/>
    <cellStyle name="Percent 47 35" xfId="30765"/>
    <cellStyle name="Percent 47 36" xfId="30766"/>
    <cellStyle name="Percent 47 37" xfId="30767"/>
    <cellStyle name="Percent 47 38" xfId="30768"/>
    <cellStyle name="Percent 47 39" xfId="30769"/>
    <cellStyle name="Percent 47 4" xfId="30770"/>
    <cellStyle name="Percent 47 40" xfId="30771"/>
    <cellStyle name="Percent 47 41" xfId="30772"/>
    <cellStyle name="Percent 47 42" xfId="30773"/>
    <cellStyle name="Percent 47 43" xfId="30774"/>
    <cellStyle name="Percent 47 44" xfId="30775"/>
    <cellStyle name="Percent 47 45" xfId="30776"/>
    <cellStyle name="Percent 47 46" xfId="30777"/>
    <cellStyle name="Percent 47 47" xfId="30778"/>
    <cellStyle name="Percent 47 48" xfId="30779"/>
    <cellStyle name="Percent 47 49" xfId="30780"/>
    <cellStyle name="Percent 47 5" xfId="30781"/>
    <cellStyle name="Percent 47 50" xfId="30782"/>
    <cellStyle name="Percent 47 51" xfId="30783"/>
    <cellStyle name="Percent 47 52" xfId="30784"/>
    <cellStyle name="Percent 47 53" xfId="30785"/>
    <cellStyle name="Percent 47 54" xfId="30786"/>
    <cellStyle name="Percent 47 55" xfId="30787"/>
    <cellStyle name="Percent 47 56" xfId="30788"/>
    <cellStyle name="Percent 47 57" xfId="30789"/>
    <cellStyle name="Percent 47 58" xfId="30790"/>
    <cellStyle name="Percent 47 59" xfId="30791"/>
    <cellStyle name="Percent 47 6" xfId="30792"/>
    <cellStyle name="Percent 47 60" xfId="30793"/>
    <cellStyle name="Percent 47 61" xfId="30794"/>
    <cellStyle name="Percent 47 62" xfId="30795"/>
    <cellStyle name="Percent 47 63" xfId="30796"/>
    <cellStyle name="Percent 47 64" xfId="30797"/>
    <cellStyle name="Percent 47 65" xfId="30798"/>
    <cellStyle name="Percent 47 66" xfId="30799"/>
    <cellStyle name="Percent 47 67" xfId="30800"/>
    <cellStyle name="Percent 47 7" xfId="30801"/>
    <cellStyle name="Percent 47 8" xfId="30802"/>
    <cellStyle name="Percent 47 9" xfId="30803"/>
    <cellStyle name="Percent 48" xfId="1471"/>
    <cellStyle name="Percent 48 10" xfId="30804"/>
    <cellStyle name="Percent 48 11" xfId="30805"/>
    <cellStyle name="Percent 48 12" xfId="30806"/>
    <cellStyle name="Percent 48 13" xfId="30807"/>
    <cellStyle name="Percent 48 14" xfId="30808"/>
    <cellStyle name="Percent 48 15" xfId="30809"/>
    <cellStyle name="Percent 48 16" xfId="30810"/>
    <cellStyle name="Percent 48 17" xfId="30811"/>
    <cellStyle name="Percent 48 18" xfId="30812"/>
    <cellStyle name="Percent 48 19" xfId="30813"/>
    <cellStyle name="Percent 48 2" xfId="30814"/>
    <cellStyle name="Percent 48 20" xfId="30815"/>
    <cellStyle name="Percent 48 21" xfId="30816"/>
    <cellStyle name="Percent 48 22" xfId="30817"/>
    <cellStyle name="Percent 48 23" xfId="30818"/>
    <cellStyle name="Percent 48 24" xfId="30819"/>
    <cellStyle name="Percent 48 25" xfId="30820"/>
    <cellStyle name="Percent 48 26" xfId="30821"/>
    <cellStyle name="Percent 48 27" xfId="30822"/>
    <cellStyle name="Percent 48 28" xfId="30823"/>
    <cellStyle name="Percent 48 29" xfId="30824"/>
    <cellStyle name="Percent 48 3" xfId="30825"/>
    <cellStyle name="Percent 48 30" xfId="30826"/>
    <cellStyle name="Percent 48 31" xfId="30827"/>
    <cellStyle name="Percent 48 32" xfId="30828"/>
    <cellStyle name="Percent 48 33" xfId="30829"/>
    <cellStyle name="Percent 48 34" xfId="30830"/>
    <cellStyle name="Percent 48 35" xfId="30831"/>
    <cellStyle name="Percent 48 36" xfId="30832"/>
    <cellStyle name="Percent 48 37" xfId="30833"/>
    <cellStyle name="Percent 48 38" xfId="30834"/>
    <cellStyle name="Percent 48 39" xfId="30835"/>
    <cellStyle name="Percent 48 4" xfId="30836"/>
    <cellStyle name="Percent 48 40" xfId="30837"/>
    <cellStyle name="Percent 48 41" xfId="30838"/>
    <cellStyle name="Percent 48 42" xfId="30839"/>
    <cellStyle name="Percent 48 43" xfId="30840"/>
    <cellStyle name="Percent 48 44" xfId="30841"/>
    <cellStyle name="Percent 48 45" xfId="30842"/>
    <cellStyle name="Percent 48 46" xfId="30843"/>
    <cellStyle name="Percent 48 47" xfId="30844"/>
    <cellStyle name="Percent 48 48" xfId="30845"/>
    <cellStyle name="Percent 48 49" xfId="30846"/>
    <cellStyle name="Percent 48 5" xfId="30847"/>
    <cellStyle name="Percent 48 50" xfId="30848"/>
    <cellStyle name="Percent 48 51" xfId="30849"/>
    <cellStyle name="Percent 48 52" xfId="30850"/>
    <cellStyle name="Percent 48 53" xfId="30851"/>
    <cellStyle name="Percent 48 54" xfId="30852"/>
    <cellStyle name="Percent 48 55" xfId="30853"/>
    <cellStyle name="Percent 48 56" xfId="30854"/>
    <cellStyle name="Percent 48 57" xfId="30855"/>
    <cellStyle name="Percent 48 58" xfId="30856"/>
    <cellStyle name="Percent 48 59" xfId="30857"/>
    <cellStyle name="Percent 48 6" xfId="30858"/>
    <cellStyle name="Percent 48 60" xfId="30859"/>
    <cellStyle name="Percent 48 61" xfId="30860"/>
    <cellStyle name="Percent 48 62" xfId="30861"/>
    <cellStyle name="Percent 48 63" xfId="30862"/>
    <cellStyle name="Percent 48 64" xfId="30863"/>
    <cellStyle name="Percent 48 65" xfId="30864"/>
    <cellStyle name="Percent 48 66" xfId="30865"/>
    <cellStyle name="Percent 48 67" xfId="30866"/>
    <cellStyle name="Percent 48 7" xfId="30867"/>
    <cellStyle name="Percent 48 8" xfId="30868"/>
    <cellStyle name="Percent 48 9" xfId="30869"/>
    <cellStyle name="Percent 49" xfId="1472"/>
    <cellStyle name="Percent 49 10" xfId="30870"/>
    <cellStyle name="Percent 49 11" xfId="30871"/>
    <cellStyle name="Percent 49 12" xfId="30872"/>
    <cellStyle name="Percent 49 13" xfId="30873"/>
    <cellStyle name="Percent 49 14" xfId="30874"/>
    <cellStyle name="Percent 49 15" xfId="30875"/>
    <cellStyle name="Percent 49 16" xfId="30876"/>
    <cellStyle name="Percent 49 17" xfId="30877"/>
    <cellStyle name="Percent 49 18" xfId="30878"/>
    <cellStyle name="Percent 49 19" xfId="30879"/>
    <cellStyle name="Percent 49 2" xfId="30880"/>
    <cellStyle name="Percent 49 20" xfId="30881"/>
    <cellStyle name="Percent 49 21" xfId="30882"/>
    <cellStyle name="Percent 49 22" xfId="30883"/>
    <cellStyle name="Percent 49 23" xfId="30884"/>
    <cellStyle name="Percent 49 24" xfId="30885"/>
    <cellStyle name="Percent 49 25" xfId="30886"/>
    <cellStyle name="Percent 49 26" xfId="30887"/>
    <cellStyle name="Percent 49 27" xfId="30888"/>
    <cellStyle name="Percent 49 28" xfId="30889"/>
    <cellStyle name="Percent 49 29" xfId="30890"/>
    <cellStyle name="Percent 49 3" xfId="30891"/>
    <cellStyle name="Percent 49 30" xfId="30892"/>
    <cellStyle name="Percent 49 31" xfId="30893"/>
    <cellStyle name="Percent 49 32" xfId="30894"/>
    <cellStyle name="Percent 49 33" xfId="30895"/>
    <cellStyle name="Percent 49 34" xfId="30896"/>
    <cellStyle name="Percent 49 35" xfId="30897"/>
    <cellStyle name="Percent 49 36" xfId="30898"/>
    <cellStyle name="Percent 49 37" xfId="30899"/>
    <cellStyle name="Percent 49 38" xfId="30900"/>
    <cellStyle name="Percent 49 39" xfId="30901"/>
    <cellStyle name="Percent 49 4" xfId="30902"/>
    <cellStyle name="Percent 49 40" xfId="30903"/>
    <cellStyle name="Percent 49 41" xfId="30904"/>
    <cellStyle name="Percent 49 42" xfId="30905"/>
    <cellStyle name="Percent 49 43" xfId="30906"/>
    <cellStyle name="Percent 49 44" xfId="30907"/>
    <cellStyle name="Percent 49 45" xfId="30908"/>
    <cellStyle name="Percent 49 46" xfId="30909"/>
    <cellStyle name="Percent 49 47" xfId="30910"/>
    <cellStyle name="Percent 49 48" xfId="30911"/>
    <cellStyle name="Percent 49 49" xfId="30912"/>
    <cellStyle name="Percent 49 5" xfId="30913"/>
    <cellStyle name="Percent 49 50" xfId="30914"/>
    <cellStyle name="Percent 49 51" xfId="30915"/>
    <cellStyle name="Percent 49 52" xfId="30916"/>
    <cellStyle name="Percent 49 53" xfId="30917"/>
    <cellStyle name="Percent 49 54" xfId="30918"/>
    <cellStyle name="Percent 49 55" xfId="30919"/>
    <cellStyle name="Percent 49 56" xfId="30920"/>
    <cellStyle name="Percent 49 57" xfId="30921"/>
    <cellStyle name="Percent 49 58" xfId="30922"/>
    <cellStyle name="Percent 49 59" xfId="30923"/>
    <cellStyle name="Percent 49 6" xfId="30924"/>
    <cellStyle name="Percent 49 60" xfId="30925"/>
    <cellStyle name="Percent 49 61" xfId="30926"/>
    <cellStyle name="Percent 49 62" xfId="30927"/>
    <cellStyle name="Percent 49 63" xfId="30928"/>
    <cellStyle name="Percent 49 64" xfId="30929"/>
    <cellStyle name="Percent 49 65" xfId="30930"/>
    <cellStyle name="Percent 49 66" xfId="30931"/>
    <cellStyle name="Percent 49 67" xfId="30932"/>
    <cellStyle name="Percent 49 7" xfId="30933"/>
    <cellStyle name="Percent 49 8" xfId="30934"/>
    <cellStyle name="Percent 49 9" xfId="30935"/>
    <cellStyle name="Percent 5" xfId="1473"/>
    <cellStyle name="Percent 5 10" xfId="30936"/>
    <cellStyle name="Percent 5 11" xfId="30937"/>
    <cellStyle name="Percent 5 12" xfId="30938"/>
    <cellStyle name="Percent 5 13" xfId="30939"/>
    <cellStyle name="Percent 5 14" xfId="30940"/>
    <cellStyle name="Percent 5 15" xfId="30941"/>
    <cellStyle name="Percent 5 16" xfId="30942"/>
    <cellStyle name="Percent 5 17" xfId="30943"/>
    <cellStyle name="Percent 5 18" xfId="30944"/>
    <cellStyle name="Percent 5 19" xfId="30945"/>
    <cellStyle name="Percent 5 2" xfId="1474"/>
    <cellStyle name="Percent 5 2 10" xfId="30946"/>
    <cellStyle name="Percent 5 2 11" xfId="30947"/>
    <cellStyle name="Percent 5 2 12" xfId="30948"/>
    <cellStyle name="Percent 5 2 13" xfId="30949"/>
    <cellStyle name="Percent 5 2 14" xfId="30950"/>
    <cellStyle name="Percent 5 2 15" xfId="30951"/>
    <cellStyle name="Percent 5 2 16" xfId="30952"/>
    <cellStyle name="Percent 5 2 17" xfId="30953"/>
    <cellStyle name="Percent 5 2 18" xfId="30954"/>
    <cellStyle name="Percent 5 2 19" xfId="30955"/>
    <cellStyle name="Percent 5 2 2" xfId="30956"/>
    <cellStyle name="Percent 5 2 20" xfId="30957"/>
    <cellStyle name="Percent 5 2 21" xfId="30958"/>
    <cellStyle name="Percent 5 2 22" xfId="30959"/>
    <cellStyle name="Percent 5 2 23" xfId="30960"/>
    <cellStyle name="Percent 5 2 24" xfId="30961"/>
    <cellStyle name="Percent 5 2 25" xfId="30962"/>
    <cellStyle name="Percent 5 2 26" xfId="30963"/>
    <cellStyle name="Percent 5 2 27" xfId="30964"/>
    <cellStyle name="Percent 5 2 28" xfId="30965"/>
    <cellStyle name="Percent 5 2 29" xfId="30966"/>
    <cellStyle name="Percent 5 2 3" xfId="30967"/>
    <cellStyle name="Percent 5 2 30" xfId="30968"/>
    <cellStyle name="Percent 5 2 31" xfId="30969"/>
    <cellStyle name="Percent 5 2 32" xfId="30970"/>
    <cellStyle name="Percent 5 2 33" xfId="30971"/>
    <cellStyle name="Percent 5 2 34" xfId="30972"/>
    <cellStyle name="Percent 5 2 35" xfId="30973"/>
    <cellStyle name="Percent 5 2 36" xfId="30974"/>
    <cellStyle name="Percent 5 2 37" xfId="30975"/>
    <cellStyle name="Percent 5 2 38" xfId="30976"/>
    <cellStyle name="Percent 5 2 39" xfId="30977"/>
    <cellStyle name="Percent 5 2 4" xfId="30978"/>
    <cellStyle name="Percent 5 2 40" xfId="30979"/>
    <cellStyle name="Percent 5 2 41" xfId="30980"/>
    <cellStyle name="Percent 5 2 42" xfId="30981"/>
    <cellStyle name="Percent 5 2 43" xfId="30982"/>
    <cellStyle name="Percent 5 2 44" xfId="30983"/>
    <cellStyle name="Percent 5 2 45" xfId="30984"/>
    <cellStyle name="Percent 5 2 46" xfId="30985"/>
    <cellStyle name="Percent 5 2 47" xfId="30986"/>
    <cellStyle name="Percent 5 2 48" xfId="30987"/>
    <cellStyle name="Percent 5 2 49" xfId="30988"/>
    <cellStyle name="Percent 5 2 5" xfId="30989"/>
    <cellStyle name="Percent 5 2 50" xfId="30990"/>
    <cellStyle name="Percent 5 2 51" xfId="30991"/>
    <cellStyle name="Percent 5 2 52" xfId="30992"/>
    <cellStyle name="Percent 5 2 53" xfId="30993"/>
    <cellStyle name="Percent 5 2 54" xfId="30994"/>
    <cellStyle name="Percent 5 2 55" xfId="30995"/>
    <cellStyle name="Percent 5 2 56" xfId="30996"/>
    <cellStyle name="Percent 5 2 57" xfId="30997"/>
    <cellStyle name="Percent 5 2 58" xfId="30998"/>
    <cellStyle name="Percent 5 2 59" xfId="30999"/>
    <cellStyle name="Percent 5 2 6" xfId="31000"/>
    <cellStyle name="Percent 5 2 60" xfId="31001"/>
    <cellStyle name="Percent 5 2 61" xfId="31002"/>
    <cellStyle name="Percent 5 2 62" xfId="31003"/>
    <cellStyle name="Percent 5 2 63" xfId="31004"/>
    <cellStyle name="Percent 5 2 64" xfId="31005"/>
    <cellStyle name="Percent 5 2 65" xfId="31006"/>
    <cellStyle name="Percent 5 2 66" xfId="31007"/>
    <cellStyle name="Percent 5 2 67" xfId="31008"/>
    <cellStyle name="Percent 5 2 7" xfId="31009"/>
    <cellStyle name="Percent 5 2 8" xfId="31010"/>
    <cellStyle name="Percent 5 2 9" xfId="31011"/>
    <cellStyle name="Percent 5 20" xfId="31012"/>
    <cellStyle name="Percent 5 21" xfId="31013"/>
    <cellStyle name="Percent 5 22" xfId="31014"/>
    <cellStyle name="Percent 5 23" xfId="31015"/>
    <cellStyle name="Percent 5 24" xfId="31016"/>
    <cellStyle name="Percent 5 25" xfId="31017"/>
    <cellStyle name="Percent 5 26" xfId="31018"/>
    <cellStyle name="Percent 5 27" xfId="31019"/>
    <cellStyle name="Percent 5 28" xfId="31020"/>
    <cellStyle name="Percent 5 29" xfId="31021"/>
    <cellStyle name="Percent 5 3" xfId="1475"/>
    <cellStyle name="Percent 5 3 10" xfId="31022"/>
    <cellStyle name="Percent 5 3 11" xfId="31023"/>
    <cellStyle name="Percent 5 3 12" xfId="31024"/>
    <cellStyle name="Percent 5 3 13" xfId="31025"/>
    <cellStyle name="Percent 5 3 14" xfId="31026"/>
    <cellStyle name="Percent 5 3 15" xfId="31027"/>
    <cellStyle name="Percent 5 3 16" xfId="31028"/>
    <cellStyle name="Percent 5 3 17" xfId="31029"/>
    <cellStyle name="Percent 5 3 18" xfId="31030"/>
    <cellStyle name="Percent 5 3 19" xfId="31031"/>
    <cellStyle name="Percent 5 3 2" xfId="31032"/>
    <cellStyle name="Percent 5 3 20" xfId="31033"/>
    <cellStyle name="Percent 5 3 21" xfId="31034"/>
    <cellStyle name="Percent 5 3 22" xfId="31035"/>
    <cellStyle name="Percent 5 3 23" xfId="31036"/>
    <cellStyle name="Percent 5 3 24" xfId="31037"/>
    <cellStyle name="Percent 5 3 25" xfId="31038"/>
    <cellStyle name="Percent 5 3 26" xfId="31039"/>
    <cellStyle name="Percent 5 3 27" xfId="31040"/>
    <cellStyle name="Percent 5 3 28" xfId="31041"/>
    <cellStyle name="Percent 5 3 29" xfId="31042"/>
    <cellStyle name="Percent 5 3 3" xfId="31043"/>
    <cellStyle name="Percent 5 3 30" xfId="31044"/>
    <cellStyle name="Percent 5 3 31" xfId="31045"/>
    <cellStyle name="Percent 5 3 32" xfId="31046"/>
    <cellStyle name="Percent 5 3 33" xfId="31047"/>
    <cellStyle name="Percent 5 3 34" xfId="31048"/>
    <cellStyle name="Percent 5 3 35" xfId="31049"/>
    <cellStyle name="Percent 5 3 36" xfId="31050"/>
    <cellStyle name="Percent 5 3 37" xfId="31051"/>
    <cellStyle name="Percent 5 3 38" xfId="31052"/>
    <cellStyle name="Percent 5 3 39" xfId="31053"/>
    <cellStyle name="Percent 5 3 4" xfId="31054"/>
    <cellStyle name="Percent 5 3 40" xfId="31055"/>
    <cellStyle name="Percent 5 3 41" xfId="31056"/>
    <cellStyle name="Percent 5 3 42" xfId="31057"/>
    <cellStyle name="Percent 5 3 43" xfId="31058"/>
    <cellStyle name="Percent 5 3 44" xfId="31059"/>
    <cellStyle name="Percent 5 3 45" xfId="31060"/>
    <cellStyle name="Percent 5 3 46" xfId="31061"/>
    <cellStyle name="Percent 5 3 47" xfId="31062"/>
    <cellStyle name="Percent 5 3 48" xfId="31063"/>
    <cellStyle name="Percent 5 3 49" xfId="31064"/>
    <cellStyle name="Percent 5 3 5" xfId="31065"/>
    <cellStyle name="Percent 5 3 50" xfId="31066"/>
    <cellStyle name="Percent 5 3 51" xfId="31067"/>
    <cellStyle name="Percent 5 3 52" xfId="31068"/>
    <cellStyle name="Percent 5 3 53" xfId="31069"/>
    <cellStyle name="Percent 5 3 54" xfId="31070"/>
    <cellStyle name="Percent 5 3 55" xfId="31071"/>
    <cellStyle name="Percent 5 3 56" xfId="31072"/>
    <cellStyle name="Percent 5 3 57" xfId="31073"/>
    <cellStyle name="Percent 5 3 58" xfId="31074"/>
    <cellStyle name="Percent 5 3 59" xfId="31075"/>
    <cellStyle name="Percent 5 3 6" xfId="31076"/>
    <cellStyle name="Percent 5 3 60" xfId="31077"/>
    <cellStyle name="Percent 5 3 61" xfId="31078"/>
    <cellStyle name="Percent 5 3 62" xfId="31079"/>
    <cellStyle name="Percent 5 3 63" xfId="31080"/>
    <cellStyle name="Percent 5 3 64" xfId="31081"/>
    <cellStyle name="Percent 5 3 65" xfId="31082"/>
    <cellStyle name="Percent 5 3 66" xfId="31083"/>
    <cellStyle name="Percent 5 3 67" xfId="31084"/>
    <cellStyle name="Percent 5 3 7" xfId="31085"/>
    <cellStyle name="Percent 5 3 8" xfId="31086"/>
    <cellStyle name="Percent 5 3 9" xfId="31087"/>
    <cellStyle name="Percent 5 30" xfId="31088"/>
    <cellStyle name="Percent 5 31" xfId="31089"/>
    <cellStyle name="Percent 5 32" xfId="31090"/>
    <cellStyle name="Percent 5 33" xfId="31091"/>
    <cellStyle name="Percent 5 34" xfId="31092"/>
    <cellStyle name="Percent 5 35" xfId="31093"/>
    <cellStyle name="Percent 5 36" xfId="31094"/>
    <cellStyle name="Percent 5 37" xfId="31095"/>
    <cellStyle name="Percent 5 38" xfId="31096"/>
    <cellStyle name="Percent 5 39" xfId="31097"/>
    <cellStyle name="Percent 5 4" xfId="31098"/>
    <cellStyle name="Percent 5 40" xfId="31099"/>
    <cellStyle name="Percent 5 41" xfId="31100"/>
    <cellStyle name="Percent 5 42" xfId="31101"/>
    <cellStyle name="Percent 5 43" xfId="31102"/>
    <cellStyle name="Percent 5 44" xfId="31103"/>
    <cellStyle name="Percent 5 45" xfId="31104"/>
    <cellStyle name="Percent 5 46" xfId="31105"/>
    <cellStyle name="Percent 5 47" xfId="31106"/>
    <cellStyle name="Percent 5 48" xfId="31107"/>
    <cellStyle name="Percent 5 49" xfId="31108"/>
    <cellStyle name="Percent 5 5" xfId="31109"/>
    <cellStyle name="Percent 5 50" xfId="31110"/>
    <cellStyle name="Percent 5 51" xfId="31111"/>
    <cellStyle name="Percent 5 52" xfId="31112"/>
    <cellStyle name="Percent 5 53" xfId="31113"/>
    <cellStyle name="Percent 5 54" xfId="31114"/>
    <cellStyle name="Percent 5 55" xfId="31115"/>
    <cellStyle name="Percent 5 56" xfId="31116"/>
    <cellStyle name="Percent 5 57" xfId="31117"/>
    <cellStyle name="Percent 5 58" xfId="31118"/>
    <cellStyle name="Percent 5 59" xfId="31119"/>
    <cellStyle name="Percent 5 6" xfId="31120"/>
    <cellStyle name="Percent 5 60" xfId="31121"/>
    <cellStyle name="Percent 5 61" xfId="31122"/>
    <cellStyle name="Percent 5 62" xfId="31123"/>
    <cellStyle name="Percent 5 63" xfId="31124"/>
    <cellStyle name="Percent 5 64" xfId="31125"/>
    <cellStyle name="Percent 5 65" xfId="31126"/>
    <cellStyle name="Percent 5 66" xfId="31127"/>
    <cellStyle name="Percent 5 67" xfId="31128"/>
    <cellStyle name="Percent 5 68" xfId="31129"/>
    <cellStyle name="Percent 5 69" xfId="31130"/>
    <cellStyle name="Percent 5 7" xfId="31131"/>
    <cellStyle name="Percent 5 8" xfId="31132"/>
    <cellStyle name="Percent 5 9" xfId="31133"/>
    <cellStyle name="Percent 50" xfId="1476"/>
    <cellStyle name="Percent 50 10" xfId="31134"/>
    <cellStyle name="Percent 50 11" xfId="31135"/>
    <cellStyle name="Percent 50 12" xfId="31136"/>
    <cellStyle name="Percent 50 13" xfId="31137"/>
    <cellStyle name="Percent 50 14" xfId="31138"/>
    <cellStyle name="Percent 50 15" xfId="31139"/>
    <cellStyle name="Percent 50 16" xfId="31140"/>
    <cellStyle name="Percent 50 17" xfId="31141"/>
    <cellStyle name="Percent 50 18" xfId="31142"/>
    <cellStyle name="Percent 50 19" xfId="31143"/>
    <cellStyle name="Percent 50 2" xfId="31144"/>
    <cellStyle name="Percent 50 20" xfId="31145"/>
    <cellStyle name="Percent 50 21" xfId="31146"/>
    <cellStyle name="Percent 50 22" xfId="31147"/>
    <cellStyle name="Percent 50 23" xfId="31148"/>
    <cellStyle name="Percent 50 24" xfId="31149"/>
    <cellStyle name="Percent 50 25" xfId="31150"/>
    <cellStyle name="Percent 50 26" xfId="31151"/>
    <cellStyle name="Percent 50 27" xfId="31152"/>
    <cellStyle name="Percent 50 28" xfId="31153"/>
    <cellStyle name="Percent 50 29" xfId="31154"/>
    <cellStyle name="Percent 50 3" xfId="31155"/>
    <cellStyle name="Percent 50 30" xfId="31156"/>
    <cellStyle name="Percent 50 31" xfId="31157"/>
    <cellStyle name="Percent 50 32" xfId="31158"/>
    <cellStyle name="Percent 50 33" xfId="31159"/>
    <cellStyle name="Percent 50 34" xfId="31160"/>
    <cellStyle name="Percent 50 35" xfId="31161"/>
    <cellStyle name="Percent 50 36" xfId="31162"/>
    <cellStyle name="Percent 50 37" xfId="31163"/>
    <cellStyle name="Percent 50 38" xfId="31164"/>
    <cellStyle name="Percent 50 39" xfId="31165"/>
    <cellStyle name="Percent 50 4" xfId="31166"/>
    <cellStyle name="Percent 50 40" xfId="31167"/>
    <cellStyle name="Percent 50 41" xfId="31168"/>
    <cellStyle name="Percent 50 42" xfId="31169"/>
    <cellStyle name="Percent 50 43" xfId="31170"/>
    <cellStyle name="Percent 50 44" xfId="31171"/>
    <cellStyle name="Percent 50 45" xfId="31172"/>
    <cellStyle name="Percent 50 46" xfId="31173"/>
    <cellStyle name="Percent 50 47" xfId="31174"/>
    <cellStyle name="Percent 50 48" xfId="31175"/>
    <cellStyle name="Percent 50 49" xfId="31176"/>
    <cellStyle name="Percent 50 5" xfId="31177"/>
    <cellStyle name="Percent 50 50" xfId="31178"/>
    <cellStyle name="Percent 50 51" xfId="31179"/>
    <cellStyle name="Percent 50 52" xfId="31180"/>
    <cellStyle name="Percent 50 53" xfId="31181"/>
    <cellStyle name="Percent 50 54" xfId="31182"/>
    <cellStyle name="Percent 50 55" xfId="31183"/>
    <cellStyle name="Percent 50 56" xfId="31184"/>
    <cellStyle name="Percent 50 57" xfId="31185"/>
    <cellStyle name="Percent 50 58" xfId="31186"/>
    <cellStyle name="Percent 50 59" xfId="31187"/>
    <cellStyle name="Percent 50 6" xfId="31188"/>
    <cellStyle name="Percent 50 60" xfId="31189"/>
    <cellStyle name="Percent 50 61" xfId="31190"/>
    <cellStyle name="Percent 50 62" xfId="31191"/>
    <cellStyle name="Percent 50 63" xfId="31192"/>
    <cellStyle name="Percent 50 64" xfId="31193"/>
    <cellStyle name="Percent 50 65" xfId="31194"/>
    <cellStyle name="Percent 50 66" xfId="31195"/>
    <cellStyle name="Percent 50 67" xfId="31196"/>
    <cellStyle name="Percent 50 7" xfId="31197"/>
    <cellStyle name="Percent 50 8" xfId="31198"/>
    <cellStyle name="Percent 50 9" xfId="31199"/>
    <cellStyle name="Percent 51" xfId="1477"/>
    <cellStyle name="Percent 51 10" xfId="31200"/>
    <cellStyle name="Percent 51 11" xfId="31201"/>
    <cellStyle name="Percent 51 12" xfId="31202"/>
    <cellStyle name="Percent 51 13" xfId="31203"/>
    <cellStyle name="Percent 51 14" xfId="31204"/>
    <cellStyle name="Percent 51 15" xfId="31205"/>
    <cellStyle name="Percent 51 16" xfId="31206"/>
    <cellStyle name="Percent 51 17" xfId="31207"/>
    <cellStyle name="Percent 51 18" xfId="31208"/>
    <cellStyle name="Percent 51 19" xfId="31209"/>
    <cellStyle name="Percent 51 2" xfId="31210"/>
    <cellStyle name="Percent 51 20" xfId="31211"/>
    <cellStyle name="Percent 51 21" xfId="31212"/>
    <cellStyle name="Percent 51 22" xfId="31213"/>
    <cellStyle name="Percent 51 23" xfId="31214"/>
    <cellStyle name="Percent 51 24" xfId="31215"/>
    <cellStyle name="Percent 51 25" xfId="31216"/>
    <cellStyle name="Percent 51 26" xfId="31217"/>
    <cellStyle name="Percent 51 27" xfId="31218"/>
    <cellStyle name="Percent 51 28" xfId="31219"/>
    <cellStyle name="Percent 51 29" xfId="31220"/>
    <cellStyle name="Percent 51 3" xfId="31221"/>
    <cellStyle name="Percent 51 30" xfId="31222"/>
    <cellStyle name="Percent 51 31" xfId="31223"/>
    <cellStyle name="Percent 51 32" xfId="31224"/>
    <cellStyle name="Percent 51 33" xfId="31225"/>
    <cellStyle name="Percent 51 34" xfId="31226"/>
    <cellStyle name="Percent 51 35" xfId="31227"/>
    <cellStyle name="Percent 51 36" xfId="31228"/>
    <cellStyle name="Percent 51 37" xfId="31229"/>
    <cellStyle name="Percent 51 38" xfId="31230"/>
    <cellStyle name="Percent 51 39" xfId="31231"/>
    <cellStyle name="Percent 51 4" xfId="31232"/>
    <cellStyle name="Percent 51 40" xfId="31233"/>
    <cellStyle name="Percent 51 41" xfId="31234"/>
    <cellStyle name="Percent 51 42" xfId="31235"/>
    <cellStyle name="Percent 51 43" xfId="31236"/>
    <cellStyle name="Percent 51 44" xfId="31237"/>
    <cellStyle name="Percent 51 45" xfId="31238"/>
    <cellStyle name="Percent 51 46" xfId="31239"/>
    <cellStyle name="Percent 51 47" xfId="31240"/>
    <cellStyle name="Percent 51 48" xfId="31241"/>
    <cellStyle name="Percent 51 49" xfId="31242"/>
    <cellStyle name="Percent 51 5" xfId="31243"/>
    <cellStyle name="Percent 51 50" xfId="31244"/>
    <cellStyle name="Percent 51 51" xfId="31245"/>
    <cellStyle name="Percent 51 52" xfId="31246"/>
    <cellStyle name="Percent 51 53" xfId="31247"/>
    <cellStyle name="Percent 51 54" xfId="31248"/>
    <cellStyle name="Percent 51 55" xfId="31249"/>
    <cellStyle name="Percent 51 56" xfId="31250"/>
    <cellStyle name="Percent 51 57" xfId="31251"/>
    <cellStyle name="Percent 51 58" xfId="31252"/>
    <cellStyle name="Percent 51 59" xfId="31253"/>
    <cellStyle name="Percent 51 6" xfId="31254"/>
    <cellStyle name="Percent 51 60" xfId="31255"/>
    <cellStyle name="Percent 51 61" xfId="31256"/>
    <cellStyle name="Percent 51 62" xfId="31257"/>
    <cellStyle name="Percent 51 63" xfId="31258"/>
    <cellStyle name="Percent 51 64" xfId="31259"/>
    <cellStyle name="Percent 51 65" xfId="31260"/>
    <cellStyle name="Percent 51 66" xfId="31261"/>
    <cellStyle name="Percent 51 67" xfId="31262"/>
    <cellStyle name="Percent 51 7" xfId="31263"/>
    <cellStyle name="Percent 51 8" xfId="31264"/>
    <cellStyle name="Percent 51 9" xfId="31265"/>
    <cellStyle name="Percent 52" xfId="1478"/>
    <cellStyle name="Percent 52 10" xfId="31266"/>
    <cellStyle name="Percent 52 11" xfId="31267"/>
    <cellStyle name="Percent 52 12" xfId="31268"/>
    <cellStyle name="Percent 52 13" xfId="31269"/>
    <cellStyle name="Percent 52 14" xfId="31270"/>
    <cellStyle name="Percent 52 15" xfId="31271"/>
    <cellStyle name="Percent 52 16" xfId="31272"/>
    <cellStyle name="Percent 52 17" xfId="31273"/>
    <cellStyle name="Percent 52 18" xfId="31274"/>
    <cellStyle name="Percent 52 19" xfId="31275"/>
    <cellStyle name="Percent 52 2" xfId="31276"/>
    <cellStyle name="Percent 52 20" xfId="31277"/>
    <cellStyle name="Percent 52 21" xfId="31278"/>
    <cellStyle name="Percent 52 22" xfId="31279"/>
    <cellStyle name="Percent 52 23" xfId="31280"/>
    <cellStyle name="Percent 52 24" xfId="31281"/>
    <cellStyle name="Percent 52 25" xfId="31282"/>
    <cellStyle name="Percent 52 26" xfId="31283"/>
    <cellStyle name="Percent 52 27" xfId="31284"/>
    <cellStyle name="Percent 52 28" xfId="31285"/>
    <cellStyle name="Percent 52 29" xfId="31286"/>
    <cellStyle name="Percent 52 3" xfId="31287"/>
    <cellStyle name="Percent 52 30" xfId="31288"/>
    <cellStyle name="Percent 52 31" xfId="31289"/>
    <cellStyle name="Percent 52 32" xfId="31290"/>
    <cellStyle name="Percent 52 33" xfId="31291"/>
    <cellStyle name="Percent 52 34" xfId="31292"/>
    <cellStyle name="Percent 52 35" xfId="31293"/>
    <cellStyle name="Percent 52 36" xfId="31294"/>
    <cellStyle name="Percent 52 37" xfId="31295"/>
    <cellStyle name="Percent 52 38" xfId="31296"/>
    <cellStyle name="Percent 52 39" xfId="31297"/>
    <cellStyle name="Percent 52 4" xfId="31298"/>
    <cellStyle name="Percent 52 40" xfId="31299"/>
    <cellStyle name="Percent 52 41" xfId="31300"/>
    <cellStyle name="Percent 52 42" xfId="31301"/>
    <cellStyle name="Percent 52 43" xfId="31302"/>
    <cellStyle name="Percent 52 44" xfId="31303"/>
    <cellStyle name="Percent 52 45" xfId="31304"/>
    <cellStyle name="Percent 52 46" xfId="31305"/>
    <cellStyle name="Percent 52 47" xfId="31306"/>
    <cellStyle name="Percent 52 48" xfId="31307"/>
    <cellStyle name="Percent 52 49" xfId="31308"/>
    <cellStyle name="Percent 52 5" xfId="31309"/>
    <cellStyle name="Percent 52 50" xfId="31310"/>
    <cellStyle name="Percent 52 51" xfId="31311"/>
    <cellStyle name="Percent 52 52" xfId="31312"/>
    <cellStyle name="Percent 52 53" xfId="31313"/>
    <cellStyle name="Percent 52 54" xfId="31314"/>
    <cellStyle name="Percent 52 55" xfId="31315"/>
    <cellStyle name="Percent 52 56" xfId="31316"/>
    <cellStyle name="Percent 52 57" xfId="31317"/>
    <cellStyle name="Percent 52 58" xfId="31318"/>
    <cellStyle name="Percent 52 59" xfId="31319"/>
    <cellStyle name="Percent 52 6" xfId="31320"/>
    <cellStyle name="Percent 52 60" xfId="31321"/>
    <cellStyle name="Percent 52 61" xfId="31322"/>
    <cellStyle name="Percent 52 62" xfId="31323"/>
    <cellStyle name="Percent 52 63" xfId="31324"/>
    <cellStyle name="Percent 52 64" xfId="31325"/>
    <cellStyle name="Percent 52 65" xfId="31326"/>
    <cellStyle name="Percent 52 66" xfId="31327"/>
    <cellStyle name="Percent 52 67" xfId="31328"/>
    <cellStyle name="Percent 52 7" xfId="31329"/>
    <cellStyle name="Percent 52 8" xfId="31330"/>
    <cellStyle name="Percent 52 9" xfId="31331"/>
    <cellStyle name="Percent 53" xfId="1479"/>
    <cellStyle name="Percent 53 10" xfId="31332"/>
    <cellStyle name="Percent 53 11" xfId="31333"/>
    <cellStyle name="Percent 53 12" xfId="31334"/>
    <cellStyle name="Percent 53 13" xfId="31335"/>
    <cellStyle name="Percent 53 14" xfId="31336"/>
    <cellStyle name="Percent 53 15" xfId="31337"/>
    <cellStyle name="Percent 53 16" xfId="31338"/>
    <cellStyle name="Percent 53 17" xfId="31339"/>
    <cellStyle name="Percent 53 18" xfId="31340"/>
    <cellStyle name="Percent 53 19" xfId="31341"/>
    <cellStyle name="Percent 53 2" xfId="31342"/>
    <cellStyle name="Percent 53 20" xfId="31343"/>
    <cellStyle name="Percent 53 21" xfId="31344"/>
    <cellStyle name="Percent 53 22" xfId="31345"/>
    <cellStyle name="Percent 53 23" xfId="31346"/>
    <cellStyle name="Percent 53 24" xfId="31347"/>
    <cellStyle name="Percent 53 25" xfId="31348"/>
    <cellStyle name="Percent 53 26" xfId="31349"/>
    <cellStyle name="Percent 53 27" xfId="31350"/>
    <cellStyle name="Percent 53 28" xfId="31351"/>
    <cellStyle name="Percent 53 29" xfId="31352"/>
    <cellStyle name="Percent 53 3" xfId="31353"/>
    <cellStyle name="Percent 53 30" xfId="31354"/>
    <cellStyle name="Percent 53 31" xfId="31355"/>
    <cellStyle name="Percent 53 32" xfId="31356"/>
    <cellStyle name="Percent 53 33" xfId="31357"/>
    <cellStyle name="Percent 53 34" xfId="31358"/>
    <cellStyle name="Percent 53 35" xfId="31359"/>
    <cellStyle name="Percent 53 36" xfId="31360"/>
    <cellStyle name="Percent 53 37" xfId="31361"/>
    <cellStyle name="Percent 53 38" xfId="31362"/>
    <cellStyle name="Percent 53 39" xfId="31363"/>
    <cellStyle name="Percent 53 4" xfId="31364"/>
    <cellStyle name="Percent 53 40" xfId="31365"/>
    <cellStyle name="Percent 53 41" xfId="31366"/>
    <cellStyle name="Percent 53 42" xfId="31367"/>
    <cellStyle name="Percent 53 43" xfId="31368"/>
    <cellStyle name="Percent 53 44" xfId="31369"/>
    <cellStyle name="Percent 53 45" xfId="31370"/>
    <cellStyle name="Percent 53 46" xfId="31371"/>
    <cellStyle name="Percent 53 47" xfId="31372"/>
    <cellStyle name="Percent 53 48" xfId="31373"/>
    <cellStyle name="Percent 53 49" xfId="31374"/>
    <cellStyle name="Percent 53 5" xfId="31375"/>
    <cellStyle name="Percent 53 50" xfId="31376"/>
    <cellStyle name="Percent 53 51" xfId="31377"/>
    <cellStyle name="Percent 53 52" xfId="31378"/>
    <cellStyle name="Percent 53 53" xfId="31379"/>
    <cellStyle name="Percent 53 54" xfId="31380"/>
    <cellStyle name="Percent 53 55" xfId="31381"/>
    <cellStyle name="Percent 53 56" xfId="31382"/>
    <cellStyle name="Percent 53 57" xfId="31383"/>
    <cellStyle name="Percent 53 58" xfId="31384"/>
    <cellStyle name="Percent 53 59" xfId="31385"/>
    <cellStyle name="Percent 53 6" xfId="31386"/>
    <cellStyle name="Percent 53 60" xfId="31387"/>
    <cellStyle name="Percent 53 61" xfId="31388"/>
    <cellStyle name="Percent 53 62" xfId="31389"/>
    <cellStyle name="Percent 53 63" xfId="31390"/>
    <cellStyle name="Percent 53 64" xfId="31391"/>
    <cellStyle name="Percent 53 65" xfId="31392"/>
    <cellStyle name="Percent 53 66" xfId="31393"/>
    <cellStyle name="Percent 53 67" xfId="31394"/>
    <cellStyle name="Percent 53 7" xfId="31395"/>
    <cellStyle name="Percent 53 8" xfId="31396"/>
    <cellStyle name="Percent 53 9" xfId="31397"/>
    <cellStyle name="Percent 54" xfId="1480"/>
    <cellStyle name="Percent 54 10" xfId="31398"/>
    <cellStyle name="Percent 54 11" xfId="31399"/>
    <cellStyle name="Percent 54 12" xfId="31400"/>
    <cellStyle name="Percent 54 13" xfId="31401"/>
    <cellStyle name="Percent 54 14" xfId="31402"/>
    <cellStyle name="Percent 54 15" xfId="31403"/>
    <cellStyle name="Percent 54 16" xfId="31404"/>
    <cellStyle name="Percent 54 17" xfId="31405"/>
    <cellStyle name="Percent 54 18" xfId="31406"/>
    <cellStyle name="Percent 54 19" xfId="31407"/>
    <cellStyle name="Percent 54 2" xfId="31408"/>
    <cellStyle name="Percent 54 20" xfId="31409"/>
    <cellStyle name="Percent 54 21" xfId="31410"/>
    <cellStyle name="Percent 54 22" xfId="31411"/>
    <cellStyle name="Percent 54 23" xfId="31412"/>
    <cellStyle name="Percent 54 24" xfId="31413"/>
    <cellStyle name="Percent 54 25" xfId="31414"/>
    <cellStyle name="Percent 54 26" xfId="31415"/>
    <cellStyle name="Percent 54 27" xfId="31416"/>
    <cellStyle name="Percent 54 28" xfId="31417"/>
    <cellStyle name="Percent 54 29" xfId="31418"/>
    <cellStyle name="Percent 54 3" xfId="31419"/>
    <cellStyle name="Percent 54 30" xfId="31420"/>
    <cellStyle name="Percent 54 31" xfId="31421"/>
    <cellStyle name="Percent 54 32" xfId="31422"/>
    <cellStyle name="Percent 54 33" xfId="31423"/>
    <cellStyle name="Percent 54 34" xfId="31424"/>
    <cellStyle name="Percent 54 35" xfId="31425"/>
    <cellStyle name="Percent 54 36" xfId="31426"/>
    <cellStyle name="Percent 54 37" xfId="31427"/>
    <cellStyle name="Percent 54 38" xfId="31428"/>
    <cellStyle name="Percent 54 39" xfId="31429"/>
    <cellStyle name="Percent 54 4" xfId="31430"/>
    <cellStyle name="Percent 54 40" xfId="31431"/>
    <cellStyle name="Percent 54 41" xfId="31432"/>
    <cellStyle name="Percent 54 42" xfId="31433"/>
    <cellStyle name="Percent 54 43" xfId="31434"/>
    <cellStyle name="Percent 54 44" xfId="31435"/>
    <cellStyle name="Percent 54 45" xfId="31436"/>
    <cellStyle name="Percent 54 46" xfId="31437"/>
    <cellStyle name="Percent 54 47" xfId="31438"/>
    <cellStyle name="Percent 54 48" xfId="31439"/>
    <cellStyle name="Percent 54 49" xfId="31440"/>
    <cellStyle name="Percent 54 5" xfId="31441"/>
    <cellStyle name="Percent 54 50" xfId="31442"/>
    <cellStyle name="Percent 54 51" xfId="31443"/>
    <cellStyle name="Percent 54 52" xfId="31444"/>
    <cellStyle name="Percent 54 53" xfId="31445"/>
    <cellStyle name="Percent 54 54" xfId="31446"/>
    <cellStyle name="Percent 54 55" xfId="31447"/>
    <cellStyle name="Percent 54 56" xfId="31448"/>
    <cellStyle name="Percent 54 57" xfId="31449"/>
    <cellStyle name="Percent 54 58" xfId="31450"/>
    <cellStyle name="Percent 54 59" xfId="31451"/>
    <cellStyle name="Percent 54 6" xfId="31452"/>
    <cellStyle name="Percent 54 60" xfId="31453"/>
    <cellStyle name="Percent 54 61" xfId="31454"/>
    <cellStyle name="Percent 54 62" xfId="31455"/>
    <cellStyle name="Percent 54 63" xfId="31456"/>
    <cellStyle name="Percent 54 64" xfId="31457"/>
    <cellStyle name="Percent 54 65" xfId="31458"/>
    <cellStyle name="Percent 54 66" xfId="31459"/>
    <cellStyle name="Percent 54 67" xfId="31460"/>
    <cellStyle name="Percent 54 7" xfId="31461"/>
    <cellStyle name="Percent 54 8" xfId="31462"/>
    <cellStyle name="Percent 54 9" xfId="31463"/>
    <cellStyle name="Percent 55" xfId="1481"/>
    <cellStyle name="Percent 55 10" xfId="31464"/>
    <cellStyle name="Percent 55 11" xfId="31465"/>
    <cellStyle name="Percent 55 12" xfId="31466"/>
    <cellStyle name="Percent 55 13" xfId="31467"/>
    <cellStyle name="Percent 55 14" xfId="31468"/>
    <cellStyle name="Percent 55 15" xfId="31469"/>
    <cellStyle name="Percent 55 16" xfId="31470"/>
    <cellStyle name="Percent 55 17" xfId="31471"/>
    <cellStyle name="Percent 55 18" xfId="31472"/>
    <cellStyle name="Percent 55 19" xfId="31473"/>
    <cellStyle name="Percent 55 2" xfId="31474"/>
    <cellStyle name="Percent 55 20" xfId="31475"/>
    <cellStyle name="Percent 55 21" xfId="31476"/>
    <cellStyle name="Percent 55 22" xfId="31477"/>
    <cellStyle name="Percent 55 23" xfId="31478"/>
    <cellStyle name="Percent 55 24" xfId="31479"/>
    <cellStyle name="Percent 55 25" xfId="31480"/>
    <cellStyle name="Percent 55 26" xfId="31481"/>
    <cellStyle name="Percent 55 27" xfId="31482"/>
    <cellStyle name="Percent 55 28" xfId="31483"/>
    <cellStyle name="Percent 55 29" xfId="31484"/>
    <cellStyle name="Percent 55 3" xfId="31485"/>
    <cellStyle name="Percent 55 30" xfId="31486"/>
    <cellStyle name="Percent 55 31" xfId="31487"/>
    <cellStyle name="Percent 55 32" xfId="31488"/>
    <cellStyle name="Percent 55 33" xfId="31489"/>
    <cellStyle name="Percent 55 34" xfId="31490"/>
    <cellStyle name="Percent 55 35" xfId="31491"/>
    <cellStyle name="Percent 55 36" xfId="31492"/>
    <cellStyle name="Percent 55 37" xfId="31493"/>
    <cellStyle name="Percent 55 38" xfId="31494"/>
    <cellStyle name="Percent 55 39" xfId="31495"/>
    <cellStyle name="Percent 55 4" xfId="31496"/>
    <cellStyle name="Percent 55 40" xfId="31497"/>
    <cellStyle name="Percent 55 41" xfId="31498"/>
    <cellStyle name="Percent 55 42" xfId="31499"/>
    <cellStyle name="Percent 55 43" xfId="31500"/>
    <cellStyle name="Percent 55 44" xfId="31501"/>
    <cellStyle name="Percent 55 45" xfId="31502"/>
    <cellStyle name="Percent 55 46" xfId="31503"/>
    <cellStyle name="Percent 55 47" xfId="31504"/>
    <cellStyle name="Percent 55 48" xfId="31505"/>
    <cellStyle name="Percent 55 49" xfId="31506"/>
    <cellStyle name="Percent 55 5" xfId="31507"/>
    <cellStyle name="Percent 55 50" xfId="31508"/>
    <cellStyle name="Percent 55 51" xfId="31509"/>
    <cellStyle name="Percent 55 52" xfId="31510"/>
    <cellStyle name="Percent 55 53" xfId="31511"/>
    <cellStyle name="Percent 55 54" xfId="31512"/>
    <cellStyle name="Percent 55 55" xfId="31513"/>
    <cellStyle name="Percent 55 56" xfId="31514"/>
    <cellStyle name="Percent 55 57" xfId="31515"/>
    <cellStyle name="Percent 55 58" xfId="31516"/>
    <cellStyle name="Percent 55 59" xfId="31517"/>
    <cellStyle name="Percent 55 6" xfId="31518"/>
    <cellStyle name="Percent 55 60" xfId="31519"/>
    <cellStyle name="Percent 55 61" xfId="31520"/>
    <cellStyle name="Percent 55 62" xfId="31521"/>
    <cellStyle name="Percent 55 63" xfId="31522"/>
    <cellStyle name="Percent 55 64" xfId="31523"/>
    <cellStyle name="Percent 55 65" xfId="31524"/>
    <cellStyle name="Percent 55 66" xfId="31525"/>
    <cellStyle name="Percent 55 67" xfId="31526"/>
    <cellStyle name="Percent 55 7" xfId="31527"/>
    <cellStyle name="Percent 55 8" xfId="31528"/>
    <cellStyle name="Percent 55 9" xfId="31529"/>
    <cellStyle name="Percent 56" xfId="1482"/>
    <cellStyle name="Percent 56 10" xfId="31530"/>
    <cellStyle name="Percent 56 11" xfId="31531"/>
    <cellStyle name="Percent 56 12" xfId="31532"/>
    <cellStyle name="Percent 56 13" xfId="31533"/>
    <cellStyle name="Percent 56 14" xfId="31534"/>
    <cellStyle name="Percent 56 15" xfId="31535"/>
    <cellStyle name="Percent 56 16" xfId="31536"/>
    <cellStyle name="Percent 56 17" xfId="31537"/>
    <cellStyle name="Percent 56 18" xfId="31538"/>
    <cellStyle name="Percent 56 19" xfId="31539"/>
    <cellStyle name="Percent 56 2" xfId="31540"/>
    <cellStyle name="Percent 56 20" xfId="31541"/>
    <cellStyle name="Percent 56 21" xfId="31542"/>
    <cellStyle name="Percent 56 22" xfId="31543"/>
    <cellStyle name="Percent 56 23" xfId="31544"/>
    <cellStyle name="Percent 56 24" xfId="31545"/>
    <cellStyle name="Percent 56 25" xfId="31546"/>
    <cellStyle name="Percent 56 26" xfId="31547"/>
    <cellStyle name="Percent 56 27" xfId="31548"/>
    <cellStyle name="Percent 56 28" xfId="31549"/>
    <cellStyle name="Percent 56 29" xfId="31550"/>
    <cellStyle name="Percent 56 3" xfId="31551"/>
    <cellStyle name="Percent 56 30" xfId="31552"/>
    <cellStyle name="Percent 56 31" xfId="31553"/>
    <cellStyle name="Percent 56 32" xfId="31554"/>
    <cellStyle name="Percent 56 33" xfId="31555"/>
    <cellStyle name="Percent 56 34" xfId="31556"/>
    <cellStyle name="Percent 56 35" xfId="31557"/>
    <cellStyle name="Percent 56 36" xfId="31558"/>
    <cellStyle name="Percent 56 37" xfId="31559"/>
    <cellStyle name="Percent 56 38" xfId="31560"/>
    <cellStyle name="Percent 56 39" xfId="31561"/>
    <cellStyle name="Percent 56 4" xfId="31562"/>
    <cellStyle name="Percent 56 40" xfId="31563"/>
    <cellStyle name="Percent 56 41" xfId="31564"/>
    <cellStyle name="Percent 56 42" xfId="31565"/>
    <cellStyle name="Percent 56 43" xfId="31566"/>
    <cellStyle name="Percent 56 44" xfId="31567"/>
    <cellStyle name="Percent 56 45" xfId="31568"/>
    <cellStyle name="Percent 56 46" xfId="31569"/>
    <cellStyle name="Percent 56 47" xfId="31570"/>
    <cellStyle name="Percent 56 48" xfId="31571"/>
    <cellStyle name="Percent 56 49" xfId="31572"/>
    <cellStyle name="Percent 56 5" xfId="31573"/>
    <cellStyle name="Percent 56 50" xfId="31574"/>
    <cellStyle name="Percent 56 51" xfId="31575"/>
    <cellStyle name="Percent 56 52" xfId="31576"/>
    <cellStyle name="Percent 56 53" xfId="31577"/>
    <cellStyle name="Percent 56 54" xfId="31578"/>
    <cellStyle name="Percent 56 55" xfId="31579"/>
    <cellStyle name="Percent 56 56" xfId="31580"/>
    <cellStyle name="Percent 56 57" xfId="31581"/>
    <cellStyle name="Percent 56 58" xfId="31582"/>
    <cellStyle name="Percent 56 59" xfId="31583"/>
    <cellStyle name="Percent 56 6" xfId="31584"/>
    <cellStyle name="Percent 56 60" xfId="31585"/>
    <cellStyle name="Percent 56 61" xfId="31586"/>
    <cellStyle name="Percent 56 62" xfId="31587"/>
    <cellStyle name="Percent 56 63" xfId="31588"/>
    <cellStyle name="Percent 56 64" xfId="31589"/>
    <cellStyle name="Percent 56 65" xfId="31590"/>
    <cellStyle name="Percent 56 66" xfId="31591"/>
    <cellStyle name="Percent 56 67" xfId="31592"/>
    <cellStyle name="Percent 56 7" xfId="31593"/>
    <cellStyle name="Percent 56 8" xfId="31594"/>
    <cellStyle name="Percent 56 9" xfId="31595"/>
    <cellStyle name="Percent 57" xfId="1483"/>
    <cellStyle name="Percent 57 10" xfId="31596"/>
    <cellStyle name="Percent 57 11" xfId="31597"/>
    <cellStyle name="Percent 57 12" xfId="31598"/>
    <cellStyle name="Percent 57 13" xfId="31599"/>
    <cellStyle name="Percent 57 14" xfId="31600"/>
    <cellStyle name="Percent 57 15" xfId="31601"/>
    <cellStyle name="Percent 57 16" xfId="31602"/>
    <cellStyle name="Percent 57 17" xfId="31603"/>
    <cellStyle name="Percent 57 18" xfId="31604"/>
    <cellStyle name="Percent 57 19" xfId="31605"/>
    <cellStyle name="Percent 57 2" xfId="31606"/>
    <cellStyle name="Percent 57 20" xfId="31607"/>
    <cellStyle name="Percent 57 21" xfId="31608"/>
    <cellStyle name="Percent 57 22" xfId="31609"/>
    <cellStyle name="Percent 57 23" xfId="31610"/>
    <cellStyle name="Percent 57 24" xfId="31611"/>
    <cellStyle name="Percent 57 25" xfId="31612"/>
    <cellStyle name="Percent 57 26" xfId="31613"/>
    <cellStyle name="Percent 57 27" xfId="31614"/>
    <cellStyle name="Percent 57 28" xfId="31615"/>
    <cellStyle name="Percent 57 29" xfId="31616"/>
    <cellStyle name="Percent 57 3" xfId="31617"/>
    <cellStyle name="Percent 57 30" xfId="31618"/>
    <cellStyle name="Percent 57 31" xfId="31619"/>
    <cellStyle name="Percent 57 32" xfId="31620"/>
    <cellStyle name="Percent 57 33" xfId="31621"/>
    <cellStyle name="Percent 57 34" xfId="31622"/>
    <cellStyle name="Percent 57 35" xfId="31623"/>
    <cellStyle name="Percent 57 36" xfId="31624"/>
    <cellStyle name="Percent 57 37" xfId="31625"/>
    <cellStyle name="Percent 57 38" xfId="31626"/>
    <cellStyle name="Percent 57 39" xfId="31627"/>
    <cellStyle name="Percent 57 4" xfId="31628"/>
    <cellStyle name="Percent 57 40" xfId="31629"/>
    <cellStyle name="Percent 57 41" xfId="31630"/>
    <cellStyle name="Percent 57 42" xfId="31631"/>
    <cellStyle name="Percent 57 43" xfId="31632"/>
    <cellStyle name="Percent 57 44" xfId="31633"/>
    <cellStyle name="Percent 57 45" xfId="31634"/>
    <cellStyle name="Percent 57 46" xfId="31635"/>
    <cellStyle name="Percent 57 47" xfId="31636"/>
    <cellStyle name="Percent 57 48" xfId="31637"/>
    <cellStyle name="Percent 57 49" xfId="31638"/>
    <cellStyle name="Percent 57 5" xfId="31639"/>
    <cellStyle name="Percent 57 50" xfId="31640"/>
    <cellStyle name="Percent 57 51" xfId="31641"/>
    <cellStyle name="Percent 57 52" xfId="31642"/>
    <cellStyle name="Percent 57 53" xfId="31643"/>
    <cellStyle name="Percent 57 54" xfId="31644"/>
    <cellStyle name="Percent 57 55" xfId="31645"/>
    <cellStyle name="Percent 57 56" xfId="31646"/>
    <cellStyle name="Percent 57 57" xfId="31647"/>
    <cellStyle name="Percent 57 58" xfId="31648"/>
    <cellStyle name="Percent 57 59" xfId="31649"/>
    <cellStyle name="Percent 57 6" xfId="31650"/>
    <cellStyle name="Percent 57 60" xfId="31651"/>
    <cellStyle name="Percent 57 61" xfId="31652"/>
    <cellStyle name="Percent 57 62" xfId="31653"/>
    <cellStyle name="Percent 57 63" xfId="31654"/>
    <cellStyle name="Percent 57 64" xfId="31655"/>
    <cellStyle name="Percent 57 65" xfId="31656"/>
    <cellStyle name="Percent 57 66" xfId="31657"/>
    <cellStyle name="Percent 57 67" xfId="31658"/>
    <cellStyle name="Percent 57 7" xfId="31659"/>
    <cellStyle name="Percent 57 8" xfId="31660"/>
    <cellStyle name="Percent 57 9" xfId="31661"/>
    <cellStyle name="Percent 58" xfId="1484"/>
    <cellStyle name="Percent 58 10" xfId="31662"/>
    <cellStyle name="Percent 58 11" xfId="31663"/>
    <cellStyle name="Percent 58 12" xfId="31664"/>
    <cellStyle name="Percent 58 13" xfId="31665"/>
    <cellStyle name="Percent 58 14" xfId="31666"/>
    <cellStyle name="Percent 58 15" xfId="31667"/>
    <cellStyle name="Percent 58 16" xfId="31668"/>
    <cellStyle name="Percent 58 17" xfId="31669"/>
    <cellStyle name="Percent 58 18" xfId="31670"/>
    <cellStyle name="Percent 58 19" xfId="31671"/>
    <cellStyle name="Percent 58 2" xfId="31672"/>
    <cellStyle name="Percent 58 20" xfId="31673"/>
    <cellStyle name="Percent 58 21" xfId="31674"/>
    <cellStyle name="Percent 58 22" xfId="31675"/>
    <cellStyle name="Percent 58 23" xfId="31676"/>
    <cellStyle name="Percent 58 24" xfId="31677"/>
    <cellStyle name="Percent 58 25" xfId="31678"/>
    <cellStyle name="Percent 58 26" xfId="31679"/>
    <cellStyle name="Percent 58 27" xfId="31680"/>
    <cellStyle name="Percent 58 28" xfId="31681"/>
    <cellStyle name="Percent 58 29" xfId="31682"/>
    <cellStyle name="Percent 58 3" xfId="31683"/>
    <cellStyle name="Percent 58 30" xfId="31684"/>
    <cellStyle name="Percent 58 31" xfId="31685"/>
    <cellStyle name="Percent 58 32" xfId="31686"/>
    <cellStyle name="Percent 58 33" xfId="31687"/>
    <cellStyle name="Percent 58 34" xfId="31688"/>
    <cellStyle name="Percent 58 35" xfId="31689"/>
    <cellStyle name="Percent 58 36" xfId="31690"/>
    <cellStyle name="Percent 58 37" xfId="31691"/>
    <cellStyle name="Percent 58 38" xfId="31692"/>
    <cellStyle name="Percent 58 39" xfId="31693"/>
    <cellStyle name="Percent 58 4" xfId="31694"/>
    <cellStyle name="Percent 58 40" xfId="31695"/>
    <cellStyle name="Percent 58 41" xfId="31696"/>
    <cellStyle name="Percent 58 42" xfId="31697"/>
    <cellStyle name="Percent 58 43" xfId="31698"/>
    <cellStyle name="Percent 58 44" xfId="31699"/>
    <cellStyle name="Percent 58 45" xfId="31700"/>
    <cellStyle name="Percent 58 46" xfId="31701"/>
    <cellStyle name="Percent 58 47" xfId="31702"/>
    <cellStyle name="Percent 58 48" xfId="31703"/>
    <cellStyle name="Percent 58 49" xfId="31704"/>
    <cellStyle name="Percent 58 5" xfId="31705"/>
    <cellStyle name="Percent 58 50" xfId="31706"/>
    <cellStyle name="Percent 58 51" xfId="31707"/>
    <cellStyle name="Percent 58 52" xfId="31708"/>
    <cellStyle name="Percent 58 53" xfId="31709"/>
    <cellStyle name="Percent 58 54" xfId="31710"/>
    <cellStyle name="Percent 58 55" xfId="31711"/>
    <cellStyle name="Percent 58 56" xfId="31712"/>
    <cellStyle name="Percent 58 57" xfId="31713"/>
    <cellStyle name="Percent 58 58" xfId="31714"/>
    <cellStyle name="Percent 58 59" xfId="31715"/>
    <cellStyle name="Percent 58 6" xfId="31716"/>
    <cellStyle name="Percent 58 60" xfId="31717"/>
    <cellStyle name="Percent 58 61" xfId="31718"/>
    <cellStyle name="Percent 58 62" xfId="31719"/>
    <cellStyle name="Percent 58 63" xfId="31720"/>
    <cellStyle name="Percent 58 64" xfId="31721"/>
    <cellStyle name="Percent 58 65" xfId="31722"/>
    <cellStyle name="Percent 58 66" xfId="31723"/>
    <cellStyle name="Percent 58 67" xfId="31724"/>
    <cellStyle name="Percent 58 7" xfId="31725"/>
    <cellStyle name="Percent 58 8" xfId="31726"/>
    <cellStyle name="Percent 58 9" xfId="31727"/>
    <cellStyle name="Percent 59" xfId="1485"/>
    <cellStyle name="Percent 59 10" xfId="31728"/>
    <cellStyle name="Percent 59 11" xfId="31729"/>
    <cellStyle name="Percent 59 12" xfId="31730"/>
    <cellStyle name="Percent 59 13" xfId="31731"/>
    <cellStyle name="Percent 59 14" xfId="31732"/>
    <cellStyle name="Percent 59 15" xfId="31733"/>
    <cellStyle name="Percent 59 16" xfId="31734"/>
    <cellStyle name="Percent 59 17" xfId="31735"/>
    <cellStyle name="Percent 59 18" xfId="31736"/>
    <cellStyle name="Percent 59 19" xfId="31737"/>
    <cellStyle name="Percent 59 2" xfId="31738"/>
    <cellStyle name="Percent 59 20" xfId="31739"/>
    <cellStyle name="Percent 59 21" xfId="31740"/>
    <cellStyle name="Percent 59 22" xfId="31741"/>
    <cellStyle name="Percent 59 23" xfId="31742"/>
    <cellStyle name="Percent 59 24" xfId="31743"/>
    <cellStyle name="Percent 59 25" xfId="31744"/>
    <cellStyle name="Percent 59 26" xfId="31745"/>
    <cellStyle name="Percent 59 27" xfId="31746"/>
    <cellStyle name="Percent 59 28" xfId="31747"/>
    <cellStyle name="Percent 59 29" xfId="31748"/>
    <cellStyle name="Percent 59 3" xfId="31749"/>
    <cellStyle name="Percent 59 30" xfId="31750"/>
    <cellStyle name="Percent 59 31" xfId="31751"/>
    <cellStyle name="Percent 59 32" xfId="31752"/>
    <cellStyle name="Percent 59 33" xfId="31753"/>
    <cellStyle name="Percent 59 34" xfId="31754"/>
    <cellStyle name="Percent 59 35" xfId="31755"/>
    <cellStyle name="Percent 59 36" xfId="31756"/>
    <cellStyle name="Percent 59 37" xfId="31757"/>
    <cellStyle name="Percent 59 38" xfId="31758"/>
    <cellStyle name="Percent 59 39" xfId="31759"/>
    <cellStyle name="Percent 59 4" xfId="31760"/>
    <cellStyle name="Percent 59 40" xfId="31761"/>
    <cellStyle name="Percent 59 41" xfId="31762"/>
    <cellStyle name="Percent 59 42" xfId="31763"/>
    <cellStyle name="Percent 59 43" xfId="31764"/>
    <cellStyle name="Percent 59 44" xfId="31765"/>
    <cellStyle name="Percent 59 45" xfId="31766"/>
    <cellStyle name="Percent 59 46" xfId="31767"/>
    <cellStyle name="Percent 59 47" xfId="31768"/>
    <cellStyle name="Percent 59 48" xfId="31769"/>
    <cellStyle name="Percent 59 49" xfId="31770"/>
    <cellStyle name="Percent 59 5" xfId="31771"/>
    <cellStyle name="Percent 59 50" xfId="31772"/>
    <cellStyle name="Percent 59 51" xfId="31773"/>
    <cellStyle name="Percent 59 52" xfId="31774"/>
    <cellStyle name="Percent 59 53" xfId="31775"/>
    <cellStyle name="Percent 59 54" xfId="31776"/>
    <cellStyle name="Percent 59 55" xfId="31777"/>
    <cellStyle name="Percent 59 56" xfId="31778"/>
    <cellStyle name="Percent 59 57" xfId="31779"/>
    <cellStyle name="Percent 59 58" xfId="31780"/>
    <cellStyle name="Percent 59 59" xfId="31781"/>
    <cellStyle name="Percent 59 6" xfId="31782"/>
    <cellStyle name="Percent 59 60" xfId="31783"/>
    <cellStyle name="Percent 59 61" xfId="31784"/>
    <cellStyle name="Percent 59 62" xfId="31785"/>
    <cellStyle name="Percent 59 63" xfId="31786"/>
    <cellStyle name="Percent 59 64" xfId="31787"/>
    <cellStyle name="Percent 59 65" xfId="31788"/>
    <cellStyle name="Percent 59 66" xfId="31789"/>
    <cellStyle name="Percent 59 67" xfId="31790"/>
    <cellStyle name="Percent 59 7" xfId="31791"/>
    <cellStyle name="Percent 59 8" xfId="31792"/>
    <cellStyle name="Percent 59 9" xfId="31793"/>
    <cellStyle name="Percent 6" xfId="1486"/>
    <cellStyle name="Percent 6 10" xfId="31794"/>
    <cellStyle name="Percent 6 11" xfId="31795"/>
    <cellStyle name="Percent 6 12" xfId="31796"/>
    <cellStyle name="Percent 6 13" xfId="31797"/>
    <cellStyle name="Percent 6 14" xfId="31798"/>
    <cellStyle name="Percent 6 15" xfId="31799"/>
    <cellStyle name="Percent 6 16" xfId="31800"/>
    <cellStyle name="Percent 6 17" xfId="31801"/>
    <cellStyle name="Percent 6 18" xfId="31802"/>
    <cellStyle name="Percent 6 19" xfId="31803"/>
    <cellStyle name="Percent 6 2" xfId="1487"/>
    <cellStyle name="Percent 6 2 10" xfId="31804"/>
    <cellStyle name="Percent 6 2 11" xfId="31805"/>
    <cellStyle name="Percent 6 2 12" xfId="31806"/>
    <cellStyle name="Percent 6 2 13" xfId="31807"/>
    <cellStyle name="Percent 6 2 14" xfId="31808"/>
    <cellStyle name="Percent 6 2 15" xfId="31809"/>
    <cellStyle name="Percent 6 2 16" xfId="31810"/>
    <cellStyle name="Percent 6 2 17" xfId="31811"/>
    <cellStyle name="Percent 6 2 18" xfId="31812"/>
    <cellStyle name="Percent 6 2 19" xfId="31813"/>
    <cellStyle name="Percent 6 2 2" xfId="31814"/>
    <cellStyle name="Percent 6 2 20" xfId="31815"/>
    <cellStyle name="Percent 6 2 21" xfId="31816"/>
    <cellStyle name="Percent 6 2 22" xfId="31817"/>
    <cellStyle name="Percent 6 2 23" xfId="31818"/>
    <cellStyle name="Percent 6 2 24" xfId="31819"/>
    <cellStyle name="Percent 6 2 25" xfId="31820"/>
    <cellStyle name="Percent 6 2 26" xfId="31821"/>
    <cellStyle name="Percent 6 2 27" xfId="31822"/>
    <cellStyle name="Percent 6 2 28" xfId="31823"/>
    <cellStyle name="Percent 6 2 29" xfId="31824"/>
    <cellStyle name="Percent 6 2 3" xfId="31825"/>
    <cellStyle name="Percent 6 2 30" xfId="31826"/>
    <cellStyle name="Percent 6 2 31" xfId="31827"/>
    <cellStyle name="Percent 6 2 32" xfId="31828"/>
    <cellStyle name="Percent 6 2 33" xfId="31829"/>
    <cellStyle name="Percent 6 2 34" xfId="31830"/>
    <cellStyle name="Percent 6 2 35" xfId="31831"/>
    <cellStyle name="Percent 6 2 36" xfId="31832"/>
    <cellStyle name="Percent 6 2 37" xfId="31833"/>
    <cellStyle name="Percent 6 2 38" xfId="31834"/>
    <cellStyle name="Percent 6 2 39" xfId="31835"/>
    <cellStyle name="Percent 6 2 4" xfId="31836"/>
    <cellStyle name="Percent 6 2 40" xfId="31837"/>
    <cellStyle name="Percent 6 2 41" xfId="31838"/>
    <cellStyle name="Percent 6 2 42" xfId="31839"/>
    <cellStyle name="Percent 6 2 43" xfId="31840"/>
    <cellStyle name="Percent 6 2 44" xfId="31841"/>
    <cellStyle name="Percent 6 2 45" xfId="31842"/>
    <cellStyle name="Percent 6 2 46" xfId="31843"/>
    <cellStyle name="Percent 6 2 47" xfId="31844"/>
    <cellStyle name="Percent 6 2 48" xfId="31845"/>
    <cellStyle name="Percent 6 2 49" xfId="31846"/>
    <cellStyle name="Percent 6 2 5" xfId="31847"/>
    <cellStyle name="Percent 6 2 50" xfId="31848"/>
    <cellStyle name="Percent 6 2 51" xfId="31849"/>
    <cellStyle name="Percent 6 2 52" xfId="31850"/>
    <cellStyle name="Percent 6 2 53" xfId="31851"/>
    <cellStyle name="Percent 6 2 54" xfId="31852"/>
    <cellStyle name="Percent 6 2 55" xfId="31853"/>
    <cellStyle name="Percent 6 2 56" xfId="31854"/>
    <cellStyle name="Percent 6 2 57" xfId="31855"/>
    <cellStyle name="Percent 6 2 58" xfId="31856"/>
    <cellStyle name="Percent 6 2 59" xfId="31857"/>
    <cellStyle name="Percent 6 2 6" xfId="31858"/>
    <cellStyle name="Percent 6 2 60" xfId="31859"/>
    <cellStyle name="Percent 6 2 61" xfId="31860"/>
    <cellStyle name="Percent 6 2 62" xfId="31861"/>
    <cellStyle name="Percent 6 2 63" xfId="31862"/>
    <cellStyle name="Percent 6 2 64" xfId="31863"/>
    <cellStyle name="Percent 6 2 65" xfId="31864"/>
    <cellStyle name="Percent 6 2 66" xfId="31865"/>
    <cellStyle name="Percent 6 2 67" xfId="31866"/>
    <cellStyle name="Percent 6 2 7" xfId="31867"/>
    <cellStyle name="Percent 6 2 8" xfId="31868"/>
    <cellStyle name="Percent 6 2 9" xfId="31869"/>
    <cellStyle name="Percent 6 20" xfId="31870"/>
    <cellStyle name="Percent 6 21" xfId="31871"/>
    <cellStyle name="Percent 6 22" xfId="31872"/>
    <cellStyle name="Percent 6 23" xfId="31873"/>
    <cellStyle name="Percent 6 24" xfId="31874"/>
    <cellStyle name="Percent 6 25" xfId="31875"/>
    <cellStyle name="Percent 6 26" xfId="31876"/>
    <cellStyle name="Percent 6 27" xfId="31877"/>
    <cellStyle name="Percent 6 28" xfId="31878"/>
    <cellStyle name="Percent 6 29" xfId="31879"/>
    <cellStyle name="Percent 6 3" xfId="1488"/>
    <cellStyle name="Percent 6 3 10" xfId="31880"/>
    <cellStyle name="Percent 6 3 11" xfId="31881"/>
    <cellStyle name="Percent 6 3 12" xfId="31882"/>
    <cellStyle name="Percent 6 3 13" xfId="31883"/>
    <cellStyle name="Percent 6 3 14" xfId="31884"/>
    <cellStyle name="Percent 6 3 15" xfId="31885"/>
    <cellStyle name="Percent 6 3 16" xfId="31886"/>
    <cellStyle name="Percent 6 3 17" xfId="31887"/>
    <cellStyle name="Percent 6 3 18" xfId="31888"/>
    <cellStyle name="Percent 6 3 19" xfId="31889"/>
    <cellStyle name="Percent 6 3 2" xfId="31890"/>
    <cellStyle name="Percent 6 3 20" xfId="31891"/>
    <cellStyle name="Percent 6 3 21" xfId="31892"/>
    <cellStyle name="Percent 6 3 22" xfId="31893"/>
    <cellStyle name="Percent 6 3 23" xfId="31894"/>
    <cellStyle name="Percent 6 3 24" xfId="31895"/>
    <cellStyle name="Percent 6 3 25" xfId="31896"/>
    <cellStyle name="Percent 6 3 26" xfId="31897"/>
    <cellStyle name="Percent 6 3 27" xfId="31898"/>
    <cellStyle name="Percent 6 3 28" xfId="31899"/>
    <cellStyle name="Percent 6 3 29" xfId="31900"/>
    <cellStyle name="Percent 6 3 3" xfId="31901"/>
    <cellStyle name="Percent 6 3 30" xfId="31902"/>
    <cellStyle name="Percent 6 3 31" xfId="31903"/>
    <cellStyle name="Percent 6 3 32" xfId="31904"/>
    <cellStyle name="Percent 6 3 33" xfId="31905"/>
    <cellStyle name="Percent 6 3 34" xfId="31906"/>
    <cellStyle name="Percent 6 3 35" xfId="31907"/>
    <cellStyle name="Percent 6 3 36" xfId="31908"/>
    <cellStyle name="Percent 6 3 37" xfId="31909"/>
    <cellStyle name="Percent 6 3 38" xfId="31910"/>
    <cellStyle name="Percent 6 3 39" xfId="31911"/>
    <cellStyle name="Percent 6 3 4" xfId="31912"/>
    <cellStyle name="Percent 6 3 40" xfId="31913"/>
    <cellStyle name="Percent 6 3 41" xfId="31914"/>
    <cellStyle name="Percent 6 3 42" xfId="31915"/>
    <cellStyle name="Percent 6 3 43" xfId="31916"/>
    <cellStyle name="Percent 6 3 44" xfId="31917"/>
    <cellStyle name="Percent 6 3 45" xfId="31918"/>
    <cellStyle name="Percent 6 3 46" xfId="31919"/>
    <cellStyle name="Percent 6 3 47" xfId="31920"/>
    <cellStyle name="Percent 6 3 48" xfId="31921"/>
    <cellStyle name="Percent 6 3 49" xfId="31922"/>
    <cellStyle name="Percent 6 3 5" xfId="31923"/>
    <cellStyle name="Percent 6 3 50" xfId="31924"/>
    <cellStyle name="Percent 6 3 51" xfId="31925"/>
    <cellStyle name="Percent 6 3 52" xfId="31926"/>
    <cellStyle name="Percent 6 3 53" xfId="31927"/>
    <cellStyle name="Percent 6 3 54" xfId="31928"/>
    <cellStyle name="Percent 6 3 55" xfId="31929"/>
    <cellStyle name="Percent 6 3 56" xfId="31930"/>
    <cellStyle name="Percent 6 3 57" xfId="31931"/>
    <cellStyle name="Percent 6 3 58" xfId="31932"/>
    <cellStyle name="Percent 6 3 59" xfId="31933"/>
    <cellStyle name="Percent 6 3 6" xfId="31934"/>
    <cellStyle name="Percent 6 3 60" xfId="31935"/>
    <cellStyle name="Percent 6 3 61" xfId="31936"/>
    <cellStyle name="Percent 6 3 62" xfId="31937"/>
    <cellStyle name="Percent 6 3 63" xfId="31938"/>
    <cellStyle name="Percent 6 3 64" xfId="31939"/>
    <cellStyle name="Percent 6 3 65" xfId="31940"/>
    <cellStyle name="Percent 6 3 66" xfId="31941"/>
    <cellStyle name="Percent 6 3 67" xfId="31942"/>
    <cellStyle name="Percent 6 3 7" xfId="31943"/>
    <cellStyle name="Percent 6 3 8" xfId="31944"/>
    <cellStyle name="Percent 6 3 9" xfId="31945"/>
    <cellStyle name="Percent 6 30" xfId="31946"/>
    <cellStyle name="Percent 6 31" xfId="31947"/>
    <cellStyle name="Percent 6 32" xfId="31948"/>
    <cellStyle name="Percent 6 33" xfId="31949"/>
    <cellStyle name="Percent 6 34" xfId="31950"/>
    <cellStyle name="Percent 6 35" xfId="31951"/>
    <cellStyle name="Percent 6 36" xfId="31952"/>
    <cellStyle name="Percent 6 37" xfId="31953"/>
    <cellStyle name="Percent 6 38" xfId="31954"/>
    <cellStyle name="Percent 6 39" xfId="31955"/>
    <cellStyle name="Percent 6 4" xfId="31956"/>
    <cellStyle name="Percent 6 40" xfId="31957"/>
    <cellStyle name="Percent 6 41" xfId="31958"/>
    <cellStyle name="Percent 6 42" xfId="31959"/>
    <cellStyle name="Percent 6 43" xfId="31960"/>
    <cellStyle name="Percent 6 44" xfId="31961"/>
    <cellStyle name="Percent 6 45" xfId="31962"/>
    <cellStyle name="Percent 6 46" xfId="31963"/>
    <cellStyle name="Percent 6 47" xfId="31964"/>
    <cellStyle name="Percent 6 48" xfId="31965"/>
    <cellStyle name="Percent 6 49" xfId="31966"/>
    <cellStyle name="Percent 6 5" xfId="31967"/>
    <cellStyle name="Percent 6 50" xfId="31968"/>
    <cellStyle name="Percent 6 51" xfId="31969"/>
    <cellStyle name="Percent 6 52" xfId="31970"/>
    <cellStyle name="Percent 6 53" xfId="31971"/>
    <cellStyle name="Percent 6 54" xfId="31972"/>
    <cellStyle name="Percent 6 55" xfId="31973"/>
    <cellStyle name="Percent 6 56" xfId="31974"/>
    <cellStyle name="Percent 6 57" xfId="31975"/>
    <cellStyle name="Percent 6 58" xfId="31976"/>
    <cellStyle name="Percent 6 59" xfId="31977"/>
    <cellStyle name="Percent 6 6" xfId="31978"/>
    <cellStyle name="Percent 6 60" xfId="31979"/>
    <cellStyle name="Percent 6 61" xfId="31980"/>
    <cellStyle name="Percent 6 62" xfId="31981"/>
    <cellStyle name="Percent 6 63" xfId="31982"/>
    <cellStyle name="Percent 6 64" xfId="31983"/>
    <cellStyle name="Percent 6 65" xfId="31984"/>
    <cellStyle name="Percent 6 66" xfId="31985"/>
    <cellStyle name="Percent 6 67" xfId="31986"/>
    <cellStyle name="Percent 6 68" xfId="31987"/>
    <cellStyle name="Percent 6 69" xfId="31988"/>
    <cellStyle name="Percent 6 7" xfId="31989"/>
    <cellStyle name="Percent 6 8" xfId="31990"/>
    <cellStyle name="Percent 6 9" xfId="31991"/>
    <cellStyle name="Percent 60" xfId="1489"/>
    <cellStyle name="Percent 60 10" xfId="31992"/>
    <cellStyle name="Percent 60 11" xfId="31993"/>
    <cellStyle name="Percent 60 12" xfId="31994"/>
    <cellStyle name="Percent 60 13" xfId="31995"/>
    <cellStyle name="Percent 60 14" xfId="31996"/>
    <cellStyle name="Percent 60 15" xfId="31997"/>
    <cellStyle name="Percent 60 16" xfId="31998"/>
    <cellStyle name="Percent 60 17" xfId="31999"/>
    <cellStyle name="Percent 60 18" xfId="32000"/>
    <cellStyle name="Percent 60 19" xfId="32001"/>
    <cellStyle name="Percent 60 2" xfId="32002"/>
    <cellStyle name="Percent 60 20" xfId="32003"/>
    <cellStyle name="Percent 60 21" xfId="32004"/>
    <cellStyle name="Percent 60 22" xfId="32005"/>
    <cellStyle name="Percent 60 23" xfId="32006"/>
    <cellStyle name="Percent 60 24" xfId="32007"/>
    <cellStyle name="Percent 60 25" xfId="32008"/>
    <cellStyle name="Percent 60 26" xfId="32009"/>
    <cellStyle name="Percent 60 27" xfId="32010"/>
    <cellStyle name="Percent 60 28" xfId="32011"/>
    <cellStyle name="Percent 60 29" xfId="32012"/>
    <cellStyle name="Percent 60 3" xfId="32013"/>
    <cellStyle name="Percent 60 30" xfId="32014"/>
    <cellStyle name="Percent 60 31" xfId="32015"/>
    <cellStyle name="Percent 60 32" xfId="32016"/>
    <cellStyle name="Percent 60 33" xfId="32017"/>
    <cellStyle name="Percent 60 34" xfId="32018"/>
    <cellStyle name="Percent 60 35" xfId="32019"/>
    <cellStyle name="Percent 60 36" xfId="32020"/>
    <cellStyle name="Percent 60 37" xfId="32021"/>
    <cellStyle name="Percent 60 38" xfId="32022"/>
    <cellStyle name="Percent 60 39" xfId="32023"/>
    <cellStyle name="Percent 60 4" xfId="32024"/>
    <cellStyle name="Percent 60 40" xfId="32025"/>
    <cellStyle name="Percent 60 41" xfId="32026"/>
    <cellStyle name="Percent 60 42" xfId="32027"/>
    <cellStyle name="Percent 60 43" xfId="32028"/>
    <cellStyle name="Percent 60 44" xfId="32029"/>
    <cellStyle name="Percent 60 45" xfId="32030"/>
    <cellStyle name="Percent 60 46" xfId="32031"/>
    <cellStyle name="Percent 60 47" xfId="32032"/>
    <cellStyle name="Percent 60 48" xfId="32033"/>
    <cellStyle name="Percent 60 49" xfId="32034"/>
    <cellStyle name="Percent 60 5" xfId="32035"/>
    <cellStyle name="Percent 60 50" xfId="32036"/>
    <cellStyle name="Percent 60 51" xfId="32037"/>
    <cellStyle name="Percent 60 52" xfId="32038"/>
    <cellStyle name="Percent 60 53" xfId="32039"/>
    <cellStyle name="Percent 60 54" xfId="32040"/>
    <cellStyle name="Percent 60 55" xfId="32041"/>
    <cellStyle name="Percent 60 56" xfId="32042"/>
    <cellStyle name="Percent 60 57" xfId="32043"/>
    <cellStyle name="Percent 60 58" xfId="32044"/>
    <cellStyle name="Percent 60 59" xfId="32045"/>
    <cellStyle name="Percent 60 6" xfId="32046"/>
    <cellStyle name="Percent 60 60" xfId="32047"/>
    <cellStyle name="Percent 60 61" xfId="32048"/>
    <cellStyle name="Percent 60 62" xfId="32049"/>
    <cellStyle name="Percent 60 63" xfId="32050"/>
    <cellStyle name="Percent 60 64" xfId="32051"/>
    <cellStyle name="Percent 60 65" xfId="32052"/>
    <cellStyle name="Percent 60 66" xfId="32053"/>
    <cellStyle name="Percent 60 67" xfId="32054"/>
    <cellStyle name="Percent 60 7" xfId="32055"/>
    <cellStyle name="Percent 60 8" xfId="32056"/>
    <cellStyle name="Percent 60 9" xfId="32057"/>
    <cellStyle name="Percent 61" xfId="1490"/>
    <cellStyle name="Percent 61 10" xfId="32058"/>
    <cellStyle name="Percent 61 11" xfId="32059"/>
    <cellStyle name="Percent 61 12" xfId="32060"/>
    <cellStyle name="Percent 61 13" xfId="32061"/>
    <cellStyle name="Percent 61 14" xfId="32062"/>
    <cellStyle name="Percent 61 15" xfId="32063"/>
    <cellStyle name="Percent 61 16" xfId="32064"/>
    <cellStyle name="Percent 61 17" xfId="32065"/>
    <cellStyle name="Percent 61 18" xfId="32066"/>
    <cellStyle name="Percent 61 19" xfId="32067"/>
    <cellStyle name="Percent 61 2" xfId="32068"/>
    <cellStyle name="Percent 61 20" xfId="32069"/>
    <cellStyle name="Percent 61 21" xfId="32070"/>
    <cellStyle name="Percent 61 22" xfId="32071"/>
    <cellStyle name="Percent 61 23" xfId="32072"/>
    <cellStyle name="Percent 61 24" xfId="32073"/>
    <cellStyle name="Percent 61 25" xfId="32074"/>
    <cellStyle name="Percent 61 26" xfId="32075"/>
    <cellStyle name="Percent 61 27" xfId="32076"/>
    <cellStyle name="Percent 61 28" xfId="32077"/>
    <cellStyle name="Percent 61 29" xfId="32078"/>
    <cellStyle name="Percent 61 3" xfId="32079"/>
    <cellStyle name="Percent 61 30" xfId="32080"/>
    <cellStyle name="Percent 61 31" xfId="32081"/>
    <cellStyle name="Percent 61 32" xfId="32082"/>
    <cellStyle name="Percent 61 33" xfId="32083"/>
    <cellStyle name="Percent 61 34" xfId="32084"/>
    <cellStyle name="Percent 61 35" xfId="32085"/>
    <cellStyle name="Percent 61 36" xfId="32086"/>
    <cellStyle name="Percent 61 37" xfId="32087"/>
    <cellStyle name="Percent 61 38" xfId="32088"/>
    <cellStyle name="Percent 61 39" xfId="32089"/>
    <cellStyle name="Percent 61 4" xfId="32090"/>
    <cellStyle name="Percent 61 40" xfId="32091"/>
    <cellStyle name="Percent 61 41" xfId="32092"/>
    <cellStyle name="Percent 61 42" xfId="32093"/>
    <cellStyle name="Percent 61 43" xfId="32094"/>
    <cellStyle name="Percent 61 44" xfId="32095"/>
    <cellStyle name="Percent 61 45" xfId="32096"/>
    <cellStyle name="Percent 61 46" xfId="32097"/>
    <cellStyle name="Percent 61 47" xfId="32098"/>
    <cellStyle name="Percent 61 48" xfId="32099"/>
    <cellStyle name="Percent 61 49" xfId="32100"/>
    <cellStyle name="Percent 61 5" xfId="32101"/>
    <cellStyle name="Percent 61 50" xfId="32102"/>
    <cellStyle name="Percent 61 51" xfId="32103"/>
    <cellStyle name="Percent 61 52" xfId="32104"/>
    <cellStyle name="Percent 61 53" xfId="32105"/>
    <cellStyle name="Percent 61 54" xfId="32106"/>
    <cellStyle name="Percent 61 55" xfId="32107"/>
    <cellStyle name="Percent 61 56" xfId="32108"/>
    <cellStyle name="Percent 61 57" xfId="32109"/>
    <cellStyle name="Percent 61 58" xfId="32110"/>
    <cellStyle name="Percent 61 59" xfId="32111"/>
    <cellStyle name="Percent 61 6" xfId="32112"/>
    <cellStyle name="Percent 61 60" xfId="32113"/>
    <cellStyle name="Percent 61 61" xfId="32114"/>
    <cellStyle name="Percent 61 62" xfId="32115"/>
    <cellStyle name="Percent 61 63" xfId="32116"/>
    <cellStyle name="Percent 61 64" xfId="32117"/>
    <cellStyle name="Percent 61 65" xfId="32118"/>
    <cellStyle name="Percent 61 66" xfId="32119"/>
    <cellStyle name="Percent 61 67" xfId="32120"/>
    <cellStyle name="Percent 61 7" xfId="32121"/>
    <cellStyle name="Percent 61 8" xfId="32122"/>
    <cellStyle name="Percent 61 9" xfId="32123"/>
    <cellStyle name="Percent 62" xfId="1491"/>
    <cellStyle name="Percent 62 10" xfId="32124"/>
    <cellStyle name="Percent 62 11" xfId="32125"/>
    <cellStyle name="Percent 62 12" xfId="32126"/>
    <cellStyle name="Percent 62 13" xfId="32127"/>
    <cellStyle name="Percent 62 14" xfId="32128"/>
    <cellStyle name="Percent 62 15" xfId="32129"/>
    <cellStyle name="Percent 62 16" xfId="32130"/>
    <cellStyle name="Percent 62 17" xfId="32131"/>
    <cellStyle name="Percent 62 18" xfId="32132"/>
    <cellStyle name="Percent 62 19" xfId="32133"/>
    <cellStyle name="Percent 62 2" xfId="32134"/>
    <cellStyle name="Percent 62 20" xfId="32135"/>
    <cellStyle name="Percent 62 21" xfId="32136"/>
    <cellStyle name="Percent 62 22" xfId="32137"/>
    <cellStyle name="Percent 62 23" xfId="32138"/>
    <cellStyle name="Percent 62 24" xfId="32139"/>
    <cellStyle name="Percent 62 25" xfId="32140"/>
    <cellStyle name="Percent 62 26" xfId="32141"/>
    <cellStyle name="Percent 62 27" xfId="32142"/>
    <cellStyle name="Percent 62 28" xfId="32143"/>
    <cellStyle name="Percent 62 29" xfId="32144"/>
    <cellStyle name="Percent 62 3" xfId="32145"/>
    <cellStyle name="Percent 62 30" xfId="32146"/>
    <cellStyle name="Percent 62 31" xfId="32147"/>
    <cellStyle name="Percent 62 32" xfId="32148"/>
    <cellStyle name="Percent 62 33" xfId="32149"/>
    <cellStyle name="Percent 62 34" xfId="32150"/>
    <cellStyle name="Percent 62 35" xfId="32151"/>
    <cellStyle name="Percent 62 36" xfId="32152"/>
    <cellStyle name="Percent 62 37" xfId="32153"/>
    <cellStyle name="Percent 62 38" xfId="32154"/>
    <cellStyle name="Percent 62 39" xfId="32155"/>
    <cellStyle name="Percent 62 4" xfId="32156"/>
    <cellStyle name="Percent 62 40" xfId="32157"/>
    <cellStyle name="Percent 62 41" xfId="32158"/>
    <cellStyle name="Percent 62 42" xfId="32159"/>
    <cellStyle name="Percent 62 43" xfId="32160"/>
    <cellStyle name="Percent 62 44" xfId="32161"/>
    <cellStyle name="Percent 62 45" xfId="32162"/>
    <cellStyle name="Percent 62 46" xfId="32163"/>
    <cellStyle name="Percent 62 47" xfId="32164"/>
    <cellStyle name="Percent 62 48" xfId="32165"/>
    <cellStyle name="Percent 62 49" xfId="32166"/>
    <cellStyle name="Percent 62 5" xfId="32167"/>
    <cellStyle name="Percent 62 50" xfId="32168"/>
    <cellStyle name="Percent 62 51" xfId="32169"/>
    <cellStyle name="Percent 62 52" xfId="32170"/>
    <cellStyle name="Percent 62 53" xfId="32171"/>
    <cellStyle name="Percent 62 54" xfId="32172"/>
    <cellStyle name="Percent 62 55" xfId="32173"/>
    <cellStyle name="Percent 62 56" xfId="32174"/>
    <cellStyle name="Percent 62 57" xfId="32175"/>
    <cellStyle name="Percent 62 58" xfId="32176"/>
    <cellStyle name="Percent 62 59" xfId="32177"/>
    <cellStyle name="Percent 62 6" xfId="32178"/>
    <cellStyle name="Percent 62 60" xfId="32179"/>
    <cellStyle name="Percent 62 61" xfId="32180"/>
    <cellStyle name="Percent 62 62" xfId="32181"/>
    <cellStyle name="Percent 62 63" xfId="32182"/>
    <cellStyle name="Percent 62 64" xfId="32183"/>
    <cellStyle name="Percent 62 65" xfId="32184"/>
    <cellStyle name="Percent 62 66" xfId="32185"/>
    <cellStyle name="Percent 62 67" xfId="32186"/>
    <cellStyle name="Percent 62 7" xfId="32187"/>
    <cellStyle name="Percent 62 8" xfId="32188"/>
    <cellStyle name="Percent 62 9" xfId="32189"/>
    <cellStyle name="Percent 63" xfId="1492"/>
    <cellStyle name="Percent 63 10" xfId="32190"/>
    <cellStyle name="Percent 63 11" xfId="32191"/>
    <cellStyle name="Percent 63 12" xfId="32192"/>
    <cellStyle name="Percent 63 13" xfId="32193"/>
    <cellStyle name="Percent 63 14" xfId="32194"/>
    <cellStyle name="Percent 63 15" xfId="32195"/>
    <cellStyle name="Percent 63 16" xfId="32196"/>
    <cellStyle name="Percent 63 17" xfId="32197"/>
    <cellStyle name="Percent 63 18" xfId="32198"/>
    <cellStyle name="Percent 63 19" xfId="32199"/>
    <cellStyle name="Percent 63 2" xfId="32200"/>
    <cellStyle name="Percent 63 20" xfId="32201"/>
    <cellStyle name="Percent 63 21" xfId="32202"/>
    <cellStyle name="Percent 63 22" xfId="32203"/>
    <cellStyle name="Percent 63 23" xfId="32204"/>
    <cellStyle name="Percent 63 24" xfId="32205"/>
    <cellStyle name="Percent 63 25" xfId="32206"/>
    <cellStyle name="Percent 63 26" xfId="32207"/>
    <cellStyle name="Percent 63 27" xfId="32208"/>
    <cellStyle name="Percent 63 28" xfId="32209"/>
    <cellStyle name="Percent 63 29" xfId="32210"/>
    <cellStyle name="Percent 63 3" xfId="32211"/>
    <cellStyle name="Percent 63 30" xfId="32212"/>
    <cellStyle name="Percent 63 31" xfId="32213"/>
    <cellStyle name="Percent 63 32" xfId="32214"/>
    <cellStyle name="Percent 63 33" xfId="32215"/>
    <cellStyle name="Percent 63 34" xfId="32216"/>
    <cellStyle name="Percent 63 35" xfId="32217"/>
    <cellStyle name="Percent 63 36" xfId="32218"/>
    <cellStyle name="Percent 63 37" xfId="32219"/>
    <cellStyle name="Percent 63 38" xfId="32220"/>
    <cellStyle name="Percent 63 39" xfId="32221"/>
    <cellStyle name="Percent 63 4" xfId="32222"/>
    <cellStyle name="Percent 63 40" xfId="32223"/>
    <cellStyle name="Percent 63 41" xfId="32224"/>
    <cellStyle name="Percent 63 42" xfId="32225"/>
    <cellStyle name="Percent 63 43" xfId="32226"/>
    <cellStyle name="Percent 63 44" xfId="32227"/>
    <cellStyle name="Percent 63 45" xfId="32228"/>
    <cellStyle name="Percent 63 46" xfId="32229"/>
    <cellStyle name="Percent 63 47" xfId="32230"/>
    <cellStyle name="Percent 63 48" xfId="32231"/>
    <cellStyle name="Percent 63 49" xfId="32232"/>
    <cellStyle name="Percent 63 5" xfId="32233"/>
    <cellStyle name="Percent 63 50" xfId="32234"/>
    <cellStyle name="Percent 63 51" xfId="32235"/>
    <cellStyle name="Percent 63 52" xfId="32236"/>
    <cellStyle name="Percent 63 53" xfId="32237"/>
    <cellStyle name="Percent 63 54" xfId="32238"/>
    <cellStyle name="Percent 63 55" xfId="32239"/>
    <cellStyle name="Percent 63 56" xfId="32240"/>
    <cellStyle name="Percent 63 57" xfId="32241"/>
    <cellStyle name="Percent 63 58" xfId="32242"/>
    <cellStyle name="Percent 63 59" xfId="32243"/>
    <cellStyle name="Percent 63 6" xfId="32244"/>
    <cellStyle name="Percent 63 60" xfId="32245"/>
    <cellStyle name="Percent 63 61" xfId="32246"/>
    <cellStyle name="Percent 63 62" xfId="32247"/>
    <cellStyle name="Percent 63 63" xfId="32248"/>
    <cellStyle name="Percent 63 64" xfId="32249"/>
    <cellStyle name="Percent 63 65" xfId="32250"/>
    <cellStyle name="Percent 63 66" xfId="32251"/>
    <cellStyle name="Percent 63 67" xfId="32252"/>
    <cellStyle name="Percent 63 7" xfId="32253"/>
    <cellStyle name="Percent 63 8" xfId="32254"/>
    <cellStyle name="Percent 63 9" xfId="32255"/>
    <cellStyle name="Percent 64" xfId="1493"/>
    <cellStyle name="Percent 64 10" xfId="32256"/>
    <cellStyle name="Percent 64 11" xfId="32257"/>
    <cellStyle name="Percent 64 12" xfId="32258"/>
    <cellStyle name="Percent 64 13" xfId="32259"/>
    <cellStyle name="Percent 64 14" xfId="32260"/>
    <cellStyle name="Percent 64 15" xfId="32261"/>
    <cellStyle name="Percent 64 16" xfId="32262"/>
    <cellStyle name="Percent 64 17" xfId="32263"/>
    <cellStyle name="Percent 64 18" xfId="32264"/>
    <cellStyle name="Percent 64 19" xfId="32265"/>
    <cellStyle name="Percent 64 2" xfId="32266"/>
    <cellStyle name="Percent 64 20" xfId="32267"/>
    <cellStyle name="Percent 64 21" xfId="32268"/>
    <cellStyle name="Percent 64 22" xfId="32269"/>
    <cellStyle name="Percent 64 23" xfId="32270"/>
    <cellStyle name="Percent 64 24" xfId="32271"/>
    <cellStyle name="Percent 64 25" xfId="32272"/>
    <cellStyle name="Percent 64 26" xfId="32273"/>
    <cellStyle name="Percent 64 27" xfId="32274"/>
    <cellStyle name="Percent 64 28" xfId="32275"/>
    <cellStyle name="Percent 64 29" xfId="32276"/>
    <cellStyle name="Percent 64 3" xfId="32277"/>
    <cellStyle name="Percent 64 30" xfId="32278"/>
    <cellStyle name="Percent 64 31" xfId="32279"/>
    <cellStyle name="Percent 64 32" xfId="32280"/>
    <cellStyle name="Percent 64 33" xfId="32281"/>
    <cellStyle name="Percent 64 34" xfId="32282"/>
    <cellStyle name="Percent 64 35" xfId="32283"/>
    <cellStyle name="Percent 64 36" xfId="32284"/>
    <cellStyle name="Percent 64 37" xfId="32285"/>
    <cellStyle name="Percent 64 38" xfId="32286"/>
    <cellStyle name="Percent 64 39" xfId="32287"/>
    <cellStyle name="Percent 64 4" xfId="32288"/>
    <cellStyle name="Percent 64 40" xfId="32289"/>
    <cellStyle name="Percent 64 41" xfId="32290"/>
    <cellStyle name="Percent 64 42" xfId="32291"/>
    <cellStyle name="Percent 64 43" xfId="32292"/>
    <cellStyle name="Percent 64 44" xfId="32293"/>
    <cellStyle name="Percent 64 45" xfId="32294"/>
    <cellStyle name="Percent 64 46" xfId="32295"/>
    <cellStyle name="Percent 64 47" xfId="32296"/>
    <cellStyle name="Percent 64 48" xfId="32297"/>
    <cellStyle name="Percent 64 49" xfId="32298"/>
    <cellStyle name="Percent 64 5" xfId="32299"/>
    <cellStyle name="Percent 64 50" xfId="32300"/>
    <cellStyle name="Percent 64 51" xfId="32301"/>
    <cellStyle name="Percent 64 52" xfId="32302"/>
    <cellStyle name="Percent 64 53" xfId="32303"/>
    <cellStyle name="Percent 64 54" xfId="32304"/>
    <cellStyle name="Percent 64 55" xfId="32305"/>
    <cellStyle name="Percent 64 56" xfId="32306"/>
    <cellStyle name="Percent 64 57" xfId="32307"/>
    <cellStyle name="Percent 64 58" xfId="32308"/>
    <cellStyle name="Percent 64 59" xfId="32309"/>
    <cellStyle name="Percent 64 6" xfId="32310"/>
    <cellStyle name="Percent 64 60" xfId="32311"/>
    <cellStyle name="Percent 64 61" xfId="32312"/>
    <cellStyle name="Percent 64 62" xfId="32313"/>
    <cellStyle name="Percent 64 63" xfId="32314"/>
    <cellStyle name="Percent 64 64" xfId="32315"/>
    <cellStyle name="Percent 64 65" xfId="32316"/>
    <cellStyle name="Percent 64 66" xfId="32317"/>
    <cellStyle name="Percent 64 67" xfId="32318"/>
    <cellStyle name="Percent 64 7" xfId="32319"/>
    <cellStyle name="Percent 64 8" xfId="32320"/>
    <cellStyle name="Percent 64 9" xfId="32321"/>
    <cellStyle name="Percent 65" xfId="1494"/>
    <cellStyle name="Percent 65 10" xfId="32322"/>
    <cellStyle name="Percent 65 11" xfId="32323"/>
    <cellStyle name="Percent 65 12" xfId="32324"/>
    <cellStyle name="Percent 65 13" xfId="32325"/>
    <cellStyle name="Percent 65 14" xfId="32326"/>
    <cellStyle name="Percent 65 15" xfId="32327"/>
    <cellStyle name="Percent 65 16" xfId="32328"/>
    <cellStyle name="Percent 65 17" xfId="32329"/>
    <cellStyle name="Percent 65 18" xfId="32330"/>
    <cellStyle name="Percent 65 19" xfId="32331"/>
    <cellStyle name="Percent 65 2" xfId="32332"/>
    <cellStyle name="Percent 65 20" xfId="32333"/>
    <cellStyle name="Percent 65 21" xfId="32334"/>
    <cellStyle name="Percent 65 22" xfId="32335"/>
    <cellStyle name="Percent 65 23" xfId="32336"/>
    <cellStyle name="Percent 65 24" xfId="32337"/>
    <cellStyle name="Percent 65 25" xfId="32338"/>
    <cellStyle name="Percent 65 26" xfId="32339"/>
    <cellStyle name="Percent 65 27" xfId="32340"/>
    <cellStyle name="Percent 65 28" xfId="32341"/>
    <cellStyle name="Percent 65 29" xfId="32342"/>
    <cellStyle name="Percent 65 3" xfId="32343"/>
    <cellStyle name="Percent 65 30" xfId="32344"/>
    <cellStyle name="Percent 65 31" xfId="32345"/>
    <cellStyle name="Percent 65 32" xfId="32346"/>
    <cellStyle name="Percent 65 33" xfId="32347"/>
    <cellStyle name="Percent 65 34" xfId="32348"/>
    <cellStyle name="Percent 65 35" xfId="32349"/>
    <cellStyle name="Percent 65 36" xfId="32350"/>
    <cellStyle name="Percent 65 37" xfId="32351"/>
    <cellStyle name="Percent 65 38" xfId="32352"/>
    <cellStyle name="Percent 65 39" xfId="32353"/>
    <cellStyle name="Percent 65 4" xfId="32354"/>
    <cellStyle name="Percent 65 40" xfId="32355"/>
    <cellStyle name="Percent 65 41" xfId="32356"/>
    <cellStyle name="Percent 65 42" xfId="32357"/>
    <cellStyle name="Percent 65 43" xfId="32358"/>
    <cellStyle name="Percent 65 44" xfId="32359"/>
    <cellStyle name="Percent 65 45" xfId="32360"/>
    <cellStyle name="Percent 65 46" xfId="32361"/>
    <cellStyle name="Percent 65 47" xfId="32362"/>
    <cellStyle name="Percent 65 48" xfId="32363"/>
    <cellStyle name="Percent 65 49" xfId="32364"/>
    <cellStyle name="Percent 65 5" xfId="32365"/>
    <cellStyle name="Percent 65 50" xfId="32366"/>
    <cellStyle name="Percent 65 51" xfId="32367"/>
    <cellStyle name="Percent 65 52" xfId="32368"/>
    <cellStyle name="Percent 65 53" xfId="32369"/>
    <cellStyle name="Percent 65 54" xfId="32370"/>
    <cellStyle name="Percent 65 55" xfId="32371"/>
    <cellStyle name="Percent 65 56" xfId="32372"/>
    <cellStyle name="Percent 65 57" xfId="32373"/>
    <cellStyle name="Percent 65 58" xfId="32374"/>
    <cellStyle name="Percent 65 59" xfId="32375"/>
    <cellStyle name="Percent 65 6" xfId="32376"/>
    <cellStyle name="Percent 65 60" xfId="32377"/>
    <cellStyle name="Percent 65 61" xfId="32378"/>
    <cellStyle name="Percent 65 62" xfId="32379"/>
    <cellStyle name="Percent 65 63" xfId="32380"/>
    <cellStyle name="Percent 65 64" xfId="32381"/>
    <cellStyle name="Percent 65 65" xfId="32382"/>
    <cellStyle name="Percent 65 66" xfId="32383"/>
    <cellStyle name="Percent 65 67" xfId="32384"/>
    <cellStyle name="Percent 65 7" xfId="32385"/>
    <cellStyle name="Percent 65 8" xfId="32386"/>
    <cellStyle name="Percent 65 9" xfId="32387"/>
    <cellStyle name="Percent 66" xfId="1495"/>
    <cellStyle name="Percent 66 10" xfId="32388"/>
    <cellStyle name="Percent 66 11" xfId="32389"/>
    <cellStyle name="Percent 66 12" xfId="32390"/>
    <cellStyle name="Percent 66 13" xfId="32391"/>
    <cellStyle name="Percent 66 14" xfId="32392"/>
    <cellStyle name="Percent 66 15" xfId="32393"/>
    <cellStyle name="Percent 66 16" xfId="32394"/>
    <cellStyle name="Percent 66 17" xfId="32395"/>
    <cellStyle name="Percent 66 18" xfId="32396"/>
    <cellStyle name="Percent 66 19" xfId="32397"/>
    <cellStyle name="Percent 66 2" xfId="32398"/>
    <cellStyle name="Percent 66 20" xfId="32399"/>
    <cellStyle name="Percent 66 21" xfId="32400"/>
    <cellStyle name="Percent 66 22" xfId="32401"/>
    <cellStyle name="Percent 66 23" xfId="32402"/>
    <cellStyle name="Percent 66 24" xfId="32403"/>
    <cellStyle name="Percent 66 25" xfId="32404"/>
    <cellStyle name="Percent 66 26" xfId="32405"/>
    <cellStyle name="Percent 66 27" xfId="32406"/>
    <cellStyle name="Percent 66 28" xfId="32407"/>
    <cellStyle name="Percent 66 29" xfId="32408"/>
    <cellStyle name="Percent 66 3" xfId="32409"/>
    <cellStyle name="Percent 66 30" xfId="32410"/>
    <cellStyle name="Percent 66 31" xfId="32411"/>
    <cellStyle name="Percent 66 32" xfId="32412"/>
    <cellStyle name="Percent 66 33" xfId="32413"/>
    <cellStyle name="Percent 66 34" xfId="32414"/>
    <cellStyle name="Percent 66 35" xfId="32415"/>
    <cellStyle name="Percent 66 36" xfId="32416"/>
    <cellStyle name="Percent 66 37" xfId="32417"/>
    <cellStyle name="Percent 66 38" xfId="32418"/>
    <cellStyle name="Percent 66 39" xfId="32419"/>
    <cellStyle name="Percent 66 4" xfId="32420"/>
    <cellStyle name="Percent 66 40" xfId="32421"/>
    <cellStyle name="Percent 66 41" xfId="32422"/>
    <cellStyle name="Percent 66 42" xfId="32423"/>
    <cellStyle name="Percent 66 43" xfId="32424"/>
    <cellStyle name="Percent 66 44" xfId="32425"/>
    <cellStyle name="Percent 66 45" xfId="32426"/>
    <cellStyle name="Percent 66 46" xfId="32427"/>
    <cellStyle name="Percent 66 47" xfId="32428"/>
    <cellStyle name="Percent 66 48" xfId="32429"/>
    <cellStyle name="Percent 66 49" xfId="32430"/>
    <cellStyle name="Percent 66 5" xfId="32431"/>
    <cellStyle name="Percent 66 50" xfId="32432"/>
    <cellStyle name="Percent 66 51" xfId="32433"/>
    <cellStyle name="Percent 66 52" xfId="32434"/>
    <cellStyle name="Percent 66 53" xfId="32435"/>
    <cellStyle name="Percent 66 54" xfId="32436"/>
    <cellStyle name="Percent 66 55" xfId="32437"/>
    <cellStyle name="Percent 66 56" xfId="32438"/>
    <cellStyle name="Percent 66 57" xfId="32439"/>
    <cellStyle name="Percent 66 58" xfId="32440"/>
    <cellStyle name="Percent 66 59" xfId="32441"/>
    <cellStyle name="Percent 66 6" xfId="32442"/>
    <cellStyle name="Percent 66 60" xfId="32443"/>
    <cellStyle name="Percent 66 61" xfId="32444"/>
    <cellStyle name="Percent 66 62" xfId="32445"/>
    <cellStyle name="Percent 66 63" xfId="32446"/>
    <cellStyle name="Percent 66 64" xfId="32447"/>
    <cellStyle name="Percent 66 65" xfId="32448"/>
    <cellStyle name="Percent 66 66" xfId="32449"/>
    <cellStyle name="Percent 66 67" xfId="32450"/>
    <cellStyle name="Percent 66 7" xfId="32451"/>
    <cellStyle name="Percent 66 8" xfId="32452"/>
    <cellStyle name="Percent 66 9" xfId="32453"/>
    <cellStyle name="Percent 67" xfId="1496"/>
    <cellStyle name="Percent 67 10" xfId="32454"/>
    <cellStyle name="Percent 67 11" xfId="32455"/>
    <cellStyle name="Percent 67 12" xfId="32456"/>
    <cellStyle name="Percent 67 13" xfId="32457"/>
    <cellStyle name="Percent 67 14" xfId="32458"/>
    <cellStyle name="Percent 67 15" xfId="32459"/>
    <cellStyle name="Percent 67 16" xfId="32460"/>
    <cellStyle name="Percent 67 17" xfId="32461"/>
    <cellStyle name="Percent 67 18" xfId="32462"/>
    <cellStyle name="Percent 67 19" xfId="32463"/>
    <cellStyle name="Percent 67 2" xfId="32464"/>
    <cellStyle name="Percent 67 20" xfId="32465"/>
    <cellStyle name="Percent 67 21" xfId="32466"/>
    <cellStyle name="Percent 67 22" xfId="32467"/>
    <cellStyle name="Percent 67 23" xfId="32468"/>
    <cellStyle name="Percent 67 24" xfId="32469"/>
    <cellStyle name="Percent 67 25" xfId="32470"/>
    <cellStyle name="Percent 67 26" xfId="32471"/>
    <cellStyle name="Percent 67 27" xfId="32472"/>
    <cellStyle name="Percent 67 28" xfId="32473"/>
    <cellStyle name="Percent 67 29" xfId="32474"/>
    <cellStyle name="Percent 67 3" xfId="32475"/>
    <cellStyle name="Percent 67 30" xfId="32476"/>
    <cellStyle name="Percent 67 31" xfId="32477"/>
    <cellStyle name="Percent 67 32" xfId="32478"/>
    <cellStyle name="Percent 67 33" xfId="32479"/>
    <cellStyle name="Percent 67 34" xfId="32480"/>
    <cellStyle name="Percent 67 35" xfId="32481"/>
    <cellStyle name="Percent 67 36" xfId="32482"/>
    <cellStyle name="Percent 67 37" xfId="32483"/>
    <cellStyle name="Percent 67 38" xfId="32484"/>
    <cellStyle name="Percent 67 39" xfId="32485"/>
    <cellStyle name="Percent 67 4" xfId="32486"/>
    <cellStyle name="Percent 67 40" xfId="32487"/>
    <cellStyle name="Percent 67 41" xfId="32488"/>
    <cellStyle name="Percent 67 42" xfId="32489"/>
    <cellStyle name="Percent 67 43" xfId="32490"/>
    <cellStyle name="Percent 67 44" xfId="32491"/>
    <cellStyle name="Percent 67 45" xfId="32492"/>
    <cellStyle name="Percent 67 46" xfId="32493"/>
    <cellStyle name="Percent 67 47" xfId="32494"/>
    <cellStyle name="Percent 67 48" xfId="32495"/>
    <cellStyle name="Percent 67 49" xfId="32496"/>
    <cellStyle name="Percent 67 5" xfId="32497"/>
    <cellStyle name="Percent 67 50" xfId="32498"/>
    <cellStyle name="Percent 67 51" xfId="32499"/>
    <cellStyle name="Percent 67 52" xfId="32500"/>
    <cellStyle name="Percent 67 53" xfId="32501"/>
    <cellStyle name="Percent 67 54" xfId="32502"/>
    <cellStyle name="Percent 67 55" xfId="32503"/>
    <cellStyle name="Percent 67 56" xfId="32504"/>
    <cellStyle name="Percent 67 57" xfId="32505"/>
    <cellStyle name="Percent 67 58" xfId="32506"/>
    <cellStyle name="Percent 67 59" xfId="32507"/>
    <cellStyle name="Percent 67 6" xfId="32508"/>
    <cellStyle name="Percent 67 60" xfId="32509"/>
    <cellStyle name="Percent 67 61" xfId="32510"/>
    <cellStyle name="Percent 67 62" xfId="32511"/>
    <cellStyle name="Percent 67 63" xfId="32512"/>
    <cellStyle name="Percent 67 64" xfId="32513"/>
    <cellStyle name="Percent 67 65" xfId="32514"/>
    <cellStyle name="Percent 67 66" xfId="32515"/>
    <cellStyle name="Percent 67 67" xfId="32516"/>
    <cellStyle name="Percent 67 7" xfId="32517"/>
    <cellStyle name="Percent 67 8" xfId="32518"/>
    <cellStyle name="Percent 67 9" xfId="32519"/>
    <cellStyle name="Percent 68" xfId="1497"/>
    <cellStyle name="Percent 68 10" xfId="32520"/>
    <cellStyle name="Percent 68 11" xfId="32521"/>
    <cellStyle name="Percent 68 12" xfId="32522"/>
    <cellStyle name="Percent 68 13" xfId="32523"/>
    <cellStyle name="Percent 68 14" xfId="32524"/>
    <cellStyle name="Percent 68 15" xfId="32525"/>
    <cellStyle name="Percent 68 16" xfId="32526"/>
    <cellStyle name="Percent 68 17" xfId="32527"/>
    <cellStyle name="Percent 68 18" xfId="32528"/>
    <cellStyle name="Percent 68 19" xfId="32529"/>
    <cellStyle name="Percent 68 2" xfId="32530"/>
    <cellStyle name="Percent 68 20" xfId="32531"/>
    <cellStyle name="Percent 68 21" xfId="32532"/>
    <cellStyle name="Percent 68 22" xfId="32533"/>
    <cellStyle name="Percent 68 23" xfId="32534"/>
    <cellStyle name="Percent 68 24" xfId="32535"/>
    <cellStyle name="Percent 68 25" xfId="32536"/>
    <cellStyle name="Percent 68 26" xfId="32537"/>
    <cellStyle name="Percent 68 27" xfId="32538"/>
    <cellStyle name="Percent 68 28" xfId="32539"/>
    <cellStyle name="Percent 68 29" xfId="32540"/>
    <cellStyle name="Percent 68 3" xfId="32541"/>
    <cellStyle name="Percent 68 30" xfId="32542"/>
    <cellStyle name="Percent 68 31" xfId="32543"/>
    <cellStyle name="Percent 68 32" xfId="32544"/>
    <cellStyle name="Percent 68 33" xfId="32545"/>
    <cellStyle name="Percent 68 34" xfId="32546"/>
    <cellStyle name="Percent 68 35" xfId="32547"/>
    <cellStyle name="Percent 68 36" xfId="32548"/>
    <cellStyle name="Percent 68 37" xfId="32549"/>
    <cellStyle name="Percent 68 38" xfId="32550"/>
    <cellStyle name="Percent 68 39" xfId="32551"/>
    <cellStyle name="Percent 68 4" xfId="32552"/>
    <cellStyle name="Percent 68 40" xfId="32553"/>
    <cellStyle name="Percent 68 41" xfId="32554"/>
    <cellStyle name="Percent 68 42" xfId="32555"/>
    <cellStyle name="Percent 68 43" xfId="32556"/>
    <cellStyle name="Percent 68 44" xfId="32557"/>
    <cellStyle name="Percent 68 45" xfId="32558"/>
    <cellStyle name="Percent 68 46" xfId="32559"/>
    <cellStyle name="Percent 68 47" xfId="32560"/>
    <cellStyle name="Percent 68 48" xfId="32561"/>
    <cellStyle name="Percent 68 49" xfId="32562"/>
    <cellStyle name="Percent 68 5" xfId="32563"/>
    <cellStyle name="Percent 68 50" xfId="32564"/>
    <cellStyle name="Percent 68 51" xfId="32565"/>
    <cellStyle name="Percent 68 52" xfId="32566"/>
    <cellStyle name="Percent 68 53" xfId="32567"/>
    <cellStyle name="Percent 68 54" xfId="32568"/>
    <cellStyle name="Percent 68 55" xfId="32569"/>
    <cellStyle name="Percent 68 56" xfId="32570"/>
    <cellStyle name="Percent 68 57" xfId="32571"/>
    <cellStyle name="Percent 68 58" xfId="32572"/>
    <cellStyle name="Percent 68 59" xfId="32573"/>
    <cellStyle name="Percent 68 6" xfId="32574"/>
    <cellStyle name="Percent 68 60" xfId="32575"/>
    <cellStyle name="Percent 68 61" xfId="32576"/>
    <cellStyle name="Percent 68 62" xfId="32577"/>
    <cellStyle name="Percent 68 63" xfId="32578"/>
    <cellStyle name="Percent 68 64" xfId="32579"/>
    <cellStyle name="Percent 68 65" xfId="32580"/>
    <cellStyle name="Percent 68 66" xfId="32581"/>
    <cellStyle name="Percent 68 67" xfId="32582"/>
    <cellStyle name="Percent 68 7" xfId="32583"/>
    <cellStyle name="Percent 68 8" xfId="32584"/>
    <cellStyle name="Percent 68 9" xfId="32585"/>
    <cellStyle name="Percent 69" xfId="1498"/>
    <cellStyle name="Percent 69 10" xfId="32586"/>
    <cellStyle name="Percent 69 11" xfId="32587"/>
    <cellStyle name="Percent 69 12" xfId="32588"/>
    <cellStyle name="Percent 69 13" xfId="32589"/>
    <cellStyle name="Percent 69 14" xfId="32590"/>
    <cellStyle name="Percent 69 15" xfId="32591"/>
    <cellStyle name="Percent 69 16" xfId="32592"/>
    <cellStyle name="Percent 69 17" xfId="32593"/>
    <cellStyle name="Percent 69 18" xfId="32594"/>
    <cellStyle name="Percent 69 19" xfId="32595"/>
    <cellStyle name="Percent 69 2" xfId="32596"/>
    <cellStyle name="Percent 69 20" xfId="32597"/>
    <cellStyle name="Percent 69 21" xfId="32598"/>
    <cellStyle name="Percent 69 22" xfId="32599"/>
    <cellStyle name="Percent 69 23" xfId="32600"/>
    <cellStyle name="Percent 69 24" xfId="32601"/>
    <cellStyle name="Percent 69 25" xfId="32602"/>
    <cellStyle name="Percent 69 26" xfId="32603"/>
    <cellStyle name="Percent 69 27" xfId="32604"/>
    <cellStyle name="Percent 69 28" xfId="32605"/>
    <cellStyle name="Percent 69 29" xfId="32606"/>
    <cellStyle name="Percent 69 3" xfId="32607"/>
    <cellStyle name="Percent 69 30" xfId="32608"/>
    <cellStyle name="Percent 69 31" xfId="32609"/>
    <cellStyle name="Percent 69 32" xfId="32610"/>
    <cellStyle name="Percent 69 33" xfId="32611"/>
    <cellStyle name="Percent 69 34" xfId="32612"/>
    <cellStyle name="Percent 69 35" xfId="32613"/>
    <cellStyle name="Percent 69 36" xfId="32614"/>
    <cellStyle name="Percent 69 37" xfId="32615"/>
    <cellStyle name="Percent 69 38" xfId="32616"/>
    <cellStyle name="Percent 69 39" xfId="32617"/>
    <cellStyle name="Percent 69 4" xfId="32618"/>
    <cellStyle name="Percent 69 40" xfId="32619"/>
    <cellStyle name="Percent 69 41" xfId="32620"/>
    <cellStyle name="Percent 69 42" xfId="32621"/>
    <cellStyle name="Percent 69 43" xfId="32622"/>
    <cellStyle name="Percent 69 44" xfId="32623"/>
    <cellStyle name="Percent 69 45" xfId="32624"/>
    <cellStyle name="Percent 69 46" xfId="32625"/>
    <cellStyle name="Percent 69 47" xfId="32626"/>
    <cellStyle name="Percent 69 48" xfId="32627"/>
    <cellStyle name="Percent 69 49" xfId="32628"/>
    <cellStyle name="Percent 69 5" xfId="32629"/>
    <cellStyle name="Percent 69 50" xfId="32630"/>
    <cellStyle name="Percent 69 51" xfId="32631"/>
    <cellStyle name="Percent 69 52" xfId="32632"/>
    <cellStyle name="Percent 69 53" xfId="32633"/>
    <cellStyle name="Percent 69 54" xfId="32634"/>
    <cellStyle name="Percent 69 55" xfId="32635"/>
    <cellStyle name="Percent 69 56" xfId="32636"/>
    <cellStyle name="Percent 69 57" xfId="32637"/>
    <cellStyle name="Percent 69 58" xfId="32638"/>
    <cellStyle name="Percent 69 59" xfId="32639"/>
    <cellStyle name="Percent 69 6" xfId="32640"/>
    <cellStyle name="Percent 69 60" xfId="32641"/>
    <cellStyle name="Percent 69 61" xfId="32642"/>
    <cellStyle name="Percent 69 62" xfId="32643"/>
    <cellStyle name="Percent 69 63" xfId="32644"/>
    <cellStyle name="Percent 69 64" xfId="32645"/>
    <cellStyle name="Percent 69 65" xfId="32646"/>
    <cellStyle name="Percent 69 66" xfId="32647"/>
    <cellStyle name="Percent 69 67" xfId="32648"/>
    <cellStyle name="Percent 69 7" xfId="32649"/>
    <cellStyle name="Percent 69 8" xfId="32650"/>
    <cellStyle name="Percent 69 9" xfId="32651"/>
    <cellStyle name="Percent 7" xfId="1499"/>
    <cellStyle name="Percent 7 10" xfId="32652"/>
    <cellStyle name="Percent 7 11" xfId="32653"/>
    <cellStyle name="Percent 7 12" xfId="32654"/>
    <cellStyle name="Percent 7 13" xfId="32655"/>
    <cellStyle name="Percent 7 14" xfId="32656"/>
    <cellStyle name="Percent 7 15" xfId="32657"/>
    <cellStyle name="Percent 7 16" xfId="32658"/>
    <cellStyle name="Percent 7 17" xfId="32659"/>
    <cellStyle name="Percent 7 18" xfId="32660"/>
    <cellStyle name="Percent 7 19" xfId="32661"/>
    <cellStyle name="Percent 7 2" xfId="1500"/>
    <cellStyle name="Percent 7 2 10" xfId="32662"/>
    <cellStyle name="Percent 7 2 11" xfId="32663"/>
    <cellStyle name="Percent 7 2 12" xfId="32664"/>
    <cellStyle name="Percent 7 2 13" xfId="32665"/>
    <cellStyle name="Percent 7 2 14" xfId="32666"/>
    <cellStyle name="Percent 7 2 15" xfId="32667"/>
    <cellStyle name="Percent 7 2 16" xfId="32668"/>
    <cellStyle name="Percent 7 2 17" xfId="32669"/>
    <cellStyle name="Percent 7 2 18" xfId="32670"/>
    <cellStyle name="Percent 7 2 19" xfId="32671"/>
    <cellStyle name="Percent 7 2 2" xfId="32672"/>
    <cellStyle name="Percent 7 2 20" xfId="32673"/>
    <cellStyle name="Percent 7 2 21" xfId="32674"/>
    <cellStyle name="Percent 7 2 22" xfId="32675"/>
    <cellStyle name="Percent 7 2 23" xfId="32676"/>
    <cellStyle name="Percent 7 2 24" xfId="32677"/>
    <cellStyle name="Percent 7 2 25" xfId="32678"/>
    <cellStyle name="Percent 7 2 26" xfId="32679"/>
    <cellStyle name="Percent 7 2 27" xfId="32680"/>
    <cellStyle name="Percent 7 2 28" xfId="32681"/>
    <cellStyle name="Percent 7 2 29" xfId="32682"/>
    <cellStyle name="Percent 7 2 3" xfId="32683"/>
    <cellStyle name="Percent 7 2 30" xfId="32684"/>
    <cellStyle name="Percent 7 2 31" xfId="32685"/>
    <cellStyle name="Percent 7 2 32" xfId="32686"/>
    <cellStyle name="Percent 7 2 33" xfId="32687"/>
    <cellStyle name="Percent 7 2 34" xfId="32688"/>
    <cellStyle name="Percent 7 2 35" xfId="32689"/>
    <cellStyle name="Percent 7 2 36" xfId="32690"/>
    <cellStyle name="Percent 7 2 37" xfId="32691"/>
    <cellStyle name="Percent 7 2 38" xfId="32692"/>
    <cellStyle name="Percent 7 2 39" xfId="32693"/>
    <cellStyle name="Percent 7 2 4" xfId="32694"/>
    <cellStyle name="Percent 7 2 40" xfId="32695"/>
    <cellStyle name="Percent 7 2 41" xfId="32696"/>
    <cellStyle name="Percent 7 2 42" xfId="32697"/>
    <cellStyle name="Percent 7 2 43" xfId="32698"/>
    <cellStyle name="Percent 7 2 44" xfId="32699"/>
    <cellStyle name="Percent 7 2 45" xfId="32700"/>
    <cellStyle name="Percent 7 2 46" xfId="32701"/>
    <cellStyle name="Percent 7 2 47" xfId="32702"/>
    <cellStyle name="Percent 7 2 48" xfId="32703"/>
    <cellStyle name="Percent 7 2 49" xfId="32704"/>
    <cellStyle name="Percent 7 2 5" xfId="32705"/>
    <cellStyle name="Percent 7 2 50" xfId="32706"/>
    <cellStyle name="Percent 7 2 51" xfId="32707"/>
    <cellStyle name="Percent 7 2 52" xfId="32708"/>
    <cellStyle name="Percent 7 2 53" xfId="32709"/>
    <cellStyle name="Percent 7 2 54" xfId="32710"/>
    <cellStyle name="Percent 7 2 55" xfId="32711"/>
    <cellStyle name="Percent 7 2 56" xfId="32712"/>
    <cellStyle name="Percent 7 2 57" xfId="32713"/>
    <cellStyle name="Percent 7 2 58" xfId="32714"/>
    <cellStyle name="Percent 7 2 59" xfId="32715"/>
    <cellStyle name="Percent 7 2 6" xfId="32716"/>
    <cellStyle name="Percent 7 2 60" xfId="32717"/>
    <cellStyle name="Percent 7 2 61" xfId="32718"/>
    <cellStyle name="Percent 7 2 62" xfId="32719"/>
    <cellStyle name="Percent 7 2 63" xfId="32720"/>
    <cellStyle name="Percent 7 2 64" xfId="32721"/>
    <cellStyle name="Percent 7 2 65" xfId="32722"/>
    <cellStyle name="Percent 7 2 66" xfId="32723"/>
    <cellStyle name="Percent 7 2 67" xfId="32724"/>
    <cellStyle name="Percent 7 2 7" xfId="32725"/>
    <cellStyle name="Percent 7 2 8" xfId="32726"/>
    <cellStyle name="Percent 7 2 9" xfId="32727"/>
    <cellStyle name="Percent 7 20" xfId="32728"/>
    <cellStyle name="Percent 7 21" xfId="32729"/>
    <cellStyle name="Percent 7 22" xfId="32730"/>
    <cellStyle name="Percent 7 23" xfId="32731"/>
    <cellStyle name="Percent 7 24" xfId="32732"/>
    <cellStyle name="Percent 7 25" xfId="32733"/>
    <cellStyle name="Percent 7 26" xfId="32734"/>
    <cellStyle name="Percent 7 27" xfId="32735"/>
    <cellStyle name="Percent 7 28" xfId="32736"/>
    <cellStyle name="Percent 7 29" xfId="32737"/>
    <cellStyle name="Percent 7 3" xfId="32738"/>
    <cellStyle name="Percent 7 30" xfId="32739"/>
    <cellStyle name="Percent 7 31" xfId="32740"/>
    <cellStyle name="Percent 7 32" xfId="32741"/>
    <cellStyle name="Percent 7 33" xfId="32742"/>
    <cellStyle name="Percent 7 34" xfId="32743"/>
    <cellStyle name="Percent 7 35" xfId="32744"/>
    <cellStyle name="Percent 7 36" xfId="32745"/>
    <cellStyle name="Percent 7 37" xfId="32746"/>
    <cellStyle name="Percent 7 38" xfId="32747"/>
    <cellStyle name="Percent 7 39" xfId="32748"/>
    <cellStyle name="Percent 7 4" xfId="32749"/>
    <cellStyle name="Percent 7 40" xfId="32750"/>
    <cellStyle name="Percent 7 41" xfId="32751"/>
    <cellStyle name="Percent 7 42" xfId="32752"/>
    <cellStyle name="Percent 7 43" xfId="32753"/>
    <cellStyle name="Percent 7 44" xfId="32754"/>
    <cellStyle name="Percent 7 45" xfId="32755"/>
    <cellStyle name="Percent 7 46" xfId="32756"/>
    <cellStyle name="Percent 7 47" xfId="32757"/>
    <cellStyle name="Percent 7 48" xfId="32758"/>
    <cellStyle name="Percent 7 49" xfId="32759"/>
    <cellStyle name="Percent 7 5" xfId="32760"/>
    <cellStyle name="Percent 7 50" xfId="32761"/>
    <cellStyle name="Percent 7 51" xfId="32762"/>
    <cellStyle name="Percent 7 52" xfId="32763"/>
    <cellStyle name="Percent 7 53" xfId="32764"/>
    <cellStyle name="Percent 7 54" xfId="32765"/>
    <cellStyle name="Percent 7 55" xfId="32766"/>
    <cellStyle name="Percent 7 56" xfId="32767"/>
    <cellStyle name="Percent 7 57" xfId="32768"/>
    <cellStyle name="Percent 7 58" xfId="32769"/>
    <cellStyle name="Percent 7 59" xfId="32770"/>
    <cellStyle name="Percent 7 6" xfId="32771"/>
    <cellStyle name="Percent 7 60" xfId="32772"/>
    <cellStyle name="Percent 7 61" xfId="32773"/>
    <cellStyle name="Percent 7 62" xfId="32774"/>
    <cellStyle name="Percent 7 63" xfId="32775"/>
    <cellStyle name="Percent 7 64" xfId="32776"/>
    <cellStyle name="Percent 7 65" xfId="32777"/>
    <cellStyle name="Percent 7 66" xfId="32778"/>
    <cellStyle name="Percent 7 67" xfId="32779"/>
    <cellStyle name="Percent 7 68" xfId="32780"/>
    <cellStyle name="Percent 7 7" xfId="32781"/>
    <cellStyle name="Percent 7 8" xfId="32782"/>
    <cellStyle name="Percent 7 9" xfId="32783"/>
    <cellStyle name="Percent 70" xfId="1501"/>
    <cellStyle name="Percent 70 10" xfId="32784"/>
    <cellStyle name="Percent 70 11" xfId="32785"/>
    <cellStyle name="Percent 70 12" xfId="32786"/>
    <cellStyle name="Percent 70 13" xfId="32787"/>
    <cellStyle name="Percent 70 14" xfId="32788"/>
    <cellStyle name="Percent 70 15" xfId="32789"/>
    <cellStyle name="Percent 70 16" xfId="32790"/>
    <cellStyle name="Percent 70 17" xfId="32791"/>
    <cellStyle name="Percent 70 18" xfId="32792"/>
    <cellStyle name="Percent 70 19" xfId="32793"/>
    <cellStyle name="Percent 70 2" xfId="32794"/>
    <cellStyle name="Percent 70 20" xfId="32795"/>
    <cellStyle name="Percent 70 21" xfId="32796"/>
    <cellStyle name="Percent 70 22" xfId="32797"/>
    <cellStyle name="Percent 70 23" xfId="32798"/>
    <cellStyle name="Percent 70 24" xfId="32799"/>
    <cellStyle name="Percent 70 25" xfId="32800"/>
    <cellStyle name="Percent 70 26" xfId="32801"/>
    <cellStyle name="Percent 70 27" xfId="32802"/>
    <cellStyle name="Percent 70 28" xfId="32803"/>
    <cellStyle name="Percent 70 29" xfId="32804"/>
    <cellStyle name="Percent 70 3" xfId="32805"/>
    <cellStyle name="Percent 70 30" xfId="32806"/>
    <cellStyle name="Percent 70 31" xfId="32807"/>
    <cellStyle name="Percent 70 32" xfId="32808"/>
    <cellStyle name="Percent 70 33" xfId="32809"/>
    <cellStyle name="Percent 70 34" xfId="32810"/>
    <cellStyle name="Percent 70 35" xfId="32811"/>
    <cellStyle name="Percent 70 36" xfId="32812"/>
    <cellStyle name="Percent 70 37" xfId="32813"/>
    <cellStyle name="Percent 70 38" xfId="32814"/>
    <cellStyle name="Percent 70 39" xfId="32815"/>
    <cellStyle name="Percent 70 4" xfId="32816"/>
    <cellStyle name="Percent 70 40" xfId="32817"/>
    <cellStyle name="Percent 70 41" xfId="32818"/>
    <cellStyle name="Percent 70 42" xfId="32819"/>
    <cellStyle name="Percent 70 43" xfId="32820"/>
    <cellStyle name="Percent 70 44" xfId="32821"/>
    <cellStyle name="Percent 70 45" xfId="32822"/>
    <cellStyle name="Percent 70 46" xfId="32823"/>
    <cellStyle name="Percent 70 47" xfId="32824"/>
    <cellStyle name="Percent 70 48" xfId="32825"/>
    <cellStyle name="Percent 70 49" xfId="32826"/>
    <cellStyle name="Percent 70 5" xfId="32827"/>
    <cellStyle name="Percent 70 50" xfId="32828"/>
    <cellStyle name="Percent 70 51" xfId="32829"/>
    <cellStyle name="Percent 70 52" xfId="32830"/>
    <cellStyle name="Percent 70 53" xfId="32831"/>
    <cellStyle name="Percent 70 54" xfId="32832"/>
    <cellStyle name="Percent 70 55" xfId="32833"/>
    <cellStyle name="Percent 70 56" xfId="32834"/>
    <cellStyle name="Percent 70 57" xfId="32835"/>
    <cellStyle name="Percent 70 58" xfId="32836"/>
    <cellStyle name="Percent 70 59" xfId="32837"/>
    <cellStyle name="Percent 70 6" xfId="32838"/>
    <cellStyle name="Percent 70 60" xfId="32839"/>
    <cellStyle name="Percent 70 61" xfId="32840"/>
    <cellStyle name="Percent 70 62" xfId="32841"/>
    <cellStyle name="Percent 70 63" xfId="32842"/>
    <cellStyle name="Percent 70 64" xfId="32843"/>
    <cellStyle name="Percent 70 65" xfId="32844"/>
    <cellStyle name="Percent 70 66" xfId="32845"/>
    <cellStyle name="Percent 70 67" xfId="32846"/>
    <cellStyle name="Percent 70 7" xfId="32847"/>
    <cellStyle name="Percent 70 8" xfId="32848"/>
    <cellStyle name="Percent 70 9" xfId="32849"/>
    <cellStyle name="Percent 71" xfId="1502"/>
    <cellStyle name="Percent 71 10" xfId="32850"/>
    <cellStyle name="Percent 71 11" xfId="32851"/>
    <cellStyle name="Percent 71 12" xfId="32852"/>
    <cellStyle name="Percent 71 13" xfId="32853"/>
    <cellStyle name="Percent 71 14" xfId="32854"/>
    <cellStyle name="Percent 71 15" xfId="32855"/>
    <cellStyle name="Percent 71 16" xfId="32856"/>
    <cellStyle name="Percent 71 17" xfId="32857"/>
    <cellStyle name="Percent 71 18" xfId="32858"/>
    <cellStyle name="Percent 71 19" xfId="32859"/>
    <cellStyle name="Percent 71 2" xfId="32860"/>
    <cellStyle name="Percent 71 20" xfId="32861"/>
    <cellStyle name="Percent 71 21" xfId="32862"/>
    <cellStyle name="Percent 71 22" xfId="32863"/>
    <cellStyle name="Percent 71 23" xfId="32864"/>
    <cellStyle name="Percent 71 24" xfId="32865"/>
    <cellStyle name="Percent 71 25" xfId="32866"/>
    <cellStyle name="Percent 71 26" xfId="32867"/>
    <cellStyle name="Percent 71 27" xfId="32868"/>
    <cellStyle name="Percent 71 28" xfId="32869"/>
    <cellStyle name="Percent 71 29" xfId="32870"/>
    <cellStyle name="Percent 71 3" xfId="32871"/>
    <cellStyle name="Percent 71 30" xfId="32872"/>
    <cellStyle name="Percent 71 31" xfId="32873"/>
    <cellStyle name="Percent 71 32" xfId="32874"/>
    <cellStyle name="Percent 71 33" xfId="32875"/>
    <cellStyle name="Percent 71 34" xfId="32876"/>
    <cellStyle name="Percent 71 35" xfId="32877"/>
    <cellStyle name="Percent 71 36" xfId="32878"/>
    <cellStyle name="Percent 71 37" xfId="32879"/>
    <cellStyle name="Percent 71 38" xfId="32880"/>
    <cellStyle name="Percent 71 39" xfId="32881"/>
    <cellStyle name="Percent 71 4" xfId="32882"/>
    <cellStyle name="Percent 71 40" xfId="32883"/>
    <cellStyle name="Percent 71 41" xfId="32884"/>
    <cellStyle name="Percent 71 42" xfId="32885"/>
    <cellStyle name="Percent 71 43" xfId="32886"/>
    <cellStyle name="Percent 71 44" xfId="32887"/>
    <cellStyle name="Percent 71 45" xfId="32888"/>
    <cellStyle name="Percent 71 46" xfId="32889"/>
    <cellStyle name="Percent 71 47" xfId="32890"/>
    <cellStyle name="Percent 71 48" xfId="32891"/>
    <cellStyle name="Percent 71 49" xfId="32892"/>
    <cellStyle name="Percent 71 5" xfId="32893"/>
    <cellStyle name="Percent 71 50" xfId="32894"/>
    <cellStyle name="Percent 71 51" xfId="32895"/>
    <cellStyle name="Percent 71 52" xfId="32896"/>
    <cellStyle name="Percent 71 53" xfId="32897"/>
    <cellStyle name="Percent 71 54" xfId="32898"/>
    <cellStyle name="Percent 71 55" xfId="32899"/>
    <cellStyle name="Percent 71 56" xfId="32900"/>
    <cellStyle name="Percent 71 57" xfId="32901"/>
    <cellStyle name="Percent 71 58" xfId="32902"/>
    <cellStyle name="Percent 71 59" xfId="32903"/>
    <cellStyle name="Percent 71 6" xfId="32904"/>
    <cellStyle name="Percent 71 60" xfId="32905"/>
    <cellStyle name="Percent 71 61" xfId="32906"/>
    <cellStyle name="Percent 71 62" xfId="32907"/>
    <cellStyle name="Percent 71 63" xfId="32908"/>
    <cellStyle name="Percent 71 64" xfId="32909"/>
    <cellStyle name="Percent 71 65" xfId="32910"/>
    <cellStyle name="Percent 71 66" xfId="32911"/>
    <cellStyle name="Percent 71 67" xfId="32912"/>
    <cellStyle name="Percent 71 7" xfId="32913"/>
    <cellStyle name="Percent 71 8" xfId="32914"/>
    <cellStyle name="Percent 71 9" xfId="32915"/>
    <cellStyle name="Percent 72" xfId="1503"/>
    <cellStyle name="Percent 72 10" xfId="32916"/>
    <cellStyle name="Percent 72 11" xfId="32917"/>
    <cellStyle name="Percent 72 12" xfId="32918"/>
    <cellStyle name="Percent 72 13" xfId="32919"/>
    <cellStyle name="Percent 72 14" xfId="32920"/>
    <cellStyle name="Percent 72 15" xfId="32921"/>
    <cellStyle name="Percent 72 16" xfId="32922"/>
    <cellStyle name="Percent 72 17" xfId="32923"/>
    <cellStyle name="Percent 72 18" xfId="32924"/>
    <cellStyle name="Percent 72 19" xfId="32925"/>
    <cellStyle name="Percent 72 2" xfId="32926"/>
    <cellStyle name="Percent 72 20" xfId="32927"/>
    <cellStyle name="Percent 72 21" xfId="32928"/>
    <cellStyle name="Percent 72 22" xfId="32929"/>
    <cellStyle name="Percent 72 23" xfId="32930"/>
    <cellStyle name="Percent 72 24" xfId="32931"/>
    <cellStyle name="Percent 72 25" xfId="32932"/>
    <cellStyle name="Percent 72 26" xfId="32933"/>
    <cellStyle name="Percent 72 27" xfId="32934"/>
    <cellStyle name="Percent 72 28" xfId="32935"/>
    <cellStyle name="Percent 72 29" xfId="32936"/>
    <cellStyle name="Percent 72 3" xfId="32937"/>
    <cellStyle name="Percent 72 30" xfId="32938"/>
    <cellStyle name="Percent 72 31" xfId="32939"/>
    <cellStyle name="Percent 72 32" xfId="32940"/>
    <cellStyle name="Percent 72 33" xfId="32941"/>
    <cellStyle name="Percent 72 34" xfId="32942"/>
    <cellStyle name="Percent 72 35" xfId="32943"/>
    <cellStyle name="Percent 72 36" xfId="32944"/>
    <cellStyle name="Percent 72 37" xfId="32945"/>
    <cellStyle name="Percent 72 38" xfId="32946"/>
    <cellStyle name="Percent 72 39" xfId="32947"/>
    <cellStyle name="Percent 72 4" xfId="32948"/>
    <cellStyle name="Percent 72 40" xfId="32949"/>
    <cellStyle name="Percent 72 41" xfId="32950"/>
    <cellStyle name="Percent 72 42" xfId="32951"/>
    <cellStyle name="Percent 72 43" xfId="32952"/>
    <cellStyle name="Percent 72 44" xfId="32953"/>
    <cellStyle name="Percent 72 45" xfId="32954"/>
    <cellStyle name="Percent 72 46" xfId="32955"/>
    <cellStyle name="Percent 72 47" xfId="32956"/>
    <cellStyle name="Percent 72 48" xfId="32957"/>
    <cellStyle name="Percent 72 49" xfId="32958"/>
    <cellStyle name="Percent 72 5" xfId="32959"/>
    <cellStyle name="Percent 72 50" xfId="32960"/>
    <cellStyle name="Percent 72 51" xfId="32961"/>
    <cellStyle name="Percent 72 52" xfId="32962"/>
    <cellStyle name="Percent 72 53" xfId="32963"/>
    <cellStyle name="Percent 72 54" xfId="32964"/>
    <cellStyle name="Percent 72 55" xfId="32965"/>
    <cellStyle name="Percent 72 56" xfId="32966"/>
    <cellStyle name="Percent 72 57" xfId="32967"/>
    <cellStyle name="Percent 72 58" xfId="32968"/>
    <cellStyle name="Percent 72 59" xfId="32969"/>
    <cellStyle name="Percent 72 6" xfId="32970"/>
    <cellStyle name="Percent 72 60" xfId="32971"/>
    <cellStyle name="Percent 72 61" xfId="32972"/>
    <cellStyle name="Percent 72 62" xfId="32973"/>
    <cellStyle name="Percent 72 63" xfId="32974"/>
    <cellStyle name="Percent 72 64" xfId="32975"/>
    <cellStyle name="Percent 72 65" xfId="32976"/>
    <cellStyle name="Percent 72 66" xfId="32977"/>
    <cellStyle name="Percent 72 67" xfId="32978"/>
    <cellStyle name="Percent 72 7" xfId="32979"/>
    <cellStyle name="Percent 72 8" xfId="32980"/>
    <cellStyle name="Percent 72 9" xfId="32981"/>
    <cellStyle name="Percent 73" xfId="1504"/>
    <cellStyle name="Percent 73 10" xfId="32982"/>
    <cellStyle name="Percent 73 11" xfId="32983"/>
    <cellStyle name="Percent 73 12" xfId="32984"/>
    <cellStyle name="Percent 73 13" xfId="32985"/>
    <cellStyle name="Percent 73 14" xfId="32986"/>
    <cellStyle name="Percent 73 15" xfId="32987"/>
    <cellStyle name="Percent 73 16" xfId="32988"/>
    <cellStyle name="Percent 73 17" xfId="32989"/>
    <cellStyle name="Percent 73 18" xfId="32990"/>
    <cellStyle name="Percent 73 19" xfId="32991"/>
    <cellStyle name="Percent 73 2" xfId="32992"/>
    <cellStyle name="Percent 73 20" xfId="32993"/>
    <cellStyle name="Percent 73 21" xfId="32994"/>
    <cellStyle name="Percent 73 22" xfId="32995"/>
    <cellStyle name="Percent 73 23" xfId="32996"/>
    <cellStyle name="Percent 73 24" xfId="32997"/>
    <cellStyle name="Percent 73 25" xfId="32998"/>
    <cellStyle name="Percent 73 26" xfId="32999"/>
    <cellStyle name="Percent 73 27" xfId="33000"/>
    <cellStyle name="Percent 73 28" xfId="33001"/>
    <cellStyle name="Percent 73 29" xfId="33002"/>
    <cellStyle name="Percent 73 3" xfId="33003"/>
    <cellStyle name="Percent 73 30" xfId="33004"/>
    <cellStyle name="Percent 73 31" xfId="33005"/>
    <cellStyle name="Percent 73 32" xfId="33006"/>
    <cellStyle name="Percent 73 33" xfId="33007"/>
    <cellStyle name="Percent 73 34" xfId="33008"/>
    <cellStyle name="Percent 73 35" xfId="33009"/>
    <cellStyle name="Percent 73 36" xfId="33010"/>
    <cellStyle name="Percent 73 37" xfId="33011"/>
    <cellStyle name="Percent 73 38" xfId="33012"/>
    <cellStyle name="Percent 73 39" xfId="33013"/>
    <cellStyle name="Percent 73 4" xfId="33014"/>
    <cellStyle name="Percent 73 40" xfId="33015"/>
    <cellStyle name="Percent 73 41" xfId="33016"/>
    <cellStyle name="Percent 73 42" xfId="33017"/>
    <cellStyle name="Percent 73 43" xfId="33018"/>
    <cellStyle name="Percent 73 44" xfId="33019"/>
    <cellStyle name="Percent 73 45" xfId="33020"/>
    <cellStyle name="Percent 73 46" xfId="33021"/>
    <cellStyle name="Percent 73 47" xfId="33022"/>
    <cellStyle name="Percent 73 48" xfId="33023"/>
    <cellStyle name="Percent 73 49" xfId="33024"/>
    <cellStyle name="Percent 73 5" xfId="33025"/>
    <cellStyle name="Percent 73 50" xfId="33026"/>
    <cellStyle name="Percent 73 51" xfId="33027"/>
    <cellStyle name="Percent 73 52" xfId="33028"/>
    <cellStyle name="Percent 73 53" xfId="33029"/>
    <cellStyle name="Percent 73 54" xfId="33030"/>
    <cellStyle name="Percent 73 55" xfId="33031"/>
    <cellStyle name="Percent 73 56" xfId="33032"/>
    <cellStyle name="Percent 73 57" xfId="33033"/>
    <cellStyle name="Percent 73 58" xfId="33034"/>
    <cellStyle name="Percent 73 59" xfId="33035"/>
    <cellStyle name="Percent 73 6" xfId="33036"/>
    <cellStyle name="Percent 73 60" xfId="33037"/>
    <cellStyle name="Percent 73 61" xfId="33038"/>
    <cellStyle name="Percent 73 62" xfId="33039"/>
    <cellStyle name="Percent 73 63" xfId="33040"/>
    <cellStyle name="Percent 73 64" xfId="33041"/>
    <cellStyle name="Percent 73 65" xfId="33042"/>
    <cellStyle name="Percent 73 66" xfId="33043"/>
    <cellStyle name="Percent 73 67" xfId="33044"/>
    <cellStyle name="Percent 73 7" xfId="33045"/>
    <cellStyle name="Percent 73 8" xfId="33046"/>
    <cellStyle name="Percent 73 9" xfId="33047"/>
    <cellStyle name="Percent 74" xfId="1505"/>
    <cellStyle name="Percent 74 10" xfId="33048"/>
    <cellStyle name="Percent 74 11" xfId="33049"/>
    <cellStyle name="Percent 74 12" xfId="33050"/>
    <cellStyle name="Percent 74 13" xfId="33051"/>
    <cellStyle name="Percent 74 14" xfId="33052"/>
    <cellStyle name="Percent 74 15" xfId="33053"/>
    <cellStyle name="Percent 74 16" xfId="33054"/>
    <cellStyle name="Percent 74 17" xfId="33055"/>
    <cellStyle name="Percent 74 18" xfId="33056"/>
    <cellStyle name="Percent 74 19" xfId="33057"/>
    <cellStyle name="Percent 74 2" xfId="33058"/>
    <cellStyle name="Percent 74 20" xfId="33059"/>
    <cellStyle name="Percent 74 21" xfId="33060"/>
    <cellStyle name="Percent 74 22" xfId="33061"/>
    <cellStyle name="Percent 74 23" xfId="33062"/>
    <cellStyle name="Percent 74 24" xfId="33063"/>
    <cellStyle name="Percent 74 25" xfId="33064"/>
    <cellStyle name="Percent 74 26" xfId="33065"/>
    <cellStyle name="Percent 74 27" xfId="33066"/>
    <cellStyle name="Percent 74 28" xfId="33067"/>
    <cellStyle name="Percent 74 29" xfId="33068"/>
    <cellStyle name="Percent 74 3" xfId="33069"/>
    <cellStyle name="Percent 74 30" xfId="33070"/>
    <cellStyle name="Percent 74 31" xfId="33071"/>
    <cellStyle name="Percent 74 32" xfId="33072"/>
    <cellStyle name="Percent 74 33" xfId="33073"/>
    <cellStyle name="Percent 74 34" xfId="33074"/>
    <cellStyle name="Percent 74 35" xfId="33075"/>
    <cellStyle name="Percent 74 36" xfId="33076"/>
    <cellStyle name="Percent 74 37" xfId="33077"/>
    <cellStyle name="Percent 74 38" xfId="33078"/>
    <cellStyle name="Percent 74 39" xfId="33079"/>
    <cellStyle name="Percent 74 4" xfId="33080"/>
    <cellStyle name="Percent 74 40" xfId="33081"/>
    <cellStyle name="Percent 74 41" xfId="33082"/>
    <cellStyle name="Percent 74 42" xfId="33083"/>
    <cellStyle name="Percent 74 43" xfId="33084"/>
    <cellStyle name="Percent 74 44" xfId="33085"/>
    <cellStyle name="Percent 74 45" xfId="33086"/>
    <cellStyle name="Percent 74 46" xfId="33087"/>
    <cellStyle name="Percent 74 47" xfId="33088"/>
    <cellStyle name="Percent 74 48" xfId="33089"/>
    <cellStyle name="Percent 74 49" xfId="33090"/>
    <cellStyle name="Percent 74 5" xfId="33091"/>
    <cellStyle name="Percent 74 50" xfId="33092"/>
    <cellStyle name="Percent 74 51" xfId="33093"/>
    <cellStyle name="Percent 74 52" xfId="33094"/>
    <cellStyle name="Percent 74 53" xfId="33095"/>
    <cellStyle name="Percent 74 54" xfId="33096"/>
    <cellStyle name="Percent 74 55" xfId="33097"/>
    <cellStyle name="Percent 74 56" xfId="33098"/>
    <cellStyle name="Percent 74 57" xfId="33099"/>
    <cellStyle name="Percent 74 58" xfId="33100"/>
    <cellStyle name="Percent 74 59" xfId="33101"/>
    <cellStyle name="Percent 74 6" xfId="33102"/>
    <cellStyle name="Percent 74 60" xfId="33103"/>
    <cellStyle name="Percent 74 61" xfId="33104"/>
    <cellStyle name="Percent 74 62" xfId="33105"/>
    <cellStyle name="Percent 74 63" xfId="33106"/>
    <cellStyle name="Percent 74 64" xfId="33107"/>
    <cellStyle name="Percent 74 65" xfId="33108"/>
    <cellStyle name="Percent 74 66" xfId="33109"/>
    <cellStyle name="Percent 74 67" xfId="33110"/>
    <cellStyle name="Percent 74 7" xfId="33111"/>
    <cellStyle name="Percent 74 8" xfId="33112"/>
    <cellStyle name="Percent 74 9" xfId="33113"/>
    <cellStyle name="Percent 75" xfId="1506"/>
    <cellStyle name="Percent 75 10" xfId="33114"/>
    <cellStyle name="Percent 75 11" xfId="33115"/>
    <cellStyle name="Percent 75 12" xfId="33116"/>
    <cellStyle name="Percent 75 13" xfId="33117"/>
    <cellStyle name="Percent 75 14" xfId="33118"/>
    <cellStyle name="Percent 75 15" xfId="33119"/>
    <cellStyle name="Percent 75 16" xfId="33120"/>
    <cellStyle name="Percent 75 17" xfId="33121"/>
    <cellStyle name="Percent 75 18" xfId="33122"/>
    <cellStyle name="Percent 75 19" xfId="33123"/>
    <cellStyle name="Percent 75 2" xfId="33124"/>
    <cellStyle name="Percent 75 20" xfId="33125"/>
    <cellStyle name="Percent 75 21" xfId="33126"/>
    <cellStyle name="Percent 75 22" xfId="33127"/>
    <cellStyle name="Percent 75 23" xfId="33128"/>
    <cellStyle name="Percent 75 24" xfId="33129"/>
    <cellStyle name="Percent 75 25" xfId="33130"/>
    <cellStyle name="Percent 75 26" xfId="33131"/>
    <cellStyle name="Percent 75 27" xfId="33132"/>
    <cellStyle name="Percent 75 28" xfId="33133"/>
    <cellStyle name="Percent 75 29" xfId="33134"/>
    <cellStyle name="Percent 75 3" xfId="33135"/>
    <cellStyle name="Percent 75 30" xfId="33136"/>
    <cellStyle name="Percent 75 31" xfId="33137"/>
    <cellStyle name="Percent 75 32" xfId="33138"/>
    <cellStyle name="Percent 75 33" xfId="33139"/>
    <cellStyle name="Percent 75 34" xfId="33140"/>
    <cellStyle name="Percent 75 35" xfId="33141"/>
    <cellStyle name="Percent 75 36" xfId="33142"/>
    <cellStyle name="Percent 75 37" xfId="33143"/>
    <cellStyle name="Percent 75 38" xfId="33144"/>
    <cellStyle name="Percent 75 39" xfId="33145"/>
    <cellStyle name="Percent 75 4" xfId="33146"/>
    <cellStyle name="Percent 75 40" xfId="33147"/>
    <cellStyle name="Percent 75 41" xfId="33148"/>
    <cellStyle name="Percent 75 42" xfId="33149"/>
    <cellStyle name="Percent 75 43" xfId="33150"/>
    <cellStyle name="Percent 75 44" xfId="33151"/>
    <cellStyle name="Percent 75 45" xfId="33152"/>
    <cellStyle name="Percent 75 46" xfId="33153"/>
    <cellStyle name="Percent 75 47" xfId="33154"/>
    <cellStyle name="Percent 75 48" xfId="33155"/>
    <cellStyle name="Percent 75 49" xfId="33156"/>
    <cellStyle name="Percent 75 5" xfId="33157"/>
    <cellStyle name="Percent 75 50" xfId="33158"/>
    <cellStyle name="Percent 75 51" xfId="33159"/>
    <cellStyle name="Percent 75 52" xfId="33160"/>
    <cellStyle name="Percent 75 53" xfId="33161"/>
    <cellStyle name="Percent 75 54" xfId="33162"/>
    <cellStyle name="Percent 75 55" xfId="33163"/>
    <cellStyle name="Percent 75 56" xfId="33164"/>
    <cellStyle name="Percent 75 57" xfId="33165"/>
    <cellStyle name="Percent 75 58" xfId="33166"/>
    <cellStyle name="Percent 75 59" xfId="33167"/>
    <cellStyle name="Percent 75 6" xfId="33168"/>
    <cellStyle name="Percent 75 60" xfId="33169"/>
    <cellStyle name="Percent 75 61" xfId="33170"/>
    <cellStyle name="Percent 75 62" xfId="33171"/>
    <cellStyle name="Percent 75 63" xfId="33172"/>
    <cellStyle name="Percent 75 64" xfId="33173"/>
    <cellStyle name="Percent 75 65" xfId="33174"/>
    <cellStyle name="Percent 75 66" xfId="33175"/>
    <cellStyle name="Percent 75 67" xfId="33176"/>
    <cellStyle name="Percent 75 7" xfId="33177"/>
    <cellStyle name="Percent 75 8" xfId="33178"/>
    <cellStyle name="Percent 75 9" xfId="33179"/>
    <cellStyle name="Percent 76" xfId="1507"/>
    <cellStyle name="Percent 76 10" xfId="33180"/>
    <cellStyle name="Percent 76 11" xfId="33181"/>
    <cellStyle name="Percent 76 12" xfId="33182"/>
    <cellStyle name="Percent 76 13" xfId="33183"/>
    <cellStyle name="Percent 76 14" xfId="33184"/>
    <cellStyle name="Percent 76 15" xfId="33185"/>
    <cellStyle name="Percent 76 16" xfId="33186"/>
    <cellStyle name="Percent 76 17" xfId="33187"/>
    <cellStyle name="Percent 76 18" xfId="33188"/>
    <cellStyle name="Percent 76 19" xfId="33189"/>
    <cellStyle name="Percent 76 2" xfId="33190"/>
    <cellStyle name="Percent 76 20" xfId="33191"/>
    <cellStyle name="Percent 76 21" xfId="33192"/>
    <cellStyle name="Percent 76 22" xfId="33193"/>
    <cellStyle name="Percent 76 23" xfId="33194"/>
    <cellStyle name="Percent 76 24" xfId="33195"/>
    <cellStyle name="Percent 76 25" xfId="33196"/>
    <cellStyle name="Percent 76 26" xfId="33197"/>
    <cellStyle name="Percent 76 27" xfId="33198"/>
    <cellStyle name="Percent 76 28" xfId="33199"/>
    <cellStyle name="Percent 76 29" xfId="33200"/>
    <cellStyle name="Percent 76 3" xfId="33201"/>
    <cellStyle name="Percent 76 30" xfId="33202"/>
    <cellStyle name="Percent 76 31" xfId="33203"/>
    <cellStyle name="Percent 76 32" xfId="33204"/>
    <cellStyle name="Percent 76 33" xfId="33205"/>
    <cellStyle name="Percent 76 34" xfId="33206"/>
    <cellStyle name="Percent 76 35" xfId="33207"/>
    <cellStyle name="Percent 76 36" xfId="33208"/>
    <cellStyle name="Percent 76 37" xfId="33209"/>
    <cellStyle name="Percent 76 38" xfId="33210"/>
    <cellStyle name="Percent 76 39" xfId="33211"/>
    <cellStyle name="Percent 76 4" xfId="33212"/>
    <cellStyle name="Percent 76 40" xfId="33213"/>
    <cellStyle name="Percent 76 41" xfId="33214"/>
    <cellStyle name="Percent 76 42" xfId="33215"/>
    <cellStyle name="Percent 76 43" xfId="33216"/>
    <cellStyle name="Percent 76 44" xfId="33217"/>
    <cellStyle name="Percent 76 45" xfId="33218"/>
    <cellStyle name="Percent 76 46" xfId="33219"/>
    <cellStyle name="Percent 76 47" xfId="33220"/>
    <cellStyle name="Percent 76 48" xfId="33221"/>
    <cellStyle name="Percent 76 49" xfId="33222"/>
    <cellStyle name="Percent 76 5" xfId="33223"/>
    <cellStyle name="Percent 76 50" xfId="33224"/>
    <cellStyle name="Percent 76 51" xfId="33225"/>
    <cellStyle name="Percent 76 52" xfId="33226"/>
    <cellStyle name="Percent 76 53" xfId="33227"/>
    <cellStyle name="Percent 76 54" xfId="33228"/>
    <cellStyle name="Percent 76 55" xfId="33229"/>
    <cellStyle name="Percent 76 56" xfId="33230"/>
    <cellStyle name="Percent 76 57" xfId="33231"/>
    <cellStyle name="Percent 76 58" xfId="33232"/>
    <cellStyle name="Percent 76 59" xfId="33233"/>
    <cellStyle name="Percent 76 6" xfId="33234"/>
    <cellStyle name="Percent 76 60" xfId="33235"/>
    <cellStyle name="Percent 76 61" xfId="33236"/>
    <cellStyle name="Percent 76 62" xfId="33237"/>
    <cellStyle name="Percent 76 63" xfId="33238"/>
    <cellStyle name="Percent 76 64" xfId="33239"/>
    <cellStyle name="Percent 76 65" xfId="33240"/>
    <cellStyle name="Percent 76 66" xfId="33241"/>
    <cellStyle name="Percent 76 67" xfId="33242"/>
    <cellStyle name="Percent 76 7" xfId="33243"/>
    <cellStyle name="Percent 76 8" xfId="33244"/>
    <cellStyle name="Percent 76 9" xfId="33245"/>
    <cellStyle name="Percent 77" xfId="1508"/>
    <cellStyle name="Percent 77 10" xfId="33246"/>
    <cellStyle name="Percent 77 11" xfId="33247"/>
    <cellStyle name="Percent 77 12" xfId="33248"/>
    <cellStyle name="Percent 77 13" xfId="33249"/>
    <cellStyle name="Percent 77 14" xfId="33250"/>
    <cellStyle name="Percent 77 15" xfId="33251"/>
    <cellStyle name="Percent 77 16" xfId="33252"/>
    <cellStyle name="Percent 77 17" xfId="33253"/>
    <cellStyle name="Percent 77 18" xfId="33254"/>
    <cellStyle name="Percent 77 19" xfId="33255"/>
    <cellStyle name="Percent 77 2" xfId="33256"/>
    <cellStyle name="Percent 77 20" xfId="33257"/>
    <cellStyle name="Percent 77 21" xfId="33258"/>
    <cellStyle name="Percent 77 22" xfId="33259"/>
    <cellStyle name="Percent 77 23" xfId="33260"/>
    <cellStyle name="Percent 77 24" xfId="33261"/>
    <cellStyle name="Percent 77 25" xfId="33262"/>
    <cellStyle name="Percent 77 26" xfId="33263"/>
    <cellStyle name="Percent 77 27" xfId="33264"/>
    <cellStyle name="Percent 77 28" xfId="33265"/>
    <cellStyle name="Percent 77 29" xfId="33266"/>
    <cellStyle name="Percent 77 3" xfId="33267"/>
    <cellStyle name="Percent 77 30" xfId="33268"/>
    <cellStyle name="Percent 77 31" xfId="33269"/>
    <cellStyle name="Percent 77 32" xfId="33270"/>
    <cellStyle name="Percent 77 33" xfId="33271"/>
    <cellStyle name="Percent 77 34" xfId="33272"/>
    <cellStyle name="Percent 77 35" xfId="33273"/>
    <cellStyle name="Percent 77 36" xfId="33274"/>
    <cellStyle name="Percent 77 37" xfId="33275"/>
    <cellStyle name="Percent 77 38" xfId="33276"/>
    <cellStyle name="Percent 77 39" xfId="33277"/>
    <cellStyle name="Percent 77 4" xfId="33278"/>
    <cellStyle name="Percent 77 40" xfId="33279"/>
    <cellStyle name="Percent 77 41" xfId="33280"/>
    <cellStyle name="Percent 77 42" xfId="33281"/>
    <cellStyle name="Percent 77 43" xfId="33282"/>
    <cellStyle name="Percent 77 44" xfId="33283"/>
    <cellStyle name="Percent 77 45" xfId="33284"/>
    <cellStyle name="Percent 77 46" xfId="33285"/>
    <cellStyle name="Percent 77 47" xfId="33286"/>
    <cellStyle name="Percent 77 48" xfId="33287"/>
    <cellStyle name="Percent 77 49" xfId="33288"/>
    <cellStyle name="Percent 77 5" xfId="33289"/>
    <cellStyle name="Percent 77 50" xfId="33290"/>
    <cellStyle name="Percent 77 51" xfId="33291"/>
    <cellStyle name="Percent 77 52" xfId="33292"/>
    <cellStyle name="Percent 77 53" xfId="33293"/>
    <cellStyle name="Percent 77 54" xfId="33294"/>
    <cellStyle name="Percent 77 55" xfId="33295"/>
    <cellStyle name="Percent 77 56" xfId="33296"/>
    <cellStyle name="Percent 77 57" xfId="33297"/>
    <cellStyle name="Percent 77 58" xfId="33298"/>
    <cellStyle name="Percent 77 59" xfId="33299"/>
    <cellStyle name="Percent 77 6" xfId="33300"/>
    <cellStyle name="Percent 77 60" xfId="33301"/>
    <cellStyle name="Percent 77 61" xfId="33302"/>
    <cellStyle name="Percent 77 62" xfId="33303"/>
    <cellStyle name="Percent 77 63" xfId="33304"/>
    <cellStyle name="Percent 77 64" xfId="33305"/>
    <cellStyle name="Percent 77 65" xfId="33306"/>
    <cellStyle name="Percent 77 66" xfId="33307"/>
    <cellStyle name="Percent 77 67" xfId="33308"/>
    <cellStyle name="Percent 77 7" xfId="33309"/>
    <cellStyle name="Percent 77 8" xfId="33310"/>
    <cellStyle name="Percent 77 9" xfId="33311"/>
    <cellStyle name="Percent 78" xfId="1509"/>
    <cellStyle name="Percent 78 10" xfId="33312"/>
    <cellStyle name="Percent 78 11" xfId="33313"/>
    <cellStyle name="Percent 78 12" xfId="33314"/>
    <cellStyle name="Percent 78 13" xfId="33315"/>
    <cellStyle name="Percent 78 14" xfId="33316"/>
    <cellStyle name="Percent 78 15" xfId="33317"/>
    <cellStyle name="Percent 78 16" xfId="33318"/>
    <cellStyle name="Percent 78 17" xfId="33319"/>
    <cellStyle name="Percent 78 18" xfId="33320"/>
    <cellStyle name="Percent 78 19" xfId="33321"/>
    <cellStyle name="Percent 78 2" xfId="33322"/>
    <cellStyle name="Percent 78 20" xfId="33323"/>
    <cellStyle name="Percent 78 21" xfId="33324"/>
    <cellStyle name="Percent 78 22" xfId="33325"/>
    <cellStyle name="Percent 78 23" xfId="33326"/>
    <cellStyle name="Percent 78 24" xfId="33327"/>
    <cellStyle name="Percent 78 25" xfId="33328"/>
    <cellStyle name="Percent 78 26" xfId="33329"/>
    <cellStyle name="Percent 78 27" xfId="33330"/>
    <cellStyle name="Percent 78 28" xfId="33331"/>
    <cellStyle name="Percent 78 29" xfId="33332"/>
    <cellStyle name="Percent 78 3" xfId="33333"/>
    <cellStyle name="Percent 78 30" xfId="33334"/>
    <cellStyle name="Percent 78 31" xfId="33335"/>
    <cellStyle name="Percent 78 32" xfId="33336"/>
    <cellStyle name="Percent 78 33" xfId="33337"/>
    <cellStyle name="Percent 78 34" xfId="33338"/>
    <cellStyle name="Percent 78 35" xfId="33339"/>
    <cellStyle name="Percent 78 36" xfId="33340"/>
    <cellStyle name="Percent 78 37" xfId="33341"/>
    <cellStyle name="Percent 78 38" xfId="33342"/>
    <cellStyle name="Percent 78 39" xfId="33343"/>
    <cellStyle name="Percent 78 4" xfId="33344"/>
    <cellStyle name="Percent 78 40" xfId="33345"/>
    <cellStyle name="Percent 78 41" xfId="33346"/>
    <cellStyle name="Percent 78 42" xfId="33347"/>
    <cellStyle name="Percent 78 43" xfId="33348"/>
    <cellStyle name="Percent 78 44" xfId="33349"/>
    <cellStyle name="Percent 78 45" xfId="33350"/>
    <cellStyle name="Percent 78 46" xfId="33351"/>
    <cellStyle name="Percent 78 47" xfId="33352"/>
    <cellStyle name="Percent 78 48" xfId="33353"/>
    <cellStyle name="Percent 78 49" xfId="33354"/>
    <cellStyle name="Percent 78 5" xfId="33355"/>
    <cellStyle name="Percent 78 50" xfId="33356"/>
    <cellStyle name="Percent 78 51" xfId="33357"/>
    <cellStyle name="Percent 78 52" xfId="33358"/>
    <cellStyle name="Percent 78 53" xfId="33359"/>
    <cellStyle name="Percent 78 54" xfId="33360"/>
    <cellStyle name="Percent 78 55" xfId="33361"/>
    <cellStyle name="Percent 78 56" xfId="33362"/>
    <cellStyle name="Percent 78 57" xfId="33363"/>
    <cellStyle name="Percent 78 58" xfId="33364"/>
    <cellStyle name="Percent 78 59" xfId="33365"/>
    <cellStyle name="Percent 78 6" xfId="33366"/>
    <cellStyle name="Percent 78 60" xfId="33367"/>
    <cellStyle name="Percent 78 61" xfId="33368"/>
    <cellStyle name="Percent 78 62" xfId="33369"/>
    <cellStyle name="Percent 78 63" xfId="33370"/>
    <cellStyle name="Percent 78 64" xfId="33371"/>
    <cellStyle name="Percent 78 65" xfId="33372"/>
    <cellStyle name="Percent 78 66" xfId="33373"/>
    <cellStyle name="Percent 78 67" xfId="33374"/>
    <cellStyle name="Percent 78 7" xfId="33375"/>
    <cellStyle name="Percent 78 8" xfId="33376"/>
    <cellStyle name="Percent 78 9" xfId="33377"/>
    <cellStyle name="Percent 79" xfId="1510"/>
    <cellStyle name="Percent 79 10" xfId="33378"/>
    <cellStyle name="Percent 79 11" xfId="33379"/>
    <cellStyle name="Percent 79 12" xfId="33380"/>
    <cellStyle name="Percent 79 13" xfId="33381"/>
    <cellStyle name="Percent 79 14" xfId="33382"/>
    <cellStyle name="Percent 79 15" xfId="33383"/>
    <cellStyle name="Percent 79 16" xfId="33384"/>
    <cellStyle name="Percent 79 17" xfId="33385"/>
    <cellStyle name="Percent 79 18" xfId="33386"/>
    <cellStyle name="Percent 79 19" xfId="33387"/>
    <cellStyle name="Percent 79 2" xfId="33388"/>
    <cellStyle name="Percent 79 20" xfId="33389"/>
    <cellStyle name="Percent 79 21" xfId="33390"/>
    <cellStyle name="Percent 79 22" xfId="33391"/>
    <cellStyle name="Percent 79 23" xfId="33392"/>
    <cellStyle name="Percent 79 24" xfId="33393"/>
    <cellStyle name="Percent 79 25" xfId="33394"/>
    <cellStyle name="Percent 79 26" xfId="33395"/>
    <cellStyle name="Percent 79 27" xfId="33396"/>
    <cellStyle name="Percent 79 28" xfId="33397"/>
    <cellStyle name="Percent 79 29" xfId="33398"/>
    <cellStyle name="Percent 79 3" xfId="33399"/>
    <cellStyle name="Percent 79 30" xfId="33400"/>
    <cellStyle name="Percent 79 31" xfId="33401"/>
    <cellStyle name="Percent 79 32" xfId="33402"/>
    <cellStyle name="Percent 79 33" xfId="33403"/>
    <cellStyle name="Percent 79 34" xfId="33404"/>
    <cellStyle name="Percent 79 35" xfId="33405"/>
    <cellStyle name="Percent 79 36" xfId="33406"/>
    <cellStyle name="Percent 79 37" xfId="33407"/>
    <cellStyle name="Percent 79 38" xfId="33408"/>
    <cellStyle name="Percent 79 39" xfId="33409"/>
    <cellStyle name="Percent 79 4" xfId="33410"/>
    <cellStyle name="Percent 79 40" xfId="33411"/>
    <cellStyle name="Percent 79 41" xfId="33412"/>
    <cellStyle name="Percent 79 42" xfId="33413"/>
    <cellStyle name="Percent 79 43" xfId="33414"/>
    <cellStyle name="Percent 79 44" xfId="33415"/>
    <cellStyle name="Percent 79 45" xfId="33416"/>
    <cellStyle name="Percent 79 46" xfId="33417"/>
    <cellStyle name="Percent 79 47" xfId="33418"/>
    <cellStyle name="Percent 79 48" xfId="33419"/>
    <cellStyle name="Percent 79 49" xfId="33420"/>
    <cellStyle name="Percent 79 5" xfId="33421"/>
    <cellStyle name="Percent 79 50" xfId="33422"/>
    <cellStyle name="Percent 79 51" xfId="33423"/>
    <cellStyle name="Percent 79 52" xfId="33424"/>
    <cellStyle name="Percent 79 53" xfId="33425"/>
    <cellStyle name="Percent 79 54" xfId="33426"/>
    <cellStyle name="Percent 79 55" xfId="33427"/>
    <cellStyle name="Percent 79 56" xfId="33428"/>
    <cellStyle name="Percent 79 57" xfId="33429"/>
    <cellStyle name="Percent 79 58" xfId="33430"/>
    <cellStyle name="Percent 79 59" xfId="33431"/>
    <cellStyle name="Percent 79 6" xfId="33432"/>
    <cellStyle name="Percent 79 60" xfId="33433"/>
    <cellStyle name="Percent 79 61" xfId="33434"/>
    <cellStyle name="Percent 79 62" xfId="33435"/>
    <cellStyle name="Percent 79 63" xfId="33436"/>
    <cellStyle name="Percent 79 64" xfId="33437"/>
    <cellStyle name="Percent 79 65" xfId="33438"/>
    <cellStyle name="Percent 79 66" xfId="33439"/>
    <cellStyle name="Percent 79 67" xfId="33440"/>
    <cellStyle name="Percent 79 7" xfId="33441"/>
    <cellStyle name="Percent 79 8" xfId="33442"/>
    <cellStyle name="Percent 79 9" xfId="33443"/>
    <cellStyle name="Percent 8" xfId="1511"/>
    <cellStyle name="Percent 8 10" xfId="33444"/>
    <cellStyle name="Percent 8 11" xfId="33445"/>
    <cellStyle name="Percent 8 12" xfId="33446"/>
    <cellStyle name="Percent 8 13" xfId="33447"/>
    <cellStyle name="Percent 8 14" xfId="33448"/>
    <cellStyle name="Percent 8 15" xfId="33449"/>
    <cellStyle name="Percent 8 16" xfId="33450"/>
    <cellStyle name="Percent 8 17" xfId="33451"/>
    <cellStyle name="Percent 8 18" xfId="33452"/>
    <cellStyle name="Percent 8 19" xfId="33453"/>
    <cellStyle name="Percent 8 2" xfId="1512"/>
    <cellStyle name="Percent 8 2 10" xfId="33454"/>
    <cellStyle name="Percent 8 2 11" xfId="33455"/>
    <cellStyle name="Percent 8 2 12" xfId="33456"/>
    <cellStyle name="Percent 8 2 13" xfId="33457"/>
    <cellStyle name="Percent 8 2 14" xfId="33458"/>
    <cellStyle name="Percent 8 2 15" xfId="33459"/>
    <cellStyle name="Percent 8 2 16" xfId="33460"/>
    <cellStyle name="Percent 8 2 17" xfId="33461"/>
    <cellStyle name="Percent 8 2 18" xfId="33462"/>
    <cellStyle name="Percent 8 2 19" xfId="33463"/>
    <cellStyle name="Percent 8 2 2" xfId="33464"/>
    <cellStyle name="Percent 8 2 20" xfId="33465"/>
    <cellStyle name="Percent 8 2 21" xfId="33466"/>
    <cellStyle name="Percent 8 2 22" xfId="33467"/>
    <cellStyle name="Percent 8 2 23" xfId="33468"/>
    <cellStyle name="Percent 8 2 24" xfId="33469"/>
    <cellStyle name="Percent 8 2 25" xfId="33470"/>
    <cellStyle name="Percent 8 2 26" xfId="33471"/>
    <cellStyle name="Percent 8 2 27" xfId="33472"/>
    <cellStyle name="Percent 8 2 28" xfId="33473"/>
    <cellStyle name="Percent 8 2 29" xfId="33474"/>
    <cellStyle name="Percent 8 2 3" xfId="33475"/>
    <cellStyle name="Percent 8 2 30" xfId="33476"/>
    <cellStyle name="Percent 8 2 31" xfId="33477"/>
    <cellStyle name="Percent 8 2 32" xfId="33478"/>
    <cellStyle name="Percent 8 2 33" xfId="33479"/>
    <cellStyle name="Percent 8 2 34" xfId="33480"/>
    <cellStyle name="Percent 8 2 35" xfId="33481"/>
    <cellStyle name="Percent 8 2 36" xfId="33482"/>
    <cellStyle name="Percent 8 2 37" xfId="33483"/>
    <cellStyle name="Percent 8 2 38" xfId="33484"/>
    <cellStyle name="Percent 8 2 39" xfId="33485"/>
    <cellStyle name="Percent 8 2 4" xfId="33486"/>
    <cellStyle name="Percent 8 2 40" xfId="33487"/>
    <cellStyle name="Percent 8 2 41" xfId="33488"/>
    <cellStyle name="Percent 8 2 42" xfId="33489"/>
    <cellStyle name="Percent 8 2 43" xfId="33490"/>
    <cellStyle name="Percent 8 2 44" xfId="33491"/>
    <cellStyle name="Percent 8 2 45" xfId="33492"/>
    <cellStyle name="Percent 8 2 46" xfId="33493"/>
    <cellStyle name="Percent 8 2 47" xfId="33494"/>
    <cellStyle name="Percent 8 2 48" xfId="33495"/>
    <cellStyle name="Percent 8 2 49" xfId="33496"/>
    <cellStyle name="Percent 8 2 5" xfId="33497"/>
    <cellStyle name="Percent 8 2 50" xfId="33498"/>
    <cellStyle name="Percent 8 2 51" xfId="33499"/>
    <cellStyle name="Percent 8 2 52" xfId="33500"/>
    <cellStyle name="Percent 8 2 53" xfId="33501"/>
    <cellStyle name="Percent 8 2 54" xfId="33502"/>
    <cellStyle name="Percent 8 2 55" xfId="33503"/>
    <cellStyle name="Percent 8 2 56" xfId="33504"/>
    <cellStyle name="Percent 8 2 57" xfId="33505"/>
    <cellStyle name="Percent 8 2 58" xfId="33506"/>
    <cellStyle name="Percent 8 2 59" xfId="33507"/>
    <cellStyle name="Percent 8 2 6" xfId="33508"/>
    <cellStyle name="Percent 8 2 60" xfId="33509"/>
    <cellStyle name="Percent 8 2 61" xfId="33510"/>
    <cellStyle name="Percent 8 2 62" xfId="33511"/>
    <cellStyle name="Percent 8 2 63" xfId="33512"/>
    <cellStyle name="Percent 8 2 64" xfId="33513"/>
    <cellStyle name="Percent 8 2 65" xfId="33514"/>
    <cellStyle name="Percent 8 2 66" xfId="33515"/>
    <cellStyle name="Percent 8 2 67" xfId="33516"/>
    <cellStyle name="Percent 8 2 7" xfId="33517"/>
    <cellStyle name="Percent 8 2 8" xfId="33518"/>
    <cellStyle name="Percent 8 2 9" xfId="33519"/>
    <cellStyle name="Percent 8 20" xfId="33520"/>
    <cellStyle name="Percent 8 21" xfId="33521"/>
    <cellStyle name="Percent 8 22" xfId="33522"/>
    <cellStyle name="Percent 8 23" xfId="33523"/>
    <cellStyle name="Percent 8 24" xfId="33524"/>
    <cellStyle name="Percent 8 25" xfId="33525"/>
    <cellStyle name="Percent 8 26" xfId="33526"/>
    <cellStyle name="Percent 8 27" xfId="33527"/>
    <cellStyle name="Percent 8 28" xfId="33528"/>
    <cellStyle name="Percent 8 29" xfId="33529"/>
    <cellStyle name="Percent 8 3" xfId="33530"/>
    <cellStyle name="Percent 8 30" xfId="33531"/>
    <cellStyle name="Percent 8 31" xfId="33532"/>
    <cellStyle name="Percent 8 32" xfId="33533"/>
    <cellStyle name="Percent 8 33" xfId="33534"/>
    <cellStyle name="Percent 8 34" xfId="33535"/>
    <cellStyle name="Percent 8 35" xfId="33536"/>
    <cellStyle name="Percent 8 36" xfId="33537"/>
    <cellStyle name="Percent 8 37" xfId="33538"/>
    <cellStyle name="Percent 8 38" xfId="33539"/>
    <cellStyle name="Percent 8 39" xfId="33540"/>
    <cellStyle name="Percent 8 4" xfId="33541"/>
    <cellStyle name="Percent 8 40" xfId="33542"/>
    <cellStyle name="Percent 8 41" xfId="33543"/>
    <cellStyle name="Percent 8 42" xfId="33544"/>
    <cellStyle name="Percent 8 43" xfId="33545"/>
    <cellStyle name="Percent 8 44" xfId="33546"/>
    <cellStyle name="Percent 8 45" xfId="33547"/>
    <cellStyle name="Percent 8 46" xfId="33548"/>
    <cellStyle name="Percent 8 47" xfId="33549"/>
    <cellStyle name="Percent 8 48" xfId="33550"/>
    <cellStyle name="Percent 8 49" xfId="33551"/>
    <cellStyle name="Percent 8 5" xfId="33552"/>
    <cellStyle name="Percent 8 50" xfId="33553"/>
    <cellStyle name="Percent 8 51" xfId="33554"/>
    <cellStyle name="Percent 8 52" xfId="33555"/>
    <cellStyle name="Percent 8 53" xfId="33556"/>
    <cellStyle name="Percent 8 54" xfId="33557"/>
    <cellStyle name="Percent 8 55" xfId="33558"/>
    <cellStyle name="Percent 8 56" xfId="33559"/>
    <cellStyle name="Percent 8 57" xfId="33560"/>
    <cellStyle name="Percent 8 58" xfId="33561"/>
    <cellStyle name="Percent 8 59" xfId="33562"/>
    <cellStyle name="Percent 8 6" xfId="33563"/>
    <cellStyle name="Percent 8 60" xfId="33564"/>
    <cellStyle name="Percent 8 61" xfId="33565"/>
    <cellStyle name="Percent 8 62" xfId="33566"/>
    <cellStyle name="Percent 8 63" xfId="33567"/>
    <cellStyle name="Percent 8 64" xfId="33568"/>
    <cellStyle name="Percent 8 65" xfId="33569"/>
    <cellStyle name="Percent 8 66" xfId="33570"/>
    <cellStyle name="Percent 8 67" xfId="33571"/>
    <cellStyle name="Percent 8 68" xfId="33572"/>
    <cellStyle name="Percent 8 7" xfId="33573"/>
    <cellStyle name="Percent 8 8" xfId="33574"/>
    <cellStyle name="Percent 8 9" xfId="33575"/>
    <cellStyle name="Percent 80" xfId="1513"/>
    <cellStyle name="Percent 80 10" xfId="33576"/>
    <cellStyle name="Percent 80 11" xfId="33577"/>
    <cellStyle name="Percent 80 12" xfId="33578"/>
    <cellStyle name="Percent 80 13" xfId="33579"/>
    <cellStyle name="Percent 80 14" xfId="33580"/>
    <cellStyle name="Percent 80 15" xfId="33581"/>
    <cellStyle name="Percent 80 16" xfId="33582"/>
    <cellStyle name="Percent 80 17" xfId="33583"/>
    <cellStyle name="Percent 80 18" xfId="33584"/>
    <cellStyle name="Percent 80 19" xfId="33585"/>
    <cellStyle name="Percent 80 2" xfId="33586"/>
    <cellStyle name="Percent 80 20" xfId="33587"/>
    <cellStyle name="Percent 80 21" xfId="33588"/>
    <cellStyle name="Percent 80 22" xfId="33589"/>
    <cellStyle name="Percent 80 23" xfId="33590"/>
    <cellStyle name="Percent 80 24" xfId="33591"/>
    <cellStyle name="Percent 80 25" xfId="33592"/>
    <cellStyle name="Percent 80 26" xfId="33593"/>
    <cellStyle name="Percent 80 27" xfId="33594"/>
    <cellStyle name="Percent 80 28" xfId="33595"/>
    <cellStyle name="Percent 80 29" xfId="33596"/>
    <cellStyle name="Percent 80 3" xfId="33597"/>
    <cellStyle name="Percent 80 30" xfId="33598"/>
    <cellStyle name="Percent 80 31" xfId="33599"/>
    <cellStyle name="Percent 80 32" xfId="33600"/>
    <cellStyle name="Percent 80 33" xfId="33601"/>
    <cellStyle name="Percent 80 34" xfId="33602"/>
    <cellStyle name="Percent 80 35" xfId="33603"/>
    <cellStyle name="Percent 80 36" xfId="33604"/>
    <cellStyle name="Percent 80 37" xfId="33605"/>
    <cellStyle name="Percent 80 38" xfId="33606"/>
    <cellStyle name="Percent 80 39" xfId="33607"/>
    <cellStyle name="Percent 80 4" xfId="33608"/>
    <cellStyle name="Percent 80 40" xfId="33609"/>
    <cellStyle name="Percent 80 41" xfId="33610"/>
    <cellStyle name="Percent 80 42" xfId="33611"/>
    <cellStyle name="Percent 80 43" xfId="33612"/>
    <cellStyle name="Percent 80 44" xfId="33613"/>
    <cellStyle name="Percent 80 45" xfId="33614"/>
    <cellStyle name="Percent 80 46" xfId="33615"/>
    <cellStyle name="Percent 80 47" xfId="33616"/>
    <cellStyle name="Percent 80 48" xfId="33617"/>
    <cellStyle name="Percent 80 49" xfId="33618"/>
    <cellStyle name="Percent 80 5" xfId="33619"/>
    <cellStyle name="Percent 80 50" xfId="33620"/>
    <cellStyle name="Percent 80 51" xfId="33621"/>
    <cellStyle name="Percent 80 52" xfId="33622"/>
    <cellStyle name="Percent 80 53" xfId="33623"/>
    <cellStyle name="Percent 80 54" xfId="33624"/>
    <cellStyle name="Percent 80 55" xfId="33625"/>
    <cellStyle name="Percent 80 56" xfId="33626"/>
    <cellStyle name="Percent 80 57" xfId="33627"/>
    <cellStyle name="Percent 80 58" xfId="33628"/>
    <cellStyle name="Percent 80 59" xfId="33629"/>
    <cellStyle name="Percent 80 6" xfId="33630"/>
    <cellStyle name="Percent 80 60" xfId="33631"/>
    <cellStyle name="Percent 80 61" xfId="33632"/>
    <cellStyle name="Percent 80 62" xfId="33633"/>
    <cellStyle name="Percent 80 63" xfId="33634"/>
    <cellStyle name="Percent 80 64" xfId="33635"/>
    <cellStyle name="Percent 80 65" xfId="33636"/>
    <cellStyle name="Percent 80 66" xfId="33637"/>
    <cellStyle name="Percent 80 67" xfId="33638"/>
    <cellStyle name="Percent 80 7" xfId="33639"/>
    <cellStyle name="Percent 80 8" xfId="33640"/>
    <cellStyle name="Percent 80 9" xfId="33641"/>
    <cellStyle name="Percent 81" xfId="1514"/>
    <cellStyle name="Percent 81 10" xfId="33642"/>
    <cellStyle name="Percent 81 11" xfId="33643"/>
    <cellStyle name="Percent 81 12" xfId="33644"/>
    <cellStyle name="Percent 81 13" xfId="33645"/>
    <cellStyle name="Percent 81 14" xfId="33646"/>
    <cellStyle name="Percent 81 15" xfId="33647"/>
    <cellStyle name="Percent 81 16" xfId="33648"/>
    <cellStyle name="Percent 81 17" xfId="33649"/>
    <cellStyle name="Percent 81 18" xfId="33650"/>
    <cellStyle name="Percent 81 19" xfId="33651"/>
    <cellStyle name="Percent 81 2" xfId="33652"/>
    <cellStyle name="Percent 81 20" xfId="33653"/>
    <cellStyle name="Percent 81 21" xfId="33654"/>
    <cellStyle name="Percent 81 22" xfId="33655"/>
    <cellStyle name="Percent 81 23" xfId="33656"/>
    <cellStyle name="Percent 81 24" xfId="33657"/>
    <cellStyle name="Percent 81 25" xfId="33658"/>
    <cellStyle name="Percent 81 26" xfId="33659"/>
    <cellStyle name="Percent 81 27" xfId="33660"/>
    <cellStyle name="Percent 81 28" xfId="33661"/>
    <cellStyle name="Percent 81 29" xfId="33662"/>
    <cellStyle name="Percent 81 3" xfId="33663"/>
    <cellStyle name="Percent 81 30" xfId="33664"/>
    <cellStyle name="Percent 81 31" xfId="33665"/>
    <cellStyle name="Percent 81 32" xfId="33666"/>
    <cellStyle name="Percent 81 33" xfId="33667"/>
    <cellStyle name="Percent 81 34" xfId="33668"/>
    <cellStyle name="Percent 81 35" xfId="33669"/>
    <cellStyle name="Percent 81 36" xfId="33670"/>
    <cellStyle name="Percent 81 37" xfId="33671"/>
    <cellStyle name="Percent 81 38" xfId="33672"/>
    <cellStyle name="Percent 81 39" xfId="33673"/>
    <cellStyle name="Percent 81 4" xfId="33674"/>
    <cellStyle name="Percent 81 40" xfId="33675"/>
    <cellStyle name="Percent 81 41" xfId="33676"/>
    <cellStyle name="Percent 81 42" xfId="33677"/>
    <cellStyle name="Percent 81 43" xfId="33678"/>
    <cellStyle name="Percent 81 44" xfId="33679"/>
    <cellStyle name="Percent 81 45" xfId="33680"/>
    <cellStyle name="Percent 81 46" xfId="33681"/>
    <cellStyle name="Percent 81 47" xfId="33682"/>
    <cellStyle name="Percent 81 48" xfId="33683"/>
    <cellStyle name="Percent 81 49" xfId="33684"/>
    <cellStyle name="Percent 81 5" xfId="33685"/>
    <cellStyle name="Percent 81 50" xfId="33686"/>
    <cellStyle name="Percent 81 51" xfId="33687"/>
    <cellStyle name="Percent 81 52" xfId="33688"/>
    <cellStyle name="Percent 81 53" xfId="33689"/>
    <cellStyle name="Percent 81 54" xfId="33690"/>
    <cellStyle name="Percent 81 55" xfId="33691"/>
    <cellStyle name="Percent 81 56" xfId="33692"/>
    <cellStyle name="Percent 81 57" xfId="33693"/>
    <cellStyle name="Percent 81 58" xfId="33694"/>
    <cellStyle name="Percent 81 59" xfId="33695"/>
    <cellStyle name="Percent 81 6" xfId="33696"/>
    <cellStyle name="Percent 81 60" xfId="33697"/>
    <cellStyle name="Percent 81 61" xfId="33698"/>
    <cellStyle name="Percent 81 62" xfId="33699"/>
    <cellStyle name="Percent 81 63" xfId="33700"/>
    <cellStyle name="Percent 81 64" xfId="33701"/>
    <cellStyle name="Percent 81 65" xfId="33702"/>
    <cellStyle name="Percent 81 66" xfId="33703"/>
    <cellStyle name="Percent 81 67" xfId="33704"/>
    <cellStyle name="Percent 81 7" xfId="33705"/>
    <cellStyle name="Percent 81 8" xfId="33706"/>
    <cellStyle name="Percent 81 9" xfId="33707"/>
    <cellStyle name="Percent 82" xfId="1515"/>
    <cellStyle name="Percent 82 10" xfId="33708"/>
    <cellStyle name="Percent 82 11" xfId="33709"/>
    <cellStyle name="Percent 82 12" xfId="33710"/>
    <cellStyle name="Percent 82 13" xfId="33711"/>
    <cellStyle name="Percent 82 14" xfId="33712"/>
    <cellStyle name="Percent 82 15" xfId="33713"/>
    <cellStyle name="Percent 82 16" xfId="33714"/>
    <cellStyle name="Percent 82 17" xfId="33715"/>
    <cellStyle name="Percent 82 18" xfId="33716"/>
    <cellStyle name="Percent 82 19" xfId="33717"/>
    <cellStyle name="Percent 82 2" xfId="33718"/>
    <cellStyle name="Percent 82 20" xfId="33719"/>
    <cellStyle name="Percent 82 21" xfId="33720"/>
    <cellStyle name="Percent 82 22" xfId="33721"/>
    <cellStyle name="Percent 82 23" xfId="33722"/>
    <cellStyle name="Percent 82 24" xfId="33723"/>
    <cellStyle name="Percent 82 25" xfId="33724"/>
    <cellStyle name="Percent 82 26" xfId="33725"/>
    <cellStyle name="Percent 82 27" xfId="33726"/>
    <cellStyle name="Percent 82 28" xfId="33727"/>
    <cellStyle name="Percent 82 29" xfId="33728"/>
    <cellStyle name="Percent 82 3" xfId="33729"/>
    <cellStyle name="Percent 82 30" xfId="33730"/>
    <cellStyle name="Percent 82 31" xfId="33731"/>
    <cellStyle name="Percent 82 32" xfId="33732"/>
    <cellStyle name="Percent 82 33" xfId="33733"/>
    <cellStyle name="Percent 82 34" xfId="33734"/>
    <cellStyle name="Percent 82 35" xfId="33735"/>
    <cellStyle name="Percent 82 36" xfId="33736"/>
    <cellStyle name="Percent 82 37" xfId="33737"/>
    <cellStyle name="Percent 82 38" xfId="33738"/>
    <cellStyle name="Percent 82 39" xfId="33739"/>
    <cellStyle name="Percent 82 4" xfId="33740"/>
    <cellStyle name="Percent 82 40" xfId="33741"/>
    <cellStyle name="Percent 82 41" xfId="33742"/>
    <cellStyle name="Percent 82 42" xfId="33743"/>
    <cellStyle name="Percent 82 43" xfId="33744"/>
    <cellStyle name="Percent 82 44" xfId="33745"/>
    <cellStyle name="Percent 82 45" xfId="33746"/>
    <cellStyle name="Percent 82 46" xfId="33747"/>
    <cellStyle name="Percent 82 47" xfId="33748"/>
    <cellStyle name="Percent 82 48" xfId="33749"/>
    <cellStyle name="Percent 82 49" xfId="33750"/>
    <cellStyle name="Percent 82 5" xfId="33751"/>
    <cellStyle name="Percent 82 50" xfId="33752"/>
    <cellStyle name="Percent 82 51" xfId="33753"/>
    <cellStyle name="Percent 82 52" xfId="33754"/>
    <cellStyle name="Percent 82 53" xfId="33755"/>
    <cellStyle name="Percent 82 54" xfId="33756"/>
    <cellStyle name="Percent 82 55" xfId="33757"/>
    <cellStyle name="Percent 82 56" xfId="33758"/>
    <cellStyle name="Percent 82 57" xfId="33759"/>
    <cellStyle name="Percent 82 58" xfId="33760"/>
    <cellStyle name="Percent 82 59" xfId="33761"/>
    <cellStyle name="Percent 82 6" xfId="33762"/>
    <cellStyle name="Percent 82 60" xfId="33763"/>
    <cellStyle name="Percent 82 61" xfId="33764"/>
    <cellStyle name="Percent 82 62" xfId="33765"/>
    <cellStyle name="Percent 82 63" xfId="33766"/>
    <cellStyle name="Percent 82 64" xfId="33767"/>
    <cellStyle name="Percent 82 65" xfId="33768"/>
    <cellStyle name="Percent 82 66" xfId="33769"/>
    <cellStyle name="Percent 82 67" xfId="33770"/>
    <cellStyle name="Percent 82 7" xfId="33771"/>
    <cellStyle name="Percent 82 8" xfId="33772"/>
    <cellStyle name="Percent 82 9" xfId="33773"/>
    <cellStyle name="Percent 83" xfId="1516"/>
    <cellStyle name="Percent 83 10" xfId="33774"/>
    <cellStyle name="Percent 83 11" xfId="33775"/>
    <cellStyle name="Percent 83 12" xfId="33776"/>
    <cellStyle name="Percent 83 13" xfId="33777"/>
    <cellStyle name="Percent 83 14" xfId="33778"/>
    <cellStyle name="Percent 83 15" xfId="33779"/>
    <cellStyle name="Percent 83 16" xfId="33780"/>
    <cellStyle name="Percent 83 17" xfId="33781"/>
    <cellStyle name="Percent 83 18" xfId="33782"/>
    <cellStyle name="Percent 83 19" xfId="33783"/>
    <cellStyle name="Percent 83 2" xfId="33784"/>
    <cellStyle name="Percent 83 20" xfId="33785"/>
    <cellStyle name="Percent 83 21" xfId="33786"/>
    <cellStyle name="Percent 83 22" xfId="33787"/>
    <cellStyle name="Percent 83 23" xfId="33788"/>
    <cellStyle name="Percent 83 24" xfId="33789"/>
    <cellStyle name="Percent 83 25" xfId="33790"/>
    <cellStyle name="Percent 83 26" xfId="33791"/>
    <cellStyle name="Percent 83 27" xfId="33792"/>
    <cellStyle name="Percent 83 28" xfId="33793"/>
    <cellStyle name="Percent 83 29" xfId="33794"/>
    <cellStyle name="Percent 83 3" xfId="33795"/>
    <cellStyle name="Percent 83 30" xfId="33796"/>
    <cellStyle name="Percent 83 31" xfId="33797"/>
    <cellStyle name="Percent 83 32" xfId="33798"/>
    <cellStyle name="Percent 83 33" xfId="33799"/>
    <cellStyle name="Percent 83 34" xfId="33800"/>
    <cellStyle name="Percent 83 35" xfId="33801"/>
    <cellStyle name="Percent 83 36" xfId="33802"/>
    <cellStyle name="Percent 83 37" xfId="33803"/>
    <cellStyle name="Percent 83 38" xfId="33804"/>
    <cellStyle name="Percent 83 39" xfId="33805"/>
    <cellStyle name="Percent 83 4" xfId="33806"/>
    <cellStyle name="Percent 83 40" xfId="33807"/>
    <cellStyle name="Percent 83 41" xfId="33808"/>
    <cellStyle name="Percent 83 42" xfId="33809"/>
    <cellStyle name="Percent 83 43" xfId="33810"/>
    <cellStyle name="Percent 83 44" xfId="33811"/>
    <cellStyle name="Percent 83 45" xfId="33812"/>
    <cellStyle name="Percent 83 46" xfId="33813"/>
    <cellStyle name="Percent 83 47" xfId="33814"/>
    <cellStyle name="Percent 83 48" xfId="33815"/>
    <cellStyle name="Percent 83 49" xfId="33816"/>
    <cellStyle name="Percent 83 5" xfId="33817"/>
    <cellStyle name="Percent 83 50" xfId="33818"/>
    <cellStyle name="Percent 83 51" xfId="33819"/>
    <cellStyle name="Percent 83 52" xfId="33820"/>
    <cellStyle name="Percent 83 53" xfId="33821"/>
    <cellStyle name="Percent 83 54" xfId="33822"/>
    <cellStyle name="Percent 83 55" xfId="33823"/>
    <cellStyle name="Percent 83 56" xfId="33824"/>
    <cellStyle name="Percent 83 57" xfId="33825"/>
    <cellStyle name="Percent 83 58" xfId="33826"/>
    <cellStyle name="Percent 83 59" xfId="33827"/>
    <cellStyle name="Percent 83 6" xfId="33828"/>
    <cellStyle name="Percent 83 60" xfId="33829"/>
    <cellStyle name="Percent 83 61" xfId="33830"/>
    <cellStyle name="Percent 83 62" xfId="33831"/>
    <cellStyle name="Percent 83 63" xfId="33832"/>
    <cellStyle name="Percent 83 64" xfId="33833"/>
    <cellStyle name="Percent 83 65" xfId="33834"/>
    <cellStyle name="Percent 83 66" xfId="33835"/>
    <cellStyle name="Percent 83 67" xfId="33836"/>
    <cellStyle name="Percent 83 7" xfId="33837"/>
    <cellStyle name="Percent 83 8" xfId="33838"/>
    <cellStyle name="Percent 83 9" xfId="33839"/>
    <cellStyle name="Percent 84" xfId="1517"/>
    <cellStyle name="Percent 84 10" xfId="33840"/>
    <cellStyle name="Percent 84 11" xfId="33841"/>
    <cellStyle name="Percent 84 12" xfId="33842"/>
    <cellStyle name="Percent 84 13" xfId="33843"/>
    <cellStyle name="Percent 84 14" xfId="33844"/>
    <cellStyle name="Percent 84 15" xfId="33845"/>
    <cellStyle name="Percent 84 16" xfId="33846"/>
    <cellStyle name="Percent 84 17" xfId="33847"/>
    <cellStyle name="Percent 84 18" xfId="33848"/>
    <cellStyle name="Percent 84 19" xfId="33849"/>
    <cellStyle name="Percent 84 2" xfId="33850"/>
    <cellStyle name="Percent 84 20" xfId="33851"/>
    <cellStyle name="Percent 84 21" xfId="33852"/>
    <cellStyle name="Percent 84 22" xfId="33853"/>
    <cellStyle name="Percent 84 23" xfId="33854"/>
    <cellStyle name="Percent 84 24" xfId="33855"/>
    <cellStyle name="Percent 84 25" xfId="33856"/>
    <cellStyle name="Percent 84 26" xfId="33857"/>
    <cellStyle name="Percent 84 27" xfId="33858"/>
    <cellStyle name="Percent 84 28" xfId="33859"/>
    <cellStyle name="Percent 84 29" xfId="33860"/>
    <cellStyle name="Percent 84 3" xfId="33861"/>
    <cellStyle name="Percent 84 30" xfId="33862"/>
    <cellStyle name="Percent 84 31" xfId="33863"/>
    <cellStyle name="Percent 84 32" xfId="33864"/>
    <cellStyle name="Percent 84 33" xfId="33865"/>
    <cellStyle name="Percent 84 34" xfId="33866"/>
    <cellStyle name="Percent 84 35" xfId="33867"/>
    <cellStyle name="Percent 84 36" xfId="33868"/>
    <cellStyle name="Percent 84 37" xfId="33869"/>
    <cellStyle name="Percent 84 38" xfId="33870"/>
    <cellStyle name="Percent 84 39" xfId="33871"/>
    <cellStyle name="Percent 84 4" xfId="33872"/>
    <cellStyle name="Percent 84 40" xfId="33873"/>
    <cellStyle name="Percent 84 41" xfId="33874"/>
    <cellStyle name="Percent 84 42" xfId="33875"/>
    <cellStyle name="Percent 84 43" xfId="33876"/>
    <cellStyle name="Percent 84 44" xfId="33877"/>
    <cellStyle name="Percent 84 45" xfId="33878"/>
    <cellStyle name="Percent 84 46" xfId="33879"/>
    <cellStyle name="Percent 84 47" xfId="33880"/>
    <cellStyle name="Percent 84 48" xfId="33881"/>
    <cellStyle name="Percent 84 49" xfId="33882"/>
    <cellStyle name="Percent 84 5" xfId="33883"/>
    <cellStyle name="Percent 84 50" xfId="33884"/>
    <cellStyle name="Percent 84 51" xfId="33885"/>
    <cellStyle name="Percent 84 52" xfId="33886"/>
    <cellStyle name="Percent 84 53" xfId="33887"/>
    <cellStyle name="Percent 84 54" xfId="33888"/>
    <cellStyle name="Percent 84 55" xfId="33889"/>
    <cellStyle name="Percent 84 56" xfId="33890"/>
    <cellStyle name="Percent 84 57" xfId="33891"/>
    <cellStyle name="Percent 84 58" xfId="33892"/>
    <cellStyle name="Percent 84 59" xfId="33893"/>
    <cellStyle name="Percent 84 6" xfId="33894"/>
    <cellStyle name="Percent 84 60" xfId="33895"/>
    <cellStyle name="Percent 84 61" xfId="33896"/>
    <cellStyle name="Percent 84 62" xfId="33897"/>
    <cellStyle name="Percent 84 63" xfId="33898"/>
    <cellStyle name="Percent 84 64" xfId="33899"/>
    <cellStyle name="Percent 84 65" xfId="33900"/>
    <cellStyle name="Percent 84 66" xfId="33901"/>
    <cellStyle name="Percent 84 67" xfId="33902"/>
    <cellStyle name="Percent 84 7" xfId="33903"/>
    <cellStyle name="Percent 84 8" xfId="33904"/>
    <cellStyle name="Percent 84 9" xfId="33905"/>
    <cellStyle name="Percent 85" xfId="1518"/>
    <cellStyle name="Percent 85 10" xfId="33906"/>
    <cellStyle name="Percent 85 11" xfId="33907"/>
    <cellStyle name="Percent 85 12" xfId="33908"/>
    <cellStyle name="Percent 85 13" xfId="33909"/>
    <cellStyle name="Percent 85 14" xfId="33910"/>
    <cellStyle name="Percent 85 15" xfId="33911"/>
    <cellStyle name="Percent 85 16" xfId="33912"/>
    <cellStyle name="Percent 85 17" xfId="33913"/>
    <cellStyle name="Percent 85 18" xfId="33914"/>
    <cellStyle name="Percent 85 19" xfId="33915"/>
    <cellStyle name="Percent 85 2" xfId="33916"/>
    <cellStyle name="Percent 85 20" xfId="33917"/>
    <cellStyle name="Percent 85 21" xfId="33918"/>
    <cellStyle name="Percent 85 22" xfId="33919"/>
    <cellStyle name="Percent 85 23" xfId="33920"/>
    <cellStyle name="Percent 85 24" xfId="33921"/>
    <cellStyle name="Percent 85 25" xfId="33922"/>
    <cellStyle name="Percent 85 26" xfId="33923"/>
    <cellStyle name="Percent 85 27" xfId="33924"/>
    <cellStyle name="Percent 85 28" xfId="33925"/>
    <cellStyle name="Percent 85 29" xfId="33926"/>
    <cellStyle name="Percent 85 3" xfId="33927"/>
    <cellStyle name="Percent 85 30" xfId="33928"/>
    <cellStyle name="Percent 85 31" xfId="33929"/>
    <cellStyle name="Percent 85 32" xfId="33930"/>
    <cellStyle name="Percent 85 33" xfId="33931"/>
    <cellStyle name="Percent 85 34" xfId="33932"/>
    <cellStyle name="Percent 85 35" xfId="33933"/>
    <cellStyle name="Percent 85 36" xfId="33934"/>
    <cellStyle name="Percent 85 37" xfId="33935"/>
    <cellStyle name="Percent 85 38" xfId="33936"/>
    <cellStyle name="Percent 85 39" xfId="33937"/>
    <cellStyle name="Percent 85 4" xfId="33938"/>
    <cellStyle name="Percent 85 40" xfId="33939"/>
    <cellStyle name="Percent 85 41" xfId="33940"/>
    <cellStyle name="Percent 85 42" xfId="33941"/>
    <cellStyle name="Percent 85 43" xfId="33942"/>
    <cellStyle name="Percent 85 44" xfId="33943"/>
    <cellStyle name="Percent 85 45" xfId="33944"/>
    <cellStyle name="Percent 85 46" xfId="33945"/>
    <cellStyle name="Percent 85 47" xfId="33946"/>
    <cellStyle name="Percent 85 48" xfId="33947"/>
    <cellStyle name="Percent 85 49" xfId="33948"/>
    <cellStyle name="Percent 85 5" xfId="33949"/>
    <cellStyle name="Percent 85 50" xfId="33950"/>
    <cellStyle name="Percent 85 51" xfId="33951"/>
    <cellStyle name="Percent 85 52" xfId="33952"/>
    <cellStyle name="Percent 85 53" xfId="33953"/>
    <cellStyle name="Percent 85 54" xfId="33954"/>
    <cellStyle name="Percent 85 55" xfId="33955"/>
    <cellStyle name="Percent 85 56" xfId="33956"/>
    <cellStyle name="Percent 85 57" xfId="33957"/>
    <cellStyle name="Percent 85 58" xfId="33958"/>
    <cellStyle name="Percent 85 59" xfId="33959"/>
    <cellStyle name="Percent 85 6" xfId="33960"/>
    <cellStyle name="Percent 85 60" xfId="33961"/>
    <cellStyle name="Percent 85 61" xfId="33962"/>
    <cellStyle name="Percent 85 62" xfId="33963"/>
    <cellStyle name="Percent 85 63" xfId="33964"/>
    <cellStyle name="Percent 85 64" xfId="33965"/>
    <cellStyle name="Percent 85 65" xfId="33966"/>
    <cellStyle name="Percent 85 66" xfId="33967"/>
    <cellStyle name="Percent 85 67" xfId="33968"/>
    <cellStyle name="Percent 85 7" xfId="33969"/>
    <cellStyle name="Percent 85 8" xfId="33970"/>
    <cellStyle name="Percent 85 9" xfId="33971"/>
    <cellStyle name="Percent 86" xfId="1519"/>
    <cellStyle name="Percent 86 10" xfId="1520"/>
    <cellStyle name="Percent 86 10 10" xfId="33972"/>
    <cellStyle name="Percent 86 10 11" xfId="33973"/>
    <cellStyle name="Percent 86 10 12" xfId="33974"/>
    <cellStyle name="Percent 86 10 13" xfId="33975"/>
    <cellStyle name="Percent 86 10 14" xfId="33976"/>
    <cellStyle name="Percent 86 10 15" xfId="33977"/>
    <cellStyle name="Percent 86 10 16" xfId="33978"/>
    <cellStyle name="Percent 86 10 17" xfId="33979"/>
    <cellStyle name="Percent 86 10 18" xfId="33980"/>
    <cellStyle name="Percent 86 10 19" xfId="33981"/>
    <cellStyle name="Percent 86 10 2" xfId="33982"/>
    <cellStyle name="Percent 86 10 20" xfId="33983"/>
    <cellStyle name="Percent 86 10 21" xfId="33984"/>
    <cellStyle name="Percent 86 10 22" xfId="33985"/>
    <cellStyle name="Percent 86 10 23" xfId="33986"/>
    <cellStyle name="Percent 86 10 24" xfId="33987"/>
    <cellStyle name="Percent 86 10 25" xfId="33988"/>
    <cellStyle name="Percent 86 10 26" xfId="33989"/>
    <cellStyle name="Percent 86 10 27" xfId="33990"/>
    <cellStyle name="Percent 86 10 28" xfId="33991"/>
    <cellStyle name="Percent 86 10 29" xfId="33992"/>
    <cellStyle name="Percent 86 10 3" xfId="33993"/>
    <cellStyle name="Percent 86 10 30" xfId="33994"/>
    <cellStyle name="Percent 86 10 31" xfId="33995"/>
    <cellStyle name="Percent 86 10 32" xfId="33996"/>
    <cellStyle name="Percent 86 10 33" xfId="33997"/>
    <cellStyle name="Percent 86 10 34" xfId="33998"/>
    <cellStyle name="Percent 86 10 35" xfId="33999"/>
    <cellStyle name="Percent 86 10 36" xfId="34000"/>
    <cellStyle name="Percent 86 10 37" xfId="34001"/>
    <cellStyle name="Percent 86 10 38" xfId="34002"/>
    <cellStyle name="Percent 86 10 39" xfId="34003"/>
    <cellStyle name="Percent 86 10 4" xfId="34004"/>
    <cellStyle name="Percent 86 10 40" xfId="34005"/>
    <cellStyle name="Percent 86 10 41" xfId="34006"/>
    <cellStyle name="Percent 86 10 42" xfId="34007"/>
    <cellStyle name="Percent 86 10 43" xfId="34008"/>
    <cellStyle name="Percent 86 10 44" xfId="34009"/>
    <cellStyle name="Percent 86 10 45" xfId="34010"/>
    <cellStyle name="Percent 86 10 46" xfId="34011"/>
    <cellStyle name="Percent 86 10 47" xfId="34012"/>
    <cellStyle name="Percent 86 10 48" xfId="34013"/>
    <cellStyle name="Percent 86 10 49" xfId="34014"/>
    <cellStyle name="Percent 86 10 5" xfId="34015"/>
    <cellStyle name="Percent 86 10 50" xfId="34016"/>
    <cellStyle name="Percent 86 10 51" xfId="34017"/>
    <cellStyle name="Percent 86 10 52" xfId="34018"/>
    <cellStyle name="Percent 86 10 53" xfId="34019"/>
    <cellStyle name="Percent 86 10 54" xfId="34020"/>
    <cellStyle name="Percent 86 10 55" xfId="34021"/>
    <cellStyle name="Percent 86 10 56" xfId="34022"/>
    <cellStyle name="Percent 86 10 57" xfId="34023"/>
    <cellStyle name="Percent 86 10 58" xfId="34024"/>
    <cellStyle name="Percent 86 10 59" xfId="34025"/>
    <cellStyle name="Percent 86 10 6" xfId="34026"/>
    <cellStyle name="Percent 86 10 60" xfId="34027"/>
    <cellStyle name="Percent 86 10 61" xfId="34028"/>
    <cellStyle name="Percent 86 10 62" xfId="34029"/>
    <cellStyle name="Percent 86 10 63" xfId="34030"/>
    <cellStyle name="Percent 86 10 64" xfId="34031"/>
    <cellStyle name="Percent 86 10 65" xfId="34032"/>
    <cellStyle name="Percent 86 10 66" xfId="34033"/>
    <cellStyle name="Percent 86 10 67" xfId="34034"/>
    <cellStyle name="Percent 86 10 7" xfId="34035"/>
    <cellStyle name="Percent 86 10 8" xfId="34036"/>
    <cellStyle name="Percent 86 10 9" xfId="34037"/>
    <cellStyle name="Percent 86 100" xfId="34038"/>
    <cellStyle name="Percent 86 101" xfId="34039"/>
    <cellStyle name="Percent 86 102" xfId="34040"/>
    <cellStyle name="Percent 86 103" xfId="34041"/>
    <cellStyle name="Percent 86 11" xfId="1521"/>
    <cellStyle name="Percent 86 11 10" xfId="34042"/>
    <cellStyle name="Percent 86 11 11" xfId="34043"/>
    <cellStyle name="Percent 86 11 12" xfId="34044"/>
    <cellStyle name="Percent 86 11 13" xfId="34045"/>
    <cellStyle name="Percent 86 11 14" xfId="34046"/>
    <cellStyle name="Percent 86 11 15" xfId="34047"/>
    <cellStyle name="Percent 86 11 16" xfId="34048"/>
    <cellStyle name="Percent 86 11 17" xfId="34049"/>
    <cellStyle name="Percent 86 11 18" xfId="34050"/>
    <cellStyle name="Percent 86 11 19" xfId="34051"/>
    <cellStyle name="Percent 86 11 2" xfId="34052"/>
    <cellStyle name="Percent 86 11 20" xfId="34053"/>
    <cellStyle name="Percent 86 11 21" xfId="34054"/>
    <cellStyle name="Percent 86 11 22" xfId="34055"/>
    <cellStyle name="Percent 86 11 23" xfId="34056"/>
    <cellStyle name="Percent 86 11 24" xfId="34057"/>
    <cellStyle name="Percent 86 11 25" xfId="34058"/>
    <cellStyle name="Percent 86 11 26" xfId="34059"/>
    <cellStyle name="Percent 86 11 27" xfId="34060"/>
    <cellStyle name="Percent 86 11 28" xfId="34061"/>
    <cellStyle name="Percent 86 11 29" xfId="34062"/>
    <cellStyle name="Percent 86 11 3" xfId="34063"/>
    <cellStyle name="Percent 86 11 30" xfId="34064"/>
    <cellStyle name="Percent 86 11 31" xfId="34065"/>
    <cellStyle name="Percent 86 11 32" xfId="34066"/>
    <cellStyle name="Percent 86 11 33" xfId="34067"/>
    <cellStyle name="Percent 86 11 34" xfId="34068"/>
    <cellStyle name="Percent 86 11 35" xfId="34069"/>
    <cellStyle name="Percent 86 11 36" xfId="34070"/>
    <cellStyle name="Percent 86 11 37" xfId="34071"/>
    <cellStyle name="Percent 86 11 38" xfId="34072"/>
    <cellStyle name="Percent 86 11 39" xfId="34073"/>
    <cellStyle name="Percent 86 11 4" xfId="34074"/>
    <cellStyle name="Percent 86 11 40" xfId="34075"/>
    <cellStyle name="Percent 86 11 41" xfId="34076"/>
    <cellStyle name="Percent 86 11 42" xfId="34077"/>
    <cellStyle name="Percent 86 11 43" xfId="34078"/>
    <cellStyle name="Percent 86 11 44" xfId="34079"/>
    <cellStyle name="Percent 86 11 45" xfId="34080"/>
    <cellStyle name="Percent 86 11 46" xfId="34081"/>
    <cellStyle name="Percent 86 11 47" xfId="34082"/>
    <cellStyle name="Percent 86 11 48" xfId="34083"/>
    <cellStyle name="Percent 86 11 49" xfId="34084"/>
    <cellStyle name="Percent 86 11 5" xfId="34085"/>
    <cellStyle name="Percent 86 11 50" xfId="34086"/>
    <cellStyle name="Percent 86 11 51" xfId="34087"/>
    <cellStyle name="Percent 86 11 52" xfId="34088"/>
    <cellStyle name="Percent 86 11 53" xfId="34089"/>
    <cellStyle name="Percent 86 11 54" xfId="34090"/>
    <cellStyle name="Percent 86 11 55" xfId="34091"/>
    <cellStyle name="Percent 86 11 56" xfId="34092"/>
    <cellStyle name="Percent 86 11 57" xfId="34093"/>
    <cellStyle name="Percent 86 11 58" xfId="34094"/>
    <cellStyle name="Percent 86 11 59" xfId="34095"/>
    <cellStyle name="Percent 86 11 6" xfId="34096"/>
    <cellStyle name="Percent 86 11 60" xfId="34097"/>
    <cellStyle name="Percent 86 11 61" xfId="34098"/>
    <cellStyle name="Percent 86 11 62" xfId="34099"/>
    <cellStyle name="Percent 86 11 63" xfId="34100"/>
    <cellStyle name="Percent 86 11 64" xfId="34101"/>
    <cellStyle name="Percent 86 11 65" xfId="34102"/>
    <cellStyle name="Percent 86 11 66" xfId="34103"/>
    <cellStyle name="Percent 86 11 67" xfId="34104"/>
    <cellStyle name="Percent 86 11 7" xfId="34105"/>
    <cellStyle name="Percent 86 11 8" xfId="34106"/>
    <cellStyle name="Percent 86 11 9" xfId="34107"/>
    <cellStyle name="Percent 86 12" xfId="3497"/>
    <cellStyle name="Percent 86 12 10" xfId="34108"/>
    <cellStyle name="Percent 86 12 11" xfId="34109"/>
    <cellStyle name="Percent 86 12 12" xfId="34110"/>
    <cellStyle name="Percent 86 12 13" xfId="34111"/>
    <cellStyle name="Percent 86 12 14" xfId="34112"/>
    <cellStyle name="Percent 86 12 15" xfId="34113"/>
    <cellStyle name="Percent 86 12 16" xfId="34114"/>
    <cellStyle name="Percent 86 12 17" xfId="34115"/>
    <cellStyle name="Percent 86 12 18" xfId="34116"/>
    <cellStyle name="Percent 86 12 19" xfId="34117"/>
    <cellStyle name="Percent 86 12 2" xfId="34118"/>
    <cellStyle name="Percent 86 12 20" xfId="34119"/>
    <cellStyle name="Percent 86 12 21" xfId="34120"/>
    <cellStyle name="Percent 86 12 22" xfId="34121"/>
    <cellStyle name="Percent 86 12 23" xfId="34122"/>
    <cellStyle name="Percent 86 12 24" xfId="34123"/>
    <cellStyle name="Percent 86 12 25" xfId="34124"/>
    <cellStyle name="Percent 86 12 26" xfId="34125"/>
    <cellStyle name="Percent 86 12 27" xfId="34126"/>
    <cellStyle name="Percent 86 12 28" xfId="34127"/>
    <cellStyle name="Percent 86 12 29" xfId="34128"/>
    <cellStyle name="Percent 86 12 3" xfId="34129"/>
    <cellStyle name="Percent 86 12 30" xfId="34130"/>
    <cellStyle name="Percent 86 12 31" xfId="34131"/>
    <cellStyle name="Percent 86 12 32" xfId="34132"/>
    <cellStyle name="Percent 86 12 33" xfId="34133"/>
    <cellStyle name="Percent 86 12 34" xfId="34134"/>
    <cellStyle name="Percent 86 12 35" xfId="34135"/>
    <cellStyle name="Percent 86 12 36" xfId="34136"/>
    <cellStyle name="Percent 86 12 37" xfId="34137"/>
    <cellStyle name="Percent 86 12 38" xfId="34138"/>
    <cellStyle name="Percent 86 12 39" xfId="34139"/>
    <cellStyle name="Percent 86 12 4" xfId="34140"/>
    <cellStyle name="Percent 86 12 40" xfId="34141"/>
    <cellStyle name="Percent 86 12 41" xfId="34142"/>
    <cellStyle name="Percent 86 12 42" xfId="34143"/>
    <cellStyle name="Percent 86 12 43" xfId="34144"/>
    <cellStyle name="Percent 86 12 44" xfId="34145"/>
    <cellStyle name="Percent 86 12 45" xfId="34146"/>
    <cellStyle name="Percent 86 12 46" xfId="34147"/>
    <cellStyle name="Percent 86 12 47" xfId="34148"/>
    <cellStyle name="Percent 86 12 48" xfId="34149"/>
    <cellStyle name="Percent 86 12 49" xfId="34150"/>
    <cellStyle name="Percent 86 12 5" xfId="34151"/>
    <cellStyle name="Percent 86 12 50" xfId="34152"/>
    <cellStyle name="Percent 86 12 51" xfId="34153"/>
    <cellStyle name="Percent 86 12 52" xfId="34154"/>
    <cellStyle name="Percent 86 12 53" xfId="34155"/>
    <cellStyle name="Percent 86 12 54" xfId="34156"/>
    <cellStyle name="Percent 86 12 55" xfId="34157"/>
    <cellStyle name="Percent 86 12 56" xfId="34158"/>
    <cellStyle name="Percent 86 12 57" xfId="34159"/>
    <cellStyle name="Percent 86 12 58" xfId="34160"/>
    <cellStyle name="Percent 86 12 59" xfId="34161"/>
    <cellStyle name="Percent 86 12 6" xfId="34162"/>
    <cellStyle name="Percent 86 12 60" xfId="34163"/>
    <cellStyle name="Percent 86 12 61" xfId="34164"/>
    <cellStyle name="Percent 86 12 62" xfId="34165"/>
    <cellStyle name="Percent 86 12 63" xfId="34166"/>
    <cellStyle name="Percent 86 12 64" xfId="34167"/>
    <cellStyle name="Percent 86 12 65" xfId="34168"/>
    <cellStyle name="Percent 86 12 66" xfId="34169"/>
    <cellStyle name="Percent 86 12 67" xfId="34170"/>
    <cellStyle name="Percent 86 12 7" xfId="34171"/>
    <cellStyle name="Percent 86 12 8" xfId="34172"/>
    <cellStyle name="Percent 86 12 9" xfId="34173"/>
    <cellStyle name="Percent 86 13" xfId="3498"/>
    <cellStyle name="Percent 86 13 10" xfId="34174"/>
    <cellStyle name="Percent 86 13 11" xfId="34175"/>
    <cellStyle name="Percent 86 13 12" xfId="34176"/>
    <cellStyle name="Percent 86 13 13" xfId="34177"/>
    <cellStyle name="Percent 86 13 14" xfId="34178"/>
    <cellStyle name="Percent 86 13 15" xfId="34179"/>
    <cellStyle name="Percent 86 13 16" xfId="34180"/>
    <cellStyle name="Percent 86 13 17" xfId="34181"/>
    <cellStyle name="Percent 86 13 18" xfId="34182"/>
    <cellStyle name="Percent 86 13 19" xfId="34183"/>
    <cellStyle name="Percent 86 13 2" xfId="34184"/>
    <cellStyle name="Percent 86 13 20" xfId="34185"/>
    <cellStyle name="Percent 86 13 21" xfId="34186"/>
    <cellStyle name="Percent 86 13 22" xfId="34187"/>
    <cellStyle name="Percent 86 13 23" xfId="34188"/>
    <cellStyle name="Percent 86 13 24" xfId="34189"/>
    <cellStyle name="Percent 86 13 25" xfId="34190"/>
    <cellStyle name="Percent 86 13 26" xfId="34191"/>
    <cellStyle name="Percent 86 13 27" xfId="34192"/>
    <cellStyle name="Percent 86 13 28" xfId="34193"/>
    <cellStyle name="Percent 86 13 29" xfId="34194"/>
    <cellStyle name="Percent 86 13 3" xfId="34195"/>
    <cellStyle name="Percent 86 13 30" xfId="34196"/>
    <cellStyle name="Percent 86 13 31" xfId="34197"/>
    <cellStyle name="Percent 86 13 32" xfId="34198"/>
    <cellStyle name="Percent 86 13 33" xfId="34199"/>
    <cellStyle name="Percent 86 13 34" xfId="34200"/>
    <cellStyle name="Percent 86 13 35" xfId="34201"/>
    <cellStyle name="Percent 86 13 36" xfId="34202"/>
    <cellStyle name="Percent 86 13 37" xfId="34203"/>
    <cellStyle name="Percent 86 13 38" xfId="34204"/>
    <cellStyle name="Percent 86 13 39" xfId="34205"/>
    <cellStyle name="Percent 86 13 4" xfId="34206"/>
    <cellStyle name="Percent 86 13 40" xfId="34207"/>
    <cellStyle name="Percent 86 13 41" xfId="34208"/>
    <cellStyle name="Percent 86 13 42" xfId="34209"/>
    <cellStyle name="Percent 86 13 43" xfId="34210"/>
    <cellStyle name="Percent 86 13 44" xfId="34211"/>
    <cellStyle name="Percent 86 13 45" xfId="34212"/>
    <cellStyle name="Percent 86 13 46" xfId="34213"/>
    <cellStyle name="Percent 86 13 47" xfId="34214"/>
    <cellStyle name="Percent 86 13 48" xfId="34215"/>
    <cellStyle name="Percent 86 13 49" xfId="34216"/>
    <cellStyle name="Percent 86 13 5" xfId="34217"/>
    <cellStyle name="Percent 86 13 50" xfId="34218"/>
    <cellStyle name="Percent 86 13 51" xfId="34219"/>
    <cellStyle name="Percent 86 13 52" xfId="34220"/>
    <cellStyle name="Percent 86 13 53" xfId="34221"/>
    <cellStyle name="Percent 86 13 54" xfId="34222"/>
    <cellStyle name="Percent 86 13 55" xfId="34223"/>
    <cellStyle name="Percent 86 13 56" xfId="34224"/>
    <cellStyle name="Percent 86 13 57" xfId="34225"/>
    <cellStyle name="Percent 86 13 58" xfId="34226"/>
    <cellStyle name="Percent 86 13 59" xfId="34227"/>
    <cellStyle name="Percent 86 13 6" xfId="34228"/>
    <cellStyle name="Percent 86 13 60" xfId="34229"/>
    <cellStyle name="Percent 86 13 61" xfId="34230"/>
    <cellStyle name="Percent 86 13 62" xfId="34231"/>
    <cellStyle name="Percent 86 13 63" xfId="34232"/>
    <cellStyle name="Percent 86 13 64" xfId="34233"/>
    <cellStyle name="Percent 86 13 65" xfId="34234"/>
    <cellStyle name="Percent 86 13 66" xfId="34235"/>
    <cellStyle name="Percent 86 13 67" xfId="34236"/>
    <cellStyle name="Percent 86 13 7" xfId="34237"/>
    <cellStyle name="Percent 86 13 8" xfId="34238"/>
    <cellStyle name="Percent 86 13 9" xfId="34239"/>
    <cellStyle name="Percent 86 14" xfId="3499"/>
    <cellStyle name="Percent 86 14 10" xfId="34240"/>
    <cellStyle name="Percent 86 14 11" xfId="34241"/>
    <cellStyle name="Percent 86 14 12" xfId="34242"/>
    <cellStyle name="Percent 86 14 13" xfId="34243"/>
    <cellStyle name="Percent 86 14 14" xfId="34244"/>
    <cellStyle name="Percent 86 14 15" xfId="34245"/>
    <cellStyle name="Percent 86 14 16" xfId="34246"/>
    <cellStyle name="Percent 86 14 17" xfId="34247"/>
    <cellStyle name="Percent 86 14 18" xfId="34248"/>
    <cellStyle name="Percent 86 14 19" xfId="34249"/>
    <cellStyle name="Percent 86 14 2" xfId="34250"/>
    <cellStyle name="Percent 86 14 20" xfId="34251"/>
    <cellStyle name="Percent 86 14 21" xfId="34252"/>
    <cellStyle name="Percent 86 14 22" xfId="34253"/>
    <cellStyle name="Percent 86 14 23" xfId="34254"/>
    <cellStyle name="Percent 86 14 24" xfId="34255"/>
    <cellStyle name="Percent 86 14 25" xfId="34256"/>
    <cellStyle name="Percent 86 14 26" xfId="34257"/>
    <cellStyle name="Percent 86 14 27" xfId="34258"/>
    <cellStyle name="Percent 86 14 28" xfId="34259"/>
    <cellStyle name="Percent 86 14 29" xfId="34260"/>
    <cellStyle name="Percent 86 14 3" xfId="34261"/>
    <cellStyle name="Percent 86 14 30" xfId="34262"/>
    <cellStyle name="Percent 86 14 31" xfId="34263"/>
    <cellStyle name="Percent 86 14 32" xfId="34264"/>
    <cellStyle name="Percent 86 14 33" xfId="34265"/>
    <cellStyle name="Percent 86 14 34" xfId="34266"/>
    <cellStyle name="Percent 86 14 35" xfId="34267"/>
    <cellStyle name="Percent 86 14 36" xfId="34268"/>
    <cellStyle name="Percent 86 14 37" xfId="34269"/>
    <cellStyle name="Percent 86 14 38" xfId="34270"/>
    <cellStyle name="Percent 86 14 39" xfId="34271"/>
    <cellStyle name="Percent 86 14 4" xfId="34272"/>
    <cellStyle name="Percent 86 14 40" xfId="34273"/>
    <cellStyle name="Percent 86 14 41" xfId="34274"/>
    <cellStyle name="Percent 86 14 42" xfId="34275"/>
    <cellStyle name="Percent 86 14 43" xfId="34276"/>
    <cellStyle name="Percent 86 14 44" xfId="34277"/>
    <cellStyle name="Percent 86 14 45" xfId="34278"/>
    <cellStyle name="Percent 86 14 46" xfId="34279"/>
    <cellStyle name="Percent 86 14 47" xfId="34280"/>
    <cellStyle name="Percent 86 14 48" xfId="34281"/>
    <cellStyle name="Percent 86 14 49" xfId="34282"/>
    <cellStyle name="Percent 86 14 5" xfId="34283"/>
    <cellStyle name="Percent 86 14 50" xfId="34284"/>
    <cellStyle name="Percent 86 14 51" xfId="34285"/>
    <cellStyle name="Percent 86 14 52" xfId="34286"/>
    <cellStyle name="Percent 86 14 53" xfId="34287"/>
    <cellStyle name="Percent 86 14 54" xfId="34288"/>
    <cellStyle name="Percent 86 14 55" xfId="34289"/>
    <cellStyle name="Percent 86 14 56" xfId="34290"/>
    <cellStyle name="Percent 86 14 57" xfId="34291"/>
    <cellStyle name="Percent 86 14 58" xfId="34292"/>
    <cellStyle name="Percent 86 14 59" xfId="34293"/>
    <cellStyle name="Percent 86 14 6" xfId="34294"/>
    <cellStyle name="Percent 86 14 60" xfId="34295"/>
    <cellStyle name="Percent 86 14 61" xfId="34296"/>
    <cellStyle name="Percent 86 14 62" xfId="34297"/>
    <cellStyle name="Percent 86 14 63" xfId="34298"/>
    <cellStyle name="Percent 86 14 64" xfId="34299"/>
    <cellStyle name="Percent 86 14 65" xfId="34300"/>
    <cellStyle name="Percent 86 14 66" xfId="34301"/>
    <cellStyle name="Percent 86 14 67" xfId="34302"/>
    <cellStyle name="Percent 86 14 7" xfId="34303"/>
    <cellStyle name="Percent 86 14 8" xfId="34304"/>
    <cellStyle name="Percent 86 14 9" xfId="34305"/>
    <cellStyle name="Percent 86 15" xfId="3500"/>
    <cellStyle name="Percent 86 15 10" xfId="34306"/>
    <cellStyle name="Percent 86 15 11" xfId="34307"/>
    <cellStyle name="Percent 86 15 12" xfId="34308"/>
    <cellStyle name="Percent 86 15 13" xfId="34309"/>
    <cellStyle name="Percent 86 15 14" xfId="34310"/>
    <cellStyle name="Percent 86 15 15" xfId="34311"/>
    <cellStyle name="Percent 86 15 16" xfId="34312"/>
    <cellStyle name="Percent 86 15 17" xfId="34313"/>
    <cellStyle name="Percent 86 15 18" xfId="34314"/>
    <cellStyle name="Percent 86 15 19" xfId="34315"/>
    <cellStyle name="Percent 86 15 2" xfId="34316"/>
    <cellStyle name="Percent 86 15 20" xfId="34317"/>
    <cellStyle name="Percent 86 15 21" xfId="34318"/>
    <cellStyle name="Percent 86 15 22" xfId="34319"/>
    <cellStyle name="Percent 86 15 23" xfId="34320"/>
    <cellStyle name="Percent 86 15 24" xfId="34321"/>
    <cellStyle name="Percent 86 15 25" xfId="34322"/>
    <cellStyle name="Percent 86 15 26" xfId="34323"/>
    <cellStyle name="Percent 86 15 27" xfId="34324"/>
    <cellStyle name="Percent 86 15 28" xfId="34325"/>
    <cellStyle name="Percent 86 15 29" xfId="34326"/>
    <cellStyle name="Percent 86 15 3" xfId="34327"/>
    <cellStyle name="Percent 86 15 30" xfId="34328"/>
    <cellStyle name="Percent 86 15 31" xfId="34329"/>
    <cellStyle name="Percent 86 15 32" xfId="34330"/>
    <cellStyle name="Percent 86 15 33" xfId="34331"/>
    <cellStyle name="Percent 86 15 34" xfId="34332"/>
    <cellStyle name="Percent 86 15 35" xfId="34333"/>
    <cellStyle name="Percent 86 15 36" xfId="34334"/>
    <cellStyle name="Percent 86 15 37" xfId="34335"/>
    <cellStyle name="Percent 86 15 38" xfId="34336"/>
    <cellStyle name="Percent 86 15 39" xfId="34337"/>
    <cellStyle name="Percent 86 15 4" xfId="34338"/>
    <cellStyle name="Percent 86 15 40" xfId="34339"/>
    <cellStyle name="Percent 86 15 41" xfId="34340"/>
    <cellStyle name="Percent 86 15 42" xfId="34341"/>
    <cellStyle name="Percent 86 15 43" xfId="34342"/>
    <cellStyle name="Percent 86 15 44" xfId="34343"/>
    <cellStyle name="Percent 86 15 45" xfId="34344"/>
    <cellStyle name="Percent 86 15 46" xfId="34345"/>
    <cellStyle name="Percent 86 15 47" xfId="34346"/>
    <cellStyle name="Percent 86 15 48" xfId="34347"/>
    <cellStyle name="Percent 86 15 49" xfId="34348"/>
    <cellStyle name="Percent 86 15 5" xfId="34349"/>
    <cellStyle name="Percent 86 15 50" xfId="34350"/>
    <cellStyle name="Percent 86 15 51" xfId="34351"/>
    <cellStyle name="Percent 86 15 52" xfId="34352"/>
    <cellStyle name="Percent 86 15 53" xfId="34353"/>
    <cellStyle name="Percent 86 15 54" xfId="34354"/>
    <cellStyle name="Percent 86 15 55" xfId="34355"/>
    <cellStyle name="Percent 86 15 56" xfId="34356"/>
    <cellStyle name="Percent 86 15 57" xfId="34357"/>
    <cellStyle name="Percent 86 15 58" xfId="34358"/>
    <cellStyle name="Percent 86 15 59" xfId="34359"/>
    <cellStyle name="Percent 86 15 6" xfId="34360"/>
    <cellStyle name="Percent 86 15 60" xfId="34361"/>
    <cellStyle name="Percent 86 15 61" xfId="34362"/>
    <cellStyle name="Percent 86 15 62" xfId="34363"/>
    <cellStyle name="Percent 86 15 63" xfId="34364"/>
    <cellStyle name="Percent 86 15 64" xfId="34365"/>
    <cellStyle name="Percent 86 15 65" xfId="34366"/>
    <cellStyle name="Percent 86 15 66" xfId="34367"/>
    <cellStyle name="Percent 86 15 67" xfId="34368"/>
    <cellStyle name="Percent 86 15 7" xfId="34369"/>
    <cellStyle name="Percent 86 15 8" xfId="34370"/>
    <cellStyle name="Percent 86 15 9" xfId="34371"/>
    <cellStyle name="Percent 86 16" xfId="3501"/>
    <cellStyle name="Percent 86 16 10" xfId="34372"/>
    <cellStyle name="Percent 86 16 11" xfId="34373"/>
    <cellStyle name="Percent 86 16 12" xfId="34374"/>
    <cellStyle name="Percent 86 16 13" xfId="34375"/>
    <cellStyle name="Percent 86 16 14" xfId="34376"/>
    <cellStyle name="Percent 86 16 15" xfId="34377"/>
    <cellStyle name="Percent 86 16 16" xfId="34378"/>
    <cellStyle name="Percent 86 16 17" xfId="34379"/>
    <cellStyle name="Percent 86 16 18" xfId="34380"/>
    <cellStyle name="Percent 86 16 19" xfId="34381"/>
    <cellStyle name="Percent 86 16 2" xfId="34382"/>
    <cellStyle name="Percent 86 16 20" xfId="34383"/>
    <cellStyle name="Percent 86 16 21" xfId="34384"/>
    <cellStyle name="Percent 86 16 22" xfId="34385"/>
    <cellStyle name="Percent 86 16 23" xfId="34386"/>
    <cellStyle name="Percent 86 16 24" xfId="34387"/>
    <cellStyle name="Percent 86 16 25" xfId="34388"/>
    <cellStyle name="Percent 86 16 26" xfId="34389"/>
    <cellStyle name="Percent 86 16 27" xfId="34390"/>
    <cellStyle name="Percent 86 16 28" xfId="34391"/>
    <cellStyle name="Percent 86 16 29" xfId="34392"/>
    <cellStyle name="Percent 86 16 3" xfId="34393"/>
    <cellStyle name="Percent 86 16 30" xfId="34394"/>
    <cellStyle name="Percent 86 16 31" xfId="34395"/>
    <cellStyle name="Percent 86 16 32" xfId="34396"/>
    <cellStyle name="Percent 86 16 33" xfId="34397"/>
    <cellStyle name="Percent 86 16 34" xfId="34398"/>
    <cellStyle name="Percent 86 16 35" xfId="34399"/>
    <cellStyle name="Percent 86 16 36" xfId="34400"/>
    <cellStyle name="Percent 86 16 37" xfId="34401"/>
    <cellStyle name="Percent 86 16 38" xfId="34402"/>
    <cellStyle name="Percent 86 16 39" xfId="34403"/>
    <cellStyle name="Percent 86 16 4" xfId="34404"/>
    <cellStyle name="Percent 86 16 40" xfId="34405"/>
    <cellStyle name="Percent 86 16 41" xfId="34406"/>
    <cellStyle name="Percent 86 16 42" xfId="34407"/>
    <cellStyle name="Percent 86 16 43" xfId="34408"/>
    <cellStyle name="Percent 86 16 44" xfId="34409"/>
    <cellStyle name="Percent 86 16 45" xfId="34410"/>
    <cellStyle name="Percent 86 16 46" xfId="34411"/>
    <cellStyle name="Percent 86 16 47" xfId="34412"/>
    <cellStyle name="Percent 86 16 48" xfId="34413"/>
    <cellStyle name="Percent 86 16 49" xfId="34414"/>
    <cellStyle name="Percent 86 16 5" xfId="34415"/>
    <cellStyle name="Percent 86 16 50" xfId="34416"/>
    <cellStyle name="Percent 86 16 51" xfId="34417"/>
    <cellStyle name="Percent 86 16 52" xfId="34418"/>
    <cellStyle name="Percent 86 16 53" xfId="34419"/>
    <cellStyle name="Percent 86 16 54" xfId="34420"/>
    <cellStyle name="Percent 86 16 55" xfId="34421"/>
    <cellStyle name="Percent 86 16 56" xfId="34422"/>
    <cellStyle name="Percent 86 16 57" xfId="34423"/>
    <cellStyle name="Percent 86 16 58" xfId="34424"/>
    <cellStyle name="Percent 86 16 59" xfId="34425"/>
    <cellStyle name="Percent 86 16 6" xfId="34426"/>
    <cellStyle name="Percent 86 16 60" xfId="34427"/>
    <cellStyle name="Percent 86 16 61" xfId="34428"/>
    <cellStyle name="Percent 86 16 62" xfId="34429"/>
    <cellStyle name="Percent 86 16 63" xfId="34430"/>
    <cellStyle name="Percent 86 16 64" xfId="34431"/>
    <cellStyle name="Percent 86 16 65" xfId="34432"/>
    <cellStyle name="Percent 86 16 66" xfId="34433"/>
    <cellStyle name="Percent 86 16 67" xfId="34434"/>
    <cellStyle name="Percent 86 16 7" xfId="34435"/>
    <cellStyle name="Percent 86 16 8" xfId="34436"/>
    <cellStyle name="Percent 86 16 9" xfId="34437"/>
    <cellStyle name="Percent 86 17" xfId="3502"/>
    <cellStyle name="Percent 86 17 10" xfId="34438"/>
    <cellStyle name="Percent 86 17 11" xfId="34439"/>
    <cellStyle name="Percent 86 17 12" xfId="34440"/>
    <cellStyle name="Percent 86 17 13" xfId="34441"/>
    <cellStyle name="Percent 86 17 14" xfId="34442"/>
    <cellStyle name="Percent 86 17 15" xfId="34443"/>
    <cellStyle name="Percent 86 17 16" xfId="34444"/>
    <cellStyle name="Percent 86 17 17" xfId="34445"/>
    <cellStyle name="Percent 86 17 18" xfId="34446"/>
    <cellStyle name="Percent 86 17 19" xfId="34447"/>
    <cellStyle name="Percent 86 17 2" xfId="34448"/>
    <cellStyle name="Percent 86 17 20" xfId="34449"/>
    <cellStyle name="Percent 86 17 21" xfId="34450"/>
    <cellStyle name="Percent 86 17 22" xfId="34451"/>
    <cellStyle name="Percent 86 17 23" xfId="34452"/>
    <cellStyle name="Percent 86 17 24" xfId="34453"/>
    <cellStyle name="Percent 86 17 25" xfId="34454"/>
    <cellStyle name="Percent 86 17 26" xfId="34455"/>
    <cellStyle name="Percent 86 17 27" xfId="34456"/>
    <cellStyle name="Percent 86 17 28" xfId="34457"/>
    <cellStyle name="Percent 86 17 29" xfId="34458"/>
    <cellStyle name="Percent 86 17 3" xfId="34459"/>
    <cellStyle name="Percent 86 17 30" xfId="34460"/>
    <cellStyle name="Percent 86 17 31" xfId="34461"/>
    <cellStyle name="Percent 86 17 32" xfId="34462"/>
    <cellStyle name="Percent 86 17 33" xfId="34463"/>
    <cellStyle name="Percent 86 17 34" xfId="34464"/>
    <cellStyle name="Percent 86 17 35" xfId="34465"/>
    <cellStyle name="Percent 86 17 36" xfId="34466"/>
    <cellStyle name="Percent 86 17 37" xfId="34467"/>
    <cellStyle name="Percent 86 17 38" xfId="34468"/>
    <cellStyle name="Percent 86 17 39" xfId="34469"/>
    <cellStyle name="Percent 86 17 4" xfId="34470"/>
    <cellStyle name="Percent 86 17 40" xfId="34471"/>
    <cellStyle name="Percent 86 17 41" xfId="34472"/>
    <cellStyle name="Percent 86 17 42" xfId="34473"/>
    <cellStyle name="Percent 86 17 43" xfId="34474"/>
    <cellStyle name="Percent 86 17 44" xfId="34475"/>
    <cellStyle name="Percent 86 17 45" xfId="34476"/>
    <cellStyle name="Percent 86 17 46" xfId="34477"/>
    <cellStyle name="Percent 86 17 47" xfId="34478"/>
    <cellStyle name="Percent 86 17 48" xfId="34479"/>
    <cellStyle name="Percent 86 17 49" xfId="34480"/>
    <cellStyle name="Percent 86 17 5" xfId="34481"/>
    <cellStyle name="Percent 86 17 50" xfId="34482"/>
    <cellStyle name="Percent 86 17 51" xfId="34483"/>
    <cellStyle name="Percent 86 17 52" xfId="34484"/>
    <cellStyle name="Percent 86 17 53" xfId="34485"/>
    <cellStyle name="Percent 86 17 54" xfId="34486"/>
    <cellStyle name="Percent 86 17 55" xfId="34487"/>
    <cellStyle name="Percent 86 17 56" xfId="34488"/>
    <cellStyle name="Percent 86 17 57" xfId="34489"/>
    <cellStyle name="Percent 86 17 58" xfId="34490"/>
    <cellStyle name="Percent 86 17 59" xfId="34491"/>
    <cellStyle name="Percent 86 17 6" xfId="34492"/>
    <cellStyle name="Percent 86 17 60" xfId="34493"/>
    <cellStyle name="Percent 86 17 61" xfId="34494"/>
    <cellStyle name="Percent 86 17 62" xfId="34495"/>
    <cellStyle name="Percent 86 17 63" xfId="34496"/>
    <cellStyle name="Percent 86 17 64" xfId="34497"/>
    <cellStyle name="Percent 86 17 65" xfId="34498"/>
    <cellStyle name="Percent 86 17 66" xfId="34499"/>
    <cellStyle name="Percent 86 17 67" xfId="34500"/>
    <cellStyle name="Percent 86 17 7" xfId="34501"/>
    <cellStyle name="Percent 86 17 8" xfId="34502"/>
    <cellStyle name="Percent 86 17 9" xfId="34503"/>
    <cellStyle name="Percent 86 18" xfId="3503"/>
    <cellStyle name="Percent 86 18 10" xfId="34504"/>
    <cellStyle name="Percent 86 18 11" xfId="34505"/>
    <cellStyle name="Percent 86 18 12" xfId="34506"/>
    <cellStyle name="Percent 86 18 13" xfId="34507"/>
    <cellStyle name="Percent 86 18 14" xfId="34508"/>
    <cellStyle name="Percent 86 18 15" xfId="34509"/>
    <cellStyle name="Percent 86 18 16" xfId="34510"/>
    <cellStyle name="Percent 86 18 17" xfId="34511"/>
    <cellStyle name="Percent 86 18 18" xfId="34512"/>
    <cellStyle name="Percent 86 18 19" xfId="34513"/>
    <cellStyle name="Percent 86 18 2" xfId="34514"/>
    <cellStyle name="Percent 86 18 20" xfId="34515"/>
    <cellStyle name="Percent 86 18 21" xfId="34516"/>
    <cellStyle name="Percent 86 18 22" xfId="34517"/>
    <cellStyle name="Percent 86 18 23" xfId="34518"/>
    <cellStyle name="Percent 86 18 24" xfId="34519"/>
    <cellStyle name="Percent 86 18 25" xfId="34520"/>
    <cellStyle name="Percent 86 18 26" xfId="34521"/>
    <cellStyle name="Percent 86 18 27" xfId="34522"/>
    <cellStyle name="Percent 86 18 28" xfId="34523"/>
    <cellStyle name="Percent 86 18 29" xfId="34524"/>
    <cellStyle name="Percent 86 18 3" xfId="34525"/>
    <cellStyle name="Percent 86 18 30" xfId="34526"/>
    <cellStyle name="Percent 86 18 31" xfId="34527"/>
    <cellStyle name="Percent 86 18 32" xfId="34528"/>
    <cellStyle name="Percent 86 18 33" xfId="34529"/>
    <cellStyle name="Percent 86 18 34" xfId="34530"/>
    <cellStyle name="Percent 86 18 35" xfId="34531"/>
    <cellStyle name="Percent 86 18 36" xfId="34532"/>
    <cellStyle name="Percent 86 18 37" xfId="34533"/>
    <cellStyle name="Percent 86 18 38" xfId="34534"/>
    <cellStyle name="Percent 86 18 39" xfId="34535"/>
    <cellStyle name="Percent 86 18 4" xfId="34536"/>
    <cellStyle name="Percent 86 18 40" xfId="34537"/>
    <cellStyle name="Percent 86 18 41" xfId="34538"/>
    <cellStyle name="Percent 86 18 42" xfId="34539"/>
    <cellStyle name="Percent 86 18 43" xfId="34540"/>
    <cellStyle name="Percent 86 18 44" xfId="34541"/>
    <cellStyle name="Percent 86 18 45" xfId="34542"/>
    <cellStyle name="Percent 86 18 46" xfId="34543"/>
    <cellStyle name="Percent 86 18 47" xfId="34544"/>
    <cellStyle name="Percent 86 18 48" xfId="34545"/>
    <cellStyle name="Percent 86 18 49" xfId="34546"/>
    <cellStyle name="Percent 86 18 5" xfId="34547"/>
    <cellStyle name="Percent 86 18 50" xfId="34548"/>
    <cellStyle name="Percent 86 18 51" xfId="34549"/>
    <cellStyle name="Percent 86 18 52" xfId="34550"/>
    <cellStyle name="Percent 86 18 53" xfId="34551"/>
    <cellStyle name="Percent 86 18 54" xfId="34552"/>
    <cellStyle name="Percent 86 18 55" xfId="34553"/>
    <cellStyle name="Percent 86 18 56" xfId="34554"/>
    <cellStyle name="Percent 86 18 57" xfId="34555"/>
    <cellStyle name="Percent 86 18 58" xfId="34556"/>
    <cellStyle name="Percent 86 18 59" xfId="34557"/>
    <cellStyle name="Percent 86 18 6" xfId="34558"/>
    <cellStyle name="Percent 86 18 60" xfId="34559"/>
    <cellStyle name="Percent 86 18 61" xfId="34560"/>
    <cellStyle name="Percent 86 18 62" xfId="34561"/>
    <cellStyle name="Percent 86 18 63" xfId="34562"/>
    <cellStyle name="Percent 86 18 64" xfId="34563"/>
    <cellStyle name="Percent 86 18 65" xfId="34564"/>
    <cellStyle name="Percent 86 18 66" xfId="34565"/>
    <cellStyle name="Percent 86 18 67" xfId="34566"/>
    <cellStyle name="Percent 86 18 7" xfId="34567"/>
    <cellStyle name="Percent 86 18 8" xfId="34568"/>
    <cellStyle name="Percent 86 18 9" xfId="34569"/>
    <cellStyle name="Percent 86 19" xfId="3504"/>
    <cellStyle name="Percent 86 19 10" xfId="34570"/>
    <cellStyle name="Percent 86 19 11" xfId="34571"/>
    <cellStyle name="Percent 86 19 12" xfId="34572"/>
    <cellStyle name="Percent 86 19 13" xfId="34573"/>
    <cellStyle name="Percent 86 19 14" xfId="34574"/>
    <cellStyle name="Percent 86 19 15" xfId="34575"/>
    <cellStyle name="Percent 86 19 16" xfId="34576"/>
    <cellStyle name="Percent 86 19 17" xfId="34577"/>
    <cellStyle name="Percent 86 19 18" xfId="34578"/>
    <cellStyle name="Percent 86 19 19" xfId="34579"/>
    <cellStyle name="Percent 86 19 2" xfId="34580"/>
    <cellStyle name="Percent 86 19 20" xfId="34581"/>
    <cellStyle name="Percent 86 19 21" xfId="34582"/>
    <cellStyle name="Percent 86 19 22" xfId="34583"/>
    <cellStyle name="Percent 86 19 23" xfId="34584"/>
    <cellStyle name="Percent 86 19 24" xfId="34585"/>
    <cellStyle name="Percent 86 19 25" xfId="34586"/>
    <cellStyle name="Percent 86 19 26" xfId="34587"/>
    <cellStyle name="Percent 86 19 27" xfId="34588"/>
    <cellStyle name="Percent 86 19 28" xfId="34589"/>
    <cellStyle name="Percent 86 19 29" xfId="34590"/>
    <cellStyle name="Percent 86 19 3" xfId="34591"/>
    <cellStyle name="Percent 86 19 30" xfId="34592"/>
    <cellStyle name="Percent 86 19 31" xfId="34593"/>
    <cellStyle name="Percent 86 19 32" xfId="34594"/>
    <cellStyle name="Percent 86 19 33" xfId="34595"/>
    <cellStyle name="Percent 86 19 34" xfId="34596"/>
    <cellStyle name="Percent 86 19 35" xfId="34597"/>
    <cellStyle name="Percent 86 19 36" xfId="34598"/>
    <cellStyle name="Percent 86 19 37" xfId="34599"/>
    <cellStyle name="Percent 86 19 38" xfId="34600"/>
    <cellStyle name="Percent 86 19 39" xfId="34601"/>
    <cellStyle name="Percent 86 19 4" xfId="34602"/>
    <cellStyle name="Percent 86 19 40" xfId="34603"/>
    <cellStyle name="Percent 86 19 41" xfId="34604"/>
    <cellStyle name="Percent 86 19 42" xfId="34605"/>
    <cellStyle name="Percent 86 19 43" xfId="34606"/>
    <cellStyle name="Percent 86 19 44" xfId="34607"/>
    <cellStyle name="Percent 86 19 45" xfId="34608"/>
    <cellStyle name="Percent 86 19 46" xfId="34609"/>
    <cellStyle name="Percent 86 19 47" xfId="34610"/>
    <cellStyle name="Percent 86 19 48" xfId="34611"/>
    <cellStyle name="Percent 86 19 49" xfId="34612"/>
    <cellStyle name="Percent 86 19 5" xfId="34613"/>
    <cellStyle name="Percent 86 19 50" xfId="34614"/>
    <cellStyle name="Percent 86 19 51" xfId="34615"/>
    <cellStyle name="Percent 86 19 52" xfId="34616"/>
    <cellStyle name="Percent 86 19 53" xfId="34617"/>
    <cellStyle name="Percent 86 19 54" xfId="34618"/>
    <cellStyle name="Percent 86 19 55" xfId="34619"/>
    <cellStyle name="Percent 86 19 56" xfId="34620"/>
    <cellStyle name="Percent 86 19 57" xfId="34621"/>
    <cellStyle name="Percent 86 19 58" xfId="34622"/>
    <cellStyle name="Percent 86 19 59" xfId="34623"/>
    <cellStyle name="Percent 86 19 6" xfId="34624"/>
    <cellStyle name="Percent 86 19 60" xfId="34625"/>
    <cellStyle name="Percent 86 19 61" xfId="34626"/>
    <cellStyle name="Percent 86 19 62" xfId="34627"/>
    <cellStyle name="Percent 86 19 63" xfId="34628"/>
    <cellStyle name="Percent 86 19 64" xfId="34629"/>
    <cellStyle name="Percent 86 19 65" xfId="34630"/>
    <cellStyle name="Percent 86 19 66" xfId="34631"/>
    <cellStyle name="Percent 86 19 67" xfId="34632"/>
    <cellStyle name="Percent 86 19 7" xfId="34633"/>
    <cellStyle name="Percent 86 19 8" xfId="34634"/>
    <cellStyle name="Percent 86 19 9" xfId="34635"/>
    <cellStyle name="Percent 86 2" xfId="1522"/>
    <cellStyle name="Percent 86 2 10" xfId="34636"/>
    <cellStyle name="Percent 86 2 11" xfId="34637"/>
    <cellStyle name="Percent 86 2 12" xfId="34638"/>
    <cellStyle name="Percent 86 2 13" xfId="34639"/>
    <cellStyle name="Percent 86 2 14" xfId="34640"/>
    <cellStyle name="Percent 86 2 15" xfId="34641"/>
    <cellStyle name="Percent 86 2 16" xfId="34642"/>
    <cellStyle name="Percent 86 2 17" xfId="34643"/>
    <cellStyle name="Percent 86 2 18" xfId="34644"/>
    <cellStyle name="Percent 86 2 19" xfId="34645"/>
    <cellStyle name="Percent 86 2 2" xfId="34646"/>
    <cellStyle name="Percent 86 2 20" xfId="34647"/>
    <cellStyle name="Percent 86 2 21" xfId="34648"/>
    <cellStyle name="Percent 86 2 22" xfId="34649"/>
    <cellStyle name="Percent 86 2 23" xfId="34650"/>
    <cellStyle name="Percent 86 2 24" xfId="34651"/>
    <cellStyle name="Percent 86 2 25" xfId="34652"/>
    <cellStyle name="Percent 86 2 26" xfId="34653"/>
    <cellStyle name="Percent 86 2 27" xfId="34654"/>
    <cellStyle name="Percent 86 2 28" xfId="34655"/>
    <cellStyle name="Percent 86 2 29" xfId="34656"/>
    <cellStyle name="Percent 86 2 3" xfId="34657"/>
    <cellStyle name="Percent 86 2 30" xfId="34658"/>
    <cellStyle name="Percent 86 2 31" xfId="34659"/>
    <cellStyle name="Percent 86 2 32" xfId="34660"/>
    <cellStyle name="Percent 86 2 33" xfId="34661"/>
    <cellStyle name="Percent 86 2 34" xfId="34662"/>
    <cellStyle name="Percent 86 2 35" xfId="34663"/>
    <cellStyle name="Percent 86 2 36" xfId="34664"/>
    <cellStyle name="Percent 86 2 37" xfId="34665"/>
    <cellStyle name="Percent 86 2 38" xfId="34666"/>
    <cellStyle name="Percent 86 2 39" xfId="34667"/>
    <cellStyle name="Percent 86 2 4" xfId="34668"/>
    <cellStyle name="Percent 86 2 40" xfId="34669"/>
    <cellStyle name="Percent 86 2 41" xfId="34670"/>
    <cellStyle name="Percent 86 2 42" xfId="34671"/>
    <cellStyle name="Percent 86 2 43" xfId="34672"/>
    <cellStyle name="Percent 86 2 44" xfId="34673"/>
    <cellStyle name="Percent 86 2 45" xfId="34674"/>
    <cellStyle name="Percent 86 2 46" xfId="34675"/>
    <cellStyle name="Percent 86 2 47" xfId="34676"/>
    <cellStyle name="Percent 86 2 48" xfId="34677"/>
    <cellStyle name="Percent 86 2 49" xfId="34678"/>
    <cellStyle name="Percent 86 2 5" xfId="34679"/>
    <cellStyle name="Percent 86 2 50" xfId="34680"/>
    <cellStyle name="Percent 86 2 51" xfId="34681"/>
    <cellStyle name="Percent 86 2 52" xfId="34682"/>
    <cellStyle name="Percent 86 2 53" xfId="34683"/>
    <cellStyle name="Percent 86 2 54" xfId="34684"/>
    <cellStyle name="Percent 86 2 55" xfId="34685"/>
    <cellStyle name="Percent 86 2 56" xfId="34686"/>
    <cellStyle name="Percent 86 2 57" xfId="34687"/>
    <cellStyle name="Percent 86 2 58" xfId="34688"/>
    <cellStyle name="Percent 86 2 59" xfId="34689"/>
    <cellStyle name="Percent 86 2 6" xfId="34690"/>
    <cellStyle name="Percent 86 2 60" xfId="34691"/>
    <cellStyle name="Percent 86 2 61" xfId="34692"/>
    <cellStyle name="Percent 86 2 62" xfId="34693"/>
    <cellStyle name="Percent 86 2 63" xfId="34694"/>
    <cellStyle name="Percent 86 2 64" xfId="34695"/>
    <cellStyle name="Percent 86 2 65" xfId="34696"/>
    <cellStyle name="Percent 86 2 66" xfId="34697"/>
    <cellStyle name="Percent 86 2 67" xfId="34698"/>
    <cellStyle name="Percent 86 2 7" xfId="34699"/>
    <cellStyle name="Percent 86 2 8" xfId="34700"/>
    <cellStyle name="Percent 86 2 9" xfId="34701"/>
    <cellStyle name="Percent 86 20" xfId="3505"/>
    <cellStyle name="Percent 86 20 10" xfId="34702"/>
    <cellStyle name="Percent 86 20 11" xfId="34703"/>
    <cellStyle name="Percent 86 20 12" xfId="34704"/>
    <cellStyle name="Percent 86 20 13" xfId="34705"/>
    <cellStyle name="Percent 86 20 14" xfId="34706"/>
    <cellStyle name="Percent 86 20 15" xfId="34707"/>
    <cellStyle name="Percent 86 20 16" xfId="34708"/>
    <cellStyle name="Percent 86 20 17" xfId="34709"/>
    <cellStyle name="Percent 86 20 18" xfId="34710"/>
    <cellStyle name="Percent 86 20 19" xfId="34711"/>
    <cellStyle name="Percent 86 20 2" xfId="34712"/>
    <cellStyle name="Percent 86 20 20" xfId="34713"/>
    <cellStyle name="Percent 86 20 21" xfId="34714"/>
    <cellStyle name="Percent 86 20 22" xfId="34715"/>
    <cellStyle name="Percent 86 20 23" xfId="34716"/>
    <cellStyle name="Percent 86 20 24" xfId="34717"/>
    <cellStyle name="Percent 86 20 25" xfId="34718"/>
    <cellStyle name="Percent 86 20 26" xfId="34719"/>
    <cellStyle name="Percent 86 20 27" xfId="34720"/>
    <cellStyle name="Percent 86 20 28" xfId="34721"/>
    <cellStyle name="Percent 86 20 29" xfId="34722"/>
    <cellStyle name="Percent 86 20 3" xfId="34723"/>
    <cellStyle name="Percent 86 20 30" xfId="34724"/>
    <cellStyle name="Percent 86 20 31" xfId="34725"/>
    <cellStyle name="Percent 86 20 32" xfId="34726"/>
    <cellStyle name="Percent 86 20 33" xfId="34727"/>
    <cellStyle name="Percent 86 20 34" xfId="34728"/>
    <cellStyle name="Percent 86 20 35" xfId="34729"/>
    <cellStyle name="Percent 86 20 36" xfId="34730"/>
    <cellStyle name="Percent 86 20 37" xfId="34731"/>
    <cellStyle name="Percent 86 20 38" xfId="34732"/>
    <cellStyle name="Percent 86 20 39" xfId="34733"/>
    <cellStyle name="Percent 86 20 4" xfId="34734"/>
    <cellStyle name="Percent 86 20 40" xfId="34735"/>
    <cellStyle name="Percent 86 20 41" xfId="34736"/>
    <cellStyle name="Percent 86 20 42" xfId="34737"/>
    <cellStyle name="Percent 86 20 43" xfId="34738"/>
    <cellStyle name="Percent 86 20 44" xfId="34739"/>
    <cellStyle name="Percent 86 20 45" xfId="34740"/>
    <cellStyle name="Percent 86 20 46" xfId="34741"/>
    <cellStyle name="Percent 86 20 47" xfId="34742"/>
    <cellStyle name="Percent 86 20 48" xfId="34743"/>
    <cellStyle name="Percent 86 20 49" xfId="34744"/>
    <cellStyle name="Percent 86 20 5" xfId="34745"/>
    <cellStyle name="Percent 86 20 50" xfId="34746"/>
    <cellStyle name="Percent 86 20 51" xfId="34747"/>
    <cellStyle name="Percent 86 20 52" xfId="34748"/>
    <cellStyle name="Percent 86 20 53" xfId="34749"/>
    <cellStyle name="Percent 86 20 54" xfId="34750"/>
    <cellStyle name="Percent 86 20 55" xfId="34751"/>
    <cellStyle name="Percent 86 20 56" xfId="34752"/>
    <cellStyle name="Percent 86 20 57" xfId="34753"/>
    <cellStyle name="Percent 86 20 58" xfId="34754"/>
    <cellStyle name="Percent 86 20 59" xfId="34755"/>
    <cellStyle name="Percent 86 20 6" xfId="34756"/>
    <cellStyle name="Percent 86 20 60" xfId="34757"/>
    <cellStyle name="Percent 86 20 61" xfId="34758"/>
    <cellStyle name="Percent 86 20 62" xfId="34759"/>
    <cellStyle name="Percent 86 20 63" xfId="34760"/>
    <cellStyle name="Percent 86 20 64" xfId="34761"/>
    <cellStyle name="Percent 86 20 65" xfId="34762"/>
    <cellStyle name="Percent 86 20 66" xfId="34763"/>
    <cellStyle name="Percent 86 20 67" xfId="34764"/>
    <cellStyle name="Percent 86 20 7" xfId="34765"/>
    <cellStyle name="Percent 86 20 8" xfId="34766"/>
    <cellStyle name="Percent 86 20 9" xfId="34767"/>
    <cellStyle name="Percent 86 21" xfId="3506"/>
    <cellStyle name="Percent 86 21 10" xfId="34768"/>
    <cellStyle name="Percent 86 21 11" xfId="34769"/>
    <cellStyle name="Percent 86 21 12" xfId="34770"/>
    <cellStyle name="Percent 86 21 13" xfId="34771"/>
    <cellStyle name="Percent 86 21 14" xfId="34772"/>
    <cellStyle name="Percent 86 21 15" xfId="34773"/>
    <cellStyle name="Percent 86 21 16" xfId="34774"/>
    <cellStyle name="Percent 86 21 17" xfId="34775"/>
    <cellStyle name="Percent 86 21 18" xfId="34776"/>
    <cellStyle name="Percent 86 21 19" xfId="34777"/>
    <cellStyle name="Percent 86 21 2" xfId="34778"/>
    <cellStyle name="Percent 86 21 20" xfId="34779"/>
    <cellStyle name="Percent 86 21 21" xfId="34780"/>
    <cellStyle name="Percent 86 21 22" xfId="34781"/>
    <cellStyle name="Percent 86 21 23" xfId="34782"/>
    <cellStyle name="Percent 86 21 24" xfId="34783"/>
    <cellStyle name="Percent 86 21 25" xfId="34784"/>
    <cellStyle name="Percent 86 21 26" xfId="34785"/>
    <cellStyle name="Percent 86 21 27" xfId="34786"/>
    <cellStyle name="Percent 86 21 28" xfId="34787"/>
    <cellStyle name="Percent 86 21 29" xfId="34788"/>
    <cellStyle name="Percent 86 21 3" xfId="34789"/>
    <cellStyle name="Percent 86 21 30" xfId="34790"/>
    <cellStyle name="Percent 86 21 31" xfId="34791"/>
    <cellStyle name="Percent 86 21 32" xfId="34792"/>
    <cellStyle name="Percent 86 21 33" xfId="34793"/>
    <cellStyle name="Percent 86 21 34" xfId="34794"/>
    <cellStyle name="Percent 86 21 35" xfId="34795"/>
    <cellStyle name="Percent 86 21 36" xfId="34796"/>
    <cellStyle name="Percent 86 21 37" xfId="34797"/>
    <cellStyle name="Percent 86 21 38" xfId="34798"/>
    <cellStyle name="Percent 86 21 39" xfId="34799"/>
    <cellStyle name="Percent 86 21 4" xfId="34800"/>
    <cellStyle name="Percent 86 21 40" xfId="34801"/>
    <cellStyle name="Percent 86 21 41" xfId="34802"/>
    <cellStyle name="Percent 86 21 42" xfId="34803"/>
    <cellStyle name="Percent 86 21 43" xfId="34804"/>
    <cellStyle name="Percent 86 21 44" xfId="34805"/>
    <cellStyle name="Percent 86 21 45" xfId="34806"/>
    <cellStyle name="Percent 86 21 46" xfId="34807"/>
    <cellStyle name="Percent 86 21 47" xfId="34808"/>
    <cellStyle name="Percent 86 21 48" xfId="34809"/>
    <cellStyle name="Percent 86 21 49" xfId="34810"/>
    <cellStyle name="Percent 86 21 5" xfId="34811"/>
    <cellStyle name="Percent 86 21 50" xfId="34812"/>
    <cellStyle name="Percent 86 21 51" xfId="34813"/>
    <cellStyle name="Percent 86 21 52" xfId="34814"/>
    <cellStyle name="Percent 86 21 53" xfId="34815"/>
    <cellStyle name="Percent 86 21 54" xfId="34816"/>
    <cellStyle name="Percent 86 21 55" xfId="34817"/>
    <cellStyle name="Percent 86 21 56" xfId="34818"/>
    <cellStyle name="Percent 86 21 57" xfId="34819"/>
    <cellStyle name="Percent 86 21 58" xfId="34820"/>
    <cellStyle name="Percent 86 21 59" xfId="34821"/>
    <cellStyle name="Percent 86 21 6" xfId="34822"/>
    <cellStyle name="Percent 86 21 60" xfId="34823"/>
    <cellStyle name="Percent 86 21 61" xfId="34824"/>
    <cellStyle name="Percent 86 21 62" xfId="34825"/>
    <cellStyle name="Percent 86 21 63" xfId="34826"/>
    <cellStyle name="Percent 86 21 64" xfId="34827"/>
    <cellStyle name="Percent 86 21 65" xfId="34828"/>
    <cellStyle name="Percent 86 21 66" xfId="34829"/>
    <cellStyle name="Percent 86 21 67" xfId="34830"/>
    <cellStyle name="Percent 86 21 7" xfId="34831"/>
    <cellStyle name="Percent 86 21 8" xfId="34832"/>
    <cellStyle name="Percent 86 21 9" xfId="34833"/>
    <cellStyle name="Percent 86 22" xfId="3507"/>
    <cellStyle name="Percent 86 22 10" xfId="34834"/>
    <cellStyle name="Percent 86 22 11" xfId="34835"/>
    <cellStyle name="Percent 86 22 12" xfId="34836"/>
    <cellStyle name="Percent 86 22 13" xfId="34837"/>
    <cellStyle name="Percent 86 22 14" xfId="34838"/>
    <cellStyle name="Percent 86 22 15" xfId="34839"/>
    <cellStyle name="Percent 86 22 16" xfId="34840"/>
    <cellStyle name="Percent 86 22 17" xfId="34841"/>
    <cellStyle name="Percent 86 22 18" xfId="34842"/>
    <cellStyle name="Percent 86 22 19" xfId="34843"/>
    <cellStyle name="Percent 86 22 2" xfId="34844"/>
    <cellStyle name="Percent 86 22 20" xfId="34845"/>
    <cellStyle name="Percent 86 22 21" xfId="34846"/>
    <cellStyle name="Percent 86 22 22" xfId="34847"/>
    <cellStyle name="Percent 86 22 23" xfId="34848"/>
    <cellStyle name="Percent 86 22 24" xfId="34849"/>
    <cellStyle name="Percent 86 22 25" xfId="34850"/>
    <cellStyle name="Percent 86 22 26" xfId="34851"/>
    <cellStyle name="Percent 86 22 27" xfId="34852"/>
    <cellStyle name="Percent 86 22 28" xfId="34853"/>
    <cellStyle name="Percent 86 22 29" xfId="34854"/>
    <cellStyle name="Percent 86 22 3" xfId="34855"/>
    <cellStyle name="Percent 86 22 30" xfId="34856"/>
    <cellStyle name="Percent 86 22 31" xfId="34857"/>
    <cellStyle name="Percent 86 22 32" xfId="34858"/>
    <cellStyle name="Percent 86 22 33" xfId="34859"/>
    <cellStyle name="Percent 86 22 34" xfId="34860"/>
    <cellStyle name="Percent 86 22 35" xfId="34861"/>
    <cellStyle name="Percent 86 22 36" xfId="34862"/>
    <cellStyle name="Percent 86 22 37" xfId="34863"/>
    <cellStyle name="Percent 86 22 38" xfId="34864"/>
    <cellStyle name="Percent 86 22 39" xfId="34865"/>
    <cellStyle name="Percent 86 22 4" xfId="34866"/>
    <cellStyle name="Percent 86 22 40" xfId="34867"/>
    <cellStyle name="Percent 86 22 41" xfId="34868"/>
    <cellStyle name="Percent 86 22 42" xfId="34869"/>
    <cellStyle name="Percent 86 22 43" xfId="34870"/>
    <cellStyle name="Percent 86 22 44" xfId="34871"/>
    <cellStyle name="Percent 86 22 45" xfId="34872"/>
    <cellStyle name="Percent 86 22 46" xfId="34873"/>
    <cellStyle name="Percent 86 22 47" xfId="34874"/>
    <cellStyle name="Percent 86 22 48" xfId="34875"/>
    <cellStyle name="Percent 86 22 49" xfId="34876"/>
    <cellStyle name="Percent 86 22 5" xfId="34877"/>
    <cellStyle name="Percent 86 22 50" xfId="34878"/>
    <cellStyle name="Percent 86 22 51" xfId="34879"/>
    <cellStyle name="Percent 86 22 52" xfId="34880"/>
    <cellStyle name="Percent 86 22 53" xfId="34881"/>
    <cellStyle name="Percent 86 22 54" xfId="34882"/>
    <cellStyle name="Percent 86 22 55" xfId="34883"/>
    <cellStyle name="Percent 86 22 56" xfId="34884"/>
    <cellStyle name="Percent 86 22 57" xfId="34885"/>
    <cellStyle name="Percent 86 22 58" xfId="34886"/>
    <cellStyle name="Percent 86 22 59" xfId="34887"/>
    <cellStyle name="Percent 86 22 6" xfId="34888"/>
    <cellStyle name="Percent 86 22 60" xfId="34889"/>
    <cellStyle name="Percent 86 22 61" xfId="34890"/>
    <cellStyle name="Percent 86 22 62" xfId="34891"/>
    <cellStyle name="Percent 86 22 63" xfId="34892"/>
    <cellStyle name="Percent 86 22 64" xfId="34893"/>
    <cellStyle name="Percent 86 22 65" xfId="34894"/>
    <cellStyle name="Percent 86 22 66" xfId="34895"/>
    <cellStyle name="Percent 86 22 67" xfId="34896"/>
    <cellStyle name="Percent 86 22 7" xfId="34897"/>
    <cellStyle name="Percent 86 22 8" xfId="34898"/>
    <cellStyle name="Percent 86 22 9" xfId="34899"/>
    <cellStyle name="Percent 86 23" xfId="3508"/>
    <cellStyle name="Percent 86 23 10" xfId="34900"/>
    <cellStyle name="Percent 86 23 11" xfId="34901"/>
    <cellStyle name="Percent 86 23 12" xfId="34902"/>
    <cellStyle name="Percent 86 23 13" xfId="34903"/>
    <cellStyle name="Percent 86 23 14" xfId="34904"/>
    <cellStyle name="Percent 86 23 15" xfId="34905"/>
    <cellStyle name="Percent 86 23 16" xfId="34906"/>
    <cellStyle name="Percent 86 23 17" xfId="34907"/>
    <cellStyle name="Percent 86 23 18" xfId="34908"/>
    <cellStyle name="Percent 86 23 19" xfId="34909"/>
    <cellStyle name="Percent 86 23 2" xfId="34910"/>
    <cellStyle name="Percent 86 23 20" xfId="34911"/>
    <cellStyle name="Percent 86 23 21" xfId="34912"/>
    <cellStyle name="Percent 86 23 22" xfId="34913"/>
    <cellStyle name="Percent 86 23 23" xfId="34914"/>
    <cellStyle name="Percent 86 23 24" xfId="34915"/>
    <cellStyle name="Percent 86 23 25" xfId="34916"/>
    <cellStyle name="Percent 86 23 26" xfId="34917"/>
    <cellStyle name="Percent 86 23 27" xfId="34918"/>
    <cellStyle name="Percent 86 23 28" xfId="34919"/>
    <cellStyle name="Percent 86 23 29" xfId="34920"/>
    <cellStyle name="Percent 86 23 3" xfId="34921"/>
    <cellStyle name="Percent 86 23 30" xfId="34922"/>
    <cellStyle name="Percent 86 23 31" xfId="34923"/>
    <cellStyle name="Percent 86 23 32" xfId="34924"/>
    <cellStyle name="Percent 86 23 33" xfId="34925"/>
    <cellStyle name="Percent 86 23 34" xfId="34926"/>
    <cellStyle name="Percent 86 23 35" xfId="34927"/>
    <cellStyle name="Percent 86 23 36" xfId="34928"/>
    <cellStyle name="Percent 86 23 37" xfId="34929"/>
    <cellStyle name="Percent 86 23 38" xfId="34930"/>
    <cellStyle name="Percent 86 23 39" xfId="34931"/>
    <cellStyle name="Percent 86 23 4" xfId="34932"/>
    <cellStyle name="Percent 86 23 40" xfId="34933"/>
    <cellStyle name="Percent 86 23 41" xfId="34934"/>
    <cellStyle name="Percent 86 23 42" xfId="34935"/>
    <cellStyle name="Percent 86 23 43" xfId="34936"/>
    <cellStyle name="Percent 86 23 44" xfId="34937"/>
    <cellStyle name="Percent 86 23 45" xfId="34938"/>
    <cellStyle name="Percent 86 23 46" xfId="34939"/>
    <cellStyle name="Percent 86 23 47" xfId="34940"/>
    <cellStyle name="Percent 86 23 48" xfId="34941"/>
    <cellStyle name="Percent 86 23 49" xfId="34942"/>
    <cellStyle name="Percent 86 23 5" xfId="34943"/>
    <cellStyle name="Percent 86 23 50" xfId="34944"/>
    <cellStyle name="Percent 86 23 51" xfId="34945"/>
    <cellStyle name="Percent 86 23 52" xfId="34946"/>
    <cellStyle name="Percent 86 23 53" xfId="34947"/>
    <cellStyle name="Percent 86 23 54" xfId="34948"/>
    <cellStyle name="Percent 86 23 55" xfId="34949"/>
    <cellStyle name="Percent 86 23 56" xfId="34950"/>
    <cellStyle name="Percent 86 23 57" xfId="34951"/>
    <cellStyle name="Percent 86 23 58" xfId="34952"/>
    <cellStyle name="Percent 86 23 59" xfId="34953"/>
    <cellStyle name="Percent 86 23 6" xfId="34954"/>
    <cellStyle name="Percent 86 23 60" xfId="34955"/>
    <cellStyle name="Percent 86 23 61" xfId="34956"/>
    <cellStyle name="Percent 86 23 62" xfId="34957"/>
    <cellStyle name="Percent 86 23 63" xfId="34958"/>
    <cellStyle name="Percent 86 23 64" xfId="34959"/>
    <cellStyle name="Percent 86 23 65" xfId="34960"/>
    <cellStyle name="Percent 86 23 66" xfId="34961"/>
    <cellStyle name="Percent 86 23 67" xfId="34962"/>
    <cellStyle name="Percent 86 23 7" xfId="34963"/>
    <cellStyle name="Percent 86 23 8" xfId="34964"/>
    <cellStyle name="Percent 86 23 9" xfId="34965"/>
    <cellStyle name="Percent 86 24" xfId="3509"/>
    <cellStyle name="Percent 86 24 10" xfId="34966"/>
    <cellStyle name="Percent 86 24 11" xfId="34967"/>
    <cellStyle name="Percent 86 24 12" xfId="34968"/>
    <cellStyle name="Percent 86 24 13" xfId="34969"/>
    <cellStyle name="Percent 86 24 14" xfId="34970"/>
    <cellStyle name="Percent 86 24 15" xfId="34971"/>
    <cellStyle name="Percent 86 24 16" xfId="34972"/>
    <cellStyle name="Percent 86 24 17" xfId="34973"/>
    <cellStyle name="Percent 86 24 18" xfId="34974"/>
    <cellStyle name="Percent 86 24 19" xfId="34975"/>
    <cellStyle name="Percent 86 24 2" xfId="34976"/>
    <cellStyle name="Percent 86 24 20" xfId="34977"/>
    <cellStyle name="Percent 86 24 21" xfId="34978"/>
    <cellStyle name="Percent 86 24 22" xfId="34979"/>
    <cellStyle name="Percent 86 24 23" xfId="34980"/>
    <cellStyle name="Percent 86 24 24" xfId="34981"/>
    <cellStyle name="Percent 86 24 25" xfId="34982"/>
    <cellStyle name="Percent 86 24 26" xfId="34983"/>
    <cellStyle name="Percent 86 24 27" xfId="34984"/>
    <cellStyle name="Percent 86 24 28" xfId="34985"/>
    <cellStyle name="Percent 86 24 29" xfId="34986"/>
    <cellStyle name="Percent 86 24 3" xfId="34987"/>
    <cellStyle name="Percent 86 24 30" xfId="34988"/>
    <cellStyle name="Percent 86 24 31" xfId="34989"/>
    <cellStyle name="Percent 86 24 32" xfId="34990"/>
    <cellStyle name="Percent 86 24 33" xfId="34991"/>
    <cellStyle name="Percent 86 24 34" xfId="34992"/>
    <cellStyle name="Percent 86 24 35" xfId="34993"/>
    <cellStyle name="Percent 86 24 36" xfId="34994"/>
    <cellStyle name="Percent 86 24 37" xfId="34995"/>
    <cellStyle name="Percent 86 24 38" xfId="34996"/>
    <cellStyle name="Percent 86 24 39" xfId="34997"/>
    <cellStyle name="Percent 86 24 4" xfId="34998"/>
    <cellStyle name="Percent 86 24 40" xfId="34999"/>
    <cellStyle name="Percent 86 24 41" xfId="35000"/>
    <cellStyle name="Percent 86 24 42" xfId="35001"/>
    <cellStyle name="Percent 86 24 43" xfId="35002"/>
    <cellStyle name="Percent 86 24 44" xfId="35003"/>
    <cellStyle name="Percent 86 24 45" xfId="35004"/>
    <cellStyle name="Percent 86 24 46" xfId="35005"/>
    <cellStyle name="Percent 86 24 47" xfId="35006"/>
    <cellStyle name="Percent 86 24 48" xfId="35007"/>
    <cellStyle name="Percent 86 24 49" xfId="35008"/>
    <cellStyle name="Percent 86 24 5" xfId="35009"/>
    <cellStyle name="Percent 86 24 50" xfId="35010"/>
    <cellStyle name="Percent 86 24 51" xfId="35011"/>
    <cellStyle name="Percent 86 24 52" xfId="35012"/>
    <cellStyle name="Percent 86 24 53" xfId="35013"/>
    <cellStyle name="Percent 86 24 54" xfId="35014"/>
    <cellStyle name="Percent 86 24 55" xfId="35015"/>
    <cellStyle name="Percent 86 24 56" xfId="35016"/>
    <cellStyle name="Percent 86 24 57" xfId="35017"/>
    <cellStyle name="Percent 86 24 58" xfId="35018"/>
    <cellStyle name="Percent 86 24 59" xfId="35019"/>
    <cellStyle name="Percent 86 24 6" xfId="35020"/>
    <cellStyle name="Percent 86 24 60" xfId="35021"/>
    <cellStyle name="Percent 86 24 61" xfId="35022"/>
    <cellStyle name="Percent 86 24 62" xfId="35023"/>
    <cellStyle name="Percent 86 24 63" xfId="35024"/>
    <cellStyle name="Percent 86 24 64" xfId="35025"/>
    <cellStyle name="Percent 86 24 65" xfId="35026"/>
    <cellStyle name="Percent 86 24 66" xfId="35027"/>
    <cellStyle name="Percent 86 24 67" xfId="35028"/>
    <cellStyle name="Percent 86 24 7" xfId="35029"/>
    <cellStyle name="Percent 86 24 8" xfId="35030"/>
    <cellStyle name="Percent 86 24 9" xfId="35031"/>
    <cellStyle name="Percent 86 25" xfId="3510"/>
    <cellStyle name="Percent 86 25 10" xfId="35032"/>
    <cellStyle name="Percent 86 25 11" xfId="35033"/>
    <cellStyle name="Percent 86 25 12" xfId="35034"/>
    <cellStyle name="Percent 86 25 13" xfId="35035"/>
    <cellStyle name="Percent 86 25 14" xfId="35036"/>
    <cellStyle name="Percent 86 25 15" xfId="35037"/>
    <cellStyle name="Percent 86 25 16" xfId="35038"/>
    <cellStyle name="Percent 86 25 17" xfId="35039"/>
    <cellStyle name="Percent 86 25 18" xfId="35040"/>
    <cellStyle name="Percent 86 25 19" xfId="35041"/>
    <cellStyle name="Percent 86 25 2" xfId="35042"/>
    <cellStyle name="Percent 86 25 20" xfId="35043"/>
    <cellStyle name="Percent 86 25 21" xfId="35044"/>
    <cellStyle name="Percent 86 25 22" xfId="35045"/>
    <cellStyle name="Percent 86 25 23" xfId="35046"/>
    <cellStyle name="Percent 86 25 24" xfId="35047"/>
    <cellStyle name="Percent 86 25 25" xfId="35048"/>
    <cellStyle name="Percent 86 25 26" xfId="35049"/>
    <cellStyle name="Percent 86 25 27" xfId="35050"/>
    <cellStyle name="Percent 86 25 28" xfId="35051"/>
    <cellStyle name="Percent 86 25 29" xfId="35052"/>
    <cellStyle name="Percent 86 25 3" xfId="35053"/>
    <cellStyle name="Percent 86 25 30" xfId="35054"/>
    <cellStyle name="Percent 86 25 31" xfId="35055"/>
    <cellStyle name="Percent 86 25 32" xfId="35056"/>
    <cellStyle name="Percent 86 25 33" xfId="35057"/>
    <cellStyle name="Percent 86 25 34" xfId="35058"/>
    <cellStyle name="Percent 86 25 35" xfId="35059"/>
    <cellStyle name="Percent 86 25 36" xfId="35060"/>
    <cellStyle name="Percent 86 25 37" xfId="35061"/>
    <cellStyle name="Percent 86 25 38" xfId="35062"/>
    <cellStyle name="Percent 86 25 39" xfId="35063"/>
    <cellStyle name="Percent 86 25 4" xfId="35064"/>
    <cellStyle name="Percent 86 25 40" xfId="35065"/>
    <cellStyle name="Percent 86 25 41" xfId="35066"/>
    <cellStyle name="Percent 86 25 42" xfId="35067"/>
    <cellStyle name="Percent 86 25 43" xfId="35068"/>
    <cellStyle name="Percent 86 25 44" xfId="35069"/>
    <cellStyle name="Percent 86 25 45" xfId="35070"/>
    <cellStyle name="Percent 86 25 46" xfId="35071"/>
    <cellStyle name="Percent 86 25 47" xfId="35072"/>
    <cellStyle name="Percent 86 25 48" xfId="35073"/>
    <cellStyle name="Percent 86 25 49" xfId="35074"/>
    <cellStyle name="Percent 86 25 5" xfId="35075"/>
    <cellStyle name="Percent 86 25 50" xfId="35076"/>
    <cellStyle name="Percent 86 25 51" xfId="35077"/>
    <cellStyle name="Percent 86 25 52" xfId="35078"/>
    <cellStyle name="Percent 86 25 53" xfId="35079"/>
    <cellStyle name="Percent 86 25 54" xfId="35080"/>
    <cellStyle name="Percent 86 25 55" xfId="35081"/>
    <cellStyle name="Percent 86 25 56" xfId="35082"/>
    <cellStyle name="Percent 86 25 57" xfId="35083"/>
    <cellStyle name="Percent 86 25 58" xfId="35084"/>
    <cellStyle name="Percent 86 25 59" xfId="35085"/>
    <cellStyle name="Percent 86 25 6" xfId="35086"/>
    <cellStyle name="Percent 86 25 60" xfId="35087"/>
    <cellStyle name="Percent 86 25 61" xfId="35088"/>
    <cellStyle name="Percent 86 25 62" xfId="35089"/>
    <cellStyle name="Percent 86 25 63" xfId="35090"/>
    <cellStyle name="Percent 86 25 64" xfId="35091"/>
    <cellStyle name="Percent 86 25 65" xfId="35092"/>
    <cellStyle name="Percent 86 25 66" xfId="35093"/>
    <cellStyle name="Percent 86 25 67" xfId="35094"/>
    <cellStyle name="Percent 86 25 7" xfId="35095"/>
    <cellStyle name="Percent 86 25 8" xfId="35096"/>
    <cellStyle name="Percent 86 25 9" xfId="35097"/>
    <cellStyle name="Percent 86 26" xfId="3511"/>
    <cellStyle name="Percent 86 26 10" xfId="35098"/>
    <cellStyle name="Percent 86 26 11" xfId="35099"/>
    <cellStyle name="Percent 86 26 12" xfId="35100"/>
    <cellStyle name="Percent 86 26 13" xfId="35101"/>
    <cellStyle name="Percent 86 26 14" xfId="35102"/>
    <cellStyle name="Percent 86 26 15" xfId="35103"/>
    <cellStyle name="Percent 86 26 16" xfId="35104"/>
    <cellStyle name="Percent 86 26 17" xfId="35105"/>
    <cellStyle name="Percent 86 26 18" xfId="35106"/>
    <cellStyle name="Percent 86 26 19" xfId="35107"/>
    <cellStyle name="Percent 86 26 2" xfId="35108"/>
    <cellStyle name="Percent 86 26 20" xfId="35109"/>
    <cellStyle name="Percent 86 26 21" xfId="35110"/>
    <cellStyle name="Percent 86 26 22" xfId="35111"/>
    <cellStyle name="Percent 86 26 23" xfId="35112"/>
    <cellStyle name="Percent 86 26 24" xfId="35113"/>
    <cellStyle name="Percent 86 26 25" xfId="35114"/>
    <cellStyle name="Percent 86 26 26" xfId="35115"/>
    <cellStyle name="Percent 86 26 27" xfId="35116"/>
    <cellStyle name="Percent 86 26 28" xfId="35117"/>
    <cellStyle name="Percent 86 26 29" xfId="35118"/>
    <cellStyle name="Percent 86 26 3" xfId="35119"/>
    <cellStyle name="Percent 86 26 30" xfId="35120"/>
    <cellStyle name="Percent 86 26 31" xfId="35121"/>
    <cellStyle name="Percent 86 26 32" xfId="35122"/>
    <cellStyle name="Percent 86 26 33" xfId="35123"/>
    <cellStyle name="Percent 86 26 34" xfId="35124"/>
    <cellStyle name="Percent 86 26 35" xfId="35125"/>
    <cellStyle name="Percent 86 26 36" xfId="35126"/>
    <cellStyle name="Percent 86 26 37" xfId="35127"/>
    <cellStyle name="Percent 86 26 38" xfId="35128"/>
    <cellStyle name="Percent 86 26 39" xfId="35129"/>
    <cellStyle name="Percent 86 26 4" xfId="35130"/>
    <cellStyle name="Percent 86 26 40" xfId="35131"/>
    <cellStyle name="Percent 86 26 41" xfId="35132"/>
    <cellStyle name="Percent 86 26 42" xfId="35133"/>
    <cellStyle name="Percent 86 26 43" xfId="35134"/>
    <cellStyle name="Percent 86 26 44" xfId="35135"/>
    <cellStyle name="Percent 86 26 45" xfId="35136"/>
    <cellStyle name="Percent 86 26 46" xfId="35137"/>
    <cellStyle name="Percent 86 26 47" xfId="35138"/>
    <cellStyle name="Percent 86 26 48" xfId="35139"/>
    <cellStyle name="Percent 86 26 49" xfId="35140"/>
    <cellStyle name="Percent 86 26 5" xfId="35141"/>
    <cellStyle name="Percent 86 26 50" xfId="35142"/>
    <cellStyle name="Percent 86 26 51" xfId="35143"/>
    <cellStyle name="Percent 86 26 52" xfId="35144"/>
    <cellStyle name="Percent 86 26 53" xfId="35145"/>
    <cellStyle name="Percent 86 26 54" xfId="35146"/>
    <cellStyle name="Percent 86 26 55" xfId="35147"/>
    <cellStyle name="Percent 86 26 56" xfId="35148"/>
    <cellStyle name="Percent 86 26 57" xfId="35149"/>
    <cellStyle name="Percent 86 26 58" xfId="35150"/>
    <cellStyle name="Percent 86 26 59" xfId="35151"/>
    <cellStyle name="Percent 86 26 6" xfId="35152"/>
    <cellStyle name="Percent 86 26 60" xfId="35153"/>
    <cellStyle name="Percent 86 26 61" xfId="35154"/>
    <cellStyle name="Percent 86 26 62" xfId="35155"/>
    <cellStyle name="Percent 86 26 63" xfId="35156"/>
    <cellStyle name="Percent 86 26 64" xfId="35157"/>
    <cellStyle name="Percent 86 26 65" xfId="35158"/>
    <cellStyle name="Percent 86 26 66" xfId="35159"/>
    <cellStyle name="Percent 86 26 67" xfId="35160"/>
    <cellStyle name="Percent 86 26 7" xfId="35161"/>
    <cellStyle name="Percent 86 26 8" xfId="35162"/>
    <cellStyle name="Percent 86 26 9" xfId="35163"/>
    <cellStyle name="Percent 86 27" xfId="3512"/>
    <cellStyle name="Percent 86 27 10" xfId="35164"/>
    <cellStyle name="Percent 86 27 11" xfId="35165"/>
    <cellStyle name="Percent 86 27 12" xfId="35166"/>
    <cellStyle name="Percent 86 27 13" xfId="35167"/>
    <cellStyle name="Percent 86 27 14" xfId="35168"/>
    <cellStyle name="Percent 86 27 15" xfId="35169"/>
    <cellStyle name="Percent 86 27 16" xfId="35170"/>
    <cellStyle name="Percent 86 27 17" xfId="35171"/>
    <cellStyle name="Percent 86 27 18" xfId="35172"/>
    <cellStyle name="Percent 86 27 19" xfId="35173"/>
    <cellStyle name="Percent 86 27 2" xfId="35174"/>
    <cellStyle name="Percent 86 27 20" xfId="35175"/>
    <cellStyle name="Percent 86 27 21" xfId="35176"/>
    <cellStyle name="Percent 86 27 22" xfId="35177"/>
    <cellStyle name="Percent 86 27 23" xfId="35178"/>
    <cellStyle name="Percent 86 27 24" xfId="35179"/>
    <cellStyle name="Percent 86 27 25" xfId="35180"/>
    <cellStyle name="Percent 86 27 26" xfId="35181"/>
    <cellStyle name="Percent 86 27 27" xfId="35182"/>
    <cellStyle name="Percent 86 27 28" xfId="35183"/>
    <cellStyle name="Percent 86 27 29" xfId="35184"/>
    <cellStyle name="Percent 86 27 3" xfId="35185"/>
    <cellStyle name="Percent 86 27 30" xfId="35186"/>
    <cellStyle name="Percent 86 27 31" xfId="35187"/>
    <cellStyle name="Percent 86 27 32" xfId="35188"/>
    <cellStyle name="Percent 86 27 33" xfId="35189"/>
    <cellStyle name="Percent 86 27 34" xfId="35190"/>
    <cellStyle name="Percent 86 27 35" xfId="35191"/>
    <cellStyle name="Percent 86 27 36" xfId="35192"/>
    <cellStyle name="Percent 86 27 37" xfId="35193"/>
    <cellStyle name="Percent 86 27 38" xfId="35194"/>
    <cellStyle name="Percent 86 27 39" xfId="35195"/>
    <cellStyle name="Percent 86 27 4" xfId="35196"/>
    <cellStyle name="Percent 86 27 40" xfId="35197"/>
    <cellStyle name="Percent 86 27 41" xfId="35198"/>
    <cellStyle name="Percent 86 27 42" xfId="35199"/>
    <cellStyle name="Percent 86 27 43" xfId="35200"/>
    <cellStyle name="Percent 86 27 44" xfId="35201"/>
    <cellStyle name="Percent 86 27 45" xfId="35202"/>
    <cellStyle name="Percent 86 27 46" xfId="35203"/>
    <cellStyle name="Percent 86 27 47" xfId="35204"/>
    <cellStyle name="Percent 86 27 48" xfId="35205"/>
    <cellStyle name="Percent 86 27 49" xfId="35206"/>
    <cellStyle name="Percent 86 27 5" xfId="35207"/>
    <cellStyle name="Percent 86 27 50" xfId="35208"/>
    <cellStyle name="Percent 86 27 51" xfId="35209"/>
    <cellStyle name="Percent 86 27 52" xfId="35210"/>
    <cellStyle name="Percent 86 27 53" xfId="35211"/>
    <cellStyle name="Percent 86 27 54" xfId="35212"/>
    <cellStyle name="Percent 86 27 55" xfId="35213"/>
    <cellStyle name="Percent 86 27 56" xfId="35214"/>
    <cellStyle name="Percent 86 27 57" xfId="35215"/>
    <cellStyle name="Percent 86 27 58" xfId="35216"/>
    <cellStyle name="Percent 86 27 59" xfId="35217"/>
    <cellStyle name="Percent 86 27 6" xfId="35218"/>
    <cellStyle name="Percent 86 27 60" xfId="35219"/>
    <cellStyle name="Percent 86 27 61" xfId="35220"/>
    <cellStyle name="Percent 86 27 62" xfId="35221"/>
    <cellStyle name="Percent 86 27 63" xfId="35222"/>
    <cellStyle name="Percent 86 27 64" xfId="35223"/>
    <cellStyle name="Percent 86 27 65" xfId="35224"/>
    <cellStyle name="Percent 86 27 66" xfId="35225"/>
    <cellStyle name="Percent 86 27 67" xfId="35226"/>
    <cellStyle name="Percent 86 27 7" xfId="35227"/>
    <cellStyle name="Percent 86 27 8" xfId="35228"/>
    <cellStyle name="Percent 86 27 9" xfId="35229"/>
    <cellStyle name="Percent 86 28" xfId="3513"/>
    <cellStyle name="Percent 86 28 10" xfId="35230"/>
    <cellStyle name="Percent 86 28 11" xfId="35231"/>
    <cellStyle name="Percent 86 28 12" xfId="35232"/>
    <cellStyle name="Percent 86 28 13" xfId="35233"/>
    <cellStyle name="Percent 86 28 14" xfId="35234"/>
    <cellStyle name="Percent 86 28 15" xfId="35235"/>
    <cellStyle name="Percent 86 28 16" xfId="35236"/>
    <cellStyle name="Percent 86 28 17" xfId="35237"/>
    <cellStyle name="Percent 86 28 18" xfId="35238"/>
    <cellStyle name="Percent 86 28 19" xfId="35239"/>
    <cellStyle name="Percent 86 28 2" xfId="35240"/>
    <cellStyle name="Percent 86 28 20" xfId="35241"/>
    <cellStyle name="Percent 86 28 21" xfId="35242"/>
    <cellStyle name="Percent 86 28 22" xfId="35243"/>
    <cellStyle name="Percent 86 28 23" xfId="35244"/>
    <cellStyle name="Percent 86 28 24" xfId="35245"/>
    <cellStyle name="Percent 86 28 25" xfId="35246"/>
    <cellStyle name="Percent 86 28 26" xfId="35247"/>
    <cellStyle name="Percent 86 28 27" xfId="35248"/>
    <cellStyle name="Percent 86 28 28" xfId="35249"/>
    <cellStyle name="Percent 86 28 29" xfId="35250"/>
    <cellStyle name="Percent 86 28 3" xfId="35251"/>
    <cellStyle name="Percent 86 28 30" xfId="35252"/>
    <cellStyle name="Percent 86 28 31" xfId="35253"/>
    <cellStyle name="Percent 86 28 32" xfId="35254"/>
    <cellStyle name="Percent 86 28 33" xfId="35255"/>
    <cellStyle name="Percent 86 28 34" xfId="35256"/>
    <cellStyle name="Percent 86 28 35" xfId="35257"/>
    <cellStyle name="Percent 86 28 36" xfId="35258"/>
    <cellStyle name="Percent 86 28 37" xfId="35259"/>
    <cellStyle name="Percent 86 28 38" xfId="35260"/>
    <cellStyle name="Percent 86 28 39" xfId="35261"/>
    <cellStyle name="Percent 86 28 4" xfId="35262"/>
    <cellStyle name="Percent 86 28 40" xfId="35263"/>
    <cellStyle name="Percent 86 28 41" xfId="35264"/>
    <cellStyle name="Percent 86 28 42" xfId="35265"/>
    <cellStyle name="Percent 86 28 43" xfId="35266"/>
    <cellStyle name="Percent 86 28 44" xfId="35267"/>
    <cellStyle name="Percent 86 28 45" xfId="35268"/>
    <cellStyle name="Percent 86 28 46" xfId="35269"/>
    <cellStyle name="Percent 86 28 47" xfId="35270"/>
    <cellStyle name="Percent 86 28 48" xfId="35271"/>
    <cellStyle name="Percent 86 28 49" xfId="35272"/>
    <cellStyle name="Percent 86 28 5" xfId="35273"/>
    <cellStyle name="Percent 86 28 50" xfId="35274"/>
    <cellStyle name="Percent 86 28 51" xfId="35275"/>
    <cellStyle name="Percent 86 28 52" xfId="35276"/>
    <cellStyle name="Percent 86 28 53" xfId="35277"/>
    <cellStyle name="Percent 86 28 54" xfId="35278"/>
    <cellStyle name="Percent 86 28 55" xfId="35279"/>
    <cellStyle name="Percent 86 28 56" xfId="35280"/>
    <cellStyle name="Percent 86 28 57" xfId="35281"/>
    <cellStyle name="Percent 86 28 58" xfId="35282"/>
    <cellStyle name="Percent 86 28 59" xfId="35283"/>
    <cellStyle name="Percent 86 28 6" xfId="35284"/>
    <cellStyle name="Percent 86 28 60" xfId="35285"/>
    <cellStyle name="Percent 86 28 61" xfId="35286"/>
    <cellStyle name="Percent 86 28 62" xfId="35287"/>
    <cellStyle name="Percent 86 28 63" xfId="35288"/>
    <cellStyle name="Percent 86 28 64" xfId="35289"/>
    <cellStyle name="Percent 86 28 65" xfId="35290"/>
    <cellStyle name="Percent 86 28 66" xfId="35291"/>
    <cellStyle name="Percent 86 28 67" xfId="35292"/>
    <cellStyle name="Percent 86 28 7" xfId="35293"/>
    <cellStyle name="Percent 86 28 8" xfId="35294"/>
    <cellStyle name="Percent 86 28 9" xfId="35295"/>
    <cellStyle name="Percent 86 29" xfId="3514"/>
    <cellStyle name="Percent 86 29 10" xfId="35296"/>
    <cellStyle name="Percent 86 29 11" xfId="35297"/>
    <cellStyle name="Percent 86 29 12" xfId="35298"/>
    <cellStyle name="Percent 86 29 13" xfId="35299"/>
    <cellStyle name="Percent 86 29 14" xfId="35300"/>
    <cellStyle name="Percent 86 29 15" xfId="35301"/>
    <cellStyle name="Percent 86 29 16" xfId="35302"/>
    <cellStyle name="Percent 86 29 17" xfId="35303"/>
    <cellStyle name="Percent 86 29 18" xfId="35304"/>
    <cellStyle name="Percent 86 29 19" xfId="35305"/>
    <cellStyle name="Percent 86 29 2" xfId="35306"/>
    <cellStyle name="Percent 86 29 20" xfId="35307"/>
    <cellStyle name="Percent 86 29 21" xfId="35308"/>
    <cellStyle name="Percent 86 29 22" xfId="35309"/>
    <cellStyle name="Percent 86 29 23" xfId="35310"/>
    <cellStyle name="Percent 86 29 24" xfId="35311"/>
    <cellStyle name="Percent 86 29 25" xfId="35312"/>
    <cellStyle name="Percent 86 29 26" xfId="35313"/>
    <cellStyle name="Percent 86 29 27" xfId="35314"/>
    <cellStyle name="Percent 86 29 28" xfId="35315"/>
    <cellStyle name="Percent 86 29 29" xfId="35316"/>
    <cellStyle name="Percent 86 29 3" xfId="35317"/>
    <cellStyle name="Percent 86 29 30" xfId="35318"/>
    <cellStyle name="Percent 86 29 31" xfId="35319"/>
    <cellStyle name="Percent 86 29 32" xfId="35320"/>
    <cellStyle name="Percent 86 29 33" xfId="35321"/>
    <cellStyle name="Percent 86 29 34" xfId="35322"/>
    <cellStyle name="Percent 86 29 35" xfId="35323"/>
    <cellStyle name="Percent 86 29 36" xfId="35324"/>
    <cellStyle name="Percent 86 29 37" xfId="35325"/>
    <cellStyle name="Percent 86 29 38" xfId="35326"/>
    <cellStyle name="Percent 86 29 39" xfId="35327"/>
    <cellStyle name="Percent 86 29 4" xfId="35328"/>
    <cellStyle name="Percent 86 29 40" xfId="35329"/>
    <cellStyle name="Percent 86 29 41" xfId="35330"/>
    <cellStyle name="Percent 86 29 42" xfId="35331"/>
    <cellStyle name="Percent 86 29 43" xfId="35332"/>
    <cellStyle name="Percent 86 29 44" xfId="35333"/>
    <cellStyle name="Percent 86 29 45" xfId="35334"/>
    <cellStyle name="Percent 86 29 46" xfId="35335"/>
    <cellStyle name="Percent 86 29 47" xfId="35336"/>
    <cellStyle name="Percent 86 29 48" xfId="35337"/>
    <cellStyle name="Percent 86 29 49" xfId="35338"/>
    <cellStyle name="Percent 86 29 5" xfId="35339"/>
    <cellStyle name="Percent 86 29 50" xfId="35340"/>
    <cellStyle name="Percent 86 29 51" xfId="35341"/>
    <cellStyle name="Percent 86 29 52" xfId="35342"/>
    <cellStyle name="Percent 86 29 53" xfId="35343"/>
    <cellStyle name="Percent 86 29 54" xfId="35344"/>
    <cellStyle name="Percent 86 29 55" xfId="35345"/>
    <cellStyle name="Percent 86 29 56" xfId="35346"/>
    <cellStyle name="Percent 86 29 57" xfId="35347"/>
    <cellStyle name="Percent 86 29 58" xfId="35348"/>
    <cellStyle name="Percent 86 29 59" xfId="35349"/>
    <cellStyle name="Percent 86 29 6" xfId="35350"/>
    <cellStyle name="Percent 86 29 60" xfId="35351"/>
    <cellStyle name="Percent 86 29 61" xfId="35352"/>
    <cellStyle name="Percent 86 29 62" xfId="35353"/>
    <cellStyle name="Percent 86 29 63" xfId="35354"/>
    <cellStyle name="Percent 86 29 64" xfId="35355"/>
    <cellStyle name="Percent 86 29 65" xfId="35356"/>
    <cellStyle name="Percent 86 29 66" xfId="35357"/>
    <cellStyle name="Percent 86 29 67" xfId="35358"/>
    <cellStyle name="Percent 86 29 7" xfId="35359"/>
    <cellStyle name="Percent 86 29 8" xfId="35360"/>
    <cellStyle name="Percent 86 29 9" xfId="35361"/>
    <cellStyle name="Percent 86 3" xfId="1523"/>
    <cellStyle name="Percent 86 3 10" xfId="35362"/>
    <cellStyle name="Percent 86 3 11" xfId="35363"/>
    <cellStyle name="Percent 86 3 12" xfId="35364"/>
    <cellStyle name="Percent 86 3 13" xfId="35365"/>
    <cellStyle name="Percent 86 3 14" xfId="35366"/>
    <cellStyle name="Percent 86 3 15" xfId="35367"/>
    <cellStyle name="Percent 86 3 16" xfId="35368"/>
    <cellStyle name="Percent 86 3 17" xfId="35369"/>
    <cellStyle name="Percent 86 3 18" xfId="35370"/>
    <cellStyle name="Percent 86 3 19" xfId="35371"/>
    <cellStyle name="Percent 86 3 2" xfId="35372"/>
    <cellStyle name="Percent 86 3 20" xfId="35373"/>
    <cellStyle name="Percent 86 3 21" xfId="35374"/>
    <cellStyle name="Percent 86 3 22" xfId="35375"/>
    <cellStyle name="Percent 86 3 23" xfId="35376"/>
    <cellStyle name="Percent 86 3 24" xfId="35377"/>
    <cellStyle name="Percent 86 3 25" xfId="35378"/>
    <cellStyle name="Percent 86 3 26" xfId="35379"/>
    <cellStyle name="Percent 86 3 27" xfId="35380"/>
    <cellStyle name="Percent 86 3 28" xfId="35381"/>
    <cellStyle name="Percent 86 3 29" xfId="35382"/>
    <cellStyle name="Percent 86 3 3" xfId="35383"/>
    <cellStyle name="Percent 86 3 30" xfId="35384"/>
    <cellStyle name="Percent 86 3 31" xfId="35385"/>
    <cellStyle name="Percent 86 3 32" xfId="35386"/>
    <cellStyle name="Percent 86 3 33" xfId="35387"/>
    <cellStyle name="Percent 86 3 34" xfId="35388"/>
    <cellStyle name="Percent 86 3 35" xfId="35389"/>
    <cellStyle name="Percent 86 3 36" xfId="35390"/>
    <cellStyle name="Percent 86 3 37" xfId="35391"/>
    <cellStyle name="Percent 86 3 38" xfId="35392"/>
    <cellStyle name="Percent 86 3 39" xfId="35393"/>
    <cellStyle name="Percent 86 3 4" xfId="35394"/>
    <cellStyle name="Percent 86 3 40" xfId="35395"/>
    <cellStyle name="Percent 86 3 41" xfId="35396"/>
    <cellStyle name="Percent 86 3 42" xfId="35397"/>
    <cellStyle name="Percent 86 3 43" xfId="35398"/>
    <cellStyle name="Percent 86 3 44" xfId="35399"/>
    <cellStyle name="Percent 86 3 45" xfId="35400"/>
    <cellStyle name="Percent 86 3 46" xfId="35401"/>
    <cellStyle name="Percent 86 3 47" xfId="35402"/>
    <cellStyle name="Percent 86 3 48" xfId="35403"/>
    <cellStyle name="Percent 86 3 49" xfId="35404"/>
    <cellStyle name="Percent 86 3 5" xfId="35405"/>
    <cellStyle name="Percent 86 3 50" xfId="35406"/>
    <cellStyle name="Percent 86 3 51" xfId="35407"/>
    <cellStyle name="Percent 86 3 52" xfId="35408"/>
    <cellStyle name="Percent 86 3 53" xfId="35409"/>
    <cellStyle name="Percent 86 3 54" xfId="35410"/>
    <cellStyle name="Percent 86 3 55" xfId="35411"/>
    <cellStyle name="Percent 86 3 56" xfId="35412"/>
    <cellStyle name="Percent 86 3 57" xfId="35413"/>
    <cellStyle name="Percent 86 3 58" xfId="35414"/>
    <cellStyle name="Percent 86 3 59" xfId="35415"/>
    <cellStyle name="Percent 86 3 6" xfId="35416"/>
    <cellStyle name="Percent 86 3 60" xfId="35417"/>
    <cellStyle name="Percent 86 3 61" xfId="35418"/>
    <cellStyle name="Percent 86 3 62" xfId="35419"/>
    <cellStyle name="Percent 86 3 63" xfId="35420"/>
    <cellStyle name="Percent 86 3 64" xfId="35421"/>
    <cellStyle name="Percent 86 3 65" xfId="35422"/>
    <cellStyle name="Percent 86 3 66" xfId="35423"/>
    <cellStyle name="Percent 86 3 67" xfId="35424"/>
    <cellStyle name="Percent 86 3 7" xfId="35425"/>
    <cellStyle name="Percent 86 3 8" xfId="35426"/>
    <cellStyle name="Percent 86 3 9" xfId="35427"/>
    <cellStyle name="Percent 86 30" xfId="3515"/>
    <cellStyle name="Percent 86 30 10" xfId="35428"/>
    <cellStyle name="Percent 86 30 11" xfId="35429"/>
    <cellStyle name="Percent 86 30 12" xfId="35430"/>
    <cellStyle name="Percent 86 30 13" xfId="35431"/>
    <cellStyle name="Percent 86 30 14" xfId="35432"/>
    <cellStyle name="Percent 86 30 15" xfId="35433"/>
    <cellStyle name="Percent 86 30 16" xfId="35434"/>
    <cellStyle name="Percent 86 30 17" xfId="35435"/>
    <cellStyle name="Percent 86 30 18" xfId="35436"/>
    <cellStyle name="Percent 86 30 19" xfId="35437"/>
    <cellStyle name="Percent 86 30 2" xfId="35438"/>
    <cellStyle name="Percent 86 30 20" xfId="35439"/>
    <cellStyle name="Percent 86 30 21" xfId="35440"/>
    <cellStyle name="Percent 86 30 22" xfId="35441"/>
    <cellStyle name="Percent 86 30 23" xfId="35442"/>
    <cellStyle name="Percent 86 30 24" xfId="35443"/>
    <cellStyle name="Percent 86 30 25" xfId="35444"/>
    <cellStyle name="Percent 86 30 26" xfId="35445"/>
    <cellStyle name="Percent 86 30 27" xfId="35446"/>
    <cellStyle name="Percent 86 30 28" xfId="35447"/>
    <cellStyle name="Percent 86 30 29" xfId="35448"/>
    <cellStyle name="Percent 86 30 3" xfId="35449"/>
    <cellStyle name="Percent 86 30 30" xfId="35450"/>
    <cellStyle name="Percent 86 30 31" xfId="35451"/>
    <cellStyle name="Percent 86 30 32" xfId="35452"/>
    <cellStyle name="Percent 86 30 33" xfId="35453"/>
    <cellStyle name="Percent 86 30 34" xfId="35454"/>
    <cellStyle name="Percent 86 30 35" xfId="35455"/>
    <cellStyle name="Percent 86 30 36" xfId="35456"/>
    <cellStyle name="Percent 86 30 37" xfId="35457"/>
    <cellStyle name="Percent 86 30 38" xfId="35458"/>
    <cellStyle name="Percent 86 30 39" xfId="35459"/>
    <cellStyle name="Percent 86 30 4" xfId="35460"/>
    <cellStyle name="Percent 86 30 40" xfId="35461"/>
    <cellStyle name="Percent 86 30 41" xfId="35462"/>
    <cellStyle name="Percent 86 30 42" xfId="35463"/>
    <cellStyle name="Percent 86 30 43" xfId="35464"/>
    <cellStyle name="Percent 86 30 44" xfId="35465"/>
    <cellStyle name="Percent 86 30 45" xfId="35466"/>
    <cellStyle name="Percent 86 30 46" xfId="35467"/>
    <cellStyle name="Percent 86 30 47" xfId="35468"/>
    <cellStyle name="Percent 86 30 48" xfId="35469"/>
    <cellStyle name="Percent 86 30 49" xfId="35470"/>
    <cellStyle name="Percent 86 30 5" xfId="35471"/>
    <cellStyle name="Percent 86 30 50" xfId="35472"/>
    <cellStyle name="Percent 86 30 51" xfId="35473"/>
    <cellStyle name="Percent 86 30 52" xfId="35474"/>
    <cellStyle name="Percent 86 30 53" xfId="35475"/>
    <cellStyle name="Percent 86 30 54" xfId="35476"/>
    <cellStyle name="Percent 86 30 55" xfId="35477"/>
    <cellStyle name="Percent 86 30 56" xfId="35478"/>
    <cellStyle name="Percent 86 30 57" xfId="35479"/>
    <cellStyle name="Percent 86 30 58" xfId="35480"/>
    <cellStyle name="Percent 86 30 59" xfId="35481"/>
    <cellStyle name="Percent 86 30 6" xfId="35482"/>
    <cellStyle name="Percent 86 30 60" xfId="35483"/>
    <cellStyle name="Percent 86 30 61" xfId="35484"/>
    <cellStyle name="Percent 86 30 62" xfId="35485"/>
    <cellStyle name="Percent 86 30 63" xfId="35486"/>
    <cellStyle name="Percent 86 30 64" xfId="35487"/>
    <cellStyle name="Percent 86 30 65" xfId="35488"/>
    <cellStyle name="Percent 86 30 66" xfId="35489"/>
    <cellStyle name="Percent 86 30 67" xfId="35490"/>
    <cellStyle name="Percent 86 30 7" xfId="35491"/>
    <cellStyle name="Percent 86 30 8" xfId="35492"/>
    <cellStyle name="Percent 86 30 9" xfId="35493"/>
    <cellStyle name="Percent 86 31" xfId="3516"/>
    <cellStyle name="Percent 86 31 10" xfId="35494"/>
    <cellStyle name="Percent 86 31 11" xfId="35495"/>
    <cellStyle name="Percent 86 31 12" xfId="35496"/>
    <cellStyle name="Percent 86 31 13" xfId="35497"/>
    <cellStyle name="Percent 86 31 14" xfId="35498"/>
    <cellStyle name="Percent 86 31 15" xfId="35499"/>
    <cellStyle name="Percent 86 31 16" xfId="35500"/>
    <cellStyle name="Percent 86 31 17" xfId="35501"/>
    <cellStyle name="Percent 86 31 18" xfId="35502"/>
    <cellStyle name="Percent 86 31 19" xfId="35503"/>
    <cellStyle name="Percent 86 31 2" xfId="35504"/>
    <cellStyle name="Percent 86 31 20" xfId="35505"/>
    <cellStyle name="Percent 86 31 21" xfId="35506"/>
    <cellStyle name="Percent 86 31 22" xfId="35507"/>
    <cellStyle name="Percent 86 31 23" xfId="35508"/>
    <cellStyle name="Percent 86 31 24" xfId="35509"/>
    <cellStyle name="Percent 86 31 25" xfId="35510"/>
    <cellStyle name="Percent 86 31 26" xfId="35511"/>
    <cellStyle name="Percent 86 31 27" xfId="35512"/>
    <cellStyle name="Percent 86 31 28" xfId="35513"/>
    <cellStyle name="Percent 86 31 29" xfId="35514"/>
    <cellStyle name="Percent 86 31 3" xfId="35515"/>
    <cellStyle name="Percent 86 31 30" xfId="35516"/>
    <cellStyle name="Percent 86 31 31" xfId="35517"/>
    <cellStyle name="Percent 86 31 32" xfId="35518"/>
    <cellStyle name="Percent 86 31 33" xfId="35519"/>
    <cellStyle name="Percent 86 31 34" xfId="35520"/>
    <cellStyle name="Percent 86 31 35" xfId="35521"/>
    <cellStyle name="Percent 86 31 36" xfId="35522"/>
    <cellStyle name="Percent 86 31 37" xfId="35523"/>
    <cellStyle name="Percent 86 31 38" xfId="35524"/>
    <cellStyle name="Percent 86 31 39" xfId="35525"/>
    <cellStyle name="Percent 86 31 4" xfId="35526"/>
    <cellStyle name="Percent 86 31 40" xfId="35527"/>
    <cellStyle name="Percent 86 31 41" xfId="35528"/>
    <cellStyle name="Percent 86 31 42" xfId="35529"/>
    <cellStyle name="Percent 86 31 43" xfId="35530"/>
    <cellStyle name="Percent 86 31 44" xfId="35531"/>
    <cellStyle name="Percent 86 31 45" xfId="35532"/>
    <cellStyle name="Percent 86 31 46" xfId="35533"/>
    <cellStyle name="Percent 86 31 47" xfId="35534"/>
    <cellStyle name="Percent 86 31 48" xfId="35535"/>
    <cellStyle name="Percent 86 31 49" xfId="35536"/>
    <cellStyle name="Percent 86 31 5" xfId="35537"/>
    <cellStyle name="Percent 86 31 50" xfId="35538"/>
    <cellStyle name="Percent 86 31 51" xfId="35539"/>
    <cellStyle name="Percent 86 31 52" xfId="35540"/>
    <cellStyle name="Percent 86 31 53" xfId="35541"/>
    <cellStyle name="Percent 86 31 54" xfId="35542"/>
    <cellStyle name="Percent 86 31 55" xfId="35543"/>
    <cellStyle name="Percent 86 31 56" xfId="35544"/>
    <cellStyle name="Percent 86 31 57" xfId="35545"/>
    <cellStyle name="Percent 86 31 58" xfId="35546"/>
    <cellStyle name="Percent 86 31 59" xfId="35547"/>
    <cellStyle name="Percent 86 31 6" xfId="35548"/>
    <cellStyle name="Percent 86 31 60" xfId="35549"/>
    <cellStyle name="Percent 86 31 61" xfId="35550"/>
    <cellStyle name="Percent 86 31 62" xfId="35551"/>
    <cellStyle name="Percent 86 31 63" xfId="35552"/>
    <cellStyle name="Percent 86 31 64" xfId="35553"/>
    <cellStyle name="Percent 86 31 65" xfId="35554"/>
    <cellStyle name="Percent 86 31 66" xfId="35555"/>
    <cellStyle name="Percent 86 31 67" xfId="35556"/>
    <cellStyle name="Percent 86 31 7" xfId="35557"/>
    <cellStyle name="Percent 86 31 8" xfId="35558"/>
    <cellStyle name="Percent 86 31 9" xfId="35559"/>
    <cellStyle name="Percent 86 32" xfId="3517"/>
    <cellStyle name="Percent 86 32 10" xfId="35560"/>
    <cellStyle name="Percent 86 32 11" xfId="35561"/>
    <cellStyle name="Percent 86 32 12" xfId="35562"/>
    <cellStyle name="Percent 86 32 13" xfId="35563"/>
    <cellStyle name="Percent 86 32 14" xfId="35564"/>
    <cellStyle name="Percent 86 32 15" xfId="35565"/>
    <cellStyle name="Percent 86 32 16" xfId="35566"/>
    <cellStyle name="Percent 86 32 17" xfId="35567"/>
    <cellStyle name="Percent 86 32 18" xfId="35568"/>
    <cellStyle name="Percent 86 32 19" xfId="35569"/>
    <cellStyle name="Percent 86 32 2" xfId="35570"/>
    <cellStyle name="Percent 86 32 20" xfId="35571"/>
    <cellStyle name="Percent 86 32 21" xfId="35572"/>
    <cellStyle name="Percent 86 32 22" xfId="35573"/>
    <cellStyle name="Percent 86 32 23" xfId="35574"/>
    <cellStyle name="Percent 86 32 24" xfId="35575"/>
    <cellStyle name="Percent 86 32 25" xfId="35576"/>
    <cellStyle name="Percent 86 32 26" xfId="35577"/>
    <cellStyle name="Percent 86 32 27" xfId="35578"/>
    <cellStyle name="Percent 86 32 28" xfId="35579"/>
    <cellStyle name="Percent 86 32 29" xfId="35580"/>
    <cellStyle name="Percent 86 32 3" xfId="35581"/>
    <cellStyle name="Percent 86 32 30" xfId="35582"/>
    <cellStyle name="Percent 86 32 31" xfId="35583"/>
    <cellStyle name="Percent 86 32 32" xfId="35584"/>
    <cellStyle name="Percent 86 32 33" xfId="35585"/>
    <cellStyle name="Percent 86 32 34" xfId="35586"/>
    <cellStyle name="Percent 86 32 35" xfId="35587"/>
    <cellStyle name="Percent 86 32 36" xfId="35588"/>
    <cellStyle name="Percent 86 32 37" xfId="35589"/>
    <cellStyle name="Percent 86 32 38" xfId="35590"/>
    <cellStyle name="Percent 86 32 39" xfId="35591"/>
    <cellStyle name="Percent 86 32 4" xfId="35592"/>
    <cellStyle name="Percent 86 32 40" xfId="35593"/>
    <cellStyle name="Percent 86 32 41" xfId="35594"/>
    <cellStyle name="Percent 86 32 42" xfId="35595"/>
    <cellStyle name="Percent 86 32 43" xfId="35596"/>
    <cellStyle name="Percent 86 32 44" xfId="35597"/>
    <cellStyle name="Percent 86 32 45" xfId="35598"/>
    <cellStyle name="Percent 86 32 46" xfId="35599"/>
    <cellStyle name="Percent 86 32 47" xfId="35600"/>
    <cellStyle name="Percent 86 32 48" xfId="35601"/>
    <cellStyle name="Percent 86 32 49" xfId="35602"/>
    <cellStyle name="Percent 86 32 5" xfId="35603"/>
    <cellStyle name="Percent 86 32 50" xfId="35604"/>
    <cellStyle name="Percent 86 32 51" xfId="35605"/>
    <cellStyle name="Percent 86 32 52" xfId="35606"/>
    <cellStyle name="Percent 86 32 53" xfId="35607"/>
    <cellStyle name="Percent 86 32 54" xfId="35608"/>
    <cellStyle name="Percent 86 32 55" xfId="35609"/>
    <cellStyle name="Percent 86 32 56" xfId="35610"/>
    <cellStyle name="Percent 86 32 57" xfId="35611"/>
    <cellStyle name="Percent 86 32 58" xfId="35612"/>
    <cellStyle name="Percent 86 32 59" xfId="35613"/>
    <cellStyle name="Percent 86 32 6" xfId="35614"/>
    <cellStyle name="Percent 86 32 60" xfId="35615"/>
    <cellStyle name="Percent 86 32 61" xfId="35616"/>
    <cellStyle name="Percent 86 32 62" xfId="35617"/>
    <cellStyle name="Percent 86 32 63" xfId="35618"/>
    <cellStyle name="Percent 86 32 64" xfId="35619"/>
    <cellStyle name="Percent 86 32 65" xfId="35620"/>
    <cellStyle name="Percent 86 32 66" xfId="35621"/>
    <cellStyle name="Percent 86 32 67" xfId="35622"/>
    <cellStyle name="Percent 86 32 7" xfId="35623"/>
    <cellStyle name="Percent 86 32 8" xfId="35624"/>
    <cellStyle name="Percent 86 32 9" xfId="35625"/>
    <cellStyle name="Percent 86 33" xfId="3518"/>
    <cellStyle name="Percent 86 33 10" xfId="35626"/>
    <cellStyle name="Percent 86 33 11" xfId="35627"/>
    <cellStyle name="Percent 86 33 12" xfId="35628"/>
    <cellStyle name="Percent 86 33 13" xfId="35629"/>
    <cellStyle name="Percent 86 33 14" xfId="35630"/>
    <cellStyle name="Percent 86 33 15" xfId="35631"/>
    <cellStyle name="Percent 86 33 16" xfId="35632"/>
    <cellStyle name="Percent 86 33 17" xfId="35633"/>
    <cellStyle name="Percent 86 33 18" xfId="35634"/>
    <cellStyle name="Percent 86 33 19" xfId="35635"/>
    <cellStyle name="Percent 86 33 2" xfId="35636"/>
    <cellStyle name="Percent 86 33 20" xfId="35637"/>
    <cellStyle name="Percent 86 33 21" xfId="35638"/>
    <cellStyle name="Percent 86 33 22" xfId="35639"/>
    <cellStyle name="Percent 86 33 23" xfId="35640"/>
    <cellStyle name="Percent 86 33 24" xfId="35641"/>
    <cellStyle name="Percent 86 33 25" xfId="35642"/>
    <cellStyle name="Percent 86 33 26" xfId="35643"/>
    <cellStyle name="Percent 86 33 27" xfId="35644"/>
    <cellStyle name="Percent 86 33 28" xfId="35645"/>
    <cellStyle name="Percent 86 33 29" xfId="35646"/>
    <cellStyle name="Percent 86 33 3" xfId="35647"/>
    <cellStyle name="Percent 86 33 30" xfId="35648"/>
    <cellStyle name="Percent 86 33 31" xfId="35649"/>
    <cellStyle name="Percent 86 33 32" xfId="35650"/>
    <cellStyle name="Percent 86 33 33" xfId="35651"/>
    <cellStyle name="Percent 86 33 34" xfId="35652"/>
    <cellStyle name="Percent 86 33 35" xfId="35653"/>
    <cellStyle name="Percent 86 33 36" xfId="35654"/>
    <cellStyle name="Percent 86 33 37" xfId="35655"/>
    <cellStyle name="Percent 86 33 38" xfId="35656"/>
    <cellStyle name="Percent 86 33 39" xfId="35657"/>
    <cellStyle name="Percent 86 33 4" xfId="35658"/>
    <cellStyle name="Percent 86 33 40" xfId="35659"/>
    <cellStyle name="Percent 86 33 41" xfId="35660"/>
    <cellStyle name="Percent 86 33 42" xfId="35661"/>
    <cellStyle name="Percent 86 33 43" xfId="35662"/>
    <cellStyle name="Percent 86 33 44" xfId="35663"/>
    <cellStyle name="Percent 86 33 45" xfId="35664"/>
    <cellStyle name="Percent 86 33 46" xfId="35665"/>
    <cellStyle name="Percent 86 33 47" xfId="35666"/>
    <cellStyle name="Percent 86 33 48" xfId="35667"/>
    <cellStyle name="Percent 86 33 49" xfId="35668"/>
    <cellStyle name="Percent 86 33 5" xfId="35669"/>
    <cellStyle name="Percent 86 33 50" xfId="35670"/>
    <cellStyle name="Percent 86 33 51" xfId="35671"/>
    <cellStyle name="Percent 86 33 52" xfId="35672"/>
    <cellStyle name="Percent 86 33 53" xfId="35673"/>
    <cellStyle name="Percent 86 33 54" xfId="35674"/>
    <cellStyle name="Percent 86 33 55" xfId="35675"/>
    <cellStyle name="Percent 86 33 56" xfId="35676"/>
    <cellStyle name="Percent 86 33 57" xfId="35677"/>
    <cellStyle name="Percent 86 33 58" xfId="35678"/>
    <cellStyle name="Percent 86 33 59" xfId="35679"/>
    <cellStyle name="Percent 86 33 6" xfId="35680"/>
    <cellStyle name="Percent 86 33 60" xfId="35681"/>
    <cellStyle name="Percent 86 33 61" xfId="35682"/>
    <cellStyle name="Percent 86 33 62" xfId="35683"/>
    <cellStyle name="Percent 86 33 63" xfId="35684"/>
    <cellStyle name="Percent 86 33 64" xfId="35685"/>
    <cellStyle name="Percent 86 33 65" xfId="35686"/>
    <cellStyle name="Percent 86 33 66" xfId="35687"/>
    <cellStyle name="Percent 86 33 67" xfId="35688"/>
    <cellStyle name="Percent 86 33 7" xfId="35689"/>
    <cellStyle name="Percent 86 33 8" xfId="35690"/>
    <cellStyle name="Percent 86 33 9" xfId="35691"/>
    <cellStyle name="Percent 86 34" xfId="3519"/>
    <cellStyle name="Percent 86 34 10" xfId="35692"/>
    <cellStyle name="Percent 86 34 11" xfId="35693"/>
    <cellStyle name="Percent 86 34 12" xfId="35694"/>
    <cellStyle name="Percent 86 34 13" xfId="35695"/>
    <cellStyle name="Percent 86 34 14" xfId="35696"/>
    <cellStyle name="Percent 86 34 15" xfId="35697"/>
    <cellStyle name="Percent 86 34 16" xfId="35698"/>
    <cellStyle name="Percent 86 34 17" xfId="35699"/>
    <cellStyle name="Percent 86 34 18" xfId="35700"/>
    <cellStyle name="Percent 86 34 19" xfId="35701"/>
    <cellStyle name="Percent 86 34 2" xfId="35702"/>
    <cellStyle name="Percent 86 34 20" xfId="35703"/>
    <cellStyle name="Percent 86 34 21" xfId="35704"/>
    <cellStyle name="Percent 86 34 22" xfId="35705"/>
    <cellStyle name="Percent 86 34 23" xfId="35706"/>
    <cellStyle name="Percent 86 34 24" xfId="35707"/>
    <cellStyle name="Percent 86 34 25" xfId="35708"/>
    <cellStyle name="Percent 86 34 26" xfId="35709"/>
    <cellStyle name="Percent 86 34 27" xfId="35710"/>
    <cellStyle name="Percent 86 34 28" xfId="35711"/>
    <cellStyle name="Percent 86 34 29" xfId="35712"/>
    <cellStyle name="Percent 86 34 3" xfId="35713"/>
    <cellStyle name="Percent 86 34 30" xfId="35714"/>
    <cellStyle name="Percent 86 34 31" xfId="35715"/>
    <cellStyle name="Percent 86 34 32" xfId="35716"/>
    <cellStyle name="Percent 86 34 33" xfId="35717"/>
    <cellStyle name="Percent 86 34 34" xfId="35718"/>
    <cellStyle name="Percent 86 34 35" xfId="35719"/>
    <cellStyle name="Percent 86 34 36" xfId="35720"/>
    <cellStyle name="Percent 86 34 37" xfId="35721"/>
    <cellStyle name="Percent 86 34 38" xfId="35722"/>
    <cellStyle name="Percent 86 34 39" xfId="35723"/>
    <cellStyle name="Percent 86 34 4" xfId="35724"/>
    <cellStyle name="Percent 86 34 40" xfId="35725"/>
    <cellStyle name="Percent 86 34 41" xfId="35726"/>
    <cellStyle name="Percent 86 34 42" xfId="35727"/>
    <cellStyle name="Percent 86 34 43" xfId="35728"/>
    <cellStyle name="Percent 86 34 44" xfId="35729"/>
    <cellStyle name="Percent 86 34 45" xfId="35730"/>
    <cellStyle name="Percent 86 34 46" xfId="35731"/>
    <cellStyle name="Percent 86 34 47" xfId="35732"/>
    <cellStyle name="Percent 86 34 48" xfId="35733"/>
    <cellStyle name="Percent 86 34 49" xfId="35734"/>
    <cellStyle name="Percent 86 34 5" xfId="35735"/>
    <cellStyle name="Percent 86 34 50" xfId="35736"/>
    <cellStyle name="Percent 86 34 51" xfId="35737"/>
    <cellStyle name="Percent 86 34 52" xfId="35738"/>
    <cellStyle name="Percent 86 34 53" xfId="35739"/>
    <cellStyle name="Percent 86 34 54" xfId="35740"/>
    <cellStyle name="Percent 86 34 55" xfId="35741"/>
    <cellStyle name="Percent 86 34 56" xfId="35742"/>
    <cellStyle name="Percent 86 34 57" xfId="35743"/>
    <cellStyle name="Percent 86 34 58" xfId="35744"/>
    <cellStyle name="Percent 86 34 59" xfId="35745"/>
    <cellStyle name="Percent 86 34 6" xfId="35746"/>
    <cellStyle name="Percent 86 34 60" xfId="35747"/>
    <cellStyle name="Percent 86 34 61" xfId="35748"/>
    <cellStyle name="Percent 86 34 62" xfId="35749"/>
    <cellStyle name="Percent 86 34 63" xfId="35750"/>
    <cellStyle name="Percent 86 34 64" xfId="35751"/>
    <cellStyle name="Percent 86 34 65" xfId="35752"/>
    <cellStyle name="Percent 86 34 66" xfId="35753"/>
    <cellStyle name="Percent 86 34 67" xfId="35754"/>
    <cellStyle name="Percent 86 34 7" xfId="35755"/>
    <cellStyle name="Percent 86 34 8" xfId="35756"/>
    <cellStyle name="Percent 86 34 9" xfId="35757"/>
    <cellStyle name="Percent 86 35" xfId="3520"/>
    <cellStyle name="Percent 86 35 10" xfId="35758"/>
    <cellStyle name="Percent 86 35 11" xfId="35759"/>
    <cellStyle name="Percent 86 35 12" xfId="35760"/>
    <cellStyle name="Percent 86 35 13" xfId="35761"/>
    <cellStyle name="Percent 86 35 14" xfId="35762"/>
    <cellStyle name="Percent 86 35 15" xfId="35763"/>
    <cellStyle name="Percent 86 35 16" xfId="35764"/>
    <cellStyle name="Percent 86 35 17" xfId="35765"/>
    <cellStyle name="Percent 86 35 18" xfId="35766"/>
    <cellStyle name="Percent 86 35 19" xfId="35767"/>
    <cellStyle name="Percent 86 35 2" xfId="35768"/>
    <cellStyle name="Percent 86 35 20" xfId="35769"/>
    <cellStyle name="Percent 86 35 21" xfId="35770"/>
    <cellStyle name="Percent 86 35 22" xfId="35771"/>
    <cellStyle name="Percent 86 35 23" xfId="35772"/>
    <cellStyle name="Percent 86 35 24" xfId="35773"/>
    <cellStyle name="Percent 86 35 25" xfId="35774"/>
    <cellStyle name="Percent 86 35 26" xfId="35775"/>
    <cellStyle name="Percent 86 35 27" xfId="35776"/>
    <cellStyle name="Percent 86 35 28" xfId="35777"/>
    <cellStyle name="Percent 86 35 29" xfId="35778"/>
    <cellStyle name="Percent 86 35 3" xfId="35779"/>
    <cellStyle name="Percent 86 35 30" xfId="35780"/>
    <cellStyle name="Percent 86 35 31" xfId="35781"/>
    <cellStyle name="Percent 86 35 32" xfId="35782"/>
    <cellStyle name="Percent 86 35 33" xfId="35783"/>
    <cellStyle name="Percent 86 35 34" xfId="35784"/>
    <cellStyle name="Percent 86 35 35" xfId="35785"/>
    <cellStyle name="Percent 86 35 36" xfId="35786"/>
    <cellStyle name="Percent 86 35 37" xfId="35787"/>
    <cellStyle name="Percent 86 35 38" xfId="35788"/>
    <cellStyle name="Percent 86 35 39" xfId="35789"/>
    <cellStyle name="Percent 86 35 4" xfId="35790"/>
    <cellStyle name="Percent 86 35 40" xfId="35791"/>
    <cellStyle name="Percent 86 35 41" xfId="35792"/>
    <cellStyle name="Percent 86 35 42" xfId="35793"/>
    <cellStyle name="Percent 86 35 43" xfId="35794"/>
    <cellStyle name="Percent 86 35 44" xfId="35795"/>
    <cellStyle name="Percent 86 35 45" xfId="35796"/>
    <cellStyle name="Percent 86 35 46" xfId="35797"/>
    <cellStyle name="Percent 86 35 47" xfId="35798"/>
    <cellStyle name="Percent 86 35 48" xfId="35799"/>
    <cellStyle name="Percent 86 35 49" xfId="35800"/>
    <cellStyle name="Percent 86 35 5" xfId="35801"/>
    <cellStyle name="Percent 86 35 50" xfId="35802"/>
    <cellStyle name="Percent 86 35 51" xfId="35803"/>
    <cellStyle name="Percent 86 35 52" xfId="35804"/>
    <cellStyle name="Percent 86 35 53" xfId="35805"/>
    <cellStyle name="Percent 86 35 54" xfId="35806"/>
    <cellStyle name="Percent 86 35 55" xfId="35807"/>
    <cellStyle name="Percent 86 35 56" xfId="35808"/>
    <cellStyle name="Percent 86 35 57" xfId="35809"/>
    <cellStyle name="Percent 86 35 58" xfId="35810"/>
    <cellStyle name="Percent 86 35 59" xfId="35811"/>
    <cellStyle name="Percent 86 35 6" xfId="35812"/>
    <cellStyle name="Percent 86 35 60" xfId="35813"/>
    <cellStyle name="Percent 86 35 61" xfId="35814"/>
    <cellStyle name="Percent 86 35 62" xfId="35815"/>
    <cellStyle name="Percent 86 35 63" xfId="35816"/>
    <cellStyle name="Percent 86 35 64" xfId="35817"/>
    <cellStyle name="Percent 86 35 65" xfId="35818"/>
    <cellStyle name="Percent 86 35 66" xfId="35819"/>
    <cellStyle name="Percent 86 35 67" xfId="35820"/>
    <cellStyle name="Percent 86 35 7" xfId="35821"/>
    <cellStyle name="Percent 86 35 8" xfId="35822"/>
    <cellStyle name="Percent 86 35 9" xfId="35823"/>
    <cellStyle name="Percent 86 36" xfId="35824"/>
    <cellStyle name="Percent 86 36 10" xfId="35825"/>
    <cellStyle name="Percent 86 36 11" xfId="35826"/>
    <cellStyle name="Percent 86 36 12" xfId="35827"/>
    <cellStyle name="Percent 86 36 13" xfId="35828"/>
    <cellStyle name="Percent 86 36 14" xfId="35829"/>
    <cellStyle name="Percent 86 36 15" xfId="35830"/>
    <cellStyle name="Percent 86 36 16" xfId="35831"/>
    <cellStyle name="Percent 86 36 17" xfId="35832"/>
    <cellStyle name="Percent 86 36 18" xfId="35833"/>
    <cellStyle name="Percent 86 36 19" xfId="35834"/>
    <cellStyle name="Percent 86 36 2" xfId="35835"/>
    <cellStyle name="Percent 86 36 20" xfId="35836"/>
    <cellStyle name="Percent 86 36 21" xfId="35837"/>
    <cellStyle name="Percent 86 36 22" xfId="35838"/>
    <cellStyle name="Percent 86 36 23" xfId="35839"/>
    <cellStyle name="Percent 86 36 24" xfId="35840"/>
    <cellStyle name="Percent 86 36 25" xfId="35841"/>
    <cellStyle name="Percent 86 36 26" xfId="35842"/>
    <cellStyle name="Percent 86 36 27" xfId="35843"/>
    <cellStyle name="Percent 86 36 28" xfId="35844"/>
    <cellStyle name="Percent 86 36 29" xfId="35845"/>
    <cellStyle name="Percent 86 36 3" xfId="35846"/>
    <cellStyle name="Percent 86 36 30" xfId="35847"/>
    <cellStyle name="Percent 86 36 31" xfId="35848"/>
    <cellStyle name="Percent 86 36 32" xfId="35849"/>
    <cellStyle name="Percent 86 36 33" xfId="35850"/>
    <cellStyle name="Percent 86 36 34" xfId="35851"/>
    <cellStyle name="Percent 86 36 35" xfId="35852"/>
    <cellStyle name="Percent 86 36 36" xfId="35853"/>
    <cellStyle name="Percent 86 36 37" xfId="35854"/>
    <cellStyle name="Percent 86 36 38" xfId="35855"/>
    <cellStyle name="Percent 86 36 39" xfId="35856"/>
    <cellStyle name="Percent 86 36 4" xfId="35857"/>
    <cellStyle name="Percent 86 36 40" xfId="35858"/>
    <cellStyle name="Percent 86 36 41" xfId="35859"/>
    <cellStyle name="Percent 86 36 42" xfId="35860"/>
    <cellStyle name="Percent 86 36 43" xfId="35861"/>
    <cellStyle name="Percent 86 36 44" xfId="35862"/>
    <cellStyle name="Percent 86 36 45" xfId="35863"/>
    <cellStyle name="Percent 86 36 46" xfId="35864"/>
    <cellStyle name="Percent 86 36 47" xfId="35865"/>
    <cellStyle name="Percent 86 36 48" xfId="35866"/>
    <cellStyle name="Percent 86 36 49" xfId="35867"/>
    <cellStyle name="Percent 86 36 5" xfId="35868"/>
    <cellStyle name="Percent 86 36 50" xfId="35869"/>
    <cellStyle name="Percent 86 36 51" xfId="35870"/>
    <cellStyle name="Percent 86 36 52" xfId="35871"/>
    <cellStyle name="Percent 86 36 53" xfId="35872"/>
    <cellStyle name="Percent 86 36 54" xfId="35873"/>
    <cellStyle name="Percent 86 36 55" xfId="35874"/>
    <cellStyle name="Percent 86 36 56" xfId="35875"/>
    <cellStyle name="Percent 86 36 57" xfId="35876"/>
    <cellStyle name="Percent 86 36 58" xfId="35877"/>
    <cellStyle name="Percent 86 36 59" xfId="35878"/>
    <cellStyle name="Percent 86 36 6" xfId="35879"/>
    <cellStyle name="Percent 86 36 60" xfId="35880"/>
    <cellStyle name="Percent 86 36 61" xfId="35881"/>
    <cellStyle name="Percent 86 36 62" xfId="35882"/>
    <cellStyle name="Percent 86 36 63" xfId="35883"/>
    <cellStyle name="Percent 86 36 64" xfId="35884"/>
    <cellStyle name="Percent 86 36 65" xfId="35885"/>
    <cellStyle name="Percent 86 36 66" xfId="35886"/>
    <cellStyle name="Percent 86 36 67" xfId="35887"/>
    <cellStyle name="Percent 86 36 7" xfId="35888"/>
    <cellStyle name="Percent 86 36 8" xfId="35889"/>
    <cellStyle name="Percent 86 36 9" xfId="35890"/>
    <cellStyle name="Percent 86 37" xfId="35891"/>
    <cellStyle name="Percent 86 37 10" xfId="35892"/>
    <cellStyle name="Percent 86 37 11" xfId="35893"/>
    <cellStyle name="Percent 86 37 12" xfId="35894"/>
    <cellStyle name="Percent 86 37 13" xfId="35895"/>
    <cellStyle name="Percent 86 37 14" xfId="35896"/>
    <cellStyle name="Percent 86 37 15" xfId="35897"/>
    <cellStyle name="Percent 86 37 16" xfId="35898"/>
    <cellStyle name="Percent 86 37 17" xfId="35899"/>
    <cellStyle name="Percent 86 37 18" xfId="35900"/>
    <cellStyle name="Percent 86 37 19" xfId="35901"/>
    <cellStyle name="Percent 86 37 2" xfId="35902"/>
    <cellStyle name="Percent 86 37 20" xfId="35903"/>
    <cellStyle name="Percent 86 37 21" xfId="35904"/>
    <cellStyle name="Percent 86 37 22" xfId="35905"/>
    <cellStyle name="Percent 86 37 23" xfId="35906"/>
    <cellStyle name="Percent 86 37 24" xfId="35907"/>
    <cellStyle name="Percent 86 37 25" xfId="35908"/>
    <cellStyle name="Percent 86 37 26" xfId="35909"/>
    <cellStyle name="Percent 86 37 27" xfId="35910"/>
    <cellStyle name="Percent 86 37 28" xfId="35911"/>
    <cellStyle name="Percent 86 37 29" xfId="35912"/>
    <cellStyle name="Percent 86 37 3" xfId="35913"/>
    <cellStyle name="Percent 86 37 30" xfId="35914"/>
    <cellStyle name="Percent 86 37 31" xfId="35915"/>
    <cellStyle name="Percent 86 37 32" xfId="35916"/>
    <cellStyle name="Percent 86 37 33" xfId="35917"/>
    <cellStyle name="Percent 86 37 34" xfId="35918"/>
    <cellStyle name="Percent 86 37 35" xfId="35919"/>
    <cellStyle name="Percent 86 37 36" xfId="35920"/>
    <cellStyle name="Percent 86 37 37" xfId="35921"/>
    <cellStyle name="Percent 86 37 38" xfId="35922"/>
    <cellStyle name="Percent 86 37 39" xfId="35923"/>
    <cellStyle name="Percent 86 37 4" xfId="35924"/>
    <cellStyle name="Percent 86 37 40" xfId="35925"/>
    <cellStyle name="Percent 86 37 41" xfId="35926"/>
    <cellStyle name="Percent 86 37 42" xfId="35927"/>
    <cellStyle name="Percent 86 37 43" xfId="35928"/>
    <cellStyle name="Percent 86 37 44" xfId="35929"/>
    <cellStyle name="Percent 86 37 45" xfId="35930"/>
    <cellStyle name="Percent 86 37 46" xfId="35931"/>
    <cellStyle name="Percent 86 37 47" xfId="35932"/>
    <cellStyle name="Percent 86 37 48" xfId="35933"/>
    <cellStyle name="Percent 86 37 49" xfId="35934"/>
    <cellStyle name="Percent 86 37 5" xfId="35935"/>
    <cellStyle name="Percent 86 37 50" xfId="35936"/>
    <cellStyle name="Percent 86 37 51" xfId="35937"/>
    <cellStyle name="Percent 86 37 52" xfId="35938"/>
    <cellStyle name="Percent 86 37 53" xfId="35939"/>
    <cellStyle name="Percent 86 37 54" xfId="35940"/>
    <cellStyle name="Percent 86 37 55" xfId="35941"/>
    <cellStyle name="Percent 86 37 56" xfId="35942"/>
    <cellStyle name="Percent 86 37 57" xfId="35943"/>
    <cellStyle name="Percent 86 37 58" xfId="35944"/>
    <cellStyle name="Percent 86 37 59" xfId="35945"/>
    <cellStyle name="Percent 86 37 6" xfId="35946"/>
    <cellStyle name="Percent 86 37 60" xfId="35947"/>
    <cellStyle name="Percent 86 37 61" xfId="35948"/>
    <cellStyle name="Percent 86 37 62" xfId="35949"/>
    <cellStyle name="Percent 86 37 63" xfId="35950"/>
    <cellStyle name="Percent 86 37 64" xfId="35951"/>
    <cellStyle name="Percent 86 37 65" xfId="35952"/>
    <cellStyle name="Percent 86 37 66" xfId="35953"/>
    <cellStyle name="Percent 86 37 67" xfId="35954"/>
    <cellStyle name="Percent 86 37 7" xfId="35955"/>
    <cellStyle name="Percent 86 37 8" xfId="35956"/>
    <cellStyle name="Percent 86 37 9" xfId="35957"/>
    <cellStyle name="Percent 86 38" xfId="35958"/>
    <cellStyle name="Percent 86 39" xfId="35959"/>
    <cellStyle name="Percent 86 4" xfId="1524"/>
    <cellStyle name="Percent 86 4 10" xfId="35960"/>
    <cellStyle name="Percent 86 4 11" xfId="35961"/>
    <cellStyle name="Percent 86 4 12" xfId="35962"/>
    <cellStyle name="Percent 86 4 13" xfId="35963"/>
    <cellStyle name="Percent 86 4 14" xfId="35964"/>
    <cellStyle name="Percent 86 4 15" xfId="35965"/>
    <cellStyle name="Percent 86 4 16" xfId="35966"/>
    <cellStyle name="Percent 86 4 17" xfId="35967"/>
    <cellStyle name="Percent 86 4 18" xfId="35968"/>
    <cellStyle name="Percent 86 4 19" xfId="35969"/>
    <cellStyle name="Percent 86 4 2" xfId="35970"/>
    <cellStyle name="Percent 86 4 20" xfId="35971"/>
    <cellStyle name="Percent 86 4 21" xfId="35972"/>
    <cellStyle name="Percent 86 4 22" xfId="35973"/>
    <cellStyle name="Percent 86 4 23" xfId="35974"/>
    <cellStyle name="Percent 86 4 24" xfId="35975"/>
    <cellStyle name="Percent 86 4 25" xfId="35976"/>
    <cellStyle name="Percent 86 4 26" xfId="35977"/>
    <cellStyle name="Percent 86 4 27" xfId="35978"/>
    <cellStyle name="Percent 86 4 28" xfId="35979"/>
    <cellStyle name="Percent 86 4 29" xfId="35980"/>
    <cellStyle name="Percent 86 4 3" xfId="35981"/>
    <cellStyle name="Percent 86 4 30" xfId="35982"/>
    <cellStyle name="Percent 86 4 31" xfId="35983"/>
    <cellStyle name="Percent 86 4 32" xfId="35984"/>
    <cellStyle name="Percent 86 4 33" xfId="35985"/>
    <cellStyle name="Percent 86 4 34" xfId="35986"/>
    <cellStyle name="Percent 86 4 35" xfId="35987"/>
    <cellStyle name="Percent 86 4 36" xfId="35988"/>
    <cellStyle name="Percent 86 4 37" xfId="35989"/>
    <cellStyle name="Percent 86 4 38" xfId="35990"/>
    <cellStyle name="Percent 86 4 39" xfId="35991"/>
    <cellStyle name="Percent 86 4 4" xfId="35992"/>
    <cellStyle name="Percent 86 4 40" xfId="35993"/>
    <cellStyle name="Percent 86 4 41" xfId="35994"/>
    <cellStyle name="Percent 86 4 42" xfId="35995"/>
    <cellStyle name="Percent 86 4 43" xfId="35996"/>
    <cellStyle name="Percent 86 4 44" xfId="35997"/>
    <cellStyle name="Percent 86 4 45" xfId="35998"/>
    <cellStyle name="Percent 86 4 46" xfId="35999"/>
    <cellStyle name="Percent 86 4 47" xfId="36000"/>
    <cellStyle name="Percent 86 4 48" xfId="36001"/>
    <cellStyle name="Percent 86 4 49" xfId="36002"/>
    <cellStyle name="Percent 86 4 5" xfId="36003"/>
    <cellStyle name="Percent 86 4 50" xfId="36004"/>
    <cellStyle name="Percent 86 4 51" xfId="36005"/>
    <cellStyle name="Percent 86 4 52" xfId="36006"/>
    <cellStyle name="Percent 86 4 53" xfId="36007"/>
    <cellStyle name="Percent 86 4 54" xfId="36008"/>
    <cellStyle name="Percent 86 4 55" xfId="36009"/>
    <cellStyle name="Percent 86 4 56" xfId="36010"/>
    <cellStyle name="Percent 86 4 57" xfId="36011"/>
    <cellStyle name="Percent 86 4 58" xfId="36012"/>
    <cellStyle name="Percent 86 4 59" xfId="36013"/>
    <cellStyle name="Percent 86 4 6" xfId="36014"/>
    <cellStyle name="Percent 86 4 60" xfId="36015"/>
    <cellStyle name="Percent 86 4 61" xfId="36016"/>
    <cellStyle name="Percent 86 4 62" xfId="36017"/>
    <cellStyle name="Percent 86 4 63" xfId="36018"/>
    <cellStyle name="Percent 86 4 64" xfId="36019"/>
    <cellStyle name="Percent 86 4 65" xfId="36020"/>
    <cellStyle name="Percent 86 4 66" xfId="36021"/>
    <cellStyle name="Percent 86 4 67" xfId="36022"/>
    <cellStyle name="Percent 86 4 7" xfId="36023"/>
    <cellStyle name="Percent 86 4 8" xfId="36024"/>
    <cellStyle name="Percent 86 4 9" xfId="36025"/>
    <cellStyle name="Percent 86 40" xfId="36026"/>
    <cellStyle name="Percent 86 41" xfId="36027"/>
    <cellStyle name="Percent 86 42" xfId="36028"/>
    <cellStyle name="Percent 86 43" xfId="36029"/>
    <cellStyle name="Percent 86 44" xfId="36030"/>
    <cellStyle name="Percent 86 45" xfId="36031"/>
    <cellStyle name="Percent 86 46" xfId="36032"/>
    <cellStyle name="Percent 86 47" xfId="36033"/>
    <cellStyle name="Percent 86 48" xfId="36034"/>
    <cellStyle name="Percent 86 49" xfId="36035"/>
    <cellStyle name="Percent 86 5" xfId="1525"/>
    <cellStyle name="Percent 86 5 10" xfId="36036"/>
    <cellStyle name="Percent 86 5 11" xfId="36037"/>
    <cellStyle name="Percent 86 5 12" xfId="36038"/>
    <cellStyle name="Percent 86 5 13" xfId="36039"/>
    <cellStyle name="Percent 86 5 14" xfId="36040"/>
    <cellStyle name="Percent 86 5 15" xfId="36041"/>
    <cellStyle name="Percent 86 5 16" xfId="36042"/>
    <cellStyle name="Percent 86 5 17" xfId="36043"/>
    <cellStyle name="Percent 86 5 18" xfId="36044"/>
    <cellStyle name="Percent 86 5 19" xfId="36045"/>
    <cellStyle name="Percent 86 5 2" xfId="36046"/>
    <cellStyle name="Percent 86 5 20" xfId="36047"/>
    <cellStyle name="Percent 86 5 21" xfId="36048"/>
    <cellStyle name="Percent 86 5 22" xfId="36049"/>
    <cellStyle name="Percent 86 5 23" xfId="36050"/>
    <cellStyle name="Percent 86 5 24" xfId="36051"/>
    <cellStyle name="Percent 86 5 25" xfId="36052"/>
    <cellStyle name="Percent 86 5 26" xfId="36053"/>
    <cellStyle name="Percent 86 5 27" xfId="36054"/>
    <cellStyle name="Percent 86 5 28" xfId="36055"/>
    <cellStyle name="Percent 86 5 29" xfId="36056"/>
    <cellStyle name="Percent 86 5 3" xfId="36057"/>
    <cellStyle name="Percent 86 5 30" xfId="36058"/>
    <cellStyle name="Percent 86 5 31" xfId="36059"/>
    <cellStyle name="Percent 86 5 32" xfId="36060"/>
    <cellStyle name="Percent 86 5 33" xfId="36061"/>
    <cellStyle name="Percent 86 5 34" xfId="36062"/>
    <cellStyle name="Percent 86 5 35" xfId="36063"/>
    <cellStyle name="Percent 86 5 36" xfId="36064"/>
    <cellStyle name="Percent 86 5 37" xfId="36065"/>
    <cellStyle name="Percent 86 5 38" xfId="36066"/>
    <cellStyle name="Percent 86 5 39" xfId="36067"/>
    <cellStyle name="Percent 86 5 4" xfId="36068"/>
    <cellStyle name="Percent 86 5 40" xfId="36069"/>
    <cellStyle name="Percent 86 5 41" xfId="36070"/>
    <cellStyle name="Percent 86 5 42" xfId="36071"/>
    <cellStyle name="Percent 86 5 43" xfId="36072"/>
    <cellStyle name="Percent 86 5 44" xfId="36073"/>
    <cellStyle name="Percent 86 5 45" xfId="36074"/>
    <cellStyle name="Percent 86 5 46" xfId="36075"/>
    <cellStyle name="Percent 86 5 47" xfId="36076"/>
    <cellStyle name="Percent 86 5 48" xfId="36077"/>
    <cellStyle name="Percent 86 5 49" xfId="36078"/>
    <cellStyle name="Percent 86 5 5" xfId="36079"/>
    <cellStyle name="Percent 86 5 50" xfId="36080"/>
    <cellStyle name="Percent 86 5 51" xfId="36081"/>
    <cellStyle name="Percent 86 5 52" xfId="36082"/>
    <cellStyle name="Percent 86 5 53" xfId="36083"/>
    <cellStyle name="Percent 86 5 54" xfId="36084"/>
    <cellStyle name="Percent 86 5 55" xfId="36085"/>
    <cellStyle name="Percent 86 5 56" xfId="36086"/>
    <cellStyle name="Percent 86 5 57" xfId="36087"/>
    <cellStyle name="Percent 86 5 58" xfId="36088"/>
    <cellStyle name="Percent 86 5 59" xfId="36089"/>
    <cellStyle name="Percent 86 5 6" xfId="36090"/>
    <cellStyle name="Percent 86 5 60" xfId="36091"/>
    <cellStyle name="Percent 86 5 61" xfId="36092"/>
    <cellStyle name="Percent 86 5 62" xfId="36093"/>
    <cellStyle name="Percent 86 5 63" xfId="36094"/>
    <cellStyle name="Percent 86 5 64" xfId="36095"/>
    <cellStyle name="Percent 86 5 65" xfId="36096"/>
    <cellStyle name="Percent 86 5 66" xfId="36097"/>
    <cellStyle name="Percent 86 5 67" xfId="36098"/>
    <cellStyle name="Percent 86 5 7" xfId="36099"/>
    <cellStyle name="Percent 86 5 8" xfId="36100"/>
    <cellStyle name="Percent 86 5 9" xfId="36101"/>
    <cellStyle name="Percent 86 50" xfId="36102"/>
    <cellStyle name="Percent 86 51" xfId="36103"/>
    <cellStyle name="Percent 86 52" xfId="36104"/>
    <cellStyle name="Percent 86 53" xfId="36105"/>
    <cellStyle name="Percent 86 54" xfId="36106"/>
    <cellStyle name="Percent 86 55" xfId="36107"/>
    <cellStyle name="Percent 86 56" xfId="36108"/>
    <cellStyle name="Percent 86 57" xfId="36109"/>
    <cellStyle name="Percent 86 58" xfId="36110"/>
    <cellStyle name="Percent 86 59" xfId="36111"/>
    <cellStyle name="Percent 86 6" xfId="1526"/>
    <cellStyle name="Percent 86 6 10" xfId="36112"/>
    <cellStyle name="Percent 86 6 11" xfId="36113"/>
    <cellStyle name="Percent 86 6 12" xfId="36114"/>
    <cellStyle name="Percent 86 6 13" xfId="36115"/>
    <cellStyle name="Percent 86 6 14" xfId="36116"/>
    <cellStyle name="Percent 86 6 15" xfId="36117"/>
    <cellStyle name="Percent 86 6 16" xfId="36118"/>
    <cellStyle name="Percent 86 6 17" xfId="36119"/>
    <cellStyle name="Percent 86 6 18" xfId="36120"/>
    <cellStyle name="Percent 86 6 19" xfId="36121"/>
    <cellStyle name="Percent 86 6 2" xfId="36122"/>
    <cellStyle name="Percent 86 6 20" xfId="36123"/>
    <cellStyle name="Percent 86 6 21" xfId="36124"/>
    <cellStyle name="Percent 86 6 22" xfId="36125"/>
    <cellStyle name="Percent 86 6 23" xfId="36126"/>
    <cellStyle name="Percent 86 6 24" xfId="36127"/>
    <cellStyle name="Percent 86 6 25" xfId="36128"/>
    <cellStyle name="Percent 86 6 26" xfId="36129"/>
    <cellStyle name="Percent 86 6 27" xfId="36130"/>
    <cellStyle name="Percent 86 6 28" xfId="36131"/>
    <cellStyle name="Percent 86 6 29" xfId="36132"/>
    <cellStyle name="Percent 86 6 3" xfId="36133"/>
    <cellStyle name="Percent 86 6 30" xfId="36134"/>
    <cellStyle name="Percent 86 6 31" xfId="36135"/>
    <cellStyle name="Percent 86 6 32" xfId="36136"/>
    <cellStyle name="Percent 86 6 33" xfId="36137"/>
    <cellStyle name="Percent 86 6 34" xfId="36138"/>
    <cellStyle name="Percent 86 6 35" xfId="36139"/>
    <cellStyle name="Percent 86 6 36" xfId="36140"/>
    <cellStyle name="Percent 86 6 37" xfId="36141"/>
    <cellStyle name="Percent 86 6 38" xfId="36142"/>
    <cellStyle name="Percent 86 6 39" xfId="36143"/>
    <cellStyle name="Percent 86 6 4" xfId="36144"/>
    <cellStyle name="Percent 86 6 40" xfId="36145"/>
    <cellStyle name="Percent 86 6 41" xfId="36146"/>
    <cellStyle name="Percent 86 6 42" xfId="36147"/>
    <cellStyle name="Percent 86 6 43" xfId="36148"/>
    <cellStyle name="Percent 86 6 44" xfId="36149"/>
    <cellStyle name="Percent 86 6 45" xfId="36150"/>
    <cellStyle name="Percent 86 6 46" xfId="36151"/>
    <cellStyle name="Percent 86 6 47" xfId="36152"/>
    <cellStyle name="Percent 86 6 48" xfId="36153"/>
    <cellStyle name="Percent 86 6 49" xfId="36154"/>
    <cellStyle name="Percent 86 6 5" xfId="36155"/>
    <cellStyle name="Percent 86 6 50" xfId="36156"/>
    <cellStyle name="Percent 86 6 51" xfId="36157"/>
    <cellStyle name="Percent 86 6 52" xfId="36158"/>
    <cellStyle name="Percent 86 6 53" xfId="36159"/>
    <cellStyle name="Percent 86 6 54" xfId="36160"/>
    <cellStyle name="Percent 86 6 55" xfId="36161"/>
    <cellStyle name="Percent 86 6 56" xfId="36162"/>
    <cellStyle name="Percent 86 6 57" xfId="36163"/>
    <cellStyle name="Percent 86 6 58" xfId="36164"/>
    <cellStyle name="Percent 86 6 59" xfId="36165"/>
    <cellStyle name="Percent 86 6 6" xfId="36166"/>
    <cellStyle name="Percent 86 6 60" xfId="36167"/>
    <cellStyle name="Percent 86 6 61" xfId="36168"/>
    <cellStyle name="Percent 86 6 62" xfId="36169"/>
    <cellStyle name="Percent 86 6 63" xfId="36170"/>
    <cellStyle name="Percent 86 6 64" xfId="36171"/>
    <cellStyle name="Percent 86 6 65" xfId="36172"/>
    <cellStyle name="Percent 86 6 66" xfId="36173"/>
    <cellStyle name="Percent 86 6 67" xfId="36174"/>
    <cellStyle name="Percent 86 6 7" xfId="36175"/>
    <cellStyle name="Percent 86 6 8" xfId="36176"/>
    <cellStyle name="Percent 86 6 9" xfId="36177"/>
    <cellStyle name="Percent 86 60" xfId="36178"/>
    <cellStyle name="Percent 86 61" xfId="36179"/>
    <cellStyle name="Percent 86 62" xfId="36180"/>
    <cellStyle name="Percent 86 63" xfId="36181"/>
    <cellStyle name="Percent 86 64" xfId="36182"/>
    <cellStyle name="Percent 86 65" xfId="36183"/>
    <cellStyle name="Percent 86 66" xfId="36184"/>
    <cellStyle name="Percent 86 67" xfId="36185"/>
    <cellStyle name="Percent 86 68" xfId="36186"/>
    <cellStyle name="Percent 86 69" xfId="36187"/>
    <cellStyle name="Percent 86 7" xfId="1527"/>
    <cellStyle name="Percent 86 7 10" xfId="36188"/>
    <cellStyle name="Percent 86 7 11" xfId="36189"/>
    <cellStyle name="Percent 86 7 12" xfId="36190"/>
    <cellStyle name="Percent 86 7 13" xfId="36191"/>
    <cellStyle name="Percent 86 7 14" xfId="36192"/>
    <cellStyle name="Percent 86 7 15" xfId="36193"/>
    <cellStyle name="Percent 86 7 16" xfId="36194"/>
    <cellStyle name="Percent 86 7 17" xfId="36195"/>
    <cellStyle name="Percent 86 7 18" xfId="36196"/>
    <cellStyle name="Percent 86 7 19" xfId="36197"/>
    <cellStyle name="Percent 86 7 2" xfId="36198"/>
    <cellStyle name="Percent 86 7 20" xfId="36199"/>
    <cellStyle name="Percent 86 7 21" xfId="36200"/>
    <cellStyle name="Percent 86 7 22" xfId="36201"/>
    <cellStyle name="Percent 86 7 23" xfId="36202"/>
    <cellStyle name="Percent 86 7 24" xfId="36203"/>
    <cellStyle name="Percent 86 7 25" xfId="36204"/>
    <cellStyle name="Percent 86 7 26" xfId="36205"/>
    <cellStyle name="Percent 86 7 27" xfId="36206"/>
    <cellStyle name="Percent 86 7 28" xfId="36207"/>
    <cellStyle name="Percent 86 7 29" xfId="36208"/>
    <cellStyle name="Percent 86 7 3" xfId="36209"/>
    <cellStyle name="Percent 86 7 30" xfId="36210"/>
    <cellStyle name="Percent 86 7 31" xfId="36211"/>
    <cellStyle name="Percent 86 7 32" xfId="36212"/>
    <cellStyle name="Percent 86 7 33" xfId="36213"/>
    <cellStyle name="Percent 86 7 34" xfId="36214"/>
    <cellStyle name="Percent 86 7 35" xfId="36215"/>
    <cellStyle name="Percent 86 7 36" xfId="36216"/>
    <cellStyle name="Percent 86 7 37" xfId="36217"/>
    <cellStyle name="Percent 86 7 38" xfId="36218"/>
    <cellStyle name="Percent 86 7 39" xfId="36219"/>
    <cellStyle name="Percent 86 7 4" xfId="36220"/>
    <cellStyle name="Percent 86 7 40" xfId="36221"/>
    <cellStyle name="Percent 86 7 41" xfId="36222"/>
    <cellStyle name="Percent 86 7 42" xfId="36223"/>
    <cellStyle name="Percent 86 7 43" xfId="36224"/>
    <cellStyle name="Percent 86 7 44" xfId="36225"/>
    <cellStyle name="Percent 86 7 45" xfId="36226"/>
    <cellStyle name="Percent 86 7 46" xfId="36227"/>
    <cellStyle name="Percent 86 7 47" xfId="36228"/>
    <cellStyle name="Percent 86 7 48" xfId="36229"/>
    <cellStyle name="Percent 86 7 49" xfId="36230"/>
    <cellStyle name="Percent 86 7 5" xfId="36231"/>
    <cellStyle name="Percent 86 7 50" xfId="36232"/>
    <cellStyle name="Percent 86 7 51" xfId="36233"/>
    <cellStyle name="Percent 86 7 52" xfId="36234"/>
    <cellStyle name="Percent 86 7 53" xfId="36235"/>
    <cellStyle name="Percent 86 7 54" xfId="36236"/>
    <cellStyle name="Percent 86 7 55" xfId="36237"/>
    <cellStyle name="Percent 86 7 56" xfId="36238"/>
    <cellStyle name="Percent 86 7 57" xfId="36239"/>
    <cellStyle name="Percent 86 7 58" xfId="36240"/>
    <cellStyle name="Percent 86 7 59" xfId="36241"/>
    <cellStyle name="Percent 86 7 6" xfId="36242"/>
    <cellStyle name="Percent 86 7 60" xfId="36243"/>
    <cellStyle name="Percent 86 7 61" xfId="36244"/>
    <cellStyle name="Percent 86 7 62" xfId="36245"/>
    <cellStyle name="Percent 86 7 63" xfId="36246"/>
    <cellStyle name="Percent 86 7 64" xfId="36247"/>
    <cellStyle name="Percent 86 7 65" xfId="36248"/>
    <cellStyle name="Percent 86 7 66" xfId="36249"/>
    <cellStyle name="Percent 86 7 67" xfId="36250"/>
    <cellStyle name="Percent 86 7 7" xfId="36251"/>
    <cellStyle name="Percent 86 7 8" xfId="36252"/>
    <cellStyle name="Percent 86 7 9" xfId="36253"/>
    <cellStyle name="Percent 86 70" xfId="36254"/>
    <cellStyle name="Percent 86 71" xfId="36255"/>
    <cellStyle name="Percent 86 72" xfId="36256"/>
    <cellStyle name="Percent 86 73" xfId="36257"/>
    <cellStyle name="Percent 86 74" xfId="36258"/>
    <cellStyle name="Percent 86 75" xfId="36259"/>
    <cellStyle name="Percent 86 76" xfId="36260"/>
    <cellStyle name="Percent 86 77" xfId="36261"/>
    <cellStyle name="Percent 86 78" xfId="36262"/>
    <cellStyle name="Percent 86 79" xfId="36263"/>
    <cellStyle name="Percent 86 8" xfId="1528"/>
    <cellStyle name="Percent 86 8 10" xfId="36264"/>
    <cellStyle name="Percent 86 8 11" xfId="36265"/>
    <cellStyle name="Percent 86 8 12" xfId="36266"/>
    <cellStyle name="Percent 86 8 13" xfId="36267"/>
    <cellStyle name="Percent 86 8 14" xfId="36268"/>
    <cellStyle name="Percent 86 8 15" xfId="36269"/>
    <cellStyle name="Percent 86 8 16" xfId="36270"/>
    <cellStyle name="Percent 86 8 17" xfId="36271"/>
    <cellStyle name="Percent 86 8 18" xfId="36272"/>
    <cellStyle name="Percent 86 8 19" xfId="36273"/>
    <cellStyle name="Percent 86 8 2" xfId="36274"/>
    <cellStyle name="Percent 86 8 20" xfId="36275"/>
    <cellStyle name="Percent 86 8 21" xfId="36276"/>
    <cellStyle name="Percent 86 8 22" xfId="36277"/>
    <cellStyle name="Percent 86 8 23" xfId="36278"/>
    <cellStyle name="Percent 86 8 24" xfId="36279"/>
    <cellStyle name="Percent 86 8 25" xfId="36280"/>
    <cellStyle name="Percent 86 8 26" xfId="36281"/>
    <cellStyle name="Percent 86 8 27" xfId="36282"/>
    <cellStyle name="Percent 86 8 28" xfId="36283"/>
    <cellStyle name="Percent 86 8 29" xfId="36284"/>
    <cellStyle name="Percent 86 8 3" xfId="36285"/>
    <cellStyle name="Percent 86 8 30" xfId="36286"/>
    <cellStyle name="Percent 86 8 31" xfId="36287"/>
    <cellStyle name="Percent 86 8 32" xfId="36288"/>
    <cellStyle name="Percent 86 8 33" xfId="36289"/>
    <cellStyle name="Percent 86 8 34" xfId="36290"/>
    <cellStyle name="Percent 86 8 35" xfId="36291"/>
    <cellStyle name="Percent 86 8 36" xfId="36292"/>
    <cellStyle name="Percent 86 8 37" xfId="36293"/>
    <cellStyle name="Percent 86 8 38" xfId="36294"/>
    <cellStyle name="Percent 86 8 39" xfId="36295"/>
    <cellStyle name="Percent 86 8 4" xfId="36296"/>
    <cellStyle name="Percent 86 8 40" xfId="36297"/>
    <cellStyle name="Percent 86 8 41" xfId="36298"/>
    <cellStyle name="Percent 86 8 42" xfId="36299"/>
    <cellStyle name="Percent 86 8 43" xfId="36300"/>
    <cellStyle name="Percent 86 8 44" xfId="36301"/>
    <cellStyle name="Percent 86 8 45" xfId="36302"/>
    <cellStyle name="Percent 86 8 46" xfId="36303"/>
    <cellStyle name="Percent 86 8 47" xfId="36304"/>
    <cellStyle name="Percent 86 8 48" xfId="36305"/>
    <cellStyle name="Percent 86 8 49" xfId="36306"/>
    <cellStyle name="Percent 86 8 5" xfId="36307"/>
    <cellStyle name="Percent 86 8 50" xfId="36308"/>
    <cellStyle name="Percent 86 8 51" xfId="36309"/>
    <cellStyle name="Percent 86 8 52" xfId="36310"/>
    <cellStyle name="Percent 86 8 53" xfId="36311"/>
    <cellStyle name="Percent 86 8 54" xfId="36312"/>
    <cellStyle name="Percent 86 8 55" xfId="36313"/>
    <cellStyle name="Percent 86 8 56" xfId="36314"/>
    <cellStyle name="Percent 86 8 57" xfId="36315"/>
    <cellStyle name="Percent 86 8 58" xfId="36316"/>
    <cellStyle name="Percent 86 8 59" xfId="36317"/>
    <cellStyle name="Percent 86 8 6" xfId="36318"/>
    <cellStyle name="Percent 86 8 60" xfId="36319"/>
    <cellStyle name="Percent 86 8 61" xfId="36320"/>
    <cellStyle name="Percent 86 8 62" xfId="36321"/>
    <cellStyle name="Percent 86 8 63" xfId="36322"/>
    <cellStyle name="Percent 86 8 64" xfId="36323"/>
    <cellStyle name="Percent 86 8 65" xfId="36324"/>
    <cellStyle name="Percent 86 8 66" xfId="36325"/>
    <cellStyle name="Percent 86 8 67" xfId="36326"/>
    <cellStyle name="Percent 86 8 7" xfId="36327"/>
    <cellStyle name="Percent 86 8 8" xfId="36328"/>
    <cellStyle name="Percent 86 8 9" xfId="36329"/>
    <cellStyle name="Percent 86 80" xfId="36330"/>
    <cellStyle name="Percent 86 81" xfId="36331"/>
    <cellStyle name="Percent 86 82" xfId="36332"/>
    <cellStyle name="Percent 86 83" xfId="36333"/>
    <cellStyle name="Percent 86 84" xfId="36334"/>
    <cellStyle name="Percent 86 85" xfId="36335"/>
    <cellStyle name="Percent 86 86" xfId="36336"/>
    <cellStyle name="Percent 86 87" xfId="36337"/>
    <cellStyle name="Percent 86 88" xfId="36338"/>
    <cellStyle name="Percent 86 89" xfId="36339"/>
    <cellStyle name="Percent 86 9" xfId="1529"/>
    <cellStyle name="Percent 86 9 10" xfId="36340"/>
    <cellStyle name="Percent 86 9 11" xfId="36341"/>
    <cellStyle name="Percent 86 9 12" xfId="36342"/>
    <cellStyle name="Percent 86 9 13" xfId="36343"/>
    <cellStyle name="Percent 86 9 14" xfId="36344"/>
    <cellStyle name="Percent 86 9 15" xfId="36345"/>
    <cellStyle name="Percent 86 9 16" xfId="36346"/>
    <cellStyle name="Percent 86 9 17" xfId="36347"/>
    <cellStyle name="Percent 86 9 18" xfId="36348"/>
    <cellStyle name="Percent 86 9 19" xfId="36349"/>
    <cellStyle name="Percent 86 9 2" xfId="36350"/>
    <cellStyle name="Percent 86 9 20" xfId="36351"/>
    <cellStyle name="Percent 86 9 21" xfId="36352"/>
    <cellStyle name="Percent 86 9 22" xfId="36353"/>
    <cellStyle name="Percent 86 9 23" xfId="36354"/>
    <cellStyle name="Percent 86 9 24" xfId="36355"/>
    <cellStyle name="Percent 86 9 25" xfId="36356"/>
    <cellStyle name="Percent 86 9 26" xfId="36357"/>
    <cellStyle name="Percent 86 9 27" xfId="36358"/>
    <cellStyle name="Percent 86 9 28" xfId="36359"/>
    <cellStyle name="Percent 86 9 29" xfId="36360"/>
    <cellStyle name="Percent 86 9 3" xfId="36361"/>
    <cellStyle name="Percent 86 9 30" xfId="36362"/>
    <cellStyle name="Percent 86 9 31" xfId="36363"/>
    <cellStyle name="Percent 86 9 32" xfId="36364"/>
    <cellStyle name="Percent 86 9 33" xfId="36365"/>
    <cellStyle name="Percent 86 9 34" xfId="36366"/>
    <cellStyle name="Percent 86 9 35" xfId="36367"/>
    <cellStyle name="Percent 86 9 36" xfId="36368"/>
    <cellStyle name="Percent 86 9 37" xfId="36369"/>
    <cellStyle name="Percent 86 9 38" xfId="36370"/>
    <cellStyle name="Percent 86 9 39" xfId="36371"/>
    <cellStyle name="Percent 86 9 4" xfId="36372"/>
    <cellStyle name="Percent 86 9 40" xfId="36373"/>
    <cellStyle name="Percent 86 9 41" xfId="36374"/>
    <cellStyle name="Percent 86 9 42" xfId="36375"/>
    <cellStyle name="Percent 86 9 43" xfId="36376"/>
    <cellStyle name="Percent 86 9 44" xfId="36377"/>
    <cellStyle name="Percent 86 9 45" xfId="36378"/>
    <cellStyle name="Percent 86 9 46" xfId="36379"/>
    <cellStyle name="Percent 86 9 47" xfId="36380"/>
    <cellStyle name="Percent 86 9 48" xfId="36381"/>
    <cellStyle name="Percent 86 9 49" xfId="36382"/>
    <cellStyle name="Percent 86 9 5" xfId="36383"/>
    <cellStyle name="Percent 86 9 50" xfId="36384"/>
    <cellStyle name="Percent 86 9 51" xfId="36385"/>
    <cellStyle name="Percent 86 9 52" xfId="36386"/>
    <cellStyle name="Percent 86 9 53" xfId="36387"/>
    <cellStyle name="Percent 86 9 54" xfId="36388"/>
    <cellStyle name="Percent 86 9 55" xfId="36389"/>
    <cellStyle name="Percent 86 9 56" xfId="36390"/>
    <cellStyle name="Percent 86 9 57" xfId="36391"/>
    <cellStyle name="Percent 86 9 58" xfId="36392"/>
    <cellStyle name="Percent 86 9 59" xfId="36393"/>
    <cellStyle name="Percent 86 9 6" xfId="36394"/>
    <cellStyle name="Percent 86 9 60" xfId="36395"/>
    <cellStyle name="Percent 86 9 61" xfId="36396"/>
    <cellStyle name="Percent 86 9 62" xfId="36397"/>
    <cellStyle name="Percent 86 9 63" xfId="36398"/>
    <cellStyle name="Percent 86 9 64" xfId="36399"/>
    <cellStyle name="Percent 86 9 65" xfId="36400"/>
    <cellStyle name="Percent 86 9 66" xfId="36401"/>
    <cellStyle name="Percent 86 9 67" xfId="36402"/>
    <cellStyle name="Percent 86 9 7" xfId="36403"/>
    <cellStyle name="Percent 86 9 8" xfId="36404"/>
    <cellStyle name="Percent 86 9 9" xfId="36405"/>
    <cellStyle name="Percent 86 90" xfId="36406"/>
    <cellStyle name="Percent 86 91" xfId="36407"/>
    <cellStyle name="Percent 86 92" xfId="36408"/>
    <cellStyle name="Percent 86 93" xfId="36409"/>
    <cellStyle name="Percent 86 94" xfId="36410"/>
    <cellStyle name="Percent 86 95" xfId="36411"/>
    <cellStyle name="Percent 86 96" xfId="36412"/>
    <cellStyle name="Percent 86 97" xfId="36413"/>
    <cellStyle name="Percent 86 98" xfId="36414"/>
    <cellStyle name="Percent 86 99" xfId="36415"/>
    <cellStyle name="Percent 87" xfId="1530"/>
    <cellStyle name="Percent 87 10" xfId="36416"/>
    <cellStyle name="Percent 87 11" xfId="36417"/>
    <cellStyle name="Percent 87 12" xfId="36418"/>
    <cellStyle name="Percent 87 13" xfId="36419"/>
    <cellStyle name="Percent 87 14" xfId="36420"/>
    <cellStyle name="Percent 87 15" xfId="36421"/>
    <cellStyle name="Percent 87 16" xfId="36422"/>
    <cellStyle name="Percent 87 17" xfId="36423"/>
    <cellStyle name="Percent 87 18" xfId="36424"/>
    <cellStyle name="Percent 87 19" xfId="36425"/>
    <cellStyle name="Percent 87 2" xfId="36426"/>
    <cellStyle name="Percent 87 20" xfId="36427"/>
    <cellStyle name="Percent 87 21" xfId="36428"/>
    <cellStyle name="Percent 87 22" xfId="36429"/>
    <cellStyle name="Percent 87 23" xfId="36430"/>
    <cellStyle name="Percent 87 24" xfId="36431"/>
    <cellStyle name="Percent 87 25" xfId="36432"/>
    <cellStyle name="Percent 87 26" xfId="36433"/>
    <cellStyle name="Percent 87 27" xfId="36434"/>
    <cellStyle name="Percent 87 28" xfId="36435"/>
    <cellStyle name="Percent 87 29" xfId="36436"/>
    <cellStyle name="Percent 87 3" xfId="36437"/>
    <cellStyle name="Percent 87 30" xfId="36438"/>
    <cellStyle name="Percent 87 31" xfId="36439"/>
    <cellStyle name="Percent 87 32" xfId="36440"/>
    <cellStyle name="Percent 87 33" xfId="36441"/>
    <cellStyle name="Percent 87 34" xfId="36442"/>
    <cellStyle name="Percent 87 35" xfId="36443"/>
    <cellStyle name="Percent 87 36" xfId="36444"/>
    <cellStyle name="Percent 87 37" xfId="36445"/>
    <cellStyle name="Percent 87 38" xfId="36446"/>
    <cellStyle name="Percent 87 39" xfId="36447"/>
    <cellStyle name="Percent 87 4" xfId="36448"/>
    <cellStyle name="Percent 87 40" xfId="36449"/>
    <cellStyle name="Percent 87 41" xfId="36450"/>
    <cellStyle name="Percent 87 42" xfId="36451"/>
    <cellStyle name="Percent 87 43" xfId="36452"/>
    <cellStyle name="Percent 87 44" xfId="36453"/>
    <cellStyle name="Percent 87 45" xfId="36454"/>
    <cellStyle name="Percent 87 46" xfId="36455"/>
    <cellStyle name="Percent 87 47" xfId="36456"/>
    <cellStyle name="Percent 87 48" xfId="36457"/>
    <cellStyle name="Percent 87 49" xfId="36458"/>
    <cellStyle name="Percent 87 5" xfId="36459"/>
    <cellStyle name="Percent 87 50" xfId="36460"/>
    <cellStyle name="Percent 87 51" xfId="36461"/>
    <cellStyle name="Percent 87 52" xfId="36462"/>
    <cellStyle name="Percent 87 53" xfId="36463"/>
    <cellStyle name="Percent 87 54" xfId="36464"/>
    <cellStyle name="Percent 87 55" xfId="36465"/>
    <cellStyle name="Percent 87 56" xfId="36466"/>
    <cellStyle name="Percent 87 57" xfId="36467"/>
    <cellStyle name="Percent 87 58" xfId="36468"/>
    <cellStyle name="Percent 87 59" xfId="36469"/>
    <cellStyle name="Percent 87 6" xfId="36470"/>
    <cellStyle name="Percent 87 60" xfId="36471"/>
    <cellStyle name="Percent 87 61" xfId="36472"/>
    <cellStyle name="Percent 87 62" xfId="36473"/>
    <cellStyle name="Percent 87 63" xfId="36474"/>
    <cellStyle name="Percent 87 64" xfId="36475"/>
    <cellStyle name="Percent 87 65" xfId="36476"/>
    <cellStyle name="Percent 87 66" xfId="36477"/>
    <cellStyle name="Percent 87 67" xfId="36478"/>
    <cellStyle name="Percent 87 7" xfId="36479"/>
    <cellStyle name="Percent 87 8" xfId="36480"/>
    <cellStyle name="Percent 87 9" xfId="36481"/>
    <cellStyle name="Percent 88" xfId="1640"/>
    <cellStyle name="Percent 88 10" xfId="36482"/>
    <cellStyle name="Percent 88 11" xfId="36483"/>
    <cellStyle name="Percent 88 12" xfId="36484"/>
    <cellStyle name="Percent 88 13" xfId="36485"/>
    <cellStyle name="Percent 88 14" xfId="36486"/>
    <cellStyle name="Percent 88 15" xfId="36487"/>
    <cellStyle name="Percent 88 16" xfId="36488"/>
    <cellStyle name="Percent 88 17" xfId="36489"/>
    <cellStyle name="Percent 88 18" xfId="36490"/>
    <cellStyle name="Percent 88 19" xfId="36491"/>
    <cellStyle name="Percent 88 2" xfId="1649"/>
    <cellStyle name="Percent 88 2 10" xfId="36492"/>
    <cellStyle name="Percent 88 2 11" xfId="36493"/>
    <cellStyle name="Percent 88 2 12" xfId="36494"/>
    <cellStyle name="Percent 88 2 13" xfId="36495"/>
    <cellStyle name="Percent 88 2 14" xfId="36496"/>
    <cellStyle name="Percent 88 2 15" xfId="36497"/>
    <cellStyle name="Percent 88 2 16" xfId="36498"/>
    <cellStyle name="Percent 88 2 17" xfId="36499"/>
    <cellStyle name="Percent 88 2 18" xfId="36500"/>
    <cellStyle name="Percent 88 2 19" xfId="36501"/>
    <cellStyle name="Percent 88 2 2" xfId="36502"/>
    <cellStyle name="Percent 88 2 20" xfId="36503"/>
    <cellStyle name="Percent 88 2 21" xfId="36504"/>
    <cellStyle name="Percent 88 2 22" xfId="36505"/>
    <cellStyle name="Percent 88 2 23" xfId="36506"/>
    <cellStyle name="Percent 88 2 24" xfId="36507"/>
    <cellStyle name="Percent 88 2 25" xfId="36508"/>
    <cellStyle name="Percent 88 2 26" xfId="36509"/>
    <cellStyle name="Percent 88 2 27" xfId="36510"/>
    <cellStyle name="Percent 88 2 28" xfId="36511"/>
    <cellStyle name="Percent 88 2 29" xfId="36512"/>
    <cellStyle name="Percent 88 2 3" xfId="36513"/>
    <cellStyle name="Percent 88 2 30" xfId="36514"/>
    <cellStyle name="Percent 88 2 31" xfId="36515"/>
    <cellStyle name="Percent 88 2 32" xfId="36516"/>
    <cellStyle name="Percent 88 2 33" xfId="36517"/>
    <cellStyle name="Percent 88 2 34" xfId="36518"/>
    <cellStyle name="Percent 88 2 35" xfId="36519"/>
    <cellStyle name="Percent 88 2 36" xfId="36520"/>
    <cellStyle name="Percent 88 2 37" xfId="36521"/>
    <cellStyle name="Percent 88 2 38" xfId="36522"/>
    <cellStyle name="Percent 88 2 39" xfId="36523"/>
    <cellStyle name="Percent 88 2 4" xfId="36524"/>
    <cellStyle name="Percent 88 2 40" xfId="36525"/>
    <cellStyle name="Percent 88 2 41" xfId="36526"/>
    <cellStyle name="Percent 88 2 42" xfId="36527"/>
    <cellStyle name="Percent 88 2 43" xfId="36528"/>
    <cellStyle name="Percent 88 2 44" xfId="36529"/>
    <cellStyle name="Percent 88 2 45" xfId="36530"/>
    <cellStyle name="Percent 88 2 46" xfId="36531"/>
    <cellStyle name="Percent 88 2 47" xfId="36532"/>
    <cellStyle name="Percent 88 2 48" xfId="36533"/>
    <cellStyle name="Percent 88 2 49" xfId="36534"/>
    <cellStyle name="Percent 88 2 5" xfId="36535"/>
    <cellStyle name="Percent 88 2 50" xfId="36536"/>
    <cellStyle name="Percent 88 2 51" xfId="36537"/>
    <cellStyle name="Percent 88 2 52" xfId="36538"/>
    <cellStyle name="Percent 88 2 53" xfId="36539"/>
    <cellStyle name="Percent 88 2 54" xfId="36540"/>
    <cellStyle name="Percent 88 2 55" xfId="36541"/>
    <cellStyle name="Percent 88 2 56" xfId="36542"/>
    <cellStyle name="Percent 88 2 57" xfId="36543"/>
    <cellStyle name="Percent 88 2 58" xfId="36544"/>
    <cellStyle name="Percent 88 2 59" xfId="36545"/>
    <cellStyle name="Percent 88 2 6" xfId="36546"/>
    <cellStyle name="Percent 88 2 60" xfId="36547"/>
    <cellStyle name="Percent 88 2 61" xfId="36548"/>
    <cellStyle name="Percent 88 2 62" xfId="36549"/>
    <cellStyle name="Percent 88 2 63" xfId="36550"/>
    <cellStyle name="Percent 88 2 64" xfId="36551"/>
    <cellStyle name="Percent 88 2 65" xfId="36552"/>
    <cellStyle name="Percent 88 2 66" xfId="36553"/>
    <cellStyle name="Percent 88 2 67" xfId="36554"/>
    <cellStyle name="Percent 88 2 7" xfId="36555"/>
    <cellStyle name="Percent 88 2 8" xfId="36556"/>
    <cellStyle name="Percent 88 2 9" xfId="36557"/>
    <cellStyle name="Percent 88 20" xfId="36558"/>
    <cellStyle name="Percent 88 21" xfId="36559"/>
    <cellStyle name="Percent 88 22" xfId="36560"/>
    <cellStyle name="Percent 88 23" xfId="36561"/>
    <cellStyle name="Percent 88 24" xfId="36562"/>
    <cellStyle name="Percent 88 25" xfId="36563"/>
    <cellStyle name="Percent 88 26" xfId="36564"/>
    <cellStyle name="Percent 88 27" xfId="36565"/>
    <cellStyle name="Percent 88 28" xfId="36566"/>
    <cellStyle name="Percent 88 29" xfId="36567"/>
    <cellStyle name="Percent 88 3" xfId="3645"/>
    <cellStyle name="Percent 88 3 10" xfId="36568"/>
    <cellStyle name="Percent 88 3 11" xfId="36569"/>
    <cellStyle name="Percent 88 3 12" xfId="36570"/>
    <cellStyle name="Percent 88 3 13" xfId="36571"/>
    <cellStyle name="Percent 88 3 14" xfId="36572"/>
    <cellStyle name="Percent 88 3 15" xfId="36573"/>
    <cellStyle name="Percent 88 3 16" xfId="36574"/>
    <cellStyle name="Percent 88 3 17" xfId="36575"/>
    <cellStyle name="Percent 88 3 18" xfId="36576"/>
    <cellStyle name="Percent 88 3 19" xfId="36577"/>
    <cellStyle name="Percent 88 3 2" xfId="36578"/>
    <cellStyle name="Percent 88 3 20" xfId="36579"/>
    <cellStyle name="Percent 88 3 21" xfId="36580"/>
    <cellStyle name="Percent 88 3 22" xfId="36581"/>
    <cellStyle name="Percent 88 3 23" xfId="36582"/>
    <cellStyle name="Percent 88 3 24" xfId="36583"/>
    <cellStyle name="Percent 88 3 25" xfId="36584"/>
    <cellStyle name="Percent 88 3 26" xfId="36585"/>
    <cellStyle name="Percent 88 3 27" xfId="36586"/>
    <cellStyle name="Percent 88 3 28" xfId="36587"/>
    <cellStyle name="Percent 88 3 29" xfId="36588"/>
    <cellStyle name="Percent 88 3 3" xfId="36589"/>
    <cellStyle name="Percent 88 3 30" xfId="36590"/>
    <cellStyle name="Percent 88 3 31" xfId="36591"/>
    <cellStyle name="Percent 88 3 32" xfId="36592"/>
    <cellStyle name="Percent 88 3 33" xfId="36593"/>
    <cellStyle name="Percent 88 3 34" xfId="36594"/>
    <cellStyle name="Percent 88 3 35" xfId="36595"/>
    <cellStyle name="Percent 88 3 36" xfId="36596"/>
    <cellStyle name="Percent 88 3 37" xfId="36597"/>
    <cellStyle name="Percent 88 3 38" xfId="36598"/>
    <cellStyle name="Percent 88 3 39" xfId="36599"/>
    <cellStyle name="Percent 88 3 4" xfId="36600"/>
    <cellStyle name="Percent 88 3 40" xfId="36601"/>
    <cellStyle name="Percent 88 3 41" xfId="36602"/>
    <cellStyle name="Percent 88 3 42" xfId="36603"/>
    <cellStyle name="Percent 88 3 43" xfId="36604"/>
    <cellStyle name="Percent 88 3 44" xfId="36605"/>
    <cellStyle name="Percent 88 3 45" xfId="36606"/>
    <cellStyle name="Percent 88 3 46" xfId="36607"/>
    <cellStyle name="Percent 88 3 47" xfId="36608"/>
    <cellStyle name="Percent 88 3 48" xfId="36609"/>
    <cellStyle name="Percent 88 3 49" xfId="36610"/>
    <cellStyle name="Percent 88 3 5" xfId="36611"/>
    <cellStyle name="Percent 88 3 50" xfId="36612"/>
    <cellStyle name="Percent 88 3 51" xfId="36613"/>
    <cellStyle name="Percent 88 3 52" xfId="36614"/>
    <cellStyle name="Percent 88 3 53" xfId="36615"/>
    <cellStyle name="Percent 88 3 54" xfId="36616"/>
    <cellStyle name="Percent 88 3 55" xfId="36617"/>
    <cellStyle name="Percent 88 3 56" xfId="36618"/>
    <cellStyle name="Percent 88 3 57" xfId="36619"/>
    <cellStyle name="Percent 88 3 58" xfId="36620"/>
    <cellStyle name="Percent 88 3 59" xfId="36621"/>
    <cellStyle name="Percent 88 3 6" xfId="36622"/>
    <cellStyle name="Percent 88 3 60" xfId="36623"/>
    <cellStyle name="Percent 88 3 61" xfId="36624"/>
    <cellStyle name="Percent 88 3 62" xfId="36625"/>
    <cellStyle name="Percent 88 3 63" xfId="36626"/>
    <cellStyle name="Percent 88 3 64" xfId="36627"/>
    <cellStyle name="Percent 88 3 65" xfId="36628"/>
    <cellStyle name="Percent 88 3 66" xfId="36629"/>
    <cellStyle name="Percent 88 3 67" xfId="36630"/>
    <cellStyle name="Percent 88 3 7" xfId="36631"/>
    <cellStyle name="Percent 88 3 8" xfId="36632"/>
    <cellStyle name="Percent 88 3 9" xfId="36633"/>
    <cellStyle name="Percent 88 30" xfId="36634"/>
    <cellStyle name="Percent 88 31" xfId="36635"/>
    <cellStyle name="Percent 88 32" xfId="36636"/>
    <cellStyle name="Percent 88 33" xfId="36637"/>
    <cellStyle name="Percent 88 34" xfId="36638"/>
    <cellStyle name="Percent 88 35" xfId="36639"/>
    <cellStyle name="Percent 88 36" xfId="36640"/>
    <cellStyle name="Percent 88 37" xfId="36641"/>
    <cellStyle name="Percent 88 38" xfId="36642"/>
    <cellStyle name="Percent 88 39" xfId="36643"/>
    <cellStyle name="Percent 88 4" xfId="36644"/>
    <cellStyle name="Percent 88 4 10" xfId="36645"/>
    <cellStyle name="Percent 88 4 11" xfId="36646"/>
    <cellStyle name="Percent 88 4 12" xfId="36647"/>
    <cellStyle name="Percent 88 4 13" xfId="36648"/>
    <cellStyle name="Percent 88 4 14" xfId="36649"/>
    <cellStyle name="Percent 88 4 15" xfId="36650"/>
    <cellStyle name="Percent 88 4 16" xfId="36651"/>
    <cellStyle name="Percent 88 4 17" xfId="36652"/>
    <cellStyle name="Percent 88 4 18" xfId="36653"/>
    <cellStyle name="Percent 88 4 19" xfId="36654"/>
    <cellStyle name="Percent 88 4 2" xfId="36655"/>
    <cellStyle name="Percent 88 4 20" xfId="36656"/>
    <cellStyle name="Percent 88 4 21" xfId="36657"/>
    <cellStyle name="Percent 88 4 22" xfId="36658"/>
    <cellStyle name="Percent 88 4 23" xfId="36659"/>
    <cellStyle name="Percent 88 4 24" xfId="36660"/>
    <cellStyle name="Percent 88 4 25" xfId="36661"/>
    <cellStyle name="Percent 88 4 26" xfId="36662"/>
    <cellStyle name="Percent 88 4 27" xfId="36663"/>
    <cellStyle name="Percent 88 4 28" xfId="36664"/>
    <cellStyle name="Percent 88 4 29" xfId="36665"/>
    <cellStyle name="Percent 88 4 3" xfId="36666"/>
    <cellStyle name="Percent 88 4 30" xfId="36667"/>
    <cellStyle name="Percent 88 4 31" xfId="36668"/>
    <cellStyle name="Percent 88 4 32" xfId="36669"/>
    <cellStyle name="Percent 88 4 33" xfId="36670"/>
    <cellStyle name="Percent 88 4 34" xfId="36671"/>
    <cellStyle name="Percent 88 4 35" xfId="36672"/>
    <cellStyle name="Percent 88 4 36" xfId="36673"/>
    <cellStyle name="Percent 88 4 37" xfId="36674"/>
    <cellStyle name="Percent 88 4 38" xfId="36675"/>
    <cellStyle name="Percent 88 4 39" xfId="36676"/>
    <cellStyle name="Percent 88 4 4" xfId="36677"/>
    <cellStyle name="Percent 88 4 40" xfId="36678"/>
    <cellStyle name="Percent 88 4 41" xfId="36679"/>
    <cellStyle name="Percent 88 4 42" xfId="36680"/>
    <cellStyle name="Percent 88 4 43" xfId="36681"/>
    <cellStyle name="Percent 88 4 44" xfId="36682"/>
    <cellStyle name="Percent 88 4 45" xfId="36683"/>
    <cellStyle name="Percent 88 4 46" xfId="36684"/>
    <cellStyle name="Percent 88 4 47" xfId="36685"/>
    <cellStyle name="Percent 88 4 48" xfId="36686"/>
    <cellStyle name="Percent 88 4 49" xfId="36687"/>
    <cellStyle name="Percent 88 4 5" xfId="36688"/>
    <cellStyle name="Percent 88 4 50" xfId="36689"/>
    <cellStyle name="Percent 88 4 51" xfId="36690"/>
    <cellStyle name="Percent 88 4 52" xfId="36691"/>
    <cellStyle name="Percent 88 4 53" xfId="36692"/>
    <cellStyle name="Percent 88 4 54" xfId="36693"/>
    <cellStyle name="Percent 88 4 55" xfId="36694"/>
    <cellStyle name="Percent 88 4 56" xfId="36695"/>
    <cellStyle name="Percent 88 4 57" xfId="36696"/>
    <cellStyle name="Percent 88 4 58" xfId="36697"/>
    <cellStyle name="Percent 88 4 59" xfId="36698"/>
    <cellStyle name="Percent 88 4 6" xfId="36699"/>
    <cellStyle name="Percent 88 4 60" xfId="36700"/>
    <cellStyle name="Percent 88 4 61" xfId="36701"/>
    <cellStyle name="Percent 88 4 62" xfId="36702"/>
    <cellStyle name="Percent 88 4 63" xfId="36703"/>
    <cellStyle name="Percent 88 4 64" xfId="36704"/>
    <cellStyle name="Percent 88 4 65" xfId="36705"/>
    <cellStyle name="Percent 88 4 66" xfId="36706"/>
    <cellStyle name="Percent 88 4 67" xfId="36707"/>
    <cellStyle name="Percent 88 4 7" xfId="36708"/>
    <cellStyle name="Percent 88 4 8" xfId="36709"/>
    <cellStyle name="Percent 88 4 9" xfId="36710"/>
    <cellStyle name="Percent 88 40" xfId="36711"/>
    <cellStyle name="Percent 88 41" xfId="36712"/>
    <cellStyle name="Percent 88 42" xfId="36713"/>
    <cellStyle name="Percent 88 43" xfId="36714"/>
    <cellStyle name="Percent 88 44" xfId="36715"/>
    <cellStyle name="Percent 88 45" xfId="36716"/>
    <cellStyle name="Percent 88 46" xfId="36717"/>
    <cellStyle name="Percent 88 47" xfId="36718"/>
    <cellStyle name="Percent 88 48" xfId="36719"/>
    <cellStyle name="Percent 88 49" xfId="36720"/>
    <cellStyle name="Percent 88 5" xfId="36721"/>
    <cellStyle name="Percent 88 5 10" xfId="36722"/>
    <cellStyle name="Percent 88 5 11" xfId="36723"/>
    <cellStyle name="Percent 88 5 12" xfId="36724"/>
    <cellStyle name="Percent 88 5 13" xfId="36725"/>
    <cellStyle name="Percent 88 5 14" xfId="36726"/>
    <cellStyle name="Percent 88 5 15" xfId="36727"/>
    <cellStyle name="Percent 88 5 16" xfId="36728"/>
    <cellStyle name="Percent 88 5 17" xfId="36729"/>
    <cellStyle name="Percent 88 5 18" xfId="36730"/>
    <cellStyle name="Percent 88 5 19" xfId="36731"/>
    <cellStyle name="Percent 88 5 2" xfId="36732"/>
    <cellStyle name="Percent 88 5 20" xfId="36733"/>
    <cellStyle name="Percent 88 5 21" xfId="36734"/>
    <cellStyle name="Percent 88 5 22" xfId="36735"/>
    <cellStyle name="Percent 88 5 23" xfId="36736"/>
    <cellStyle name="Percent 88 5 24" xfId="36737"/>
    <cellStyle name="Percent 88 5 25" xfId="36738"/>
    <cellStyle name="Percent 88 5 26" xfId="36739"/>
    <cellStyle name="Percent 88 5 27" xfId="36740"/>
    <cellStyle name="Percent 88 5 28" xfId="36741"/>
    <cellStyle name="Percent 88 5 29" xfId="36742"/>
    <cellStyle name="Percent 88 5 3" xfId="36743"/>
    <cellStyle name="Percent 88 5 30" xfId="36744"/>
    <cellStyle name="Percent 88 5 31" xfId="36745"/>
    <cellStyle name="Percent 88 5 32" xfId="36746"/>
    <cellStyle name="Percent 88 5 33" xfId="36747"/>
    <cellStyle name="Percent 88 5 34" xfId="36748"/>
    <cellStyle name="Percent 88 5 35" xfId="36749"/>
    <cellStyle name="Percent 88 5 36" xfId="36750"/>
    <cellStyle name="Percent 88 5 37" xfId="36751"/>
    <cellStyle name="Percent 88 5 38" xfId="36752"/>
    <cellStyle name="Percent 88 5 39" xfId="36753"/>
    <cellStyle name="Percent 88 5 4" xfId="36754"/>
    <cellStyle name="Percent 88 5 40" xfId="36755"/>
    <cellStyle name="Percent 88 5 41" xfId="36756"/>
    <cellStyle name="Percent 88 5 42" xfId="36757"/>
    <cellStyle name="Percent 88 5 43" xfId="36758"/>
    <cellStyle name="Percent 88 5 44" xfId="36759"/>
    <cellStyle name="Percent 88 5 45" xfId="36760"/>
    <cellStyle name="Percent 88 5 46" xfId="36761"/>
    <cellStyle name="Percent 88 5 47" xfId="36762"/>
    <cellStyle name="Percent 88 5 48" xfId="36763"/>
    <cellStyle name="Percent 88 5 49" xfId="36764"/>
    <cellStyle name="Percent 88 5 5" xfId="36765"/>
    <cellStyle name="Percent 88 5 50" xfId="36766"/>
    <cellStyle name="Percent 88 5 51" xfId="36767"/>
    <cellStyle name="Percent 88 5 52" xfId="36768"/>
    <cellStyle name="Percent 88 5 53" xfId="36769"/>
    <cellStyle name="Percent 88 5 54" xfId="36770"/>
    <cellStyle name="Percent 88 5 55" xfId="36771"/>
    <cellStyle name="Percent 88 5 56" xfId="36772"/>
    <cellStyle name="Percent 88 5 57" xfId="36773"/>
    <cellStyle name="Percent 88 5 58" xfId="36774"/>
    <cellStyle name="Percent 88 5 59" xfId="36775"/>
    <cellStyle name="Percent 88 5 6" xfId="36776"/>
    <cellStyle name="Percent 88 5 60" xfId="36777"/>
    <cellStyle name="Percent 88 5 61" xfId="36778"/>
    <cellStyle name="Percent 88 5 62" xfId="36779"/>
    <cellStyle name="Percent 88 5 63" xfId="36780"/>
    <cellStyle name="Percent 88 5 64" xfId="36781"/>
    <cellStyle name="Percent 88 5 65" xfId="36782"/>
    <cellStyle name="Percent 88 5 66" xfId="36783"/>
    <cellStyle name="Percent 88 5 67" xfId="36784"/>
    <cellStyle name="Percent 88 5 7" xfId="36785"/>
    <cellStyle name="Percent 88 5 8" xfId="36786"/>
    <cellStyle name="Percent 88 5 9" xfId="36787"/>
    <cellStyle name="Percent 88 50" xfId="36788"/>
    <cellStyle name="Percent 88 51" xfId="36789"/>
    <cellStyle name="Percent 88 52" xfId="36790"/>
    <cellStyle name="Percent 88 53" xfId="36791"/>
    <cellStyle name="Percent 88 54" xfId="36792"/>
    <cellStyle name="Percent 88 55" xfId="36793"/>
    <cellStyle name="Percent 88 56" xfId="36794"/>
    <cellStyle name="Percent 88 57" xfId="36795"/>
    <cellStyle name="Percent 88 58" xfId="36796"/>
    <cellStyle name="Percent 88 59" xfId="36797"/>
    <cellStyle name="Percent 88 6" xfId="36798"/>
    <cellStyle name="Percent 88 60" xfId="36799"/>
    <cellStyle name="Percent 88 61" xfId="36800"/>
    <cellStyle name="Percent 88 62" xfId="36801"/>
    <cellStyle name="Percent 88 63" xfId="36802"/>
    <cellStyle name="Percent 88 64" xfId="36803"/>
    <cellStyle name="Percent 88 65" xfId="36804"/>
    <cellStyle name="Percent 88 66" xfId="36805"/>
    <cellStyle name="Percent 88 67" xfId="36806"/>
    <cellStyle name="Percent 88 68" xfId="36807"/>
    <cellStyle name="Percent 88 69" xfId="36808"/>
    <cellStyle name="Percent 88 7" xfId="36809"/>
    <cellStyle name="Percent 88 70" xfId="36810"/>
    <cellStyle name="Percent 88 71" xfId="36811"/>
    <cellStyle name="Percent 88 8" xfId="36812"/>
    <cellStyle name="Percent 88 9" xfId="36813"/>
    <cellStyle name="Percent 89" xfId="1648"/>
    <cellStyle name="Percent 9" xfId="1531"/>
    <cellStyle name="Percent 9 10" xfId="36814"/>
    <cellStyle name="Percent 9 11" xfId="36815"/>
    <cellStyle name="Percent 9 12" xfId="36816"/>
    <cellStyle name="Percent 9 13" xfId="36817"/>
    <cellStyle name="Percent 9 14" xfId="36818"/>
    <cellStyle name="Percent 9 15" xfId="36819"/>
    <cellStyle name="Percent 9 16" xfId="36820"/>
    <cellStyle name="Percent 9 17" xfId="36821"/>
    <cellStyle name="Percent 9 18" xfId="36822"/>
    <cellStyle name="Percent 9 19" xfId="36823"/>
    <cellStyle name="Percent 9 2" xfId="1532"/>
    <cellStyle name="Percent 9 2 10" xfId="36824"/>
    <cellStyle name="Percent 9 2 11" xfId="36825"/>
    <cellStyle name="Percent 9 2 12" xfId="36826"/>
    <cellStyle name="Percent 9 2 13" xfId="36827"/>
    <cellStyle name="Percent 9 2 14" xfId="36828"/>
    <cellStyle name="Percent 9 2 15" xfId="36829"/>
    <cellStyle name="Percent 9 2 16" xfId="36830"/>
    <cellStyle name="Percent 9 2 17" xfId="36831"/>
    <cellStyle name="Percent 9 2 18" xfId="36832"/>
    <cellStyle name="Percent 9 2 19" xfId="36833"/>
    <cellStyle name="Percent 9 2 2" xfId="36834"/>
    <cellStyle name="Percent 9 2 20" xfId="36835"/>
    <cellStyle name="Percent 9 2 21" xfId="36836"/>
    <cellStyle name="Percent 9 2 22" xfId="36837"/>
    <cellStyle name="Percent 9 2 23" xfId="36838"/>
    <cellStyle name="Percent 9 2 24" xfId="36839"/>
    <cellStyle name="Percent 9 2 25" xfId="36840"/>
    <cellStyle name="Percent 9 2 26" xfId="36841"/>
    <cellStyle name="Percent 9 2 27" xfId="36842"/>
    <cellStyle name="Percent 9 2 28" xfId="36843"/>
    <cellStyle name="Percent 9 2 29" xfId="36844"/>
    <cellStyle name="Percent 9 2 3" xfId="36845"/>
    <cellStyle name="Percent 9 2 30" xfId="36846"/>
    <cellStyle name="Percent 9 2 31" xfId="36847"/>
    <cellStyle name="Percent 9 2 32" xfId="36848"/>
    <cellStyle name="Percent 9 2 33" xfId="36849"/>
    <cellStyle name="Percent 9 2 34" xfId="36850"/>
    <cellStyle name="Percent 9 2 35" xfId="36851"/>
    <cellStyle name="Percent 9 2 36" xfId="36852"/>
    <cellStyle name="Percent 9 2 37" xfId="36853"/>
    <cellStyle name="Percent 9 2 38" xfId="36854"/>
    <cellStyle name="Percent 9 2 39" xfId="36855"/>
    <cellStyle name="Percent 9 2 4" xfId="36856"/>
    <cellStyle name="Percent 9 2 40" xfId="36857"/>
    <cellStyle name="Percent 9 2 41" xfId="36858"/>
    <cellStyle name="Percent 9 2 42" xfId="36859"/>
    <cellStyle name="Percent 9 2 43" xfId="36860"/>
    <cellStyle name="Percent 9 2 44" xfId="36861"/>
    <cellStyle name="Percent 9 2 45" xfId="36862"/>
    <cellStyle name="Percent 9 2 46" xfId="36863"/>
    <cellStyle name="Percent 9 2 47" xfId="36864"/>
    <cellStyle name="Percent 9 2 48" xfId="36865"/>
    <cellStyle name="Percent 9 2 49" xfId="36866"/>
    <cellStyle name="Percent 9 2 5" xfId="36867"/>
    <cellStyle name="Percent 9 2 50" xfId="36868"/>
    <cellStyle name="Percent 9 2 51" xfId="36869"/>
    <cellStyle name="Percent 9 2 52" xfId="36870"/>
    <cellStyle name="Percent 9 2 53" xfId="36871"/>
    <cellStyle name="Percent 9 2 54" xfId="36872"/>
    <cellStyle name="Percent 9 2 55" xfId="36873"/>
    <cellStyle name="Percent 9 2 56" xfId="36874"/>
    <cellStyle name="Percent 9 2 57" xfId="36875"/>
    <cellStyle name="Percent 9 2 58" xfId="36876"/>
    <cellStyle name="Percent 9 2 59" xfId="36877"/>
    <cellStyle name="Percent 9 2 6" xfId="36878"/>
    <cellStyle name="Percent 9 2 60" xfId="36879"/>
    <cellStyle name="Percent 9 2 61" xfId="36880"/>
    <cellStyle name="Percent 9 2 62" xfId="36881"/>
    <cellStyle name="Percent 9 2 63" xfId="36882"/>
    <cellStyle name="Percent 9 2 64" xfId="36883"/>
    <cellStyle name="Percent 9 2 65" xfId="36884"/>
    <cellStyle name="Percent 9 2 66" xfId="36885"/>
    <cellStyle name="Percent 9 2 67" xfId="36886"/>
    <cellStyle name="Percent 9 2 7" xfId="36887"/>
    <cellStyle name="Percent 9 2 8" xfId="36888"/>
    <cellStyle name="Percent 9 2 9" xfId="36889"/>
    <cellStyle name="Percent 9 20" xfId="36890"/>
    <cellStyle name="Percent 9 21" xfId="36891"/>
    <cellStyle name="Percent 9 22" xfId="36892"/>
    <cellStyle name="Percent 9 23" xfId="36893"/>
    <cellStyle name="Percent 9 24" xfId="36894"/>
    <cellStyle name="Percent 9 25" xfId="36895"/>
    <cellStyle name="Percent 9 26" xfId="36896"/>
    <cellStyle name="Percent 9 27" xfId="36897"/>
    <cellStyle name="Percent 9 28" xfId="36898"/>
    <cellStyle name="Percent 9 29" xfId="36899"/>
    <cellStyle name="Percent 9 3" xfId="36900"/>
    <cellStyle name="Percent 9 30" xfId="36901"/>
    <cellStyle name="Percent 9 31" xfId="36902"/>
    <cellStyle name="Percent 9 32" xfId="36903"/>
    <cellStyle name="Percent 9 33" xfId="36904"/>
    <cellStyle name="Percent 9 34" xfId="36905"/>
    <cellStyle name="Percent 9 35" xfId="36906"/>
    <cellStyle name="Percent 9 36" xfId="36907"/>
    <cellStyle name="Percent 9 37" xfId="36908"/>
    <cellStyle name="Percent 9 38" xfId="36909"/>
    <cellStyle name="Percent 9 39" xfId="36910"/>
    <cellStyle name="Percent 9 4" xfId="36911"/>
    <cellStyle name="Percent 9 40" xfId="36912"/>
    <cellStyle name="Percent 9 41" xfId="36913"/>
    <cellStyle name="Percent 9 42" xfId="36914"/>
    <cellStyle name="Percent 9 43" xfId="36915"/>
    <cellStyle name="Percent 9 44" xfId="36916"/>
    <cellStyle name="Percent 9 45" xfId="36917"/>
    <cellStyle name="Percent 9 46" xfId="36918"/>
    <cellStyle name="Percent 9 47" xfId="36919"/>
    <cellStyle name="Percent 9 48" xfId="36920"/>
    <cellStyle name="Percent 9 49" xfId="36921"/>
    <cellStyle name="Percent 9 5" xfId="36922"/>
    <cellStyle name="Percent 9 50" xfId="36923"/>
    <cellStyle name="Percent 9 51" xfId="36924"/>
    <cellStyle name="Percent 9 52" xfId="36925"/>
    <cellStyle name="Percent 9 53" xfId="36926"/>
    <cellStyle name="Percent 9 54" xfId="36927"/>
    <cellStyle name="Percent 9 55" xfId="36928"/>
    <cellStyle name="Percent 9 56" xfId="36929"/>
    <cellStyle name="Percent 9 57" xfId="36930"/>
    <cellStyle name="Percent 9 58" xfId="36931"/>
    <cellStyle name="Percent 9 59" xfId="36932"/>
    <cellStyle name="Percent 9 6" xfId="36933"/>
    <cellStyle name="Percent 9 60" xfId="36934"/>
    <cellStyle name="Percent 9 61" xfId="36935"/>
    <cellStyle name="Percent 9 62" xfId="36936"/>
    <cellStyle name="Percent 9 63" xfId="36937"/>
    <cellStyle name="Percent 9 64" xfId="36938"/>
    <cellStyle name="Percent 9 65" xfId="36939"/>
    <cellStyle name="Percent 9 66" xfId="36940"/>
    <cellStyle name="Percent 9 67" xfId="36941"/>
    <cellStyle name="Percent 9 68" xfId="36942"/>
    <cellStyle name="Percent 9 7" xfId="36943"/>
    <cellStyle name="Percent 9 8" xfId="36944"/>
    <cellStyle name="Percent 9 9" xfId="36945"/>
    <cellStyle name="Red" xfId="1533"/>
    <cellStyle name="Red 10" xfId="36946"/>
    <cellStyle name="Red 11" xfId="36947"/>
    <cellStyle name="Red 12" xfId="36948"/>
    <cellStyle name="Red 13" xfId="36949"/>
    <cellStyle name="Red 14" xfId="36950"/>
    <cellStyle name="Red 15" xfId="36951"/>
    <cellStyle name="Red 16" xfId="36952"/>
    <cellStyle name="Red 17" xfId="36953"/>
    <cellStyle name="Red 18" xfId="36954"/>
    <cellStyle name="Red 19" xfId="36955"/>
    <cellStyle name="Red 2" xfId="36956"/>
    <cellStyle name="Red 20" xfId="36957"/>
    <cellStyle name="Red 21" xfId="36958"/>
    <cellStyle name="Red 22" xfId="36959"/>
    <cellStyle name="Red 23" xfId="36960"/>
    <cellStyle name="Red 24" xfId="36961"/>
    <cellStyle name="Red 25" xfId="36962"/>
    <cellStyle name="Red 26" xfId="36963"/>
    <cellStyle name="Red 27" xfId="36964"/>
    <cellStyle name="Red 28" xfId="36965"/>
    <cellStyle name="Red 29" xfId="36966"/>
    <cellStyle name="Red 3" xfId="36967"/>
    <cellStyle name="Red 30" xfId="36968"/>
    <cellStyle name="Red 31" xfId="36969"/>
    <cellStyle name="Red 32" xfId="36970"/>
    <cellStyle name="Red 33" xfId="36971"/>
    <cellStyle name="Red 34" xfId="36972"/>
    <cellStyle name="Red 35" xfId="36973"/>
    <cellStyle name="Red 36" xfId="36974"/>
    <cellStyle name="Red 37" xfId="36975"/>
    <cellStyle name="Red 38" xfId="36976"/>
    <cellStyle name="Red 39" xfId="36977"/>
    <cellStyle name="Red 4" xfId="36978"/>
    <cellStyle name="Red 40" xfId="36979"/>
    <cellStyle name="Red 41" xfId="36980"/>
    <cellStyle name="Red 42" xfId="36981"/>
    <cellStyle name="Red 43" xfId="36982"/>
    <cellStyle name="Red 44" xfId="36983"/>
    <cellStyle name="Red 45" xfId="36984"/>
    <cellStyle name="Red 46" xfId="36985"/>
    <cellStyle name="Red 47" xfId="36986"/>
    <cellStyle name="Red 48" xfId="36987"/>
    <cellStyle name="Red 49" xfId="36988"/>
    <cellStyle name="Red 5" xfId="36989"/>
    <cellStyle name="Red 50" xfId="36990"/>
    <cellStyle name="Red 51" xfId="36991"/>
    <cellStyle name="Red 52" xfId="36992"/>
    <cellStyle name="Red 53" xfId="36993"/>
    <cellStyle name="Red 54" xfId="36994"/>
    <cellStyle name="Red 55" xfId="36995"/>
    <cellStyle name="Red 56" xfId="36996"/>
    <cellStyle name="Red 57" xfId="36997"/>
    <cellStyle name="Red 58" xfId="36998"/>
    <cellStyle name="Red 59" xfId="36999"/>
    <cellStyle name="Red 6" xfId="37000"/>
    <cellStyle name="Red 60" xfId="37001"/>
    <cellStyle name="Red 61" xfId="37002"/>
    <cellStyle name="Red 62" xfId="37003"/>
    <cellStyle name="Red 63" xfId="37004"/>
    <cellStyle name="Red 64" xfId="37005"/>
    <cellStyle name="Red 65" xfId="37006"/>
    <cellStyle name="Red 66" xfId="37007"/>
    <cellStyle name="Red 67" xfId="37008"/>
    <cellStyle name="Red 7" xfId="37009"/>
    <cellStyle name="Red 8" xfId="37010"/>
    <cellStyle name="Red 9" xfId="37011"/>
    <cellStyle name="RevList" xfId="1534"/>
    <cellStyle name="RevList 10" xfId="37012"/>
    <cellStyle name="RevList 11" xfId="37013"/>
    <cellStyle name="RevList 12" xfId="37014"/>
    <cellStyle name="RevList 13" xfId="37015"/>
    <cellStyle name="RevList 14" xfId="37016"/>
    <cellStyle name="RevList 15" xfId="37017"/>
    <cellStyle name="RevList 16" xfId="37018"/>
    <cellStyle name="RevList 17" xfId="37019"/>
    <cellStyle name="RevList 18" xfId="37020"/>
    <cellStyle name="RevList 19" xfId="37021"/>
    <cellStyle name="RevList 2" xfId="37022"/>
    <cellStyle name="RevList 20" xfId="37023"/>
    <cellStyle name="RevList 21" xfId="37024"/>
    <cellStyle name="RevList 22" xfId="37025"/>
    <cellStyle name="RevList 23" xfId="37026"/>
    <cellStyle name="RevList 24" xfId="37027"/>
    <cellStyle name="RevList 25" xfId="37028"/>
    <cellStyle name="RevList 26" xfId="37029"/>
    <cellStyle name="RevList 27" xfId="37030"/>
    <cellStyle name="RevList 28" xfId="37031"/>
    <cellStyle name="RevList 29" xfId="37032"/>
    <cellStyle name="RevList 3" xfId="37033"/>
    <cellStyle name="RevList 30" xfId="37034"/>
    <cellStyle name="RevList 31" xfId="37035"/>
    <cellStyle name="RevList 32" xfId="37036"/>
    <cellStyle name="RevList 33" xfId="37037"/>
    <cellStyle name="RevList 34" xfId="37038"/>
    <cellStyle name="RevList 35" xfId="37039"/>
    <cellStyle name="RevList 36" xfId="37040"/>
    <cellStyle name="RevList 37" xfId="37041"/>
    <cellStyle name="RevList 38" xfId="37042"/>
    <cellStyle name="RevList 39" xfId="37043"/>
    <cellStyle name="RevList 4" xfId="37044"/>
    <cellStyle name="RevList 40" xfId="37045"/>
    <cellStyle name="RevList 41" xfId="37046"/>
    <cellStyle name="RevList 42" xfId="37047"/>
    <cellStyle name="RevList 43" xfId="37048"/>
    <cellStyle name="RevList 44" xfId="37049"/>
    <cellStyle name="RevList 45" xfId="37050"/>
    <cellStyle name="RevList 46" xfId="37051"/>
    <cellStyle name="RevList 47" xfId="37052"/>
    <cellStyle name="RevList 48" xfId="37053"/>
    <cellStyle name="RevList 49" xfId="37054"/>
    <cellStyle name="RevList 5" xfId="37055"/>
    <cellStyle name="RevList 50" xfId="37056"/>
    <cellStyle name="RevList 51" xfId="37057"/>
    <cellStyle name="RevList 52" xfId="37058"/>
    <cellStyle name="RevList 53" xfId="37059"/>
    <cellStyle name="RevList 54" xfId="37060"/>
    <cellStyle name="RevList 55" xfId="37061"/>
    <cellStyle name="RevList 56" xfId="37062"/>
    <cellStyle name="RevList 57" xfId="37063"/>
    <cellStyle name="RevList 58" xfId="37064"/>
    <cellStyle name="RevList 59" xfId="37065"/>
    <cellStyle name="RevList 6" xfId="37066"/>
    <cellStyle name="RevList 60" xfId="37067"/>
    <cellStyle name="RevList 61" xfId="37068"/>
    <cellStyle name="RevList 62" xfId="37069"/>
    <cellStyle name="RevList 7" xfId="37070"/>
    <cellStyle name="RevList 8" xfId="37071"/>
    <cellStyle name="RevList 9" xfId="37072"/>
    <cellStyle name="Style 1" xfId="51319"/>
    <cellStyle name="Subtotal" xfId="1535"/>
    <cellStyle name="Subtotal 10" xfId="37073"/>
    <cellStyle name="Subtotal 11" xfId="37074"/>
    <cellStyle name="Subtotal 12" xfId="37075"/>
    <cellStyle name="Subtotal 13" xfId="37076"/>
    <cellStyle name="Subtotal 14" xfId="37077"/>
    <cellStyle name="Subtotal 15" xfId="37078"/>
    <cellStyle name="Subtotal 16" xfId="37079"/>
    <cellStyle name="Subtotal 17" xfId="37080"/>
    <cellStyle name="Subtotal 18" xfId="37081"/>
    <cellStyle name="Subtotal 19" xfId="37082"/>
    <cellStyle name="Subtotal 2" xfId="37083"/>
    <cellStyle name="Subtotal 20" xfId="37084"/>
    <cellStyle name="Subtotal 21" xfId="37085"/>
    <cellStyle name="Subtotal 22" xfId="37086"/>
    <cellStyle name="Subtotal 23" xfId="37087"/>
    <cellStyle name="Subtotal 24" xfId="37088"/>
    <cellStyle name="Subtotal 25" xfId="37089"/>
    <cellStyle name="Subtotal 26" xfId="37090"/>
    <cellStyle name="Subtotal 27" xfId="37091"/>
    <cellStyle name="Subtotal 28" xfId="37092"/>
    <cellStyle name="Subtotal 29" xfId="37093"/>
    <cellStyle name="Subtotal 3" xfId="37094"/>
    <cellStyle name="Subtotal 30" xfId="37095"/>
    <cellStyle name="Subtotal 31" xfId="37096"/>
    <cellStyle name="Subtotal 32" xfId="37097"/>
    <cellStyle name="Subtotal 33" xfId="37098"/>
    <cellStyle name="Subtotal 34" xfId="37099"/>
    <cellStyle name="Subtotal 35" xfId="37100"/>
    <cellStyle name="Subtotal 36" xfId="37101"/>
    <cellStyle name="Subtotal 37" xfId="37102"/>
    <cellStyle name="Subtotal 38" xfId="37103"/>
    <cellStyle name="Subtotal 39" xfId="37104"/>
    <cellStyle name="Subtotal 4" xfId="37105"/>
    <cellStyle name="Subtotal 40" xfId="37106"/>
    <cellStyle name="Subtotal 41" xfId="37107"/>
    <cellStyle name="Subtotal 42" xfId="37108"/>
    <cellStyle name="Subtotal 43" xfId="37109"/>
    <cellStyle name="Subtotal 44" xfId="37110"/>
    <cellStyle name="Subtotal 45" xfId="37111"/>
    <cellStyle name="Subtotal 46" xfId="37112"/>
    <cellStyle name="Subtotal 47" xfId="37113"/>
    <cellStyle name="Subtotal 48" xfId="37114"/>
    <cellStyle name="Subtotal 49" xfId="37115"/>
    <cellStyle name="Subtotal 5" xfId="37116"/>
    <cellStyle name="Subtotal 50" xfId="37117"/>
    <cellStyle name="Subtotal 51" xfId="37118"/>
    <cellStyle name="Subtotal 52" xfId="37119"/>
    <cellStyle name="Subtotal 53" xfId="37120"/>
    <cellStyle name="Subtotal 54" xfId="37121"/>
    <cellStyle name="Subtotal 55" xfId="37122"/>
    <cellStyle name="Subtotal 56" xfId="37123"/>
    <cellStyle name="Subtotal 57" xfId="37124"/>
    <cellStyle name="Subtotal 58" xfId="37125"/>
    <cellStyle name="Subtotal 59" xfId="37126"/>
    <cellStyle name="Subtotal 6" xfId="37127"/>
    <cellStyle name="Subtotal 60" xfId="37128"/>
    <cellStyle name="Subtotal 61" xfId="37129"/>
    <cellStyle name="Subtotal 62" xfId="37130"/>
    <cellStyle name="Subtotal 63" xfId="37131"/>
    <cellStyle name="Subtotal 64" xfId="37132"/>
    <cellStyle name="Subtotal 65" xfId="37133"/>
    <cellStyle name="Subtotal 66" xfId="37134"/>
    <cellStyle name="Subtotal 67" xfId="37135"/>
    <cellStyle name="Subtotal 7" xfId="37136"/>
    <cellStyle name="Subtotal 8" xfId="37137"/>
    <cellStyle name="Subtotal 9" xfId="37138"/>
    <cellStyle name="Table_Border" xfId="51320"/>
    <cellStyle name="Text_SupperScript" xfId="51321"/>
    <cellStyle name="Title 10" xfId="1536"/>
    <cellStyle name="Title 10 10" xfId="37139"/>
    <cellStyle name="Title 10 11" xfId="37140"/>
    <cellStyle name="Title 10 12" xfId="37141"/>
    <cellStyle name="Title 10 13" xfId="37142"/>
    <cellStyle name="Title 10 14" xfId="37143"/>
    <cellStyle name="Title 10 15" xfId="37144"/>
    <cellStyle name="Title 10 16" xfId="37145"/>
    <cellStyle name="Title 10 17" xfId="37146"/>
    <cellStyle name="Title 10 18" xfId="37147"/>
    <cellStyle name="Title 10 19" xfId="37148"/>
    <cellStyle name="Title 10 2" xfId="3521"/>
    <cellStyle name="Title 10 2 10" xfId="37149"/>
    <cellStyle name="Title 10 2 11" xfId="37150"/>
    <cellStyle name="Title 10 2 12" xfId="37151"/>
    <cellStyle name="Title 10 2 13" xfId="37152"/>
    <cellStyle name="Title 10 2 14" xfId="37153"/>
    <cellStyle name="Title 10 2 15" xfId="37154"/>
    <cellStyle name="Title 10 2 16" xfId="37155"/>
    <cellStyle name="Title 10 2 17" xfId="37156"/>
    <cellStyle name="Title 10 2 18" xfId="37157"/>
    <cellStyle name="Title 10 2 19" xfId="37158"/>
    <cellStyle name="Title 10 2 2" xfId="37159"/>
    <cellStyle name="Title 10 2 20" xfId="37160"/>
    <cellStyle name="Title 10 2 21" xfId="37161"/>
    <cellStyle name="Title 10 2 22" xfId="37162"/>
    <cellStyle name="Title 10 2 23" xfId="37163"/>
    <cellStyle name="Title 10 2 24" xfId="37164"/>
    <cellStyle name="Title 10 2 25" xfId="37165"/>
    <cellStyle name="Title 10 2 26" xfId="37166"/>
    <cellStyle name="Title 10 2 27" xfId="37167"/>
    <cellStyle name="Title 10 2 28" xfId="37168"/>
    <cellStyle name="Title 10 2 29" xfId="37169"/>
    <cellStyle name="Title 10 2 3" xfId="37170"/>
    <cellStyle name="Title 10 2 30" xfId="37171"/>
    <cellStyle name="Title 10 2 31" xfId="37172"/>
    <cellStyle name="Title 10 2 32" xfId="37173"/>
    <cellStyle name="Title 10 2 33" xfId="37174"/>
    <cellStyle name="Title 10 2 34" xfId="37175"/>
    <cellStyle name="Title 10 2 35" xfId="37176"/>
    <cellStyle name="Title 10 2 36" xfId="37177"/>
    <cellStyle name="Title 10 2 37" xfId="37178"/>
    <cellStyle name="Title 10 2 38" xfId="37179"/>
    <cellStyle name="Title 10 2 39" xfId="37180"/>
    <cellStyle name="Title 10 2 4" xfId="37181"/>
    <cellStyle name="Title 10 2 40" xfId="37182"/>
    <cellStyle name="Title 10 2 41" xfId="37183"/>
    <cellStyle name="Title 10 2 42" xfId="37184"/>
    <cellStyle name="Title 10 2 43" xfId="37185"/>
    <cellStyle name="Title 10 2 44" xfId="37186"/>
    <cellStyle name="Title 10 2 45" xfId="37187"/>
    <cellStyle name="Title 10 2 46" xfId="37188"/>
    <cellStyle name="Title 10 2 47" xfId="37189"/>
    <cellStyle name="Title 10 2 48" xfId="37190"/>
    <cellStyle name="Title 10 2 49" xfId="37191"/>
    <cellStyle name="Title 10 2 5" xfId="37192"/>
    <cellStyle name="Title 10 2 50" xfId="37193"/>
    <cellStyle name="Title 10 2 51" xfId="37194"/>
    <cellStyle name="Title 10 2 52" xfId="37195"/>
    <cellStyle name="Title 10 2 53" xfId="37196"/>
    <cellStyle name="Title 10 2 54" xfId="37197"/>
    <cellStyle name="Title 10 2 55" xfId="37198"/>
    <cellStyle name="Title 10 2 56" xfId="37199"/>
    <cellStyle name="Title 10 2 57" xfId="37200"/>
    <cellStyle name="Title 10 2 58" xfId="37201"/>
    <cellStyle name="Title 10 2 59" xfId="37202"/>
    <cellStyle name="Title 10 2 6" xfId="37203"/>
    <cellStyle name="Title 10 2 60" xfId="37204"/>
    <cellStyle name="Title 10 2 61" xfId="37205"/>
    <cellStyle name="Title 10 2 62" xfId="37206"/>
    <cellStyle name="Title 10 2 63" xfId="37207"/>
    <cellStyle name="Title 10 2 64" xfId="37208"/>
    <cellStyle name="Title 10 2 65" xfId="37209"/>
    <cellStyle name="Title 10 2 66" xfId="37210"/>
    <cellStyle name="Title 10 2 67" xfId="37211"/>
    <cellStyle name="Title 10 2 7" xfId="37212"/>
    <cellStyle name="Title 10 2 8" xfId="37213"/>
    <cellStyle name="Title 10 2 9" xfId="37214"/>
    <cellStyle name="Title 10 20" xfId="37215"/>
    <cellStyle name="Title 10 21" xfId="37216"/>
    <cellStyle name="Title 10 22" xfId="37217"/>
    <cellStyle name="Title 10 23" xfId="37218"/>
    <cellStyle name="Title 10 24" xfId="37219"/>
    <cellStyle name="Title 10 25" xfId="37220"/>
    <cellStyle name="Title 10 26" xfId="37221"/>
    <cellStyle name="Title 10 27" xfId="37222"/>
    <cellStyle name="Title 10 28" xfId="37223"/>
    <cellStyle name="Title 10 29" xfId="37224"/>
    <cellStyle name="Title 10 3" xfId="3522"/>
    <cellStyle name="Title 10 3 10" xfId="37225"/>
    <cellStyle name="Title 10 3 11" xfId="37226"/>
    <cellStyle name="Title 10 3 12" xfId="37227"/>
    <cellStyle name="Title 10 3 13" xfId="37228"/>
    <cellStyle name="Title 10 3 14" xfId="37229"/>
    <cellStyle name="Title 10 3 15" xfId="37230"/>
    <cellStyle name="Title 10 3 16" xfId="37231"/>
    <cellStyle name="Title 10 3 17" xfId="37232"/>
    <cellStyle name="Title 10 3 18" xfId="37233"/>
    <cellStyle name="Title 10 3 19" xfId="37234"/>
    <cellStyle name="Title 10 3 2" xfId="37235"/>
    <cellStyle name="Title 10 3 20" xfId="37236"/>
    <cellStyle name="Title 10 3 21" xfId="37237"/>
    <cellStyle name="Title 10 3 22" xfId="37238"/>
    <cellStyle name="Title 10 3 23" xfId="37239"/>
    <cellStyle name="Title 10 3 24" xfId="37240"/>
    <cellStyle name="Title 10 3 25" xfId="37241"/>
    <cellStyle name="Title 10 3 26" xfId="37242"/>
    <cellStyle name="Title 10 3 27" xfId="37243"/>
    <cellStyle name="Title 10 3 28" xfId="37244"/>
    <cellStyle name="Title 10 3 29" xfId="37245"/>
    <cellStyle name="Title 10 3 3" xfId="37246"/>
    <cellStyle name="Title 10 3 30" xfId="37247"/>
    <cellStyle name="Title 10 3 31" xfId="37248"/>
    <cellStyle name="Title 10 3 32" xfId="37249"/>
    <cellStyle name="Title 10 3 33" xfId="37250"/>
    <cellStyle name="Title 10 3 34" xfId="37251"/>
    <cellStyle name="Title 10 3 35" xfId="37252"/>
    <cellStyle name="Title 10 3 36" xfId="37253"/>
    <cellStyle name="Title 10 3 37" xfId="37254"/>
    <cellStyle name="Title 10 3 38" xfId="37255"/>
    <cellStyle name="Title 10 3 39" xfId="37256"/>
    <cellStyle name="Title 10 3 4" xfId="37257"/>
    <cellStyle name="Title 10 3 40" xfId="37258"/>
    <cellStyle name="Title 10 3 41" xfId="37259"/>
    <cellStyle name="Title 10 3 42" xfId="37260"/>
    <cellStyle name="Title 10 3 43" xfId="37261"/>
    <cellStyle name="Title 10 3 44" xfId="37262"/>
    <cellStyle name="Title 10 3 45" xfId="37263"/>
    <cellStyle name="Title 10 3 46" xfId="37264"/>
    <cellStyle name="Title 10 3 47" xfId="37265"/>
    <cellStyle name="Title 10 3 48" xfId="37266"/>
    <cellStyle name="Title 10 3 49" xfId="37267"/>
    <cellStyle name="Title 10 3 5" xfId="37268"/>
    <cellStyle name="Title 10 3 50" xfId="37269"/>
    <cellStyle name="Title 10 3 51" xfId="37270"/>
    <cellStyle name="Title 10 3 52" xfId="37271"/>
    <cellStyle name="Title 10 3 53" xfId="37272"/>
    <cellStyle name="Title 10 3 54" xfId="37273"/>
    <cellStyle name="Title 10 3 55" xfId="37274"/>
    <cellStyle name="Title 10 3 56" xfId="37275"/>
    <cellStyle name="Title 10 3 57" xfId="37276"/>
    <cellStyle name="Title 10 3 58" xfId="37277"/>
    <cellStyle name="Title 10 3 59" xfId="37278"/>
    <cellStyle name="Title 10 3 6" xfId="37279"/>
    <cellStyle name="Title 10 3 60" xfId="37280"/>
    <cellStyle name="Title 10 3 61" xfId="37281"/>
    <cellStyle name="Title 10 3 62" xfId="37282"/>
    <cellStyle name="Title 10 3 63" xfId="37283"/>
    <cellStyle name="Title 10 3 64" xfId="37284"/>
    <cellStyle name="Title 10 3 65" xfId="37285"/>
    <cellStyle name="Title 10 3 66" xfId="37286"/>
    <cellStyle name="Title 10 3 67" xfId="37287"/>
    <cellStyle name="Title 10 3 7" xfId="37288"/>
    <cellStyle name="Title 10 3 8" xfId="37289"/>
    <cellStyle name="Title 10 3 9" xfId="37290"/>
    <cellStyle name="Title 10 30" xfId="37291"/>
    <cellStyle name="Title 10 31" xfId="37292"/>
    <cellStyle name="Title 10 32" xfId="37293"/>
    <cellStyle name="Title 10 33" xfId="37294"/>
    <cellStyle name="Title 10 34" xfId="37295"/>
    <cellStyle name="Title 10 35" xfId="37296"/>
    <cellStyle name="Title 10 36" xfId="37297"/>
    <cellStyle name="Title 10 37" xfId="37298"/>
    <cellStyle name="Title 10 38" xfId="37299"/>
    <cellStyle name="Title 10 39" xfId="37300"/>
    <cellStyle name="Title 10 4" xfId="37301"/>
    <cellStyle name="Title 10 40" xfId="37302"/>
    <cellStyle name="Title 10 41" xfId="37303"/>
    <cellStyle name="Title 10 42" xfId="37304"/>
    <cellStyle name="Title 10 43" xfId="37305"/>
    <cellStyle name="Title 10 44" xfId="37306"/>
    <cellStyle name="Title 10 45" xfId="37307"/>
    <cellStyle name="Title 10 46" xfId="37308"/>
    <cellStyle name="Title 10 47" xfId="37309"/>
    <cellStyle name="Title 10 48" xfId="37310"/>
    <cellStyle name="Title 10 49" xfId="37311"/>
    <cellStyle name="Title 10 5" xfId="37312"/>
    <cellStyle name="Title 10 50" xfId="37313"/>
    <cellStyle name="Title 10 51" xfId="37314"/>
    <cellStyle name="Title 10 52" xfId="37315"/>
    <cellStyle name="Title 10 53" xfId="37316"/>
    <cellStyle name="Title 10 54" xfId="37317"/>
    <cellStyle name="Title 10 55" xfId="37318"/>
    <cellStyle name="Title 10 56" xfId="37319"/>
    <cellStyle name="Title 10 57" xfId="37320"/>
    <cellStyle name="Title 10 58" xfId="37321"/>
    <cellStyle name="Title 10 59" xfId="37322"/>
    <cellStyle name="Title 10 6" xfId="37323"/>
    <cellStyle name="Title 10 60" xfId="37324"/>
    <cellStyle name="Title 10 61" xfId="37325"/>
    <cellStyle name="Title 10 62" xfId="37326"/>
    <cellStyle name="Title 10 63" xfId="37327"/>
    <cellStyle name="Title 10 64" xfId="37328"/>
    <cellStyle name="Title 10 65" xfId="37329"/>
    <cellStyle name="Title 10 66" xfId="37330"/>
    <cellStyle name="Title 10 67" xfId="37331"/>
    <cellStyle name="Title 10 68" xfId="37332"/>
    <cellStyle name="Title 10 69" xfId="37333"/>
    <cellStyle name="Title 10 7" xfId="37334"/>
    <cellStyle name="Title 10 8" xfId="37335"/>
    <cellStyle name="Title 10 9" xfId="37336"/>
    <cellStyle name="Title 11" xfId="1537"/>
    <cellStyle name="Title 11 10" xfId="37337"/>
    <cellStyle name="Title 11 11" xfId="37338"/>
    <cellStyle name="Title 11 12" xfId="37339"/>
    <cellStyle name="Title 11 13" xfId="37340"/>
    <cellStyle name="Title 11 14" xfId="37341"/>
    <cellStyle name="Title 11 15" xfId="37342"/>
    <cellStyle name="Title 11 16" xfId="37343"/>
    <cellStyle name="Title 11 17" xfId="37344"/>
    <cellStyle name="Title 11 18" xfId="37345"/>
    <cellStyle name="Title 11 19" xfId="37346"/>
    <cellStyle name="Title 11 2" xfId="3523"/>
    <cellStyle name="Title 11 2 10" xfId="37347"/>
    <cellStyle name="Title 11 2 11" xfId="37348"/>
    <cellStyle name="Title 11 2 12" xfId="37349"/>
    <cellStyle name="Title 11 2 13" xfId="37350"/>
    <cellStyle name="Title 11 2 14" xfId="37351"/>
    <cellStyle name="Title 11 2 15" xfId="37352"/>
    <cellStyle name="Title 11 2 16" xfId="37353"/>
    <cellStyle name="Title 11 2 17" xfId="37354"/>
    <cellStyle name="Title 11 2 18" xfId="37355"/>
    <cellStyle name="Title 11 2 19" xfId="37356"/>
    <cellStyle name="Title 11 2 2" xfId="37357"/>
    <cellStyle name="Title 11 2 20" xfId="37358"/>
    <cellStyle name="Title 11 2 21" xfId="37359"/>
    <cellStyle name="Title 11 2 22" xfId="37360"/>
    <cellStyle name="Title 11 2 23" xfId="37361"/>
    <cellStyle name="Title 11 2 24" xfId="37362"/>
    <cellStyle name="Title 11 2 25" xfId="37363"/>
    <cellStyle name="Title 11 2 26" xfId="37364"/>
    <cellStyle name="Title 11 2 27" xfId="37365"/>
    <cellStyle name="Title 11 2 28" xfId="37366"/>
    <cellStyle name="Title 11 2 29" xfId="37367"/>
    <cellStyle name="Title 11 2 3" xfId="37368"/>
    <cellStyle name="Title 11 2 30" xfId="37369"/>
    <cellStyle name="Title 11 2 31" xfId="37370"/>
    <cellStyle name="Title 11 2 32" xfId="37371"/>
    <cellStyle name="Title 11 2 33" xfId="37372"/>
    <cellStyle name="Title 11 2 34" xfId="37373"/>
    <cellStyle name="Title 11 2 35" xfId="37374"/>
    <cellStyle name="Title 11 2 36" xfId="37375"/>
    <cellStyle name="Title 11 2 37" xfId="37376"/>
    <cellStyle name="Title 11 2 38" xfId="37377"/>
    <cellStyle name="Title 11 2 39" xfId="37378"/>
    <cellStyle name="Title 11 2 4" xfId="37379"/>
    <cellStyle name="Title 11 2 40" xfId="37380"/>
    <cellStyle name="Title 11 2 41" xfId="37381"/>
    <cellStyle name="Title 11 2 42" xfId="37382"/>
    <cellStyle name="Title 11 2 43" xfId="37383"/>
    <cellStyle name="Title 11 2 44" xfId="37384"/>
    <cellStyle name="Title 11 2 45" xfId="37385"/>
    <cellStyle name="Title 11 2 46" xfId="37386"/>
    <cellStyle name="Title 11 2 47" xfId="37387"/>
    <cellStyle name="Title 11 2 48" xfId="37388"/>
    <cellStyle name="Title 11 2 49" xfId="37389"/>
    <cellStyle name="Title 11 2 5" xfId="37390"/>
    <cellStyle name="Title 11 2 50" xfId="37391"/>
    <cellStyle name="Title 11 2 51" xfId="37392"/>
    <cellStyle name="Title 11 2 52" xfId="37393"/>
    <cellStyle name="Title 11 2 53" xfId="37394"/>
    <cellStyle name="Title 11 2 54" xfId="37395"/>
    <cellStyle name="Title 11 2 55" xfId="37396"/>
    <cellStyle name="Title 11 2 56" xfId="37397"/>
    <cellStyle name="Title 11 2 57" xfId="37398"/>
    <cellStyle name="Title 11 2 58" xfId="37399"/>
    <cellStyle name="Title 11 2 59" xfId="37400"/>
    <cellStyle name="Title 11 2 6" xfId="37401"/>
    <cellStyle name="Title 11 2 60" xfId="37402"/>
    <cellStyle name="Title 11 2 61" xfId="37403"/>
    <cellStyle name="Title 11 2 62" xfId="37404"/>
    <cellStyle name="Title 11 2 63" xfId="37405"/>
    <cellStyle name="Title 11 2 64" xfId="37406"/>
    <cellStyle name="Title 11 2 65" xfId="37407"/>
    <cellStyle name="Title 11 2 66" xfId="37408"/>
    <cellStyle name="Title 11 2 67" xfId="37409"/>
    <cellStyle name="Title 11 2 7" xfId="37410"/>
    <cellStyle name="Title 11 2 8" xfId="37411"/>
    <cellStyle name="Title 11 2 9" xfId="37412"/>
    <cellStyle name="Title 11 20" xfId="37413"/>
    <cellStyle name="Title 11 21" xfId="37414"/>
    <cellStyle name="Title 11 22" xfId="37415"/>
    <cellStyle name="Title 11 23" xfId="37416"/>
    <cellStyle name="Title 11 24" xfId="37417"/>
    <cellStyle name="Title 11 25" xfId="37418"/>
    <cellStyle name="Title 11 26" xfId="37419"/>
    <cellStyle name="Title 11 27" xfId="37420"/>
    <cellStyle name="Title 11 28" xfId="37421"/>
    <cellStyle name="Title 11 29" xfId="37422"/>
    <cellStyle name="Title 11 3" xfId="3524"/>
    <cellStyle name="Title 11 3 10" xfId="37423"/>
    <cellStyle name="Title 11 3 11" xfId="37424"/>
    <cellStyle name="Title 11 3 12" xfId="37425"/>
    <cellStyle name="Title 11 3 13" xfId="37426"/>
    <cellStyle name="Title 11 3 14" xfId="37427"/>
    <cellStyle name="Title 11 3 15" xfId="37428"/>
    <cellStyle name="Title 11 3 16" xfId="37429"/>
    <cellStyle name="Title 11 3 17" xfId="37430"/>
    <cellStyle name="Title 11 3 18" xfId="37431"/>
    <cellStyle name="Title 11 3 19" xfId="37432"/>
    <cellStyle name="Title 11 3 2" xfId="37433"/>
    <cellStyle name="Title 11 3 20" xfId="37434"/>
    <cellStyle name="Title 11 3 21" xfId="37435"/>
    <cellStyle name="Title 11 3 22" xfId="37436"/>
    <cellStyle name="Title 11 3 23" xfId="37437"/>
    <cellStyle name="Title 11 3 24" xfId="37438"/>
    <cellStyle name="Title 11 3 25" xfId="37439"/>
    <cellStyle name="Title 11 3 26" xfId="37440"/>
    <cellStyle name="Title 11 3 27" xfId="37441"/>
    <cellStyle name="Title 11 3 28" xfId="37442"/>
    <cellStyle name="Title 11 3 29" xfId="37443"/>
    <cellStyle name="Title 11 3 3" xfId="37444"/>
    <cellStyle name="Title 11 3 30" xfId="37445"/>
    <cellStyle name="Title 11 3 31" xfId="37446"/>
    <cellStyle name="Title 11 3 32" xfId="37447"/>
    <cellStyle name="Title 11 3 33" xfId="37448"/>
    <cellStyle name="Title 11 3 34" xfId="37449"/>
    <cellStyle name="Title 11 3 35" xfId="37450"/>
    <cellStyle name="Title 11 3 36" xfId="37451"/>
    <cellStyle name="Title 11 3 37" xfId="37452"/>
    <cellStyle name="Title 11 3 38" xfId="37453"/>
    <cellStyle name="Title 11 3 39" xfId="37454"/>
    <cellStyle name="Title 11 3 4" xfId="37455"/>
    <cellStyle name="Title 11 3 40" xfId="37456"/>
    <cellStyle name="Title 11 3 41" xfId="37457"/>
    <cellStyle name="Title 11 3 42" xfId="37458"/>
    <cellStyle name="Title 11 3 43" xfId="37459"/>
    <cellStyle name="Title 11 3 44" xfId="37460"/>
    <cellStyle name="Title 11 3 45" xfId="37461"/>
    <cellStyle name="Title 11 3 46" xfId="37462"/>
    <cellStyle name="Title 11 3 47" xfId="37463"/>
    <cellStyle name="Title 11 3 48" xfId="37464"/>
    <cellStyle name="Title 11 3 49" xfId="37465"/>
    <cellStyle name="Title 11 3 5" xfId="37466"/>
    <cellStyle name="Title 11 3 50" xfId="37467"/>
    <cellStyle name="Title 11 3 51" xfId="37468"/>
    <cellStyle name="Title 11 3 52" xfId="37469"/>
    <cellStyle name="Title 11 3 53" xfId="37470"/>
    <cellStyle name="Title 11 3 54" xfId="37471"/>
    <cellStyle name="Title 11 3 55" xfId="37472"/>
    <cellStyle name="Title 11 3 56" xfId="37473"/>
    <cellStyle name="Title 11 3 57" xfId="37474"/>
    <cellStyle name="Title 11 3 58" xfId="37475"/>
    <cellStyle name="Title 11 3 59" xfId="37476"/>
    <cellStyle name="Title 11 3 6" xfId="37477"/>
    <cellStyle name="Title 11 3 60" xfId="37478"/>
    <cellStyle name="Title 11 3 61" xfId="37479"/>
    <cellStyle name="Title 11 3 62" xfId="37480"/>
    <cellStyle name="Title 11 3 63" xfId="37481"/>
    <cellStyle name="Title 11 3 64" xfId="37482"/>
    <cellStyle name="Title 11 3 65" xfId="37483"/>
    <cellStyle name="Title 11 3 66" xfId="37484"/>
    <cellStyle name="Title 11 3 67" xfId="37485"/>
    <cellStyle name="Title 11 3 7" xfId="37486"/>
    <cellStyle name="Title 11 3 8" xfId="37487"/>
    <cellStyle name="Title 11 3 9" xfId="37488"/>
    <cellStyle name="Title 11 30" xfId="37489"/>
    <cellStyle name="Title 11 31" xfId="37490"/>
    <cellStyle name="Title 11 32" xfId="37491"/>
    <cellStyle name="Title 11 33" xfId="37492"/>
    <cellStyle name="Title 11 34" xfId="37493"/>
    <cellStyle name="Title 11 35" xfId="37494"/>
    <cellStyle name="Title 11 36" xfId="37495"/>
    <cellStyle name="Title 11 37" xfId="37496"/>
    <cellStyle name="Title 11 38" xfId="37497"/>
    <cellStyle name="Title 11 39" xfId="37498"/>
    <cellStyle name="Title 11 4" xfId="37499"/>
    <cellStyle name="Title 11 40" xfId="37500"/>
    <cellStyle name="Title 11 41" xfId="37501"/>
    <cellStyle name="Title 11 42" xfId="37502"/>
    <cellStyle name="Title 11 43" xfId="37503"/>
    <cellStyle name="Title 11 44" xfId="37504"/>
    <cellStyle name="Title 11 45" xfId="37505"/>
    <cellStyle name="Title 11 46" xfId="37506"/>
    <cellStyle name="Title 11 47" xfId="37507"/>
    <cellStyle name="Title 11 48" xfId="37508"/>
    <cellStyle name="Title 11 49" xfId="37509"/>
    <cellStyle name="Title 11 5" xfId="37510"/>
    <cellStyle name="Title 11 50" xfId="37511"/>
    <cellStyle name="Title 11 51" xfId="37512"/>
    <cellStyle name="Title 11 52" xfId="37513"/>
    <cellStyle name="Title 11 53" xfId="37514"/>
    <cellStyle name="Title 11 54" xfId="37515"/>
    <cellStyle name="Title 11 55" xfId="37516"/>
    <cellStyle name="Title 11 56" xfId="37517"/>
    <cellStyle name="Title 11 57" xfId="37518"/>
    <cellStyle name="Title 11 58" xfId="37519"/>
    <cellStyle name="Title 11 59" xfId="37520"/>
    <cellStyle name="Title 11 6" xfId="37521"/>
    <cellStyle name="Title 11 60" xfId="37522"/>
    <cellStyle name="Title 11 61" xfId="37523"/>
    <cellStyle name="Title 11 62" xfId="37524"/>
    <cellStyle name="Title 11 63" xfId="37525"/>
    <cellStyle name="Title 11 64" xfId="37526"/>
    <cellStyle name="Title 11 65" xfId="37527"/>
    <cellStyle name="Title 11 66" xfId="37528"/>
    <cellStyle name="Title 11 67" xfId="37529"/>
    <cellStyle name="Title 11 68" xfId="37530"/>
    <cellStyle name="Title 11 69" xfId="37531"/>
    <cellStyle name="Title 11 7" xfId="37532"/>
    <cellStyle name="Title 11 8" xfId="37533"/>
    <cellStyle name="Title 11 9" xfId="37534"/>
    <cellStyle name="Title 12" xfId="1538"/>
    <cellStyle name="Title 12 10" xfId="37535"/>
    <cellStyle name="Title 12 11" xfId="37536"/>
    <cellStyle name="Title 12 12" xfId="37537"/>
    <cellStyle name="Title 12 13" xfId="37538"/>
    <cellStyle name="Title 12 14" xfId="37539"/>
    <cellStyle name="Title 12 15" xfId="37540"/>
    <cellStyle name="Title 12 16" xfId="37541"/>
    <cellStyle name="Title 12 17" xfId="37542"/>
    <cellStyle name="Title 12 18" xfId="37543"/>
    <cellStyle name="Title 12 19" xfId="37544"/>
    <cellStyle name="Title 12 2" xfId="3525"/>
    <cellStyle name="Title 12 2 10" xfId="37545"/>
    <cellStyle name="Title 12 2 11" xfId="37546"/>
    <cellStyle name="Title 12 2 12" xfId="37547"/>
    <cellStyle name="Title 12 2 13" xfId="37548"/>
    <cellStyle name="Title 12 2 14" xfId="37549"/>
    <cellStyle name="Title 12 2 15" xfId="37550"/>
    <cellStyle name="Title 12 2 16" xfId="37551"/>
    <cellStyle name="Title 12 2 17" xfId="37552"/>
    <cellStyle name="Title 12 2 18" xfId="37553"/>
    <cellStyle name="Title 12 2 19" xfId="37554"/>
    <cellStyle name="Title 12 2 2" xfId="37555"/>
    <cellStyle name="Title 12 2 20" xfId="37556"/>
    <cellStyle name="Title 12 2 21" xfId="37557"/>
    <cellStyle name="Title 12 2 22" xfId="37558"/>
    <cellStyle name="Title 12 2 23" xfId="37559"/>
    <cellStyle name="Title 12 2 24" xfId="37560"/>
    <cellStyle name="Title 12 2 25" xfId="37561"/>
    <cellStyle name="Title 12 2 26" xfId="37562"/>
    <cellStyle name="Title 12 2 27" xfId="37563"/>
    <cellStyle name="Title 12 2 28" xfId="37564"/>
    <cellStyle name="Title 12 2 29" xfId="37565"/>
    <cellStyle name="Title 12 2 3" xfId="37566"/>
    <cellStyle name="Title 12 2 30" xfId="37567"/>
    <cellStyle name="Title 12 2 31" xfId="37568"/>
    <cellStyle name="Title 12 2 32" xfId="37569"/>
    <cellStyle name="Title 12 2 33" xfId="37570"/>
    <cellStyle name="Title 12 2 34" xfId="37571"/>
    <cellStyle name="Title 12 2 35" xfId="37572"/>
    <cellStyle name="Title 12 2 36" xfId="37573"/>
    <cellStyle name="Title 12 2 37" xfId="37574"/>
    <cellStyle name="Title 12 2 38" xfId="37575"/>
    <cellStyle name="Title 12 2 39" xfId="37576"/>
    <cellStyle name="Title 12 2 4" xfId="37577"/>
    <cellStyle name="Title 12 2 40" xfId="37578"/>
    <cellStyle name="Title 12 2 41" xfId="37579"/>
    <cellStyle name="Title 12 2 42" xfId="37580"/>
    <cellStyle name="Title 12 2 43" xfId="37581"/>
    <cellStyle name="Title 12 2 44" xfId="37582"/>
    <cellStyle name="Title 12 2 45" xfId="37583"/>
    <cellStyle name="Title 12 2 46" xfId="37584"/>
    <cellStyle name="Title 12 2 47" xfId="37585"/>
    <cellStyle name="Title 12 2 48" xfId="37586"/>
    <cellStyle name="Title 12 2 49" xfId="37587"/>
    <cellStyle name="Title 12 2 5" xfId="37588"/>
    <cellStyle name="Title 12 2 50" xfId="37589"/>
    <cellStyle name="Title 12 2 51" xfId="37590"/>
    <cellStyle name="Title 12 2 52" xfId="37591"/>
    <cellStyle name="Title 12 2 53" xfId="37592"/>
    <cellStyle name="Title 12 2 54" xfId="37593"/>
    <cellStyle name="Title 12 2 55" xfId="37594"/>
    <cellStyle name="Title 12 2 56" xfId="37595"/>
    <cellStyle name="Title 12 2 57" xfId="37596"/>
    <cellStyle name="Title 12 2 58" xfId="37597"/>
    <cellStyle name="Title 12 2 59" xfId="37598"/>
    <cellStyle name="Title 12 2 6" xfId="37599"/>
    <cellStyle name="Title 12 2 60" xfId="37600"/>
    <cellStyle name="Title 12 2 61" xfId="37601"/>
    <cellStyle name="Title 12 2 62" xfId="37602"/>
    <cellStyle name="Title 12 2 63" xfId="37603"/>
    <cellStyle name="Title 12 2 64" xfId="37604"/>
    <cellStyle name="Title 12 2 65" xfId="37605"/>
    <cellStyle name="Title 12 2 66" xfId="37606"/>
    <cellStyle name="Title 12 2 67" xfId="37607"/>
    <cellStyle name="Title 12 2 7" xfId="37608"/>
    <cellStyle name="Title 12 2 8" xfId="37609"/>
    <cellStyle name="Title 12 2 9" xfId="37610"/>
    <cellStyle name="Title 12 20" xfId="37611"/>
    <cellStyle name="Title 12 21" xfId="37612"/>
    <cellStyle name="Title 12 22" xfId="37613"/>
    <cellStyle name="Title 12 23" xfId="37614"/>
    <cellStyle name="Title 12 24" xfId="37615"/>
    <cellStyle name="Title 12 25" xfId="37616"/>
    <cellStyle name="Title 12 26" xfId="37617"/>
    <cellStyle name="Title 12 27" xfId="37618"/>
    <cellStyle name="Title 12 28" xfId="37619"/>
    <cellStyle name="Title 12 29" xfId="37620"/>
    <cellStyle name="Title 12 3" xfId="3526"/>
    <cellStyle name="Title 12 3 10" xfId="37621"/>
    <cellStyle name="Title 12 3 11" xfId="37622"/>
    <cellStyle name="Title 12 3 12" xfId="37623"/>
    <cellStyle name="Title 12 3 13" xfId="37624"/>
    <cellStyle name="Title 12 3 14" xfId="37625"/>
    <cellStyle name="Title 12 3 15" xfId="37626"/>
    <cellStyle name="Title 12 3 16" xfId="37627"/>
    <cellStyle name="Title 12 3 17" xfId="37628"/>
    <cellStyle name="Title 12 3 18" xfId="37629"/>
    <cellStyle name="Title 12 3 19" xfId="37630"/>
    <cellStyle name="Title 12 3 2" xfId="37631"/>
    <cellStyle name="Title 12 3 20" xfId="37632"/>
    <cellStyle name="Title 12 3 21" xfId="37633"/>
    <cellStyle name="Title 12 3 22" xfId="37634"/>
    <cellStyle name="Title 12 3 23" xfId="37635"/>
    <cellStyle name="Title 12 3 24" xfId="37636"/>
    <cellStyle name="Title 12 3 25" xfId="37637"/>
    <cellStyle name="Title 12 3 26" xfId="37638"/>
    <cellStyle name="Title 12 3 27" xfId="37639"/>
    <cellStyle name="Title 12 3 28" xfId="37640"/>
    <cellStyle name="Title 12 3 29" xfId="37641"/>
    <cellStyle name="Title 12 3 3" xfId="37642"/>
    <cellStyle name="Title 12 3 30" xfId="37643"/>
    <cellStyle name="Title 12 3 31" xfId="37644"/>
    <cellStyle name="Title 12 3 32" xfId="37645"/>
    <cellStyle name="Title 12 3 33" xfId="37646"/>
    <cellStyle name="Title 12 3 34" xfId="37647"/>
    <cellStyle name="Title 12 3 35" xfId="37648"/>
    <cellStyle name="Title 12 3 36" xfId="37649"/>
    <cellStyle name="Title 12 3 37" xfId="37650"/>
    <cellStyle name="Title 12 3 38" xfId="37651"/>
    <cellStyle name="Title 12 3 39" xfId="37652"/>
    <cellStyle name="Title 12 3 4" xfId="37653"/>
    <cellStyle name="Title 12 3 40" xfId="37654"/>
    <cellStyle name="Title 12 3 41" xfId="37655"/>
    <cellStyle name="Title 12 3 42" xfId="37656"/>
    <cellStyle name="Title 12 3 43" xfId="37657"/>
    <cellStyle name="Title 12 3 44" xfId="37658"/>
    <cellStyle name="Title 12 3 45" xfId="37659"/>
    <cellStyle name="Title 12 3 46" xfId="37660"/>
    <cellStyle name="Title 12 3 47" xfId="37661"/>
    <cellStyle name="Title 12 3 48" xfId="37662"/>
    <cellStyle name="Title 12 3 49" xfId="37663"/>
    <cellStyle name="Title 12 3 5" xfId="37664"/>
    <cellStyle name="Title 12 3 50" xfId="37665"/>
    <cellStyle name="Title 12 3 51" xfId="37666"/>
    <cellStyle name="Title 12 3 52" xfId="37667"/>
    <cellStyle name="Title 12 3 53" xfId="37668"/>
    <cellStyle name="Title 12 3 54" xfId="37669"/>
    <cellStyle name="Title 12 3 55" xfId="37670"/>
    <cellStyle name="Title 12 3 56" xfId="37671"/>
    <cellStyle name="Title 12 3 57" xfId="37672"/>
    <cellStyle name="Title 12 3 58" xfId="37673"/>
    <cellStyle name="Title 12 3 59" xfId="37674"/>
    <cellStyle name="Title 12 3 6" xfId="37675"/>
    <cellStyle name="Title 12 3 60" xfId="37676"/>
    <cellStyle name="Title 12 3 61" xfId="37677"/>
    <cellStyle name="Title 12 3 62" xfId="37678"/>
    <cellStyle name="Title 12 3 63" xfId="37679"/>
    <cellStyle name="Title 12 3 64" xfId="37680"/>
    <cellStyle name="Title 12 3 65" xfId="37681"/>
    <cellStyle name="Title 12 3 66" xfId="37682"/>
    <cellStyle name="Title 12 3 67" xfId="37683"/>
    <cellStyle name="Title 12 3 7" xfId="37684"/>
    <cellStyle name="Title 12 3 8" xfId="37685"/>
    <cellStyle name="Title 12 3 9" xfId="37686"/>
    <cellStyle name="Title 12 30" xfId="37687"/>
    <cellStyle name="Title 12 31" xfId="37688"/>
    <cellStyle name="Title 12 32" xfId="37689"/>
    <cellStyle name="Title 12 33" xfId="37690"/>
    <cellStyle name="Title 12 34" xfId="37691"/>
    <cellStyle name="Title 12 35" xfId="37692"/>
    <cellStyle name="Title 12 36" xfId="37693"/>
    <cellStyle name="Title 12 37" xfId="37694"/>
    <cellStyle name="Title 12 38" xfId="37695"/>
    <cellStyle name="Title 12 39" xfId="37696"/>
    <cellStyle name="Title 12 4" xfId="37697"/>
    <cellStyle name="Title 12 40" xfId="37698"/>
    <cellStyle name="Title 12 41" xfId="37699"/>
    <cellStyle name="Title 12 42" xfId="37700"/>
    <cellStyle name="Title 12 43" xfId="37701"/>
    <cellStyle name="Title 12 44" xfId="37702"/>
    <cellStyle name="Title 12 45" xfId="37703"/>
    <cellStyle name="Title 12 46" xfId="37704"/>
    <cellStyle name="Title 12 47" xfId="37705"/>
    <cellStyle name="Title 12 48" xfId="37706"/>
    <cellStyle name="Title 12 49" xfId="37707"/>
    <cellStyle name="Title 12 5" xfId="37708"/>
    <cellStyle name="Title 12 50" xfId="37709"/>
    <cellStyle name="Title 12 51" xfId="37710"/>
    <cellStyle name="Title 12 52" xfId="37711"/>
    <cellStyle name="Title 12 53" xfId="37712"/>
    <cellStyle name="Title 12 54" xfId="37713"/>
    <cellStyle name="Title 12 55" xfId="37714"/>
    <cellStyle name="Title 12 56" xfId="37715"/>
    <cellStyle name="Title 12 57" xfId="37716"/>
    <cellStyle name="Title 12 58" xfId="37717"/>
    <cellStyle name="Title 12 59" xfId="37718"/>
    <cellStyle name="Title 12 6" xfId="37719"/>
    <cellStyle name="Title 12 60" xfId="37720"/>
    <cellStyle name="Title 12 61" xfId="37721"/>
    <cellStyle name="Title 12 62" xfId="37722"/>
    <cellStyle name="Title 12 63" xfId="37723"/>
    <cellStyle name="Title 12 64" xfId="37724"/>
    <cellStyle name="Title 12 65" xfId="37725"/>
    <cellStyle name="Title 12 66" xfId="37726"/>
    <cellStyle name="Title 12 67" xfId="37727"/>
    <cellStyle name="Title 12 68" xfId="37728"/>
    <cellStyle name="Title 12 69" xfId="37729"/>
    <cellStyle name="Title 12 7" xfId="37730"/>
    <cellStyle name="Title 12 8" xfId="37731"/>
    <cellStyle name="Title 12 9" xfId="37732"/>
    <cellStyle name="Title 13" xfId="1539"/>
    <cellStyle name="Title 13 10" xfId="37733"/>
    <cellStyle name="Title 13 11" xfId="37734"/>
    <cellStyle name="Title 13 12" xfId="37735"/>
    <cellStyle name="Title 13 13" xfId="37736"/>
    <cellStyle name="Title 13 14" xfId="37737"/>
    <cellStyle name="Title 13 15" xfId="37738"/>
    <cellStyle name="Title 13 16" xfId="37739"/>
    <cellStyle name="Title 13 17" xfId="37740"/>
    <cellStyle name="Title 13 18" xfId="37741"/>
    <cellStyle name="Title 13 19" xfId="37742"/>
    <cellStyle name="Title 13 2" xfId="3527"/>
    <cellStyle name="Title 13 2 10" xfId="37743"/>
    <cellStyle name="Title 13 2 11" xfId="37744"/>
    <cellStyle name="Title 13 2 12" xfId="37745"/>
    <cellStyle name="Title 13 2 13" xfId="37746"/>
    <cellStyle name="Title 13 2 14" xfId="37747"/>
    <cellStyle name="Title 13 2 15" xfId="37748"/>
    <cellStyle name="Title 13 2 16" xfId="37749"/>
    <cellStyle name="Title 13 2 17" xfId="37750"/>
    <cellStyle name="Title 13 2 18" xfId="37751"/>
    <cellStyle name="Title 13 2 19" xfId="37752"/>
    <cellStyle name="Title 13 2 2" xfId="37753"/>
    <cellStyle name="Title 13 2 20" xfId="37754"/>
    <cellStyle name="Title 13 2 21" xfId="37755"/>
    <cellStyle name="Title 13 2 22" xfId="37756"/>
    <cellStyle name="Title 13 2 23" xfId="37757"/>
    <cellStyle name="Title 13 2 24" xfId="37758"/>
    <cellStyle name="Title 13 2 25" xfId="37759"/>
    <cellStyle name="Title 13 2 26" xfId="37760"/>
    <cellStyle name="Title 13 2 27" xfId="37761"/>
    <cellStyle name="Title 13 2 28" xfId="37762"/>
    <cellStyle name="Title 13 2 29" xfId="37763"/>
    <cellStyle name="Title 13 2 3" xfId="37764"/>
    <cellStyle name="Title 13 2 30" xfId="37765"/>
    <cellStyle name="Title 13 2 31" xfId="37766"/>
    <cellStyle name="Title 13 2 32" xfId="37767"/>
    <cellStyle name="Title 13 2 33" xfId="37768"/>
    <cellStyle name="Title 13 2 34" xfId="37769"/>
    <cellStyle name="Title 13 2 35" xfId="37770"/>
    <cellStyle name="Title 13 2 36" xfId="37771"/>
    <cellStyle name="Title 13 2 37" xfId="37772"/>
    <cellStyle name="Title 13 2 38" xfId="37773"/>
    <cellStyle name="Title 13 2 39" xfId="37774"/>
    <cellStyle name="Title 13 2 4" xfId="37775"/>
    <cellStyle name="Title 13 2 40" xfId="37776"/>
    <cellStyle name="Title 13 2 41" xfId="37777"/>
    <cellStyle name="Title 13 2 42" xfId="37778"/>
    <cellStyle name="Title 13 2 43" xfId="37779"/>
    <cellStyle name="Title 13 2 44" xfId="37780"/>
    <cellStyle name="Title 13 2 45" xfId="37781"/>
    <cellStyle name="Title 13 2 46" xfId="37782"/>
    <cellStyle name="Title 13 2 47" xfId="37783"/>
    <cellStyle name="Title 13 2 48" xfId="37784"/>
    <cellStyle name="Title 13 2 49" xfId="37785"/>
    <cellStyle name="Title 13 2 5" xfId="37786"/>
    <cellStyle name="Title 13 2 50" xfId="37787"/>
    <cellStyle name="Title 13 2 51" xfId="37788"/>
    <cellStyle name="Title 13 2 52" xfId="37789"/>
    <cellStyle name="Title 13 2 53" xfId="37790"/>
    <cellStyle name="Title 13 2 54" xfId="37791"/>
    <cellStyle name="Title 13 2 55" xfId="37792"/>
    <cellStyle name="Title 13 2 56" xfId="37793"/>
    <cellStyle name="Title 13 2 57" xfId="37794"/>
    <cellStyle name="Title 13 2 58" xfId="37795"/>
    <cellStyle name="Title 13 2 59" xfId="37796"/>
    <cellStyle name="Title 13 2 6" xfId="37797"/>
    <cellStyle name="Title 13 2 60" xfId="37798"/>
    <cellStyle name="Title 13 2 61" xfId="37799"/>
    <cellStyle name="Title 13 2 62" xfId="37800"/>
    <cellStyle name="Title 13 2 63" xfId="37801"/>
    <cellStyle name="Title 13 2 64" xfId="37802"/>
    <cellStyle name="Title 13 2 65" xfId="37803"/>
    <cellStyle name="Title 13 2 66" xfId="37804"/>
    <cellStyle name="Title 13 2 67" xfId="37805"/>
    <cellStyle name="Title 13 2 7" xfId="37806"/>
    <cellStyle name="Title 13 2 8" xfId="37807"/>
    <cellStyle name="Title 13 2 9" xfId="37808"/>
    <cellStyle name="Title 13 20" xfId="37809"/>
    <cellStyle name="Title 13 21" xfId="37810"/>
    <cellStyle name="Title 13 22" xfId="37811"/>
    <cellStyle name="Title 13 23" xfId="37812"/>
    <cellStyle name="Title 13 24" xfId="37813"/>
    <cellStyle name="Title 13 25" xfId="37814"/>
    <cellStyle name="Title 13 26" xfId="37815"/>
    <cellStyle name="Title 13 27" xfId="37816"/>
    <cellStyle name="Title 13 28" xfId="37817"/>
    <cellStyle name="Title 13 29" xfId="37818"/>
    <cellStyle name="Title 13 3" xfId="3528"/>
    <cellStyle name="Title 13 3 10" xfId="37819"/>
    <cellStyle name="Title 13 3 11" xfId="37820"/>
    <cellStyle name="Title 13 3 12" xfId="37821"/>
    <cellStyle name="Title 13 3 13" xfId="37822"/>
    <cellStyle name="Title 13 3 14" xfId="37823"/>
    <cellStyle name="Title 13 3 15" xfId="37824"/>
    <cellStyle name="Title 13 3 16" xfId="37825"/>
    <cellStyle name="Title 13 3 17" xfId="37826"/>
    <cellStyle name="Title 13 3 18" xfId="37827"/>
    <cellStyle name="Title 13 3 19" xfId="37828"/>
    <cellStyle name="Title 13 3 2" xfId="37829"/>
    <cellStyle name="Title 13 3 20" xfId="37830"/>
    <cellStyle name="Title 13 3 21" xfId="37831"/>
    <cellStyle name="Title 13 3 22" xfId="37832"/>
    <cellStyle name="Title 13 3 23" xfId="37833"/>
    <cellStyle name="Title 13 3 24" xfId="37834"/>
    <cellStyle name="Title 13 3 25" xfId="37835"/>
    <cellStyle name="Title 13 3 26" xfId="37836"/>
    <cellStyle name="Title 13 3 27" xfId="37837"/>
    <cellStyle name="Title 13 3 28" xfId="37838"/>
    <cellStyle name="Title 13 3 29" xfId="37839"/>
    <cellStyle name="Title 13 3 3" xfId="37840"/>
    <cellStyle name="Title 13 3 30" xfId="37841"/>
    <cellStyle name="Title 13 3 31" xfId="37842"/>
    <cellStyle name="Title 13 3 32" xfId="37843"/>
    <cellStyle name="Title 13 3 33" xfId="37844"/>
    <cellStyle name="Title 13 3 34" xfId="37845"/>
    <cellStyle name="Title 13 3 35" xfId="37846"/>
    <cellStyle name="Title 13 3 36" xfId="37847"/>
    <cellStyle name="Title 13 3 37" xfId="37848"/>
    <cellStyle name="Title 13 3 38" xfId="37849"/>
    <cellStyle name="Title 13 3 39" xfId="37850"/>
    <cellStyle name="Title 13 3 4" xfId="37851"/>
    <cellStyle name="Title 13 3 40" xfId="37852"/>
    <cellStyle name="Title 13 3 41" xfId="37853"/>
    <cellStyle name="Title 13 3 42" xfId="37854"/>
    <cellStyle name="Title 13 3 43" xfId="37855"/>
    <cellStyle name="Title 13 3 44" xfId="37856"/>
    <cellStyle name="Title 13 3 45" xfId="37857"/>
    <cellStyle name="Title 13 3 46" xfId="37858"/>
    <cellStyle name="Title 13 3 47" xfId="37859"/>
    <cellStyle name="Title 13 3 48" xfId="37860"/>
    <cellStyle name="Title 13 3 49" xfId="37861"/>
    <cellStyle name="Title 13 3 5" xfId="37862"/>
    <cellStyle name="Title 13 3 50" xfId="37863"/>
    <cellStyle name="Title 13 3 51" xfId="37864"/>
    <cellStyle name="Title 13 3 52" xfId="37865"/>
    <cellStyle name="Title 13 3 53" xfId="37866"/>
    <cellStyle name="Title 13 3 54" xfId="37867"/>
    <cellStyle name="Title 13 3 55" xfId="37868"/>
    <cellStyle name="Title 13 3 56" xfId="37869"/>
    <cellStyle name="Title 13 3 57" xfId="37870"/>
    <cellStyle name="Title 13 3 58" xfId="37871"/>
    <cellStyle name="Title 13 3 59" xfId="37872"/>
    <cellStyle name="Title 13 3 6" xfId="37873"/>
    <cellStyle name="Title 13 3 60" xfId="37874"/>
    <cellStyle name="Title 13 3 61" xfId="37875"/>
    <cellStyle name="Title 13 3 62" xfId="37876"/>
    <cellStyle name="Title 13 3 63" xfId="37877"/>
    <cellStyle name="Title 13 3 64" xfId="37878"/>
    <cellStyle name="Title 13 3 65" xfId="37879"/>
    <cellStyle name="Title 13 3 66" xfId="37880"/>
    <cellStyle name="Title 13 3 67" xfId="37881"/>
    <cellStyle name="Title 13 3 7" xfId="37882"/>
    <cellStyle name="Title 13 3 8" xfId="37883"/>
    <cellStyle name="Title 13 3 9" xfId="37884"/>
    <cellStyle name="Title 13 30" xfId="37885"/>
    <cellStyle name="Title 13 31" xfId="37886"/>
    <cellStyle name="Title 13 32" xfId="37887"/>
    <cellStyle name="Title 13 33" xfId="37888"/>
    <cellStyle name="Title 13 34" xfId="37889"/>
    <cellStyle name="Title 13 35" xfId="37890"/>
    <cellStyle name="Title 13 36" xfId="37891"/>
    <cellStyle name="Title 13 37" xfId="37892"/>
    <cellStyle name="Title 13 38" xfId="37893"/>
    <cellStyle name="Title 13 39" xfId="37894"/>
    <cellStyle name="Title 13 4" xfId="37895"/>
    <cellStyle name="Title 13 40" xfId="37896"/>
    <cellStyle name="Title 13 41" xfId="37897"/>
    <cellStyle name="Title 13 42" xfId="37898"/>
    <cellStyle name="Title 13 43" xfId="37899"/>
    <cellStyle name="Title 13 44" xfId="37900"/>
    <cellStyle name="Title 13 45" xfId="37901"/>
    <cellStyle name="Title 13 46" xfId="37902"/>
    <cellStyle name="Title 13 47" xfId="37903"/>
    <cellStyle name="Title 13 48" xfId="37904"/>
    <cellStyle name="Title 13 49" xfId="37905"/>
    <cellStyle name="Title 13 5" xfId="37906"/>
    <cellStyle name="Title 13 50" xfId="37907"/>
    <cellStyle name="Title 13 51" xfId="37908"/>
    <cellStyle name="Title 13 52" xfId="37909"/>
    <cellStyle name="Title 13 53" xfId="37910"/>
    <cellStyle name="Title 13 54" xfId="37911"/>
    <cellStyle name="Title 13 55" xfId="37912"/>
    <cellStyle name="Title 13 56" xfId="37913"/>
    <cellStyle name="Title 13 57" xfId="37914"/>
    <cellStyle name="Title 13 58" xfId="37915"/>
    <cellStyle name="Title 13 59" xfId="37916"/>
    <cellStyle name="Title 13 6" xfId="37917"/>
    <cellStyle name="Title 13 60" xfId="37918"/>
    <cellStyle name="Title 13 61" xfId="37919"/>
    <cellStyle name="Title 13 62" xfId="37920"/>
    <cellStyle name="Title 13 63" xfId="37921"/>
    <cellStyle name="Title 13 64" xfId="37922"/>
    <cellStyle name="Title 13 65" xfId="37923"/>
    <cellStyle name="Title 13 66" xfId="37924"/>
    <cellStyle name="Title 13 67" xfId="37925"/>
    <cellStyle name="Title 13 68" xfId="37926"/>
    <cellStyle name="Title 13 69" xfId="37927"/>
    <cellStyle name="Title 13 7" xfId="37928"/>
    <cellStyle name="Title 13 8" xfId="37929"/>
    <cellStyle name="Title 13 9" xfId="37930"/>
    <cellStyle name="Title 14" xfId="1540"/>
    <cellStyle name="Title 14 10" xfId="37931"/>
    <cellStyle name="Title 14 11" xfId="37932"/>
    <cellStyle name="Title 14 12" xfId="37933"/>
    <cellStyle name="Title 14 13" xfId="37934"/>
    <cellStyle name="Title 14 14" xfId="37935"/>
    <cellStyle name="Title 14 15" xfId="37936"/>
    <cellStyle name="Title 14 16" xfId="37937"/>
    <cellStyle name="Title 14 17" xfId="37938"/>
    <cellStyle name="Title 14 18" xfId="37939"/>
    <cellStyle name="Title 14 19" xfId="37940"/>
    <cellStyle name="Title 14 2" xfId="3529"/>
    <cellStyle name="Title 14 2 10" xfId="37941"/>
    <cellStyle name="Title 14 2 11" xfId="37942"/>
    <cellStyle name="Title 14 2 12" xfId="37943"/>
    <cellStyle name="Title 14 2 13" xfId="37944"/>
    <cellStyle name="Title 14 2 14" xfId="37945"/>
    <cellStyle name="Title 14 2 15" xfId="37946"/>
    <cellStyle name="Title 14 2 16" xfId="37947"/>
    <cellStyle name="Title 14 2 17" xfId="37948"/>
    <cellStyle name="Title 14 2 18" xfId="37949"/>
    <cellStyle name="Title 14 2 19" xfId="37950"/>
    <cellStyle name="Title 14 2 2" xfId="37951"/>
    <cellStyle name="Title 14 2 20" xfId="37952"/>
    <cellStyle name="Title 14 2 21" xfId="37953"/>
    <cellStyle name="Title 14 2 22" xfId="37954"/>
    <cellStyle name="Title 14 2 23" xfId="37955"/>
    <cellStyle name="Title 14 2 24" xfId="37956"/>
    <cellStyle name="Title 14 2 25" xfId="37957"/>
    <cellStyle name="Title 14 2 26" xfId="37958"/>
    <cellStyle name="Title 14 2 27" xfId="37959"/>
    <cellStyle name="Title 14 2 28" xfId="37960"/>
    <cellStyle name="Title 14 2 29" xfId="37961"/>
    <cellStyle name="Title 14 2 3" xfId="37962"/>
    <cellStyle name="Title 14 2 30" xfId="37963"/>
    <cellStyle name="Title 14 2 31" xfId="37964"/>
    <cellStyle name="Title 14 2 32" xfId="37965"/>
    <cellStyle name="Title 14 2 33" xfId="37966"/>
    <cellStyle name="Title 14 2 34" xfId="37967"/>
    <cellStyle name="Title 14 2 35" xfId="37968"/>
    <cellStyle name="Title 14 2 36" xfId="37969"/>
    <cellStyle name="Title 14 2 37" xfId="37970"/>
    <cellStyle name="Title 14 2 38" xfId="37971"/>
    <cellStyle name="Title 14 2 39" xfId="37972"/>
    <cellStyle name="Title 14 2 4" xfId="37973"/>
    <cellStyle name="Title 14 2 40" xfId="37974"/>
    <cellStyle name="Title 14 2 41" xfId="37975"/>
    <cellStyle name="Title 14 2 42" xfId="37976"/>
    <cellStyle name="Title 14 2 43" xfId="37977"/>
    <cellStyle name="Title 14 2 44" xfId="37978"/>
    <cellStyle name="Title 14 2 45" xfId="37979"/>
    <cellStyle name="Title 14 2 46" xfId="37980"/>
    <cellStyle name="Title 14 2 47" xfId="37981"/>
    <cellStyle name="Title 14 2 48" xfId="37982"/>
    <cellStyle name="Title 14 2 49" xfId="37983"/>
    <cellStyle name="Title 14 2 5" xfId="37984"/>
    <cellStyle name="Title 14 2 50" xfId="37985"/>
    <cellStyle name="Title 14 2 51" xfId="37986"/>
    <cellStyle name="Title 14 2 52" xfId="37987"/>
    <cellStyle name="Title 14 2 53" xfId="37988"/>
    <cellStyle name="Title 14 2 54" xfId="37989"/>
    <cellStyle name="Title 14 2 55" xfId="37990"/>
    <cellStyle name="Title 14 2 56" xfId="37991"/>
    <cellStyle name="Title 14 2 57" xfId="37992"/>
    <cellStyle name="Title 14 2 58" xfId="37993"/>
    <cellStyle name="Title 14 2 59" xfId="37994"/>
    <cellStyle name="Title 14 2 6" xfId="37995"/>
    <cellStyle name="Title 14 2 60" xfId="37996"/>
    <cellStyle name="Title 14 2 61" xfId="37997"/>
    <cellStyle name="Title 14 2 62" xfId="37998"/>
    <cellStyle name="Title 14 2 63" xfId="37999"/>
    <cellStyle name="Title 14 2 64" xfId="38000"/>
    <cellStyle name="Title 14 2 65" xfId="38001"/>
    <cellStyle name="Title 14 2 66" xfId="38002"/>
    <cellStyle name="Title 14 2 67" xfId="38003"/>
    <cellStyle name="Title 14 2 7" xfId="38004"/>
    <cellStyle name="Title 14 2 8" xfId="38005"/>
    <cellStyle name="Title 14 2 9" xfId="38006"/>
    <cellStyle name="Title 14 20" xfId="38007"/>
    <cellStyle name="Title 14 21" xfId="38008"/>
    <cellStyle name="Title 14 22" xfId="38009"/>
    <cellStyle name="Title 14 23" xfId="38010"/>
    <cellStyle name="Title 14 24" xfId="38011"/>
    <cellStyle name="Title 14 25" xfId="38012"/>
    <cellStyle name="Title 14 26" xfId="38013"/>
    <cellStyle name="Title 14 27" xfId="38014"/>
    <cellStyle name="Title 14 28" xfId="38015"/>
    <cellStyle name="Title 14 29" xfId="38016"/>
    <cellStyle name="Title 14 3" xfId="3530"/>
    <cellStyle name="Title 14 3 10" xfId="38017"/>
    <cellStyle name="Title 14 3 11" xfId="38018"/>
    <cellStyle name="Title 14 3 12" xfId="38019"/>
    <cellStyle name="Title 14 3 13" xfId="38020"/>
    <cellStyle name="Title 14 3 14" xfId="38021"/>
    <cellStyle name="Title 14 3 15" xfId="38022"/>
    <cellStyle name="Title 14 3 16" xfId="38023"/>
    <cellStyle name="Title 14 3 17" xfId="38024"/>
    <cellStyle name="Title 14 3 18" xfId="38025"/>
    <cellStyle name="Title 14 3 19" xfId="38026"/>
    <cellStyle name="Title 14 3 2" xfId="38027"/>
    <cellStyle name="Title 14 3 20" xfId="38028"/>
    <cellStyle name="Title 14 3 21" xfId="38029"/>
    <cellStyle name="Title 14 3 22" xfId="38030"/>
    <cellStyle name="Title 14 3 23" xfId="38031"/>
    <cellStyle name="Title 14 3 24" xfId="38032"/>
    <cellStyle name="Title 14 3 25" xfId="38033"/>
    <cellStyle name="Title 14 3 26" xfId="38034"/>
    <cellStyle name="Title 14 3 27" xfId="38035"/>
    <cellStyle name="Title 14 3 28" xfId="38036"/>
    <cellStyle name="Title 14 3 29" xfId="38037"/>
    <cellStyle name="Title 14 3 3" xfId="38038"/>
    <cellStyle name="Title 14 3 30" xfId="38039"/>
    <cellStyle name="Title 14 3 31" xfId="38040"/>
    <cellStyle name="Title 14 3 32" xfId="38041"/>
    <cellStyle name="Title 14 3 33" xfId="38042"/>
    <cellStyle name="Title 14 3 34" xfId="38043"/>
    <cellStyle name="Title 14 3 35" xfId="38044"/>
    <cellStyle name="Title 14 3 36" xfId="38045"/>
    <cellStyle name="Title 14 3 37" xfId="38046"/>
    <cellStyle name="Title 14 3 38" xfId="38047"/>
    <cellStyle name="Title 14 3 39" xfId="38048"/>
    <cellStyle name="Title 14 3 4" xfId="38049"/>
    <cellStyle name="Title 14 3 40" xfId="38050"/>
    <cellStyle name="Title 14 3 41" xfId="38051"/>
    <cellStyle name="Title 14 3 42" xfId="38052"/>
    <cellStyle name="Title 14 3 43" xfId="38053"/>
    <cellStyle name="Title 14 3 44" xfId="38054"/>
    <cellStyle name="Title 14 3 45" xfId="38055"/>
    <cellStyle name="Title 14 3 46" xfId="38056"/>
    <cellStyle name="Title 14 3 47" xfId="38057"/>
    <cellStyle name="Title 14 3 48" xfId="38058"/>
    <cellStyle name="Title 14 3 49" xfId="38059"/>
    <cellStyle name="Title 14 3 5" xfId="38060"/>
    <cellStyle name="Title 14 3 50" xfId="38061"/>
    <cellStyle name="Title 14 3 51" xfId="38062"/>
    <cellStyle name="Title 14 3 52" xfId="38063"/>
    <cellStyle name="Title 14 3 53" xfId="38064"/>
    <cellStyle name="Title 14 3 54" xfId="38065"/>
    <cellStyle name="Title 14 3 55" xfId="38066"/>
    <cellStyle name="Title 14 3 56" xfId="38067"/>
    <cellStyle name="Title 14 3 57" xfId="38068"/>
    <cellStyle name="Title 14 3 58" xfId="38069"/>
    <cellStyle name="Title 14 3 59" xfId="38070"/>
    <cellStyle name="Title 14 3 6" xfId="38071"/>
    <cellStyle name="Title 14 3 60" xfId="38072"/>
    <cellStyle name="Title 14 3 61" xfId="38073"/>
    <cellStyle name="Title 14 3 62" xfId="38074"/>
    <cellStyle name="Title 14 3 63" xfId="38075"/>
    <cellStyle name="Title 14 3 64" xfId="38076"/>
    <cellStyle name="Title 14 3 65" xfId="38077"/>
    <cellStyle name="Title 14 3 66" xfId="38078"/>
    <cellStyle name="Title 14 3 67" xfId="38079"/>
    <cellStyle name="Title 14 3 7" xfId="38080"/>
    <cellStyle name="Title 14 3 8" xfId="38081"/>
    <cellStyle name="Title 14 3 9" xfId="38082"/>
    <cellStyle name="Title 14 30" xfId="38083"/>
    <cellStyle name="Title 14 31" xfId="38084"/>
    <cellStyle name="Title 14 32" xfId="38085"/>
    <cellStyle name="Title 14 33" xfId="38086"/>
    <cellStyle name="Title 14 34" xfId="38087"/>
    <cellStyle name="Title 14 35" xfId="38088"/>
    <cellStyle name="Title 14 36" xfId="38089"/>
    <cellStyle name="Title 14 37" xfId="38090"/>
    <cellStyle name="Title 14 38" xfId="38091"/>
    <cellStyle name="Title 14 39" xfId="38092"/>
    <cellStyle name="Title 14 4" xfId="38093"/>
    <cellStyle name="Title 14 40" xfId="38094"/>
    <cellStyle name="Title 14 41" xfId="38095"/>
    <cellStyle name="Title 14 42" xfId="38096"/>
    <cellStyle name="Title 14 43" xfId="38097"/>
    <cellStyle name="Title 14 44" xfId="38098"/>
    <cellStyle name="Title 14 45" xfId="38099"/>
    <cellStyle name="Title 14 46" xfId="38100"/>
    <cellStyle name="Title 14 47" xfId="38101"/>
    <cellStyle name="Title 14 48" xfId="38102"/>
    <cellStyle name="Title 14 49" xfId="38103"/>
    <cellStyle name="Title 14 5" xfId="38104"/>
    <cellStyle name="Title 14 50" xfId="38105"/>
    <cellStyle name="Title 14 51" xfId="38106"/>
    <cellStyle name="Title 14 52" xfId="38107"/>
    <cellStyle name="Title 14 53" xfId="38108"/>
    <cellStyle name="Title 14 54" xfId="38109"/>
    <cellStyle name="Title 14 55" xfId="38110"/>
    <cellStyle name="Title 14 56" xfId="38111"/>
    <cellStyle name="Title 14 57" xfId="38112"/>
    <cellStyle name="Title 14 58" xfId="38113"/>
    <cellStyle name="Title 14 59" xfId="38114"/>
    <cellStyle name="Title 14 6" xfId="38115"/>
    <cellStyle name="Title 14 60" xfId="38116"/>
    <cellStyle name="Title 14 61" xfId="38117"/>
    <cellStyle name="Title 14 62" xfId="38118"/>
    <cellStyle name="Title 14 63" xfId="38119"/>
    <cellStyle name="Title 14 64" xfId="38120"/>
    <cellStyle name="Title 14 65" xfId="38121"/>
    <cellStyle name="Title 14 66" xfId="38122"/>
    <cellStyle name="Title 14 67" xfId="38123"/>
    <cellStyle name="Title 14 68" xfId="38124"/>
    <cellStyle name="Title 14 69" xfId="38125"/>
    <cellStyle name="Title 14 7" xfId="38126"/>
    <cellStyle name="Title 14 8" xfId="38127"/>
    <cellStyle name="Title 14 9" xfId="38128"/>
    <cellStyle name="Title 15" xfId="1541"/>
    <cellStyle name="Title 15 10" xfId="38129"/>
    <cellStyle name="Title 15 11" xfId="38130"/>
    <cellStyle name="Title 15 12" xfId="38131"/>
    <cellStyle name="Title 15 13" xfId="38132"/>
    <cellStyle name="Title 15 14" xfId="38133"/>
    <cellStyle name="Title 15 15" xfId="38134"/>
    <cellStyle name="Title 15 16" xfId="38135"/>
    <cellStyle name="Title 15 17" xfId="38136"/>
    <cellStyle name="Title 15 18" xfId="38137"/>
    <cellStyle name="Title 15 19" xfId="38138"/>
    <cellStyle name="Title 15 2" xfId="3531"/>
    <cellStyle name="Title 15 2 10" xfId="38139"/>
    <cellStyle name="Title 15 2 11" xfId="38140"/>
    <cellStyle name="Title 15 2 12" xfId="38141"/>
    <cellStyle name="Title 15 2 13" xfId="38142"/>
    <cellStyle name="Title 15 2 14" xfId="38143"/>
    <cellStyle name="Title 15 2 15" xfId="38144"/>
    <cellStyle name="Title 15 2 16" xfId="38145"/>
    <cellStyle name="Title 15 2 17" xfId="38146"/>
    <cellStyle name="Title 15 2 18" xfId="38147"/>
    <cellStyle name="Title 15 2 19" xfId="38148"/>
    <cellStyle name="Title 15 2 2" xfId="38149"/>
    <cellStyle name="Title 15 2 20" xfId="38150"/>
    <cellStyle name="Title 15 2 21" xfId="38151"/>
    <cellStyle name="Title 15 2 22" xfId="38152"/>
    <cellStyle name="Title 15 2 23" xfId="38153"/>
    <cellStyle name="Title 15 2 24" xfId="38154"/>
    <cellStyle name="Title 15 2 25" xfId="38155"/>
    <cellStyle name="Title 15 2 26" xfId="38156"/>
    <cellStyle name="Title 15 2 27" xfId="38157"/>
    <cellStyle name="Title 15 2 28" xfId="38158"/>
    <cellStyle name="Title 15 2 29" xfId="38159"/>
    <cellStyle name="Title 15 2 3" xfId="38160"/>
    <cellStyle name="Title 15 2 30" xfId="38161"/>
    <cellStyle name="Title 15 2 31" xfId="38162"/>
    <cellStyle name="Title 15 2 32" xfId="38163"/>
    <cellStyle name="Title 15 2 33" xfId="38164"/>
    <cellStyle name="Title 15 2 34" xfId="38165"/>
    <cellStyle name="Title 15 2 35" xfId="38166"/>
    <cellStyle name="Title 15 2 36" xfId="38167"/>
    <cellStyle name="Title 15 2 37" xfId="38168"/>
    <cellStyle name="Title 15 2 38" xfId="38169"/>
    <cellStyle name="Title 15 2 39" xfId="38170"/>
    <cellStyle name="Title 15 2 4" xfId="38171"/>
    <cellStyle name="Title 15 2 40" xfId="38172"/>
    <cellStyle name="Title 15 2 41" xfId="38173"/>
    <cellStyle name="Title 15 2 42" xfId="38174"/>
    <cellStyle name="Title 15 2 43" xfId="38175"/>
    <cellStyle name="Title 15 2 44" xfId="38176"/>
    <cellStyle name="Title 15 2 45" xfId="38177"/>
    <cellStyle name="Title 15 2 46" xfId="38178"/>
    <cellStyle name="Title 15 2 47" xfId="38179"/>
    <cellStyle name="Title 15 2 48" xfId="38180"/>
    <cellStyle name="Title 15 2 49" xfId="38181"/>
    <cellStyle name="Title 15 2 5" xfId="38182"/>
    <cellStyle name="Title 15 2 50" xfId="38183"/>
    <cellStyle name="Title 15 2 51" xfId="38184"/>
    <cellStyle name="Title 15 2 52" xfId="38185"/>
    <cellStyle name="Title 15 2 53" xfId="38186"/>
    <cellStyle name="Title 15 2 54" xfId="38187"/>
    <cellStyle name="Title 15 2 55" xfId="38188"/>
    <cellStyle name="Title 15 2 56" xfId="38189"/>
    <cellStyle name="Title 15 2 57" xfId="38190"/>
    <cellStyle name="Title 15 2 58" xfId="38191"/>
    <cellStyle name="Title 15 2 59" xfId="38192"/>
    <cellStyle name="Title 15 2 6" xfId="38193"/>
    <cellStyle name="Title 15 2 60" xfId="38194"/>
    <cellStyle name="Title 15 2 61" xfId="38195"/>
    <cellStyle name="Title 15 2 62" xfId="38196"/>
    <cellStyle name="Title 15 2 63" xfId="38197"/>
    <cellStyle name="Title 15 2 64" xfId="38198"/>
    <cellStyle name="Title 15 2 65" xfId="38199"/>
    <cellStyle name="Title 15 2 66" xfId="38200"/>
    <cellStyle name="Title 15 2 67" xfId="38201"/>
    <cellStyle name="Title 15 2 7" xfId="38202"/>
    <cellStyle name="Title 15 2 8" xfId="38203"/>
    <cellStyle name="Title 15 2 9" xfId="38204"/>
    <cellStyle name="Title 15 20" xfId="38205"/>
    <cellStyle name="Title 15 21" xfId="38206"/>
    <cellStyle name="Title 15 22" xfId="38207"/>
    <cellStyle name="Title 15 23" xfId="38208"/>
    <cellStyle name="Title 15 24" xfId="38209"/>
    <cellStyle name="Title 15 25" xfId="38210"/>
    <cellStyle name="Title 15 26" xfId="38211"/>
    <cellStyle name="Title 15 27" xfId="38212"/>
    <cellStyle name="Title 15 28" xfId="38213"/>
    <cellStyle name="Title 15 29" xfId="38214"/>
    <cellStyle name="Title 15 3" xfId="3532"/>
    <cellStyle name="Title 15 3 10" xfId="38215"/>
    <cellStyle name="Title 15 3 11" xfId="38216"/>
    <cellStyle name="Title 15 3 12" xfId="38217"/>
    <cellStyle name="Title 15 3 13" xfId="38218"/>
    <cellStyle name="Title 15 3 14" xfId="38219"/>
    <cellStyle name="Title 15 3 15" xfId="38220"/>
    <cellStyle name="Title 15 3 16" xfId="38221"/>
    <cellStyle name="Title 15 3 17" xfId="38222"/>
    <cellStyle name="Title 15 3 18" xfId="38223"/>
    <cellStyle name="Title 15 3 19" xfId="38224"/>
    <cellStyle name="Title 15 3 2" xfId="38225"/>
    <cellStyle name="Title 15 3 20" xfId="38226"/>
    <cellStyle name="Title 15 3 21" xfId="38227"/>
    <cellStyle name="Title 15 3 22" xfId="38228"/>
    <cellStyle name="Title 15 3 23" xfId="38229"/>
    <cellStyle name="Title 15 3 24" xfId="38230"/>
    <cellStyle name="Title 15 3 25" xfId="38231"/>
    <cellStyle name="Title 15 3 26" xfId="38232"/>
    <cellStyle name="Title 15 3 27" xfId="38233"/>
    <cellStyle name="Title 15 3 28" xfId="38234"/>
    <cellStyle name="Title 15 3 29" xfId="38235"/>
    <cellStyle name="Title 15 3 3" xfId="38236"/>
    <cellStyle name="Title 15 3 30" xfId="38237"/>
    <cellStyle name="Title 15 3 31" xfId="38238"/>
    <cellStyle name="Title 15 3 32" xfId="38239"/>
    <cellStyle name="Title 15 3 33" xfId="38240"/>
    <cellStyle name="Title 15 3 34" xfId="38241"/>
    <cellStyle name="Title 15 3 35" xfId="38242"/>
    <cellStyle name="Title 15 3 36" xfId="38243"/>
    <cellStyle name="Title 15 3 37" xfId="38244"/>
    <cellStyle name="Title 15 3 38" xfId="38245"/>
    <cellStyle name="Title 15 3 39" xfId="38246"/>
    <cellStyle name="Title 15 3 4" xfId="38247"/>
    <cellStyle name="Title 15 3 40" xfId="38248"/>
    <cellStyle name="Title 15 3 41" xfId="38249"/>
    <cellStyle name="Title 15 3 42" xfId="38250"/>
    <cellStyle name="Title 15 3 43" xfId="38251"/>
    <cellStyle name="Title 15 3 44" xfId="38252"/>
    <cellStyle name="Title 15 3 45" xfId="38253"/>
    <cellStyle name="Title 15 3 46" xfId="38254"/>
    <cellStyle name="Title 15 3 47" xfId="38255"/>
    <cellStyle name="Title 15 3 48" xfId="38256"/>
    <cellStyle name="Title 15 3 49" xfId="38257"/>
    <cellStyle name="Title 15 3 5" xfId="38258"/>
    <cellStyle name="Title 15 3 50" xfId="38259"/>
    <cellStyle name="Title 15 3 51" xfId="38260"/>
    <cellStyle name="Title 15 3 52" xfId="38261"/>
    <cellStyle name="Title 15 3 53" xfId="38262"/>
    <cellStyle name="Title 15 3 54" xfId="38263"/>
    <cellStyle name="Title 15 3 55" xfId="38264"/>
    <cellStyle name="Title 15 3 56" xfId="38265"/>
    <cellStyle name="Title 15 3 57" xfId="38266"/>
    <cellStyle name="Title 15 3 58" xfId="38267"/>
    <cellStyle name="Title 15 3 59" xfId="38268"/>
    <cellStyle name="Title 15 3 6" xfId="38269"/>
    <cellStyle name="Title 15 3 60" xfId="38270"/>
    <cellStyle name="Title 15 3 61" xfId="38271"/>
    <cellStyle name="Title 15 3 62" xfId="38272"/>
    <cellStyle name="Title 15 3 63" xfId="38273"/>
    <cellStyle name="Title 15 3 64" xfId="38274"/>
    <cellStyle name="Title 15 3 65" xfId="38275"/>
    <cellStyle name="Title 15 3 66" xfId="38276"/>
    <cellStyle name="Title 15 3 67" xfId="38277"/>
    <cellStyle name="Title 15 3 7" xfId="38278"/>
    <cellStyle name="Title 15 3 8" xfId="38279"/>
    <cellStyle name="Title 15 3 9" xfId="38280"/>
    <cellStyle name="Title 15 30" xfId="38281"/>
    <cellStyle name="Title 15 31" xfId="38282"/>
    <cellStyle name="Title 15 32" xfId="38283"/>
    <cellStyle name="Title 15 33" xfId="38284"/>
    <cellStyle name="Title 15 34" xfId="38285"/>
    <cellStyle name="Title 15 35" xfId="38286"/>
    <cellStyle name="Title 15 36" xfId="38287"/>
    <cellStyle name="Title 15 37" xfId="38288"/>
    <cellStyle name="Title 15 38" xfId="38289"/>
    <cellStyle name="Title 15 39" xfId="38290"/>
    <cellStyle name="Title 15 4" xfId="38291"/>
    <cellStyle name="Title 15 40" xfId="38292"/>
    <cellStyle name="Title 15 41" xfId="38293"/>
    <cellStyle name="Title 15 42" xfId="38294"/>
    <cellStyle name="Title 15 43" xfId="38295"/>
    <cellStyle name="Title 15 44" xfId="38296"/>
    <cellStyle name="Title 15 45" xfId="38297"/>
    <cellStyle name="Title 15 46" xfId="38298"/>
    <cellStyle name="Title 15 47" xfId="38299"/>
    <cellStyle name="Title 15 48" xfId="38300"/>
    <cellStyle name="Title 15 49" xfId="38301"/>
    <cellStyle name="Title 15 5" xfId="38302"/>
    <cellStyle name="Title 15 50" xfId="38303"/>
    <cellStyle name="Title 15 51" xfId="38304"/>
    <cellStyle name="Title 15 52" xfId="38305"/>
    <cellStyle name="Title 15 53" xfId="38306"/>
    <cellStyle name="Title 15 54" xfId="38307"/>
    <cellStyle name="Title 15 55" xfId="38308"/>
    <cellStyle name="Title 15 56" xfId="38309"/>
    <cellStyle name="Title 15 57" xfId="38310"/>
    <cellStyle name="Title 15 58" xfId="38311"/>
    <cellStyle name="Title 15 59" xfId="38312"/>
    <cellStyle name="Title 15 6" xfId="38313"/>
    <cellStyle name="Title 15 60" xfId="38314"/>
    <cellStyle name="Title 15 61" xfId="38315"/>
    <cellStyle name="Title 15 62" xfId="38316"/>
    <cellStyle name="Title 15 63" xfId="38317"/>
    <cellStyle name="Title 15 64" xfId="38318"/>
    <cellStyle name="Title 15 65" xfId="38319"/>
    <cellStyle name="Title 15 66" xfId="38320"/>
    <cellStyle name="Title 15 67" xfId="38321"/>
    <cellStyle name="Title 15 68" xfId="38322"/>
    <cellStyle name="Title 15 69" xfId="38323"/>
    <cellStyle name="Title 15 7" xfId="38324"/>
    <cellStyle name="Title 15 8" xfId="38325"/>
    <cellStyle name="Title 15 9" xfId="38326"/>
    <cellStyle name="Title 16" xfId="1542"/>
    <cellStyle name="Title 16 10" xfId="38327"/>
    <cellStyle name="Title 16 11" xfId="38328"/>
    <cellStyle name="Title 16 12" xfId="38329"/>
    <cellStyle name="Title 16 13" xfId="38330"/>
    <cellStyle name="Title 16 14" xfId="38331"/>
    <cellStyle name="Title 16 15" xfId="38332"/>
    <cellStyle name="Title 16 16" xfId="38333"/>
    <cellStyle name="Title 16 17" xfId="38334"/>
    <cellStyle name="Title 16 18" xfId="38335"/>
    <cellStyle name="Title 16 19" xfId="38336"/>
    <cellStyle name="Title 16 2" xfId="3533"/>
    <cellStyle name="Title 16 2 10" xfId="38337"/>
    <cellStyle name="Title 16 2 11" xfId="38338"/>
    <cellStyle name="Title 16 2 12" xfId="38339"/>
    <cellStyle name="Title 16 2 13" xfId="38340"/>
    <cellStyle name="Title 16 2 14" xfId="38341"/>
    <cellStyle name="Title 16 2 15" xfId="38342"/>
    <cellStyle name="Title 16 2 16" xfId="38343"/>
    <cellStyle name="Title 16 2 17" xfId="38344"/>
    <cellStyle name="Title 16 2 18" xfId="38345"/>
    <cellStyle name="Title 16 2 19" xfId="38346"/>
    <cellStyle name="Title 16 2 2" xfId="38347"/>
    <cellStyle name="Title 16 2 20" xfId="38348"/>
    <cellStyle name="Title 16 2 21" xfId="38349"/>
    <cellStyle name="Title 16 2 22" xfId="38350"/>
    <cellStyle name="Title 16 2 23" xfId="38351"/>
    <cellStyle name="Title 16 2 24" xfId="38352"/>
    <cellStyle name="Title 16 2 25" xfId="38353"/>
    <cellStyle name="Title 16 2 26" xfId="38354"/>
    <cellStyle name="Title 16 2 27" xfId="38355"/>
    <cellStyle name="Title 16 2 28" xfId="38356"/>
    <cellStyle name="Title 16 2 29" xfId="38357"/>
    <cellStyle name="Title 16 2 3" xfId="38358"/>
    <cellStyle name="Title 16 2 30" xfId="38359"/>
    <cellStyle name="Title 16 2 31" xfId="38360"/>
    <cellStyle name="Title 16 2 32" xfId="38361"/>
    <cellStyle name="Title 16 2 33" xfId="38362"/>
    <cellStyle name="Title 16 2 34" xfId="38363"/>
    <cellStyle name="Title 16 2 35" xfId="38364"/>
    <cellStyle name="Title 16 2 36" xfId="38365"/>
    <cellStyle name="Title 16 2 37" xfId="38366"/>
    <cellStyle name="Title 16 2 38" xfId="38367"/>
    <cellStyle name="Title 16 2 39" xfId="38368"/>
    <cellStyle name="Title 16 2 4" xfId="38369"/>
    <cellStyle name="Title 16 2 40" xfId="38370"/>
    <cellStyle name="Title 16 2 41" xfId="38371"/>
    <cellStyle name="Title 16 2 42" xfId="38372"/>
    <cellStyle name="Title 16 2 43" xfId="38373"/>
    <cellStyle name="Title 16 2 44" xfId="38374"/>
    <cellStyle name="Title 16 2 45" xfId="38375"/>
    <cellStyle name="Title 16 2 46" xfId="38376"/>
    <cellStyle name="Title 16 2 47" xfId="38377"/>
    <cellStyle name="Title 16 2 48" xfId="38378"/>
    <cellStyle name="Title 16 2 49" xfId="38379"/>
    <cellStyle name="Title 16 2 5" xfId="38380"/>
    <cellStyle name="Title 16 2 50" xfId="38381"/>
    <cellStyle name="Title 16 2 51" xfId="38382"/>
    <cellStyle name="Title 16 2 52" xfId="38383"/>
    <cellStyle name="Title 16 2 53" xfId="38384"/>
    <cellStyle name="Title 16 2 54" xfId="38385"/>
    <cellStyle name="Title 16 2 55" xfId="38386"/>
    <cellStyle name="Title 16 2 56" xfId="38387"/>
    <cellStyle name="Title 16 2 57" xfId="38388"/>
    <cellStyle name="Title 16 2 58" xfId="38389"/>
    <cellStyle name="Title 16 2 59" xfId="38390"/>
    <cellStyle name="Title 16 2 6" xfId="38391"/>
    <cellStyle name="Title 16 2 60" xfId="38392"/>
    <cellStyle name="Title 16 2 61" xfId="38393"/>
    <cellStyle name="Title 16 2 62" xfId="38394"/>
    <cellStyle name="Title 16 2 63" xfId="38395"/>
    <cellStyle name="Title 16 2 64" xfId="38396"/>
    <cellStyle name="Title 16 2 65" xfId="38397"/>
    <cellStyle name="Title 16 2 66" xfId="38398"/>
    <cellStyle name="Title 16 2 67" xfId="38399"/>
    <cellStyle name="Title 16 2 7" xfId="38400"/>
    <cellStyle name="Title 16 2 8" xfId="38401"/>
    <cellStyle name="Title 16 2 9" xfId="38402"/>
    <cellStyle name="Title 16 20" xfId="38403"/>
    <cellStyle name="Title 16 21" xfId="38404"/>
    <cellStyle name="Title 16 22" xfId="38405"/>
    <cellStyle name="Title 16 23" xfId="38406"/>
    <cellStyle name="Title 16 24" xfId="38407"/>
    <cellStyle name="Title 16 25" xfId="38408"/>
    <cellStyle name="Title 16 26" xfId="38409"/>
    <cellStyle name="Title 16 27" xfId="38410"/>
    <cellStyle name="Title 16 28" xfId="38411"/>
    <cellStyle name="Title 16 29" xfId="38412"/>
    <cellStyle name="Title 16 3" xfId="3534"/>
    <cellStyle name="Title 16 3 10" xfId="38413"/>
    <cellStyle name="Title 16 3 11" xfId="38414"/>
    <cellStyle name="Title 16 3 12" xfId="38415"/>
    <cellStyle name="Title 16 3 13" xfId="38416"/>
    <cellStyle name="Title 16 3 14" xfId="38417"/>
    <cellStyle name="Title 16 3 15" xfId="38418"/>
    <cellStyle name="Title 16 3 16" xfId="38419"/>
    <cellStyle name="Title 16 3 17" xfId="38420"/>
    <cellStyle name="Title 16 3 18" xfId="38421"/>
    <cellStyle name="Title 16 3 19" xfId="38422"/>
    <cellStyle name="Title 16 3 2" xfId="38423"/>
    <cellStyle name="Title 16 3 20" xfId="38424"/>
    <cellStyle name="Title 16 3 21" xfId="38425"/>
    <cellStyle name="Title 16 3 22" xfId="38426"/>
    <cellStyle name="Title 16 3 23" xfId="38427"/>
    <cellStyle name="Title 16 3 24" xfId="38428"/>
    <cellStyle name="Title 16 3 25" xfId="38429"/>
    <cellStyle name="Title 16 3 26" xfId="38430"/>
    <cellStyle name="Title 16 3 27" xfId="38431"/>
    <cellStyle name="Title 16 3 28" xfId="38432"/>
    <cellStyle name="Title 16 3 29" xfId="38433"/>
    <cellStyle name="Title 16 3 3" xfId="38434"/>
    <cellStyle name="Title 16 3 30" xfId="38435"/>
    <cellStyle name="Title 16 3 31" xfId="38436"/>
    <cellStyle name="Title 16 3 32" xfId="38437"/>
    <cellStyle name="Title 16 3 33" xfId="38438"/>
    <cellStyle name="Title 16 3 34" xfId="38439"/>
    <cellStyle name="Title 16 3 35" xfId="38440"/>
    <cellStyle name="Title 16 3 36" xfId="38441"/>
    <cellStyle name="Title 16 3 37" xfId="38442"/>
    <cellStyle name="Title 16 3 38" xfId="38443"/>
    <cellStyle name="Title 16 3 39" xfId="38444"/>
    <cellStyle name="Title 16 3 4" xfId="38445"/>
    <cellStyle name="Title 16 3 40" xfId="38446"/>
    <cellStyle name="Title 16 3 41" xfId="38447"/>
    <cellStyle name="Title 16 3 42" xfId="38448"/>
    <cellStyle name="Title 16 3 43" xfId="38449"/>
    <cellStyle name="Title 16 3 44" xfId="38450"/>
    <cellStyle name="Title 16 3 45" xfId="38451"/>
    <cellStyle name="Title 16 3 46" xfId="38452"/>
    <cellStyle name="Title 16 3 47" xfId="38453"/>
    <cellStyle name="Title 16 3 48" xfId="38454"/>
    <cellStyle name="Title 16 3 49" xfId="38455"/>
    <cellStyle name="Title 16 3 5" xfId="38456"/>
    <cellStyle name="Title 16 3 50" xfId="38457"/>
    <cellStyle name="Title 16 3 51" xfId="38458"/>
    <cellStyle name="Title 16 3 52" xfId="38459"/>
    <cellStyle name="Title 16 3 53" xfId="38460"/>
    <cellStyle name="Title 16 3 54" xfId="38461"/>
    <cellStyle name="Title 16 3 55" xfId="38462"/>
    <cellStyle name="Title 16 3 56" xfId="38463"/>
    <cellStyle name="Title 16 3 57" xfId="38464"/>
    <cellStyle name="Title 16 3 58" xfId="38465"/>
    <cellStyle name="Title 16 3 59" xfId="38466"/>
    <cellStyle name="Title 16 3 6" xfId="38467"/>
    <cellStyle name="Title 16 3 60" xfId="38468"/>
    <cellStyle name="Title 16 3 61" xfId="38469"/>
    <cellStyle name="Title 16 3 62" xfId="38470"/>
    <cellStyle name="Title 16 3 63" xfId="38471"/>
    <cellStyle name="Title 16 3 64" xfId="38472"/>
    <cellStyle name="Title 16 3 65" xfId="38473"/>
    <cellStyle name="Title 16 3 66" xfId="38474"/>
    <cellStyle name="Title 16 3 67" xfId="38475"/>
    <cellStyle name="Title 16 3 7" xfId="38476"/>
    <cellStyle name="Title 16 3 8" xfId="38477"/>
    <cellStyle name="Title 16 3 9" xfId="38478"/>
    <cellStyle name="Title 16 30" xfId="38479"/>
    <cellStyle name="Title 16 31" xfId="38480"/>
    <cellStyle name="Title 16 32" xfId="38481"/>
    <cellStyle name="Title 16 33" xfId="38482"/>
    <cellStyle name="Title 16 34" xfId="38483"/>
    <cellStyle name="Title 16 35" xfId="38484"/>
    <cellStyle name="Title 16 36" xfId="38485"/>
    <cellStyle name="Title 16 37" xfId="38486"/>
    <cellStyle name="Title 16 38" xfId="38487"/>
    <cellStyle name="Title 16 39" xfId="38488"/>
    <cellStyle name="Title 16 4" xfId="38489"/>
    <cellStyle name="Title 16 40" xfId="38490"/>
    <cellStyle name="Title 16 41" xfId="38491"/>
    <cellStyle name="Title 16 42" xfId="38492"/>
    <cellStyle name="Title 16 43" xfId="38493"/>
    <cellStyle name="Title 16 44" xfId="38494"/>
    <cellStyle name="Title 16 45" xfId="38495"/>
    <cellStyle name="Title 16 46" xfId="38496"/>
    <cellStyle name="Title 16 47" xfId="38497"/>
    <cellStyle name="Title 16 48" xfId="38498"/>
    <cellStyle name="Title 16 49" xfId="38499"/>
    <cellStyle name="Title 16 5" xfId="38500"/>
    <cellStyle name="Title 16 50" xfId="38501"/>
    <cellStyle name="Title 16 51" xfId="38502"/>
    <cellStyle name="Title 16 52" xfId="38503"/>
    <cellStyle name="Title 16 53" xfId="38504"/>
    <cellStyle name="Title 16 54" xfId="38505"/>
    <cellStyle name="Title 16 55" xfId="38506"/>
    <cellStyle name="Title 16 56" xfId="38507"/>
    <cellStyle name="Title 16 57" xfId="38508"/>
    <cellStyle name="Title 16 58" xfId="38509"/>
    <cellStyle name="Title 16 59" xfId="38510"/>
    <cellStyle name="Title 16 6" xfId="38511"/>
    <cellStyle name="Title 16 60" xfId="38512"/>
    <cellStyle name="Title 16 61" xfId="38513"/>
    <cellStyle name="Title 16 62" xfId="38514"/>
    <cellStyle name="Title 16 63" xfId="38515"/>
    <cellStyle name="Title 16 64" xfId="38516"/>
    <cellStyle name="Title 16 65" xfId="38517"/>
    <cellStyle name="Title 16 66" xfId="38518"/>
    <cellStyle name="Title 16 67" xfId="38519"/>
    <cellStyle name="Title 16 68" xfId="38520"/>
    <cellStyle name="Title 16 69" xfId="38521"/>
    <cellStyle name="Title 16 7" xfId="38522"/>
    <cellStyle name="Title 16 8" xfId="38523"/>
    <cellStyle name="Title 16 9" xfId="38524"/>
    <cellStyle name="Title 17" xfId="1543"/>
    <cellStyle name="Title 17 10" xfId="38525"/>
    <cellStyle name="Title 17 11" xfId="38526"/>
    <cellStyle name="Title 17 12" xfId="38527"/>
    <cellStyle name="Title 17 13" xfId="38528"/>
    <cellStyle name="Title 17 14" xfId="38529"/>
    <cellStyle name="Title 17 15" xfId="38530"/>
    <cellStyle name="Title 17 16" xfId="38531"/>
    <cellStyle name="Title 17 17" xfId="38532"/>
    <cellStyle name="Title 17 18" xfId="38533"/>
    <cellStyle name="Title 17 19" xfId="38534"/>
    <cellStyle name="Title 17 2" xfId="3535"/>
    <cellStyle name="Title 17 2 10" xfId="38535"/>
    <cellStyle name="Title 17 2 11" xfId="38536"/>
    <cellStyle name="Title 17 2 12" xfId="38537"/>
    <cellStyle name="Title 17 2 13" xfId="38538"/>
    <cellStyle name="Title 17 2 14" xfId="38539"/>
    <cellStyle name="Title 17 2 15" xfId="38540"/>
    <cellStyle name="Title 17 2 16" xfId="38541"/>
    <cellStyle name="Title 17 2 17" xfId="38542"/>
    <cellStyle name="Title 17 2 18" xfId="38543"/>
    <cellStyle name="Title 17 2 19" xfId="38544"/>
    <cellStyle name="Title 17 2 2" xfId="38545"/>
    <cellStyle name="Title 17 2 20" xfId="38546"/>
    <cellStyle name="Title 17 2 21" xfId="38547"/>
    <cellStyle name="Title 17 2 22" xfId="38548"/>
    <cellStyle name="Title 17 2 23" xfId="38549"/>
    <cellStyle name="Title 17 2 24" xfId="38550"/>
    <cellStyle name="Title 17 2 25" xfId="38551"/>
    <cellStyle name="Title 17 2 26" xfId="38552"/>
    <cellStyle name="Title 17 2 27" xfId="38553"/>
    <cellStyle name="Title 17 2 28" xfId="38554"/>
    <cellStyle name="Title 17 2 29" xfId="38555"/>
    <cellStyle name="Title 17 2 3" xfId="38556"/>
    <cellStyle name="Title 17 2 30" xfId="38557"/>
    <cellStyle name="Title 17 2 31" xfId="38558"/>
    <cellStyle name="Title 17 2 32" xfId="38559"/>
    <cellStyle name="Title 17 2 33" xfId="38560"/>
    <cellStyle name="Title 17 2 34" xfId="38561"/>
    <cellStyle name="Title 17 2 35" xfId="38562"/>
    <cellStyle name="Title 17 2 36" xfId="38563"/>
    <cellStyle name="Title 17 2 37" xfId="38564"/>
    <cellStyle name="Title 17 2 38" xfId="38565"/>
    <cellStyle name="Title 17 2 39" xfId="38566"/>
    <cellStyle name="Title 17 2 4" xfId="38567"/>
    <cellStyle name="Title 17 2 40" xfId="38568"/>
    <cellStyle name="Title 17 2 41" xfId="38569"/>
    <cellStyle name="Title 17 2 42" xfId="38570"/>
    <cellStyle name="Title 17 2 43" xfId="38571"/>
    <cellStyle name="Title 17 2 44" xfId="38572"/>
    <cellStyle name="Title 17 2 45" xfId="38573"/>
    <cellStyle name="Title 17 2 46" xfId="38574"/>
    <cellStyle name="Title 17 2 47" xfId="38575"/>
    <cellStyle name="Title 17 2 48" xfId="38576"/>
    <cellStyle name="Title 17 2 49" xfId="38577"/>
    <cellStyle name="Title 17 2 5" xfId="38578"/>
    <cellStyle name="Title 17 2 50" xfId="38579"/>
    <cellStyle name="Title 17 2 51" xfId="38580"/>
    <cellStyle name="Title 17 2 52" xfId="38581"/>
    <cellStyle name="Title 17 2 53" xfId="38582"/>
    <cellStyle name="Title 17 2 54" xfId="38583"/>
    <cellStyle name="Title 17 2 55" xfId="38584"/>
    <cellStyle name="Title 17 2 56" xfId="38585"/>
    <cellStyle name="Title 17 2 57" xfId="38586"/>
    <cellStyle name="Title 17 2 58" xfId="38587"/>
    <cellStyle name="Title 17 2 59" xfId="38588"/>
    <cellStyle name="Title 17 2 6" xfId="38589"/>
    <cellStyle name="Title 17 2 60" xfId="38590"/>
    <cellStyle name="Title 17 2 61" xfId="38591"/>
    <cellStyle name="Title 17 2 62" xfId="38592"/>
    <cellStyle name="Title 17 2 63" xfId="38593"/>
    <cellStyle name="Title 17 2 64" xfId="38594"/>
    <cellStyle name="Title 17 2 65" xfId="38595"/>
    <cellStyle name="Title 17 2 66" xfId="38596"/>
    <cellStyle name="Title 17 2 67" xfId="38597"/>
    <cellStyle name="Title 17 2 7" xfId="38598"/>
    <cellStyle name="Title 17 2 8" xfId="38599"/>
    <cellStyle name="Title 17 2 9" xfId="38600"/>
    <cellStyle name="Title 17 20" xfId="38601"/>
    <cellStyle name="Title 17 21" xfId="38602"/>
    <cellStyle name="Title 17 22" xfId="38603"/>
    <cellStyle name="Title 17 23" xfId="38604"/>
    <cellStyle name="Title 17 24" xfId="38605"/>
    <cellStyle name="Title 17 25" xfId="38606"/>
    <cellStyle name="Title 17 26" xfId="38607"/>
    <cellStyle name="Title 17 27" xfId="38608"/>
    <cellStyle name="Title 17 28" xfId="38609"/>
    <cellStyle name="Title 17 29" xfId="38610"/>
    <cellStyle name="Title 17 3" xfId="3536"/>
    <cellStyle name="Title 17 3 10" xfId="38611"/>
    <cellStyle name="Title 17 3 11" xfId="38612"/>
    <cellStyle name="Title 17 3 12" xfId="38613"/>
    <cellStyle name="Title 17 3 13" xfId="38614"/>
    <cellStyle name="Title 17 3 14" xfId="38615"/>
    <cellStyle name="Title 17 3 15" xfId="38616"/>
    <cellStyle name="Title 17 3 16" xfId="38617"/>
    <cellStyle name="Title 17 3 17" xfId="38618"/>
    <cellStyle name="Title 17 3 18" xfId="38619"/>
    <cellStyle name="Title 17 3 19" xfId="38620"/>
    <cellStyle name="Title 17 3 2" xfId="38621"/>
    <cellStyle name="Title 17 3 20" xfId="38622"/>
    <cellStyle name="Title 17 3 21" xfId="38623"/>
    <cellStyle name="Title 17 3 22" xfId="38624"/>
    <cellStyle name="Title 17 3 23" xfId="38625"/>
    <cellStyle name="Title 17 3 24" xfId="38626"/>
    <cellStyle name="Title 17 3 25" xfId="38627"/>
    <cellStyle name="Title 17 3 26" xfId="38628"/>
    <cellStyle name="Title 17 3 27" xfId="38629"/>
    <cellStyle name="Title 17 3 28" xfId="38630"/>
    <cellStyle name="Title 17 3 29" xfId="38631"/>
    <cellStyle name="Title 17 3 3" xfId="38632"/>
    <cellStyle name="Title 17 3 30" xfId="38633"/>
    <cellStyle name="Title 17 3 31" xfId="38634"/>
    <cellStyle name="Title 17 3 32" xfId="38635"/>
    <cellStyle name="Title 17 3 33" xfId="38636"/>
    <cellStyle name="Title 17 3 34" xfId="38637"/>
    <cellStyle name="Title 17 3 35" xfId="38638"/>
    <cellStyle name="Title 17 3 36" xfId="38639"/>
    <cellStyle name="Title 17 3 37" xfId="38640"/>
    <cellStyle name="Title 17 3 38" xfId="38641"/>
    <cellStyle name="Title 17 3 39" xfId="38642"/>
    <cellStyle name="Title 17 3 4" xfId="38643"/>
    <cellStyle name="Title 17 3 40" xfId="38644"/>
    <cellStyle name="Title 17 3 41" xfId="38645"/>
    <cellStyle name="Title 17 3 42" xfId="38646"/>
    <cellStyle name="Title 17 3 43" xfId="38647"/>
    <cellStyle name="Title 17 3 44" xfId="38648"/>
    <cellStyle name="Title 17 3 45" xfId="38649"/>
    <cellStyle name="Title 17 3 46" xfId="38650"/>
    <cellStyle name="Title 17 3 47" xfId="38651"/>
    <cellStyle name="Title 17 3 48" xfId="38652"/>
    <cellStyle name="Title 17 3 49" xfId="38653"/>
    <cellStyle name="Title 17 3 5" xfId="38654"/>
    <cellStyle name="Title 17 3 50" xfId="38655"/>
    <cellStyle name="Title 17 3 51" xfId="38656"/>
    <cellStyle name="Title 17 3 52" xfId="38657"/>
    <cellStyle name="Title 17 3 53" xfId="38658"/>
    <cellStyle name="Title 17 3 54" xfId="38659"/>
    <cellStyle name="Title 17 3 55" xfId="38660"/>
    <cellStyle name="Title 17 3 56" xfId="38661"/>
    <cellStyle name="Title 17 3 57" xfId="38662"/>
    <cellStyle name="Title 17 3 58" xfId="38663"/>
    <cellStyle name="Title 17 3 59" xfId="38664"/>
    <cellStyle name="Title 17 3 6" xfId="38665"/>
    <cellStyle name="Title 17 3 60" xfId="38666"/>
    <cellStyle name="Title 17 3 61" xfId="38667"/>
    <cellStyle name="Title 17 3 62" xfId="38668"/>
    <cellStyle name="Title 17 3 63" xfId="38669"/>
    <cellStyle name="Title 17 3 64" xfId="38670"/>
    <cellStyle name="Title 17 3 65" xfId="38671"/>
    <cellStyle name="Title 17 3 66" xfId="38672"/>
    <cellStyle name="Title 17 3 67" xfId="38673"/>
    <cellStyle name="Title 17 3 7" xfId="38674"/>
    <cellStyle name="Title 17 3 8" xfId="38675"/>
    <cellStyle name="Title 17 3 9" xfId="38676"/>
    <cellStyle name="Title 17 30" xfId="38677"/>
    <cellStyle name="Title 17 31" xfId="38678"/>
    <cellStyle name="Title 17 32" xfId="38679"/>
    <cellStyle name="Title 17 33" xfId="38680"/>
    <cellStyle name="Title 17 34" xfId="38681"/>
    <cellStyle name="Title 17 35" xfId="38682"/>
    <cellStyle name="Title 17 36" xfId="38683"/>
    <cellStyle name="Title 17 37" xfId="38684"/>
    <cellStyle name="Title 17 38" xfId="38685"/>
    <cellStyle name="Title 17 39" xfId="38686"/>
    <cellStyle name="Title 17 4" xfId="38687"/>
    <cellStyle name="Title 17 40" xfId="38688"/>
    <cellStyle name="Title 17 41" xfId="38689"/>
    <cellStyle name="Title 17 42" xfId="38690"/>
    <cellStyle name="Title 17 43" xfId="38691"/>
    <cellStyle name="Title 17 44" xfId="38692"/>
    <cellStyle name="Title 17 45" xfId="38693"/>
    <cellStyle name="Title 17 46" xfId="38694"/>
    <cellStyle name="Title 17 47" xfId="38695"/>
    <cellStyle name="Title 17 48" xfId="38696"/>
    <cellStyle name="Title 17 49" xfId="38697"/>
    <cellStyle name="Title 17 5" xfId="38698"/>
    <cellStyle name="Title 17 50" xfId="38699"/>
    <cellStyle name="Title 17 51" xfId="38700"/>
    <cellStyle name="Title 17 52" xfId="38701"/>
    <cellStyle name="Title 17 53" xfId="38702"/>
    <cellStyle name="Title 17 54" xfId="38703"/>
    <cellStyle name="Title 17 55" xfId="38704"/>
    <cellStyle name="Title 17 56" xfId="38705"/>
    <cellStyle name="Title 17 57" xfId="38706"/>
    <cellStyle name="Title 17 58" xfId="38707"/>
    <cellStyle name="Title 17 59" xfId="38708"/>
    <cellStyle name="Title 17 6" xfId="38709"/>
    <cellStyle name="Title 17 60" xfId="38710"/>
    <cellStyle name="Title 17 61" xfId="38711"/>
    <cellStyle name="Title 17 62" xfId="38712"/>
    <cellStyle name="Title 17 63" xfId="38713"/>
    <cellStyle name="Title 17 64" xfId="38714"/>
    <cellStyle name="Title 17 65" xfId="38715"/>
    <cellStyle name="Title 17 66" xfId="38716"/>
    <cellStyle name="Title 17 67" xfId="38717"/>
    <cellStyle name="Title 17 68" xfId="38718"/>
    <cellStyle name="Title 17 69" xfId="38719"/>
    <cellStyle name="Title 17 7" xfId="38720"/>
    <cellStyle name="Title 17 8" xfId="38721"/>
    <cellStyle name="Title 17 9" xfId="38722"/>
    <cellStyle name="Title 18" xfId="1544"/>
    <cellStyle name="Title 18 10" xfId="38723"/>
    <cellStyle name="Title 18 11" xfId="38724"/>
    <cellStyle name="Title 18 12" xfId="38725"/>
    <cellStyle name="Title 18 13" xfId="38726"/>
    <cellStyle name="Title 18 14" xfId="38727"/>
    <cellStyle name="Title 18 15" xfId="38728"/>
    <cellStyle name="Title 18 16" xfId="38729"/>
    <cellStyle name="Title 18 17" xfId="38730"/>
    <cellStyle name="Title 18 18" xfId="38731"/>
    <cellStyle name="Title 18 19" xfId="38732"/>
    <cellStyle name="Title 18 2" xfId="3537"/>
    <cellStyle name="Title 18 2 10" xfId="38733"/>
    <cellStyle name="Title 18 2 11" xfId="38734"/>
    <cellStyle name="Title 18 2 12" xfId="38735"/>
    <cellStyle name="Title 18 2 13" xfId="38736"/>
    <cellStyle name="Title 18 2 14" xfId="38737"/>
    <cellStyle name="Title 18 2 15" xfId="38738"/>
    <cellStyle name="Title 18 2 16" xfId="38739"/>
    <cellStyle name="Title 18 2 17" xfId="38740"/>
    <cellStyle name="Title 18 2 18" xfId="38741"/>
    <cellStyle name="Title 18 2 19" xfId="38742"/>
    <cellStyle name="Title 18 2 2" xfId="38743"/>
    <cellStyle name="Title 18 2 20" xfId="38744"/>
    <cellStyle name="Title 18 2 21" xfId="38745"/>
    <cellStyle name="Title 18 2 22" xfId="38746"/>
    <cellStyle name="Title 18 2 23" xfId="38747"/>
    <cellStyle name="Title 18 2 24" xfId="38748"/>
    <cellStyle name="Title 18 2 25" xfId="38749"/>
    <cellStyle name="Title 18 2 26" xfId="38750"/>
    <cellStyle name="Title 18 2 27" xfId="38751"/>
    <cellStyle name="Title 18 2 28" xfId="38752"/>
    <cellStyle name="Title 18 2 29" xfId="38753"/>
    <cellStyle name="Title 18 2 3" xfId="38754"/>
    <cellStyle name="Title 18 2 30" xfId="38755"/>
    <cellStyle name="Title 18 2 31" xfId="38756"/>
    <cellStyle name="Title 18 2 32" xfId="38757"/>
    <cellStyle name="Title 18 2 33" xfId="38758"/>
    <cellStyle name="Title 18 2 34" xfId="38759"/>
    <cellStyle name="Title 18 2 35" xfId="38760"/>
    <cellStyle name="Title 18 2 36" xfId="38761"/>
    <cellStyle name="Title 18 2 37" xfId="38762"/>
    <cellStyle name="Title 18 2 38" xfId="38763"/>
    <cellStyle name="Title 18 2 39" xfId="38764"/>
    <cellStyle name="Title 18 2 4" xfId="38765"/>
    <cellStyle name="Title 18 2 40" xfId="38766"/>
    <cellStyle name="Title 18 2 41" xfId="38767"/>
    <cellStyle name="Title 18 2 42" xfId="38768"/>
    <cellStyle name="Title 18 2 43" xfId="38769"/>
    <cellStyle name="Title 18 2 44" xfId="38770"/>
    <cellStyle name="Title 18 2 45" xfId="38771"/>
    <cellStyle name="Title 18 2 46" xfId="38772"/>
    <cellStyle name="Title 18 2 47" xfId="38773"/>
    <cellStyle name="Title 18 2 48" xfId="38774"/>
    <cellStyle name="Title 18 2 49" xfId="38775"/>
    <cellStyle name="Title 18 2 5" xfId="38776"/>
    <cellStyle name="Title 18 2 50" xfId="38777"/>
    <cellStyle name="Title 18 2 51" xfId="38778"/>
    <cellStyle name="Title 18 2 52" xfId="38779"/>
    <cellStyle name="Title 18 2 53" xfId="38780"/>
    <cellStyle name="Title 18 2 54" xfId="38781"/>
    <cellStyle name="Title 18 2 55" xfId="38782"/>
    <cellStyle name="Title 18 2 56" xfId="38783"/>
    <cellStyle name="Title 18 2 57" xfId="38784"/>
    <cellStyle name="Title 18 2 58" xfId="38785"/>
    <cellStyle name="Title 18 2 59" xfId="38786"/>
    <cellStyle name="Title 18 2 6" xfId="38787"/>
    <cellStyle name="Title 18 2 60" xfId="38788"/>
    <cellStyle name="Title 18 2 61" xfId="38789"/>
    <cellStyle name="Title 18 2 62" xfId="38790"/>
    <cellStyle name="Title 18 2 63" xfId="38791"/>
    <cellStyle name="Title 18 2 64" xfId="38792"/>
    <cellStyle name="Title 18 2 65" xfId="38793"/>
    <cellStyle name="Title 18 2 66" xfId="38794"/>
    <cellStyle name="Title 18 2 67" xfId="38795"/>
    <cellStyle name="Title 18 2 7" xfId="38796"/>
    <cellStyle name="Title 18 2 8" xfId="38797"/>
    <cellStyle name="Title 18 2 9" xfId="38798"/>
    <cellStyle name="Title 18 20" xfId="38799"/>
    <cellStyle name="Title 18 21" xfId="38800"/>
    <cellStyle name="Title 18 22" xfId="38801"/>
    <cellStyle name="Title 18 23" xfId="38802"/>
    <cellStyle name="Title 18 24" xfId="38803"/>
    <cellStyle name="Title 18 25" xfId="38804"/>
    <cellStyle name="Title 18 26" xfId="38805"/>
    <cellStyle name="Title 18 27" xfId="38806"/>
    <cellStyle name="Title 18 28" xfId="38807"/>
    <cellStyle name="Title 18 29" xfId="38808"/>
    <cellStyle name="Title 18 3" xfId="3538"/>
    <cellStyle name="Title 18 3 10" xfId="38809"/>
    <cellStyle name="Title 18 3 11" xfId="38810"/>
    <cellStyle name="Title 18 3 12" xfId="38811"/>
    <cellStyle name="Title 18 3 13" xfId="38812"/>
    <cellStyle name="Title 18 3 14" xfId="38813"/>
    <cellStyle name="Title 18 3 15" xfId="38814"/>
    <cellStyle name="Title 18 3 16" xfId="38815"/>
    <cellStyle name="Title 18 3 17" xfId="38816"/>
    <cellStyle name="Title 18 3 18" xfId="38817"/>
    <cellStyle name="Title 18 3 19" xfId="38818"/>
    <cellStyle name="Title 18 3 2" xfId="38819"/>
    <cellStyle name="Title 18 3 20" xfId="38820"/>
    <cellStyle name="Title 18 3 21" xfId="38821"/>
    <cellStyle name="Title 18 3 22" xfId="38822"/>
    <cellStyle name="Title 18 3 23" xfId="38823"/>
    <cellStyle name="Title 18 3 24" xfId="38824"/>
    <cellStyle name="Title 18 3 25" xfId="38825"/>
    <cellStyle name="Title 18 3 26" xfId="38826"/>
    <cellStyle name="Title 18 3 27" xfId="38827"/>
    <cellStyle name="Title 18 3 28" xfId="38828"/>
    <cellStyle name="Title 18 3 29" xfId="38829"/>
    <cellStyle name="Title 18 3 3" xfId="38830"/>
    <cellStyle name="Title 18 3 30" xfId="38831"/>
    <cellStyle name="Title 18 3 31" xfId="38832"/>
    <cellStyle name="Title 18 3 32" xfId="38833"/>
    <cellStyle name="Title 18 3 33" xfId="38834"/>
    <cellStyle name="Title 18 3 34" xfId="38835"/>
    <cellStyle name="Title 18 3 35" xfId="38836"/>
    <cellStyle name="Title 18 3 36" xfId="38837"/>
    <cellStyle name="Title 18 3 37" xfId="38838"/>
    <cellStyle name="Title 18 3 38" xfId="38839"/>
    <cellStyle name="Title 18 3 39" xfId="38840"/>
    <cellStyle name="Title 18 3 4" xfId="38841"/>
    <cellStyle name="Title 18 3 40" xfId="38842"/>
    <cellStyle name="Title 18 3 41" xfId="38843"/>
    <cellStyle name="Title 18 3 42" xfId="38844"/>
    <cellStyle name="Title 18 3 43" xfId="38845"/>
    <cellStyle name="Title 18 3 44" xfId="38846"/>
    <cellStyle name="Title 18 3 45" xfId="38847"/>
    <cellStyle name="Title 18 3 46" xfId="38848"/>
    <cellStyle name="Title 18 3 47" xfId="38849"/>
    <cellStyle name="Title 18 3 48" xfId="38850"/>
    <cellStyle name="Title 18 3 49" xfId="38851"/>
    <cellStyle name="Title 18 3 5" xfId="38852"/>
    <cellStyle name="Title 18 3 50" xfId="38853"/>
    <cellStyle name="Title 18 3 51" xfId="38854"/>
    <cellStyle name="Title 18 3 52" xfId="38855"/>
    <cellStyle name="Title 18 3 53" xfId="38856"/>
    <cellStyle name="Title 18 3 54" xfId="38857"/>
    <cellStyle name="Title 18 3 55" xfId="38858"/>
    <cellStyle name="Title 18 3 56" xfId="38859"/>
    <cellStyle name="Title 18 3 57" xfId="38860"/>
    <cellStyle name="Title 18 3 58" xfId="38861"/>
    <cellStyle name="Title 18 3 59" xfId="38862"/>
    <cellStyle name="Title 18 3 6" xfId="38863"/>
    <cellStyle name="Title 18 3 60" xfId="38864"/>
    <cellStyle name="Title 18 3 61" xfId="38865"/>
    <cellStyle name="Title 18 3 62" xfId="38866"/>
    <cellStyle name="Title 18 3 63" xfId="38867"/>
    <cellStyle name="Title 18 3 64" xfId="38868"/>
    <cellStyle name="Title 18 3 65" xfId="38869"/>
    <cellStyle name="Title 18 3 66" xfId="38870"/>
    <cellStyle name="Title 18 3 67" xfId="38871"/>
    <cellStyle name="Title 18 3 7" xfId="38872"/>
    <cellStyle name="Title 18 3 8" xfId="38873"/>
    <cellStyle name="Title 18 3 9" xfId="38874"/>
    <cellStyle name="Title 18 30" xfId="38875"/>
    <cellStyle name="Title 18 31" xfId="38876"/>
    <cellStyle name="Title 18 32" xfId="38877"/>
    <cellStyle name="Title 18 33" xfId="38878"/>
    <cellStyle name="Title 18 34" xfId="38879"/>
    <cellStyle name="Title 18 35" xfId="38880"/>
    <cellStyle name="Title 18 36" xfId="38881"/>
    <cellStyle name="Title 18 37" xfId="38882"/>
    <cellStyle name="Title 18 38" xfId="38883"/>
    <cellStyle name="Title 18 39" xfId="38884"/>
    <cellStyle name="Title 18 4" xfId="38885"/>
    <cellStyle name="Title 18 40" xfId="38886"/>
    <cellStyle name="Title 18 41" xfId="38887"/>
    <cellStyle name="Title 18 42" xfId="38888"/>
    <cellStyle name="Title 18 43" xfId="38889"/>
    <cellStyle name="Title 18 44" xfId="38890"/>
    <cellStyle name="Title 18 45" xfId="38891"/>
    <cellStyle name="Title 18 46" xfId="38892"/>
    <cellStyle name="Title 18 47" xfId="38893"/>
    <cellStyle name="Title 18 48" xfId="38894"/>
    <cellStyle name="Title 18 49" xfId="38895"/>
    <cellStyle name="Title 18 5" xfId="38896"/>
    <cellStyle name="Title 18 50" xfId="38897"/>
    <cellStyle name="Title 18 51" xfId="38898"/>
    <cellStyle name="Title 18 52" xfId="38899"/>
    <cellStyle name="Title 18 53" xfId="38900"/>
    <cellStyle name="Title 18 54" xfId="38901"/>
    <cellStyle name="Title 18 55" xfId="38902"/>
    <cellStyle name="Title 18 56" xfId="38903"/>
    <cellStyle name="Title 18 57" xfId="38904"/>
    <cellStyle name="Title 18 58" xfId="38905"/>
    <cellStyle name="Title 18 59" xfId="38906"/>
    <cellStyle name="Title 18 6" xfId="38907"/>
    <cellStyle name="Title 18 60" xfId="38908"/>
    <cellStyle name="Title 18 61" xfId="38909"/>
    <cellStyle name="Title 18 62" xfId="38910"/>
    <cellStyle name="Title 18 63" xfId="38911"/>
    <cellStyle name="Title 18 64" xfId="38912"/>
    <cellStyle name="Title 18 65" xfId="38913"/>
    <cellStyle name="Title 18 66" xfId="38914"/>
    <cellStyle name="Title 18 67" xfId="38915"/>
    <cellStyle name="Title 18 68" xfId="38916"/>
    <cellStyle name="Title 18 69" xfId="38917"/>
    <cellStyle name="Title 18 7" xfId="38918"/>
    <cellStyle name="Title 18 8" xfId="38919"/>
    <cellStyle name="Title 18 9" xfId="38920"/>
    <cellStyle name="Title 19" xfId="1545"/>
    <cellStyle name="Title 19 10" xfId="38921"/>
    <cellStyle name="Title 19 11" xfId="38922"/>
    <cellStyle name="Title 19 12" xfId="38923"/>
    <cellStyle name="Title 19 13" xfId="38924"/>
    <cellStyle name="Title 19 14" xfId="38925"/>
    <cellStyle name="Title 19 15" xfId="38926"/>
    <cellStyle name="Title 19 16" xfId="38927"/>
    <cellStyle name="Title 19 17" xfId="38928"/>
    <cellStyle name="Title 19 18" xfId="38929"/>
    <cellStyle name="Title 19 19" xfId="38930"/>
    <cellStyle name="Title 19 2" xfId="3539"/>
    <cellStyle name="Title 19 2 10" xfId="38931"/>
    <cellStyle name="Title 19 2 11" xfId="38932"/>
    <cellStyle name="Title 19 2 12" xfId="38933"/>
    <cellStyle name="Title 19 2 13" xfId="38934"/>
    <cellStyle name="Title 19 2 14" xfId="38935"/>
    <cellStyle name="Title 19 2 15" xfId="38936"/>
    <cellStyle name="Title 19 2 16" xfId="38937"/>
    <cellStyle name="Title 19 2 17" xfId="38938"/>
    <cellStyle name="Title 19 2 18" xfId="38939"/>
    <cellStyle name="Title 19 2 19" xfId="38940"/>
    <cellStyle name="Title 19 2 2" xfId="38941"/>
    <cellStyle name="Title 19 2 20" xfId="38942"/>
    <cellStyle name="Title 19 2 21" xfId="38943"/>
    <cellStyle name="Title 19 2 22" xfId="38944"/>
    <cellStyle name="Title 19 2 23" xfId="38945"/>
    <cellStyle name="Title 19 2 24" xfId="38946"/>
    <cellStyle name="Title 19 2 25" xfId="38947"/>
    <cellStyle name="Title 19 2 26" xfId="38948"/>
    <cellStyle name="Title 19 2 27" xfId="38949"/>
    <cellStyle name="Title 19 2 28" xfId="38950"/>
    <cellStyle name="Title 19 2 29" xfId="38951"/>
    <cellStyle name="Title 19 2 3" xfId="38952"/>
    <cellStyle name="Title 19 2 30" xfId="38953"/>
    <cellStyle name="Title 19 2 31" xfId="38954"/>
    <cellStyle name="Title 19 2 32" xfId="38955"/>
    <cellStyle name="Title 19 2 33" xfId="38956"/>
    <cellStyle name="Title 19 2 34" xfId="38957"/>
    <cellStyle name="Title 19 2 35" xfId="38958"/>
    <cellStyle name="Title 19 2 36" xfId="38959"/>
    <cellStyle name="Title 19 2 37" xfId="38960"/>
    <cellStyle name="Title 19 2 38" xfId="38961"/>
    <cellStyle name="Title 19 2 39" xfId="38962"/>
    <cellStyle name="Title 19 2 4" xfId="38963"/>
    <cellStyle name="Title 19 2 40" xfId="38964"/>
    <cellStyle name="Title 19 2 41" xfId="38965"/>
    <cellStyle name="Title 19 2 42" xfId="38966"/>
    <cellStyle name="Title 19 2 43" xfId="38967"/>
    <cellStyle name="Title 19 2 44" xfId="38968"/>
    <cellStyle name="Title 19 2 45" xfId="38969"/>
    <cellStyle name="Title 19 2 46" xfId="38970"/>
    <cellStyle name="Title 19 2 47" xfId="38971"/>
    <cellStyle name="Title 19 2 48" xfId="38972"/>
    <cellStyle name="Title 19 2 49" xfId="38973"/>
    <cellStyle name="Title 19 2 5" xfId="38974"/>
    <cellStyle name="Title 19 2 50" xfId="38975"/>
    <cellStyle name="Title 19 2 51" xfId="38976"/>
    <cellStyle name="Title 19 2 52" xfId="38977"/>
    <cellStyle name="Title 19 2 53" xfId="38978"/>
    <cellStyle name="Title 19 2 54" xfId="38979"/>
    <cellStyle name="Title 19 2 55" xfId="38980"/>
    <cellStyle name="Title 19 2 56" xfId="38981"/>
    <cellStyle name="Title 19 2 57" xfId="38982"/>
    <cellStyle name="Title 19 2 58" xfId="38983"/>
    <cellStyle name="Title 19 2 59" xfId="38984"/>
    <cellStyle name="Title 19 2 6" xfId="38985"/>
    <cellStyle name="Title 19 2 60" xfId="38986"/>
    <cellStyle name="Title 19 2 61" xfId="38987"/>
    <cellStyle name="Title 19 2 62" xfId="38988"/>
    <cellStyle name="Title 19 2 63" xfId="38989"/>
    <cellStyle name="Title 19 2 64" xfId="38990"/>
    <cellStyle name="Title 19 2 65" xfId="38991"/>
    <cellStyle name="Title 19 2 66" xfId="38992"/>
    <cellStyle name="Title 19 2 67" xfId="38993"/>
    <cellStyle name="Title 19 2 7" xfId="38994"/>
    <cellStyle name="Title 19 2 8" xfId="38995"/>
    <cellStyle name="Title 19 2 9" xfId="38996"/>
    <cellStyle name="Title 19 20" xfId="38997"/>
    <cellStyle name="Title 19 21" xfId="38998"/>
    <cellStyle name="Title 19 22" xfId="38999"/>
    <cellStyle name="Title 19 23" xfId="39000"/>
    <cellStyle name="Title 19 24" xfId="39001"/>
    <cellStyle name="Title 19 25" xfId="39002"/>
    <cellStyle name="Title 19 26" xfId="39003"/>
    <cellStyle name="Title 19 27" xfId="39004"/>
    <cellStyle name="Title 19 28" xfId="39005"/>
    <cellStyle name="Title 19 29" xfId="39006"/>
    <cellStyle name="Title 19 3" xfId="3540"/>
    <cellStyle name="Title 19 3 10" xfId="39007"/>
    <cellStyle name="Title 19 3 11" xfId="39008"/>
    <cellStyle name="Title 19 3 12" xfId="39009"/>
    <cellStyle name="Title 19 3 13" xfId="39010"/>
    <cellStyle name="Title 19 3 14" xfId="39011"/>
    <cellStyle name="Title 19 3 15" xfId="39012"/>
    <cellStyle name="Title 19 3 16" xfId="39013"/>
    <cellStyle name="Title 19 3 17" xfId="39014"/>
    <cellStyle name="Title 19 3 18" xfId="39015"/>
    <cellStyle name="Title 19 3 19" xfId="39016"/>
    <cellStyle name="Title 19 3 2" xfId="39017"/>
    <cellStyle name="Title 19 3 20" xfId="39018"/>
    <cellStyle name="Title 19 3 21" xfId="39019"/>
    <cellStyle name="Title 19 3 22" xfId="39020"/>
    <cellStyle name="Title 19 3 23" xfId="39021"/>
    <cellStyle name="Title 19 3 24" xfId="39022"/>
    <cellStyle name="Title 19 3 25" xfId="39023"/>
    <cellStyle name="Title 19 3 26" xfId="39024"/>
    <cellStyle name="Title 19 3 27" xfId="39025"/>
    <cellStyle name="Title 19 3 28" xfId="39026"/>
    <cellStyle name="Title 19 3 29" xfId="39027"/>
    <cellStyle name="Title 19 3 3" xfId="39028"/>
    <cellStyle name="Title 19 3 30" xfId="39029"/>
    <cellStyle name="Title 19 3 31" xfId="39030"/>
    <cellStyle name="Title 19 3 32" xfId="39031"/>
    <cellStyle name="Title 19 3 33" xfId="39032"/>
    <cellStyle name="Title 19 3 34" xfId="39033"/>
    <cellStyle name="Title 19 3 35" xfId="39034"/>
    <cellStyle name="Title 19 3 36" xfId="39035"/>
    <cellStyle name="Title 19 3 37" xfId="39036"/>
    <cellStyle name="Title 19 3 38" xfId="39037"/>
    <cellStyle name="Title 19 3 39" xfId="39038"/>
    <cellStyle name="Title 19 3 4" xfId="39039"/>
    <cellStyle name="Title 19 3 40" xfId="39040"/>
    <cellStyle name="Title 19 3 41" xfId="39041"/>
    <cellStyle name="Title 19 3 42" xfId="39042"/>
    <cellStyle name="Title 19 3 43" xfId="39043"/>
    <cellStyle name="Title 19 3 44" xfId="39044"/>
    <cellStyle name="Title 19 3 45" xfId="39045"/>
    <cellStyle name="Title 19 3 46" xfId="39046"/>
    <cellStyle name="Title 19 3 47" xfId="39047"/>
    <cellStyle name="Title 19 3 48" xfId="39048"/>
    <cellStyle name="Title 19 3 49" xfId="39049"/>
    <cellStyle name="Title 19 3 5" xfId="39050"/>
    <cellStyle name="Title 19 3 50" xfId="39051"/>
    <cellStyle name="Title 19 3 51" xfId="39052"/>
    <cellStyle name="Title 19 3 52" xfId="39053"/>
    <cellStyle name="Title 19 3 53" xfId="39054"/>
    <cellStyle name="Title 19 3 54" xfId="39055"/>
    <cellStyle name="Title 19 3 55" xfId="39056"/>
    <cellStyle name="Title 19 3 56" xfId="39057"/>
    <cellStyle name="Title 19 3 57" xfId="39058"/>
    <cellStyle name="Title 19 3 58" xfId="39059"/>
    <cellStyle name="Title 19 3 59" xfId="39060"/>
    <cellStyle name="Title 19 3 6" xfId="39061"/>
    <cellStyle name="Title 19 3 60" xfId="39062"/>
    <cellStyle name="Title 19 3 61" xfId="39063"/>
    <cellStyle name="Title 19 3 62" xfId="39064"/>
    <cellStyle name="Title 19 3 63" xfId="39065"/>
    <cellStyle name="Title 19 3 64" xfId="39066"/>
    <cellStyle name="Title 19 3 65" xfId="39067"/>
    <cellStyle name="Title 19 3 66" xfId="39068"/>
    <cellStyle name="Title 19 3 67" xfId="39069"/>
    <cellStyle name="Title 19 3 7" xfId="39070"/>
    <cellStyle name="Title 19 3 8" xfId="39071"/>
    <cellStyle name="Title 19 3 9" xfId="39072"/>
    <cellStyle name="Title 19 30" xfId="39073"/>
    <cellStyle name="Title 19 31" xfId="39074"/>
    <cellStyle name="Title 19 32" xfId="39075"/>
    <cellStyle name="Title 19 33" xfId="39076"/>
    <cellStyle name="Title 19 34" xfId="39077"/>
    <cellStyle name="Title 19 35" xfId="39078"/>
    <cellStyle name="Title 19 36" xfId="39079"/>
    <cellStyle name="Title 19 37" xfId="39080"/>
    <cellStyle name="Title 19 38" xfId="39081"/>
    <cellStyle name="Title 19 39" xfId="39082"/>
    <cellStyle name="Title 19 4" xfId="39083"/>
    <cellStyle name="Title 19 40" xfId="39084"/>
    <cellStyle name="Title 19 41" xfId="39085"/>
    <cellStyle name="Title 19 42" xfId="39086"/>
    <cellStyle name="Title 19 43" xfId="39087"/>
    <cellStyle name="Title 19 44" xfId="39088"/>
    <cellStyle name="Title 19 45" xfId="39089"/>
    <cellStyle name="Title 19 46" xfId="39090"/>
    <cellStyle name="Title 19 47" xfId="39091"/>
    <cellStyle name="Title 19 48" xfId="39092"/>
    <cellStyle name="Title 19 49" xfId="39093"/>
    <cellStyle name="Title 19 5" xfId="39094"/>
    <cellStyle name="Title 19 50" xfId="39095"/>
    <cellStyle name="Title 19 51" xfId="39096"/>
    <cellStyle name="Title 19 52" xfId="39097"/>
    <cellStyle name="Title 19 53" xfId="39098"/>
    <cellStyle name="Title 19 54" xfId="39099"/>
    <cellStyle name="Title 19 55" xfId="39100"/>
    <cellStyle name="Title 19 56" xfId="39101"/>
    <cellStyle name="Title 19 57" xfId="39102"/>
    <cellStyle name="Title 19 58" xfId="39103"/>
    <cellStyle name="Title 19 59" xfId="39104"/>
    <cellStyle name="Title 19 6" xfId="39105"/>
    <cellStyle name="Title 19 60" xfId="39106"/>
    <cellStyle name="Title 19 61" xfId="39107"/>
    <cellStyle name="Title 19 62" xfId="39108"/>
    <cellStyle name="Title 19 63" xfId="39109"/>
    <cellStyle name="Title 19 64" xfId="39110"/>
    <cellStyle name="Title 19 65" xfId="39111"/>
    <cellStyle name="Title 19 66" xfId="39112"/>
    <cellStyle name="Title 19 67" xfId="39113"/>
    <cellStyle name="Title 19 68" xfId="39114"/>
    <cellStyle name="Title 19 69" xfId="39115"/>
    <cellStyle name="Title 19 7" xfId="39116"/>
    <cellStyle name="Title 19 8" xfId="39117"/>
    <cellStyle name="Title 19 9" xfId="39118"/>
    <cellStyle name="Title 2" xfId="1546"/>
    <cellStyle name="Title 2 10" xfId="39119"/>
    <cellStyle name="Title 2 11" xfId="39120"/>
    <cellStyle name="Title 2 12" xfId="39121"/>
    <cellStyle name="Title 2 13" xfId="39122"/>
    <cellStyle name="Title 2 14" xfId="39123"/>
    <cellStyle name="Title 2 15" xfId="39124"/>
    <cellStyle name="Title 2 16" xfId="39125"/>
    <cellStyle name="Title 2 17" xfId="39126"/>
    <cellStyle name="Title 2 18" xfId="39127"/>
    <cellStyle name="Title 2 19" xfId="39128"/>
    <cellStyle name="Title 2 2" xfId="3541"/>
    <cellStyle name="Title 2 2 10" xfId="39129"/>
    <cellStyle name="Title 2 2 11" xfId="39130"/>
    <cellStyle name="Title 2 2 12" xfId="39131"/>
    <cellStyle name="Title 2 2 13" xfId="39132"/>
    <cellStyle name="Title 2 2 14" xfId="39133"/>
    <cellStyle name="Title 2 2 15" xfId="39134"/>
    <cellStyle name="Title 2 2 16" xfId="39135"/>
    <cellStyle name="Title 2 2 17" xfId="39136"/>
    <cellStyle name="Title 2 2 18" xfId="39137"/>
    <cellStyle name="Title 2 2 19" xfId="39138"/>
    <cellStyle name="Title 2 2 2" xfId="39139"/>
    <cellStyle name="Title 2 2 20" xfId="39140"/>
    <cellStyle name="Title 2 2 21" xfId="39141"/>
    <cellStyle name="Title 2 2 22" xfId="39142"/>
    <cellStyle name="Title 2 2 23" xfId="39143"/>
    <cellStyle name="Title 2 2 24" xfId="39144"/>
    <cellStyle name="Title 2 2 25" xfId="39145"/>
    <cellStyle name="Title 2 2 26" xfId="39146"/>
    <cellStyle name="Title 2 2 27" xfId="39147"/>
    <cellStyle name="Title 2 2 28" xfId="39148"/>
    <cellStyle name="Title 2 2 29" xfId="39149"/>
    <cellStyle name="Title 2 2 3" xfId="39150"/>
    <cellStyle name="Title 2 2 30" xfId="39151"/>
    <cellStyle name="Title 2 2 31" xfId="39152"/>
    <cellStyle name="Title 2 2 32" xfId="39153"/>
    <cellStyle name="Title 2 2 33" xfId="39154"/>
    <cellStyle name="Title 2 2 34" xfId="39155"/>
    <cellStyle name="Title 2 2 35" xfId="39156"/>
    <cellStyle name="Title 2 2 36" xfId="39157"/>
    <cellStyle name="Title 2 2 37" xfId="39158"/>
    <cellStyle name="Title 2 2 38" xfId="39159"/>
    <cellStyle name="Title 2 2 39" xfId="39160"/>
    <cellStyle name="Title 2 2 4" xfId="39161"/>
    <cellStyle name="Title 2 2 40" xfId="39162"/>
    <cellStyle name="Title 2 2 41" xfId="39163"/>
    <cellStyle name="Title 2 2 42" xfId="39164"/>
    <cellStyle name="Title 2 2 43" xfId="39165"/>
    <cellStyle name="Title 2 2 44" xfId="39166"/>
    <cellStyle name="Title 2 2 45" xfId="39167"/>
    <cellStyle name="Title 2 2 46" xfId="39168"/>
    <cellStyle name="Title 2 2 47" xfId="39169"/>
    <cellStyle name="Title 2 2 48" xfId="39170"/>
    <cellStyle name="Title 2 2 49" xfId="39171"/>
    <cellStyle name="Title 2 2 5" xfId="39172"/>
    <cellStyle name="Title 2 2 50" xfId="39173"/>
    <cellStyle name="Title 2 2 51" xfId="39174"/>
    <cellStyle name="Title 2 2 52" xfId="39175"/>
    <cellStyle name="Title 2 2 53" xfId="39176"/>
    <cellStyle name="Title 2 2 54" xfId="39177"/>
    <cellStyle name="Title 2 2 55" xfId="39178"/>
    <cellStyle name="Title 2 2 56" xfId="39179"/>
    <cellStyle name="Title 2 2 57" xfId="39180"/>
    <cellStyle name="Title 2 2 58" xfId="39181"/>
    <cellStyle name="Title 2 2 59" xfId="39182"/>
    <cellStyle name="Title 2 2 6" xfId="39183"/>
    <cellStyle name="Title 2 2 60" xfId="39184"/>
    <cellStyle name="Title 2 2 61" xfId="39185"/>
    <cellStyle name="Title 2 2 62" xfId="39186"/>
    <cellStyle name="Title 2 2 63" xfId="39187"/>
    <cellStyle name="Title 2 2 64" xfId="39188"/>
    <cellStyle name="Title 2 2 65" xfId="39189"/>
    <cellStyle name="Title 2 2 66" xfId="39190"/>
    <cellStyle name="Title 2 2 67" xfId="39191"/>
    <cellStyle name="Title 2 2 7" xfId="39192"/>
    <cellStyle name="Title 2 2 8" xfId="39193"/>
    <cellStyle name="Title 2 2 9" xfId="39194"/>
    <cellStyle name="Title 2 20" xfId="39195"/>
    <cellStyle name="Title 2 21" xfId="39196"/>
    <cellStyle name="Title 2 22" xfId="39197"/>
    <cellStyle name="Title 2 23" xfId="39198"/>
    <cellStyle name="Title 2 24" xfId="39199"/>
    <cellStyle name="Title 2 25" xfId="39200"/>
    <cellStyle name="Title 2 26" xfId="39201"/>
    <cellStyle name="Title 2 27" xfId="39202"/>
    <cellStyle name="Title 2 28" xfId="39203"/>
    <cellStyle name="Title 2 29" xfId="39204"/>
    <cellStyle name="Title 2 3" xfId="3542"/>
    <cellStyle name="Title 2 3 10" xfId="39205"/>
    <cellStyle name="Title 2 3 11" xfId="39206"/>
    <cellStyle name="Title 2 3 12" xfId="39207"/>
    <cellStyle name="Title 2 3 13" xfId="39208"/>
    <cellStyle name="Title 2 3 14" xfId="39209"/>
    <cellStyle name="Title 2 3 15" xfId="39210"/>
    <cellStyle name="Title 2 3 16" xfId="39211"/>
    <cellStyle name="Title 2 3 17" xfId="39212"/>
    <cellStyle name="Title 2 3 18" xfId="39213"/>
    <cellStyle name="Title 2 3 19" xfId="39214"/>
    <cellStyle name="Title 2 3 2" xfId="39215"/>
    <cellStyle name="Title 2 3 20" xfId="39216"/>
    <cellStyle name="Title 2 3 21" xfId="39217"/>
    <cellStyle name="Title 2 3 22" xfId="39218"/>
    <cellStyle name="Title 2 3 23" xfId="39219"/>
    <cellStyle name="Title 2 3 24" xfId="39220"/>
    <cellStyle name="Title 2 3 25" xfId="39221"/>
    <cellStyle name="Title 2 3 26" xfId="39222"/>
    <cellStyle name="Title 2 3 27" xfId="39223"/>
    <cellStyle name="Title 2 3 28" xfId="39224"/>
    <cellStyle name="Title 2 3 29" xfId="39225"/>
    <cellStyle name="Title 2 3 3" xfId="39226"/>
    <cellStyle name="Title 2 3 30" xfId="39227"/>
    <cellStyle name="Title 2 3 31" xfId="39228"/>
    <cellStyle name="Title 2 3 32" xfId="39229"/>
    <cellStyle name="Title 2 3 33" xfId="39230"/>
    <cellStyle name="Title 2 3 34" xfId="39231"/>
    <cellStyle name="Title 2 3 35" xfId="39232"/>
    <cellStyle name="Title 2 3 36" xfId="39233"/>
    <cellStyle name="Title 2 3 37" xfId="39234"/>
    <cellStyle name="Title 2 3 38" xfId="39235"/>
    <cellStyle name="Title 2 3 39" xfId="39236"/>
    <cellStyle name="Title 2 3 4" xfId="39237"/>
    <cellStyle name="Title 2 3 40" xfId="39238"/>
    <cellStyle name="Title 2 3 41" xfId="39239"/>
    <cellStyle name="Title 2 3 42" xfId="39240"/>
    <cellStyle name="Title 2 3 43" xfId="39241"/>
    <cellStyle name="Title 2 3 44" xfId="39242"/>
    <cellStyle name="Title 2 3 45" xfId="39243"/>
    <cellStyle name="Title 2 3 46" xfId="39244"/>
    <cellStyle name="Title 2 3 47" xfId="39245"/>
    <cellStyle name="Title 2 3 48" xfId="39246"/>
    <cellStyle name="Title 2 3 49" xfId="39247"/>
    <cellStyle name="Title 2 3 5" xfId="39248"/>
    <cellStyle name="Title 2 3 50" xfId="39249"/>
    <cellStyle name="Title 2 3 51" xfId="39250"/>
    <cellStyle name="Title 2 3 52" xfId="39251"/>
    <cellStyle name="Title 2 3 53" xfId="39252"/>
    <cellStyle name="Title 2 3 54" xfId="39253"/>
    <cellStyle name="Title 2 3 55" xfId="39254"/>
    <cellStyle name="Title 2 3 56" xfId="39255"/>
    <cellStyle name="Title 2 3 57" xfId="39256"/>
    <cellStyle name="Title 2 3 58" xfId="39257"/>
    <cellStyle name="Title 2 3 59" xfId="39258"/>
    <cellStyle name="Title 2 3 6" xfId="39259"/>
    <cellStyle name="Title 2 3 60" xfId="39260"/>
    <cellStyle name="Title 2 3 61" xfId="39261"/>
    <cellStyle name="Title 2 3 62" xfId="39262"/>
    <cellStyle name="Title 2 3 63" xfId="39263"/>
    <cellStyle name="Title 2 3 64" xfId="39264"/>
    <cellStyle name="Title 2 3 65" xfId="39265"/>
    <cellStyle name="Title 2 3 66" xfId="39266"/>
    <cellStyle name="Title 2 3 67" xfId="39267"/>
    <cellStyle name="Title 2 3 7" xfId="39268"/>
    <cellStyle name="Title 2 3 8" xfId="39269"/>
    <cellStyle name="Title 2 3 9" xfId="39270"/>
    <cellStyle name="Title 2 30" xfId="39271"/>
    <cellStyle name="Title 2 31" xfId="39272"/>
    <cellStyle name="Title 2 32" xfId="39273"/>
    <cellStyle name="Title 2 33" xfId="39274"/>
    <cellStyle name="Title 2 34" xfId="39275"/>
    <cellStyle name="Title 2 35" xfId="39276"/>
    <cellStyle name="Title 2 36" xfId="39277"/>
    <cellStyle name="Title 2 37" xfId="39278"/>
    <cellStyle name="Title 2 38" xfId="39279"/>
    <cellStyle name="Title 2 39" xfId="39280"/>
    <cellStyle name="Title 2 4" xfId="39281"/>
    <cellStyle name="Title 2 40" xfId="39282"/>
    <cellStyle name="Title 2 41" xfId="39283"/>
    <cellStyle name="Title 2 42" xfId="39284"/>
    <cellStyle name="Title 2 43" xfId="39285"/>
    <cellStyle name="Title 2 44" xfId="39286"/>
    <cellStyle name="Title 2 45" xfId="39287"/>
    <cellStyle name="Title 2 46" xfId="39288"/>
    <cellStyle name="Title 2 47" xfId="39289"/>
    <cellStyle name="Title 2 48" xfId="39290"/>
    <cellStyle name="Title 2 49" xfId="39291"/>
    <cellStyle name="Title 2 5" xfId="39292"/>
    <cellStyle name="Title 2 50" xfId="39293"/>
    <cellStyle name="Title 2 51" xfId="39294"/>
    <cellStyle name="Title 2 52" xfId="39295"/>
    <cellStyle name="Title 2 53" xfId="39296"/>
    <cellStyle name="Title 2 54" xfId="39297"/>
    <cellStyle name="Title 2 55" xfId="39298"/>
    <cellStyle name="Title 2 56" xfId="39299"/>
    <cellStyle name="Title 2 57" xfId="39300"/>
    <cellStyle name="Title 2 58" xfId="39301"/>
    <cellStyle name="Title 2 59" xfId="39302"/>
    <cellStyle name="Title 2 6" xfId="39303"/>
    <cellStyle name="Title 2 60" xfId="39304"/>
    <cellStyle name="Title 2 61" xfId="39305"/>
    <cellStyle name="Title 2 62" xfId="39306"/>
    <cellStyle name="Title 2 63" xfId="39307"/>
    <cellStyle name="Title 2 64" xfId="39308"/>
    <cellStyle name="Title 2 65" xfId="39309"/>
    <cellStyle name="Title 2 66" xfId="39310"/>
    <cellStyle name="Title 2 67" xfId="39311"/>
    <cellStyle name="Title 2 68" xfId="39312"/>
    <cellStyle name="Title 2 69" xfId="39313"/>
    <cellStyle name="Title 2 7" xfId="39314"/>
    <cellStyle name="Title 2 8" xfId="39315"/>
    <cellStyle name="Title 2 9" xfId="39316"/>
    <cellStyle name="Title 20" xfId="1547"/>
    <cellStyle name="Title 20 10" xfId="39317"/>
    <cellStyle name="Title 20 11" xfId="39318"/>
    <cellStyle name="Title 20 12" xfId="39319"/>
    <cellStyle name="Title 20 13" xfId="39320"/>
    <cellStyle name="Title 20 14" xfId="39321"/>
    <cellStyle name="Title 20 15" xfId="39322"/>
    <cellStyle name="Title 20 16" xfId="39323"/>
    <cellStyle name="Title 20 17" xfId="39324"/>
    <cellStyle name="Title 20 18" xfId="39325"/>
    <cellStyle name="Title 20 19" xfId="39326"/>
    <cellStyle name="Title 20 2" xfId="3543"/>
    <cellStyle name="Title 20 2 10" xfId="39327"/>
    <cellStyle name="Title 20 2 11" xfId="39328"/>
    <cellStyle name="Title 20 2 12" xfId="39329"/>
    <cellStyle name="Title 20 2 13" xfId="39330"/>
    <cellStyle name="Title 20 2 14" xfId="39331"/>
    <cellStyle name="Title 20 2 15" xfId="39332"/>
    <cellStyle name="Title 20 2 16" xfId="39333"/>
    <cellStyle name="Title 20 2 17" xfId="39334"/>
    <cellStyle name="Title 20 2 18" xfId="39335"/>
    <cellStyle name="Title 20 2 19" xfId="39336"/>
    <cellStyle name="Title 20 2 2" xfId="39337"/>
    <cellStyle name="Title 20 2 20" xfId="39338"/>
    <cellStyle name="Title 20 2 21" xfId="39339"/>
    <cellStyle name="Title 20 2 22" xfId="39340"/>
    <cellStyle name="Title 20 2 23" xfId="39341"/>
    <cellStyle name="Title 20 2 24" xfId="39342"/>
    <cellStyle name="Title 20 2 25" xfId="39343"/>
    <cellStyle name="Title 20 2 26" xfId="39344"/>
    <cellStyle name="Title 20 2 27" xfId="39345"/>
    <cellStyle name="Title 20 2 28" xfId="39346"/>
    <cellStyle name="Title 20 2 29" xfId="39347"/>
    <cellStyle name="Title 20 2 3" xfId="39348"/>
    <cellStyle name="Title 20 2 30" xfId="39349"/>
    <cellStyle name="Title 20 2 31" xfId="39350"/>
    <cellStyle name="Title 20 2 32" xfId="39351"/>
    <cellStyle name="Title 20 2 33" xfId="39352"/>
    <cellStyle name="Title 20 2 34" xfId="39353"/>
    <cellStyle name="Title 20 2 35" xfId="39354"/>
    <cellStyle name="Title 20 2 36" xfId="39355"/>
    <cellStyle name="Title 20 2 37" xfId="39356"/>
    <cellStyle name="Title 20 2 38" xfId="39357"/>
    <cellStyle name="Title 20 2 39" xfId="39358"/>
    <cellStyle name="Title 20 2 4" xfId="39359"/>
    <cellStyle name="Title 20 2 40" xfId="39360"/>
    <cellStyle name="Title 20 2 41" xfId="39361"/>
    <cellStyle name="Title 20 2 42" xfId="39362"/>
    <cellStyle name="Title 20 2 43" xfId="39363"/>
    <cellStyle name="Title 20 2 44" xfId="39364"/>
    <cellStyle name="Title 20 2 45" xfId="39365"/>
    <cellStyle name="Title 20 2 46" xfId="39366"/>
    <cellStyle name="Title 20 2 47" xfId="39367"/>
    <cellStyle name="Title 20 2 48" xfId="39368"/>
    <cellStyle name="Title 20 2 49" xfId="39369"/>
    <cellStyle name="Title 20 2 5" xfId="39370"/>
    <cellStyle name="Title 20 2 50" xfId="39371"/>
    <cellStyle name="Title 20 2 51" xfId="39372"/>
    <cellStyle name="Title 20 2 52" xfId="39373"/>
    <cellStyle name="Title 20 2 53" xfId="39374"/>
    <cellStyle name="Title 20 2 54" xfId="39375"/>
    <cellStyle name="Title 20 2 55" xfId="39376"/>
    <cellStyle name="Title 20 2 56" xfId="39377"/>
    <cellStyle name="Title 20 2 57" xfId="39378"/>
    <cellStyle name="Title 20 2 58" xfId="39379"/>
    <cellStyle name="Title 20 2 59" xfId="39380"/>
    <cellStyle name="Title 20 2 6" xfId="39381"/>
    <cellStyle name="Title 20 2 60" xfId="39382"/>
    <cellStyle name="Title 20 2 61" xfId="39383"/>
    <cellStyle name="Title 20 2 62" xfId="39384"/>
    <cellStyle name="Title 20 2 63" xfId="39385"/>
    <cellStyle name="Title 20 2 64" xfId="39386"/>
    <cellStyle name="Title 20 2 65" xfId="39387"/>
    <cellStyle name="Title 20 2 66" xfId="39388"/>
    <cellStyle name="Title 20 2 67" xfId="39389"/>
    <cellStyle name="Title 20 2 7" xfId="39390"/>
    <cellStyle name="Title 20 2 8" xfId="39391"/>
    <cellStyle name="Title 20 2 9" xfId="39392"/>
    <cellStyle name="Title 20 20" xfId="39393"/>
    <cellStyle name="Title 20 21" xfId="39394"/>
    <cellStyle name="Title 20 22" xfId="39395"/>
    <cellStyle name="Title 20 23" xfId="39396"/>
    <cellStyle name="Title 20 24" xfId="39397"/>
    <cellStyle name="Title 20 25" xfId="39398"/>
    <cellStyle name="Title 20 26" xfId="39399"/>
    <cellStyle name="Title 20 27" xfId="39400"/>
    <cellStyle name="Title 20 28" xfId="39401"/>
    <cellStyle name="Title 20 29" xfId="39402"/>
    <cellStyle name="Title 20 3" xfId="3544"/>
    <cellStyle name="Title 20 3 10" xfId="39403"/>
    <cellStyle name="Title 20 3 11" xfId="39404"/>
    <cellStyle name="Title 20 3 12" xfId="39405"/>
    <cellStyle name="Title 20 3 13" xfId="39406"/>
    <cellStyle name="Title 20 3 14" xfId="39407"/>
    <cellStyle name="Title 20 3 15" xfId="39408"/>
    <cellStyle name="Title 20 3 16" xfId="39409"/>
    <cellStyle name="Title 20 3 17" xfId="39410"/>
    <cellStyle name="Title 20 3 18" xfId="39411"/>
    <cellStyle name="Title 20 3 19" xfId="39412"/>
    <cellStyle name="Title 20 3 2" xfId="39413"/>
    <cellStyle name="Title 20 3 20" xfId="39414"/>
    <cellStyle name="Title 20 3 21" xfId="39415"/>
    <cellStyle name="Title 20 3 22" xfId="39416"/>
    <cellStyle name="Title 20 3 23" xfId="39417"/>
    <cellStyle name="Title 20 3 24" xfId="39418"/>
    <cellStyle name="Title 20 3 25" xfId="39419"/>
    <cellStyle name="Title 20 3 26" xfId="39420"/>
    <cellStyle name="Title 20 3 27" xfId="39421"/>
    <cellStyle name="Title 20 3 28" xfId="39422"/>
    <cellStyle name="Title 20 3 29" xfId="39423"/>
    <cellStyle name="Title 20 3 3" xfId="39424"/>
    <cellStyle name="Title 20 3 30" xfId="39425"/>
    <cellStyle name="Title 20 3 31" xfId="39426"/>
    <cellStyle name="Title 20 3 32" xfId="39427"/>
    <cellStyle name="Title 20 3 33" xfId="39428"/>
    <cellStyle name="Title 20 3 34" xfId="39429"/>
    <cellStyle name="Title 20 3 35" xfId="39430"/>
    <cellStyle name="Title 20 3 36" xfId="39431"/>
    <cellStyle name="Title 20 3 37" xfId="39432"/>
    <cellStyle name="Title 20 3 38" xfId="39433"/>
    <cellStyle name="Title 20 3 39" xfId="39434"/>
    <cellStyle name="Title 20 3 4" xfId="39435"/>
    <cellStyle name="Title 20 3 40" xfId="39436"/>
    <cellStyle name="Title 20 3 41" xfId="39437"/>
    <cellStyle name="Title 20 3 42" xfId="39438"/>
    <cellStyle name="Title 20 3 43" xfId="39439"/>
    <cellStyle name="Title 20 3 44" xfId="39440"/>
    <cellStyle name="Title 20 3 45" xfId="39441"/>
    <cellStyle name="Title 20 3 46" xfId="39442"/>
    <cellStyle name="Title 20 3 47" xfId="39443"/>
    <cellStyle name="Title 20 3 48" xfId="39444"/>
    <cellStyle name="Title 20 3 49" xfId="39445"/>
    <cellStyle name="Title 20 3 5" xfId="39446"/>
    <cellStyle name="Title 20 3 50" xfId="39447"/>
    <cellStyle name="Title 20 3 51" xfId="39448"/>
    <cellStyle name="Title 20 3 52" xfId="39449"/>
    <cellStyle name="Title 20 3 53" xfId="39450"/>
    <cellStyle name="Title 20 3 54" xfId="39451"/>
    <cellStyle name="Title 20 3 55" xfId="39452"/>
    <cellStyle name="Title 20 3 56" xfId="39453"/>
    <cellStyle name="Title 20 3 57" xfId="39454"/>
    <cellStyle name="Title 20 3 58" xfId="39455"/>
    <cellStyle name="Title 20 3 59" xfId="39456"/>
    <cellStyle name="Title 20 3 6" xfId="39457"/>
    <cellStyle name="Title 20 3 60" xfId="39458"/>
    <cellStyle name="Title 20 3 61" xfId="39459"/>
    <cellStyle name="Title 20 3 62" xfId="39460"/>
    <cellStyle name="Title 20 3 63" xfId="39461"/>
    <cellStyle name="Title 20 3 64" xfId="39462"/>
    <cellStyle name="Title 20 3 65" xfId="39463"/>
    <cellStyle name="Title 20 3 66" xfId="39464"/>
    <cellStyle name="Title 20 3 67" xfId="39465"/>
    <cellStyle name="Title 20 3 7" xfId="39466"/>
    <cellStyle name="Title 20 3 8" xfId="39467"/>
    <cellStyle name="Title 20 3 9" xfId="39468"/>
    <cellStyle name="Title 20 30" xfId="39469"/>
    <cellStyle name="Title 20 31" xfId="39470"/>
    <cellStyle name="Title 20 32" xfId="39471"/>
    <cellStyle name="Title 20 33" xfId="39472"/>
    <cellStyle name="Title 20 34" xfId="39473"/>
    <cellStyle name="Title 20 35" xfId="39474"/>
    <cellStyle name="Title 20 36" xfId="39475"/>
    <cellStyle name="Title 20 37" xfId="39476"/>
    <cellStyle name="Title 20 38" xfId="39477"/>
    <cellStyle name="Title 20 39" xfId="39478"/>
    <cellStyle name="Title 20 4" xfId="39479"/>
    <cellStyle name="Title 20 40" xfId="39480"/>
    <cellStyle name="Title 20 41" xfId="39481"/>
    <cellStyle name="Title 20 42" xfId="39482"/>
    <cellStyle name="Title 20 43" xfId="39483"/>
    <cellStyle name="Title 20 44" xfId="39484"/>
    <cellStyle name="Title 20 45" xfId="39485"/>
    <cellStyle name="Title 20 46" xfId="39486"/>
    <cellStyle name="Title 20 47" xfId="39487"/>
    <cellStyle name="Title 20 48" xfId="39488"/>
    <cellStyle name="Title 20 49" xfId="39489"/>
    <cellStyle name="Title 20 5" xfId="39490"/>
    <cellStyle name="Title 20 50" xfId="39491"/>
    <cellStyle name="Title 20 51" xfId="39492"/>
    <cellStyle name="Title 20 52" xfId="39493"/>
    <cellStyle name="Title 20 53" xfId="39494"/>
    <cellStyle name="Title 20 54" xfId="39495"/>
    <cellStyle name="Title 20 55" xfId="39496"/>
    <cellStyle name="Title 20 56" xfId="39497"/>
    <cellStyle name="Title 20 57" xfId="39498"/>
    <cellStyle name="Title 20 58" xfId="39499"/>
    <cellStyle name="Title 20 59" xfId="39500"/>
    <cellStyle name="Title 20 6" xfId="39501"/>
    <cellStyle name="Title 20 60" xfId="39502"/>
    <cellStyle name="Title 20 61" xfId="39503"/>
    <cellStyle name="Title 20 62" xfId="39504"/>
    <cellStyle name="Title 20 63" xfId="39505"/>
    <cellStyle name="Title 20 64" xfId="39506"/>
    <cellStyle name="Title 20 65" xfId="39507"/>
    <cellStyle name="Title 20 66" xfId="39508"/>
    <cellStyle name="Title 20 67" xfId="39509"/>
    <cellStyle name="Title 20 68" xfId="39510"/>
    <cellStyle name="Title 20 69" xfId="39511"/>
    <cellStyle name="Title 20 7" xfId="39512"/>
    <cellStyle name="Title 20 8" xfId="39513"/>
    <cellStyle name="Title 20 9" xfId="39514"/>
    <cellStyle name="Title 21" xfId="1548"/>
    <cellStyle name="Title 21 10" xfId="39515"/>
    <cellStyle name="Title 21 11" xfId="39516"/>
    <cellStyle name="Title 21 12" xfId="39517"/>
    <cellStyle name="Title 21 13" xfId="39518"/>
    <cellStyle name="Title 21 14" xfId="39519"/>
    <cellStyle name="Title 21 15" xfId="39520"/>
    <cellStyle name="Title 21 16" xfId="39521"/>
    <cellStyle name="Title 21 17" xfId="39522"/>
    <cellStyle name="Title 21 18" xfId="39523"/>
    <cellStyle name="Title 21 19" xfId="39524"/>
    <cellStyle name="Title 21 2" xfId="3545"/>
    <cellStyle name="Title 21 2 10" xfId="39525"/>
    <cellStyle name="Title 21 2 11" xfId="39526"/>
    <cellStyle name="Title 21 2 12" xfId="39527"/>
    <cellStyle name="Title 21 2 13" xfId="39528"/>
    <cellStyle name="Title 21 2 14" xfId="39529"/>
    <cellStyle name="Title 21 2 15" xfId="39530"/>
    <cellStyle name="Title 21 2 16" xfId="39531"/>
    <cellStyle name="Title 21 2 17" xfId="39532"/>
    <cellStyle name="Title 21 2 18" xfId="39533"/>
    <cellStyle name="Title 21 2 19" xfId="39534"/>
    <cellStyle name="Title 21 2 2" xfId="39535"/>
    <cellStyle name="Title 21 2 20" xfId="39536"/>
    <cellStyle name="Title 21 2 21" xfId="39537"/>
    <cellStyle name="Title 21 2 22" xfId="39538"/>
    <cellStyle name="Title 21 2 23" xfId="39539"/>
    <cellStyle name="Title 21 2 24" xfId="39540"/>
    <cellStyle name="Title 21 2 25" xfId="39541"/>
    <cellStyle name="Title 21 2 26" xfId="39542"/>
    <cellStyle name="Title 21 2 27" xfId="39543"/>
    <cellStyle name="Title 21 2 28" xfId="39544"/>
    <cellStyle name="Title 21 2 29" xfId="39545"/>
    <cellStyle name="Title 21 2 3" xfId="39546"/>
    <cellStyle name="Title 21 2 30" xfId="39547"/>
    <cellStyle name="Title 21 2 31" xfId="39548"/>
    <cellStyle name="Title 21 2 32" xfId="39549"/>
    <cellStyle name="Title 21 2 33" xfId="39550"/>
    <cellStyle name="Title 21 2 34" xfId="39551"/>
    <cellStyle name="Title 21 2 35" xfId="39552"/>
    <cellStyle name="Title 21 2 36" xfId="39553"/>
    <cellStyle name="Title 21 2 37" xfId="39554"/>
    <cellStyle name="Title 21 2 38" xfId="39555"/>
    <cellStyle name="Title 21 2 39" xfId="39556"/>
    <cellStyle name="Title 21 2 4" xfId="39557"/>
    <cellStyle name="Title 21 2 40" xfId="39558"/>
    <cellStyle name="Title 21 2 41" xfId="39559"/>
    <cellStyle name="Title 21 2 42" xfId="39560"/>
    <cellStyle name="Title 21 2 43" xfId="39561"/>
    <cellStyle name="Title 21 2 44" xfId="39562"/>
    <cellStyle name="Title 21 2 45" xfId="39563"/>
    <cellStyle name="Title 21 2 46" xfId="39564"/>
    <cellStyle name="Title 21 2 47" xfId="39565"/>
    <cellStyle name="Title 21 2 48" xfId="39566"/>
    <cellStyle name="Title 21 2 49" xfId="39567"/>
    <cellStyle name="Title 21 2 5" xfId="39568"/>
    <cellStyle name="Title 21 2 50" xfId="39569"/>
    <cellStyle name="Title 21 2 51" xfId="39570"/>
    <cellStyle name="Title 21 2 52" xfId="39571"/>
    <cellStyle name="Title 21 2 53" xfId="39572"/>
    <cellStyle name="Title 21 2 54" xfId="39573"/>
    <cellStyle name="Title 21 2 55" xfId="39574"/>
    <cellStyle name="Title 21 2 56" xfId="39575"/>
    <cellStyle name="Title 21 2 57" xfId="39576"/>
    <cellStyle name="Title 21 2 58" xfId="39577"/>
    <cellStyle name="Title 21 2 59" xfId="39578"/>
    <cellStyle name="Title 21 2 6" xfId="39579"/>
    <cellStyle name="Title 21 2 60" xfId="39580"/>
    <cellStyle name="Title 21 2 61" xfId="39581"/>
    <cellStyle name="Title 21 2 62" xfId="39582"/>
    <cellStyle name="Title 21 2 63" xfId="39583"/>
    <cellStyle name="Title 21 2 64" xfId="39584"/>
    <cellStyle name="Title 21 2 65" xfId="39585"/>
    <cellStyle name="Title 21 2 66" xfId="39586"/>
    <cellStyle name="Title 21 2 67" xfId="39587"/>
    <cellStyle name="Title 21 2 7" xfId="39588"/>
    <cellStyle name="Title 21 2 8" xfId="39589"/>
    <cellStyle name="Title 21 2 9" xfId="39590"/>
    <cellStyle name="Title 21 20" xfId="39591"/>
    <cellStyle name="Title 21 21" xfId="39592"/>
    <cellStyle name="Title 21 22" xfId="39593"/>
    <cellStyle name="Title 21 23" xfId="39594"/>
    <cellStyle name="Title 21 24" xfId="39595"/>
    <cellStyle name="Title 21 25" xfId="39596"/>
    <cellStyle name="Title 21 26" xfId="39597"/>
    <cellStyle name="Title 21 27" xfId="39598"/>
    <cellStyle name="Title 21 28" xfId="39599"/>
    <cellStyle name="Title 21 29" xfId="39600"/>
    <cellStyle name="Title 21 3" xfId="3546"/>
    <cellStyle name="Title 21 3 10" xfId="39601"/>
    <cellStyle name="Title 21 3 11" xfId="39602"/>
    <cellStyle name="Title 21 3 12" xfId="39603"/>
    <cellStyle name="Title 21 3 13" xfId="39604"/>
    <cellStyle name="Title 21 3 14" xfId="39605"/>
    <cellStyle name="Title 21 3 15" xfId="39606"/>
    <cellStyle name="Title 21 3 16" xfId="39607"/>
    <cellStyle name="Title 21 3 17" xfId="39608"/>
    <cellStyle name="Title 21 3 18" xfId="39609"/>
    <cellStyle name="Title 21 3 19" xfId="39610"/>
    <cellStyle name="Title 21 3 2" xfId="39611"/>
    <cellStyle name="Title 21 3 20" xfId="39612"/>
    <cellStyle name="Title 21 3 21" xfId="39613"/>
    <cellStyle name="Title 21 3 22" xfId="39614"/>
    <cellStyle name="Title 21 3 23" xfId="39615"/>
    <cellStyle name="Title 21 3 24" xfId="39616"/>
    <cellStyle name="Title 21 3 25" xfId="39617"/>
    <cellStyle name="Title 21 3 26" xfId="39618"/>
    <cellStyle name="Title 21 3 27" xfId="39619"/>
    <cellStyle name="Title 21 3 28" xfId="39620"/>
    <cellStyle name="Title 21 3 29" xfId="39621"/>
    <cellStyle name="Title 21 3 3" xfId="39622"/>
    <cellStyle name="Title 21 3 30" xfId="39623"/>
    <cellStyle name="Title 21 3 31" xfId="39624"/>
    <cellStyle name="Title 21 3 32" xfId="39625"/>
    <cellStyle name="Title 21 3 33" xfId="39626"/>
    <cellStyle name="Title 21 3 34" xfId="39627"/>
    <cellStyle name="Title 21 3 35" xfId="39628"/>
    <cellStyle name="Title 21 3 36" xfId="39629"/>
    <cellStyle name="Title 21 3 37" xfId="39630"/>
    <cellStyle name="Title 21 3 38" xfId="39631"/>
    <cellStyle name="Title 21 3 39" xfId="39632"/>
    <cellStyle name="Title 21 3 4" xfId="39633"/>
    <cellStyle name="Title 21 3 40" xfId="39634"/>
    <cellStyle name="Title 21 3 41" xfId="39635"/>
    <cellStyle name="Title 21 3 42" xfId="39636"/>
    <cellStyle name="Title 21 3 43" xfId="39637"/>
    <cellStyle name="Title 21 3 44" xfId="39638"/>
    <cellStyle name="Title 21 3 45" xfId="39639"/>
    <cellStyle name="Title 21 3 46" xfId="39640"/>
    <cellStyle name="Title 21 3 47" xfId="39641"/>
    <cellStyle name="Title 21 3 48" xfId="39642"/>
    <cellStyle name="Title 21 3 49" xfId="39643"/>
    <cellStyle name="Title 21 3 5" xfId="39644"/>
    <cellStyle name="Title 21 3 50" xfId="39645"/>
    <cellStyle name="Title 21 3 51" xfId="39646"/>
    <cellStyle name="Title 21 3 52" xfId="39647"/>
    <cellStyle name="Title 21 3 53" xfId="39648"/>
    <cellStyle name="Title 21 3 54" xfId="39649"/>
    <cellStyle name="Title 21 3 55" xfId="39650"/>
    <cellStyle name="Title 21 3 56" xfId="39651"/>
    <cellStyle name="Title 21 3 57" xfId="39652"/>
    <cellStyle name="Title 21 3 58" xfId="39653"/>
    <cellStyle name="Title 21 3 59" xfId="39654"/>
    <cellStyle name="Title 21 3 6" xfId="39655"/>
    <cellStyle name="Title 21 3 60" xfId="39656"/>
    <cellStyle name="Title 21 3 61" xfId="39657"/>
    <cellStyle name="Title 21 3 62" xfId="39658"/>
    <cellStyle name="Title 21 3 63" xfId="39659"/>
    <cellStyle name="Title 21 3 64" xfId="39660"/>
    <cellStyle name="Title 21 3 65" xfId="39661"/>
    <cellStyle name="Title 21 3 66" xfId="39662"/>
    <cellStyle name="Title 21 3 67" xfId="39663"/>
    <cellStyle name="Title 21 3 7" xfId="39664"/>
    <cellStyle name="Title 21 3 8" xfId="39665"/>
    <cellStyle name="Title 21 3 9" xfId="39666"/>
    <cellStyle name="Title 21 30" xfId="39667"/>
    <cellStyle name="Title 21 31" xfId="39668"/>
    <cellStyle name="Title 21 32" xfId="39669"/>
    <cellStyle name="Title 21 33" xfId="39670"/>
    <cellStyle name="Title 21 34" xfId="39671"/>
    <cellStyle name="Title 21 35" xfId="39672"/>
    <cellStyle name="Title 21 36" xfId="39673"/>
    <cellStyle name="Title 21 37" xfId="39674"/>
    <cellStyle name="Title 21 38" xfId="39675"/>
    <cellStyle name="Title 21 39" xfId="39676"/>
    <cellStyle name="Title 21 4" xfId="39677"/>
    <cellStyle name="Title 21 40" xfId="39678"/>
    <cellStyle name="Title 21 41" xfId="39679"/>
    <cellStyle name="Title 21 42" xfId="39680"/>
    <cellStyle name="Title 21 43" xfId="39681"/>
    <cellStyle name="Title 21 44" xfId="39682"/>
    <cellStyle name="Title 21 45" xfId="39683"/>
    <cellStyle name="Title 21 46" xfId="39684"/>
    <cellStyle name="Title 21 47" xfId="39685"/>
    <cellStyle name="Title 21 48" xfId="39686"/>
    <cellStyle name="Title 21 49" xfId="39687"/>
    <cellStyle name="Title 21 5" xfId="39688"/>
    <cellStyle name="Title 21 50" xfId="39689"/>
    <cellStyle name="Title 21 51" xfId="39690"/>
    <cellStyle name="Title 21 52" xfId="39691"/>
    <cellStyle name="Title 21 53" xfId="39692"/>
    <cellStyle name="Title 21 54" xfId="39693"/>
    <cellStyle name="Title 21 55" xfId="39694"/>
    <cellStyle name="Title 21 56" xfId="39695"/>
    <cellStyle name="Title 21 57" xfId="39696"/>
    <cellStyle name="Title 21 58" xfId="39697"/>
    <cellStyle name="Title 21 59" xfId="39698"/>
    <cellStyle name="Title 21 6" xfId="39699"/>
    <cellStyle name="Title 21 60" xfId="39700"/>
    <cellStyle name="Title 21 61" xfId="39701"/>
    <cellStyle name="Title 21 62" xfId="39702"/>
    <cellStyle name="Title 21 63" xfId="39703"/>
    <cellStyle name="Title 21 64" xfId="39704"/>
    <cellStyle name="Title 21 65" xfId="39705"/>
    <cellStyle name="Title 21 66" xfId="39706"/>
    <cellStyle name="Title 21 67" xfId="39707"/>
    <cellStyle name="Title 21 68" xfId="39708"/>
    <cellStyle name="Title 21 69" xfId="39709"/>
    <cellStyle name="Title 21 7" xfId="39710"/>
    <cellStyle name="Title 21 8" xfId="39711"/>
    <cellStyle name="Title 21 9" xfId="39712"/>
    <cellStyle name="Title 22" xfId="1549"/>
    <cellStyle name="Title 22 10" xfId="39713"/>
    <cellStyle name="Title 22 11" xfId="39714"/>
    <cellStyle name="Title 22 12" xfId="39715"/>
    <cellStyle name="Title 22 13" xfId="39716"/>
    <cellStyle name="Title 22 14" xfId="39717"/>
    <cellStyle name="Title 22 15" xfId="39718"/>
    <cellStyle name="Title 22 16" xfId="39719"/>
    <cellStyle name="Title 22 17" xfId="39720"/>
    <cellStyle name="Title 22 18" xfId="39721"/>
    <cellStyle name="Title 22 19" xfId="39722"/>
    <cellStyle name="Title 22 2" xfId="3547"/>
    <cellStyle name="Title 22 2 10" xfId="39723"/>
    <cellStyle name="Title 22 2 11" xfId="39724"/>
    <cellStyle name="Title 22 2 12" xfId="39725"/>
    <cellStyle name="Title 22 2 13" xfId="39726"/>
    <cellStyle name="Title 22 2 14" xfId="39727"/>
    <cellStyle name="Title 22 2 15" xfId="39728"/>
    <cellStyle name="Title 22 2 16" xfId="39729"/>
    <cellStyle name="Title 22 2 17" xfId="39730"/>
    <cellStyle name="Title 22 2 18" xfId="39731"/>
    <cellStyle name="Title 22 2 19" xfId="39732"/>
    <cellStyle name="Title 22 2 2" xfId="39733"/>
    <cellStyle name="Title 22 2 20" xfId="39734"/>
    <cellStyle name="Title 22 2 21" xfId="39735"/>
    <cellStyle name="Title 22 2 22" xfId="39736"/>
    <cellStyle name="Title 22 2 23" xfId="39737"/>
    <cellStyle name="Title 22 2 24" xfId="39738"/>
    <cellStyle name="Title 22 2 25" xfId="39739"/>
    <cellStyle name="Title 22 2 26" xfId="39740"/>
    <cellStyle name="Title 22 2 27" xfId="39741"/>
    <cellStyle name="Title 22 2 28" xfId="39742"/>
    <cellStyle name="Title 22 2 29" xfId="39743"/>
    <cellStyle name="Title 22 2 3" xfId="39744"/>
    <cellStyle name="Title 22 2 30" xfId="39745"/>
    <cellStyle name="Title 22 2 31" xfId="39746"/>
    <cellStyle name="Title 22 2 32" xfId="39747"/>
    <cellStyle name="Title 22 2 33" xfId="39748"/>
    <cellStyle name="Title 22 2 34" xfId="39749"/>
    <cellStyle name="Title 22 2 35" xfId="39750"/>
    <cellStyle name="Title 22 2 36" xfId="39751"/>
    <cellStyle name="Title 22 2 37" xfId="39752"/>
    <cellStyle name="Title 22 2 38" xfId="39753"/>
    <cellStyle name="Title 22 2 39" xfId="39754"/>
    <cellStyle name="Title 22 2 4" xfId="39755"/>
    <cellStyle name="Title 22 2 40" xfId="39756"/>
    <cellStyle name="Title 22 2 41" xfId="39757"/>
    <cellStyle name="Title 22 2 42" xfId="39758"/>
    <cellStyle name="Title 22 2 43" xfId="39759"/>
    <cellStyle name="Title 22 2 44" xfId="39760"/>
    <cellStyle name="Title 22 2 45" xfId="39761"/>
    <cellStyle name="Title 22 2 46" xfId="39762"/>
    <cellStyle name="Title 22 2 47" xfId="39763"/>
    <cellStyle name="Title 22 2 48" xfId="39764"/>
    <cellStyle name="Title 22 2 49" xfId="39765"/>
    <cellStyle name="Title 22 2 5" xfId="39766"/>
    <cellStyle name="Title 22 2 50" xfId="39767"/>
    <cellStyle name="Title 22 2 51" xfId="39768"/>
    <cellStyle name="Title 22 2 52" xfId="39769"/>
    <cellStyle name="Title 22 2 53" xfId="39770"/>
    <cellStyle name="Title 22 2 54" xfId="39771"/>
    <cellStyle name="Title 22 2 55" xfId="39772"/>
    <cellStyle name="Title 22 2 56" xfId="39773"/>
    <cellStyle name="Title 22 2 57" xfId="39774"/>
    <cellStyle name="Title 22 2 58" xfId="39775"/>
    <cellStyle name="Title 22 2 59" xfId="39776"/>
    <cellStyle name="Title 22 2 6" xfId="39777"/>
    <cellStyle name="Title 22 2 60" xfId="39778"/>
    <cellStyle name="Title 22 2 61" xfId="39779"/>
    <cellStyle name="Title 22 2 62" xfId="39780"/>
    <cellStyle name="Title 22 2 63" xfId="39781"/>
    <cellStyle name="Title 22 2 64" xfId="39782"/>
    <cellStyle name="Title 22 2 65" xfId="39783"/>
    <cellStyle name="Title 22 2 66" xfId="39784"/>
    <cellStyle name="Title 22 2 67" xfId="39785"/>
    <cellStyle name="Title 22 2 7" xfId="39786"/>
    <cellStyle name="Title 22 2 8" xfId="39787"/>
    <cellStyle name="Title 22 2 9" xfId="39788"/>
    <cellStyle name="Title 22 20" xfId="39789"/>
    <cellStyle name="Title 22 21" xfId="39790"/>
    <cellStyle name="Title 22 22" xfId="39791"/>
    <cellStyle name="Title 22 23" xfId="39792"/>
    <cellStyle name="Title 22 24" xfId="39793"/>
    <cellStyle name="Title 22 25" xfId="39794"/>
    <cellStyle name="Title 22 26" xfId="39795"/>
    <cellStyle name="Title 22 27" xfId="39796"/>
    <cellStyle name="Title 22 28" xfId="39797"/>
    <cellStyle name="Title 22 29" xfId="39798"/>
    <cellStyle name="Title 22 3" xfId="3548"/>
    <cellStyle name="Title 22 3 10" xfId="39799"/>
    <cellStyle name="Title 22 3 11" xfId="39800"/>
    <cellStyle name="Title 22 3 12" xfId="39801"/>
    <cellStyle name="Title 22 3 13" xfId="39802"/>
    <cellStyle name="Title 22 3 14" xfId="39803"/>
    <cellStyle name="Title 22 3 15" xfId="39804"/>
    <cellStyle name="Title 22 3 16" xfId="39805"/>
    <cellStyle name="Title 22 3 17" xfId="39806"/>
    <cellStyle name="Title 22 3 18" xfId="39807"/>
    <cellStyle name="Title 22 3 19" xfId="39808"/>
    <cellStyle name="Title 22 3 2" xfId="39809"/>
    <cellStyle name="Title 22 3 20" xfId="39810"/>
    <cellStyle name="Title 22 3 21" xfId="39811"/>
    <cellStyle name="Title 22 3 22" xfId="39812"/>
    <cellStyle name="Title 22 3 23" xfId="39813"/>
    <cellStyle name="Title 22 3 24" xfId="39814"/>
    <cellStyle name="Title 22 3 25" xfId="39815"/>
    <cellStyle name="Title 22 3 26" xfId="39816"/>
    <cellStyle name="Title 22 3 27" xfId="39817"/>
    <cellStyle name="Title 22 3 28" xfId="39818"/>
    <cellStyle name="Title 22 3 29" xfId="39819"/>
    <cellStyle name="Title 22 3 3" xfId="39820"/>
    <cellStyle name="Title 22 3 30" xfId="39821"/>
    <cellStyle name="Title 22 3 31" xfId="39822"/>
    <cellStyle name="Title 22 3 32" xfId="39823"/>
    <cellStyle name="Title 22 3 33" xfId="39824"/>
    <cellStyle name="Title 22 3 34" xfId="39825"/>
    <cellStyle name="Title 22 3 35" xfId="39826"/>
    <cellStyle name="Title 22 3 36" xfId="39827"/>
    <cellStyle name="Title 22 3 37" xfId="39828"/>
    <cellStyle name="Title 22 3 38" xfId="39829"/>
    <cellStyle name="Title 22 3 39" xfId="39830"/>
    <cellStyle name="Title 22 3 4" xfId="39831"/>
    <cellStyle name="Title 22 3 40" xfId="39832"/>
    <cellStyle name="Title 22 3 41" xfId="39833"/>
    <cellStyle name="Title 22 3 42" xfId="39834"/>
    <cellStyle name="Title 22 3 43" xfId="39835"/>
    <cellStyle name="Title 22 3 44" xfId="39836"/>
    <cellStyle name="Title 22 3 45" xfId="39837"/>
    <cellStyle name="Title 22 3 46" xfId="39838"/>
    <cellStyle name="Title 22 3 47" xfId="39839"/>
    <cellStyle name="Title 22 3 48" xfId="39840"/>
    <cellStyle name="Title 22 3 49" xfId="39841"/>
    <cellStyle name="Title 22 3 5" xfId="39842"/>
    <cellStyle name="Title 22 3 50" xfId="39843"/>
    <cellStyle name="Title 22 3 51" xfId="39844"/>
    <cellStyle name="Title 22 3 52" xfId="39845"/>
    <cellStyle name="Title 22 3 53" xfId="39846"/>
    <cellStyle name="Title 22 3 54" xfId="39847"/>
    <cellStyle name="Title 22 3 55" xfId="39848"/>
    <cellStyle name="Title 22 3 56" xfId="39849"/>
    <cellStyle name="Title 22 3 57" xfId="39850"/>
    <cellStyle name="Title 22 3 58" xfId="39851"/>
    <cellStyle name="Title 22 3 59" xfId="39852"/>
    <cellStyle name="Title 22 3 6" xfId="39853"/>
    <cellStyle name="Title 22 3 60" xfId="39854"/>
    <cellStyle name="Title 22 3 61" xfId="39855"/>
    <cellStyle name="Title 22 3 62" xfId="39856"/>
    <cellStyle name="Title 22 3 63" xfId="39857"/>
    <cellStyle name="Title 22 3 64" xfId="39858"/>
    <cellStyle name="Title 22 3 65" xfId="39859"/>
    <cellStyle name="Title 22 3 66" xfId="39860"/>
    <cellStyle name="Title 22 3 67" xfId="39861"/>
    <cellStyle name="Title 22 3 7" xfId="39862"/>
    <cellStyle name="Title 22 3 8" xfId="39863"/>
    <cellStyle name="Title 22 3 9" xfId="39864"/>
    <cellStyle name="Title 22 30" xfId="39865"/>
    <cellStyle name="Title 22 31" xfId="39866"/>
    <cellStyle name="Title 22 32" xfId="39867"/>
    <cellStyle name="Title 22 33" xfId="39868"/>
    <cellStyle name="Title 22 34" xfId="39869"/>
    <cellStyle name="Title 22 35" xfId="39870"/>
    <cellStyle name="Title 22 36" xfId="39871"/>
    <cellStyle name="Title 22 37" xfId="39872"/>
    <cellStyle name="Title 22 38" xfId="39873"/>
    <cellStyle name="Title 22 39" xfId="39874"/>
    <cellStyle name="Title 22 4" xfId="39875"/>
    <cellStyle name="Title 22 40" xfId="39876"/>
    <cellStyle name="Title 22 41" xfId="39877"/>
    <cellStyle name="Title 22 42" xfId="39878"/>
    <cellStyle name="Title 22 43" xfId="39879"/>
    <cellStyle name="Title 22 44" xfId="39880"/>
    <cellStyle name="Title 22 45" xfId="39881"/>
    <cellStyle name="Title 22 46" xfId="39882"/>
    <cellStyle name="Title 22 47" xfId="39883"/>
    <cellStyle name="Title 22 48" xfId="39884"/>
    <cellStyle name="Title 22 49" xfId="39885"/>
    <cellStyle name="Title 22 5" xfId="39886"/>
    <cellStyle name="Title 22 50" xfId="39887"/>
    <cellStyle name="Title 22 51" xfId="39888"/>
    <cellStyle name="Title 22 52" xfId="39889"/>
    <cellStyle name="Title 22 53" xfId="39890"/>
    <cellStyle name="Title 22 54" xfId="39891"/>
    <cellStyle name="Title 22 55" xfId="39892"/>
    <cellStyle name="Title 22 56" xfId="39893"/>
    <cellStyle name="Title 22 57" xfId="39894"/>
    <cellStyle name="Title 22 58" xfId="39895"/>
    <cellStyle name="Title 22 59" xfId="39896"/>
    <cellStyle name="Title 22 6" xfId="39897"/>
    <cellStyle name="Title 22 60" xfId="39898"/>
    <cellStyle name="Title 22 61" xfId="39899"/>
    <cellStyle name="Title 22 62" xfId="39900"/>
    <cellStyle name="Title 22 63" xfId="39901"/>
    <cellStyle name="Title 22 64" xfId="39902"/>
    <cellStyle name="Title 22 65" xfId="39903"/>
    <cellStyle name="Title 22 66" xfId="39904"/>
    <cellStyle name="Title 22 67" xfId="39905"/>
    <cellStyle name="Title 22 68" xfId="39906"/>
    <cellStyle name="Title 22 69" xfId="39907"/>
    <cellStyle name="Title 22 7" xfId="39908"/>
    <cellStyle name="Title 22 8" xfId="39909"/>
    <cellStyle name="Title 22 9" xfId="39910"/>
    <cellStyle name="Title 23" xfId="1550"/>
    <cellStyle name="Title 23 10" xfId="39911"/>
    <cellStyle name="Title 23 11" xfId="39912"/>
    <cellStyle name="Title 23 12" xfId="39913"/>
    <cellStyle name="Title 23 13" xfId="39914"/>
    <cellStyle name="Title 23 14" xfId="39915"/>
    <cellStyle name="Title 23 15" xfId="39916"/>
    <cellStyle name="Title 23 16" xfId="39917"/>
    <cellStyle name="Title 23 17" xfId="39918"/>
    <cellStyle name="Title 23 18" xfId="39919"/>
    <cellStyle name="Title 23 19" xfId="39920"/>
    <cellStyle name="Title 23 2" xfId="3549"/>
    <cellStyle name="Title 23 2 10" xfId="39921"/>
    <cellStyle name="Title 23 2 11" xfId="39922"/>
    <cellStyle name="Title 23 2 12" xfId="39923"/>
    <cellStyle name="Title 23 2 13" xfId="39924"/>
    <cellStyle name="Title 23 2 14" xfId="39925"/>
    <cellStyle name="Title 23 2 15" xfId="39926"/>
    <cellStyle name="Title 23 2 16" xfId="39927"/>
    <cellStyle name="Title 23 2 17" xfId="39928"/>
    <cellStyle name="Title 23 2 18" xfId="39929"/>
    <cellStyle name="Title 23 2 19" xfId="39930"/>
    <cellStyle name="Title 23 2 2" xfId="39931"/>
    <cellStyle name="Title 23 2 20" xfId="39932"/>
    <cellStyle name="Title 23 2 21" xfId="39933"/>
    <cellStyle name="Title 23 2 22" xfId="39934"/>
    <cellStyle name="Title 23 2 23" xfId="39935"/>
    <cellStyle name="Title 23 2 24" xfId="39936"/>
    <cellStyle name="Title 23 2 25" xfId="39937"/>
    <cellStyle name="Title 23 2 26" xfId="39938"/>
    <cellStyle name="Title 23 2 27" xfId="39939"/>
    <cellStyle name="Title 23 2 28" xfId="39940"/>
    <cellStyle name="Title 23 2 29" xfId="39941"/>
    <cellStyle name="Title 23 2 3" xfId="39942"/>
    <cellStyle name="Title 23 2 30" xfId="39943"/>
    <cellStyle name="Title 23 2 31" xfId="39944"/>
    <cellStyle name="Title 23 2 32" xfId="39945"/>
    <cellStyle name="Title 23 2 33" xfId="39946"/>
    <cellStyle name="Title 23 2 34" xfId="39947"/>
    <cellStyle name="Title 23 2 35" xfId="39948"/>
    <cellStyle name="Title 23 2 36" xfId="39949"/>
    <cellStyle name="Title 23 2 37" xfId="39950"/>
    <cellStyle name="Title 23 2 38" xfId="39951"/>
    <cellStyle name="Title 23 2 39" xfId="39952"/>
    <cellStyle name="Title 23 2 4" xfId="39953"/>
    <cellStyle name="Title 23 2 40" xfId="39954"/>
    <cellStyle name="Title 23 2 41" xfId="39955"/>
    <cellStyle name="Title 23 2 42" xfId="39956"/>
    <cellStyle name="Title 23 2 43" xfId="39957"/>
    <cellStyle name="Title 23 2 44" xfId="39958"/>
    <cellStyle name="Title 23 2 45" xfId="39959"/>
    <cellStyle name="Title 23 2 46" xfId="39960"/>
    <cellStyle name="Title 23 2 47" xfId="39961"/>
    <cellStyle name="Title 23 2 48" xfId="39962"/>
    <cellStyle name="Title 23 2 49" xfId="39963"/>
    <cellStyle name="Title 23 2 5" xfId="39964"/>
    <cellStyle name="Title 23 2 50" xfId="39965"/>
    <cellStyle name="Title 23 2 51" xfId="39966"/>
    <cellStyle name="Title 23 2 52" xfId="39967"/>
    <cellStyle name="Title 23 2 53" xfId="39968"/>
    <cellStyle name="Title 23 2 54" xfId="39969"/>
    <cellStyle name="Title 23 2 55" xfId="39970"/>
    <cellStyle name="Title 23 2 56" xfId="39971"/>
    <cellStyle name="Title 23 2 57" xfId="39972"/>
    <cellStyle name="Title 23 2 58" xfId="39973"/>
    <cellStyle name="Title 23 2 59" xfId="39974"/>
    <cellStyle name="Title 23 2 6" xfId="39975"/>
    <cellStyle name="Title 23 2 60" xfId="39976"/>
    <cellStyle name="Title 23 2 61" xfId="39977"/>
    <cellStyle name="Title 23 2 62" xfId="39978"/>
    <cellStyle name="Title 23 2 63" xfId="39979"/>
    <cellStyle name="Title 23 2 64" xfId="39980"/>
    <cellStyle name="Title 23 2 65" xfId="39981"/>
    <cellStyle name="Title 23 2 66" xfId="39982"/>
    <cellStyle name="Title 23 2 67" xfId="39983"/>
    <cellStyle name="Title 23 2 7" xfId="39984"/>
    <cellStyle name="Title 23 2 8" xfId="39985"/>
    <cellStyle name="Title 23 2 9" xfId="39986"/>
    <cellStyle name="Title 23 20" xfId="39987"/>
    <cellStyle name="Title 23 21" xfId="39988"/>
    <cellStyle name="Title 23 22" xfId="39989"/>
    <cellStyle name="Title 23 23" xfId="39990"/>
    <cellStyle name="Title 23 24" xfId="39991"/>
    <cellStyle name="Title 23 25" xfId="39992"/>
    <cellStyle name="Title 23 26" xfId="39993"/>
    <cellStyle name="Title 23 27" xfId="39994"/>
    <cellStyle name="Title 23 28" xfId="39995"/>
    <cellStyle name="Title 23 29" xfId="39996"/>
    <cellStyle name="Title 23 3" xfId="3550"/>
    <cellStyle name="Title 23 3 10" xfId="39997"/>
    <cellStyle name="Title 23 3 11" xfId="39998"/>
    <cellStyle name="Title 23 3 12" xfId="39999"/>
    <cellStyle name="Title 23 3 13" xfId="40000"/>
    <cellStyle name="Title 23 3 14" xfId="40001"/>
    <cellStyle name="Title 23 3 15" xfId="40002"/>
    <cellStyle name="Title 23 3 16" xfId="40003"/>
    <cellStyle name="Title 23 3 17" xfId="40004"/>
    <cellStyle name="Title 23 3 18" xfId="40005"/>
    <cellStyle name="Title 23 3 19" xfId="40006"/>
    <cellStyle name="Title 23 3 2" xfId="40007"/>
    <cellStyle name="Title 23 3 20" xfId="40008"/>
    <cellStyle name="Title 23 3 21" xfId="40009"/>
    <cellStyle name="Title 23 3 22" xfId="40010"/>
    <cellStyle name="Title 23 3 23" xfId="40011"/>
    <cellStyle name="Title 23 3 24" xfId="40012"/>
    <cellStyle name="Title 23 3 25" xfId="40013"/>
    <cellStyle name="Title 23 3 26" xfId="40014"/>
    <cellStyle name="Title 23 3 27" xfId="40015"/>
    <cellStyle name="Title 23 3 28" xfId="40016"/>
    <cellStyle name="Title 23 3 29" xfId="40017"/>
    <cellStyle name="Title 23 3 3" xfId="40018"/>
    <cellStyle name="Title 23 3 30" xfId="40019"/>
    <cellStyle name="Title 23 3 31" xfId="40020"/>
    <cellStyle name="Title 23 3 32" xfId="40021"/>
    <cellStyle name="Title 23 3 33" xfId="40022"/>
    <cellStyle name="Title 23 3 34" xfId="40023"/>
    <cellStyle name="Title 23 3 35" xfId="40024"/>
    <cellStyle name="Title 23 3 36" xfId="40025"/>
    <cellStyle name="Title 23 3 37" xfId="40026"/>
    <cellStyle name="Title 23 3 38" xfId="40027"/>
    <cellStyle name="Title 23 3 39" xfId="40028"/>
    <cellStyle name="Title 23 3 4" xfId="40029"/>
    <cellStyle name="Title 23 3 40" xfId="40030"/>
    <cellStyle name="Title 23 3 41" xfId="40031"/>
    <cellStyle name="Title 23 3 42" xfId="40032"/>
    <cellStyle name="Title 23 3 43" xfId="40033"/>
    <cellStyle name="Title 23 3 44" xfId="40034"/>
    <cellStyle name="Title 23 3 45" xfId="40035"/>
    <cellStyle name="Title 23 3 46" xfId="40036"/>
    <cellStyle name="Title 23 3 47" xfId="40037"/>
    <cellStyle name="Title 23 3 48" xfId="40038"/>
    <cellStyle name="Title 23 3 49" xfId="40039"/>
    <cellStyle name="Title 23 3 5" xfId="40040"/>
    <cellStyle name="Title 23 3 50" xfId="40041"/>
    <cellStyle name="Title 23 3 51" xfId="40042"/>
    <cellStyle name="Title 23 3 52" xfId="40043"/>
    <cellStyle name="Title 23 3 53" xfId="40044"/>
    <cellStyle name="Title 23 3 54" xfId="40045"/>
    <cellStyle name="Title 23 3 55" xfId="40046"/>
    <cellStyle name="Title 23 3 56" xfId="40047"/>
    <cellStyle name="Title 23 3 57" xfId="40048"/>
    <cellStyle name="Title 23 3 58" xfId="40049"/>
    <cellStyle name="Title 23 3 59" xfId="40050"/>
    <cellStyle name="Title 23 3 6" xfId="40051"/>
    <cellStyle name="Title 23 3 60" xfId="40052"/>
    <cellStyle name="Title 23 3 61" xfId="40053"/>
    <cellStyle name="Title 23 3 62" xfId="40054"/>
    <cellStyle name="Title 23 3 63" xfId="40055"/>
    <cellStyle name="Title 23 3 64" xfId="40056"/>
    <cellStyle name="Title 23 3 65" xfId="40057"/>
    <cellStyle name="Title 23 3 66" xfId="40058"/>
    <cellStyle name="Title 23 3 67" xfId="40059"/>
    <cellStyle name="Title 23 3 7" xfId="40060"/>
    <cellStyle name="Title 23 3 8" xfId="40061"/>
    <cellStyle name="Title 23 3 9" xfId="40062"/>
    <cellStyle name="Title 23 30" xfId="40063"/>
    <cellStyle name="Title 23 31" xfId="40064"/>
    <cellStyle name="Title 23 32" xfId="40065"/>
    <cellStyle name="Title 23 33" xfId="40066"/>
    <cellStyle name="Title 23 34" xfId="40067"/>
    <cellStyle name="Title 23 35" xfId="40068"/>
    <cellStyle name="Title 23 36" xfId="40069"/>
    <cellStyle name="Title 23 37" xfId="40070"/>
    <cellStyle name="Title 23 38" xfId="40071"/>
    <cellStyle name="Title 23 39" xfId="40072"/>
    <cellStyle name="Title 23 4" xfId="40073"/>
    <cellStyle name="Title 23 40" xfId="40074"/>
    <cellStyle name="Title 23 41" xfId="40075"/>
    <cellStyle name="Title 23 42" xfId="40076"/>
    <cellStyle name="Title 23 43" xfId="40077"/>
    <cellStyle name="Title 23 44" xfId="40078"/>
    <cellStyle name="Title 23 45" xfId="40079"/>
    <cellStyle name="Title 23 46" xfId="40080"/>
    <cellStyle name="Title 23 47" xfId="40081"/>
    <cellStyle name="Title 23 48" xfId="40082"/>
    <cellStyle name="Title 23 49" xfId="40083"/>
    <cellStyle name="Title 23 5" xfId="40084"/>
    <cellStyle name="Title 23 50" xfId="40085"/>
    <cellStyle name="Title 23 51" xfId="40086"/>
    <cellStyle name="Title 23 52" xfId="40087"/>
    <cellStyle name="Title 23 53" xfId="40088"/>
    <cellStyle name="Title 23 54" xfId="40089"/>
    <cellStyle name="Title 23 55" xfId="40090"/>
    <cellStyle name="Title 23 56" xfId="40091"/>
    <cellStyle name="Title 23 57" xfId="40092"/>
    <cellStyle name="Title 23 58" xfId="40093"/>
    <cellStyle name="Title 23 59" xfId="40094"/>
    <cellStyle name="Title 23 6" xfId="40095"/>
    <cellStyle name="Title 23 60" xfId="40096"/>
    <cellStyle name="Title 23 61" xfId="40097"/>
    <cellStyle name="Title 23 62" xfId="40098"/>
    <cellStyle name="Title 23 63" xfId="40099"/>
    <cellStyle name="Title 23 64" xfId="40100"/>
    <cellStyle name="Title 23 65" xfId="40101"/>
    <cellStyle name="Title 23 66" xfId="40102"/>
    <cellStyle name="Title 23 67" xfId="40103"/>
    <cellStyle name="Title 23 68" xfId="40104"/>
    <cellStyle name="Title 23 69" xfId="40105"/>
    <cellStyle name="Title 23 7" xfId="40106"/>
    <cellStyle name="Title 23 8" xfId="40107"/>
    <cellStyle name="Title 23 9" xfId="40108"/>
    <cellStyle name="Title 24" xfId="1551"/>
    <cellStyle name="Title 24 10" xfId="40109"/>
    <cellStyle name="Title 24 11" xfId="40110"/>
    <cellStyle name="Title 24 12" xfId="40111"/>
    <cellStyle name="Title 24 13" xfId="40112"/>
    <cellStyle name="Title 24 14" xfId="40113"/>
    <cellStyle name="Title 24 15" xfId="40114"/>
    <cellStyle name="Title 24 16" xfId="40115"/>
    <cellStyle name="Title 24 17" xfId="40116"/>
    <cellStyle name="Title 24 18" xfId="40117"/>
    <cellStyle name="Title 24 19" xfId="40118"/>
    <cellStyle name="Title 24 2" xfId="3551"/>
    <cellStyle name="Title 24 2 10" xfId="40119"/>
    <cellStyle name="Title 24 2 11" xfId="40120"/>
    <cellStyle name="Title 24 2 12" xfId="40121"/>
    <cellStyle name="Title 24 2 13" xfId="40122"/>
    <cellStyle name="Title 24 2 14" xfId="40123"/>
    <cellStyle name="Title 24 2 15" xfId="40124"/>
    <cellStyle name="Title 24 2 16" xfId="40125"/>
    <cellStyle name="Title 24 2 17" xfId="40126"/>
    <cellStyle name="Title 24 2 18" xfId="40127"/>
    <cellStyle name="Title 24 2 19" xfId="40128"/>
    <cellStyle name="Title 24 2 2" xfId="40129"/>
    <cellStyle name="Title 24 2 20" xfId="40130"/>
    <cellStyle name="Title 24 2 21" xfId="40131"/>
    <cellStyle name="Title 24 2 22" xfId="40132"/>
    <cellStyle name="Title 24 2 23" xfId="40133"/>
    <cellStyle name="Title 24 2 24" xfId="40134"/>
    <cellStyle name="Title 24 2 25" xfId="40135"/>
    <cellStyle name="Title 24 2 26" xfId="40136"/>
    <cellStyle name="Title 24 2 27" xfId="40137"/>
    <cellStyle name="Title 24 2 28" xfId="40138"/>
    <cellStyle name="Title 24 2 29" xfId="40139"/>
    <cellStyle name="Title 24 2 3" xfId="40140"/>
    <cellStyle name="Title 24 2 30" xfId="40141"/>
    <cellStyle name="Title 24 2 31" xfId="40142"/>
    <cellStyle name="Title 24 2 32" xfId="40143"/>
    <cellStyle name="Title 24 2 33" xfId="40144"/>
    <cellStyle name="Title 24 2 34" xfId="40145"/>
    <cellStyle name="Title 24 2 35" xfId="40146"/>
    <cellStyle name="Title 24 2 36" xfId="40147"/>
    <cellStyle name="Title 24 2 37" xfId="40148"/>
    <cellStyle name="Title 24 2 38" xfId="40149"/>
    <cellStyle name="Title 24 2 39" xfId="40150"/>
    <cellStyle name="Title 24 2 4" xfId="40151"/>
    <cellStyle name="Title 24 2 40" xfId="40152"/>
    <cellStyle name="Title 24 2 41" xfId="40153"/>
    <cellStyle name="Title 24 2 42" xfId="40154"/>
    <cellStyle name="Title 24 2 43" xfId="40155"/>
    <cellStyle name="Title 24 2 44" xfId="40156"/>
    <cellStyle name="Title 24 2 45" xfId="40157"/>
    <cellStyle name="Title 24 2 46" xfId="40158"/>
    <cellStyle name="Title 24 2 47" xfId="40159"/>
    <cellStyle name="Title 24 2 48" xfId="40160"/>
    <cellStyle name="Title 24 2 49" xfId="40161"/>
    <cellStyle name="Title 24 2 5" xfId="40162"/>
    <cellStyle name="Title 24 2 50" xfId="40163"/>
    <cellStyle name="Title 24 2 51" xfId="40164"/>
    <cellStyle name="Title 24 2 52" xfId="40165"/>
    <cellStyle name="Title 24 2 53" xfId="40166"/>
    <cellStyle name="Title 24 2 54" xfId="40167"/>
    <cellStyle name="Title 24 2 55" xfId="40168"/>
    <cellStyle name="Title 24 2 56" xfId="40169"/>
    <cellStyle name="Title 24 2 57" xfId="40170"/>
    <cellStyle name="Title 24 2 58" xfId="40171"/>
    <cellStyle name="Title 24 2 59" xfId="40172"/>
    <cellStyle name="Title 24 2 6" xfId="40173"/>
    <cellStyle name="Title 24 2 60" xfId="40174"/>
    <cellStyle name="Title 24 2 61" xfId="40175"/>
    <cellStyle name="Title 24 2 62" xfId="40176"/>
    <cellStyle name="Title 24 2 63" xfId="40177"/>
    <cellStyle name="Title 24 2 64" xfId="40178"/>
    <cellStyle name="Title 24 2 65" xfId="40179"/>
    <cellStyle name="Title 24 2 66" xfId="40180"/>
    <cellStyle name="Title 24 2 67" xfId="40181"/>
    <cellStyle name="Title 24 2 7" xfId="40182"/>
    <cellStyle name="Title 24 2 8" xfId="40183"/>
    <cellStyle name="Title 24 2 9" xfId="40184"/>
    <cellStyle name="Title 24 20" xfId="40185"/>
    <cellStyle name="Title 24 21" xfId="40186"/>
    <cellStyle name="Title 24 22" xfId="40187"/>
    <cellStyle name="Title 24 23" xfId="40188"/>
    <cellStyle name="Title 24 24" xfId="40189"/>
    <cellStyle name="Title 24 25" xfId="40190"/>
    <cellStyle name="Title 24 26" xfId="40191"/>
    <cellStyle name="Title 24 27" xfId="40192"/>
    <cellStyle name="Title 24 28" xfId="40193"/>
    <cellStyle name="Title 24 29" xfId="40194"/>
    <cellStyle name="Title 24 3" xfId="3552"/>
    <cellStyle name="Title 24 3 10" xfId="40195"/>
    <cellStyle name="Title 24 3 11" xfId="40196"/>
    <cellStyle name="Title 24 3 12" xfId="40197"/>
    <cellStyle name="Title 24 3 13" xfId="40198"/>
    <cellStyle name="Title 24 3 14" xfId="40199"/>
    <cellStyle name="Title 24 3 15" xfId="40200"/>
    <cellStyle name="Title 24 3 16" xfId="40201"/>
    <cellStyle name="Title 24 3 17" xfId="40202"/>
    <cellStyle name="Title 24 3 18" xfId="40203"/>
    <cellStyle name="Title 24 3 19" xfId="40204"/>
    <cellStyle name="Title 24 3 2" xfId="40205"/>
    <cellStyle name="Title 24 3 20" xfId="40206"/>
    <cellStyle name="Title 24 3 21" xfId="40207"/>
    <cellStyle name="Title 24 3 22" xfId="40208"/>
    <cellStyle name="Title 24 3 23" xfId="40209"/>
    <cellStyle name="Title 24 3 24" xfId="40210"/>
    <cellStyle name="Title 24 3 25" xfId="40211"/>
    <cellStyle name="Title 24 3 26" xfId="40212"/>
    <cellStyle name="Title 24 3 27" xfId="40213"/>
    <cellStyle name="Title 24 3 28" xfId="40214"/>
    <cellStyle name="Title 24 3 29" xfId="40215"/>
    <cellStyle name="Title 24 3 3" xfId="40216"/>
    <cellStyle name="Title 24 3 30" xfId="40217"/>
    <cellStyle name="Title 24 3 31" xfId="40218"/>
    <cellStyle name="Title 24 3 32" xfId="40219"/>
    <cellStyle name="Title 24 3 33" xfId="40220"/>
    <cellStyle name="Title 24 3 34" xfId="40221"/>
    <cellStyle name="Title 24 3 35" xfId="40222"/>
    <cellStyle name="Title 24 3 36" xfId="40223"/>
    <cellStyle name="Title 24 3 37" xfId="40224"/>
    <cellStyle name="Title 24 3 38" xfId="40225"/>
    <cellStyle name="Title 24 3 39" xfId="40226"/>
    <cellStyle name="Title 24 3 4" xfId="40227"/>
    <cellStyle name="Title 24 3 40" xfId="40228"/>
    <cellStyle name="Title 24 3 41" xfId="40229"/>
    <cellStyle name="Title 24 3 42" xfId="40230"/>
    <cellStyle name="Title 24 3 43" xfId="40231"/>
    <cellStyle name="Title 24 3 44" xfId="40232"/>
    <cellStyle name="Title 24 3 45" xfId="40233"/>
    <cellStyle name="Title 24 3 46" xfId="40234"/>
    <cellStyle name="Title 24 3 47" xfId="40235"/>
    <cellStyle name="Title 24 3 48" xfId="40236"/>
    <cellStyle name="Title 24 3 49" xfId="40237"/>
    <cellStyle name="Title 24 3 5" xfId="40238"/>
    <cellStyle name="Title 24 3 50" xfId="40239"/>
    <cellStyle name="Title 24 3 51" xfId="40240"/>
    <cellStyle name="Title 24 3 52" xfId="40241"/>
    <cellStyle name="Title 24 3 53" xfId="40242"/>
    <cellStyle name="Title 24 3 54" xfId="40243"/>
    <cellStyle name="Title 24 3 55" xfId="40244"/>
    <cellStyle name="Title 24 3 56" xfId="40245"/>
    <cellStyle name="Title 24 3 57" xfId="40246"/>
    <cellStyle name="Title 24 3 58" xfId="40247"/>
    <cellStyle name="Title 24 3 59" xfId="40248"/>
    <cellStyle name="Title 24 3 6" xfId="40249"/>
    <cellStyle name="Title 24 3 60" xfId="40250"/>
    <cellStyle name="Title 24 3 61" xfId="40251"/>
    <cellStyle name="Title 24 3 62" xfId="40252"/>
    <cellStyle name="Title 24 3 63" xfId="40253"/>
    <cellStyle name="Title 24 3 64" xfId="40254"/>
    <cellStyle name="Title 24 3 65" xfId="40255"/>
    <cellStyle name="Title 24 3 66" xfId="40256"/>
    <cellStyle name="Title 24 3 67" xfId="40257"/>
    <cellStyle name="Title 24 3 7" xfId="40258"/>
    <cellStyle name="Title 24 3 8" xfId="40259"/>
    <cellStyle name="Title 24 3 9" xfId="40260"/>
    <cellStyle name="Title 24 30" xfId="40261"/>
    <cellStyle name="Title 24 31" xfId="40262"/>
    <cellStyle name="Title 24 32" xfId="40263"/>
    <cellStyle name="Title 24 33" xfId="40264"/>
    <cellStyle name="Title 24 34" xfId="40265"/>
    <cellStyle name="Title 24 35" xfId="40266"/>
    <cellStyle name="Title 24 36" xfId="40267"/>
    <cellStyle name="Title 24 37" xfId="40268"/>
    <cellStyle name="Title 24 38" xfId="40269"/>
    <cellStyle name="Title 24 39" xfId="40270"/>
    <cellStyle name="Title 24 4" xfId="40271"/>
    <cellStyle name="Title 24 40" xfId="40272"/>
    <cellStyle name="Title 24 41" xfId="40273"/>
    <cellStyle name="Title 24 42" xfId="40274"/>
    <cellStyle name="Title 24 43" xfId="40275"/>
    <cellStyle name="Title 24 44" xfId="40276"/>
    <cellStyle name="Title 24 45" xfId="40277"/>
    <cellStyle name="Title 24 46" xfId="40278"/>
    <cellStyle name="Title 24 47" xfId="40279"/>
    <cellStyle name="Title 24 48" xfId="40280"/>
    <cellStyle name="Title 24 49" xfId="40281"/>
    <cellStyle name="Title 24 5" xfId="40282"/>
    <cellStyle name="Title 24 50" xfId="40283"/>
    <cellStyle name="Title 24 51" xfId="40284"/>
    <cellStyle name="Title 24 52" xfId="40285"/>
    <cellStyle name="Title 24 53" xfId="40286"/>
    <cellStyle name="Title 24 54" xfId="40287"/>
    <cellStyle name="Title 24 55" xfId="40288"/>
    <cellStyle name="Title 24 56" xfId="40289"/>
    <cellStyle name="Title 24 57" xfId="40290"/>
    <cellStyle name="Title 24 58" xfId="40291"/>
    <cellStyle name="Title 24 59" xfId="40292"/>
    <cellStyle name="Title 24 6" xfId="40293"/>
    <cellStyle name="Title 24 60" xfId="40294"/>
    <cellStyle name="Title 24 61" xfId="40295"/>
    <cellStyle name="Title 24 62" xfId="40296"/>
    <cellStyle name="Title 24 63" xfId="40297"/>
    <cellStyle name="Title 24 64" xfId="40298"/>
    <cellStyle name="Title 24 65" xfId="40299"/>
    <cellStyle name="Title 24 66" xfId="40300"/>
    <cellStyle name="Title 24 67" xfId="40301"/>
    <cellStyle name="Title 24 68" xfId="40302"/>
    <cellStyle name="Title 24 69" xfId="40303"/>
    <cellStyle name="Title 24 7" xfId="40304"/>
    <cellStyle name="Title 24 8" xfId="40305"/>
    <cellStyle name="Title 24 9" xfId="40306"/>
    <cellStyle name="Title 25" xfId="1552"/>
    <cellStyle name="Title 25 10" xfId="40307"/>
    <cellStyle name="Title 25 11" xfId="40308"/>
    <cellStyle name="Title 25 12" xfId="40309"/>
    <cellStyle name="Title 25 13" xfId="40310"/>
    <cellStyle name="Title 25 14" xfId="40311"/>
    <cellStyle name="Title 25 15" xfId="40312"/>
    <cellStyle name="Title 25 16" xfId="40313"/>
    <cellStyle name="Title 25 17" xfId="40314"/>
    <cellStyle name="Title 25 18" xfId="40315"/>
    <cellStyle name="Title 25 19" xfId="40316"/>
    <cellStyle name="Title 25 2" xfId="3553"/>
    <cellStyle name="Title 25 2 10" xfId="40317"/>
    <cellStyle name="Title 25 2 11" xfId="40318"/>
    <cellStyle name="Title 25 2 12" xfId="40319"/>
    <cellStyle name="Title 25 2 13" xfId="40320"/>
    <cellStyle name="Title 25 2 14" xfId="40321"/>
    <cellStyle name="Title 25 2 15" xfId="40322"/>
    <cellStyle name="Title 25 2 16" xfId="40323"/>
    <cellStyle name="Title 25 2 17" xfId="40324"/>
    <cellStyle name="Title 25 2 18" xfId="40325"/>
    <cellStyle name="Title 25 2 19" xfId="40326"/>
    <cellStyle name="Title 25 2 2" xfId="40327"/>
    <cellStyle name="Title 25 2 20" xfId="40328"/>
    <cellStyle name="Title 25 2 21" xfId="40329"/>
    <cellStyle name="Title 25 2 22" xfId="40330"/>
    <cellStyle name="Title 25 2 23" xfId="40331"/>
    <cellStyle name="Title 25 2 24" xfId="40332"/>
    <cellStyle name="Title 25 2 25" xfId="40333"/>
    <cellStyle name="Title 25 2 26" xfId="40334"/>
    <cellStyle name="Title 25 2 27" xfId="40335"/>
    <cellStyle name="Title 25 2 28" xfId="40336"/>
    <cellStyle name="Title 25 2 29" xfId="40337"/>
    <cellStyle name="Title 25 2 3" xfId="40338"/>
    <cellStyle name="Title 25 2 30" xfId="40339"/>
    <cellStyle name="Title 25 2 31" xfId="40340"/>
    <cellStyle name="Title 25 2 32" xfId="40341"/>
    <cellStyle name="Title 25 2 33" xfId="40342"/>
    <cellStyle name="Title 25 2 34" xfId="40343"/>
    <cellStyle name="Title 25 2 35" xfId="40344"/>
    <cellStyle name="Title 25 2 36" xfId="40345"/>
    <cellStyle name="Title 25 2 37" xfId="40346"/>
    <cellStyle name="Title 25 2 38" xfId="40347"/>
    <cellStyle name="Title 25 2 39" xfId="40348"/>
    <cellStyle name="Title 25 2 4" xfId="40349"/>
    <cellStyle name="Title 25 2 40" xfId="40350"/>
    <cellStyle name="Title 25 2 41" xfId="40351"/>
    <cellStyle name="Title 25 2 42" xfId="40352"/>
    <cellStyle name="Title 25 2 43" xfId="40353"/>
    <cellStyle name="Title 25 2 44" xfId="40354"/>
    <cellStyle name="Title 25 2 45" xfId="40355"/>
    <cellStyle name="Title 25 2 46" xfId="40356"/>
    <cellStyle name="Title 25 2 47" xfId="40357"/>
    <cellStyle name="Title 25 2 48" xfId="40358"/>
    <cellStyle name="Title 25 2 49" xfId="40359"/>
    <cellStyle name="Title 25 2 5" xfId="40360"/>
    <cellStyle name="Title 25 2 50" xfId="40361"/>
    <cellStyle name="Title 25 2 51" xfId="40362"/>
    <cellStyle name="Title 25 2 52" xfId="40363"/>
    <cellStyle name="Title 25 2 53" xfId="40364"/>
    <cellStyle name="Title 25 2 54" xfId="40365"/>
    <cellStyle name="Title 25 2 55" xfId="40366"/>
    <cellStyle name="Title 25 2 56" xfId="40367"/>
    <cellStyle name="Title 25 2 57" xfId="40368"/>
    <cellStyle name="Title 25 2 58" xfId="40369"/>
    <cellStyle name="Title 25 2 59" xfId="40370"/>
    <cellStyle name="Title 25 2 6" xfId="40371"/>
    <cellStyle name="Title 25 2 60" xfId="40372"/>
    <cellStyle name="Title 25 2 61" xfId="40373"/>
    <cellStyle name="Title 25 2 62" xfId="40374"/>
    <cellStyle name="Title 25 2 63" xfId="40375"/>
    <cellStyle name="Title 25 2 64" xfId="40376"/>
    <cellStyle name="Title 25 2 65" xfId="40377"/>
    <cellStyle name="Title 25 2 66" xfId="40378"/>
    <cellStyle name="Title 25 2 67" xfId="40379"/>
    <cellStyle name="Title 25 2 7" xfId="40380"/>
    <cellStyle name="Title 25 2 8" xfId="40381"/>
    <cellStyle name="Title 25 2 9" xfId="40382"/>
    <cellStyle name="Title 25 20" xfId="40383"/>
    <cellStyle name="Title 25 21" xfId="40384"/>
    <cellStyle name="Title 25 22" xfId="40385"/>
    <cellStyle name="Title 25 23" xfId="40386"/>
    <cellStyle name="Title 25 24" xfId="40387"/>
    <cellStyle name="Title 25 25" xfId="40388"/>
    <cellStyle name="Title 25 26" xfId="40389"/>
    <cellStyle name="Title 25 27" xfId="40390"/>
    <cellStyle name="Title 25 28" xfId="40391"/>
    <cellStyle name="Title 25 29" xfId="40392"/>
    <cellStyle name="Title 25 3" xfId="3554"/>
    <cellStyle name="Title 25 3 10" xfId="40393"/>
    <cellStyle name="Title 25 3 11" xfId="40394"/>
    <cellStyle name="Title 25 3 12" xfId="40395"/>
    <cellStyle name="Title 25 3 13" xfId="40396"/>
    <cellStyle name="Title 25 3 14" xfId="40397"/>
    <cellStyle name="Title 25 3 15" xfId="40398"/>
    <cellStyle name="Title 25 3 16" xfId="40399"/>
    <cellStyle name="Title 25 3 17" xfId="40400"/>
    <cellStyle name="Title 25 3 18" xfId="40401"/>
    <cellStyle name="Title 25 3 19" xfId="40402"/>
    <cellStyle name="Title 25 3 2" xfId="40403"/>
    <cellStyle name="Title 25 3 20" xfId="40404"/>
    <cellStyle name="Title 25 3 21" xfId="40405"/>
    <cellStyle name="Title 25 3 22" xfId="40406"/>
    <cellStyle name="Title 25 3 23" xfId="40407"/>
    <cellStyle name="Title 25 3 24" xfId="40408"/>
    <cellStyle name="Title 25 3 25" xfId="40409"/>
    <cellStyle name="Title 25 3 26" xfId="40410"/>
    <cellStyle name="Title 25 3 27" xfId="40411"/>
    <cellStyle name="Title 25 3 28" xfId="40412"/>
    <cellStyle name="Title 25 3 29" xfId="40413"/>
    <cellStyle name="Title 25 3 3" xfId="40414"/>
    <cellStyle name="Title 25 3 30" xfId="40415"/>
    <cellStyle name="Title 25 3 31" xfId="40416"/>
    <cellStyle name="Title 25 3 32" xfId="40417"/>
    <cellStyle name="Title 25 3 33" xfId="40418"/>
    <cellStyle name="Title 25 3 34" xfId="40419"/>
    <cellStyle name="Title 25 3 35" xfId="40420"/>
    <cellStyle name="Title 25 3 36" xfId="40421"/>
    <cellStyle name="Title 25 3 37" xfId="40422"/>
    <cellStyle name="Title 25 3 38" xfId="40423"/>
    <cellStyle name="Title 25 3 39" xfId="40424"/>
    <cellStyle name="Title 25 3 4" xfId="40425"/>
    <cellStyle name="Title 25 3 40" xfId="40426"/>
    <cellStyle name="Title 25 3 41" xfId="40427"/>
    <cellStyle name="Title 25 3 42" xfId="40428"/>
    <cellStyle name="Title 25 3 43" xfId="40429"/>
    <cellStyle name="Title 25 3 44" xfId="40430"/>
    <cellStyle name="Title 25 3 45" xfId="40431"/>
    <cellStyle name="Title 25 3 46" xfId="40432"/>
    <cellStyle name="Title 25 3 47" xfId="40433"/>
    <cellStyle name="Title 25 3 48" xfId="40434"/>
    <cellStyle name="Title 25 3 49" xfId="40435"/>
    <cellStyle name="Title 25 3 5" xfId="40436"/>
    <cellStyle name="Title 25 3 50" xfId="40437"/>
    <cellStyle name="Title 25 3 51" xfId="40438"/>
    <cellStyle name="Title 25 3 52" xfId="40439"/>
    <cellStyle name="Title 25 3 53" xfId="40440"/>
    <cellStyle name="Title 25 3 54" xfId="40441"/>
    <cellStyle name="Title 25 3 55" xfId="40442"/>
    <cellStyle name="Title 25 3 56" xfId="40443"/>
    <cellStyle name="Title 25 3 57" xfId="40444"/>
    <cellStyle name="Title 25 3 58" xfId="40445"/>
    <cellStyle name="Title 25 3 59" xfId="40446"/>
    <cellStyle name="Title 25 3 6" xfId="40447"/>
    <cellStyle name="Title 25 3 60" xfId="40448"/>
    <cellStyle name="Title 25 3 61" xfId="40449"/>
    <cellStyle name="Title 25 3 62" xfId="40450"/>
    <cellStyle name="Title 25 3 63" xfId="40451"/>
    <cellStyle name="Title 25 3 64" xfId="40452"/>
    <cellStyle name="Title 25 3 65" xfId="40453"/>
    <cellStyle name="Title 25 3 66" xfId="40454"/>
    <cellStyle name="Title 25 3 67" xfId="40455"/>
    <cellStyle name="Title 25 3 7" xfId="40456"/>
    <cellStyle name="Title 25 3 8" xfId="40457"/>
    <cellStyle name="Title 25 3 9" xfId="40458"/>
    <cellStyle name="Title 25 30" xfId="40459"/>
    <cellStyle name="Title 25 31" xfId="40460"/>
    <cellStyle name="Title 25 32" xfId="40461"/>
    <cellStyle name="Title 25 33" xfId="40462"/>
    <cellStyle name="Title 25 34" xfId="40463"/>
    <cellStyle name="Title 25 35" xfId="40464"/>
    <cellStyle name="Title 25 36" xfId="40465"/>
    <cellStyle name="Title 25 37" xfId="40466"/>
    <cellStyle name="Title 25 38" xfId="40467"/>
    <cellStyle name="Title 25 39" xfId="40468"/>
    <cellStyle name="Title 25 4" xfId="40469"/>
    <cellStyle name="Title 25 40" xfId="40470"/>
    <cellStyle name="Title 25 41" xfId="40471"/>
    <cellStyle name="Title 25 42" xfId="40472"/>
    <cellStyle name="Title 25 43" xfId="40473"/>
    <cellStyle name="Title 25 44" xfId="40474"/>
    <cellStyle name="Title 25 45" xfId="40475"/>
    <cellStyle name="Title 25 46" xfId="40476"/>
    <cellStyle name="Title 25 47" xfId="40477"/>
    <cellStyle name="Title 25 48" xfId="40478"/>
    <cellStyle name="Title 25 49" xfId="40479"/>
    <cellStyle name="Title 25 5" xfId="40480"/>
    <cellStyle name="Title 25 50" xfId="40481"/>
    <cellStyle name="Title 25 51" xfId="40482"/>
    <cellStyle name="Title 25 52" xfId="40483"/>
    <cellStyle name="Title 25 53" xfId="40484"/>
    <cellStyle name="Title 25 54" xfId="40485"/>
    <cellStyle name="Title 25 55" xfId="40486"/>
    <cellStyle name="Title 25 56" xfId="40487"/>
    <cellStyle name="Title 25 57" xfId="40488"/>
    <cellStyle name="Title 25 58" xfId="40489"/>
    <cellStyle name="Title 25 59" xfId="40490"/>
    <cellStyle name="Title 25 6" xfId="40491"/>
    <cellStyle name="Title 25 60" xfId="40492"/>
    <cellStyle name="Title 25 61" xfId="40493"/>
    <cellStyle name="Title 25 62" xfId="40494"/>
    <cellStyle name="Title 25 63" xfId="40495"/>
    <cellStyle name="Title 25 64" xfId="40496"/>
    <cellStyle name="Title 25 65" xfId="40497"/>
    <cellStyle name="Title 25 66" xfId="40498"/>
    <cellStyle name="Title 25 67" xfId="40499"/>
    <cellStyle name="Title 25 68" xfId="40500"/>
    <cellStyle name="Title 25 69" xfId="40501"/>
    <cellStyle name="Title 25 7" xfId="40502"/>
    <cellStyle name="Title 25 8" xfId="40503"/>
    <cellStyle name="Title 25 9" xfId="40504"/>
    <cellStyle name="Title 26" xfId="1553"/>
    <cellStyle name="Title 26 10" xfId="40505"/>
    <cellStyle name="Title 26 11" xfId="40506"/>
    <cellStyle name="Title 26 12" xfId="40507"/>
    <cellStyle name="Title 26 13" xfId="40508"/>
    <cellStyle name="Title 26 14" xfId="40509"/>
    <cellStyle name="Title 26 15" xfId="40510"/>
    <cellStyle name="Title 26 16" xfId="40511"/>
    <cellStyle name="Title 26 17" xfId="40512"/>
    <cellStyle name="Title 26 18" xfId="40513"/>
    <cellStyle name="Title 26 19" xfId="40514"/>
    <cellStyle name="Title 26 2" xfId="3555"/>
    <cellStyle name="Title 26 2 10" xfId="40515"/>
    <cellStyle name="Title 26 2 11" xfId="40516"/>
    <cellStyle name="Title 26 2 12" xfId="40517"/>
    <cellStyle name="Title 26 2 13" xfId="40518"/>
    <cellStyle name="Title 26 2 14" xfId="40519"/>
    <cellStyle name="Title 26 2 15" xfId="40520"/>
    <cellStyle name="Title 26 2 16" xfId="40521"/>
    <cellStyle name="Title 26 2 17" xfId="40522"/>
    <cellStyle name="Title 26 2 18" xfId="40523"/>
    <cellStyle name="Title 26 2 19" xfId="40524"/>
    <cellStyle name="Title 26 2 2" xfId="40525"/>
    <cellStyle name="Title 26 2 20" xfId="40526"/>
    <cellStyle name="Title 26 2 21" xfId="40527"/>
    <cellStyle name="Title 26 2 22" xfId="40528"/>
    <cellStyle name="Title 26 2 23" xfId="40529"/>
    <cellStyle name="Title 26 2 24" xfId="40530"/>
    <cellStyle name="Title 26 2 25" xfId="40531"/>
    <cellStyle name="Title 26 2 26" xfId="40532"/>
    <cellStyle name="Title 26 2 27" xfId="40533"/>
    <cellStyle name="Title 26 2 28" xfId="40534"/>
    <cellStyle name="Title 26 2 29" xfId="40535"/>
    <cellStyle name="Title 26 2 3" xfId="40536"/>
    <cellStyle name="Title 26 2 30" xfId="40537"/>
    <cellStyle name="Title 26 2 31" xfId="40538"/>
    <cellStyle name="Title 26 2 32" xfId="40539"/>
    <cellStyle name="Title 26 2 33" xfId="40540"/>
    <cellStyle name="Title 26 2 34" xfId="40541"/>
    <cellStyle name="Title 26 2 35" xfId="40542"/>
    <cellStyle name="Title 26 2 36" xfId="40543"/>
    <cellStyle name="Title 26 2 37" xfId="40544"/>
    <cellStyle name="Title 26 2 38" xfId="40545"/>
    <cellStyle name="Title 26 2 39" xfId="40546"/>
    <cellStyle name="Title 26 2 4" xfId="40547"/>
    <cellStyle name="Title 26 2 40" xfId="40548"/>
    <cellStyle name="Title 26 2 41" xfId="40549"/>
    <cellStyle name="Title 26 2 42" xfId="40550"/>
    <cellStyle name="Title 26 2 43" xfId="40551"/>
    <cellStyle name="Title 26 2 44" xfId="40552"/>
    <cellStyle name="Title 26 2 45" xfId="40553"/>
    <cellStyle name="Title 26 2 46" xfId="40554"/>
    <cellStyle name="Title 26 2 47" xfId="40555"/>
    <cellStyle name="Title 26 2 48" xfId="40556"/>
    <cellStyle name="Title 26 2 49" xfId="40557"/>
    <cellStyle name="Title 26 2 5" xfId="40558"/>
    <cellStyle name="Title 26 2 50" xfId="40559"/>
    <cellStyle name="Title 26 2 51" xfId="40560"/>
    <cellStyle name="Title 26 2 52" xfId="40561"/>
    <cellStyle name="Title 26 2 53" xfId="40562"/>
    <cellStyle name="Title 26 2 54" xfId="40563"/>
    <cellStyle name="Title 26 2 55" xfId="40564"/>
    <cellStyle name="Title 26 2 56" xfId="40565"/>
    <cellStyle name="Title 26 2 57" xfId="40566"/>
    <cellStyle name="Title 26 2 58" xfId="40567"/>
    <cellStyle name="Title 26 2 59" xfId="40568"/>
    <cellStyle name="Title 26 2 6" xfId="40569"/>
    <cellStyle name="Title 26 2 60" xfId="40570"/>
    <cellStyle name="Title 26 2 61" xfId="40571"/>
    <cellStyle name="Title 26 2 62" xfId="40572"/>
    <cellStyle name="Title 26 2 63" xfId="40573"/>
    <cellStyle name="Title 26 2 64" xfId="40574"/>
    <cellStyle name="Title 26 2 65" xfId="40575"/>
    <cellStyle name="Title 26 2 66" xfId="40576"/>
    <cellStyle name="Title 26 2 67" xfId="40577"/>
    <cellStyle name="Title 26 2 7" xfId="40578"/>
    <cellStyle name="Title 26 2 8" xfId="40579"/>
    <cellStyle name="Title 26 2 9" xfId="40580"/>
    <cellStyle name="Title 26 20" xfId="40581"/>
    <cellStyle name="Title 26 21" xfId="40582"/>
    <cellStyle name="Title 26 22" xfId="40583"/>
    <cellStyle name="Title 26 23" xfId="40584"/>
    <cellStyle name="Title 26 24" xfId="40585"/>
    <cellStyle name="Title 26 25" xfId="40586"/>
    <cellStyle name="Title 26 26" xfId="40587"/>
    <cellStyle name="Title 26 27" xfId="40588"/>
    <cellStyle name="Title 26 28" xfId="40589"/>
    <cellStyle name="Title 26 29" xfId="40590"/>
    <cellStyle name="Title 26 3" xfId="3556"/>
    <cellStyle name="Title 26 3 10" xfId="40591"/>
    <cellStyle name="Title 26 3 11" xfId="40592"/>
    <cellStyle name="Title 26 3 12" xfId="40593"/>
    <cellStyle name="Title 26 3 13" xfId="40594"/>
    <cellStyle name="Title 26 3 14" xfId="40595"/>
    <cellStyle name="Title 26 3 15" xfId="40596"/>
    <cellStyle name="Title 26 3 16" xfId="40597"/>
    <cellStyle name="Title 26 3 17" xfId="40598"/>
    <cellStyle name="Title 26 3 18" xfId="40599"/>
    <cellStyle name="Title 26 3 19" xfId="40600"/>
    <cellStyle name="Title 26 3 2" xfId="40601"/>
    <cellStyle name="Title 26 3 20" xfId="40602"/>
    <cellStyle name="Title 26 3 21" xfId="40603"/>
    <cellStyle name="Title 26 3 22" xfId="40604"/>
    <cellStyle name="Title 26 3 23" xfId="40605"/>
    <cellStyle name="Title 26 3 24" xfId="40606"/>
    <cellStyle name="Title 26 3 25" xfId="40607"/>
    <cellStyle name="Title 26 3 26" xfId="40608"/>
    <cellStyle name="Title 26 3 27" xfId="40609"/>
    <cellStyle name="Title 26 3 28" xfId="40610"/>
    <cellStyle name="Title 26 3 29" xfId="40611"/>
    <cellStyle name="Title 26 3 3" xfId="40612"/>
    <cellStyle name="Title 26 3 30" xfId="40613"/>
    <cellStyle name="Title 26 3 31" xfId="40614"/>
    <cellStyle name="Title 26 3 32" xfId="40615"/>
    <cellStyle name="Title 26 3 33" xfId="40616"/>
    <cellStyle name="Title 26 3 34" xfId="40617"/>
    <cellStyle name="Title 26 3 35" xfId="40618"/>
    <cellStyle name="Title 26 3 36" xfId="40619"/>
    <cellStyle name="Title 26 3 37" xfId="40620"/>
    <cellStyle name="Title 26 3 38" xfId="40621"/>
    <cellStyle name="Title 26 3 39" xfId="40622"/>
    <cellStyle name="Title 26 3 4" xfId="40623"/>
    <cellStyle name="Title 26 3 40" xfId="40624"/>
    <cellStyle name="Title 26 3 41" xfId="40625"/>
    <cellStyle name="Title 26 3 42" xfId="40626"/>
    <cellStyle name="Title 26 3 43" xfId="40627"/>
    <cellStyle name="Title 26 3 44" xfId="40628"/>
    <cellStyle name="Title 26 3 45" xfId="40629"/>
    <cellStyle name="Title 26 3 46" xfId="40630"/>
    <cellStyle name="Title 26 3 47" xfId="40631"/>
    <cellStyle name="Title 26 3 48" xfId="40632"/>
    <cellStyle name="Title 26 3 49" xfId="40633"/>
    <cellStyle name="Title 26 3 5" xfId="40634"/>
    <cellStyle name="Title 26 3 50" xfId="40635"/>
    <cellStyle name="Title 26 3 51" xfId="40636"/>
    <cellStyle name="Title 26 3 52" xfId="40637"/>
    <cellStyle name="Title 26 3 53" xfId="40638"/>
    <cellStyle name="Title 26 3 54" xfId="40639"/>
    <cellStyle name="Title 26 3 55" xfId="40640"/>
    <cellStyle name="Title 26 3 56" xfId="40641"/>
    <cellStyle name="Title 26 3 57" xfId="40642"/>
    <cellStyle name="Title 26 3 58" xfId="40643"/>
    <cellStyle name="Title 26 3 59" xfId="40644"/>
    <cellStyle name="Title 26 3 6" xfId="40645"/>
    <cellStyle name="Title 26 3 60" xfId="40646"/>
    <cellStyle name="Title 26 3 61" xfId="40647"/>
    <cellStyle name="Title 26 3 62" xfId="40648"/>
    <cellStyle name="Title 26 3 63" xfId="40649"/>
    <cellStyle name="Title 26 3 64" xfId="40650"/>
    <cellStyle name="Title 26 3 65" xfId="40651"/>
    <cellStyle name="Title 26 3 66" xfId="40652"/>
    <cellStyle name="Title 26 3 67" xfId="40653"/>
    <cellStyle name="Title 26 3 7" xfId="40654"/>
    <cellStyle name="Title 26 3 8" xfId="40655"/>
    <cellStyle name="Title 26 3 9" xfId="40656"/>
    <cellStyle name="Title 26 30" xfId="40657"/>
    <cellStyle name="Title 26 31" xfId="40658"/>
    <cellStyle name="Title 26 32" xfId="40659"/>
    <cellStyle name="Title 26 33" xfId="40660"/>
    <cellStyle name="Title 26 34" xfId="40661"/>
    <cellStyle name="Title 26 35" xfId="40662"/>
    <cellStyle name="Title 26 36" xfId="40663"/>
    <cellStyle name="Title 26 37" xfId="40664"/>
    <cellStyle name="Title 26 38" xfId="40665"/>
    <cellStyle name="Title 26 39" xfId="40666"/>
    <cellStyle name="Title 26 4" xfId="40667"/>
    <cellStyle name="Title 26 40" xfId="40668"/>
    <cellStyle name="Title 26 41" xfId="40669"/>
    <cellStyle name="Title 26 42" xfId="40670"/>
    <cellStyle name="Title 26 43" xfId="40671"/>
    <cellStyle name="Title 26 44" xfId="40672"/>
    <cellStyle name="Title 26 45" xfId="40673"/>
    <cellStyle name="Title 26 46" xfId="40674"/>
    <cellStyle name="Title 26 47" xfId="40675"/>
    <cellStyle name="Title 26 48" xfId="40676"/>
    <cellStyle name="Title 26 49" xfId="40677"/>
    <cellStyle name="Title 26 5" xfId="40678"/>
    <cellStyle name="Title 26 50" xfId="40679"/>
    <cellStyle name="Title 26 51" xfId="40680"/>
    <cellStyle name="Title 26 52" xfId="40681"/>
    <cellStyle name="Title 26 53" xfId="40682"/>
    <cellStyle name="Title 26 54" xfId="40683"/>
    <cellStyle name="Title 26 55" xfId="40684"/>
    <cellStyle name="Title 26 56" xfId="40685"/>
    <cellStyle name="Title 26 57" xfId="40686"/>
    <cellStyle name="Title 26 58" xfId="40687"/>
    <cellStyle name="Title 26 59" xfId="40688"/>
    <cellStyle name="Title 26 6" xfId="40689"/>
    <cellStyle name="Title 26 60" xfId="40690"/>
    <cellStyle name="Title 26 61" xfId="40691"/>
    <cellStyle name="Title 26 62" xfId="40692"/>
    <cellStyle name="Title 26 63" xfId="40693"/>
    <cellStyle name="Title 26 64" xfId="40694"/>
    <cellStyle name="Title 26 65" xfId="40695"/>
    <cellStyle name="Title 26 66" xfId="40696"/>
    <cellStyle name="Title 26 67" xfId="40697"/>
    <cellStyle name="Title 26 68" xfId="40698"/>
    <cellStyle name="Title 26 69" xfId="40699"/>
    <cellStyle name="Title 26 7" xfId="40700"/>
    <cellStyle name="Title 26 8" xfId="40701"/>
    <cellStyle name="Title 26 9" xfId="40702"/>
    <cellStyle name="Title 27" xfId="1554"/>
    <cellStyle name="Title 27 10" xfId="40703"/>
    <cellStyle name="Title 27 11" xfId="40704"/>
    <cellStyle name="Title 27 12" xfId="40705"/>
    <cellStyle name="Title 27 13" xfId="40706"/>
    <cellStyle name="Title 27 14" xfId="40707"/>
    <cellStyle name="Title 27 15" xfId="40708"/>
    <cellStyle name="Title 27 16" xfId="40709"/>
    <cellStyle name="Title 27 17" xfId="40710"/>
    <cellStyle name="Title 27 18" xfId="40711"/>
    <cellStyle name="Title 27 19" xfId="40712"/>
    <cellStyle name="Title 27 2" xfId="3557"/>
    <cellStyle name="Title 27 2 10" xfId="40713"/>
    <cellStyle name="Title 27 2 11" xfId="40714"/>
    <cellStyle name="Title 27 2 12" xfId="40715"/>
    <cellStyle name="Title 27 2 13" xfId="40716"/>
    <cellStyle name="Title 27 2 14" xfId="40717"/>
    <cellStyle name="Title 27 2 15" xfId="40718"/>
    <cellStyle name="Title 27 2 16" xfId="40719"/>
    <cellStyle name="Title 27 2 17" xfId="40720"/>
    <cellStyle name="Title 27 2 18" xfId="40721"/>
    <cellStyle name="Title 27 2 19" xfId="40722"/>
    <cellStyle name="Title 27 2 2" xfId="40723"/>
    <cellStyle name="Title 27 2 20" xfId="40724"/>
    <cellStyle name="Title 27 2 21" xfId="40725"/>
    <cellStyle name="Title 27 2 22" xfId="40726"/>
    <cellStyle name="Title 27 2 23" xfId="40727"/>
    <cellStyle name="Title 27 2 24" xfId="40728"/>
    <cellStyle name="Title 27 2 25" xfId="40729"/>
    <cellStyle name="Title 27 2 26" xfId="40730"/>
    <cellStyle name="Title 27 2 27" xfId="40731"/>
    <cellStyle name="Title 27 2 28" xfId="40732"/>
    <cellStyle name="Title 27 2 29" xfId="40733"/>
    <cellStyle name="Title 27 2 3" xfId="40734"/>
    <cellStyle name="Title 27 2 30" xfId="40735"/>
    <cellStyle name="Title 27 2 31" xfId="40736"/>
    <cellStyle name="Title 27 2 32" xfId="40737"/>
    <cellStyle name="Title 27 2 33" xfId="40738"/>
    <cellStyle name="Title 27 2 34" xfId="40739"/>
    <cellStyle name="Title 27 2 35" xfId="40740"/>
    <cellStyle name="Title 27 2 36" xfId="40741"/>
    <cellStyle name="Title 27 2 37" xfId="40742"/>
    <cellStyle name="Title 27 2 38" xfId="40743"/>
    <cellStyle name="Title 27 2 39" xfId="40744"/>
    <cellStyle name="Title 27 2 4" xfId="40745"/>
    <cellStyle name="Title 27 2 40" xfId="40746"/>
    <cellStyle name="Title 27 2 41" xfId="40747"/>
    <cellStyle name="Title 27 2 42" xfId="40748"/>
    <cellStyle name="Title 27 2 43" xfId="40749"/>
    <cellStyle name="Title 27 2 44" xfId="40750"/>
    <cellStyle name="Title 27 2 45" xfId="40751"/>
    <cellStyle name="Title 27 2 46" xfId="40752"/>
    <cellStyle name="Title 27 2 47" xfId="40753"/>
    <cellStyle name="Title 27 2 48" xfId="40754"/>
    <cellStyle name="Title 27 2 49" xfId="40755"/>
    <cellStyle name="Title 27 2 5" xfId="40756"/>
    <cellStyle name="Title 27 2 50" xfId="40757"/>
    <cellStyle name="Title 27 2 51" xfId="40758"/>
    <cellStyle name="Title 27 2 52" xfId="40759"/>
    <cellStyle name="Title 27 2 53" xfId="40760"/>
    <cellStyle name="Title 27 2 54" xfId="40761"/>
    <cellStyle name="Title 27 2 55" xfId="40762"/>
    <cellStyle name="Title 27 2 56" xfId="40763"/>
    <cellStyle name="Title 27 2 57" xfId="40764"/>
    <cellStyle name="Title 27 2 58" xfId="40765"/>
    <cellStyle name="Title 27 2 59" xfId="40766"/>
    <cellStyle name="Title 27 2 6" xfId="40767"/>
    <cellStyle name="Title 27 2 60" xfId="40768"/>
    <cellStyle name="Title 27 2 61" xfId="40769"/>
    <cellStyle name="Title 27 2 62" xfId="40770"/>
    <cellStyle name="Title 27 2 63" xfId="40771"/>
    <cellStyle name="Title 27 2 64" xfId="40772"/>
    <cellStyle name="Title 27 2 65" xfId="40773"/>
    <cellStyle name="Title 27 2 66" xfId="40774"/>
    <cellStyle name="Title 27 2 67" xfId="40775"/>
    <cellStyle name="Title 27 2 7" xfId="40776"/>
    <cellStyle name="Title 27 2 8" xfId="40777"/>
    <cellStyle name="Title 27 2 9" xfId="40778"/>
    <cellStyle name="Title 27 20" xfId="40779"/>
    <cellStyle name="Title 27 21" xfId="40780"/>
    <cellStyle name="Title 27 22" xfId="40781"/>
    <cellStyle name="Title 27 23" xfId="40782"/>
    <cellStyle name="Title 27 24" xfId="40783"/>
    <cellStyle name="Title 27 25" xfId="40784"/>
    <cellStyle name="Title 27 26" xfId="40785"/>
    <cellStyle name="Title 27 27" xfId="40786"/>
    <cellStyle name="Title 27 28" xfId="40787"/>
    <cellStyle name="Title 27 29" xfId="40788"/>
    <cellStyle name="Title 27 3" xfId="3558"/>
    <cellStyle name="Title 27 3 10" xfId="40789"/>
    <cellStyle name="Title 27 3 11" xfId="40790"/>
    <cellStyle name="Title 27 3 12" xfId="40791"/>
    <cellStyle name="Title 27 3 13" xfId="40792"/>
    <cellStyle name="Title 27 3 14" xfId="40793"/>
    <cellStyle name="Title 27 3 15" xfId="40794"/>
    <cellStyle name="Title 27 3 16" xfId="40795"/>
    <cellStyle name="Title 27 3 17" xfId="40796"/>
    <cellStyle name="Title 27 3 18" xfId="40797"/>
    <cellStyle name="Title 27 3 19" xfId="40798"/>
    <cellStyle name="Title 27 3 2" xfId="40799"/>
    <cellStyle name="Title 27 3 20" xfId="40800"/>
    <cellStyle name="Title 27 3 21" xfId="40801"/>
    <cellStyle name="Title 27 3 22" xfId="40802"/>
    <cellStyle name="Title 27 3 23" xfId="40803"/>
    <cellStyle name="Title 27 3 24" xfId="40804"/>
    <cellStyle name="Title 27 3 25" xfId="40805"/>
    <cellStyle name="Title 27 3 26" xfId="40806"/>
    <cellStyle name="Title 27 3 27" xfId="40807"/>
    <cellStyle name="Title 27 3 28" xfId="40808"/>
    <cellStyle name="Title 27 3 29" xfId="40809"/>
    <cellStyle name="Title 27 3 3" xfId="40810"/>
    <cellStyle name="Title 27 3 30" xfId="40811"/>
    <cellStyle name="Title 27 3 31" xfId="40812"/>
    <cellStyle name="Title 27 3 32" xfId="40813"/>
    <cellStyle name="Title 27 3 33" xfId="40814"/>
    <cellStyle name="Title 27 3 34" xfId="40815"/>
    <cellStyle name="Title 27 3 35" xfId="40816"/>
    <cellStyle name="Title 27 3 36" xfId="40817"/>
    <cellStyle name="Title 27 3 37" xfId="40818"/>
    <cellStyle name="Title 27 3 38" xfId="40819"/>
    <cellStyle name="Title 27 3 39" xfId="40820"/>
    <cellStyle name="Title 27 3 4" xfId="40821"/>
    <cellStyle name="Title 27 3 40" xfId="40822"/>
    <cellStyle name="Title 27 3 41" xfId="40823"/>
    <cellStyle name="Title 27 3 42" xfId="40824"/>
    <cellStyle name="Title 27 3 43" xfId="40825"/>
    <cellStyle name="Title 27 3 44" xfId="40826"/>
    <cellStyle name="Title 27 3 45" xfId="40827"/>
    <cellStyle name="Title 27 3 46" xfId="40828"/>
    <cellStyle name="Title 27 3 47" xfId="40829"/>
    <cellStyle name="Title 27 3 48" xfId="40830"/>
    <cellStyle name="Title 27 3 49" xfId="40831"/>
    <cellStyle name="Title 27 3 5" xfId="40832"/>
    <cellStyle name="Title 27 3 50" xfId="40833"/>
    <cellStyle name="Title 27 3 51" xfId="40834"/>
    <cellStyle name="Title 27 3 52" xfId="40835"/>
    <cellStyle name="Title 27 3 53" xfId="40836"/>
    <cellStyle name="Title 27 3 54" xfId="40837"/>
    <cellStyle name="Title 27 3 55" xfId="40838"/>
    <cellStyle name="Title 27 3 56" xfId="40839"/>
    <cellStyle name="Title 27 3 57" xfId="40840"/>
    <cellStyle name="Title 27 3 58" xfId="40841"/>
    <cellStyle name="Title 27 3 59" xfId="40842"/>
    <cellStyle name="Title 27 3 6" xfId="40843"/>
    <cellStyle name="Title 27 3 60" xfId="40844"/>
    <cellStyle name="Title 27 3 61" xfId="40845"/>
    <cellStyle name="Title 27 3 62" xfId="40846"/>
    <cellStyle name="Title 27 3 63" xfId="40847"/>
    <cellStyle name="Title 27 3 64" xfId="40848"/>
    <cellStyle name="Title 27 3 65" xfId="40849"/>
    <cellStyle name="Title 27 3 66" xfId="40850"/>
    <cellStyle name="Title 27 3 67" xfId="40851"/>
    <cellStyle name="Title 27 3 7" xfId="40852"/>
    <cellStyle name="Title 27 3 8" xfId="40853"/>
    <cellStyle name="Title 27 3 9" xfId="40854"/>
    <cellStyle name="Title 27 30" xfId="40855"/>
    <cellStyle name="Title 27 31" xfId="40856"/>
    <cellStyle name="Title 27 32" xfId="40857"/>
    <cellStyle name="Title 27 33" xfId="40858"/>
    <cellStyle name="Title 27 34" xfId="40859"/>
    <cellStyle name="Title 27 35" xfId="40860"/>
    <cellStyle name="Title 27 36" xfId="40861"/>
    <cellStyle name="Title 27 37" xfId="40862"/>
    <cellStyle name="Title 27 38" xfId="40863"/>
    <cellStyle name="Title 27 39" xfId="40864"/>
    <cellStyle name="Title 27 4" xfId="40865"/>
    <cellStyle name="Title 27 40" xfId="40866"/>
    <cellStyle name="Title 27 41" xfId="40867"/>
    <cellStyle name="Title 27 42" xfId="40868"/>
    <cellStyle name="Title 27 43" xfId="40869"/>
    <cellStyle name="Title 27 44" xfId="40870"/>
    <cellStyle name="Title 27 45" xfId="40871"/>
    <cellStyle name="Title 27 46" xfId="40872"/>
    <cellStyle name="Title 27 47" xfId="40873"/>
    <cellStyle name="Title 27 48" xfId="40874"/>
    <cellStyle name="Title 27 49" xfId="40875"/>
    <cellStyle name="Title 27 5" xfId="40876"/>
    <cellStyle name="Title 27 50" xfId="40877"/>
    <cellStyle name="Title 27 51" xfId="40878"/>
    <cellStyle name="Title 27 52" xfId="40879"/>
    <cellStyle name="Title 27 53" xfId="40880"/>
    <cellStyle name="Title 27 54" xfId="40881"/>
    <cellStyle name="Title 27 55" xfId="40882"/>
    <cellStyle name="Title 27 56" xfId="40883"/>
    <cellStyle name="Title 27 57" xfId="40884"/>
    <cellStyle name="Title 27 58" xfId="40885"/>
    <cellStyle name="Title 27 59" xfId="40886"/>
    <cellStyle name="Title 27 6" xfId="40887"/>
    <cellStyle name="Title 27 60" xfId="40888"/>
    <cellStyle name="Title 27 61" xfId="40889"/>
    <cellStyle name="Title 27 62" xfId="40890"/>
    <cellStyle name="Title 27 63" xfId="40891"/>
    <cellStyle name="Title 27 64" xfId="40892"/>
    <cellStyle name="Title 27 65" xfId="40893"/>
    <cellStyle name="Title 27 66" xfId="40894"/>
    <cellStyle name="Title 27 67" xfId="40895"/>
    <cellStyle name="Title 27 68" xfId="40896"/>
    <cellStyle name="Title 27 69" xfId="40897"/>
    <cellStyle name="Title 27 7" xfId="40898"/>
    <cellStyle name="Title 27 8" xfId="40899"/>
    <cellStyle name="Title 27 9" xfId="40900"/>
    <cellStyle name="Title 28" xfId="1555"/>
    <cellStyle name="Title 28 10" xfId="40901"/>
    <cellStyle name="Title 28 11" xfId="40902"/>
    <cellStyle name="Title 28 12" xfId="40903"/>
    <cellStyle name="Title 28 13" xfId="40904"/>
    <cellStyle name="Title 28 14" xfId="40905"/>
    <cellStyle name="Title 28 15" xfId="40906"/>
    <cellStyle name="Title 28 16" xfId="40907"/>
    <cellStyle name="Title 28 17" xfId="40908"/>
    <cellStyle name="Title 28 18" xfId="40909"/>
    <cellStyle name="Title 28 19" xfId="40910"/>
    <cellStyle name="Title 28 2" xfId="3559"/>
    <cellStyle name="Title 28 2 10" xfId="40911"/>
    <cellStyle name="Title 28 2 11" xfId="40912"/>
    <cellStyle name="Title 28 2 12" xfId="40913"/>
    <cellStyle name="Title 28 2 13" xfId="40914"/>
    <cellStyle name="Title 28 2 14" xfId="40915"/>
    <cellStyle name="Title 28 2 15" xfId="40916"/>
    <cellStyle name="Title 28 2 16" xfId="40917"/>
    <cellStyle name="Title 28 2 17" xfId="40918"/>
    <cellStyle name="Title 28 2 18" xfId="40919"/>
    <cellStyle name="Title 28 2 19" xfId="40920"/>
    <cellStyle name="Title 28 2 2" xfId="40921"/>
    <cellStyle name="Title 28 2 20" xfId="40922"/>
    <cellStyle name="Title 28 2 21" xfId="40923"/>
    <cellStyle name="Title 28 2 22" xfId="40924"/>
    <cellStyle name="Title 28 2 23" xfId="40925"/>
    <cellStyle name="Title 28 2 24" xfId="40926"/>
    <cellStyle name="Title 28 2 25" xfId="40927"/>
    <cellStyle name="Title 28 2 26" xfId="40928"/>
    <cellStyle name="Title 28 2 27" xfId="40929"/>
    <cellStyle name="Title 28 2 28" xfId="40930"/>
    <cellStyle name="Title 28 2 29" xfId="40931"/>
    <cellStyle name="Title 28 2 3" xfId="40932"/>
    <cellStyle name="Title 28 2 30" xfId="40933"/>
    <cellStyle name="Title 28 2 31" xfId="40934"/>
    <cellStyle name="Title 28 2 32" xfId="40935"/>
    <cellStyle name="Title 28 2 33" xfId="40936"/>
    <cellStyle name="Title 28 2 34" xfId="40937"/>
    <cellStyle name="Title 28 2 35" xfId="40938"/>
    <cellStyle name="Title 28 2 36" xfId="40939"/>
    <cellStyle name="Title 28 2 37" xfId="40940"/>
    <cellStyle name="Title 28 2 38" xfId="40941"/>
    <cellStyle name="Title 28 2 39" xfId="40942"/>
    <cellStyle name="Title 28 2 4" xfId="40943"/>
    <cellStyle name="Title 28 2 40" xfId="40944"/>
    <cellStyle name="Title 28 2 41" xfId="40945"/>
    <cellStyle name="Title 28 2 42" xfId="40946"/>
    <cellStyle name="Title 28 2 43" xfId="40947"/>
    <cellStyle name="Title 28 2 44" xfId="40948"/>
    <cellStyle name="Title 28 2 45" xfId="40949"/>
    <cellStyle name="Title 28 2 46" xfId="40950"/>
    <cellStyle name="Title 28 2 47" xfId="40951"/>
    <cellStyle name="Title 28 2 48" xfId="40952"/>
    <cellStyle name="Title 28 2 49" xfId="40953"/>
    <cellStyle name="Title 28 2 5" xfId="40954"/>
    <cellStyle name="Title 28 2 50" xfId="40955"/>
    <cellStyle name="Title 28 2 51" xfId="40956"/>
    <cellStyle name="Title 28 2 52" xfId="40957"/>
    <cellStyle name="Title 28 2 53" xfId="40958"/>
    <cellStyle name="Title 28 2 54" xfId="40959"/>
    <cellStyle name="Title 28 2 55" xfId="40960"/>
    <cellStyle name="Title 28 2 56" xfId="40961"/>
    <cellStyle name="Title 28 2 57" xfId="40962"/>
    <cellStyle name="Title 28 2 58" xfId="40963"/>
    <cellStyle name="Title 28 2 59" xfId="40964"/>
    <cellStyle name="Title 28 2 6" xfId="40965"/>
    <cellStyle name="Title 28 2 60" xfId="40966"/>
    <cellStyle name="Title 28 2 61" xfId="40967"/>
    <cellStyle name="Title 28 2 62" xfId="40968"/>
    <cellStyle name="Title 28 2 63" xfId="40969"/>
    <cellStyle name="Title 28 2 64" xfId="40970"/>
    <cellStyle name="Title 28 2 65" xfId="40971"/>
    <cellStyle name="Title 28 2 66" xfId="40972"/>
    <cellStyle name="Title 28 2 67" xfId="40973"/>
    <cellStyle name="Title 28 2 7" xfId="40974"/>
    <cellStyle name="Title 28 2 8" xfId="40975"/>
    <cellStyle name="Title 28 2 9" xfId="40976"/>
    <cellStyle name="Title 28 20" xfId="40977"/>
    <cellStyle name="Title 28 21" xfId="40978"/>
    <cellStyle name="Title 28 22" xfId="40979"/>
    <cellStyle name="Title 28 23" xfId="40980"/>
    <cellStyle name="Title 28 24" xfId="40981"/>
    <cellStyle name="Title 28 25" xfId="40982"/>
    <cellStyle name="Title 28 26" xfId="40983"/>
    <cellStyle name="Title 28 27" xfId="40984"/>
    <cellStyle name="Title 28 28" xfId="40985"/>
    <cellStyle name="Title 28 29" xfId="40986"/>
    <cellStyle name="Title 28 3" xfId="3560"/>
    <cellStyle name="Title 28 3 10" xfId="40987"/>
    <cellStyle name="Title 28 3 11" xfId="40988"/>
    <cellStyle name="Title 28 3 12" xfId="40989"/>
    <cellStyle name="Title 28 3 13" xfId="40990"/>
    <cellStyle name="Title 28 3 14" xfId="40991"/>
    <cellStyle name="Title 28 3 15" xfId="40992"/>
    <cellStyle name="Title 28 3 16" xfId="40993"/>
    <cellStyle name="Title 28 3 17" xfId="40994"/>
    <cellStyle name="Title 28 3 18" xfId="40995"/>
    <cellStyle name="Title 28 3 19" xfId="40996"/>
    <cellStyle name="Title 28 3 2" xfId="40997"/>
    <cellStyle name="Title 28 3 20" xfId="40998"/>
    <cellStyle name="Title 28 3 21" xfId="40999"/>
    <cellStyle name="Title 28 3 22" xfId="41000"/>
    <cellStyle name="Title 28 3 23" xfId="41001"/>
    <cellStyle name="Title 28 3 24" xfId="41002"/>
    <cellStyle name="Title 28 3 25" xfId="41003"/>
    <cellStyle name="Title 28 3 26" xfId="41004"/>
    <cellStyle name="Title 28 3 27" xfId="41005"/>
    <cellStyle name="Title 28 3 28" xfId="41006"/>
    <cellStyle name="Title 28 3 29" xfId="41007"/>
    <cellStyle name="Title 28 3 3" xfId="41008"/>
    <cellStyle name="Title 28 3 30" xfId="41009"/>
    <cellStyle name="Title 28 3 31" xfId="41010"/>
    <cellStyle name="Title 28 3 32" xfId="41011"/>
    <cellStyle name="Title 28 3 33" xfId="41012"/>
    <cellStyle name="Title 28 3 34" xfId="41013"/>
    <cellStyle name="Title 28 3 35" xfId="41014"/>
    <cellStyle name="Title 28 3 36" xfId="41015"/>
    <cellStyle name="Title 28 3 37" xfId="41016"/>
    <cellStyle name="Title 28 3 38" xfId="41017"/>
    <cellStyle name="Title 28 3 39" xfId="41018"/>
    <cellStyle name="Title 28 3 4" xfId="41019"/>
    <cellStyle name="Title 28 3 40" xfId="41020"/>
    <cellStyle name="Title 28 3 41" xfId="41021"/>
    <cellStyle name="Title 28 3 42" xfId="41022"/>
    <cellStyle name="Title 28 3 43" xfId="41023"/>
    <cellStyle name="Title 28 3 44" xfId="41024"/>
    <cellStyle name="Title 28 3 45" xfId="41025"/>
    <cellStyle name="Title 28 3 46" xfId="41026"/>
    <cellStyle name="Title 28 3 47" xfId="41027"/>
    <cellStyle name="Title 28 3 48" xfId="41028"/>
    <cellStyle name="Title 28 3 49" xfId="41029"/>
    <cellStyle name="Title 28 3 5" xfId="41030"/>
    <cellStyle name="Title 28 3 50" xfId="41031"/>
    <cellStyle name="Title 28 3 51" xfId="41032"/>
    <cellStyle name="Title 28 3 52" xfId="41033"/>
    <cellStyle name="Title 28 3 53" xfId="41034"/>
    <cellStyle name="Title 28 3 54" xfId="41035"/>
    <cellStyle name="Title 28 3 55" xfId="41036"/>
    <cellStyle name="Title 28 3 56" xfId="41037"/>
    <cellStyle name="Title 28 3 57" xfId="41038"/>
    <cellStyle name="Title 28 3 58" xfId="41039"/>
    <cellStyle name="Title 28 3 59" xfId="41040"/>
    <cellStyle name="Title 28 3 6" xfId="41041"/>
    <cellStyle name="Title 28 3 60" xfId="41042"/>
    <cellStyle name="Title 28 3 61" xfId="41043"/>
    <cellStyle name="Title 28 3 62" xfId="41044"/>
    <cellStyle name="Title 28 3 63" xfId="41045"/>
    <cellStyle name="Title 28 3 64" xfId="41046"/>
    <cellStyle name="Title 28 3 65" xfId="41047"/>
    <cellStyle name="Title 28 3 66" xfId="41048"/>
    <cellStyle name="Title 28 3 67" xfId="41049"/>
    <cellStyle name="Title 28 3 7" xfId="41050"/>
    <cellStyle name="Title 28 3 8" xfId="41051"/>
    <cellStyle name="Title 28 3 9" xfId="41052"/>
    <cellStyle name="Title 28 30" xfId="41053"/>
    <cellStyle name="Title 28 31" xfId="41054"/>
    <cellStyle name="Title 28 32" xfId="41055"/>
    <cellStyle name="Title 28 33" xfId="41056"/>
    <cellStyle name="Title 28 34" xfId="41057"/>
    <cellStyle name="Title 28 35" xfId="41058"/>
    <cellStyle name="Title 28 36" xfId="41059"/>
    <cellStyle name="Title 28 37" xfId="41060"/>
    <cellStyle name="Title 28 38" xfId="41061"/>
    <cellStyle name="Title 28 39" xfId="41062"/>
    <cellStyle name="Title 28 4" xfId="41063"/>
    <cellStyle name="Title 28 40" xfId="41064"/>
    <cellStyle name="Title 28 41" xfId="41065"/>
    <cellStyle name="Title 28 42" xfId="41066"/>
    <cellStyle name="Title 28 43" xfId="41067"/>
    <cellStyle name="Title 28 44" xfId="41068"/>
    <cellStyle name="Title 28 45" xfId="41069"/>
    <cellStyle name="Title 28 46" xfId="41070"/>
    <cellStyle name="Title 28 47" xfId="41071"/>
    <cellStyle name="Title 28 48" xfId="41072"/>
    <cellStyle name="Title 28 49" xfId="41073"/>
    <cellStyle name="Title 28 5" xfId="41074"/>
    <cellStyle name="Title 28 50" xfId="41075"/>
    <cellStyle name="Title 28 51" xfId="41076"/>
    <cellStyle name="Title 28 52" xfId="41077"/>
    <cellStyle name="Title 28 53" xfId="41078"/>
    <cellStyle name="Title 28 54" xfId="41079"/>
    <cellStyle name="Title 28 55" xfId="41080"/>
    <cellStyle name="Title 28 56" xfId="41081"/>
    <cellStyle name="Title 28 57" xfId="41082"/>
    <cellStyle name="Title 28 58" xfId="41083"/>
    <cellStyle name="Title 28 59" xfId="41084"/>
    <cellStyle name="Title 28 6" xfId="41085"/>
    <cellStyle name="Title 28 60" xfId="41086"/>
    <cellStyle name="Title 28 61" xfId="41087"/>
    <cellStyle name="Title 28 62" xfId="41088"/>
    <cellStyle name="Title 28 63" xfId="41089"/>
    <cellStyle name="Title 28 64" xfId="41090"/>
    <cellStyle name="Title 28 65" xfId="41091"/>
    <cellStyle name="Title 28 66" xfId="41092"/>
    <cellStyle name="Title 28 67" xfId="41093"/>
    <cellStyle name="Title 28 68" xfId="41094"/>
    <cellStyle name="Title 28 69" xfId="41095"/>
    <cellStyle name="Title 28 7" xfId="41096"/>
    <cellStyle name="Title 28 8" xfId="41097"/>
    <cellStyle name="Title 28 9" xfId="41098"/>
    <cellStyle name="Title 29" xfId="1556"/>
    <cellStyle name="Title 29 10" xfId="41099"/>
    <cellStyle name="Title 29 11" xfId="41100"/>
    <cellStyle name="Title 29 12" xfId="41101"/>
    <cellStyle name="Title 29 13" xfId="41102"/>
    <cellStyle name="Title 29 14" xfId="41103"/>
    <cellStyle name="Title 29 15" xfId="41104"/>
    <cellStyle name="Title 29 16" xfId="41105"/>
    <cellStyle name="Title 29 17" xfId="41106"/>
    <cellStyle name="Title 29 18" xfId="41107"/>
    <cellStyle name="Title 29 19" xfId="41108"/>
    <cellStyle name="Title 29 2" xfId="3561"/>
    <cellStyle name="Title 29 2 10" xfId="41109"/>
    <cellStyle name="Title 29 2 11" xfId="41110"/>
    <cellStyle name="Title 29 2 12" xfId="41111"/>
    <cellStyle name="Title 29 2 13" xfId="41112"/>
    <cellStyle name="Title 29 2 14" xfId="41113"/>
    <cellStyle name="Title 29 2 15" xfId="41114"/>
    <cellStyle name="Title 29 2 16" xfId="41115"/>
    <cellStyle name="Title 29 2 17" xfId="41116"/>
    <cellStyle name="Title 29 2 18" xfId="41117"/>
    <cellStyle name="Title 29 2 19" xfId="41118"/>
    <cellStyle name="Title 29 2 2" xfId="41119"/>
    <cellStyle name="Title 29 2 20" xfId="41120"/>
    <cellStyle name="Title 29 2 21" xfId="41121"/>
    <cellStyle name="Title 29 2 22" xfId="41122"/>
    <cellStyle name="Title 29 2 23" xfId="41123"/>
    <cellStyle name="Title 29 2 24" xfId="41124"/>
    <cellStyle name="Title 29 2 25" xfId="41125"/>
    <cellStyle name="Title 29 2 26" xfId="41126"/>
    <cellStyle name="Title 29 2 27" xfId="41127"/>
    <cellStyle name="Title 29 2 28" xfId="41128"/>
    <cellStyle name="Title 29 2 29" xfId="41129"/>
    <cellStyle name="Title 29 2 3" xfId="41130"/>
    <cellStyle name="Title 29 2 30" xfId="41131"/>
    <cellStyle name="Title 29 2 31" xfId="41132"/>
    <cellStyle name="Title 29 2 32" xfId="41133"/>
    <cellStyle name="Title 29 2 33" xfId="41134"/>
    <cellStyle name="Title 29 2 34" xfId="41135"/>
    <cellStyle name="Title 29 2 35" xfId="41136"/>
    <cellStyle name="Title 29 2 36" xfId="41137"/>
    <cellStyle name="Title 29 2 37" xfId="41138"/>
    <cellStyle name="Title 29 2 38" xfId="41139"/>
    <cellStyle name="Title 29 2 39" xfId="41140"/>
    <cellStyle name="Title 29 2 4" xfId="41141"/>
    <cellStyle name="Title 29 2 40" xfId="41142"/>
    <cellStyle name="Title 29 2 41" xfId="41143"/>
    <cellStyle name="Title 29 2 42" xfId="41144"/>
    <cellStyle name="Title 29 2 43" xfId="41145"/>
    <cellStyle name="Title 29 2 44" xfId="41146"/>
    <cellStyle name="Title 29 2 45" xfId="41147"/>
    <cellStyle name="Title 29 2 46" xfId="41148"/>
    <cellStyle name="Title 29 2 47" xfId="41149"/>
    <cellStyle name="Title 29 2 48" xfId="41150"/>
    <cellStyle name="Title 29 2 49" xfId="41151"/>
    <cellStyle name="Title 29 2 5" xfId="41152"/>
    <cellStyle name="Title 29 2 50" xfId="41153"/>
    <cellStyle name="Title 29 2 51" xfId="41154"/>
    <cellStyle name="Title 29 2 52" xfId="41155"/>
    <cellStyle name="Title 29 2 53" xfId="41156"/>
    <cellStyle name="Title 29 2 54" xfId="41157"/>
    <cellStyle name="Title 29 2 55" xfId="41158"/>
    <cellStyle name="Title 29 2 56" xfId="41159"/>
    <cellStyle name="Title 29 2 57" xfId="41160"/>
    <cellStyle name="Title 29 2 58" xfId="41161"/>
    <cellStyle name="Title 29 2 59" xfId="41162"/>
    <cellStyle name="Title 29 2 6" xfId="41163"/>
    <cellStyle name="Title 29 2 60" xfId="41164"/>
    <cellStyle name="Title 29 2 61" xfId="41165"/>
    <cellStyle name="Title 29 2 62" xfId="41166"/>
    <cellStyle name="Title 29 2 63" xfId="41167"/>
    <cellStyle name="Title 29 2 64" xfId="41168"/>
    <cellStyle name="Title 29 2 65" xfId="41169"/>
    <cellStyle name="Title 29 2 66" xfId="41170"/>
    <cellStyle name="Title 29 2 67" xfId="41171"/>
    <cellStyle name="Title 29 2 7" xfId="41172"/>
    <cellStyle name="Title 29 2 8" xfId="41173"/>
    <cellStyle name="Title 29 2 9" xfId="41174"/>
    <cellStyle name="Title 29 20" xfId="41175"/>
    <cellStyle name="Title 29 21" xfId="41176"/>
    <cellStyle name="Title 29 22" xfId="41177"/>
    <cellStyle name="Title 29 23" xfId="41178"/>
    <cellStyle name="Title 29 24" xfId="41179"/>
    <cellStyle name="Title 29 25" xfId="41180"/>
    <cellStyle name="Title 29 26" xfId="41181"/>
    <cellStyle name="Title 29 27" xfId="41182"/>
    <cellStyle name="Title 29 28" xfId="41183"/>
    <cellStyle name="Title 29 29" xfId="41184"/>
    <cellStyle name="Title 29 3" xfId="3562"/>
    <cellStyle name="Title 29 3 10" xfId="41185"/>
    <cellStyle name="Title 29 3 11" xfId="41186"/>
    <cellStyle name="Title 29 3 12" xfId="41187"/>
    <cellStyle name="Title 29 3 13" xfId="41188"/>
    <cellStyle name="Title 29 3 14" xfId="41189"/>
    <cellStyle name="Title 29 3 15" xfId="41190"/>
    <cellStyle name="Title 29 3 16" xfId="41191"/>
    <cellStyle name="Title 29 3 17" xfId="41192"/>
    <cellStyle name="Title 29 3 18" xfId="41193"/>
    <cellStyle name="Title 29 3 19" xfId="41194"/>
    <cellStyle name="Title 29 3 2" xfId="41195"/>
    <cellStyle name="Title 29 3 20" xfId="41196"/>
    <cellStyle name="Title 29 3 21" xfId="41197"/>
    <cellStyle name="Title 29 3 22" xfId="41198"/>
    <cellStyle name="Title 29 3 23" xfId="41199"/>
    <cellStyle name="Title 29 3 24" xfId="41200"/>
    <cellStyle name="Title 29 3 25" xfId="41201"/>
    <cellStyle name="Title 29 3 26" xfId="41202"/>
    <cellStyle name="Title 29 3 27" xfId="41203"/>
    <cellStyle name="Title 29 3 28" xfId="41204"/>
    <cellStyle name="Title 29 3 29" xfId="41205"/>
    <cellStyle name="Title 29 3 3" xfId="41206"/>
    <cellStyle name="Title 29 3 30" xfId="41207"/>
    <cellStyle name="Title 29 3 31" xfId="41208"/>
    <cellStyle name="Title 29 3 32" xfId="41209"/>
    <cellStyle name="Title 29 3 33" xfId="41210"/>
    <cellStyle name="Title 29 3 34" xfId="41211"/>
    <cellStyle name="Title 29 3 35" xfId="41212"/>
    <cellStyle name="Title 29 3 36" xfId="41213"/>
    <cellStyle name="Title 29 3 37" xfId="41214"/>
    <cellStyle name="Title 29 3 38" xfId="41215"/>
    <cellStyle name="Title 29 3 39" xfId="41216"/>
    <cellStyle name="Title 29 3 4" xfId="41217"/>
    <cellStyle name="Title 29 3 40" xfId="41218"/>
    <cellStyle name="Title 29 3 41" xfId="41219"/>
    <cellStyle name="Title 29 3 42" xfId="41220"/>
    <cellStyle name="Title 29 3 43" xfId="41221"/>
    <cellStyle name="Title 29 3 44" xfId="41222"/>
    <cellStyle name="Title 29 3 45" xfId="41223"/>
    <cellStyle name="Title 29 3 46" xfId="41224"/>
    <cellStyle name="Title 29 3 47" xfId="41225"/>
    <cellStyle name="Title 29 3 48" xfId="41226"/>
    <cellStyle name="Title 29 3 49" xfId="41227"/>
    <cellStyle name="Title 29 3 5" xfId="41228"/>
    <cellStyle name="Title 29 3 50" xfId="41229"/>
    <cellStyle name="Title 29 3 51" xfId="41230"/>
    <cellStyle name="Title 29 3 52" xfId="41231"/>
    <cellStyle name="Title 29 3 53" xfId="41232"/>
    <cellStyle name="Title 29 3 54" xfId="41233"/>
    <cellStyle name="Title 29 3 55" xfId="41234"/>
    <cellStyle name="Title 29 3 56" xfId="41235"/>
    <cellStyle name="Title 29 3 57" xfId="41236"/>
    <cellStyle name="Title 29 3 58" xfId="41237"/>
    <cellStyle name="Title 29 3 59" xfId="41238"/>
    <cellStyle name="Title 29 3 6" xfId="41239"/>
    <cellStyle name="Title 29 3 60" xfId="41240"/>
    <cellStyle name="Title 29 3 61" xfId="41241"/>
    <cellStyle name="Title 29 3 62" xfId="41242"/>
    <cellStyle name="Title 29 3 63" xfId="41243"/>
    <cellStyle name="Title 29 3 64" xfId="41244"/>
    <cellStyle name="Title 29 3 65" xfId="41245"/>
    <cellStyle name="Title 29 3 66" xfId="41246"/>
    <cellStyle name="Title 29 3 67" xfId="41247"/>
    <cellStyle name="Title 29 3 7" xfId="41248"/>
    <cellStyle name="Title 29 3 8" xfId="41249"/>
    <cellStyle name="Title 29 3 9" xfId="41250"/>
    <cellStyle name="Title 29 30" xfId="41251"/>
    <cellStyle name="Title 29 31" xfId="41252"/>
    <cellStyle name="Title 29 32" xfId="41253"/>
    <cellStyle name="Title 29 33" xfId="41254"/>
    <cellStyle name="Title 29 34" xfId="41255"/>
    <cellStyle name="Title 29 35" xfId="41256"/>
    <cellStyle name="Title 29 36" xfId="41257"/>
    <cellStyle name="Title 29 37" xfId="41258"/>
    <cellStyle name="Title 29 38" xfId="41259"/>
    <cellStyle name="Title 29 39" xfId="41260"/>
    <cellStyle name="Title 29 4" xfId="41261"/>
    <cellStyle name="Title 29 40" xfId="41262"/>
    <cellStyle name="Title 29 41" xfId="41263"/>
    <cellStyle name="Title 29 42" xfId="41264"/>
    <cellStyle name="Title 29 43" xfId="41265"/>
    <cellStyle name="Title 29 44" xfId="41266"/>
    <cellStyle name="Title 29 45" xfId="41267"/>
    <cellStyle name="Title 29 46" xfId="41268"/>
    <cellStyle name="Title 29 47" xfId="41269"/>
    <cellStyle name="Title 29 48" xfId="41270"/>
    <cellStyle name="Title 29 49" xfId="41271"/>
    <cellStyle name="Title 29 5" xfId="41272"/>
    <cellStyle name="Title 29 50" xfId="41273"/>
    <cellStyle name="Title 29 51" xfId="41274"/>
    <cellStyle name="Title 29 52" xfId="41275"/>
    <cellStyle name="Title 29 53" xfId="41276"/>
    <cellStyle name="Title 29 54" xfId="41277"/>
    <cellStyle name="Title 29 55" xfId="41278"/>
    <cellStyle name="Title 29 56" xfId="41279"/>
    <cellStyle name="Title 29 57" xfId="41280"/>
    <cellStyle name="Title 29 58" xfId="41281"/>
    <cellStyle name="Title 29 59" xfId="41282"/>
    <cellStyle name="Title 29 6" xfId="41283"/>
    <cellStyle name="Title 29 60" xfId="41284"/>
    <cellStyle name="Title 29 61" xfId="41285"/>
    <cellStyle name="Title 29 62" xfId="41286"/>
    <cellStyle name="Title 29 63" xfId="41287"/>
    <cellStyle name="Title 29 64" xfId="41288"/>
    <cellStyle name="Title 29 65" xfId="41289"/>
    <cellStyle name="Title 29 66" xfId="41290"/>
    <cellStyle name="Title 29 67" xfId="41291"/>
    <cellStyle name="Title 29 68" xfId="41292"/>
    <cellStyle name="Title 29 69" xfId="41293"/>
    <cellStyle name="Title 29 7" xfId="41294"/>
    <cellStyle name="Title 29 8" xfId="41295"/>
    <cellStyle name="Title 29 9" xfId="41296"/>
    <cellStyle name="Title 3" xfId="1557"/>
    <cellStyle name="Title 3 10" xfId="41297"/>
    <cellStyle name="Title 3 11" xfId="41298"/>
    <cellStyle name="Title 3 12" xfId="41299"/>
    <cellStyle name="Title 3 13" xfId="41300"/>
    <cellStyle name="Title 3 14" xfId="41301"/>
    <cellStyle name="Title 3 15" xfId="41302"/>
    <cellStyle name="Title 3 16" xfId="41303"/>
    <cellStyle name="Title 3 17" xfId="41304"/>
    <cellStyle name="Title 3 18" xfId="41305"/>
    <cellStyle name="Title 3 19" xfId="41306"/>
    <cellStyle name="Title 3 2" xfId="3563"/>
    <cellStyle name="Title 3 2 10" xfId="41307"/>
    <cellStyle name="Title 3 2 11" xfId="41308"/>
    <cellStyle name="Title 3 2 12" xfId="41309"/>
    <cellStyle name="Title 3 2 13" xfId="41310"/>
    <cellStyle name="Title 3 2 14" xfId="41311"/>
    <cellStyle name="Title 3 2 15" xfId="41312"/>
    <cellStyle name="Title 3 2 16" xfId="41313"/>
    <cellStyle name="Title 3 2 17" xfId="41314"/>
    <cellStyle name="Title 3 2 18" xfId="41315"/>
    <cellStyle name="Title 3 2 19" xfId="41316"/>
    <cellStyle name="Title 3 2 2" xfId="41317"/>
    <cellStyle name="Title 3 2 20" xfId="41318"/>
    <cellStyle name="Title 3 2 21" xfId="41319"/>
    <cellStyle name="Title 3 2 22" xfId="41320"/>
    <cellStyle name="Title 3 2 23" xfId="41321"/>
    <cellStyle name="Title 3 2 24" xfId="41322"/>
    <cellStyle name="Title 3 2 25" xfId="41323"/>
    <cellStyle name="Title 3 2 26" xfId="41324"/>
    <cellStyle name="Title 3 2 27" xfId="41325"/>
    <cellStyle name="Title 3 2 28" xfId="41326"/>
    <cellStyle name="Title 3 2 29" xfId="41327"/>
    <cellStyle name="Title 3 2 3" xfId="41328"/>
    <cellStyle name="Title 3 2 30" xfId="41329"/>
    <cellStyle name="Title 3 2 31" xfId="41330"/>
    <cellStyle name="Title 3 2 32" xfId="41331"/>
    <cellStyle name="Title 3 2 33" xfId="41332"/>
    <cellStyle name="Title 3 2 34" xfId="41333"/>
    <cellStyle name="Title 3 2 35" xfId="41334"/>
    <cellStyle name="Title 3 2 36" xfId="41335"/>
    <cellStyle name="Title 3 2 37" xfId="41336"/>
    <cellStyle name="Title 3 2 38" xfId="41337"/>
    <cellStyle name="Title 3 2 39" xfId="41338"/>
    <cellStyle name="Title 3 2 4" xfId="41339"/>
    <cellStyle name="Title 3 2 40" xfId="41340"/>
    <cellStyle name="Title 3 2 41" xfId="41341"/>
    <cellStyle name="Title 3 2 42" xfId="41342"/>
    <cellStyle name="Title 3 2 43" xfId="41343"/>
    <cellStyle name="Title 3 2 44" xfId="41344"/>
    <cellStyle name="Title 3 2 45" xfId="41345"/>
    <cellStyle name="Title 3 2 46" xfId="41346"/>
    <cellStyle name="Title 3 2 47" xfId="41347"/>
    <cellStyle name="Title 3 2 48" xfId="41348"/>
    <cellStyle name="Title 3 2 49" xfId="41349"/>
    <cellStyle name="Title 3 2 5" xfId="41350"/>
    <cellStyle name="Title 3 2 50" xfId="41351"/>
    <cellStyle name="Title 3 2 51" xfId="41352"/>
    <cellStyle name="Title 3 2 52" xfId="41353"/>
    <cellStyle name="Title 3 2 53" xfId="41354"/>
    <cellStyle name="Title 3 2 54" xfId="41355"/>
    <cellStyle name="Title 3 2 55" xfId="41356"/>
    <cellStyle name="Title 3 2 56" xfId="41357"/>
    <cellStyle name="Title 3 2 57" xfId="41358"/>
    <cellStyle name="Title 3 2 58" xfId="41359"/>
    <cellStyle name="Title 3 2 59" xfId="41360"/>
    <cellStyle name="Title 3 2 6" xfId="41361"/>
    <cellStyle name="Title 3 2 60" xfId="41362"/>
    <cellStyle name="Title 3 2 61" xfId="41363"/>
    <cellStyle name="Title 3 2 62" xfId="41364"/>
    <cellStyle name="Title 3 2 63" xfId="41365"/>
    <cellStyle name="Title 3 2 64" xfId="41366"/>
    <cellStyle name="Title 3 2 65" xfId="41367"/>
    <cellStyle name="Title 3 2 66" xfId="41368"/>
    <cellStyle name="Title 3 2 67" xfId="41369"/>
    <cellStyle name="Title 3 2 7" xfId="41370"/>
    <cellStyle name="Title 3 2 8" xfId="41371"/>
    <cellStyle name="Title 3 2 9" xfId="41372"/>
    <cellStyle name="Title 3 20" xfId="41373"/>
    <cellStyle name="Title 3 21" xfId="41374"/>
    <cellStyle name="Title 3 22" xfId="41375"/>
    <cellStyle name="Title 3 23" xfId="41376"/>
    <cellStyle name="Title 3 24" xfId="41377"/>
    <cellStyle name="Title 3 25" xfId="41378"/>
    <cellStyle name="Title 3 26" xfId="41379"/>
    <cellStyle name="Title 3 27" xfId="41380"/>
    <cellStyle name="Title 3 28" xfId="41381"/>
    <cellStyle name="Title 3 29" xfId="41382"/>
    <cellStyle name="Title 3 3" xfId="3564"/>
    <cellStyle name="Title 3 3 10" xfId="41383"/>
    <cellStyle name="Title 3 3 11" xfId="41384"/>
    <cellStyle name="Title 3 3 12" xfId="41385"/>
    <cellStyle name="Title 3 3 13" xfId="41386"/>
    <cellStyle name="Title 3 3 14" xfId="41387"/>
    <cellStyle name="Title 3 3 15" xfId="41388"/>
    <cellStyle name="Title 3 3 16" xfId="41389"/>
    <cellStyle name="Title 3 3 17" xfId="41390"/>
    <cellStyle name="Title 3 3 18" xfId="41391"/>
    <cellStyle name="Title 3 3 19" xfId="41392"/>
    <cellStyle name="Title 3 3 2" xfId="41393"/>
    <cellStyle name="Title 3 3 20" xfId="41394"/>
    <cellStyle name="Title 3 3 21" xfId="41395"/>
    <cellStyle name="Title 3 3 22" xfId="41396"/>
    <cellStyle name="Title 3 3 23" xfId="41397"/>
    <cellStyle name="Title 3 3 24" xfId="41398"/>
    <cellStyle name="Title 3 3 25" xfId="41399"/>
    <cellStyle name="Title 3 3 26" xfId="41400"/>
    <cellStyle name="Title 3 3 27" xfId="41401"/>
    <cellStyle name="Title 3 3 28" xfId="41402"/>
    <cellStyle name="Title 3 3 29" xfId="41403"/>
    <cellStyle name="Title 3 3 3" xfId="41404"/>
    <cellStyle name="Title 3 3 30" xfId="41405"/>
    <cellStyle name="Title 3 3 31" xfId="41406"/>
    <cellStyle name="Title 3 3 32" xfId="41407"/>
    <cellStyle name="Title 3 3 33" xfId="41408"/>
    <cellStyle name="Title 3 3 34" xfId="41409"/>
    <cellStyle name="Title 3 3 35" xfId="41410"/>
    <cellStyle name="Title 3 3 36" xfId="41411"/>
    <cellStyle name="Title 3 3 37" xfId="41412"/>
    <cellStyle name="Title 3 3 38" xfId="41413"/>
    <cellStyle name="Title 3 3 39" xfId="41414"/>
    <cellStyle name="Title 3 3 4" xfId="41415"/>
    <cellStyle name="Title 3 3 40" xfId="41416"/>
    <cellStyle name="Title 3 3 41" xfId="41417"/>
    <cellStyle name="Title 3 3 42" xfId="41418"/>
    <cellStyle name="Title 3 3 43" xfId="41419"/>
    <cellStyle name="Title 3 3 44" xfId="41420"/>
    <cellStyle name="Title 3 3 45" xfId="41421"/>
    <cellStyle name="Title 3 3 46" xfId="41422"/>
    <cellStyle name="Title 3 3 47" xfId="41423"/>
    <cellStyle name="Title 3 3 48" xfId="41424"/>
    <cellStyle name="Title 3 3 49" xfId="41425"/>
    <cellStyle name="Title 3 3 5" xfId="41426"/>
    <cellStyle name="Title 3 3 50" xfId="41427"/>
    <cellStyle name="Title 3 3 51" xfId="41428"/>
    <cellStyle name="Title 3 3 52" xfId="41429"/>
    <cellStyle name="Title 3 3 53" xfId="41430"/>
    <cellStyle name="Title 3 3 54" xfId="41431"/>
    <cellStyle name="Title 3 3 55" xfId="41432"/>
    <cellStyle name="Title 3 3 56" xfId="41433"/>
    <cellStyle name="Title 3 3 57" xfId="41434"/>
    <cellStyle name="Title 3 3 58" xfId="41435"/>
    <cellStyle name="Title 3 3 59" xfId="41436"/>
    <cellStyle name="Title 3 3 6" xfId="41437"/>
    <cellStyle name="Title 3 3 60" xfId="41438"/>
    <cellStyle name="Title 3 3 61" xfId="41439"/>
    <cellStyle name="Title 3 3 62" xfId="41440"/>
    <cellStyle name="Title 3 3 63" xfId="41441"/>
    <cellStyle name="Title 3 3 64" xfId="41442"/>
    <cellStyle name="Title 3 3 65" xfId="41443"/>
    <cellStyle name="Title 3 3 66" xfId="41444"/>
    <cellStyle name="Title 3 3 67" xfId="41445"/>
    <cellStyle name="Title 3 3 7" xfId="41446"/>
    <cellStyle name="Title 3 3 8" xfId="41447"/>
    <cellStyle name="Title 3 3 9" xfId="41448"/>
    <cellStyle name="Title 3 30" xfId="41449"/>
    <cellStyle name="Title 3 31" xfId="41450"/>
    <cellStyle name="Title 3 32" xfId="41451"/>
    <cellStyle name="Title 3 33" xfId="41452"/>
    <cellStyle name="Title 3 34" xfId="41453"/>
    <cellStyle name="Title 3 35" xfId="41454"/>
    <cellStyle name="Title 3 36" xfId="41455"/>
    <cellStyle name="Title 3 37" xfId="41456"/>
    <cellStyle name="Title 3 38" xfId="41457"/>
    <cellStyle name="Title 3 39" xfId="41458"/>
    <cellStyle name="Title 3 4" xfId="41459"/>
    <cellStyle name="Title 3 40" xfId="41460"/>
    <cellStyle name="Title 3 41" xfId="41461"/>
    <cellStyle name="Title 3 42" xfId="41462"/>
    <cellStyle name="Title 3 43" xfId="41463"/>
    <cellStyle name="Title 3 44" xfId="41464"/>
    <cellStyle name="Title 3 45" xfId="41465"/>
    <cellStyle name="Title 3 46" xfId="41466"/>
    <cellStyle name="Title 3 47" xfId="41467"/>
    <cellStyle name="Title 3 48" xfId="41468"/>
    <cellStyle name="Title 3 49" xfId="41469"/>
    <cellStyle name="Title 3 5" xfId="41470"/>
    <cellStyle name="Title 3 50" xfId="41471"/>
    <cellStyle name="Title 3 51" xfId="41472"/>
    <cellStyle name="Title 3 52" xfId="41473"/>
    <cellStyle name="Title 3 53" xfId="41474"/>
    <cellStyle name="Title 3 54" xfId="41475"/>
    <cellStyle name="Title 3 55" xfId="41476"/>
    <cellStyle name="Title 3 56" xfId="41477"/>
    <cellStyle name="Title 3 57" xfId="41478"/>
    <cellStyle name="Title 3 58" xfId="41479"/>
    <cellStyle name="Title 3 59" xfId="41480"/>
    <cellStyle name="Title 3 6" xfId="41481"/>
    <cellStyle name="Title 3 60" xfId="41482"/>
    <cellStyle name="Title 3 61" xfId="41483"/>
    <cellStyle name="Title 3 62" xfId="41484"/>
    <cellStyle name="Title 3 63" xfId="41485"/>
    <cellStyle name="Title 3 64" xfId="41486"/>
    <cellStyle name="Title 3 65" xfId="41487"/>
    <cellStyle name="Title 3 66" xfId="41488"/>
    <cellStyle name="Title 3 67" xfId="41489"/>
    <cellStyle name="Title 3 68" xfId="41490"/>
    <cellStyle name="Title 3 69" xfId="41491"/>
    <cellStyle name="Title 3 7" xfId="41492"/>
    <cellStyle name="Title 3 8" xfId="41493"/>
    <cellStyle name="Title 3 9" xfId="41494"/>
    <cellStyle name="Title 30" xfId="1558"/>
    <cellStyle name="Title 30 10" xfId="41495"/>
    <cellStyle name="Title 30 11" xfId="41496"/>
    <cellStyle name="Title 30 12" xfId="41497"/>
    <cellStyle name="Title 30 13" xfId="41498"/>
    <cellStyle name="Title 30 14" xfId="41499"/>
    <cellStyle name="Title 30 15" xfId="41500"/>
    <cellStyle name="Title 30 16" xfId="41501"/>
    <cellStyle name="Title 30 17" xfId="41502"/>
    <cellStyle name="Title 30 18" xfId="41503"/>
    <cellStyle name="Title 30 19" xfId="41504"/>
    <cellStyle name="Title 30 2" xfId="3565"/>
    <cellStyle name="Title 30 2 10" xfId="41505"/>
    <cellStyle name="Title 30 2 11" xfId="41506"/>
    <cellStyle name="Title 30 2 12" xfId="41507"/>
    <cellStyle name="Title 30 2 13" xfId="41508"/>
    <cellStyle name="Title 30 2 14" xfId="41509"/>
    <cellStyle name="Title 30 2 15" xfId="41510"/>
    <cellStyle name="Title 30 2 16" xfId="41511"/>
    <cellStyle name="Title 30 2 17" xfId="41512"/>
    <cellStyle name="Title 30 2 18" xfId="41513"/>
    <cellStyle name="Title 30 2 19" xfId="41514"/>
    <cellStyle name="Title 30 2 2" xfId="41515"/>
    <cellStyle name="Title 30 2 20" xfId="41516"/>
    <cellStyle name="Title 30 2 21" xfId="41517"/>
    <cellStyle name="Title 30 2 22" xfId="41518"/>
    <cellStyle name="Title 30 2 23" xfId="41519"/>
    <cellStyle name="Title 30 2 24" xfId="41520"/>
    <cellStyle name="Title 30 2 25" xfId="41521"/>
    <cellStyle name="Title 30 2 26" xfId="41522"/>
    <cellStyle name="Title 30 2 27" xfId="41523"/>
    <cellStyle name="Title 30 2 28" xfId="41524"/>
    <cellStyle name="Title 30 2 29" xfId="41525"/>
    <cellStyle name="Title 30 2 3" xfId="41526"/>
    <cellStyle name="Title 30 2 30" xfId="41527"/>
    <cellStyle name="Title 30 2 31" xfId="41528"/>
    <cellStyle name="Title 30 2 32" xfId="41529"/>
    <cellStyle name="Title 30 2 33" xfId="41530"/>
    <cellStyle name="Title 30 2 34" xfId="41531"/>
    <cellStyle name="Title 30 2 35" xfId="41532"/>
    <cellStyle name="Title 30 2 36" xfId="41533"/>
    <cellStyle name="Title 30 2 37" xfId="41534"/>
    <cellStyle name="Title 30 2 38" xfId="41535"/>
    <cellStyle name="Title 30 2 39" xfId="41536"/>
    <cellStyle name="Title 30 2 4" xfId="41537"/>
    <cellStyle name="Title 30 2 40" xfId="41538"/>
    <cellStyle name="Title 30 2 41" xfId="41539"/>
    <cellStyle name="Title 30 2 42" xfId="41540"/>
    <cellStyle name="Title 30 2 43" xfId="41541"/>
    <cellStyle name="Title 30 2 44" xfId="41542"/>
    <cellStyle name="Title 30 2 45" xfId="41543"/>
    <cellStyle name="Title 30 2 46" xfId="41544"/>
    <cellStyle name="Title 30 2 47" xfId="41545"/>
    <cellStyle name="Title 30 2 48" xfId="41546"/>
    <cellStyle name="Title 30 2 49" xfId="41547"/>
    <cellStyle name="Title 30 2 5" xfId="41548"/>
    <cellStyle name="Title 30 2 50" xfId="41549"/>
    <cellStyle name="Title 30 2 51" xfId="41550"/>
    <cellStyle name="Title 30 2 52" xfId="41551"/>
    <cellStyle name="Title 30 2 53" xfId="41552"/>
    <cellStyle name="Title 30 2 54" xfId="41553"/>
    <cellStyle name="Title 30 2 55" xfId="41554"/>
    <cellStyle name="Title 30 2 56" xfId="41555"/>
    <cellStyle name="Title 30 2 57" xfId="41556"/>
    <cellStyle name="Title 30 2 58" xfId="41557"/>
    <cellStyle name="Title 30 2 59" xfId="41558"/>
    <cellStyle name="Title 30 2 6" xfId="41559"/>
    <cellStyle name="Title 30 2 60" xfId="41560"/>
    <cellStyle name="Title 30 2 61" xfId="41561"/>
    <cellStyle name="Title 30 2 62" xfId="41562"/>
    <cellStyle name="Title 30 2 63" xfId="41563"/>
    <cellStyle name="Title 30 2 64" xfId="41564"/>
    <cellStyle name="Title 30 2 65" xfId="41565"/>
    <cellStyle name="Title 30 2 66" xfId="41566"/>
    <cellStyle name="Title 30 2 67" xfId="41567"/>
    <cellStyle name="Title 30 2 7" xfId="41568"/>
    <cellStyle name="Title 30 2 8" xfId="41569"/>
    <cellStyle name="Title 30 2 9" xfId="41570"/>
    <cellStyle name="Title 30 20" xfId="41571"/>
    <cellStyle name="Title 30 21" xfId="41572"/>
    <cellStyle name="Title 30 22" xfId="41573"/>
    <cellStyle name="Title 30 23" xfId="41574"/>
    <cellStyle name="Title 30 24" xfId="41575"/>
    <cellStyle name="Title 30 25" xfId="41576"/>
    <cellStyle name="Title 30 26" xfId="41577"/>
    <cellStyle name="Title 30 27" xfId="41578"/>
    <cellStyle name="Title 30 28" xfId="41579"/>
    <cellStyle name="Title 30 29" xfId="41580"/>
    <cellStyle name="Title 30 3" xfId="3566"/>
    <cellStyle name="Title 30 3 10" xfId="41581"/>
    <cellStyle name="Title 30 3 11" xfId="41582"/>
    <cellStyle name="Title 30 3 12" xfId="41583"/>
    <cellStyle name="Title 30 3 13" xfId="41584"/>
    <cellStyle name="Title 30 3 14" xfId="41585"/>
    <cellStyle name="Title 30 3 15" xfId="41586"/>
    <cellStyle name="Title 30 3 16" xfId="41587"/>
    <cellStyle name="Title 30 3 17" xfId="41588"/>
    <cellStyle name="Title 30 3 18" xfId="41589"/>
    <cellStyle name="Title 30 3 19" xfId="41590"/>
    <cellStyle name="Title 30 3 2" xfId="41591"/>
    <cellStyle name="Title 30 3 20" xfId="41592"/>
    <cellStyle name="Title 30 3 21" xfId="41593"/>
    <cellStyle name="Title 30 3 22" xfId="41594"/>
    <cellStyle name="Title 30 3 23" xfId="41595"/>
    <cellStyle name="Title 30 3 24" xfId="41596"/>
    <cellStyle name="Title 30 3 25" xfId="41597"/>
    <cellStyle name="Title 30 3 26" xfId="41598"/>
    <cellStyle name="Title 30 3 27" xfId="41599"/>
    <cellStyle name="Title 30 3 28" xfId="41600"/>
    <cellStyle name="Title 30 3 29" xfId="41601"/>
    <cellStyle name="Title 30 3 3" xfId="41602"/>
    <cellStyle name="Title 30 3 30" xfId="41603"/>
    <cellStyle name="Title 30 3 31" xfId="41604"/>
    <cellStyle name="Title 30 3 32" xfId="41605"/>
    <cellStyle name="Title 30 3 33" xfId="41606"/>
    <cellStyle name="Title 30 3 34" xfId="41607"/>
    <cellStyle name="Title 30 3 35" xfId="41608"/>
    <cellStyle name="Title 30 3 36" xfId="41609"/>
    <cellStyle name="Title 30 3 37" xfId="41610"/>
    <cellStyle name="Title 30 3 38" xfId="41611"/>
    <cellStyle name="Title 30 3 39" xfId="41612"/>
    <cellStyle name="Title 30 3 4" xfId="41613"/>
    <cellStyle name="Title 30 3 40" xfId="41614"/>
    <cellStyle name="Title 30 3 41" xfId="41615"/>
    <cellStyle name="Title 30 3 42" xfId="41616"/>
    <cellStyle name="Title 30 3 43" xfId="41617"/>
    <cellStyle name="Title 30 3 44" xfId="41618"/>
    <cellStyle name="Title 30 3 45" xfId="41619"/>
    <cellStyle name="Title 30 3 46" xfId="41620"/>
    <cellStyle name="Title 30 3 47" xfId="41621"/>
    <cellStyle name="Title 30 3 48" xfId="41622"/>
    <cellStyle name="Title 30 3 49" xfId="41623"/>
    <cellStyle name="Title 30 3 5" xfId="41624"/>
    <cellStyle name="Title 30 3 50" xfId="41625"/>
    <cellStyle name="Title 30 3 51" xfId="41626"/>
    <cellStyle name="Title 30 3 52" xfId="41627"/>
    <cellStyle name="Title 30 3 53" xfId="41628"/>
    <cellStyle name="Title 30 3 54" xfId="41629"/>
    <cellStyle name="Title 30 3 55" xfId="41630"/>
    <cellStyle name="Title 30 3 56" xfId="41631"/>
    <cellStyle name="Title 30 3 57" xfId="41632"/>
    <cellStyle name="Title 30 3 58" xfId="41633"/>
    <cellStyle name="Title 30 3 59" xfId="41634"/>
    <cellStyle name="Title 30 3 6" xfId="41635"/>
    <cellStyle name="Title 30 3 60" xfId="41636"/>
    <cellStyle name="Title 30 3 61" xfId="41637"/>
    <cellStyle name="Title 30 3 62" xfId="41638"/>
    <cellStyle name="Title 30 3 63" xfId="41639"/>
    <cellStyle name="Title 30 3 64" xfId="41640"/>
    <cellStyle name="Title 30 3 65" xfId="41641"/>
    <cellStyle name="Title 30 3 66" xfId="41642"/>
    <cellStyle name="Title 30 3 67" xfId="41643"/>
    <cellStyle name="Title 30 3 7" xfId="41644"/>
    <cellStyle name="Title 30 3 8" xfId="41645"/>
    <cellStyle name="Title 30 3 9" xfId="41646"/>
    <cellStyle name="Title 30 30" xfId="41647"/>
    <cellStyle name="Title 30 31" xfId="41648"/>
    <cellStyle name="Title 30 32" xfId="41649"/>
    <cellStyle name="Title 30 33" xfId="41650"/>
    <cellStyle name="Title 30 34" xfId="41651"/>
    <cellStyle name="Title 30 35" xfId="41652"/>
    <cellStyle name="Title 30 36" xfId="41653"/>
    <cellStyle name="Title 30 37" xfId="41654"/>
    <cellStyle name="Title 30 38" xfId="41655"/>
    <cellStyle name="Title 30 39" xfId="41656"/>
    <cellStyle name="Title 30 4" xfId="41657"/>
    <cellStyle name="Title 30 40" xfId="41658"/>
    <cellStyle name="Title 30 41" xfId="41659"/>
    <cellStyle name="Title 30 42" xfId="41660"/>
    <cellStyle name="Title 30 43" xfId="41661"/>
    <cellStyle name="Title 30 44" xfId="41662"/>
    <cellStyle name="Title 30 45" xfId="41663"/>
    <cellStyle name="Title 30 46" xfId="41664"/>
    <cellStyle name="Title 30 47" xfId="41665"/>
    <cellStyle name="Title 30 48" xfId="41666"/>
    <cellStyle name="Title 30 49" xfId="41667"/>
    <cellStyle name="Title 30 5" xfId="41668"/>
    <cellStyle name="Title 30 50" xfId="41669"/>
    <cellStyle name="Title 30 51" xfId="41670"/>
    <cellStyle name="Title 30 52" xfId="41671"/>
    <cellStyle name="Title 30 53" xfId="41672"/>
    <cellStyle name="Title 30 54" xfId="41673"/>
    <cellStyle name="Title 30 55" xfId="41674"/>
    <cellStyle name="Title 30 56" xfId="41675"/>
    <cellStyle name="Title 30 57" xfId="41676"/>
    <cellStyle name="Title 30 58" xfId="41677"/>
    <cellStyle name="Title 30 59" xfId="41678"/>
    <cellStyle name="Title 30 6" xfId="41679"/>
    <cellStyle name="Title 30 60" xfId="41680"/>
    <cellStyle name="Title 30 61" xfId="41681"/>
    <cellStyle name="Title 30 62" xfId="41682"/>
    <cellStyle name="Title 30 63" xfId="41683"/>
    <cellStyle name="Title 30 64" xfId="41684"/>
    <cellStyle name="Title 30 65" xfId="41685"/>
    <cellStyle name="Title 30 66" xfId="41686"/>
    <cellStyle name="Title 30 67" xfId="41687"/>
    <cellStyle name="Title 30 68" xfId="41688"/>
    <cellStyle name="Title 30 69" xfId="41689"/>
    <cellStyle name="Title 30 7" xfId="41690"/>
    <cellStyle name="Title 30 8" xfId="41691"/>
    <cellStyle name="Title 30 9" xfId="41692"/>
    <cellStyle name="Title 31" xfId="1559"/>
    <cellStyle name="Title 31 10" xfId="41693"/>
    <cellStyle name="Title 31 11" xfId="41694"/>
    <cellStyle name="Title 31 12" xfId="41695"/>
    <cellStyle name="Title 31 13" xfId="41696"/>
    <cellStyle name="Title 31 14" xfId="41697"/>
    <cellStyle name="Title 31 15" xfId="41698"/>
    <cellStyle name="Title 31 16" xfId="41699"/>
    <cellStyle name="Title 31 17" xfId="41700"/>
    <cellStyle name="Title 31 18" xfId="41701"/>
    <cellStyle name="Title 31 19" xfId="41702"/>
    <cellStyle name="Title 31 2" xfId="3567"/>
    <cellStyle name="Title 31 2 10" xfId="41703"/>
    <cellStyle name="Title 31 2 11" xfId="41704"/>
    <cellStyle name="Title 31 2 12" xfId="41705"/>
    <cellStyle name="Title 31 2 13" xfId="41706"/>
    <cellStyle name="Title 31 2 14" xfId="41707"/>
    <cellStyle name="Title 31 2 15" xfId="41708"/>
    <cellStyle name="Title 31 2 16" xfId="41709"/>
    <cellStyle name="Title 31 2 17" xfId="41710"/>
    <cellStyle name="Title 31 2 18" xfId="41711"/>
    <cellStyle name="Title 31 2 19" xfId="41712"/>
    <cellStyle name="Title 31 2 2" xfId="41713"/>
    <cellStyle name="Title 31 2 20" xfId="41714"/>
    <cellStyle name="Title 31 2 21" xfId="41715"/>
    <cellStyle name="Title 31 2 22" xfId="41716"/>
    <cellStyle name="Title 31 2 23" xfId="41717"/>
    <cellStyle name="Title 31 2 24" xfId="41718"/>
    <cellStyle name="Title 31 2 25" xfId="41719"/>
    <cellStyle name="Title 31 2 26" xfId="41720"/>
    <cellStyle name="Title 31 2 27" xfId="41721"/>
    <cellStyle name="Title 31 2 28" xfId="41722"/>
    <cellStyle name="Title 31 2 29" xfId="41723"/>
    <cellStyle name="Title 31 2 3" xfId="41724"/>
    <cellStyle name="Title 31 2 30" xfId="41725"/>
    <cellStyle name="Title 31 2 31" xfId="41726"/>
    <cellStyle name="Title 31 2 32" xfId="41727"/>
    <cellStyle name="Title 31 2 33" xfId="41728"/>
    <cellStyle name="Title 31 2 34" xfId="41729"/>
    <cellStyle name="Title 31 2 35" xfId="41730"/>
    <cellStyle name="Title 31 2 36" xfId="41731"/>
    <cellStyle name="Title 31 2 37" xfId="41732"/>
    <cellStyle name="Title 31 2 38" xfId="41733"/>
    <cellStyle name="Title 31 2 39" xfId="41734"/>
    <cellStyle name="Title 31 2 4" xfId="41735"/>
    <cellStyle name="Title 31 2 40" xfId="41736"/>
    <cellStyle name="Title 31 2 41" xfId="41737"/>
    <cellStyle name="Title 31 2 42" xfId="41738"/>
    <cellStyle name="Title 31 2 43" xfId="41739"/>
    <cellStyle name="Title 31 2 44" xfId="41740"/>
    <cellStyle name="Title 31 2 45" xfId="41741"/>
    <cellStyle name="Title 31 2 46" xfId="41742"/>
    <cellStyle name="Title 31 2 47" xfId="41743"/>
    <cellStyle name="Title 31 2 48" xfId="41744"/>
    <cellStyle name="Title 31 2 49" xfId="41745"/>
    <cellStyle name="Title 31 2 5" xfId="41746"/>
    <cellStyle name="Title 31 2 50" xfId="41747"/>
    <cellStyle name="Title 31 2 51" xfId="41748"/>
    <cellStyle name="Title 31 2 52" xfId="41749"/>
    <cellStyle name="Title 31 2 53" xfId="41750"/>
    <cellStyle name="Title 31 2 54" xfId="41751"/>
    <cellStyle name="Title 31 2 55" xfId="41752"/>
    <cellStyle name="Title 31 2 56" xfId="41753"/>
    <cellStyle name="Title 31 2 57" xfId="41754"/>
    <cellStyle name="Title 31 2 58" xfId="41755"/>
    <cellStyle name="Title 31 2 59" xfId="41756"/>
    <cellStyle name="Title 31 2 6" xfId="41757"/>
    <cellStyle name="Title 31 2 60" xfId="41758"/>
    <cellStyle name="Title 31 2 61" xfId="41759"/>
    <cellStyle name="Title 31 2 62" xfId="41760"/>
    <cellStyle name="Title 31 2 63" xfId="41761"/>
    <cellStyle name="Title 31 2 64" xfId="41762"/>
    <cellStyle name="Title 31 2 65" xfId="41763"/>
    <cellStyle name="Title 31 2 66" xfId="41764"/>
    <cellStyle name="Title 31 2 67" xfId="41765"/>
    <cellStyle name="Title 31 2 7" xfId="41766"/>
    <cellStyle name="Title 31 2 8" xfId="41767"/>
    <cellStyle name="Title 31 2 9" xfId="41768"/>
    <cellStyle name="Title 31 20" xfId="41769"/>
    <cellStyle name="Title 31 21" xfId="41770"/>
    <cellStyle name="Title 31 22" xfId="41771"/>
    <cellStyle name="Title 31 23" xfId="41772"/>
    <cellStyle name="Title 31 24" xfId="41773"/>
    <cellStyle name="Title 31 25" xfId="41774"/>
    <cellStyle name="Title 31 26" xfId="41775"/>
    <cellStyle name="Title 31 27" xfId="41776"/>
    <cellStyle name="Title 31 28" xfId="41777"/>
    <cellStyle name="Title 31 29" xfId="41778"/>
    <cellStyle name="Title 31 3" xfId="3568"/>
    <cellStyle name="Title 31 3 10" xfId="41779"/>
    <cellStyle name="Title 31 3 11" xfId="41780"/>
    <cellStyle name="Title 31 3 12" xfId="41781"/>
    <cellStyle name="Title 31 3 13" xfId="41782"/>
    <cellStyle name="Title 31 3 14" xfId="41783"/>
    <cellStyle name="Title 31 3 15" xfId="41784"/>
    <cellStyle name="Title 31 3 16" xfId="41785"/>
    <cellStyle name="Title 31 3 17" xfId="41786"/>
    <cellStyle name="Title 31 3 18" xfId="41787"/>
    <cellStyle name="Title 31 3 19" xfId="41788"/>
    <cellStyle name="Title 31 3 2" xfId="41789"/>
    <cellStyle name="Title 31 3 20" xfId="41790"/>
    <cellStyle name="Title 31 3 21" xfId="41791"/>
    <cellStyle name="Title 31 3 22" xfId="41792"/>
    <cellStyle name="Title 31 3 23" xfId="41793"/>
    <cellStyle name="Title 31 3 24" xfId="41794"/>
    <cellStyle name="Title 31 3 25" xfId="41795"/>
    <cellStyle name="Title 31 3 26" xfId="41796"/>
    <cellStyle name="Title 31 3 27" xfId="41797"/>
    <cellStyle name="Title 31 3 28" xfId="41798"/>
    <cellStyle name="Title 31 3 29" xfId="41799"/>
    <cellStyle name="Title 31 3 3" xfId="41800"/>
    <cellStyle name="Title 31 3 30" xfId="41801"/>
    <cellStyle name="Title 31 3 31" xfId="41802"/>
    <cellStyle name="Title 31 3 32" xfId="41803"/>
    <cellStyle name="Title 31 3 33" xfId="41804"/>
    <cellStyle name="Title 31 3 34" xfId="41805"/>
    <cellStyle name="Title 31 3 35" xfId="41806"/>
    <cellStyle name="Title 31 3 36" xfId="41807"/>
    <cellStyle name="Title 31 3 37" xfId="41808"/>
    <cellStyle name="Title 31 3 38" xfId="41809"/>
    <cellStyle name="Title 31 3 39" xfId="41810"/>
    <cellStyle name="Title 31 3 4" xfId="41811"/>
    <cellStyle name="Title 31 3 40" xfId="41812"/>
    <cellStyle name="Title 31 3 41" xfId="41813"/>
    <cellStyle name="Title 31 3 42" xfId="41814"/>
    <cellStyle name="Title 31 3 43" xfId="41815"/>
    <cellStyle name="Title 31 3 44" xfId="41816"/>
    <cellStyle name="Title 31 3 45" xfId="41817"/>
    <cellStyle name="Title 31 3 46" xfId="41818"/>
    <cellStyle name="Title 31 3 47" xfId="41819"/>
    <cellStyle name="Title 31 3 48" xfId="41820"/>
    <cellStyle name="Title 31 3 49" xfId="41821"/>
    <cellStyle name="Title 31 3 5" xfId="41822"/>
    <cellStyle name="Title 31 3 50" xfId="41823"/>
    <cellStyle name="Title 31 3 51" xfId="41824"/>
    <cellStyle name="Title 31 3 52" xfId="41825"/>
    <cellStyle name="Title 31 3 53" xfId="41826"/>
    <cellStyle name="Title 31 3 54" xfId="41827"/>
    <cellStyle name="Title 31 3 55" xfId="41828"/>
    <cellStyle name="Title 31 3 56" xfId="41829"/>
    <cellStyle name="Title 31 3 57" xfId="41830"/>
    <cellStyle name="Title 31 3 58" xfId="41831"/>
    <cellStyle name="Title 31 3 59" xfId="41832"/>
    <cellStyle name="Title 31 3 6" xfId="41833"/>
    <cellStyle name="Title 31 3 60" xfId="41834"/>
    <cellStyle name="Title 31 3 61" xfId="41835"/>
    <cellStyle name="Title 31 3 62" xfId="41836"/>
    <cellStyle name="Title 31 3 63" xfId="41837"/>
    <cellStyle name="Title 31 3 64" xfId="41838"/>
    <cellStyle name="Title 31 3 65" xfId="41839"/>
    <cellStyle name="Title 31 3 66" xfId="41840"/>
    <cellStyle name="Title 31 3 67" xfId="41841"/>
    <cellStyle name="Title 31 3 7" xfId="41842"/>
    <cellStyle name="Title 31 3 8" xfId="41843"/>
    <cellStyle name="Title 31 3 9" xfId="41844"/>
    <cellStyle name="Title 31 30" xfId="41845"/>
    <cellStyle name="Title 31 31" xfId="41846"/>
    <cellStyle name="Title 31 32" xfId="41847"/>
    <cellStyle name="Title 31 33" xfId="41848"/>
    <cellStyle name="Title 31 34" xfId="41849"/>
    <cellStyle name="Title 31 35" xfId="41850"/>
    <cellStyle name="Title 31 36" xfId="41851"/>
    <cellStyle name="Title 31 37" xfId="41852"/>
    <cellStyle name="Title 31 38" xfId="41853"/>
    <cellStyle name="Title 31 39" xfId="41854"/>
    <cellStyle name="Title 31 4" xfId="41855"/>
    <cellStyle name="Title 31 40" xfId="41856"/>
    <cellStyle name="Title 31 41" xfId="41857"/>
    <cellStyle name="Title 31 42" xfId="41858"/>
    <cellStyle name="Title 31 43" xfId="41859"/>
    <cellStyle name="Title 31 44" xfId="41860"/>
    <cellStyle name="Title 31 45" xfId="41861"/>
    <cellStyle name="Title 31 46" xfId="41862"/>
    <cellStyle name="Title 31 47" xfId="41863"/>
    <cellStyle name="Title 31 48" xfId="41864"/>
    <cellStyle name="Title 31 49" xfId="41865"/>
    <cellStyle name="Title 31 5" xfId="41866"/>
    <cellStyle name="Title 31 50" xfId="41867"/>
    <cellStyle name="Title 31 51" xfId="41868"/>
    <cellStyle name="Title 31 52" xfId="41869"/>
    <cellStyle name="Title 31 53" xfId="41870"/>
    <cellStyle name="Title 31 54" xfId="41871"/>
    <cellStyle name="Title 31 55" xfId="41872"/>
    <cellStyle name="Title 31 56" xfId="41873"/>
    <cellStyle name="Title 31 57" xfId="41874"/>
    <cellStyle name="Title 31 58" xfId="41875"/>
    <cellStyle name="Title 31 59" xfId="41876"/>
    <cellStyle name="Title 31 6" xfId="41877"/>
    <cellStyle name="Title 31 60" xfId="41878"/>
    <cellStyle name="Title 31 61" xfId="41879"/>
    <cellStyle name="Title 31 62" xfId="41880"/>
    <cellStyle name="Title 31 63" xfId="41881"/>
    <cellStyle name="Title 31 64" xfId="41882"/>
    <cellStyle name="Title 31 65" xfId="41883"/>
    <cellStyle name="Title 31 66" xfId="41884"/>
    <cellStyle name="Title 31 67" xfId="41885"/>
    <cellStyle name="Title 31 68" xfId="41886"/>
    <cellStyle name="Title 31 69" xfId="41887"/>
    <cellStyle name="Title 31 7" xfId="41888"/>
    <cellStyle name="Title 31 8" xfId="41889"/>
    <cellStyle name="Title 31 9" xfId="41890"/>
    <cellStyle name="Title 32" xfId="41891"/>
    <cellStyle name="Title 32 10" xfId="41892"/>
    <cellStyle name="Title 32 11" xfId="41893"/>
    <cellStyle name="Title 32 12" xfId="41894"/>
    <cellStyle name="Title 32 13" xfId="41895"/>
    <cellStyle name="Title 32 14" xfId="41896"/>
    <cellStyle name="Title 32 15" xfId="41897"/>
    <cellStyle name="Title 32 16" xfId="41898"/>
    <cellStyle name="Title 32 17" xfId="41899"/>
    <cellStyle name="Title 32 18" xfId="41900"/>
    <cellStyle name="Title 32 19" xfId="41901"/>
    <cellStyle name="Title 32 2" xfId="41902"/>
    <cellStyle name="Title 32 20" xfId="41903"/>
    <cellStyle name="Title 32 21" xfId="41904"/>
    <cellStyle name="Title 32 22" xfId="41905"/>
    <cellStyle name="Title 32 23" xfId="41906"/>
    <cellStyle name="Title 32 24" xfId="41907"/>
    <cellStyle name="Title 32 25" xfId="41908"/>
    <cellStyle name="Title 32 26" xfId="41909"/>
    <cellStyle name="Title 32 27" xfId="41910"/>
    <cellStyle name="Title 32 28" xfId="41911"/>
    <cellStyle name="Title 32 29" xfId="41912"/>
    <cellStyle name="Title 32 3" xfId="41913"/>
    <cellStyle name="Title 32 30" xfId="41914"/>
    <cellStyle name="Title 32 31" xfId="41915"/>
    <cellStyle name="Title 32 32" xfId="41916"/>
    <cellStyle name="Title 32 33" xfId="41917"/>
    <cellStyle name="Title 32 34" xfId="41918"/>
    <cellStyle name="Title 32 35" xfId="41919"/>
    <cellStyle name="Title 32 36" xfId="41920"/>
    <cellStyle name="Title 32 37" xfId="41921"/>
    <cellStyle name="Title 32 38" xfId="41922"/>
    <cellStyle name="Title 32 39" xfId="41923"/>
    <cellStyle name="Title 32 4" xfId="41924"/>
    <cellStyle name="Title 32 40" xfId="41925"/>
    <cellStyle name="Title 32 41" xfId="41926"/>
    <cellStyle name="Title 32 42" xfId="41927"/>
    <cellStyle name="Title 32 43" xfId="41928"/>
    <cellStyle name="Title 32 44" xfId="41929"/>
    <cellStyle name="Title 32 45" xfId="41930"/>
    <cellStyle name="Title 32 46" xfId="41931"/>
    <cellStyle name="Title 32 47" xfId="41932"/>
    <cellStyle name="Title 32 48" xfId="41933"/>
    <cellStyle name="Title 32 49" xfId="41934"/>
    <cellStyle name="Title 32 5" xfId="41935"/>
    <cellStyle name="Title 32 50" xfId="41936"/>
    <cellStyle name="Title 32 51" xfId="41937"/>
    <cellStyle name="Title 32 52" xfId="41938"/>
    <cellStyle name="Title 32 53" xfId="41939"/>
    <cellStyle name="Title 32 54" xfId="41940"/>
    <cellStyle name="Title 32 55" xfId="41941"/>
    <cellStyle name="Title 32 56" xfId="41942"/>
    <cellStyle name="Title 32 57" xfId="41943"/>
    <cellStyle name="Title 32 58" xfId="41944"/>
    <cellStyle name="Title 32 59" xfId="41945"/>
    <cellStyle name="Title 32 6" xfId="41946"/>
    <cellStyle name="Title 32 60" xfId="41947"/>
    <cellStyle name="Title 32 61" xfId="41948"/>
    <cellStyle name="Title 32 62" xfId="41949"/>
    <cellStyle name="Title 32 63" xfId="41950"/>
    <cellStyle name="Title 32 64" xfId="41951"/>
    <cellStyle name="Title 32 65" xfId="41952"/>
    <cellStyle name="Title 32 66" xfId="41953"/>
    <cellStyle name="Title 32 67" xfId="41954"/>
    <cellStyle name="Title 32 7" xfId="41955"/>
    <cellStyle name="Title 32 8" xfId="41956"/>
    <cellStyle name="Title 32 9" xfId="41957"/>
    <cellStyle name="Title 4" xfId="1560"/>
    <cellStyle name="Title 4 10" xfId="41958"/>
    <cellStyle name="Title 4 11" xfId="41959"/>
    <cellStyle name="Title 4 12" xfId="41960"/>
    <cellStyle name="Title 4 13" xfId="41961"/>
    <cellStyle name="Title 4 14" xfId="41962"/>
    <cellStyle name="Title 4 15" xfId="41963"/>
    <cellStyle name="Title 4 16" xfId="41964"/>
    <cellStyle name="Title 4 17" xfId="41965"/>
    <cellStyle name="Title 4 18" xfId="41966"/>
    <cellStyle name="Title 4 19" xfId="41967"/>
    <cellStyle name="Title 4 2" xfId="3569"/>
    <cellStyle name="Title 4 2 10" xfId="41968"/>
    <cellStyle name="Title 4 2 11" xfId="41969"/>
    <cellStyle name="Title 4 2 12" xfId="41970"/>
    <cellStyle name="Title 4 2 13" xfId="41971"/>
    <cellStyle name="Title 4 2 14" xfId="41972"/>
    <cellStyle name="Title 4 2 15" xfId="41973"/>
    <cellStyle name="Title 4 2 16" xfId="41974"/>
    <cellStyle name="Title 4 2 17" xfId="41975"/>
    <cellStyle name="Title 4 2 18" xfId="41976"/>
    <cellStyle name="Title 4 2 19" xfId="41977"/>
    <cellStyle name="Title 4 2 2" xfId="41978"/>
    <cellStyle name="Title 4 2 20" xfId="41979"/>
    <cellStyle name="Title 4 2 21" xfId="41980"/>
    <cellStyle name="Title 4 2 22" xfId="41981"/>
    <cellStyle name="Title 4 2 23" xfId="41982"/>
    <cellStyle name="Title 4 2 24" xfId="41983"/>
    <cellStyle name="Title 4 2 25" xfId="41984"/>
    <cellStyle name="Title 4 2 26" xfId="41985"/>
    <cellStyle name="Title 4 2 27" xfId="41986"/>
    <cellStyle name="Title 4 2 28" xfId="41987"/>
    <cellStyle name="Title 4 2 29" xfId="41988"/>
    <cellStyle name="Title 4 2 3" xfId="41989"/>
    <cellStyle name="Title 4 2 30" xfId="41990"/>
    <cellStyle name="Title 4 2 31" xfId="41991"/>
    <cellStyle name="Title 4 2 32" xfId="41992"/>
    <cellStyle name="Title 4 2 33" xfId="41993"/>
    <cellStyle name="Title 4 2 34" xfId="41994"/>
    <cellStyle name="Title 4 2 35" xfId="41995"/>
    <cellStyle name="Title 4 2 36" xfId="41996"/>
    <cellStyle name="Title 4 2 37" xfId="41997"/>
    <cellStyle name="Title 4 2 38" xfId="41998"/>
    <cellStyle name="Title 4 2 39" xfId="41999"/>
    <cellStyle name="Title 4 2 4" xfId="42000"/>
    <cellStyle name="Title 4 2 40" xfId="42001"/>
    <cellStyle name="Title 4 2 41" xfId="42002"/>
    <cellStyle name="Title 4 2 42" xfId="42003"/>
    <cellStyle name="Title 4 2 43" xfId="42004"/>
    <cellStyle name="Title 4 2 44" xfId="42005"/>
    <cellStyle name="Title 4 2 45" xfId="42006"/>
    <cellStyle name="Title 4 2 46" xfId="42007"/>
    <cellStyle name="Title 4 2 47" xfId="42008"/>
    <cellStyle name="Title 4 2 48" xfId="42009"/>
    <cellStyle name="Title 4 2 49" xfId="42010"/>
    <cellStyle name="Title 4 2 5" xfId="42011"/>
    <cellStyle name="Title 4 2 50" xfId="42012"/>
    <cellStyle name="Title 4 2 51" xfId="42013"/>
    <cellStyle name="Title 4 2 52" xfId="42014"/>
    <cellStyle name="Title 4 2 53" xfId="42015"/>
    <cellStyle name="Title 4 2 54" xfId="42016"/>
    <cellStyle name="Title 4 2 55" xfId="42017"/>
    <cellStyle name="Title 4 2 56" xfId="42018"/>
    <cellStyle name="Title 4 2 57" xfId="42019"/>
    <cellStyle name="Title 4 2 58" xfId="42020"/>
    <cellStyle name="Title 4 2 59" xfId="42021"/>
    <cellStyle name="Title 4 2 6" xfId="42022"/>
    <cellStyle name="Title 4 2 60" xfId="42023"/>
    <cellStyle name="Title 4 2 61" xfId="42024"/>
    <cellStyle name="Title 4 2 62" xfId="42025"/>
    <cellStyle name="Title 4 2 63" xfId="42026"/>
    <cellStyle name="Title 4 2 64" xfId="42027"/>
    <cellStyle name="Title 4 2 65" xfId="42028"/>
    <cellStyle name="Title 4 2 66" xfId="42029"/>
    <cellStyle name="Title 4 2 67" xfId="42030"/>
    <cellStyle name="Title 4 2 7" xfId="42031"/>
    <cellStyle name="Title 4 2 8" xfId="42032"/>
    <cellStyle name="Title 4 2 9" xfId="42033"/>
    <cellStyle name="Title 4 20" xfId="42034"/>
    <cellStyle name="Title 4 21" xfId="42035"/>
    <cellStyle name="Title 4 22" xfId="42036"/>
    <cellStyle name="Title 4 23" xfId="42037"/>
    <cellStyle name="Title 4 24" xfId="42038"/>
    <cellStyle name="Title 4 25" xfId="42039"/>
    <cellStyle name="Title 4 26" xfId="42040"/>
    <cellStyle name="Title 4 27" xfId="42041"/>
    <cellStyle name="Title 4 28" xfId="42042"/>
    <cellStyle name="Title 4 29" xfId="42043"/>
    <cellStyle name="Title 4 3" xfId="3570"/>
    <cellStyle name="Title 4 3 10" xfId="42044"/>
    <cellStyle name="Title 4 3 11" xfId="42045"/>
    <cellStyle name="Title 4 3 12" xfId="42046"/>
    <cellStyle name="Title 4 3 13" xfId="42047"/>
    <cellStyle name="Title 4 3 14" xfId="42048"/>
    <cellStyle name="Title 4 3 15" xfId="42049"/>
    <cellStyle name="Title 4 3 16" xfId="42050"/>
    <cellStyle name="Title 4 3 17" xfId="42051"/>
    <cellStyle name="Title 4 3 18" xfId="42052"/>
    <cellStyle name="Title 4 3 19" xfId="42053"/>
    <cellStyle name="Title 4 3 2" xfId="42054"/>
    <cellStyle name="Title 4 3 20" xfId="42055"/>
    <cellStyle name="Title 4 3 21" xfId="42056"/>
    <cellStyle name="Title 4 3 22" xfId="42057"/>
    <cellStyle name="Title 4 3 23" xfId="42058"/>
    <cellStyle name="Title 4 3 24" xfId="42059"/>
    <cellStyle name="Title 4 3 25" xfId="42060"/>
    <cellStyle name="Title 4 3 26" xfId="42061"/>
    <cellStyle name="Title 4 3 27" xfId="42062"/>
    <cellStyle name="Title 4 3 28" xfId="42063"/>
    <cellStyle name="Title 4 3 29" xfId="42064"/>
    <cellStyle name="Title 4 3 3" xfId="42065"/>
    <cellStyle name="Title 4 3 30" xfId="42066"/>
    <cellStyle name="Title 4 3 31" xfId="42067"/>
    <cellStyle name="Title 4 3 32" xfId="42068"/>
    <cellStyle name="Title 4 3 33" xfId="42069"/>
    <cellStyle name="Title 4 3 34" xfId="42070"/>
    <cellStyle name="Title 4 3 35" xfId="42071"/>
    <cellStyle name="Title 4 3 36" xfId="42072"/>
    <cellStyle name="Title 4 3 37" xfId="42073"/>
    <cellStyle name="Title 4 3 38" xfId="42074"/>
    <cellStyle name="Title 4 3 39" xfId="42075"/>
    <cellStyle name="Title 4 3 4" xfId="42076"/>
    <cellStyle name="Title 4 3 40" xfId="42077"/>
    <cellStyle name="Title 4 3 41" xfId="42078"/>
    <cellStyle name="Title 4 3 42" xfId="42079"/>
    <cellStyle name="Title 4 3 43" xfId="42080"/>
    <cellStyle name="Title 4 3 44" xfId="42081"/>
    <cellStyle name="Title 4 3 45" xfId="42082"/>
    <cellStyle name="Title 4 3 46" xfId="42083"/>
    <cellStyle name="Title 4 3 47" xfId="42084"/>
    <cellStyle name="Title 4 3 48" xfId="42085"/>
    <cellStyle name="Title 4 3 49" xfId="42086"/>
    <cellStyle name="Title 4 3 5" xfId="42087"/>
    <cellStyle name="Title 4 3 50" xfId="42088"/>
    <cellStyle name="Title 4 3 51" xfId="42089"/>
    <cellStyle name="Title 4 3 52" xfId="42090"/>
    <cellStyle name="Title 4 3 53" xfId="42091"/>
    <cellStyle name="Title 4 3 54" xfId="42092"/>
    <cellStyle name="Title 4 3 55" xfId="42093"/>
    <cellStyle name="Title 4 3 56" xfId="42094"/>
    <cellStyle name="Title 4 3 57" xfId="42095"/>
    <cellStyle name="Title 4 3 58" xfId="42096"/>
    <cellStyle name="Title 4 3 59" xfId="42097"/>
    <cellStyle name="Title 4 3 6" xfId="42098"/>
    <cellStyle name="Title 4 3 60" xfId="42099"/>
    <cellStyle name="Title 4 3 61" xfId="42100"/>
    <cellStyle name="Title 4 3 62" xfId="42101"/>
    <cellStyle name="Title 4 3 63" xfId="42102"/>
    <cellStyle name="Title 4 3 64" xfId="42103"/>
    <cellStyle name="Title 4 3 65" xfId="42104"/>
    <cellStyle name="Title 4 3 66" xfId="42105"/>
    <cellStyle name="Title 4 3 67" xfId="42106"/>
    <cellStyle name="Title 4 3 7" xfId="42107"/>
    <cellStyle name="Title 4 3 8" xfId="42108"/>
    <cellStyle name="Title 4 3 9" xfId="42109"/>
    <cellStyle name="Title 4 30" xfId="42110"/>
    <cellStyle name="Title 4 31" xfId="42111"/>
    <cellStyle name="Title 4 32" xfId="42112"/>
    <cellStyle name="Title 4 33" xfId="42113"/>
    <cellStyle name="Title 4 34" xfId="42114"/>
    <cellStyle name="Title 4 35" xfId="42115"/>
    <cellStyle name="Title 4 36" xfId="42116"/>
    <cellStyle name="Title 4 37" xfId="42117"/>
    <cellStyle name="Title 4 38" xfId="42118"/>
    <cellStyle name="Title 4 39" xfId="42119"/>
    <cellStyle name="Title 4 4" xfId="42120"/>
    <cellStyle name="Title 4 40" xfId="42121"/>
    <cellStyle name="Title 4 41" xfId="42122"/>
    <cellStyle name="Title 4 42" xfId="42123"/>
    <cellStyle name="Title 4 43" xfId="42124"/>
    <cellStyle name="Title 4 44" xfId="42125"/>
    <cellStyle name="Title 4 45" xfId="42126"/>
    <cellStyle name="Title 4 46" xfId="42127"/>
    <cellStyle name="Title 4 47" xfId="42128"/>
    <cellStyle name="Title 4 48" xfId="42129"/>
    <cellStyle name="Title 4 49" xfId="42130"/>
    <cellStyle name="Title 4 5" xfId="42131"/>
    <cellStyle name="Title 4 50" xfId="42132"/>
    <cellStyle name="Title 4 51" xfId="42133"/>
    <cellStyle name="Title 4 52" xfId="42134"/>
    <cellStyle name="Title 4 53" xfId="42135"/>
    <cellStyle name="Title 4 54" xfId="42136"/>
    <cellStyle name="Title 4 55" xfId="42137"/>
    <cellStyle name="Title 4 56" xfId="42138"/>
    <cellStyle name="Title 4 57" xfId="42139"/>
    <cellStyle name="Title 4 58" xfId="42140"/>
    <cellStyle name="Title 4 59" xfId="42141"/>
    <cellStyle name="Title 4 6" xfId="42142"/>
    <cellStyle name="Title 4 60" xfId="42143"/>
    <cellStyle name="Title 4 61" xfId="42144"/>
    <cellStyle name="Title 4 62" xfId="42145"/>
    <cellStyle name="Title 4 63" xfId="42146"/>
    <cellStyle name="Title 4 64" xfId="42147"/>
    <cellStyle name="Title 4 65" xfId="42148"/>
    <cellStyle name="Title 4 66" xfId="42149"/>
    <cellStyle name="Title 4 67" xfId="42150"/>
    <cellStyle name="Title 4 68" xfId="42151"/>
    <cellStyle name="Title 4 69" xfId="42152"/>
    <cellStyle name="Title 4 7" xfId="42153"/>
    <cellStyle name="Title 4 8" xfId="42154"/>
    <cellStyle name="Title 4 9" xfId="42155"/>
    <cellStyle name="Title 5" xfId="1561"/>
    <cellStyle name="Title 5 10" xfId="42156"/>
    <cellStyle name="Title 5 11" xfId="42157"/>
    <cellStyle name="Title 5 12" xfId="42158"/>
    <cellStyle name="Title 5 13" xfId="42159"/>
    <cellStyle name="Title 5 14" xfId="42160"/>
    <cellStyle name="Title 5 15" xfId="42161"/>
    <cellStyle name="Title 5 16" xfId="42162"/>
    <cellStyle name="Title 5 17" xfId="42163"/>
    <cellStyle name="Title 5 18" xfId="42164"/>
    <cellStyle name="Title 5 19" xfId="42165"/>
    <cellStyle name="Title 5 2" xfId="3571"/>
    <cellStyle name="Title 5 2 10" xfId="42166"/>
    <cellStyle name="Title 5 2 11" xfId="42167"/>
    <cellStyle name="Title 5 2 12" xfId="42168"/>
    <cellStyle name="Title 5 2 13" xfId="42169"/>
    <cellStyle name="Title 5 2 14" xfId="42170"/>
    <cellStyle name="Title 5 2 15" xfId="42171"/>
    <cellStyle name="Title 5 2 16" xfId="42172"/>
    <cellStyle name="Title 5 2 17" xfId="42173"/>
    <cellStyle name="Title 5 2 18" xfId="42174"/>
    <cellStyle name="Title 5 2 19" xfId="42175"/>
    <cellStyle name="Title 5 2 2" xfId="42176"/>
    <cellStyle name="Title 5 2 20" xfId="42177"/>
    <cellStyle name="Title 5 2 21" xfId="42178"/>
    <cellStyle name="Title 5 2 22" xfId="42179"/>
    <cellStyle name="Title 5 2 23" xfId="42180"/>
    <cellStyle name="Title 5 2 24" xfId="42181"/>
    <cellStyle name="Title 5 2 25" xfId="42182"/>
    <cellStyle name="Title 5 2 26" xfId="42183"/>
    <cellStyle name="Title 5 2 27" xfId="42184"/>
    <cellStyle name="Title 5 2 28" xfId="42185"/>
    <cellStyle name="Title 5 2 29" xfId="42186"/>
    <cellStyle name="Title 5 2 3" xfId="42187"/>
    <cellStyle name="Title 5 2 30" xfId="42188"/>
    <cellStyle name="Title 5 2 31" xfId="42189"/>
    <cellStyle name="Title 5 2 32" xfId="42190"/>
    <cellStyle name="Title 5 2 33" xfId="42191"/>
    <cellStyle name="Title 5 2 34" xfId="42192"/>
    <cellStyle name="Title 5 2 35" xfId="42193"/>
    <cellStyle name="Title 5 2 36" xfId="42194"/>
    <cellStyle name="Title 5 2 37" xfId="42195"/>
    <cellStyle name="Title 5 2 38" xfId="42196"/>
    <cellStyle name="Title 5 2 39" xfId="42197"/>
    <cellStyle name="Title 5 2 4" xfId="42198"/>
    <cellStyle name="Title 5 2 40" xfId="42199"/>
    <cellStyle name="Title 5 2 41" xfId="42200"/>
    <cellStyle name="Title 5 2 42" xfId="42201"/>
    <cellStyle name="Title 5 2 43" xfId="42202"/>
    <cellStyle name="Title 5 2 44" xfId="42203"/>
    <cellStyle name="Title 5 2 45" xfId="42204"/>
    <cellStyle name="Title 5 2 46" xfId="42205"/>
    <cellStyle name="Title 5 2 47" xfId="42206"/>
    <cellStyle name="Title 5 2 48" xfId="42207"/>
    <cellStyle name="Title 5 2 49" xfId="42208"/>
    <cellStyle name="Title 5 2 5" xfId="42209"/>
    <cellStyle name="Title 5 2 50" xfId="42210"/>
    <cellStyle name="Title 5 2 51" xfId="42211"/>
    <cellStyle name="Title 5 2 52" xfId="42212"/>
    <cellStyle name="Title 5 2 53" xfId="42213"/>
    <cellStyle name="Title 5 2 54" xfId="42214"/>
    <cellStyle name="Title 5 2 55" xfId="42215"/>
    <cellStyle name="Title 5 2 56" xfId="42216"/>
    <cellStyle name="Title 5 2 57" xfId="42217"/>
    <cellStyle name="Title 5 2 58" xfId="42218"/>
    <cellStyle name="Title 5 2 59" xfId="42219"/>
    <cellStyle name="Title 5 2 6" xfId="42220"/>
    <cellStyle name="Title 5 2 60" xfId="42221"/>
    <cellStyle name="Title 5 2 61" xfId="42222"/>
    <cellStyle name="Title 5 2 62" xfId="42223"/>
    <cellStyle name="Title 5 2 63" xfId="42224"/>
    <cellStyle name="Title 5 2 64" xfId="42225"/>
    <cellStyle name="Title 5 2 65" xfId="42226"/>
    <cellStyle name="Title 5 2 66" xfId="42227"/>
    <cellStyle name="Title 5 2 67" xfId="42228"/>
    <cellStyle name="Title 5 2 7" xfId="42229"/>
    <cellStyle name="Title 5 2 8" xfId="42230"/>
    <cellStyle name="Title 5 2 9" xfId="42231"/>
    <cellStyle name="Title 5 20" xfId="42232"/>
    <cellStyle name="Title 5 21" xfId="42233"/>
    <cellStyle name="Title 5 22" xfId="42234"/>
    <cellStyle name="Title 5 23" xfId="42235"/>
    <cellStyle name="Title 5 24" xfId="42236"/>
    <cellStyle name="Title 5 25" xfId="42237"/>
    <cellStyle name="Title 5 26" xfId="42238"/>
    <cellStyle name="Title 5 27" xfId="42239"/>
    <cellStyle name="Title 5 28" xfId="42240"/>
    <cellStyle name="Title 5 29" xfId="42241"/>
    <cellStyle name="Title 5 3" xfId="3572"/>
    <cellStyle name="Title 5 3 10" xfId="42242"/>
    <cellStyle name="Title 5 3 11" xfId="42243"/>
    <cellStyle name="Title 5 3 12" xfId="42244"/>
    <cellStyle name="Title 5 3 13" xfId="42245"/>
    <cellStyle name="Title 5 3 14" xfId="42246"/>
    <cellStyle name="Title 5 3 15" xfId="42247"/>
    <cellStyle name="Title 5 3 16" xfId="42248"/>
    <cellStyle name="Title 5 3 17" xfId="42249"/>
    <cellStyle name="Title 5 3 18" xfId="42250"/>
    <cellStyle name="Title 5 3 19" xfId="42251"/>
    <cellStyle name="Title 5 3 2" xfId="42252"/>
    <cellStyle name="Title 5 3 20" xfId="42253"/>
    <cellStyle name="Title 5 3 21" xfId="42254"/>
    <cellStyle name="Title 5 3 22" xfId="42255"/>
    <cellStyle name="Title 5 3 23" xfId="42256"/>
    <cellStyle name="Title 5 3 24" xfId="42257"/>
    <cellStyle name="Title 5 3 25" xfId="42258"/>
    <cellStyle name="Title 5 3 26" xfId="42259"/>
    <cellStyle name="Title 5 3 27" xfId="42260"/>
    <cellStyle name="Title 5 3 28" xfId="42261"/>
    <cellStyle name="Title 5 3 29" xfId="42262"/>
    <cellStyle name="Title 5 3 3" xfId="42263"/>
    <cellStyle name="Title 5 3 30" xfId="42264"/>
    <cellStyle name="Title 5 3 31" xfId="42265"/>
    <cellStyle name="Title 5 3 32" xfId="42266"/>
    <cellStyle name="Title 5 3 33" xfId="42267"/>
    <cellStyle name="Title 5 3 34" xfId="42268"/>
    <cellStyle name="Title 5 3 35" xfId="42269"/>
    <cellStyle name="Title 5 3 36" xfId="42270"/>
    <cellStyle name="Title 5 3 37" xfId="42271"/>
    <cellStyle name="Title 5 3 38" xfId="42272"/>
    <cellStyle name="Title 5 3 39" xfId="42273"/>
    <cellStyle name="Title 5 3 4" xfId="42274"/>
    <cellStyle name="Title 5 3 40" xfId="42275"/>
    <cellStyle name="Title 5 3 41" xfId="42276"/>
    <cellStyle name="Title 5 3 42" xfId="42277"/>
    <cellStyle name="Title 5 3 43" xfId="42278"/>
    <cellStyle name="Title 5 3 44" xfId="42279"/>
    <cellStyle name="Title 5 3 45" xfId="42280"/>
    <cellStyle name="Title 5 3 46" xfId="42281"/>
    <cellStyle name="Title 5 3 47" xfId="42282"/>
    <cellStyle name="Title 5 3 48" xfId="42283"/>
    <cellStyle name="Title 5 3 49" xfId="42284"/>
    <cellStyle name="Title 5 3 5" xfId="42285"/>
    <cellStyle name="Title 5 3 50" xfId="42286"/>
    <cellStyle name="Title 5 3 51" xfId="42287"/>
    <cellStyle name="Title 5 3 52" xfId="42288"/>
    <cellStyle name="Title 5 3 53" xfId="42289"/>
    <cellStyle name="Title 5 3 54" xfId="42290"/>
    <cellStyle name="Title 5 3 55" xfId="42291"/>
    <cellStyle name="Title 5 3 56" xfId="42292"/>
    <cellStyle name="Title 5 3 57" xfId="42293"/>
    <cellStyle name="Title 5 3 58" xfId="42294"/>
    <cellStyle name="Title 5 3 59" xfId="42295"/>
    <cellStyle name="Title 5 3 6" xfId="42296"/>
    <cellStyle name="Title 5 3 60" xfId="42297"/>
    <cellStyle name="Title 5 3 61" xfId="42298"/>
    <cellStyle name="Title 5 3 62" xfId="42299"/>
    <cellStyle name="Title 5 3 63" xfId="42300"/>
    <cellStyle name="Title 5 3 64" xfId="42301"/>
    <cellStyle name="Title 5 3 65" xfId="42302"/>
    <cellStyle name="Title 5 3 66" xfId="42303"/>
    <cellStyle name="Title 5 3 67" xfId="42304"/>
    <cellStyle name="Title 5 3 7" xfId="42305"/>
    <cellStyle name="Title 5 3 8" xfId="42306"/>
    <cellStyle name="Title 5 3 9" xfId="42307"/>
    <cellStyle name="Title 5 30" xfId="42308"/>
    <cellStyle name="Title 5 31" xfId="42309"/>
    <cellStyle name="Title 5 32" xfId="42310"/>
    <cellStyle name="Title 5 33" xfId="42311"/>
    <cellStyle name="Title 5 34" xfId="42312"/>
    <cellStyle name="Title 5 35" xfId="42313"/>
    <cellStyle name="Title 5 36" xfId="42314"/>
    <cellStyle name="Title 5 37" xfId="42315"/>
    <cellStyle name="Title 5 38" xfId="42316"/>
    <cellStyle name="Title 5 39" xfId="42317"/>
    <cellStyle name="Title 5 4" xfId="42318"/>
    <cellStyle name="Title 5 40" xfId="42319"/>
    <cellStyle name="Title 5 41" xfId="42320"/>
    <cellStyle name="Title 5 42" xfId="42321"/>
    <cellStyle name="Title 5 43" xfId="42322"/>
    <cellStyle name="Title 5 44" xfId="42323"/>
    <cellStyle name="Title 5 45" xfId="42324"/>
    <cellStyle name="Title 5 46" xfId="42325"/>
    <cellStyle name="Title 5 47" xfId="42326"/>
    <cellStyle name="Title 5 48" xfId="42327"/>
    <cellStyle name="Title 5 49" xfId="42328"/>
    <cellStyle name="Title 5 5" xfId="42329"/>
    <cellStyle name="Title 5 50" xfId="42330"/>
    <cellStyle name="Title 5 51" xfId="42331"/>
    <cellStyle name="Title 5 52" xfId="42332"/>
    <cellStyle name="Title 5 53" xfId="42333"/>
    <cellStyle name="Title 5 54" xfId="42334"/>
    <cellStyle name="Title 5 55" xfId="42335"/>
    <cellStyle name="Title 5 56" xfId="42336"/>
    <cellStyle name="Title 5 57" xfId="42337"/>
    <cellStyle name="Title 5 58" xfId="42338"/>
    <cellStyle name="Title 5 59" xfId="42339"/>
    <cellStyle name="Title 5 6" xfId="42340"/>
    <cellStyle name="Title 5 60" xfId="42341"/>
    <cellStyle name="Title 5 61" xfId="42342"/>
    <cellStyle name="Title 5 62" xfId="42343"/>
    <cellStyle name="Title 5 63" xfId="42344"/>
    <cellStyle name="Title 5 64" xfId="42345"/>
    <cellStyle name="Title 5 65" xfId="42346"/>
    <cellStyle name="Title 5 66" xfId="42347"/>
    <cellStyle name="Title 5 67" xfId="42348"/>
    <cellStyle name="Title 5 68" xfId="42349"/>
    <cellStyle name="Title 5 69" xfId="42350"/>
    <cellStyle name="Title 5 7" xfId="42351"/>
    <cellStyle name="Title 5 8" xfId="42352"/>
    <cellStyle name="Title 5 9" xfId="42353"/>
    <cellStyle name="Title 6" xfId="1562"/>
    <cellStyle name="Title 6 10" xfId="42354"/>
    <cellStyle name="Title 6 11" xfId="42355"/>
    <cellStyle name="Title 6 12" xfId="42356"/>
    <cellStyle name="Title 6 13" xfId="42357"/>
    <cellStyle name="Title 6 14" xfId="42358"/>
    <cellStyle name="Title 6 15" xfId="42359"/>
    <cellStyle name="Title 6 16" xfId="42360"/>
    <cellStyle name="Title 6 17" xfId="42361"/>
    <cellStyle name="Title 6 18" xfId="42362"/>
    <cellStyle name="Title 6 19" xfId="42363"/>
    <cellStyle name="Title 6 2" xfId="3573"/>
    <cellStyle name="Title 6 2 10" xfId="42364"/>
    <cellStyle name="Title 6 2 11" xfId="42365"/>
    <cellStyle name="Title 6 2 12" xfId="42366"/>
    <cellStyle name="Title 6 2 13" xfId="42367"/>
    <cellStyle name="Title 6 2 14" xfId="42368"/>
    <cellStyle name="Title 6 2 15" xfId="42369"/>
    <cellStyle name="Title 6 2 16" xfId="42370"/>
    <cellStyle name="Title 6 2 17" xfId="42371"/>
    <cellStyle name="Title 6 2 18" xfId="42372"/>
    <cellStyle name="Title 6 2 19" xfId="42373"/>
    <cellStyle name="Title 6 2 2" xfId="42374"/>
    <cellStyle name="Title 6 2 20" xfId="42375"/>
    <cellStyle name="Title 6 2 21" xfId="42376"/>
    <cellStyle name="Title 6 2 22" xfId="42377"/>
    <cellStyle name="Title 6 2 23" xfId="42378"/>
    <cellStyle name="Title 6 2 24" xfId="42379"/>
    <cellStyle name="Title 6 2 25" xfId="42380"/>
    <cellStyle name="Title 6 2 26" xfId="42381"/>
    <cellStyle name="Title 6 2 27" xfId="42382"/>
    <cellStyle name="Title 6 2 28" xfId="42383"/>
    <cellStyle name="Title 6 2 29" xfId="42384"/>
    <cellStyle name="Title 6 2 3" xfId="42385"/>
    <cellStyle name="Title 6 2 30" xfId="42386"/>
    <cellStyle name="Title 6 2 31" xfId="42387"/>
    <cellStyle name="Title 6 2 32" xfId="42388"/>
    <cellStyle name="Title 6 2 33" xfId="42389"/>
    <cellStyle name="Title 6 2 34" xfId="42390"/>
    <cellStyle name="Title 6 2 35" xfId="42391"/>
    <cellStyle name="Title 6 2 36" xfId="42392"/>
    <cellStyle name="Title 6 2 37" xfId="42393"/>
    <cellStyle name="Title 6 2 38" xfId="42394"/>
    <cellStyle name="Title 6 2 39" xfId="42395"/>
    <cellStyle name="Title 6 2 4" xfId="42396"/>
    <cellStyle name="Title 6 2 40" xfId="42397"/>
    <cellStyle name="Title 6 2 41" xfId="42398"/>
    <cellStyle name="Title 6 2 42" xfId="42399"/>
    <cellStyle name="Title 6 2 43" xfId="42400"/>
    <cellStyle name="Title 6 2 44" xfId="42401"/>
    <cellStyle name="Title 6 2 45" xfId="42402"/>
    <cellStyle name="Title 6 2 46" xfId="42403"/>
    <cellStyle name="Title 6 2 47" xfId="42404"/>
    <cellStyle name="Title 6 2 48" xfId="42405"/>
    <cellStyle name="Title 6 2 49" xfId="42406"/>
    <cellStyle name="Title 6 2 5" xfId="42407"/>
    <cellStyle name="Title 6 2 50" xfId="42408"/>
    <cellStyle name="Title 6 2 51" xfId="42409"/>
    <cellStyle name="Title 6 2 52" xfId="42410"/>
    <cellStyle name="Title 6 2 53" xfId="42411"/>
    <cellStyle name="Title 6 2 54" xfId="42412"/>
    <cellStyle name="Title 6 2 55" xfId="42413"/>
    <cellStyle name="Title 6 2 56" xfId="42414"/>
    <cellStyle name="Title 6 2 57" xfId="42415"/>
    <cellStyle name="Title 6 2 58" xfId="42416"/>
    <cellStyle name="Title 6 2 59" xfId="42417"/>
    <cellStyle name="Title 6 2 6" xfId="42418"/>
    <cellStyle name="Title 6 2 60" xfId="42419"/>
    <cellStyle name="Title 6 2 61" xfId="42420"/>
    <cellStyle name="Title 6 2 62" xfId="42421"/>
    <cellStyle name="Title 6 2 63" xfId="42422"/>
    <cellStyle name="Title 6 2 64" xfId="42423"/>
    <cellStyle name="Title 6 2 65" xfId="42424"/>
    <cellStyle name="Title 6 2 66" xfId="42425"/>
    <cellStyle name="Title 6 2 67" xfId="42426"/>
    <cellStyle name="Title 6 2 7" xfId="42427"/>
    <cellStyle name="Title 6 2 8" xfId="42428"/>
    <cellStyle name="Title 6 2 9" xfId="42429"/>
    <cellStyle name="Title 6 20" xfId="42430"/>
    <cellStyle name="Title 6 21" xfId="42431"/>
    <cellStyle name="Title 6 22" xfId="42432"/>
    <cellStyle name="Title 6 23" xfId="42433"/>
    <cellStyle name="Title 6 24" xfId="42434"/>
    <cellStyle name="Title 6 25" xfId="42435"/>
    <cellStyle name="Title 6 26" xfId="42436"/>
    <cellStyle name="Title 6 27" xfId="42437"/>
    <cellStyle name="Title 6 28" xfId="42438"/>
    <cellStyle name="Title 6 29" xfId="42439"/>
    <cellStyle name="Title 6 3" xfId="3574"/>
    <cellStyle name="Title 6 3 10" xfId="42440"/>
    <cellStyle name="Title 6 3 11" xfId="42441"/>
    <cellStyle name="Title 6 3 12" xfId="42442"/>
    <cellStyle name="Title 6 3 13" xfId="42443"/>
    <cellStyle name="Title 6 3 14" xfId="42444"/>
    <cellStyle name="Title 6 3 15" xfId="42445"/>
    <cellStyle name="Title 6 3 16" xfId="42446"/>
    <cellStyle name="Title 6 3 17" xfId="42447"/>
    <cellStyle name="Title 6 3 18" xfId="42448"/>
    <cellStyle name="Title 6 3 19" xfId="42449"/>
    <cellStyle name="Title 6 3 2" xfId="42450"/>
    <cellStyle name="Title 6 3 20" xfId="42451"/>
    <cellStyle name="Title 6 3 21" xfId="42452"/>
    <cellStyle name="Title 6 3 22" xfId="42453"/>
    <cellStyle name="Title 6 3 23" xfId="42454"/>
    <cellStyle name="Title 6 3 24" xfId="42455"/>
    <cellStyle name="Title 6 3 25" xfId="42456"/>
    <cellStyle name="Title 6 3 26" xfId="42457"/>
    <cellStyle name="Title 6 3 27" xfId="42458"/>
    <cellStyle name="Title 6 3 28" xfId="42459"/>
    <cellStyle name="Title 6 3 29" xfId="42460"/>
    <cellStyle name="Title 6 3 3" xfId="42461"/>
    <cellStyle name="Title 6 3 30" xfId="42462"/>
    <cellStyle name="Title 6 3 31" xfId="42463"/>
    <cellStyle name="Title 6 3 32" xfId="42464"/>
    <cellStyle name="Title 6 3 33" xfId="42465"/>
    <cellStyle name="Title 6 3 34" xfId="42466"/>
    <cellStyle name="Title 6 3 35" xfId="42467"/>
    <cellStyle name="Title 6 3 36" xfId="42468"/>
    <cellStyle name="Title 6 3 37" xfId="42469"/>
    <cellStyle name="Title 6 3 38" xfId="42470"/>
    <cellStyle name="Title 6 3 39" xfId="42471"/>
    <cellStyle name="Title 6 3 4" xfId="42472"/>
    <cellStyle name="Title 6 3 40" xfId="42473"/>
    <cellStyle name="Title 6 3 41" xfId="42474"/>
    <cellStyle name="Title 6 3 42" xfId="42475"/>
    <cellStyle name="Title 6 3 43" xfId="42476"/>
    <cellStyle name="Title 6 3 44" xfId="42477"/>
    <cellStyle name="Title 6 3 45" xfId="42478"/>
    <cellStyle name="Title 6 3 46" xfId="42479"/>
    <cellStyle name="Title 6 3 47" xfId="42480"/>
    <cellStyle name="Title 6 3 48" xfId="42481"/>
    <cellStyle name="Title 6 3 49" xfId="42482"/>
    <cellStyle name="Title 6 3 5" xfId="42483"/>
    <cellStyle name="Title 6 3 50" xfId="42484"/>
    <cellStyle name="Title 6 3 51" xfId="42485"/>
    <cellStyle name="Title 6 3 52" xfId="42486"/>
    <cellStyle name="Title 6 3 53" xfId="42487"/>
    <cellStyle name="Title 6 3 54" xfId="42488"/>
    <cellStyle name="Title 6 3 55" xfId="42489"/>
    <cellStyle name="Title 6 3 56" xfId="42490"/>
    <cellStyle name="Title 6 3 57" xfId="42491"/>
    <cellStyle name="Title 6 3 58" xfId="42492"/>
    <cellStyle name="Title 6 3 59" xfId="42493"/>
    <cellStyle name="Title 6 3 6" xfId="42494"/>
    <cellStyle name="Title 6 3 60" xfId="42495"/>
    <cellStyle name="Title 6 3 61" xfId="42496"/>
    <cellStyle name="Title 6 3 62" xfId="42497"/>
    <cellStyle name="Title 6 3 63" xfId="42498"/>
    <cellStyle name="Title 6 3 64" xfId="42499"/>
    <cellStyle name="Title 6 3 65" xfId="42500"/>
    <cellStyle name="Title 6 3 66" xfId="42501"/>
    <cellStyle name="Title 6 3 67" xfId="42502"/>
    <cellStyle name="Title 6 3 7" xfId="42503"/>
    <cellStyle name="Title 6 3 8" xfId="42504"/>
    <cellStyle name="Title 6 3 9" xfId="42505"/>
    <cellStyle name="Title 6 30" xfId="42506"/>
    <cellStyle name="Title 6 31" xfId="42507"/>
    <cellStyle name="Title 6 32" xfId="42508"/>
    <cellStyle name="Title 6 33" xfId="42509"/>
    <cellStyle name="Title 6 34" xfId="42510"/>
    <cellStyle name="Title 6 35" xfId="42511"/>
    <cellStyle name="Title 6 36" xfId="42512"/>
    <cellStyle name="Title 6 37" xfId="42513"/>
    <cellStyle name="Title 6 38" xfId="42514"/>
    <cellStyle name="Title 6 39" xfId="42515"/>
    <cellStyle name="Title 6 4" xfId="42516"/>
    <cellStyle name="Title 6 40" xfId="42517"/>
    <cellStyle name="Title 6 41" xfId="42518"/>
    <cellStyle name="Title 6 42" xfId="42519"/>
    <cellStyle name="Title 6 43" xfId="42520"/>
    <cellStyle name="Title 6 44" xfId="42521"/>
    <cellStyle name="Title 6 45" xfId="42522"/>
    <cellStyle name="Title 6 46" xfId="42523"/>
    <cellStyle name="Title 6 47" xfId="42524"/>
    <cellStyle name="Title 6 48" xfId="42525"/>
    <cellStyle name="Title 6 49" xfId="42526"/>
    <cellStyle name="Title 6 5" xfId="42527"/>
    <cellStyle name="Title 6 50" xfId="42528"/>
    <cellStyle name="Title 6 51" xfId="42529"/>
    <cellStyle name="Title 6 52" xfId="42530"/>
    <cellStyle name="Title 6 53" xfId="42531"/>
    <cellStyle name="Title 6 54" xfId="42532"/>
    <cellStyle name="Title 6 55" xfId="42533"/>
    <cellStyle name="Title 6 56" xfId="42534"/>
    <cellStyle name="Title 6 57" xfId="42535"/>
    <cellStyle name="Title 6 58" xfId="42536"/>
    <cellStyle name="Title 6 59" xfId="42537"/>
    <cellStyle name="Title 6 6" xfId="42538"/>
    <cellStyle name="Title 6 60" xfId="42539"/>
    <cellStyle name="Title 6 61" xfId="42540"/>
    <cellStyle name="Title 6 62" xfId="42541"/>
    <cellStyle name="Title 6 63" xfId="42542"/>
    <cellStyle name="Title 6 64" xfId="42543"/>
    <cellStyle name="Title 6 65" xfId="42544"/>
    <cellStyle name="Title 6 66" xfId="42545"/>
    <cellStyle name="Title 6 67" xfId="42546"/>
    <cellStyle name="Title 6 68" xfId="42547"/>
    <cellStyle name="Title 6 69" xfId="42548"/>
    <cellStyle name="Title 6 7" xfId="42549"/>
    <cellStyle name="Title 6 8" xfId="42550"/>
    <cellStyle name="Title 6 9" xfId="42551"/>
    <cellStyle name="Title 7" xfId="1563"/>
    <cellStyle name="Title 7 10" xfId="42552"/>
    <cellStyle name="Title 7 11" xfId="42553"/>
    <cellStyle name="Title 7 12" xfId="42554"/>
    <cellStyle name="Title 7 13" xfId="42555"/>
    <cellStyle name="Title 7 14" xfId="42556"/>
    <cellStyle name="Title 7 15" xfId="42557"/>
    <cellStyle name="Title 7 16" xfId="42558"/>
    <cellStyle name="Title 7 17" xfId="42559"/>
    <cellStyle name="Title 7 18" xfId="42560"/>
    <cellStyle name="Title 7 19" xfId="42561"/>
    <cellStyle name="Title 7 2" xfId="3575"/>
    <cellStyle name="Title 7 2 10" xfId="42562"/>
    <cellStyle name="Title 7 2 11" xfId="42563"/>
    <cellStyle name="Title 7 2 12" xfId="42564"/>
    <cellStyle name="Title 7 2 13" xfId="42565"/>
    <cellStyle name="Title 7 2 14" xfId="42566"/>
    <cellStyle name="Title 7 2 15" xfId="42567"/>
    <cellStyle name="Title 7 2 16" xfId="42568"/>
    <cellStyle name="Title 7 2 17" xfId="42569"/>
    <cellStyle name="Title 7 2 18" xfId="42570"/>
    <cellStyle name="Title 7 2 19" xfId="42571"/>
    <cellStyle name="Title 7 2 2" xfId="42572"/>
    <cellStyle name="Title 7 2 20" xfId="42573"/>
    <cellStyle name="Title 7 2 21" xfId="42574"/>
    <cellStyle name="Title 7 2 22" xfId="42575"/>
    <cellStyle name="Title 7 2 23" xfId="42576"/>
    <cellStyle name="Title 7 2 24" xfId="42577"/>
    <cellStyle name="Title 7 2 25" xfId="42578"/>
    <cellStyle name="Title 7 2 26" xfId="42579"/>
    <cellStyle name="Title 7 2 27" xfId="42580"/>
    <cellStyle name="Title 7 2 28" xfId="42581"/>
    <cellStyle name="Title 7 2 29" xfId="42582"/>
    <cellStyle name="Title 7 2 3" xfId="42583"/>
    <cellStyle name="Title 7 2 30" xfId="42584"/>
    <cellStyle name="Title 7 2 31" xfId="42585"/>
    <cellStyle name="Title 7 2 32" xfId="42586"/>
    <cellStyle name="Title 7 2 33" xfId="42587"/>
    <cellStyle name="Title 7 2 34" xfId="42588"/>
    <cellStyle name="Title 7 2 35" xfId="42589"/>
    <cellStyle name="Title 7 2 36" xfId="42590"/>
    <cellStyle name="Title 7 2 37" xfId="42591"/>
    <cellStyle name="Title 7 2 38" xfId="42592"/>
    <cellStyle name="Title 7 2 39" xfId="42593"/>
    <cellStyle name="Title 7 2 4" xfId="42594"/>
    <cellStyle name="Title 7 2 40" xfId="42595"/>
    <cellStyle name="Title 7 2 41" xfId="42596"/>
    <cellStyle name="Title 7 2 42" xfId="42597"/>
    <cellStyle name="Title 7 2 43" xfId="42598"/>
    <cellStyle name="Title 7 2 44" xfId="42599"/>
    <cellStyle name="Title 7 2 45" xfId="42600"/>
    <cellStyle name="Title 7 2 46" xfId="42601"/>
    <cellStyle name="Title 7 2 47" xfId="42602"/>
    <cellStyle name="Title 7 2 48" xfId="42603"/>
    <cellStyle name="Title 7 2 49" xfId="42604"/>
    <cellStyle name="Title 7 2 5" xfId="42605"/>
    <cellStyle name="Title 7 2 50" xfId="42606"/>
    <cellStyle name="Title 7 2 51" xfId="42607"/>
    <cellStyle name="Title 7 2 52" xfId="42608"/>
    <cellStyle name="Title 7 2 53" xfId="42609"/>
    <cellStyle name="Title 7 2 54" xfId="42610"/>
    <cellStyle name="Title 7 2 55" xfId="42611"/>
    <cellStyle name="Title 7 2 56" xfId="42612"/>
    <cellStyle name="Title 7 2 57" xfId="42613"/>
    <cellStyle name="Title 7 2 58" xfId="42614"/>
    <cellStyle name="Title 7 2 59" xfId="42615"/>
    <cellStyle name="Title 7 2 6" xfId="42616"/>
    <cellStyle name="Title 7 2 60" xfId="42617"/>
    <cellStyle name="Title 7 2 61" xfId="42618"/>
    <cellStyle name="Title 7 2 62" xfId="42619"/>
    <cellStyle name="Title 7 2 63" xfId="42620"/>
    <cellStyle name="Title 7 2 64" xfId="42621"/>
    <cellStyle name="Title 7 2 65" xfId="42622"/>
    <cellStyle name="Title 7 2 66" xfId="42623"/>
    <cellStyle name="Title 7 2 67" xfId="42624"/>
    <cellStyle name="Title 7 2 7" xfId="42625"/>
    <cellStyle name="Title 7 2 8" xfId="42626"/>
    <cellStyle name="Title 7 2 9" xfId="42627"/>
    <cellStyle name="Title 7 20" xfId="42628"/>
    <cellStyle name="Title 7 21" xfId="42629"/>
    <cellStyle name="Title 7 22" xfId="42630"/>
    <cellStyle name="Title 7 23" xfId="42631"/>
    <cellStyle name="Title 7 24" xfId="42632"/>
    <cellStyle name="Title 7 25" xfId="42633"/>
    <cellStyle name="Title 7 26" xfId="42634"/>
    <cellStyle name="Title 7 27" xfId="42635"/>
    <cellStyle name="Title 7 28" xfId="42636"/>
    <cellStyle name="Title 7 29" xfId="42637"/>
    <cellStyle name="Title 7 3" xfId="3576"/>
    <cellStyle name="Title 7 3 10" xfId="42638"/>
    <cellStyle name="Title 7 3 11" xfId="42639"/>
    <cellStyle name="Title 7 3 12" xfId="42640"/>
    <cellStyle name="Title 7 3 13" xfId="42641"/>
    <cellStyle name="Title 7 3 14" xfId="42642"/>
    <cellStyle name="Title 7 3 15" xfId="42643"/>
    <cellStyle name="Title 7 3 16" xfId="42644"/>
    <cellStyle name="Title 7 3 17" xfId="42645"/>
    <cellStyle name="Title 7 3 18" xfId="42646"/>
    <cellStyle name="Title 7 3 19" xfId="42647"/>
    <cellStyle name="Title 7 3 2" xfId="42648"/>
    <cellStyle name="Title 7 3 20" xfId="42649"/>
    <cellStyle name="Title 7 3 21" xfId="42650"/>
    <cellStyle name="Title 7 3 22" xfId="42651"/>
    <cellStyle name="Title 7 3 23" xfId="42652"/>
    <cellStyle name="Title 7 3 24" xfId="42653"/>
    <cellStyle name="Title 7 3 25" xfId="42654"/>
    <cellStyle name="Title 7 3 26" xfId="42655"/>
    <cellStyle name="Title 7 3 27" xfId="42656"/>
    <cellStyle name="Title 7 3 28" xfId="42657"/>
    <cellStyle name="Title 7 3 29" xfId="42658"/>
    <cellStyle name="Title 7 3 3" xfId="42659"/>
    <cellStyle name="Title 7 3 30" xfId="42660"/>
    <cellStyle name="Title 7 3 31" xfId="42661"/>
    <cellStyle name="Title 7 3 32" xfId="42662"/>
    <cellStyle name="Title 7 3 33" xfId="42663"/>
    <cellStyle name="Title 7 3 34" xfId="42664"/>
    <cellStyle name="Title 7 3 35" xfId="42665"/>
    <cellStyle name="Title 7 3 36" xfId="42666"/>
    <cellStyle name="Title 7 3 37" xfId="42667"/>
    <cellStyle name="Title 7 3 38" xfId="42668"/>
    <cellStyle name="Title 7 3 39" xfId="42669"/>
    <cellStyle name="Title 7 3 4" xfId="42670"/>
    <cellStyle name="Title 7 3 40" xfId="42671"/>
    <cellStyle name="Title 7 3 41" xfId="42672"/>
    <cellStyle name="Title 7 3 42" xfId="42673"/>
    <cellStyle name="Title 7 3 43" xfId="42674"/>
    <cellStyle name="Title 7 3 44" xfId="42675"/>
    <cellStyle name="Title 7 3 45" xfId="42676"/>
    <cellStyle name="Title 7 3 46" xfId="42677"/>
    <cellStyle name="Title 7 3 47" xfId="42678"/>
    <cellStyle name="Title 7 3 48" xfId="42679"/>
    <cellStyle name="Title 7 3 49" xfId="42680"/>
    <cellStyle name="Title 7 3 5" xfId="42681"/>
    <cellStyle name="Title 7 3 50" xfId="42682"/>
    <cellStyle name="Title 7 3 51" xfId="42683"/>
    <cellStyle name="Title 7 3 52" xfId="42684"/>
    <cellStyle name="Title 7 3 53" xfId="42685"/>
    <cellStyle name="Title 7 3 54" xfId="42686"/>
    <cellStyle name="Title 7 3 55" xfId="42687"/>
    <cellStyle name="Title 7 3 56" xfId="42688"/>
    <cellStyle name="Title 7 3 57" xfId="42689"/>
    <cellStyle name="Title 7 3 58" xfId="42690"/>
    <cellStyle name="Title 7 3 59" xfId="42691"/>
    <cellStyle name="Title 7 3 6" xfId="42692"/>
    <cellStyle name="Title 7 3 60" xfId="42693"/>
    <cellStyle name="Title 7 3 61" xfId="42694"/>
    <cellStyle name="Title 7 3 62" xfId="42695"/>
    <cellStyle name="Title 7 3 63" xfId="42696"/>
    <cellStyle name="Title 7 3 64" xfId="42697"/>
    <cellStyle name="Title 7 3 65" xfId="42698"/>
    <cellStyle name="Title 7 3 66" xfId="42699"/>
    <cellStyle name="Title 7 3 67" xfId="42700"/>
    <cellStyle name="Title 7 3 7" xfId="42701"/>
    <cellStyle name="Title 7 3 8" xfId="42702"/>
    <cellStyle name="Title 7 3 9" xfId="42703"/>
    <cellStyle name="Title 7 30" xfId="42704"/>
    <cellStyle name="Title 7 31" xfId="42705"/>
    <cellStyle name="Title 7 32" xfId="42706"/>
    <cellStyle name="Title 7 33" xfId="42707"/>
    <cellStyle name="Title 7 34" xfId="42708"/>
    <cellStyle name="Title 7 35" xfId="42709"/>
    <cellStyle name="Title 7 36" xfId="42710"/>
    <cellStyle name="Title 7 37" xfId="42711"/>
    <cellStyle name="Title 7 38" xfId="42712"/>
    <cellStyle name="Title 7 39" xfId="42713"/>
    <cellStyle name="Title 7 4" xfId="42714"/>
    <cellStyle name="Title 7 40" xfId="42715"/>
    <cellStyle name="Title 7 41" xfId="42716"/>
    <cellStyle name="Title 7 42" xfId="42717"/>
    <cellStyle name="Title 7 43" xfId="42718"/>
    <cellStyle name="Title 7 44" xfId="42719"/>
    <cellStyle name="Title 7 45" xfId="42720"/>
    <cellStyle name="Title 7 46" xfId="42721"/>
    <cellStyle name="Title 7 47" xfId="42722"/>
    <cellStyle name="Title 7 48" xfId="42723"/>
    <cellStyle name="Title 7 49" xfId="42724"/>
    <cellStyle name="Title 7 5" xfId="42725"/>
    <cellStyle name="Title 7 50" xfId="42726"/>
    <cellStyle name="Title 7 51" xfId="42727"/>
    <cellStyle name="Title 7 52" xfId="42728"/>
    <cellStyle name="Title 7 53" xfId="42729"/>
    <cellStyle name="Title 7 54" xfId="42730"/>
    <cellStyle name="Title 7 55" xfId="42731"/>
    <cellStyle name="Title 7 56" xfId="42732"/>
    <cellStyle name="Title 7 57" xfId="42733"/>
    <cellStyle name="Title 7 58" xfId="42734"/>
    <cellStyle name="Title 7 59" xfId="42735"/>
    <cellStyle name="Title 7 6" xfId="42736"/>
    <cellStyle name="Title 7 60" xfId="42737"/>
    <cellStyle name="Title 7 61" xfId="42738"/>
    <cellStyle name="Title 7 62" xfId="42739"/>
    <cellStyle name="Title 7 63" xfId="42740"/>
    <cellStyle name="Title 7 64" xfId="42741"/>
    <cellStyle name="Title 7 65" xfId="42742"/>
    <cellStyle name="Title 7 66" xfId="42743"/>
    <cellStyle name="Title 7 67" xfId="42744"/>
    <cellStyle name="Title 7 68" xfId="42745"/>
    <cellStyle name="Title 7 69" xfId="42746"/>
    <cellStyle name="Title 7 7" xfId="42747"/>
    <cellStyle name="Title 7 8" xfId="42748"/>
    <cellStyle name="Title 7 9" xfId="42749"/>
    <cellStyle name="Title 8" xfId="1564"/>
    <cellStyle name="Title 8 10" xfId="42750"/>
    <cellStyle name="Title 8 11" xfId="42751"/>
    <cellStyle name="Title 8 12" xfId="42752"/>
    <cellStyle name="Title 8 13" xfId="42753"/>
    <cellStyle name="Title 8 14" xfId="42754"/>
    <cellStyle name="Title 8 15" xfId="42755"/>
    <cellStyle name="Title 8 16" xfId="42756"/>
    <cellStyle name="Title 8 17" xfId="42757"/>
    <cellStyle name="Title 8 18" xfId="42758"/>
    <cellStyle name="Title 8 19" xfId="42759"/>
    <cellStyle name="Title 8 2" xfId="3577"/>
    <cellStyle name="Title 8 2 10" xfId="42760"/>
    <cellStyle name="Title 8 2 11" xfId="42761"/>
    <cellStyle name="Title 8 2 12" xfId="42762"/>
    <cellStyle name="Title 8 2 13" xfId="42763"/>
    <cellStyle name="Title 8 2 14" xfId="42764"/>
    <cellStyle name="Title 8 2 15" xfId="42765"/>
    <cellStyle name="Title 8 2 16" xfId="42766"/>
    <cellStyle name="Title 8 2 17" xfId="42767"/>
    <cellStyle name="Title 8 2 18" xfId="42768"/>
    <cellStyle name="Title 8 2 19" xfId="42769"/>
    <cellStyle name="Title 8 2 2" xfId="42770"/>
    <cellStyle name="Title 8 2 20" xfId="42771"/>
    <cellStyle name="Title 8 2 21" xfId="42772"/>
    <cellStyle name="Title 8 2 22" xfId="42773"/>
    <cellStyle name="Title 8 2 23" xfId="42774"/>
    <cellStyle name="Title 8 2 24" xfId="42775"/>
    <cellStyle name="Title 8 2 25" xfId="42776"/>
    <cellStyle name="Title 8 2 26" xfId="42777"/>
    <cellStyle name="Title 8 2 27" xfId="42778"/>
    <cellStyle name="Title 8 2 28" xfId="42779"/>
    <cellStyle name="Title 8 2 29" xfId="42780"/>
    <cellStyle name="Title 8 2 3" xfId="42781"/>
    <cellStyle name="Title 8 2 30" xfId="42782"/>
    <cellStyle name="Title 8 2 31" xfId="42783"/>
    <cellStyle name="Title 8 2 32" xfId="42784"/>
    <cellStyle name="Title 8 2 33" xfId="42785"/>
    <cellStyle name="Title 8 2 34" xfId="42786"/>
    <cellStyle name="Title 8 2 35" xfId="42787"/>
    <cellStyle name="Title 8 2 36" xfId="42788"/>
    <cellStyle name="Title 8 2 37" xfId="42789"/>
    <cellStyle name="Title 8 2 38" xfId="42790"/>
    <cellStyle name="Title 8 2 39" xfId="42791"/>
    <cellStyle name="Title 8 2 4" xfId="42792"/>
    <cellStyle name="Title 8 2 40" xfId="42793"/>
    <cellStyle name="Title 8 2 41" xfId="42794"/>
    <cellStyle name="Title 8 2 42" xfId="42795"/>
    <cellStyle name="Title 8 2 43" xfId="42796"/>
    <cellStyle name="Title 8 2 44" xfId="42797"/>
    <cellStyle name="Title 8 2 45" xfId="42798"/>
    <cellStyle name="Title 8 2 46" xfId="42799"/>
    <cellStyle name="Title 8 2 47" xfId="42800"/>
    <cellStyle name="Title 8 2 48" xfId="42801"/>
    <cellStyle name="Title 8 2 49" xfId="42802"/>
    <cellStyle name="Title 8 2 5" xfId="42803"/>
    <cellStyle name="Title 8 2 50" xfId="42804"/>
    <cellStyle name="Title 8 2 51" xfId="42805"/>
    <cellStyle name="Title 8 2 52" xfId="42806"/>
    <cellStyle name="Title 8 2 53" xfId="42807"/>
    <cellStyle name="Title 8 2 54" xfId="42808"/>
    <cellStyle name="Title 8 2 55" xfId="42809"/>
    <cellStyle name="Title 8 2 56" xfId="42810"/>
    <cellStyle name="Title 8 2 57" xfId="42811"/>
    <cellStyle name="Title 8 2 58" xfId="42812"/>
    <cellStyle name="Title 8 2 59" xfId="42813"/>
    <cellStyle name="Title 8 2 6" xfId="42814"/>
    <cellStyle name="Title 8 2 60" xfId="42815"/>
    <cellStyle name="Title 8 2 61" xfId="42816"/>
    <cellStyle name="Title 8 2 62" xfId="42817"/>
    <cellStyle name="Title 8 2 63" xfId="42818"/>
    <cellStyle name="Title 8 2 64" xfId="42819"/>
    <cellStyle name="Title 8 2 65" xfId="42820"/>
    <cellStyle name="Title 8 2 66" xfId="42821"/>
    <cellStyle name="Title 8 2 67" xfId="42822"/>
    <cellStyle name="Title 8 2 7" xfId="42823"/>
    <cellStyle name="Title 8 2 8" xfId="42824"/>
    <cellStyle name="Title 8 2 9" xfId="42825"/>
    <cellStyle name="Title 8 20" xfId="42826"/>
    <cellStyle name="Title 8 21" xfId="42827"/>
    <cellStyle name="Title 8 22" xfId="42828"/>
    <cellStyle name="Title 8 23" xfId="42829"/>
    <cellStyle name="Title 8 24" xfId="42830"/>
    <cellStyle name="Title 8 25" xfId="42831"/>
    <cellStyle name="Title 8 26" xfId="42832"/>
    <cellStyle name="Title 8 27" xfId="42833"/>
    <cellStyle name="Title 8 28" xfId="42834"/>
    <cellStyle name="Title 8 29" xfId="42835"/>
    <cellStyle name="Title 8 3" xfId="3578"/>
    <cellStyle name="Title 8 3 10" xfId="42836"/>
    <cellStyle name="Title 8 3 11" xfId="42837"/>
    <cellStyle name="Title 8 3 12" xfId="42838"/>
    <cellStyle name="Title 8 3 13" xfId="42839"/>
    <cellStyle name="Title 8 3 14" xfId="42840"/>
    <cellStyle name="Title 8 3 15" xfId="42841"/>
    <cellStyle name="Title 8 3 16" xfId="42842"/>
    <cellStyle name="Title 8 3 17" xfId="42843"/>
    <cellStyle name="Title 8 3 18" xfId="42844"/>
    <cellStyle name="Title 8 3 19" xfId="42845"/>
    <cellStyle name="Title 8 3 2" xfId="42846"/>
    <cellStyle name="Title 8 3 20" xfId="42847"/>
    <cellStyle name="Title 8 3 21" xfId="42848"/>
    <cellStyle name="Title 8 3 22" xfId="42849"/>
    <cellStyle name="Title 8 3 23" xfId="42850"/>
    <cellStyle name="Title 8 3 24" xfId="42851"/>
    <cellStyle name="Title 8 3 25" xfId="42852"/>
    <cellStyle name="Title 8 3 26" xfId="42853"/>
    <cellStyle name="Title 8 3 27" xfId="42854"/>
    <cellStyle name="Title 8 3 28" xfId="42855"/>
    <cellStyle name="Title 8 3 29" xfId="42856"/>
    <cellStyle name="Title 8 3 3" xfId="42857"/>
    <cellStyle name="Title 8 3 30" xfId="42858"/>
    <cellStyle name="Title 8 3 31" xfId="42859"/>
    <cellStyle name="Title 8 3 32" xfId="42860"/>
    <cellStyle name="Title 8 3 33" xfId="42861"/>
    <cellStyle name="Title 8 3 34" xfId="42862"/>
    <cellStyle name="Title 8 3 35" xfId="42863"/>
    <cellStyle name="Title 8 3 36" xfId="42864"/>
    <cellStyle name="Title 8 3 37" xfId="42865"/>
    <cellStyle name="Title 8 3 38" xfId="42866"/>
    <cellStyle name="Title 8 3 39" xfId="42867"/>
    <cellStyle name="Title 8 3 4" xfId="42868"/>
    <cellStyle name="Title 8 3 40" xfId="42869"/>
    <cellStyle name="Title 8 3 41" xfId="42870"/>
    <cellStyle name="Title 8 3 42" xfId="42871"/>
    <cellStyle name="Title 8 3 43" xfId="42872"/>
    <cellStyle name="Title 8 3 44" xfId="42873"/>
    <cellStyle name="Title 8 3 45" xfId="42874"/>
    <cellStyle name="Title 8 3 46" xfId="42875"/>
    <cellStyle name="Title 8 3 47" xfId="42876"/>
    <cellStyle name="Title 8 3 48" xfId="42877"/>
    <cellStyle name="Title 8 3 49" xfId="42878"/>
    <cellStyle name="Title 8 3 5" xfId="42879"/>
    <cellStyle name="Title 8 3 50" xfId="42880"/>
    <cellStyle name="Title 8 3 51" xfId="42881"/>
    <cellStyle name="Title 8 3 52" xfId="42882"/>
    <cellStyle name="Title 8 3 53" xfId="42883"/>
    <cellStyle name="Title 8 3 54" xfId="42884"/>
    <cellStyle name="Title 8 3 55" xfId="42885"/>
    <cellStyle name="Title 8 3 56" xfId="42886"/>
    <cellStyle name="Title 8 3 57" xfId="42887"/>
    <cellStyle name="Title 8 3 58" xfId="42888"/>
    <cellStyle name="Title 8 3 59" xfId="42889"/>
    <cellStyle name="Title 8 3 6" xfId="42890"/>
    <cellStyle name="Title 8 3 60" xfId="42891"/>
    <cellStyle name="Title 8 3 61" xfId="42892"/>
    <cellStyle name="Title 8 3 62" xfId="42893"/>
    <cellStyle name="Title 8 3 63" xfId="42894"/>
    <cellStyle name="Title 8 3 64" xfId="42895"/>
    <cellStyle name="Title 8 3 65" xfId="42896"/>
    <cellStyle name="Title 8 3 66" xfId="42897"/>
    <cellStyle name="Title 8 3 67" xfId="42898"/>
    <cellStyle name="Title 8 3 7" xfId="42899"/>
    <cellStyle name="Title 8 3 8" xfId="42900"/>
    <cellStyle name="Title 8 3 9" xfId="42901"/>
    <cellStyle name="Title 8 30" xfId="42902"/>
    <cellStyle name="Title 8 31" xfId="42903"/>
    <cellStyle name="Title 8 32" xfId="42904"/>
    <cellStyle name="Title 8 33" xfId="42905"/>
    <cellStyle name="Title 8 34" xfId="42906"/>
    <cellStyle name="Title 8 35" xfId="42907"/>
    <cellStyle name="Title 8 36" xfId="42908"/>
    <cellStyle name="Title 8 37" xfId="42909"/>
    <cellStyle name="Title 8 38" xfId="42910"/>
    <cellStyle name="Title 8 39" xfId="42911"/>
    <cellStyle name="Title 8 4" xfId="42912"/>
    <cellStyle name="Title 8 40" xfId="42913"/>
    <cellStyle name="Title 8 41" xfId="42914"/>
    <cellStyle name="Title 8 42" xfId="42915"/>
    <cellStyle name="Title 8 43" xfId="42916"/>
    <cellStyle name="Title 8 44" xfId="42917"/>
    <cellStyle name="Title 8 45" xfId="42918"/>
    <cellStyle name="Title 8 46" xfId="42919"/>
    <cellStyle name="Title 8 47" xfId="42920"/>
    <cellStyle name="Title 8 48" xfId="42921"/>
    <cellStyle name="Title 8 49" xfId="42922"/>
    <cellStyle name="Title 8 5" xfId="42923"/>
    <cellStyle name="Title 8 50" xfId="42924"/>
    <cellStyle name="Title 8 51" xfId="42925"/>
    <cellStyle name="Title 8 52" xfId="42926"/>
    <cellStyle name="Title 8 53" xfId="42927"/>
    <cellStyle name="Title 8 54" xfId="42928"/>
    <cellStyle name="Title 8 55" xfId="42929"/>
    <cellStyle name="Title 8 56" xfId="42930"/>
    <cellStyle name="Title 8 57" xfId="42931"/>
    <cellStyle name="Title 8 58" xfId="42932"/>
    <cellStyle name="Title 8 59" xfId="42933"/>
    <cellStyle name="Title 8 6" xfId="42934"/>
    <cellStyle name="Title 8 60" xfId="42935"/>
    <cellStyle name="Title 8 61" xfId="42936"/>
    <cellStyle name="Title 8 62" xfId="42937"/>
    <cellStyle name="Title 8 63" xfId="42938"/>
    <cellStyle name="Title 8 64" xfId="42939"/>
    <cellStyle name="Title 8 65" xfId="42940"/>
    <cellStyle name="Title 8 66" xfId="42941"/>
    <cellStyle name="Title 8 67" xfId="42942"/>
    <cellStyle name="Title 8 68" xfId="42943"/>
    <cellStyle name="Title 8 69" xfId="42944"/>
    <cellStyle name="Title 8 7" xfId="42945"/>
    <cellStyle name="Title 8 8" xfId="42946"/>
    <cellStyle name="Title 8 9" xfId="42947"/>
    <cellStyle name="Title 9" xfId="1565"/>
    <cellStyle name="Title 9 10" xfId="42948"/>
    <cellStyle name="Title 9 11" xfId="42949"/>
    <cellStyle name="Title 9 12" xfId="42950"/>
    <cellStyle name="Title 9 13" xfId="42951"/>
    <cellStyle name="Title 9 14" xfId="42952"/>
    <cellStyle name="Title 9 15" xfId="42953"/>
    <cellStyle name="Title 9 16" xfId="42954"/>
    <cellStyle name="Title 9 17" xfId="42955"/>
    <cellStyle name="Title 9 18" xfId="42956"/>
    <cellStyle name="Title 9 19" xfId="42957"/>
    <cellStyle name="Title 9 2" xfId="3579"/>
    <cellStyle name="Title 9 2 10" xfId="42958"/>
    <cellStyle name="Title 9 2 11" xfId="42959"/>
    <cellStyle name="Title 9 2 12" xfId="42960"/>
    <cellStyle name="Title 9 2 13" xfId="42961"/>
    <cellStyle name="Title 9 2 14" xfId="42962"/>
    <cellStyle name="Title 9 2 15" xfId="42963"/>
    <cellStyle name="Title 9 2 16" xfId="42964"/>
    <cellStyle name="Title 9 2 17" xfId="42965"/>
    <cellStyle name="Title 9 2 18" xfId="42966"/>
    <cellStyle name="Title 9 2 19" xfId="42967"/>
    <cellStyle name="Title 9 2 2" xfId="42968"/>
    <cellStyle name="Title 9 2 20" xfId="42969"/>
    <cellStyle name="Title 9 2 21" xfId="42970"/>
    <cellStyle name="Title 9 2 22" xfId="42971"/>
    <cellStyle name="Title 9 2 23" xfId="42972"/>
    <cellStyle name="Title 9 2 24" xfId="42973"/>
    <cellStyle name="Title 9 2 25" xfId="42974"/>
    <cellStyle name="Title 9 2 26" xfId="42975"/>
    <cellStyle name="Title 9 2 27" xfId="42976"/>
    <cellStyle name="Title 9 2 28" xfId="42977"/>
    <cellStyle name="Title 9 2 29" xfId="42978"/>
    <cellStyle name="Title 9 2 3" xfId="42979"/>
    <cellStyle name="Title 9 2 30" xfId="42980"/>
    <cellStyle name="Title 9 2 31" xfId="42981"/>
    <cellStyle name="Title 9 2 32" xfId="42982"/>
    <cellStyle name="Title 9 2 33" xfId="42983"/>
    <cellStyle name="Title 9 2 34" xfId="42984"/>
    <cellStyle name="Title 9 2 35" xfId="42985"/>
    <cellStyle name="Title 9 2 36" xfId="42986"/>
    <cellStyle name="Title 9 2 37" xfId="42987"/>
    <cellStyle name="Title 9 2 38" xfId="42988"/>
    <cellStyle name="Title 9 2 39" xfId="42989"/>
    <cellStyle name="Title 9 2 4" xfId="42990"/>
    <cellStyle name="Title 9 2 40" xfId="42991"/>
    <cellStyle name="Title 9 2 41" xfId="42992"/>
    <cellStyle name="Title 9 2 42" xfId="42993"/>
    <cellStyle name="Title 9 2 43" xfId="42994"/>
    <cellStyle name="Title 9 2 44" xfId="42995"/>
    <cellStyle name="Title 9 2 45" xfId="42996"/>
    <cellStyle name="Title 9 2 46" xfId="42997"/>
    <cellStyle name="Title 9 2 47" xfId="42998"/>
    <cellStyle name="Title 9 2 48" xfId="42999"/>
    <cellStyle name="Title 9 2 49" xfId="43000"/>
    <cellStyle name="Title 9 2 5" xfId="43001"/>
    <cellStyle name="Title 9 2 50" xfId="43002"/>
    <cellStyle name="Title 9 2 51" xfId="43003"/>
    <cellStyle name="Title 9 2 52" xfId="43004"/>
    <cellStyle name="Title 9 2 53" xfId="43005"/>
    <cellStyle name="Title 9 2 54" xfId="43006"/>
    <cellStyle name="Title 9 2 55" xfId="43007"/>
    <cellStyle name="Title 9 2 56" xfId="43008"/>
    <cellStyle name="Title 9 2 57" xfId="43009"/>
    <cellStyle name="Title 9 2 58" xfId="43010"/>
    <cellStyle name="Title 9 2 59" xfId="43011"/>
    <cellStyle name="Title 9 2 6" xfId="43012"/>
    <cellStyle name="Title 9 2 60" xfId="43013"/>
    <cellStyle name="Title 9 2 61" xfId="43014"/>
    <cellStyle name="Title 9 2 62" xfId="43015"/>
    <cellStyle name="Title 9 2 63" xfId="43016"/>
    <cellStyle name="Title 9 2 64" xfId="43017"/>
    <cellStyle name="Title 9 2 65" xfId="43018"/>
    <cellStyle name="Title 9 2 66" xfId="43019"/>
    <cellStyle name="Title 9 2 67" xfId="43020"/>
    <cellStyle name="Title 9 2 7" xfId="43021"/>
    <cellStyle name="Title 9 2 8" xfId="43022"/>
    <cellStyle name="Title 9 2 9" xfId="43023"/>
    <cellStyle name="Title 9 20" xfId="43024"/>
    <cellStyle name="Title 9 21" xfId="43025"/>
    <cellStyle name="Title 9 22" xfId="43026"/>
    <cellStyle name="Title 9 23" xfId="43027"/>
    <cellStyle name="Title 9 24" xfId="43028"/>
    <cellStyle name="Title 9 25" xfId="43029"/>
    <cellStyle name="Title 9 26" xfId="43030"/>
    <cellStyle name="Title 9 27" xfId="43031"/>
    <cellStyle name="Title 9 28" xfId="43032"/>
    <cellStyle name="Title 9 29" xfId="43033"/>
    <cellStyle name="Title 9 3" xfId="3580"/>
    <cellStyle name="Title 9 3 10" xfId="43034"/>
    <cellStyle name="Title 9 3 11" xfId="43035"/>
    <cellStyle name="Title 9 3 12" xfId="43036"/>
    <cellStyle name="Title 9 3 13" xfId="43037"/>
    <cellStyle name="Title 9 3 14" xfId="43038"/>
    <cellStyle name="Title 9 3 15" xfId="43039"/>
    <cellStyle name="Title 9 3 16" xfId="43040"/>
    <cellStyle name="Title 9 3 17" xfId="43041"/>
    <cellStyle name="Title 9 3 18" xfId="43042"/>
    <cellStyle name="Title 9 3 19" xfId="43043"/>
    <cellStyle name="Title 9 3 2" xfId="43044"/>
    <cellStyle name="Title 9 3 20" xfId="43045"/>
    <cellStyle name="Title 9 3 21" xfId="43046"/>
    <cellStyle name="Title 9 3 22" xfId="43047"/>
    <cellStyle name="Title 9 3 23" xfId="43048"/>
    <cellStyle name="Title 9 3 24" xfId="43049"/>
    <cellStyle name="Title 9 3 25" xfId="43050"/>
    <cellStyle name="Title 9 3 26" xfId="43051"/>
    <cellStyle name="Title 9 3 27" xfId="43052"/>
    <cellStyle name="Title 9 3 28" xfId="43053"/>
    <cellStyle name="Title 9 3 29" xfId="43054"/>
    <cellStyle name="Title 9 3 3" xfId="43055"/>
    <cellStyle name="Title 9 3 30" xfId="43056"/>
    <cellStyle name="Title 9 3 31" xfId="43057"/>
    <cellStyle name="Title 9 3 32" xfId="43058"/>
    <cellStyle name="Title 9 3 33" xfId="43059"/>
    <cellStyle name="Title 9 3 34" xfId="43060"/>
    <cellStyle name="Title 9 3 35" xfId="43061"/>
    <cellStyle name="Title 9 3 36" xfId="43062"/>
    <cellStyle name="Title 9 3 37" xfId="43063"/>
    <cellStyle name="Title 9 3 38" xfId="43064"/>
    <cellStyle name="Title 9 3 39" xfId="43065"/>
    <cellStyle name="Title 9 3 4" xfId="43066"/>
    <cellStyle name="Title 9 3 40" xfId="43067"/>
    <cellStyle name="Title 9 3 41" xfId="43068"/>
    <cellStyle name="Title 9 3 42" xfId="43069"/>
    <cellStyle name="Title 9 3 43" xfId="43070"/>
    <cellStyle name="Title 9 3 44" xfId="43071"/>
    <cellStyle name="Title 9 3 45" xfId="43072"/>
    <cellStyle name="Title 9 3 46" xfId="43073"/>
    <cellStyle name="Title 9 3 47" xfId="43074"/>
    <cellStyle name="Title 9 3 48" xfId="43075"/>
    <cellStyle name="Title 9 3 49" xfId="43076"/>
    <cellStyle name="Title 9 3 5" xfId="43077"/>
    <cellStyle name="Title 9 3 50" xfId="43078"/>
    <cellStyle name="Title 9 3 51" xfId="43079"/>
    <cellStyle name="Title 9 3 52" xfId="43080"/>
    <cellStyle name="Title 9 3 53" xfId="43081"/>
    <cellStyle name="Title 9 3 54" xfId="43082"/>
    <cellStyle name="Title 9 3 55" xfId="43083"/>
    <cellStyle name="Title 9 3 56" xfId="43084"/>
    <cellStyle name="Title 9 3 57" xfId="43085"/>
    <cellStyle name="Title 9 3 58" xfId="43086"/>
    <cellStyle name="Title 9 3 59" xfId="43087"/>
    <cellStyle name="Title 9 3 6" xfId="43088"/>
    <cellStyle name="Title 9 3 60" xfId="43089"/>
    <cellStyle name="Title 9 3 61" xfId="43090"/>
    <cellStyle name="Title 9 3 62" xfId="43091"/>
    <cellStyle name="Title 9 3 63" xfId="43092"/>
    <cellStyle name="Title 9 3 64" xfId="43093"/>
    <cellStyle name="Title 9 3 65" xfId="43094"/>
    <cellStyle name="Title 9 3 66" xfId="43095"/>
    <cellStyle name="Title 9 3 67" xfId="43096"/>
    <cellStyle name="Title 9 3 7" xfId="43097"/>
    <cellStyle name="Title 9 3 8" xfId="43098"/>
    <cellStyle name="Title 9 3 9" xfId="43099"/>
    <cellStyle name="Title 9 30" xfId="43100"/>
    <cellStyle name="Title 9 31" xfId="43101"/>
    <cellStyle name="Title 9 32" xfId="43102"/>
    <cellStyle name="Title 9 33" xfId="43103"/>
    <cellStyle name="Title 9 34" xfId="43104"/>
    <cellStyle name="Title 9 35" xfId="43105"/>
    <cellStyle name="Title 9 36" xfId="43106"/>
    <cellStyle name="Title 9 37" xfId="43107"/>
    <cellStyle name="Title 9 38" xfId="43108"/>
    <cellStyle name="Title 9 39" xfId="43109"/>
    <cellStyle name="Title 9 4" xfId="43110"/>
    <cellStyle name="Title 9 40" xfId="43111"/>
    <cellStyle name="Title 9 41" xfId="43112"/>
    <cellStyle name="Title 9 42" xfId="43113"/>
    <cellStyle name="Title 9 43" xfId="43114"/>
    <cellStyle name="Title 9 44" xfId="43115"/>
    <cellStyle name="Title 9 45" xfId="43116"/>
    <cellStyle name="Title 9 46" xfId="43117"/>
    <cellStyle name="Title 9 47" xfId="43118"/>
    <cellStyle name="Title 9 48" xfId="43119"/>
    <cellStyle name="Title 9 49" xfId="43120"/>
    <cellStyle name="Title 9 5" xfId="43121"/>
    <cellStyle name="Title 9 50" xfId="43122"/>
    <cellStyle name="Title 9 51" xfId="43123"/>
    <cellStyle name="Title 9 52" xfId="43124"/>
    <cellStyle name="Title 9 53" xfId="43125"/>
    <cellStyle name="Title 9 54" xfId="43126"/>
    <cellStyle name="Title 9 55" xfId="43127"/>
    <cellStyle name="Title 9 56" xfId="43128"/>
    <cellStyle name="Title 9 57" xfId="43129"/>
    <cellStyle name="Title 9 58" xfId="43130"/>
    <cellStyle name="Title 9 59" xfId="43131"/>
    <cellStyle name="Title 9 6" xfId="43132"/>
    <cellStyle name="Title 9 60" xfId="43133"/>
    <cellStyle name="Title 9 61" xfId="43134"/>
    <cellStyle name="Title 9 62" xfId="43135"/>
    <cellStyle name="Title 9 63" xfId="43136"/>
    <cellStyle name="Title 9 64" xfId="43137"/>
    <cellStyle name="Title 9 65" xfId="43138"/>
    <cellStyle name="Title 9 66" xfId="43139"/>
    <cellStyle name="Title 9 67" xfId="43140"/>
    <cellStyle name="Title 9 68" xfId="43141"/>
    <cellStyle name="Title 9 69" xfId="43142"/>
    <cellStyle name="Title 9 7" xfId="43143"/>
    <cellStyle name="Title 9 8" xfId="43144"/>
    <cellStyle name="Title 9 9" xfId="43145"/>
    <cellStyle name="Total 10" xfId="1566"/>
    <cellStyle name="Total 10 10" xfId="43146"/>
    <cellStyle name="Total 10 11" xfId="43147"/>
    <cellStyle name="Total 10 12" xfId="43148"/>
    <cellStyle name="Total 10 13" xfId="43149"/>
    <cellStyle name="Total 10 14" xfId="43150"/>
    <cellStyle name="Total 10 15" xfId="43151"/>
    <cellStyle name="Total 10 16" xfId="43152"/>
    <cellStyle name="Total 10 17" xfId="43153"/>
    <cellStyle name="Total 10 18" xfId="43154"/>
    <cellStyle name="Total 10 19" xfId="43155"/>
    <cellStyle name="Total 10 2" xfId="3581"/>
    <cellStyle name="Total 10 2 10" xfId="43156"/>
    <cellStyle name="Total 10 2 11" xfId="43157"/>
    <cellStyle name="Total 10 2 12" xfId="43158"/>
    <cellStyle name="Total 10 2 13" xfId="43159"/>
    <cellStyle name="Total 10 2 14" xfId="43160"/>
    <cellStyle name="Total 10 2 15" xfId="43161"/>
    <cellStyle name="Total 10 2 16" xfId="43162"/>
    <cellStyle name="Total 10 2 17" xfId="43163"/>
    <cellStyle name="Total 10 2 18" xfId="43164"/>
    <cellStyle name="Total 10 2 19" xfId="43165"/>
    <cellStyle name="Total 10 2 2" xfId="43166"/>
    <cellStyle name="Total 10 2 20" xfId="43167"/>
    <cellStyle name="Total 10 2 21" xfId="43168"/>
    <cellStyle name="Total 10 2 22" xfId="43169"/>
    <cellStyle name="Total 10 2 23" xfId="43170"/>
    <cellStyle name="Total 10 2 24" xfId="43171"/>
    <cellStyle name="Total 10 2 25" xfId="43172"/>
    <cellStyle name="Total 10 2 26" xfId="43173"/>
    <cellStyle name="Total 10 2 27" xfId="43174"/>
    <cellStyle name="Total 10 2 28" xfId="43175"/>
    <cellStyle name="Total 10 2 29" xfId="43176"/>
    <cellStyle name="Total 10 2 3" xfId="43177"/>
    <cellStyle name="Total 10 2 30" xfId="43178"/>
    <cellStyle name="Total 10 2 31" xfId="43179"/>
    <cellStyle name="Total 10 2 32" xfId="43180"/>
    <cellStyle name="Total 10 2 33" xfId="43181"/>
    <cellStyle name="Total 10 2 34" xfId="43182"/>
    <cellStyle name="Total 10 2 35" xfId="43183"/>
    <cellStyle name="Total 10 2 36" xfId="43184"/>
    <cellStyle name="Total 10 2 37" xfId="43185"/>
    <cellStyle name="Total 10 2 38" xfId="43186"/>
    <cellStyle name="Total 10 2 39" xfId="43187"/>
    <cellStyle name="Total 10 2 4" xfId="43188"/>
    <cellStyle name="Total 10 2 40" xfId="43189"/>
    <cellStyle name="Total 10 2 41" xfId="43190"/>
    <cellStyle name="Total 10 2 42" xfId="43191"/>
    <cellStyle name="Total 10 2 43" xfId="43192"/>
    <cellStyle name="Total 10 2 44" xfId="43193"/>
    <cellStyle name="Total 10 2 45" xfId="43194"/>
    <cellStyle name="Total 10 2 46" xfId="43195"/>
    <cellStyle name="Total 10 2 47" xfId="43196"/>
    <cellStyle name="Total 10 2 48" xfId="43197"/>
    <cellStyle name="Total 10 2 49" xfId="43198"/>
    <cellStyle name="Total 10 2 5" xfId="43199"/>
    <cellStyle name="Total 10 2 50" xfId="43200"/>
    <cellStyle name="Total 10 2 51" xfId="43201"/>
    <cellStyle name="Total 10 2 52" xfId="43202"/>
    <cellStyle name="Total 10 2 53" xfId="43203"/>
    <cellStyle name="Total 10 2 54" xfId="43204"/>
    <cellStyle name="Total 10 2 55" xfId="43205"/>
    <cellStyle name="Total 10 2 56" xfId="43206"/>
    <cellStyle name="Total 10 2 57" xfId="43207"/>
    <cellStyle name="Total 10 2 58" xfId="43208"/>
    <cellStyle name="Total 10 2 59" xfId="43209"/>
    <cellStyle name="Total 10 2 6" xfId="43210"/>
    <cellStyle name="Total 10 2 60" xfId="43211"/>
    <cellStyle name="Total 10 2 61" xfId="43212"/>
    <cellStyle name="Total 10 2 62" xfId="43213"/>
    <cellStyle name="Total 10 2 63" xfId="43214"/>
    <cellStyle name="Total 10 2 64" xfId="43215"/>
    <cellStyle name="Total 10 2 65" xfId="43216"/>
    <cellStyle name="Total 10 2 66" xfId="43217"/>
    <cellStyle name="Total 10 2 67" xfId="43218"/>
    <cellStyle name="Total 10 2 7" xfId="43219"/>
    <cellStyle name="Total 10 2 8" xfId="43220"/>
    <cellStyle name="Total 10 2 9" xfId="43221"/>
    <cellStyle name="Total 10 20" xfId="43222"/>
    <cellStyle name="Total 10 21" xfId="43223"/>
    <cellStyle name="Total 10 22" xfId="43224"/>
    <cellStyle name="Total 10 23" xfId="43225"/>
    <cellStyle name="Total 10 24" xfId="43226"/>
    <cellStyle name="Total 10 25" xfId="43227"/>
    <cellStyle name="Total 10 26" xfId="43228"/>
    <cellStyle name="Total 10 27" xfId="43229"/>
    <cellStyle name="Total 10 28" xfId="43230"/>
    <cellStyle name="Total 10 29" xfId="43231"/>
    <cellStyle name="Total 10 3" xfId="3582"/>
    <cellStyle name="Total 10 3 10" xfId="43232"/>
    <cellStyle name="Total 10 3 11" xfId="43233"/>
    <cellStyle name="Total 10 3 12" xfId="43234"/>
    <cellStyle name="Total 10 3 13" xfId="43235"/>
    <cellStyle name="Total 10 3 14" xfId="43236"/>
    <cellStyle name="Total 10 3 15" xfId="43237"/>
    <cellStyle name="Total 10 3 16" xfId="43238"/>
    <cellStyle name="Total 10 3 17" xfId="43239"/>
    <cellStyle name="Total 10 3 18" xfId="43240"/>
    <cellStyle name="Total 10 3 19" xfId="43241"/>
    <cellStyle name="Total 10 3 2" xfId="43242"/>
    <cellStyle name="Total 10 3 20" xfId="43243"/>
    <cellStyle name="Total 10 3 21" xfId="43244"/>
    <cellStyle name="Total 10 3 22" xfId="43245"/>
    <cellStyle name="Total 10 3 23" xfId="43246"/>
    <cellStyle name="Total 10 3 24" xfId="43247"/>
    <cellStyle name="Total 10 3 25" xfId="43248"/>
    <cellStyle name="Total 10 3 26" xfId="43249"/>
    <cellStyle name="Total 10 3 27" xfId="43250"/>
    <cellStyle name="Total 10 3 28" xfId="43251"/>
    <cellStyle name="Total 10 3 29" xfId="43252"/>
    <cellStyle name="Total 10 3 3" xfId="43253"/>
    <cellStyle name="Total 10 3 30" xfId="43254"/>
    <cellStyle name="Total 10 3 31" xfId="43255"/>
    <cellStyle name="Total 10 3 32" xfId="43256"/>
    <cellStyle name="Total 10 3 33" xfId="43257"/>
    <cellStyle name="Total 10 3 34" xfId="43258"/>
    <cellStyle name="Total 10 3 35" xfId="43259"/>
    <cellStyle name="Total 10 3 36" xfId="43260"/>
    <cellStyle name="Total 10 3 37" xfId="43261"/>
    <cellStyle name="Total 10 3 38" xfId="43262"/>
    <cellStyle name="Total 10 3 39" xfId="43263"/>
    <cellStyle name="Total 10 3 4" xfId="43264"/>
    <cellStyle name="Total 10 3 40" xfId="43265"/>
    <cellStyle name="Total 10 3 41" xfId="43266"/>
    <cellStyle name="Total 10 3 42" xfId="43267"/>
    <cellStyle name="Total 10 3 43" xfId="43268"/>
    <cellStyle name="Total 10 3 44" xfId="43269"/>
    <cellStyle name="Total 10 3 45" xfId="43270"/>
    <cellStyle name="Total 10 3 46" xfId="43271"/>
    <cellStyle name="Total 10 3 47" xfId="43272"/>
    <cellStyle name="Total 10 3 48" xfId="43273"/>
    <cellStyle name="Total 10 3 49" xfId="43274"/>
    <cellStyle name="Total 10 3 5" xfId="43275"/>
    <cellStyle name="Total 10 3 50" xfId="43276"/>
    <cellStyle name="Total 10 3 51" xfId="43277"/>
    <cellStyle name="Total 10 3 52" xfId="43278"/>
    <cellStyle name="Total 10 3 53" xfId="43279"/>
    <cellStyle name="Total 10 3 54" xfId="43280"/>
    <cellStyle name="Total 10 3 55" xfId="43281"/>
    <cellStyle name="Total 10 3 56" xfId="43282"/>
    <cellStyle name="Total 10 3 57" xfId="43283"/>
    <cellStyle name="Total 10 3 58" xfId="43284"/>
    <cellStyle name="Total 10 3 59" xfId="43285"/>
    <cellStyle name="Total 10 3 6" xfId="43286"/>
    <cellStyle name="Total 10 3 60" xfId="43287"/>
    <cellStyle name="Total 10 3 61" xfId="43288"/>
    <cellStyle name="Total 10 3 62" xfId="43289"/>
    <cellStyle name="Total 10 3 63" xfId="43290"/>
    <cellStyle name="Total 10 3 64" xfId="43291"/>
    <cellStyle name="Total 10 3 65" xfId="43292"/>
    <cellStyle name="Total 10 3 66" xfId="43293"/>
    <cellStyle name="Total 10 3 67" xfId="43294"/>
    <cellStyle name="Total 10 3 7" xfId="43295"/>
    <cellStyle name="Total 10 3 8" xfId="43296"/>
    <cellStyle name="Total 10 3 9" xfId="43297"/>
    <cellStyle name="Total 10 30" xfId="43298"/>
    <cellStyle name="Total 10 31" xfId="43299"/>
    <cellStyle name="Total 10 32" xfId="43300"/>
    <cellStyle name="Total 10 33" xfId="43301"/>
    <cellStyle name="Total 10 34" xfId="43302"/>
    <cellStyle name="Total 10 35" xfId="43303"/>
    <cellStyle name="Total 10 36" xfId="43304"/>
    <cellStyle name="Total 10 37" xfId="43305"/>
    <cellStyle name="Total 10 38" xfId="43306"/>
    <cellStyle name="Total 10 39" xfId="43307"/>
    <cellStyle name="Total 10 4" xfId="43308"/>
    <cellStyle name="Total 10 40" xfId="43309"/>
    <cellStyle name="Total 10 41" xfId="43310"/>
    <cellStyle name="Total 10 42" xfId="43311"/>
    <cellStyle name="Total 10 43" xfId="43312"/>
    <cellStyle name="Total 10 44" xfId="43313"/>
    <cellStyle name="Total 10 45" xfId="43314"/>
    <cellStyle name="Total 10 46" xfId="43315"/>
    <cellStyle name="Total 10 47" xfId="43316"/>
    <cellStyle name="Total 10 48" xfId="43317"/>
    <cellStyle name="Total 10 49" xfId="43318"/>
    <cellStyle name="Total 10 5" xfId="43319"/>
    <cellStyle name="Total 10 50" xfId="43320"/>
    <cellStyle name="Total 10 51" xfId="43321"/>
    <cellStyle name="Total 10 52" xfId="43322"/>
    <cellStyle name="Total 10 53" xfId="43323"/>
    <cellStyle name="Total 10 54" xfId="43324"/>
    <cellStyle name="Total 10 55" xfId="43325"/>
    <cellStyle name="Total 10 56" xfId="43326"/>
    <cellStyle name="Total 10 57" xfId="43327"/>
    <cellStyle name="Total 10 58" xfId="43328"/>
    <cellStyle name="Total 10 59" xfId="43329"/>
    <cellStyle name="Total 10 6" xfId="43330"/>
    <cellStyle name="Total 10 60" xfId="43331"/>
    <cellStyle name="Total 10 61" xfId="43332"/>
    <cellStyle name="Total 10 62" xfId="43333"/>
    <cellStyle name="Total 10 63" xfId="43334"/>
    <cellStyle name="Total 10 64" xfId="43335"/>
    <cellStyle name="Total 10 65" xfId="43336"/>
    <cellStyle name="Total 10 66" xfId="43337"/>
    <cellStyle name="Total 10 67" xfId="43338"/>
    <cellStyle name="Total 10 68" xfId="43339"/>
    <cellStyle name="Total 10 69" xfId="43340"/>
    <cellStyle name="Total 10 7" xfId="43341"/>
    <cellStyle name="Total 10 8" xfId="43342"/>
    <cellStyle name="Total 10 9" xfId="43343"/>
    <cellStyle name="Total 11" xfId="1567"/>
    <cellStyle name="Total 11 10" xfId="43344"/>
    <cellStyle name="Total 11 11" xfId="43345"/>
    <cellStyle name="Total 11 12" xfId="43346"/>
    <cellStyle name="Total 11 13" xfId="43347"/>
    <cellStyle name="Total 11 14" xfId="43348"/>
    <cellStyle name="Total 11 15" xfId="43349"/>
    <cellStyle name="Total 11 16" xfId="43350"/>
    <cellStyle name="Total 11 17" xfId="43351"/>
    <cellStyle name="Total 11 18" xfId="43352"/>
    <cellStyle name="Total 11 19" xfId="43353"/>
    <cellStyle name="Total 11 2" xfId="3583"/>
    <cellStyle name="Total 11 2 10" xfId="43354"/>
    <cellStyle name="Total 11 2 11" xfId="43355"/>
    <cellStyle name="Total 11 2 12" xfId="43356"/>
    <cellStyle name="Total 11 2 13" xfId="43357"/>
    <cellStyle name="Total 11 2 14" xfId="43358"/>
    <cellStyle name="Total 11 2 15" xfId="43359"/>
    <cellStyle name="Total 11 2 16" xfId="43360"/>
    <cellStyle name="Total 11 2 17" xfId="43361"/>
    <cellStyle name="Total 11 2 18" xfId="43362"/>
    <cellStyle name="Total 11 2 19" xfId="43363"/>
    <cellStyle name="Total 11 2 2" xfId="43364"/>
    <cellStyle name="Total 11 2 20" xfId="43365"/>
    <cellStyle name="Total 11 2 21" xfId="43366"/>
    <cellStyle name="Total 11 2 22" xfId="43367"/>
    <cellStyle name="Total 11 2 23" xfId="43368"/>
    <cellStyle name="Total 11 2 24" xfId="43369"/>
    <cellStyle name="Total 11 2 25" xfId="43370"/>
    <cellStyle name="Total 11 2 26" xfId="43371"/>
    <cellStyle name="Total 11 2 27" xfId="43372"/>
    <cellStyle name="Total 11 2 28" xfId="43373"/>
    <cellStyle name="Total 11 2 29" xfId="43374"/>
    <cellStyle name="Total 11 2 3" xfId="43375"/>
    <cellStyle name="Total 11 2 30" xfId="43376"/>
    <cellStyle name="Total 11 2 31" xfId="43377"/>
    <cellStyle name="Total 11 2 32" xfId="43378"/>
    <cellStyle name="Total 11 2 33" xfId="43379"/>
    <cellStyle name="Total 11 2 34" xfId="43380"/>
    <cellStyle name="Total 11 2 35" xfId="43381"/>
    <cellStyle name="Total 11 2 36" xfId="43382"/>
    <cellStyle name="Total 11 2 37" xfId="43383"/>
    <cellStyle name="Total 11 2 38" xfId="43384"/>
    <cellStyle name="Total 11 2 39" xfId="43385"/>
    <cellStyle name="Total 11 2 4" xfId="43386"/>
    <cellStyle name="Total 11 2 40" xfId="43387"/>
    <cellStyle name="Total 11 2 41" xfId="43388"/>
    <cellStyle name="Total 11 2 42" xfId="43389"/>
    <cellStyle name="Total 11 2 43" xfId="43390"/>
    <cellStyle name="Total 11 2 44" xfId="43391"/>
    <cellStyle name="Total 11 2 45" xfId="43392"/>
    <cellStyle name="Total 11 2 46" xfId="43393"/>
    <cellStyle name="Total 11 2 47" xfId="43394"/>
    <cellStyle name="Total 11 2 48" xfId="43395"/>
    <cellStyle name="Total 11 2 49" xfId="43396"/>
    <cellStyle name="Total 11 2 5" xfId="43397"/>
    <cellStyle name="Total 11 2 50" xfId="43398"/>
    <cellStyle name="Total 11 2 51" xfId="43399"/>
    <cellStyle name="Total 11 2 52" xfId="43400"/>
    <cellStyle name="Total 11 2 53" xfId="43401"/>
    <cellStyle name="Total 11 2 54" xfId="43402"/>
    <cellStyle name="Total 11 2 55" xfId="43403"/>
    <cellStyle name="Total 11 2 56" xfId="43404"/>
    <cellStyle name="Total 11 2 57" xfId="43405"/>
    <cellStyle name="Total 11 2 58" xfId="43406"/>
    <cellStyle name="Total 11 2 59" xfId="43407"/>
    <cellStyle name="Total 11 2 6" xfId="43408"/>
    <cellStyle name="Total 11 2 60" xfId="43409"/>
    <cellStyle name="Total 11 2 61" xfId="43410"/>
    <cellStyle name="Total 11 2 62" xfId="43411"/>
    <cellStyle name="Total 11 2 63" xfId="43412"/>
    <cellStyle name="Total 11 2 64" xfId="43413"/>
    <cellStyle name="Total 11 2 65" xfId="43414"/>
    <cellStyle name="Total 11 2 66" xfId="43415"/>
    <cellStyle name="Total 11 2 67" xfId="43416"/>
    <cellStyle name="Total 11 2 7" xfId="43417"/>
    <cellStyle name="Total 11 2 8" xfId="43418"/>
    <cellStyle name="Total 11 2 9" xfId="43419"/>
    <cellStyle name="Total 11 20" xfId="43420"/>
    <cellStyle name="Total 11 21" xfId="43421"/>
    <cellStyle name="Total 11 22" xfId="43422"/>
    <cellStyle name="Total 11 23" xfId="43423"/>
    <cellStyle name="Total 11 24" xfId="43424"/>
    <cellStyle name="Total 11 25" xfId="43425"/>
    <cellStyle name="Total 11 26" xfId="43426"/>
    <cellStyle name="Total 11 27" xfId="43427"/>
    <cellStyle name="Total 11 28" xfId="43428"/>
    <cellStyle name="Total 11 29" xfId="43429"/>
    <cellStyle name="Total 11 3" xfId="3584"/>
    <cellStyle name="Total 11 3 10" xfId="43430"/>
    <cellStyle name="Total 11 3 11" xfId="43431"/>
    <cellStyle name="Total 11 3 12" xfId="43432"/>
    <cellStyle name="Total 11 3 13" xfId="43433"/>
    <cellStyle name="Total 11 3 14" xfId="43434"/>
    <cellStyle name="Total 11 3 15" xfId="43435"/>
    <cellStyle name="Total 11 3 16" xfId="43436"/>
    <cellStyle name="Total 11 3 17" xfId="43437"/>
    <cellStyle name="Total 11 3 18" xfId="43438"/>
    <cellStyle name="Total 11 3 19" xfId="43439"/>
    <cellStyle name="Total 11 3 2" xfId="43440"/>
    <cellStyle name="Total 11 3 20" xfId="43441"/>
    <cellStyle name="Total 11 3 21" xfId="43442"/>
    <cellStyle name="Total 11 3 22" xfId="43443"/>
    <cellStyle name="Total 11 3 23" xfId="43444"/>
    <cellStyle name="Total 11 3 24" xfId="43445"/>
    <cellStyle name="Total 11 3 25" xfId="43446"/>
    <cellStyle name="Total 11 3 26" xfId="43447"/>
    <cellStyle name="Total 11 3 27" xfId="43448"/>
    <cellStyle name="Total 11 3 28" xfId="43449"/>
    <cellStyle name="Total 11 3 29" xfId="43450"/>
    <cellStyle name="Total 11 3 3" xfId="43451"/>
    <cellStyle name="Total 11 3 30" xfId="43452"/>
    <cellStyle name="Total 11 3 31" xfId="43453"/>
    <cellStyle name="Total 11 3 32" xfId="43454"/>
    <cellStyle name="Total 11 3 33" xfId="43455"/>
    <cellStyle name="Total 11 3 34" xfId="43456"/>
    <cellStyle name="Total 11 3 35" xfId="43457"/>
    <cellStyle name="Total 11 3 36" xfId="43458"/>
    <cellStyle name="Total 11 3 37" xfId="43459"/>
    <cellStyle name="Total 11 3 38" xfId="43460"/>
    <cellStyle name="Total 11 3 39" xfId="43461"/>
    <cellStyle name="Total 11 3 4" xfId="43462"/>
    <cellStyle name="Total 11 3 40" xfId="43463"/>
    <cellStyle name="Total 11 3 41" xfId="43464"/>
    <cellStyle name="Total 11 3 42" xfId="43465"/>
    <cellStyle name="Total 11 3 43" xfId="43466"/>
    <cellStyle name="Total 11 3 44" xfId="43467"/>
    <cellStyle name="Total 11 3 45" xfId="43468"/>
    <cellStyle name="Total 11 3 46" xfId="43469"/>
    <cellStyle name="Total 11 3 47" xfId="43470"/>
    <cellStyle name="Total 11 3 48" xfId="43471"/>
    <cellStyle name="Total 11 3 49" xfId="43472"/>
    <cellStyle name="Total 11 3 5" xfId="43473"/>
    <cellStyle name="Total 11 3 50" xfId="43474"/>
    <cellStyle name="Total 11 3 51" xfId="43475"/>
    <cellStyle name="Total 11 3 52" xfId="43476"/>
    <cellStyle name="Total 11 3 53" xfId="43477"/>
    <cellStyle name="Total 11 3 54" xfId="43478"/>
    <cellStyle name="Total 11 3 55" xfId="43479"/>
    <cellStyle name="Total 11 3 56" xfId="43480"/>
    <cellStyle name="Total 11 3 57" xfId="43481"/>
    <cellStyle name="Total 11 3 58" xfId="43482"/>
    <cellStyle name="Total 11 3 59" xfId="43483"/>
    <cellStyle name="Total 11 3 6" xfId="43484"/>
    <cellStyle name="Total 11 3 60" xfId="43485"/>
    <cellStyle name="Total 11 3 61" xfId="43486"/>
    <cellStyle name="Total 11 3 62" xfId="43487"/>
    <cellStyle name="Total 11 3 63" xfId="43488"/>
    <cellStyle name="Total 11 3 64" xfId="43489"/>
    <cellStyle name="Total 11 3 65" xfId="43490"/>
    <cellStyle name="Total 11 3 66" xfId="43491"/>
    <cellStyle name="Total 11 3 67" xfId="43492"/>
    <cellStyle name="Total 11 3 7" xfId="43493"/>
    <cellStyle name="Total 11 3 8" xfId="43494"/>
    <cellStyle name="Total 11 3 9" xfId="43495"/>
    <cellStyle name="Total 11 30" xfId="43496"/>
    <cellStyle name="Total 11 31" xfId="43497"/>
    <cellStyle name="Total 11 32" xfId="43498"/>
    <cellStyle name="Total 11 33" xfId="43499"/>
    <cellStyle name="Total 11 34" xfId="43500"/>
    <cellStyle name="Total 11 35" xfId="43501"/>
    <cellStyle name="Total 11 36" xfId="43502"/>
    <cellStyle name="Total 11 37" xfId="43503"/>
    <cellStyle name="Total 11 38" xfId="43504"/>
    <cellStyle name="Total 11 39" xfId="43505"/>
    <cellStyle name="Total 11 4" xfId="43506"/>
    <cellStyle name="Total 11 40" xfId="43507"/>
    <cellStyle name="Total 11 41" xfId="43508"/>
    <cellStyle name="Total 11 42" xfId="43509"/>
    <cellStyle name="Total 11 43" xfId="43510"/>
    <cellStyle name="Total 11 44" xfId="43511"/>
    <cellStyle name="Total 11 45" xfId="43512"/>
    <cellStyle name="Total 11 46" xfId="43513"/>
    <cellStyle name="Total 11 47" xfId="43514"/>
    <cellStyle name="Total 11 48" xfId="43515"/>
    <cellStyle name="Total 11 49" xfId="43516"/>
    <cellStyle name="Total 11 5" xfId="43517"/>
    <cellStyle name="Total 11 50" xfId="43518"/>
    <cellStyle name="Total 11 51" xfId="43519"/>
    <cellStyle name="Total 11 52" xfId="43520"/>
    <cellStyle name="Total 11 53" xfId="43521"/>
    <cellStyle name="Total 11 54" xfId="43522"/>
    <cellStyle name="Total 11 55" xfId="43523"/>
    <cellStyle name="Total 11 56" xfId="43524"/>
    <cellStyle name="Total 11 57" xfId="43525"/>
    <cellStyle name="Total 11 58" xfId="43526"/>
    <cellStyle name="Total 11 59" xfId="43527"/>
    <cellStyle name="Total 11 6" xfId="43528"/>
    <cellStyle name="Total 11 60" xfId="43529"/>
    <cellStyle name="Total 11 61" xfId="43530"/>
    <cellStyle name="Total 11 62" xfId="43531"/>
    <cellStyle name="Total 11 63" xfId="43532"/>
    <cellStyle name="Total 11 64" xfId="43533"/>
    <cellStyle name="Total 11 65" xfId="43534"/>
    <cellStyle name="Total 11 66" xfId="43535"/>
    <cellStyle name="Total 11 67" xfId="43536"/>
    <cellStyle name="Total 11 68" xfId="43537"/>
    <cellStyle name="Total 11 69" xfId="43538"/>
    <cellStyle name="Total 11 7" xfId="43539"/>
    <cellStyle name="Total 11 8" xfId="43540"/>
    <cellStyle name="Total 11 9" xfId="43541"/>
    <cellStyle name="Total 12" xfId="1568"/>
    <cellStyle name="Total 12 10" xfId="43542"/>
    <cellStyle name="Total 12 11" xfId="43543"/>
    <cellStyle name="Total 12 12" xfId="43544"/>
    <cellStyle name="Total 12 13" xfId="43545"/>
    <cellStyle name="Total 12 14" xfId="43546"/>
    <cellStyle name="Total 12 15" xfId="43547"/>
    <cellStyle name="Total 12 16" xfId="43548"/>
    <cellStyle name="Total 12 17" xfId="43549"/>
    <cellStyle name="Total 12 18" xfId="43550"/>
    <cellStyle name="Total 12 19" xfId="43551"/>
    <cellStyle name="Total 12 2" xfId="3585"/>
    <cellStyle name="Total 12 2 10" xfId="43552"/>
    <cellStyle name="Total 12 2 11" xfId="43553"/>
    <cellStyle name="Total 12 2 12" xfId="43554"/>
    <cellStyle name="Total 12 2 13" xfId="43555"/>
    <cellStyle name="Total 12 2 14" xfId="43556"/>
    <cellStyle name="Total 12 2 15" xfId="43557"/>
    <cellStyle name="Total 12 2 16" xfId="43558"/>
    <cellStyle name="Total 12 2 17" xfId="43559"/>
    <cellStyle name="Total 12 2 18" xfId="43560"/>
    <cellStyle name="Total 12 2 19" xfId="43561"/>
    <cellStyle name="Total 12 2 2" xfId="43562"/>
    <cellStyle name="Total 12 2 20" xfId="43563"/>
    <cellStyle name="Total 12 2 21" xfId="43564"/>
    <cellStyle name="Total 12 2 22" xfId="43565"/>
    <cellStyle name="Total 12 2 23" xfId="43566"/>
    <cellStyle name="Total 12 2 24" xfId="43567"/>
    <cellStyle name="Total 12 2 25" xfId="43568"/>
    <cellStyle name="Total 12 2 26" xfId="43569"/>
    <cellStyle name="Total 12 2 27" xfId="43570"/>
    <cellStyle name="Total 12 2 28" xfId="43571"/>
    <cellStyle name="Total 12 2 29" xfId="43572"/>
    <cellStyle name="Total 12 2 3" xfId="43573"/>
    <cellStyle name="Total 12 2 30" xfId="43574"/>
    <cellStyle name="Total 12 2 31" xfId="43575"/>
    <cellStyle name="Total 12 2 32" xfId="43576"/>
    <cellStyle name="Total 12 2 33" xfId="43577"/>
    <cellStyle name="Total 12 2 34" xfId="43578"/>
    <cellStyle name="Total 12 2 35" xfId="43579"/>
    <cellStyle name="Total 12 2 36" xfId="43580"/>
    <cellStyle name="Total 12 2 37" xfId="43581"/>
    <cellStyle name="Total 12 2 38" xfId="43582"/>
    <cellStyle name="Total 12 2 39" xfId="43583"/>
    <cellStyle name="Total 12 2 4" xfId="43584"/>
    <cellStyle name="Total 12 2 40" xfId="43585"/>
    <cellStyle name="Total 12 2 41" xfId="43586"/>
    <cellStyle name="Total 12 2 42" xfId="43587"/>
    <cellStyle name="Total 12 2 43" xfId="43588"/>
    <cellStyle name="Total 12 2 44" xfId="43589"/>
    <cellStyle name="Total 12 2 45" xfId="43590"/>
    <cellStyle name="Total 12 2 46" xfId="43591"/>
    <cellStyle name="Total 12 2 47" xfId="43592"/>
    <cellStyle name="Total 12 2 48" xfId="43593"/>
    <cellStyle name="Total 12 2 49" xfId="43594"/>
    <cellStyle name="Total 12 2 5" xfId="43595"/>
    <cellStyle name="Total 12 2 50" xfId="43596"/>
    <cellStyle name="Total 12 2 51" xfId="43597"/>
    <cellStyle name="Total 12 2 52" xfId="43598"/>
    <cellStyle name="Total 12 2 53" xfId="43599"/>
    <cellStyle name="Total 12 2 54" xfId="43600"/>
    <cellStyle name="Total 12 2 55" xfId="43601"/>
    <cellStyle name="Total 12 2 56" xfId="43602"/>
    <cellStyle name="Total 12 2 57" xfId="43603"/>
    <cellStyle name="Total 12 2 58" xfId="43604"/>
    <cellStyle name="Total 12 2 59" xfId="43605"/>
    <cellStyle name="Total 12 2 6" xfId="43606"/>
    <cellStyle name="Total 12 2 60" xfId="43607"/>
    <cellStyle name="Total 12 2 61" xfId="43608"/>
    <cellStyle name="Total 12 2 62" xfId="43609"/>
    <cellStyle name="Total 12 2 63" xfId="43610"/>
    <cellStyle name="Total 12 2 64" xfId="43611"/>
    <cellStyle name="Total 12 2 65" xfId="43612"/>
    <cellStyle name="Total 12 2 66" xfId="43613"/>
    <cellStyle name="Total 12 2 67" xfId="43614"/>
    <cellStyle name="Total 12 2 7" xfId="43615"/>
    <cellStyle name="Total 12 2 8" xfId="43616"/>
    <cellStyle name="Total 12 2 9" xfId="43617"/>
    <cellStyle name="Total 12 20" xfId="43618"/>
    <cellStyle name="Total 12 21" xfId="43619"/>
    <cellStyle name="Total 12 22" xfId="43620"/>
    <cellStyle name="Total 12 23" xfId="43621"/>
    <cellStyle name="Total 12 24" xfId="43622"/>
    <cellStyle name="Total 12 25" xfId="43623"/>
    <cellStyle name="Total 12 26" xfId="43624"/>
    <cellStyle name="Total 12 27" xfId="43625"/>
    <cellStyle name="Total 12 28" xfId="43626"/>
    <cellStyle name="Total 12 29" xfId="43627"/>
    <cellStyle name="Total 12 3" xfId="3586"/>
    <cellStyle name="Total 12 3 10" xfId="43628"/>
    <cellStyle name="Total 12 3 11" xfId="43629"/>
    <cellStyle name="Total 12 3 12" xfId="43630"/>
    <cellStyle name="Total 12 3 13" xfId="43631"/>
    <cellStyle name="Total 12 3 14" xfId="43632"/>
    <cellStyle name="Total 12 3 15" xfId="43633"/>
    <cellStyle name="Total 12 3 16" xfId="43634"/>
    <cellStyle name="Total 12 3 17" xfId="43635"/>
    <cellStyle name="Total 12 3 18" xfId="43636"/>
    <cellStyle name="Total 12 3 19" xfId="43637"/>
    <cellStyle name="Total 12 3 2" xfId="43638"/>
    <cellStyle name="Total 12 3 20" xfId="43639"/>
    <cellStyle name="Total 12 3 21" xfId="43640"/>
    <cellStyle name="Total 12 3 22" xfId="43641"/>
    <cellStyle name="Total 12 3 23" xfId="43642"/>
    <cellStyle name="Total 12 3 24" xfId="43643"/>
    <cellStyle name="Total 12 3 25" xfId="43644"/>
    <cellStyle name="Total 12 3 26" xfId="43645"/>
    <cellStyle name="Total 12 3 27" xfId="43646"/>
    <cellStyle name="Total 12 3 28" xfId="43647"/>
    <cellStyle name="Total 12 3 29" xfId="43648"/>
    <cellStyle name="Total 12 3 3" xfId="43649"/>
    <cellStyle name="Total 12 3 30" xfId="43650"/>
    <cellStyle name="Total 12 3 31" xfId="43651"/>
    <cellStyle name="Total 12 3 32" xfId="43652"/>
    <cellStyle name="Total 12 3 33" xfId="43653"/>
    <cellStyle name="Total 12 3 34" xfId="43654"/>
    <cellStyle name="Total 12 3 35" xfId="43655"/>
    <cellStyle name="Total 12 3 36" xfId="43656"/>
    <cellStyle name="Total 12 3 37" xfId="43657"/>
    <cellStyle name="Total 12 3 38" xfId="43658"/>
    <cellStyle name="Total 12 3 39" xfId="43659"/>
    <cellStyle name="Total 12 3 4" xfId="43660"/>
    <cellStyle name="Total 12 3 40" xfId="43661"/>
    <cellStyle name="Total 12 3 41" xfId="43662"/>
    <cellStyle name="Total 12 3 42" xfId="43663"/>
    <cellStyle name="Total 12 3 43" xfId="43664"/>
    <cellStyle name="Total 12 3 44" xfId="43665"/>
    <cellStyle name="Total 12 3 45" xfId="43666"/>
    <cellStyle name="Total 12 3 46" xfId="43667"/>
    <cellStyle name="Total 12 3 47" xfId="43668"/>
    <cellStyle name="Total 12 3 48" xfId="43669"/>
    <cellStyle name="Total 12 3 49" xfId="43670"/>
    <cellStyle name="Total 12 3 5" xfId="43671"/>
    <cellStyle name="Total 12 3 50" xfId="43672"/>
    <cellStyle name="Total 12 3 51" xfId="43673"/>
    <cellStyle name="Total 12 3 52" xfId="43674"/>
    <cellStyle name="Total 12 3 53" xfId="43675"/>
    <cellStyle name="Total 12 3 54" xfId="43676"/>
    <cellStyle name="Total 12 3 55" xfId="43677"/>
    <cellStyle name="Total 12 3 56" xfId="43678"/>
    <cellStyle name="Total 12 3 57" xfId="43679"/>
    <cellStyle name="Total 12 3 58" xfId="43680"/>
    <cellStyle name="Total 12 3 59" xfId="43681"/>
    <cellStyle name="Total 12 3 6" xfId="43682"/>
    <cellStyle name="Total 12 3 60" xfId="43683"/>
    <cellStyle name="Total 12 3 61" xfId="43684"/>
    <cellStyle name="Total 12 3 62" xfId="43685"/>
    <cellStyle name="Total 12 3 63" xfId="43686"/>
    <cellStyle name="Total 12 3 64" xfId="43687"/>
    <cellStyle name="Total 12 3 65" xfId="43688"/>
    <cellStyle name="Total 12 3 66" xfId="43689"/>
    <cellStyle name="Total 12 3 67" xfId="43690"/>
    <cellStyle name="Total 12 3 7" xfId="43691"/>
    <cellStyle name="Total 12 3 8" xfId="43692"/>
    <cellStyle name="Total 12 3 9" xfId="43693"/>
    <cellStyle name="Total 12 30" xfId="43694"/>
    <cellStyle name="Total 12 31" xfId="43695"/>
    <cellStyle name="Total 12 32" xfId="43696"/>
    <cellStyle name="Total 12 33" xfId="43697"/>
    <cellStyle name="Total 12 34" xfId="43698"/>
    <cellStyle name="Total 12 35" xfId="43699"/>
    <cellStyle name="Total 12 36" xfId="43700"/>
    <cellStyle name="Total 12 37" xfId="43701"/>
    <cellStyle name="Total 12 38" xfId="43702"/>
    <cellStyle name="Total 12 39" xfId="43703"/>
    <cellStyle name="Total 12 4" xfId="43704"/>
    <cellStyle name="Total 12 40" xfId="43705"/>
    <cellStyle name="Total 12 41" xfId="43706"/>
    <cellStyle name="Total 12 42" xfId="43707"/>
    <cellStyle name="Total 12 43" xfId="43708"/>
    <cellStyle name="Total 12 44" xfId="43709"/>
    <cellStyle name="Total 12 45" xfId="43710"/>
    <cellStyle name="Total 12 46" xfId="43711"/>
    <cellStyle name="Total 12 47" xfId="43712"/>
    <cellStyle name="Total 12 48" xfId="43713"/>
    <cellStyle name="Total 12 49" xfId="43714"/>
    <cellStyle name="Total 12 5" xfId="43715"/>
    <cellStyle name="Total 12 50" xfId="43716"/>
    <cellStyle name="Total 12 51" xfId="43717"/>
    <cellStyle name="Total 12 52" xfId="43718"/>
    <cellStyle name="Total 12 53" xfId="43719"/>
    <cellStyle name="Total 12 54" xfId="43720"/>
    <cellStyle name="Total 12 55" xfId="43721"/>
    <cellStyle name="Total 12 56" xfId="43722"/>
    <cellStyle name="Total 12 57" xfId="43723"/>
    <cellStyle name="Total 12 58" xfId="43724"/>
    <cellStyle name="Total 12 59" xfId="43725"/>
    <cellStyle name="Total 12 6" xfId="43726"/>
    <cellStyle name="Total 12 60" xfId="43727"/>
    <cellStyle name="Total 12 61" xfId="43728"/>
    <cellStyle name="Total 12 62" xfId="43729"/>
    <cellStyle name="Total 12 63" xfId="43730"/>
    <cellStyle name="Total 12 64" xfId="43731"/>
    <cellStyle name="Total 12 65" xfId="43732"/>
    <cellStyle name="Total 12 66" xfId="43733"/>
    <cellStyle name="Total 12 67" xfId="43734"/>
    <cellStyle name="Total 12 68" xfId="43735"/>
    <cellStyle name="Total 12 69" xfId="43736"/>
    <cellStyle name="Total 12 7" xfId="43737"/>
    <cellStyle name="Total 12 8" xfId="43738"/>
    <cellStyle name="Total 12 9" xfId="43739"/>
    <cellStyle name="Total 13" xfId="1569"/>
    <cellStyle name="Total 13 10" xfId="43740"/>
    <cellStyle name="Total 13 11" xfId="43741"/>
    <cellStyle name="Total 13 12" xfId="43742"/>
    <cellStyle name="Total 13 13" xfId="43743"/>
    <cellStyle name="Total 13 14" xfId="43744"/>
    <cellStyle name="Total 13 15" xfId="43745"/>
    <cellStyle name="Total 13 16" xfId="43746"/>
    <cellStyle name="Total 13 17" xfId="43747"/>
    <cellStyle name="Total 13 18" xfId="43748"/>
    <cellStyle name="Total 13 19" xfId="43749"/>
    <cellStyle name="Total 13 2" xfId="3587"/>
    <cellStyle name="Total 13 2 10" xfId="43750"/>
    <cellStyle name="Total 13 2 11" xfId="43751"/>
    <cellStyle name="Total 13 2 12" xfId="43752"/>
    <cellStyle name="Total 13 2 13" xfId="43753"/>
    <cellStyle name="Total 13 2 14" xfId="43754"/>
    <cellStyle name="Total 13 2 15" xfId="43755"/>
    <cellStyle name="Total 13 2 16" xfId="43756"/>
    <cellStyle name="Total 13 2 17" xfId="43757"/>
    <cellStyle name="Total 13 2 18" xfId="43758"/>
    <cellStyle name="Total 13 2 19" xfId="43759"/>
    <cellStyle name="Total 13 2 2" xfId="43760"/>
    <cellStyle name="Total 13 2 20" xfId="43761"/>
    <cellStyle name="Total 13 2 21" xfId="43762"/>
    <cellStyle name="Total 13 2 22" xfId="43763"/>
    <cellStyle name="Total 13 2 23" xfId="43764"/>
    <cellStyle name="Total 13 2 24" xfId="43765"/>
    <cellStyle name="Total 13 2 25" xfId="43766"/>
    <cellStyle name="Total 13 2 26" xfId="43767"/>
    <cellStyle name="Total 13 2 27" xfId="43768"/>
    <cellStyle name="Total 13 2 28" xfId="43769"/>
    <cellStyle name="Total 13 2 29" xfId="43770"/>
    <cellStyle name="Total 13 2 3" xfId="43771"/>
    <cellStyle name="Total 13 2 30" xfId="43772"/>
    <cellStyle name="Total 13 2 31" xfId="43773"/>
    <cellStyle name="Total 13 2 32" xfId="43774"/>
    <cellStyle name="Total 13 2 33" xfId="43775"/>
    <cellStyle name="Total 13 2 34" xfId="43776"/>
    <cellStyle name="Total 13 2 35" xfId="43777"/>
    <cellStyle name="Total 13 2 36" xfId="43778"/>
    <cellStyle name="Total 13 2 37" xfId="43779"/>
    <cellStyle name="Total 13 2 38" xfId="43780"/>
    <cellStyle name="Total 13 2 39" xfId="43781"/>
    <cellStyle name="Total 13 2 4" xfId="43782"/>
    <cellStyle name="Total 13 2 40" xfId="43783"/>
    <cellStyle name="Total 13 2 41" xfId="43784"/>
    <cellStyle name="Total 13 2 42" xfId="43785"/>
    <cellStyle name="Total 13 2 43" xfId="43786"/>
    <cellStyle name="Total 13 2 44" xfId="43787"/>
    <cellStyle name="Total 13 2 45" xfId="43788"/>
    <cellStyle name="Total 13 2 46" xfId="43789"/>
    <cellStyle name="Total 13 2 47" xfId="43790"/>
    <cellStyle name="Total 13 2 48" xfId="43791"/>
    <cellStyle name="Total 13 2 49" xfId="43792"/>
    <cellStyle name="Total 13 2 5" xfId="43793"/>
    <cellStyle name="Total 13 2 50" xfId="43794"/>
    <cellStyle name="Total 13 2 51" xfId="43795"/>
    <cellStyle name="Total 13 2 52" xfId="43796"/>
    <cellStyle name="Total 13 2 53" xfId="43797"/>
    <cellStyle name="Total 13 2 54" xfId="43798"/>
    <cellStyle name="Total 13 2 55" xfId="43799"/>
    <cellStyle name="Total 13 2 56" xfId="43800"/>
    <cellStyle name="Total 13 2 57" xfId="43801"/>
    <cellStyle name="Total 13 2 58" xfId="43802"/>
    <cellStyle name="Total 13 2 59" xfId="43803"/>
    <cellStyle name="Total 13 2 6" xfId="43804"/>
    <cellStyle name="Total 13 2 60" xfId="43805"/>
    <cellStyle name="Total 13 2 61" xfId="43806"/>
    <cellStyle name="Total 13 2 62" xfId="43807"/>
    <cellStyle name="Total 13 2 63" xfId="43808"/>
    <cellStyle name="Total 13 2 64" xfId="43809"/>
    <cellStyle name="Total 13 2 65" xfId="43810"/>
    <cellStyle name="Total 13 2 66" xfId="43811"/>
    <cellStyle name="Total 13 2 67" xfId="43812"/>
    <cellStyle name="Total 13 2 7" xfId="43813"/>
    <cellStyle name="Total 13 2 8" xfId="43814"/>
    <cellStyle name="Total 13 2 9" xfId="43815"/>
    <cellStyle name="Total 13 20" xfId="43816"/>
    <cellStyle name="Total 13 21" xfId="43817"/>
    <cellStyle name="Total 13 22" xfId="43818"/>
    <cellStyle name="Total 13 23" xfId="43819"/>
    <cellStyle name="Total 13 24" xfId="43820"/>
    <cellStyle name="Total 13 25" xfId="43821"/>
    <cellStyle name="Total 13 26" xfId="43822"/>
    <cellStyle name="Total 13 27" xfId="43823"/>
    <cellStyle name="Total 13 28" xfId="43824"/>
    <cellStyle name="Total 13 29" xfId="43825"/>
    <cellStyle name="Total 13 3" xfId="3588"/>
    <cellStyle name="Total 13 3 10" xfId="43826"/>
    <cellStyle name="Total 13 3 11" xfId="43827"/>
    <cellStyle name="Total 13 3 12" xfId="43828"/>
    <cellStyle name="Total 13 3 13" xfId="43829"/>
    <cellStyle name="Total 13 3 14" xfId="43830"/>
    <cellStyle name="Total 13 3 15" xfId="43831"/>
    <cellStyle name="Total 13 3 16" xfId="43832"/>
    <cellStyle name="Total 13 3 17" xfId="43833"/>
    <cellStyle name="Total 13 3 18" xfId="43834"/>
    <cellStyle name="Total 13 3 19" xfId="43835"/>
    <cellStyle name="Total 13 3 2" xfId="43836"/>
    <cellStyle name="Total 13 3 20" xfId="43837"/>
    <cellStyle name="Total 13 3 21" xfId="43838"/>
    <cellStyle name="Total 13 3 22" xfId="43839"/>
    <cellStyle name="Total 13 3 23" xfId="43840"/>
    <cellStyle name="Total 13 3 24" xfId="43841"/>
    <cellStyle name="Total 13 3 25" xfId="43842"/>
    <cellStyle name="Total 13 3 26" xfId="43843"/>
    <cellStyle name="Total 13 3 27" xfId="43844"/>
    <cellStyle name="Total 13 3 28" xfId="43845"/>
    <cellStyle name="Total 13 3 29" xfId="43846"/>
    <cellStyle name="Total 13 3 3" xfId="43847"/>
    <cellStyle name="Total 13 3 30" xfId="43848"/>
    <cellStyle name="Total 13 3 31" xfId="43849"/>
    <cellStyle name="Total 13 3 32" xfId="43850"/>
    <cellStyle name="Total 13 3 33" xfId="43851"/>
    <cellStyle name="Total 13 3 34" xfId="43852"/>
    <cellStyle name="Total 13 3 35" xfId="43853"/>
    <cellStyle name="Total 13 3 36" xfId="43854"/>
    <cellStyle name="Total 13 3 37" xfId="43855"/>
    <cellStyle name="Total 13 3 38" xfId="43856"/>
    <cellStyle name="Total 13 3 39" xfId="43857"/>
    <cellStyle name="Total 13 3 4" xfId="43858"/>
    <cellStyle name="Total 13 3 40" xfId="43859"/>
    <cellStyle name="Total 13 3 41" xfId="43860"/>
    <cellStyle name="Total 13 3 42" xfId="43861"/>
    <cellStyle name="Total 13 3 43" xfId="43862"/>
    <cellStyle name="Total 13 3 44" xfId="43863"/>
    <cellStyle name="Total 13 3 45" xfId="43864"/>
    <cellStyle name="Total 13 3 46" xfId="43865"/>
    <cellStyle name="Total 13 3 47" xfId="43866"/>
    <cellStyle name="Total 13 3 48" xfId="43867"/>
    <cellStyle name="Total 13 3 49" xfId="43868"/>
    <cellStyle name="Total 13 3 5" xfId="43869"/>
    <cellStyle name="Total 13 3 50" xfId="43870"/>
    <cellStyle name="Total 13 3 51" xfId="43871"/>
    <cellStyle name="Total 13 3 52" xfId="43872"/>
    <cellStyle name="Total 13 3 53" xfId="43873"/>
    <cellStyle name="Total 13 3 54" xfId="43874"/>
    <cellStyle name="Total 13 3 55" xfId="43875"/>
    <cellStyle name="Total 13 3 56" xfId="43876"/>
    <cellStyle name="Total 13 3 57" xfId="43877"/>
    <cellStyle name="Total 13 3 58" xfId="43878"/>
    <cellStyle name="Total 13 3 59" xfId="43879"/>
    <cellStyle name="Total 13 3 6" xfId="43880"/>
    <cellStyle name="Total 13 3 60" xfId="43881"/>
    <cellStyle name="Total 13 3 61" xfId="43882"/>
    <cellStyle name="Total 13 3 62" xfId="43883"/>
    <cellStyle name="Total 13 3 63" xfId="43884"/>
    <cellStyle name="Total 13 3 64" xfId="43885"/>
    <cellStyle name="Total 13 3 65" xfId="43886"/>
    <cellStyle name="Total 13 3 66" xfId="43887"/>
    <cellStyle name="Total 13 3 67" xfId="43888"/>
    <cellStyle name="Total 13 3 7" xfId="43889"/>
    <cellStyle name="Total 13 3 8" xfId="43890"/>
    <cellStyle name="Total 13 3 9" xfId="43891"/>
    <cellStyle name="Total 13 30" xfId="43892"/>
    <cellStyle name="Total 13 31" xfId="43893"/>
    <cellStyle name="Total 13 32" xfId="43894"/>
    <cellStyle name="Total 13 33" xfId="43895"/>
    <cellStyle name="Total 13 34" xfId="43896"/>
    <cellStyle name="Total 13 35" xfId="43897"/>
    <cellStyle name="Total 13 36" xfId="43898"/>
    <cellStyle name="Total 13 37" xfId="43899"/>
    <cellStyle name="Total 13 38" xfId="43900"/>
    <cellStyle name="Total 13 39" xfId="43901"/>
    <cellStyle name="Total 13 4" xfId="43902"/>
    <cellStyle name="Total 13 40" xfId="43903"/>
    <cellStyle name="Total 13 41" xfId="43904"/>
    <cellStyle name="Total 13 42" xfId="43905"/>
    <cellStyle name="Total 13 43" xfId="43906"/>
    <cellStyle name="Total 13 44" xfId="43907"/>
    <cellStyle name="Total 13 45" xfId="43908"/>
    <cellStyle name="Total 13 46" xfId="43909"/>
    <cellStyle name="Total 13 47" xfId="43910"/>
    <cellStyle name="Total 13 48" xfId="43911"/>
    <cellStyle name="Total 13 49" xfId="43912"/>
    <cellStyle name="Total 13 5" xfId="43913"/>
    <cellStyle name="Total 13 50" xfId="43914"/>
    <cellStyle name="Total 13 51" xfId="43915"/>
    <cellStyle name="Total 13 52" xfId="43916"/>
    <cellStyle name="Total 13 53" xfId="43917"/>
    <cellStyle name="Total 13 54" xfId="43918"/>
    <cellStyle name="Total 13 55" xfId="43919"/>
    <cellStyle name="Total 13 56" xfId="43920"/>
    <cellStyle name="Total 13 57" xfId="43921"/>
    <cellStyle name="Total 13 58" xfId="43922"/>
    <cellStyle name="Total 13 59" xfId="43923"/>
    <cellStyle name="Total 13 6" xfId="43924"/>
    <cellStyle name="Total 13 60" xfId="43925"/>
    <cellStyle name="Total 13 61" xfId="43926"/>
    <cellStyle name="Total 13 62" xfId="43927"/>
    <cellStyle name="Total 13 63" xfId="43928"/>
    <cellStyle name="Total 13 64" xfId="43929"/>
    <cellStyle name="Total 13 65" xfId="43930"/>
    <cellStyle name="Total 13 66" xfId="43931"/>
    <cellStyle name="Total 13 67" xfId="43932"/>
    <cellStyle name="Total 13 68" xfId="43933"/>
    <cellStyle name="Total 13 69" xfId="43934"/>
    <cellStyle name="Total 13 7" xfId="43935"/>
    <cellStyle name="Total 13 8" xfId="43936"/>
    <cellStyle name="Total 13 9" xfId="43937"/>
    <cellStyle name="Total 14" xfId="1570"/>
    <cellStyle name="Total 14 10" xfId="43938"/>
    <cellStyle name="Total 14 11" xfId="43939"/>
    <cellStyle name="Total 14 12" xfId="43940"/>
    <cellStyle name="Total 14 13" xfId="43941"/>
    <cellStyle name="Total 14 14" xfId="43942"/>
    <cellStyle name="Total 14 15" xfId="43943"/>
    <cellStyle name="Total 14 16" xfId="43944"/>
    <cellStyle name="Total 14 17" xfId="43945"/>
    <cellStyle name="Total 14 18" xfId="43946"/>
    <cellStyle name="Total 14 19" xfId="43947"/>
    <cellStyle name="Total 14 2" xfId="3589"/>
    <cellStyle name="Total 14 2 10" xfId="43948"/>
    <cellStyle name="Total 14 2 11" xfId="43949"/>
    <cellStyle name="Total 14 2 12" xfId="43950"/>
    <cellStyle name="Total 14 2 13" xfId="43951"/>
    <cellStyle name="Total 14 2 14" xfId="43952"/>
    <cellStyle name="Total 14 2 15" xfId="43953"/>
    <cellStyle name="Total 14 2 16" xfId="43954"/>
    <cellStyle name="Total 14 2 17" xfId="43955"/>
    <cellStyle name="Total 14 2 18" xfId="43956"/>
    <cellStyle name="Total 14 2 19" xfId="43957"/>
    <cellStyle name="Total 14 2 2" xfId="43958"/>
    <cellStyle name="Total 14 2 20" xfId="43959"/>
    <cellStyle name="Total 14 2 21" xfId="43960"/>
    <cellStyle name="Total 14 2 22" xfId="43961"/>
    <cellStyle name="Total 14 2 23" xfId="43962"/>
    <cellStyle name="Total 14 2 24" xfId="43963"/>
    <cellStyle name="Total 14 2 25" xfId="43964"/>
    <cellStyle name="Total 14 2 26" xfId="43965"/>
    <cellStyle name="Total 14 2 27" xfId="43966"/>
    <cellStyle name="Total 14 2 28" xfId="43967"/>
    <cellStyle name="Total 14 2 29" xfId="43968"/>
    <cellStyle name="Total 14 2 3" xfId="43969"/>
    <cellStyle name="Total 14 2 30" xfId="43970"/>
    <cellStyle name="Total 14 2 31" xfId="43971"/>
    <cellStyle name="Total 14 2 32" xfId="43972"/>
    <cellStyle name="Total 14 2 33" xfId="43973"/>
    <cellStyle name="Total 14 2 34" xfId="43974"/>
    <cellStyle name="Total 14 2 35" xfId="43975"/>
    <cellStyle name="Total 14 2 36" xfId="43976"/>
    <cellStyle name="Total 14 2 37" xfId="43977"/>
    <cellStyle name="Total 14 2 38" xfId="43978"/>
    <cellStyle name="Total 14 2 39" xfId="43979"/>
    <cellStyle name="Total 14 2 4" xfId="43980"/>
    <cellStyle name="Total 14 2 40" xfId="43981"/>
    <cellStyle name="Total 14 2 41" xfId="43982"/>
    <cellStyle name="Total 14 2 42" xfId="43983"/>
    <cellStyle name="Total 14 2 43" xfId="43984"/>
    <cellStyle name="Total 14 2 44" xfId="43985"/>
    <cellStyle name="Total 14 2 45" xfId="43986"/>
    <cellStyle name="Total 14 2 46" xfId="43987"/>
    <cellStyle name="Total 14 2 47" xfId="43988"/>
    <cellStyle name="Total 14 2 48" xfId="43989"/>
    <cellStyle name="Total 14 2 49" xfId="43990"/>
    <cellStyle name="Total 14 2 5" xfId="43991"/>
    <cellStyle name="Total 14 2 50" xfId="43992"/>
    <cellStyle name="Total 14 2 51" xfId="43993"/>
    <cellStyle name="Total 14 2 52" xfId="43994"/>
    <cellStyle name="Total 14 2 53" xfId="43995"/>
    <cellStyle name="Total 14 2 54" xfId="43996"/>
    <cellStyle name="Total 14 2 55" xfId="43997"/>
    <cellStyle name="Total 14 2 56" xfId="43998"/>
    <cellStyle name="Total 14 2 57" xfId="43999"/>
    <cellStyle name="Total 14 2 58" xfId="44000"/>
    <cellStyle name="Total 14 2 59" xfId="44001"/>
    <cellStyle name="Total 14 2 6" xfId="44002"/>
    <cellStyle name="Total 14 2 60" xfId="44003"/>
    <cellStyle name="Total 14 2 61" xfId="44004"/>
    <cellStyle name="Total 14 2 62" xfId="44005"/>
    <cellStyle name="Total 14 2 63" xfId="44006"/>
    <cellStyle name="Total 14 2 64" xfId="44007"/>
    <cellStyle name="Total 14 2 65" xfId="44008"/>
    <cellStyle name="Total 14 2 66" xfId="44009"/>
    <cellStyle name="Total 14 2 67" xfId="44010"/>
    <cellStyle name="Total 14 2 7" xfId="44011"/>
    <cellStyle name="Total 14 2 8" xfId="44012"/>
    <cellStyle name="Total 14 2 9" xfId="44013"/>
    <cellStyle name="Total 14 20" xfId="44014"/>
    <cellStyle name="Total 14 21" xfId="44015"/>
    <cellStyle name="Total 14 22" xfId="44016"/>
    <cellStyle name="Total 14 23" xfId="44017"/>
    <cellStyle name="Total 14 24" xfId="44018"/>
    <cellStyle name="Total 14 25" xfId="44019"/>
    <cellStyle name="Total 14 26" xfId="44020"/>
    <cellStyle name="Total 14 27" xfId="44021"/>
    <cellStyle name="Total 14 28" xfId="44022"/>
    <cellStyle name="Total 14 29" xfId="44023"/>
    <cellStyle name="Total 14 3" xfId="3590"/>
    <cellStyle name="Total 14 3 10" xfId="44024"/>
    <cellStyle name="Total 14 3 11" xfId="44025"/>
    <cellStyle name="Total 14 3 12" xfId="44026"/>
    <cellStyle name="Total 14 3 13" xfId="44027"/>
    <cellStyle name="Total 14 3 14" xfId="44028"/>
    <cellStyle name="Total 14 3 15" xfId="44029"/>
    <cellStyle name="Total 14 3 16" xfId="44030"/>
    <cellStyle name="Total 14 3 17" xfId="44031"/>
    <cellStyle name="Total 14 3 18" xfId="44032"/>
    <cellStyle name="Total 14 3 19" xfId="44033"/>
    <cellStyle name="Total 14 3 2" xfId="44034"/>
    <cellStyle name="Total 14 3 20" xfId="44035"/>
    <cellStyle name="Total 14 3 21" xfId="44036"/>
    <cellStyle name="Total 14 3 22" xfId="44037"/>
    <cellStyle name="Total 14 3 23" xfId="44038"/>
    <cellStyle name="Total 14 3 24" xfId="44039"/>
    <cellStyle name="Total 14 3 25" xfId="44040"/>
    <cellStyle name="Total 14 3 26" xfId="44041"/>
    <cellStyle name="Total 14 3 27" xfId="44042"/>
    <cellStyle name="Total 14 3 28" xfId="44043"/>
    <cellStyle name="Total 14 3 29" xfId="44044"/>
    <cellStyle name="Total 14 3 3" xfId="44045"/>
    <cellStyle name="Total 14 3 30" xfId="44046"/>
    <cellStyle name="Total 14 3 31" xfId="44047"/>
    <cellStyle name="Total 14 3 32" xfId="44048"/>
    <cellStyle name="Total 14 3 33" xfId="44049"/>
    <cellStyle name="Total 14 3 34" xfId="44050"/>
    <cellStyle name="Total 14 3 35" xfId="44051"/>
    <cellStyle name="Total 14 3 36" xfId="44052"/>
    <cellStyle name="Total 14 3 37" xfId="44053"/>
    <cellStyle name="Total 14 3 38" xfId="44054"/>
    <cellStyle name="Total 14 3 39" xfId="44055"/>
    <cellStyle name="Total 14 3 4" xfId="44056"/>
    <cellStyle name="Total 14 3 40" xfId="44057"/>
    <cellStyle name="Total 14 3 41" xfId="44058"/>
    <cellStyle name="Total 14 3 42" xfId="44059"/>
    <cellStyle name="Total 14 3 43" xfId="44060"/>
    <cellStyle name="Total 14 3 44" xfId="44061"/>
    <cellStyle name="Total 14 3 45" xfId="44062"/>
    <cellStyle name="Total 14 3 46" xfId="44063"/>
    <cellStyle name="Total 14 3 47" xfId="44064"/>
    <cellStyle name="Total 14 3 48" xfId="44065"/>
    <cellStyle name="Total 14 3 49" xfId="44066"/>
    <cellStyle name="Total 14 3 5" xfId="44067"/>
    <cellStyle name="Total 14 3 50" xfId="44068"/>
    <cellStyle name="Total 14 3 51" xfId="44069"/>
    <cellStyle name="Total 14 3 52" xfId="44070"/>
    <cellStyle name="Total 14 3 53" xfId="44071"/>
    <cellStyle name="Total 14 3 54" xfId="44072"/>
    <cellStyle name="Total 14 3 55" xfId="44073"/>
    <cellStyle name="Total 14 3 56" xfId="44074"/>
    <cellStyle name="Total 14 3 57" xfId="44075"/>
    <cellStyle name="Total 14 3 58" xfId="44076"/>
    <cellStyle name="Total 14 3 59" xfId="44077"/>
    <cellStyle name="Total 14 3 6" xfId="44078"/>
    <cellStyle name="Total 14 3 60" xfId="44079"/>
    <cellStyle name="Total 14 3 61" xfId="44080"/>
    <cellStyle name="Total 14 3 62" xfId="44081"/>
    <cellStyle name="Total 14 3 63" xfId="44082"/>
    <cellStyle name="Total 14 3 64" xfId="44083"/>
    <cellStyle name="Total 14 3 65" xfId="44084"/>
    <cellStyle name="Total 14 3 66" xfId="44085"/>
    <cellStyle name="Total 14 3 67" xfId="44086"/>
    <cellStyle name="Total 14 3 7" xfId="44087"/>
    <cellStyle name="Total 14 3 8" xfId="44088"/>
    <cellStyle name="Total 14 3 9" xfId="44089"/>
    <cellStyle name="Total 14 30" xfId="44090"/>
    <cellStyle name="Total 14 31" xfId="44091"/>
    <cellStyle name="Total 14 32" xfId="44092"/>
    <cellStyle name="Total 14 33" xfId="44093"/>
    <cellStyle name="Total 14 34" xfId="44094"/>
    <cellStyle name="Total 14 35" xfId="44095"/>
    <cellStyle name="Total 14 36" xfId="44096"/>
    <cellStyle name="Total 14 37" xfId="44097"/>
    <cellStyle name="Total 14 38" xfId="44098"/>
    <cellStyle name="Total 14 39" xfId="44099"/>
    <cellStyle name="Total 14 4" xfId="44100"/>
    <cellStyle name="Total 14 40" xfId="44101"/>
    <cellStyle name="Total 14 41" xfId="44102"/>
    <cellStyle name="Total 14 42" xfId="44103"/>
    <cellStyle name="Total 14 43" xfId="44104"/>
    <cellStyle name="Total 14 44" xfId="44105"/>
    <cellStyle name="Total 14 45" xfId="44106"/>
    <cellStyle name="Total 14 46" xfId="44107"/>
    <cellStyle name="Total 14 47" xfId="44108"/>
    <cellStyle name="Total 14 48" xfId="44109"/>
    <cellStyle name="Total 14 49" xfId="44110"/>
    <cellStyle name="Total 14 5" xfId="44111"/>
    <cellStyle name="Total 14 50" xfId="44112"/>
    <cellStyle name="Total 14 51" xfId="44113"/>
    <cellStyle name="Total 14 52" xfId="44114"/>
    <cellStyle name="Total 14 53" xfId="44115"/>
    <cellStyle name="Total 14 54" xfId="44116"/>
    <cellStyle name="Total 14 55" xfId="44117"/>
    <cellStyle name="Total 14 56" xfId="44118"/>
    <cellStyle name="Total 14 57" xfId="44119"/>
    <cellStyle name="Total 14 58" xfId="44120"/>
    <cellStyle name="Total 14 59" xfId="44121"/>
    <cellStyle name="Total 14 6" xfId="44122"/>
    <cellStyle name="Total 14 60" xfId="44123"/>
    <cellStyle name="Total 14 61" xfId="44124"/>
    <cellStyle name="Total 14 62" xfId="44125"/>
    <cellStyle name="Total 14 63" xfId="44126"/>
    <cellStyle name="Total 14 64" xfId="44127"/>
    <cellStyle name="Total 14 65" xfId="44128"/>
    <cellStyle name="Total 14 66" xfId="44129"/>
    <cellStyle name="Total 14 67" xfId="44130"/>
    <cellStyle name="Total 14 68" xfId="44131"/>
    <cellStyle name="Total 14 69" xfId="44132"/>
    <cellStyle name="Total 14 7" xfId="44133"/>
    <cellStyle name="Total 14 8" xfId="44134"/>
    <cellStyle name="Total 14 9" xfId="44135"/>
    <cellStyle name="Total 15" xfId="1571"/>
    <cellStyle name="Total 15 10" xfId="44136"/>
    <cellStyle name="Total 15 11" xfId="44137"/>
    <cellStyle name="Total 15 12" xfId="44138"/>
    <cellStyle name="Total 15 13" xfId="44139"/>
    <cellStyle name="Total 15 14" xfId="44140"/>
    <cellStyle name="Total 15 15" xfId="44141"/>
    <cellStyle name="Total 15 16" xfId="44142"/>
    <cellStyle name="Total 15 17" xfId="44143"/>
    <cellStyle name="Total 15 18" xfId="44144"/>
    <cellStyle name="Total 15 19" xfId="44145"/>
    <cellStyle name="Total 15 2" xfId="3591"/>
    <cellStyle name="Total 15 2 10" xfId="44146"/>
    <cellStyle name="Total 15 2 11" xfId="44147"/>
    <cellStyle name="Total 15 2 12" xfId="44148"/>
    <cellStyle name="Total 15 2 13" xfId="44149"/>
    <cellStyle name="Total 15 2 14" xfId="44150"/>
    <cellStyle name="Total 15 2 15" xfId="44151"/>
    <cellStyle name="Total 15 2 16" xfId="44152"/>
    <cellStyle name="Total 15 2 17" xfId="44153"/>
    <cellStyle name="Total 15 2 18" xfId="44154"/>
    <cellStyle name="Total 15 2 19" xfId="44155"/>
    <cellStyle name="Total 15 2 2" xfId="44156"/>
    <cellStyle name="Total 15 2 20" xfId="44157"/>
    <cellStyle name="Total 15 2 21" xfId="44158"/>
    <cellStyle name="Total 15 2 22" xfId="44159"/>
    <cellStyle name="Total 15 2 23" xfId="44160"/>
    <cellStyle name="Total 15 2 24" xfId="44161"/>
    <cellStyle name="Total 15 2 25" xfId="44162"/>
    <cellStyle name="Total 15 2 26" xfId="44163"/>
    <cellStyle name="Total 15 2 27" xfId="44164"/>
    <cellStyle name="Total 15 2 28" xfId="44165"/>
    <cellStyle name="Total 15 2 29" xfId="44166"/>
    <cellStyle name="Total 15 2 3" xfId="44167"/>
    <cellStyle name="Total 15 2 30" xfId="44168"/>
    <cellStyle name="Total 15 2 31" xfId="44169"/>
    <cellStyle name="Total 15 2 32" xfId="44170"/>
    <cellStyle name="Total 15 2 33" xfId="44171"/>
    <cellStyle name="Total 15 2 34" xfId="44172"/>
    <cellStyle name="Total 15 2 35" xfId="44173"/>
    <cellStyle name="Total 15 2 36" xfId="44174"/>
    <cellStyle name="Total 15 2 37" xfId="44175"/>
    <cellStyle name="Total 15 2 38" xfId="44176"/>
    <cellStyle name="Total 15 2 39" xfId="44177"/>
    <cellStyle name="Total 15 2 4" xfId="44178"/>
    <cellStyle name="Total 15 2 40" xfId="44179"/>
    <cellStyle name="Total 15 2 41" xfId="44180"/>
    <cellStyle name="Total 15 2 42" xfId="44181"/>
    <cellStyle name="Total 15 2 43" xfId="44182"/>
    <cellStyle name="Total 15 2 44" xfId="44183"/>
    <cellStyle name="Total 15 2 45" xfId="44184"/>
    <cellStyle name="Total 15 2 46" xfId="44185"/>
    <cellStyle name="Total 15 2 47" xfId="44186"/>
    <cellStyle name="Total 15 2 48" xfId="44187"/>
    <cellStyle name="Total 15 2 49" xfId="44188"/>
    <cellStyle name="Total 15 2 5" xfId="44189"/>
    <cellStyle name="Total 15 2 50" xfId="44190"/>
    <cellStyle name="Total 15 2 51" xfId="44191"/>
    <cellStyle name="Total 15 2 52" xfId="44192"/>
    <cellStyle name="Total 15 2 53" xfId="44193"/>
    <cellStyle name="Total 15 2 54" xfId="44194"/>
    <cellStyle name="Total 15 2 55" xfId="44195"/>
    <cellStyle name="Total 15 2 56" xfId="44196"/>
    <cellStyle name="Total 15 2 57" xfId="44197"/>
    <cellStyle name="Total 15 2 58" xfId="44198"/>
    <cellStyle name="Total 15 2 59" xfId="44199"/>
    <cellStyle name="Total 15 2 6" xfId="44200"/>
    <cellStyle name="Total 15 2 60" xfId="44201"/>
    <cellStyle name="Total 15 2 61" xfId="44202"/>
    <cellStyle name="Total 15 2 62" xfId="44203"/>
    <cellStyle name="Total 15 2 63" xfId="44204"/>
    <cellStyle name="Total 15 2 64" xfId="44205"/>
    <cellStyle name="Total 15 2 65" xfId="44206"/>
    <cellStyle name="Total 15 2 66" xfId="44207"/>
    <cellStyle name="Total 15 2 67" xfId="44208"/>
    <cellStyle name="Total 15 2 7" xfId="44209"/>
    <cellStyle name="Total 15 2 8" xfId="44210"/>
    <cellStyle name="Total 15 2 9" xfId="44211"/>
    <cellStyle name="Total 15 20" xfId="44212"/>
    <cellStyle name="Total 15 21" xfId="44213"/>
    <cellStyle name="Total 15 22" xfId="44214"/>
    <cellStyle name="Total 15 23" xfId="44215"/>
    <cellStyle name="Total 15 24" xfId="44216"/>
    <cellStyle name="Total 15 25" xfId="44217"/>
    <cellStyle name="Total 15 26" xfId="44218"/>
    <cellStyle name="Total 15 27" xfId="44219"/>
    <cellStyle name="Total 15 28" xfId="44220"/>
    <cellStyle name="Total 15 29" xfId="44221"/>
    <cellStyle name="Total 15 3" xfId="3592"/>
    <cellStyle name="Total 15 3 10" xfId="44222"/>
    <cellStyle name="Total 15 3 11" xfId="44223"/>
    <cellStyle name="Total 15 3 12" xfId="44224"/>
    <cellStyle name="Total 15 3 13" xfId="44225"/>
    <cellStyle name="Total 15 3 14" xfId="44226"/>
    <cellStyle name="Total 15 3 15" xfId="44227"/>
    <cellStyle name="Total 15 3 16" xfId="44228"/>
    <cellStyle name="Total 15 3 17" xfId="44229"/>
    <cellStyle name="Total 15 3 18" xfId="44230"/>
    <cellStyle name="Total 15 3 19" xfId="44231"/>
    <cellStyle name="Total 15 3 2" xfId="44232"/>
    <cellStyle name="Total 15 3 20" xfId="44233"/>
    <cellStyle name="Total 15 3 21" xfId="44234"/>
    <cellStyle name="Total 15 3 22" xfId="44235"/>
    <cellStyle name="Total 15 3 23" xfId="44236"/>
    <cellStyle name="Total 15 3 24" xfId="44237"/>
    <cellStyle name="Total 15 3 25" xfId="44238"/>
    <cellStyle name="Total 15 3 26" xfId="44239"/>
    <cellStyle name="Total 15 3 27" xfId="44240"/>
    <cellStyle name="Total 15 3 28" xfId="44241"/>
    <cellStyle name="Total 15 3 29" xfId="44242"/>
    <cellStyle name="Total 15 3 3" xfId="44243"/>
    <cellStyle name="Total 15 3 30" xfId="44244"/>
    <cellStyle name="Total 15 3 31" xfId="44245"/>
    <cellStyle name="Total 15 3 32" xfId="44246"/>
    <cellStyle name="Total 15 3 33" xfId="44247"/>
    <cellStyle name="Total 15 3 34" xfId="44248"/>
    <cellStyle name="Total 15 3 35" xfId="44249"/>
    <cellStyle name="Total 15 3 36" xfId="44250"/>
    <cellStyle name="Total 15 3 37" xfId="44251"/>
    <cellStyle name="Total 15 3 38" xfId="44252"/>
    <cellStyle name="Total 15 3 39" xfId="44253"/>
    <cellStyle name="Total 15 3 4" xfId="44254"/>
    <cellStyle name="Total 15 3 40" xfId="44255"/>
    <cellStyle name="Total 15 3 41" xfId="44256"/>
    <cellStyle name="Total 15 3 42" xfId="44257"/>
    <cellStyle name="Total 15 3 43" xfId="44258"/>
    <cellStyle name="Total 15 3 44" xfId="44259"/>
    <cellStyle name="Total 15 3 45" xfId="44260"/>
    <cellStyle name="Total 15 3 46" xfId="44261"/>
    <cellStyle name="Total 15 3 47" xfId="44262"/>
    <cellStyle name="Total 15 3 48" xfId="44263"/>
    <cellStyle name="Total 15 3 49" xfId="44264"/>
    <cellStyle name="Total 15 3 5" xfId="44265"/>
    <cellStyle name="Total 15 3 50" xfId="44266"/>
    <cellStyle name="Total 15 3 51" xfId="44267"/>
    <cellStyle name="Total 15 3 52" xfId="44268"/>
    <cellStyle name="Total 15 3 53" xfId="44269"/>
    <cellStyle name="Total 15 3 54" xfId="44270"/>
    <cellStyle name="Total 15 3 55" xfId="44271"/>
    <cellStyle name="Total 15 3 56" xfId="44272"/>
    <cellStyle name="Total 15 3 57" xfId="44273"/>
    <cellStyle name="Total 15 3 58" xfId="44274"/>
    <cellStyle name="Total 15 3 59" xfId="44275"/>
    <cellStyle name="Total 15 3 6" xfId="44276"/>
    <cellStyle name="Total 15 3 60" xfId="44277"/>
    <cellStyle name="Total 15 3 61" xfId="44278"/>
    <cellStyle name="Total 15 3 62" xfId="44279"/>
    <cellStyle name="Total 15 3 63" xfId="44280"/>
    <cellStyle name="Total 15 3 64" xfId="44281"/>
    <cellStyle name="Total 15 3 65" xfId="44282"/>
    <cellStyle name="Total 15 3 66" xfId="44283"/>
    <cellStyle name="Total 15 3 67" xfId="44284"/>
    <cellStyle name="Total 15 3 7" xfId="44285"/>
    <cellStyle name="Total 15 3 8" xfId="44286"/>
    <cellStyle name="Total 15 3 9" xfId="44287"/>
    <cellStyle name="Total 15 30" xfId="44288"/>
    <cellStyle name="Total 15 31" xfId="44289"/>
    <cellStyle name="Total 15 32" xfId="44290"/>
    <cellStyle name="Total 15 33" xfId="44291"/>
    <cellStyle name="Total 15 34" xfId="44292"/>
    <cellStyle name="Total 15 35" xfId="44293"/>
    <cellStyle name="Total 15 36" xfId="44294"/>
    <cellStyle name="Total 15 37" xfId="44295"/>
    <cellStyle name="Total 15 38" xfId="44296"/>
    <cellStyle name="Total 15 39" xfId="44297"/>
    <cellStyle name="Total 15 4" xfId="44298"/>
    <cellStyle name="Total 15 40" xfId="44299"/>
    <cellStyle name="Total 15 41" xfId="44300"/>
    <cellStyle name="Total 15 42" xfId="44301"/>
    <cellStyle name="Total 15 43" xfId="44302"/>
    <cellStyle name="Total 15 44" xfId="44303"/>
    <cellStyle name="Total 15 45" xfId="44304"/>
    <cellStyle name="Total 15 46" xfId="44305"/>
    <cellStyle name="Total 15 47" xfId="44306"/>
    <cellStyle name="Total 15 48" xfId="44307"/>
    <cellStyle name="Total 15 49" xfId="44308"/>
    <cellStyle name="Total 15 5" xfId="44309"/>
    <cellStyle name="Total 15 50" xfId="44310"/>
    <cellStyle name="Total 15 51" xfId="44311"/>
    <cellStyle name="Total 15 52" xfId="44312"/>
    <cellStyle name="Total 15 53" xfId="44313"/>
    <cellStyle name="Total 15 54" xfId="44314"/>
    <cellStyle name="Total 15 55" xfId="44315"/>
    <cellStyle name="Total 15 56" xfId="44316"/>
    <cellStyle name="Total 15 57" xfId="44317"/>
    <cellStyle name="Total 15 58" xfId="44318"/>
    <cellStyle name="Total 15 59" xfId="44319"/>
    <cellStyle name="Total 15 6" xfId="44320"/>
    <cellStyle name="Total 15 60" xfId="44321"/>
    <cellStyle name="Total 15 61" xfId="44322"/>
    <cellStyle name="Total 15 62" xfId="44323"/>
    <cellStyle name="Total 15 63" xfId="44324"/>
    <cellStyle name="Total 15 64" xfId="44325"/>
    <cellStyle name="Total 15 65" xfId="44326"/>
    <cellStyle name="Total 15 66" xfId="44327"/>
    <cellStyle name="Total 15 67" xfId="44328"/>
    <cellStyle name="Total 15 68" xfId="44329"/>
    <cellStyle name="Total 15 69" xfId="44330"/>
    <cellStyle name="Total 15 7" xfId="44331"/>
    <cellStyle name="Total 15 8" xfId="44332"/>
    <cellStyle name="Total 15 9" xfId="44333"/>
    <cellStyle name="Total 16" xfId="1572"/>
    <cellStyle name="Total 16 10" xfId="44334"/>
    <cellStyle name="Total 16 11" xfId="44335"/>
    <cellStyle name="Total 16 12" xfId="44336"/>
    <cellStyle name="Total 16 13" xfId="44337"/>
    <cellStyle name="Total 16 14" xfId="44338"/>
    <cellStyle name="Total 16 15" xfId="44339"/>
    <cellStyle name="Total 16 16" xfId="44340"/>
    <cellStyle name="Total 16 17" xfId="44341"/>
    <cellStyle name="Total 16 18" xfId="44342"/>
    <cellStyle name="Total 16 19" xfId="44343"/>
    <cellStyle name="Total 16 2" xfId="3593"/>
    <cellStyle name="Total 16 2 10" xfId="44344"/>
    <cellStyle name="Total 16 2 11" xfId="44345"/>
    <cellStyle name="Total 16 2 12" xfId="44346"/>
    <cellStyle name="Total 16 2 13" xfId="44347"/>
    <cellStyle name="Total 16 2 14" xfId="44348"/>
    <cellStyle name="Total 16 2 15" xfId="44349"/>
    <cellStyle name="Total 16 2 16" xfId="44350"/>
    <cellStyle name="Total 16 2 17" xfId="44351"/>
    <cellStyle name="Total 16 2 18" xfId="44352"/>
    <cellStyle name="Total 16 2 19" xfId="44353"/>
    <cellStyle name="Total 16 2 2" xfId="44354"/>
    <cellStyle name="Total 16 2 20" xfId="44355"/>
    <cellStyle name="Total 16 2 21" xfId="44356"/>
    <cellStyle name="Total 16 2 22" xfId="44357"/>
    <cellStyle name="Total 16 2 23" xfId="44358"/>
    <cellStyle name="Total 16 2 24" xfId="44359"/>
    <cellStyle name="Total 16 2 25" xfId="44360"/>
    <cellStyle name="Total 16 2 26" xfId="44361"/>
    <cellStyle name="Total 16 2 27" xfId="44362"/>
    <cellStyle name="Total 16 2 28" xfId="44363"/>
    <cellStyle name="Total 16 2 29" xfId="44364"/>
    <cellStyle name="Total 16 2 3" xfId="44365"/>
    <cellStyle name="Total 16 2 30" xfId="44366"/>
    <cellStyle name="Total 16 2 31" xfId="44367"/>
    <cellStyle name="Total 16 2 32" xfId="44368"/>
    <cellStyle name="Total 16 2 33" xfId="44369"/>
    <cellStyle name="Total 16 2 34" xfId="44370"/>
    <cellStyle name="Total 16 2 35" xfId="44371"/>
    <cellStyle name="Total 16 2 36" xfId="44372"/>
    <cellStyle name="Total 16 2 37" xfId="44373"/>
    <cellStyle name="Total 16 2 38" xfId="44374"/>
    <cellStyle name="Total 16 2 39" xfId="44375"/>
    <cellStyle name="Total 16 2 4" xfId="44376"/>
    <cellStyle name="Total 16 2 40" xfId="44377"/>
    <cellStyle name="Total 16 2 41" xfId="44378"/>
    <cellStyle name="Total 16 2 42" xfId="44379"/>
    <cellStyle name="Total 16 2 43" xfId="44380"/>
    <cellStyle name="Total 16 2 44" xfId="44381"/>
    <cellStyle name="Total 16 2 45" xfId="44382"/>
    <cellStyle name="Total 16 2 46" xfId="44383"/>
    <cellStyle name="Total 16 2 47" xfId="44384"/>
    <cellStyle name="Total 16 2 48" xfId="44385"/>
    <cellStyle name="Total 16 2 49" xfId="44386"/>
    <cellStyle name="Total 16 2 5" xfId="44387"/>
    <cellStyle name="Total 16 2 50" xfId="44388"/>
    <cellStyle name="Total 16 2 51" xfId="44389"/>
    <cellStyle name="Total 16 2 52" xfId="44390"/>
    <cellStyle name="Total 16 2 53" xfId="44391"/>
    <cellStyle name="Total 16 2 54" xfId="44392"/>
    <cellStyle name="Total 16 2 55" xfId="44393"/>
    <cellStyle name="Total 16 2 56" xfId="44394"/>
    <cellStyle name="Total 16 2 57" xfId="44395"/>
    <cellStyle name="Total 16 2 58" xfId="44396"/>
    <cellStyle name="Total 16 2 59" xfId="44397"/>
    <cellStyle name="Total 16 2 6" xfId="44398"/>
    <cellStyle name="Total 16 2 60" xfId="44399"/>
    <cellStyle name="Total 16 2 61" xfId="44400"/>
    <cellStyle name="Total 16 2 62" xfId="44401"/>
    <cellStyle name="Total 16 2 63" xfId="44402"/>
    <cellStyle name="Total 16 2 64" xfId="44403"/>
    <cellStyle name="Total 16 2 65" xfId="44404"/>
    <cellStyle name="Total 16 2 66" xfId="44405"/>
    <cellStyle name="Total 16 2 67" xfId="44406"/>
    <cellStyle name="Total 16 2 7" xfId="44407"/>
    <cellStyle name="Total 16 2 8" xfId="44408"/>
    <cellStyle name="Total 16 2 9" xfId="44409"/>
    <cellStyle name="Total 16 20" xfId="44410"/>
    <cellStyle name="Total 16 21" xfId="44411"/>
    <cellStyle name="Total 16 22" xfId="44412"/>
    <cellStyle name="Total 16 23" xfId="44413"/>
    <cellStyle name="Total 16 24" xfId="44414"/>
    <cellStyle name="Total 16 25" xfId="44415"/>
    <cellStyle name="Total 16 26" xfId="44416"/>
    <cellStyle name="Total 16 27" xfId="44417"/>
    <cellStyle name="Total 16 28" xfId="44418"/>
    <cellStyle name="Total 16 29" xfId="44419"/>
    <cellStyle name="Total 16 3" xfId="3594"/>
    <cellStyle name="Total 16 3 10" xfId="44420"/>
    <cellStyle name="Total 16 3 11" xfId="44421"/>
    <cellStyle name="Total 16 3 12" xfId="44422"/>
    <cellStyle name="Total 16 3 13" xfId="44423"/>
    <cellStyle name="Total 16 3 14" xfId="44424"/>
    <cellStyle name="Total 16 3 15" xfId="44425"/>
    <cellStyle name="Total 16 3 16" xfId="44426"/>
    <cellStyle name="Total 16 3 17" xfId="44427"/>
    <cellStyle name="Total 16 3 18" xfId="44428"/>
    <cellStyle name="Total 16 3 19" xfId="44429"/>
    <cellStyle name="Total 16 3 2" xfId="44430"/>
    <cellStyle name="Total 16 3 20" xfId="44431"/>
    <cellStyle name="Total 16 3 21" xfId="44432"/>
    <cellStyle name="Total 16 3 22" xfId="44433"/>
    <cellStyle name="Total 16 3 23" xfId="44434"/>
    <cellStyle name="Total 16 3 24" xfId="44435"/>
    <cellStyle name="Total 16 3 25" xfId="44436"/>
    <cellStyle name="Total 16 3 26" xfId="44437"/>
    <cellStyle name="Total 16 3 27" xfId="44438"/>
    <cellStyle name="Total 16 3 28" xfId="44439"/>
    <cellStyle name="Total 16 3 29" xfId="44440"/>
    <cellStyle name="Total 16 3 3" xfId="44441"/>
    <cellStyle name="Total 16 3 30" xfId="44442"/>
    <cellStyle name="Total 16 3 31" xfId="44443"/>
    <cellStyle name="Total 16 3 32" xfId="44444"/>
    <cellStyle name="Total 16 3 33" xfId="44445"/>
    <cellStyle name="Total 16 3 34" xfId="44446"/>
    <cellStyle name="Total 16 3 35" xfId="44447"/>
    <cellStyle name="Total 16 3 36" xfId="44448"/>
    <cellStyle name="Total 16 3 37" xfId="44449"/>
    <cellStyle name="Total 16 3 38" xfId="44450"/>
    <cellStyle name="Total 16 3 39" xfId="44451"/>
    <cellStyle name="Total 16 3 4" xfId="44452"/>
    <cellStyle name="Total 16 3 40" xfId="44453"/>
    <cellStyle name="Total 16 3 41" xfId="44454"/>
    <cellStyle name="Total 16 3 42" xfId="44455"/>
    <cellStyle name="Total 16 3 43" xfId="44456"/>
    <cellStyle name="Total 16 3 44" xfId="44457"/>
    <cellStyle name="Total 16 3 45" xfId="44458"/>
    <cellStyle name="Total 16 3 46" xfId="44459"/>
    <cellStyle name="Total 16 3 47" xfId="44460"/>
    <cellStyle name="Total 16 3 48" xfId="44461"/>
    <cellStyle name="Total 16 3 49" xfId="44462"/>
    <cellStyle name="Total 16 3 5" xfId="44463"/>
    <cellStyle name="Total 16 3 50" xfId="44464"/>
    <cellStyle name="Total 16 3 51" xfId="44465"/>
    <cellStyle name="Total 16 3 52" xfId="44466"/>
    <cellStyle name="Total 16 3 53" xfId="44467"/>
    <cellStyle name="Total 16 3 54" xfId="44468"/>
    <cellStyle name="Total 16 3 55" xfId="44469"/>
    <cellStyle name="Total 16 3 56" xfId="44470"/>
    <cellStyle name="Total 16 3 57" xfId="44471"/>
    <cellStyle name="Total 16 3 58" xfId="44472"/>
    <cellStyle name="Total 16 3 59" xfId="44473"/>
    <cellStyle name="Total 16 3 6" xfId="44474"/>
    <cellStyle name="Total 16 3 60" xfId="44475"/>
    <cellStyle name="Total 16 3 61" xfId="44476"/>
    <cellStyle name="Total 16 3 62" xfId="44477"/>
    <cellStyle name="Total 16 3 63" xfId="44478"/>
    <cellStyle name="Total 16 3 64" xfId="44479"/>
    <cellStyle name="Total 16 3 65" xfId="44480"/>
    <cellStyle name="Total 16 3 66" xfId="44481"/>
    <cellStyle name="Total 16 3 67" xfId="44482"/>
    <cellStyle name="Total 16 3 7" xfId="44483"/>
    <cellStyle name="Total 16 3 8" xfId="44484"/>
    <cellStyle name="Total 16 3 9" xfId="44485"/>
    <cellStyle name="Total 16 30" xfId="44486"/>
    <cellStyle name="Total 16 31" xfId="44487"/>
    <cellStyle name="Total 16 32" xfId="44488"/>
    <cellStyle name="Total 16 33" xfId="44489"/>
    <cellStyle name="Total 16 34" xfId="44490"/>
    <cellStyle name="Total 16 35" xfId="44491"/>
    <cellStyle name="Total 16 36" xfId="44492"/>
    <cellStyle name="Total 16 37" xfId="44493"/>
    <cellStyle name="Total 16 38" xfId="44494"/>
    <cellStyle name="Total 16 39" xfId="44495"/>
    <cellStyle name="Total 16 4" xfId="44496"/>
    <cellStyle name="Total 16 40" xfId="44497"/>
    <cellStyle name="Total 16 41" xfId="44498"/>
    <cellStyle name="Total 16 42" xfId="44499"/>
    <cellStyle name="Total 16 43" xfId="44500"/>
    <cellStyle name="Total 16 44" xfId="44501"/>
    <cellStyle name="Total 16 45" xfId="44502"/>
    <cellStyle name="Total 16 46" xfId="44503"/>
    <cellStyle name="Total 16 47" xfId="44504"/>
    <cellStyle name="Total 16 48" xfId="44505"/>
    <cellStyle name="Total 16 49" xfId="44506"/>
    <cellStyle name="Total 16 5" xfId="44507"/>
    <cellStyle name="Total 16 50" xfId="44508"/>
    <cellStyle name="Total 16 51" xfId="44509"/>
    <cellStyle name="Total 16 52" xfId="44510"/>
    <cellStyle name="Total 16 53" xfId="44511"/>
    <cellStyle name="Total 16 54" xfId="44512"/>
    <cellStyle name="Total 16 55" xfId="44513"/>
    <cellStyle name="Total 16 56" xfId="44514"/>
    <cellStyle name="Total 16 57" xfId="44515"/>
    <cellStyle name="Total 16 58" xfId="44516"/>
    <cellStyle name="Total 16 59" xfId="44517"/>
    <cellStyle name="Total 16 6" xfId="44518"/>
    <cellStyle name="Total 16 60" xfId="44519"/>
    <cellStyle name="Total 16 61" xfId="44520"/>
    <cellStyle name="Total 16 62" xfId="44521"/>
    <cellStyle name="Total 16 63" xfId="44522"/>
    <cellStyle name="Total 16 64" xfId="44523"/>
    <cellStyle name="Total 16 65" xfId="44524"/>
    <cellStyle name="Total 16 66" xfId="44525"/>
    <cellStyle name="Total 16 67" xfId="44526"/>
    <cellStyle name="Total 16 68" xfId="44527"/>
    <cellStyle name="Total 16 69" xfId="44528"/>
    <cellStyle name="Total 16 7" xfId="44529"/>
    <cellStyle name="Total 16 8" xfId="44530"/>
    <cellStyle name="Total 16 9" xfId="44531"/>
    <cellStyle name="Total 17" xfId="1573"/>
    <cellStyle name="Total 17 10" xfId="44532"/>
    <cellStyle name="Total 17 11" xfId="44533"/>
    <cellStyle name="Total 17 12" xfId="44534"/>
    <cellStyle name="Total 17 13" xfId="44535"/>
    <cellStyle name="Total 17 14" xfId="44536"/>
    <cellStyle name="Total 17 15" xfId="44537"/>
    <cellStyle name="Total 17 16" xfId="44538"/>
    <cellStyle name="Total 17 17" xfId="44539"/>
    <cellStyle name="Total 17 18" xfId="44540"/>
    <cellStyle name="Total 17 19" xfId="44541"/>
    <cellStyle name="Total 17 2" xfId="3595"/>
    <cellStyle name="Total 17 2 10" xfId="44542"/>
    <cellStyle name="Total 17 2 11" xfId="44543"/>
    <cellStyle name="Total 17 2 12" xfId="44544"/>
    <cellStyle name="Total 17 2 13" xfId="44545"/>
    <cellStyle name="Total 17 2 14" xfId="44546"/>
    <cellStyle name="Total 17 2 15" xfId="44547"/>
    <cellStyle name="Total 17 2 16" xfId="44548"/>
    <cellStyle name="Total 17 2 17" xfId="44549"/>
    <cellStyle name="Total 17 2 18" xfId="44550"/>
    <cellStyle name="Total 17 2 19" xfId="44551"/>
    <cellStyle name="Total 17 2 2" xfId="44552"/>
    <cellStyle name="Total 17 2 20" xfId="44553"/>
    <cellStyle name="Total 17 2 21" xfId="44554"/>
    <cellStyle name="Total 17 2 22" xfId="44555"/>
    <cellStyle name="Total 17 2 23" xfId="44556"/>
    <cellStyle name="Total 17 2 24" xfId="44557"/>
    <cellStyle name="Total 17 2 25" xfId="44558"/>
    <cellStyle name="Total 17 2 26" xfId="44559"/>
    <cellStyle name="Total 17 2 27" xfId="44560"/>
    <cellStyle name="Total 17 2 28" xfId="44561"/>
    <cellStyle name="Total 17 2 29" xfId="44562"/>
    <cellStyle name="Total 17 2 3" xfId="44563"/>
    <cellStyle name="Total 17 2 30" xfId="44564"/>
    <cellStyle name="Total 17 2 31" xfId="44565"/>
    <cellStyle name="Total 17 2 32" xfId="44566"/>
    <cellStyle name="Total 17 2 33" xfId="44567"/>
    <cellStyle name="Total 17 2 34" xfId="44568"/>
    <cellStyle name="Total 17 2 35" xfId="44569"/>
    <cellStyle name="Total 17 2 36" xfId="44570"/>
    <cellStyle name="Total 17 2 37" xfId="44571"/>
    <cellStyle name="Total 17 2 38" xfId="44572"/>
    <cellStyle name="Total 17 2 39" xfId="44573"/>
    <cellStyle name="Total 17 2 4" xfId="44574"/>
    <cellStyle name="Total 17 2 40" xfId="44575"/>
    <cellStyle name="Total 17 2 41" xfId="44576"/>
    <cellStyle name="Total 17 2 42" xfId="44577"/>
    <cellStyle name="Total 17 2 43" xfId="44578"/>
    <cellStyle name="Total 17 2 44" xfId="44579"/>
    <cellStyle name="Total 17 2 45" xfId="44580"/>
    <cellStyle name="Total 17 2 46" xfId="44581"/>
    <cellStyle name="Total 17 2 47" xfId="44582"/>
    <cellStyle name="Total 17 2 48" xfId="44583"/>
    <cellStyle name="Total 17 2 49" xfId="44584"/>
    <cellStyle name="Total 17 2 5" xfId="44585"/>
    <cellStyle name="Total 17 2 50" xfId="44586"/>
    <cellStyle name="Total 17 2 51" xfId="44587"/>
    <cellStyle name="Total 17 2 52" xfId="44588"/>
    <cellStyle name="Total 17 2 53" xfId="44589"/>
    <cellStyle name="Total 17 2 54" xfId="44590"/>
    <cellStyle name="Total 17 2 55" xfId="44591"/>
    <cellStyle name="Total 17 2 56" xfId="44592"/>
    <cellStyle name="Total 17 2 57" xfId="44593"/>
    <cellStyle name="Total 17 2 58" xfId="44594"/>
    <cellStyle name="Total 17 2 59" xfId="44595"/>
    <cellStyle name="Total 17 2 6" xfId="44596"/>
    <cellStyle name="Total 17 2 60" xfId="44597"/>
    <cellStyle name="Total 17 2 61" xfId="44598"/>
    <cellStyle name="Total 17 2 62" xfId="44599"/>
    <cellStyle name="Total 17 2 63" xfId="44600"/>
    <cellStyle name="Total 17 2 64" xfId="44601"/>
    <cellStyle name="Total 17 2 65" xfId="44602"/>
    <cellStyle name="Total 17 2 66" xfId="44603"/>
    <cellStyle name="Total 17 2 67" xfId="44604"/>
    <cellStyle name="Total 17 2 7" xfId="44605"/>
    <cellStyle name="Total 17 2 8" xfId="44606"/>
    <cellStyle name="Total 17 2 9" xfId="44607"/>
    <cellStyle name="Total 17 20" xfId="44608"/>
    <cellStyle name="Total 17 21" xfId="44609"/>
    <cellStyle name="Total 17 22" xfId="44610"/>
    <cellStyle name="Total 17 23" xfId="44611"/>
    <cellStyle name="Total 17 24" xfId="44612"/>
    <cellStyle name="Total 17 25" xfId="44613"/>
    <cellStyle name="Total 17 26" xfId="44614"/>
    <cellStyle name="Total 17 27" xfId="44615"/>
    <cellStyle name="Total 17 28" xfId="44616"/>
    <cellStyle name="Total 17 29" xfId="44617"/>
    <cellStyle name="Total 17 3" xfId="3596"/>
    <cellStyle name="Total 17 3 10" xfId="44618"/>
    <cellStyle name="Total 17 3 11" xfId="44619"/>
    <cellStyle name="Total 17 3 12" xfId="44620"/>
    <cellStyle name="Total 17 3 13" xfId="44621"/>
    <cellStyle name="Total 17 3 14" xfId="44622"/>
    <cellStyle name="Total 17 3 15" xfId="44623"/>
    <cellStyle name="Total 17 3 16" xfId="44624"/>
    <cellStyle name="Total 17 3 17" xfId="44625"/>
    <cellStyle name="Total 17 3 18" xfId="44626"/>
    <cellStyle name="Total 17 3 19" xfId="44627"/>
    <cellStyle name="Total 17 3 2" xfId="44628"/>
    <cellStyle name="Total 17 3 20" xfId="44629"/>
    <cellStyle name="Total 17 3 21" xfId="44630"/>
    <cellStyle name="Total 17 3 22" xfId="44631"/>
    <cellStyle name="Total 17 3 23" xfId="44632"/>
    <cellStyle name="Total 17 3 24" xfId="44633"/>
    <cellStyle name="Total 17 3 25" xfId="44634"/>
    <cellStyle name="Total 17 3 26" xfId="44635"/>
    <cellStyle name="Total 17 3 27" xfId="44636"/>
    <cellStyle name="Total 17 3 28" xfId="44637"/>
    <cellStyle name="Total 17 3 29" xfId="44638"/>
    <cellStyle name="Total 17 3 3" xfId="44639"/>
    <cellStyle name="Total 17 3 30" xfId="44640"/>
    <cellStyle name="Total 17 3 31" xfId="44641"/>
    <cellStyle name="Total 17 3 32" xfId="44642"/>
    <cellStyle name="Total 17 3 33" xfId="44643"/>
    <cellStyle name="Total 17 3 34" xfId="44644"/>
    <cellStyle name="Total 17 3 35" xfId="44645"/>
    <cellStyle name="Total 17 3 36" xfId="44646"/>
    <cellStyle name="Total 17 3 37" xfId="44647"/>
    <cellStyle name="Total 17 3 38" xfId="44648"/>
    <cellStyle name="Total 17 3 39" xfId="44649"/>
    <cellStyle name="Total 17 3 4" xfId="44650"/>
    <cellStyle name="Total 17 3 40" xfId="44651"/>
    <cellStyle name="Total 17 3 41" xfId="44652"/>
    <cellStyle name="Total 17 3 42" xfId="44653"/>
    <cellStyle name="Total 17 3 43" xfId="44654"/>
    <cellStyle name="Total 17 3 44" xfId="44655"/>
    <cellStyle name="Total 17 3 45" xfId="44656"/>
    <cellStyle name="Total 17 3 46" xfId="44657"/>
    <cellStyle name="Total 17 3 47" xfId="44658"/>
    <cellStyle name="Total 17 3 48" xfId="44659"/>
    <cellStyle name="Total 17 3 49" xfId="44660"/>
    <cellStyle name="Total 17 3 5" xfId="44661"/>
    <cellStyle name="Total 17 3 50" xfId="44662"/>
    <cellStyle name="Total 17 3 51" xfId="44663"/>
    <cellStyle name="Total 17 3 52" xfId="44664"/>
    <cellStyle name="Total 17 3 53" xfId="44665"/>
    <cellStyle name="Total 17 3 54" xfId="44666"/>
    <cellStyle name="Total 17 3 55" xfId="44667"/>
    <cellStyle name="Total 17 3 56" xfId="44668"/>
    <cellStyle name="Total 17 3 57" xfId="44669"/>
    <cellStyle name="Total 17 3 58" xfId="44670"/>
    <cellStyle name="Total 17 3 59" xfId="44671"/>
    <cellStyle name="Total 17 3 6" xfId="44672"/>
    <cellStyle name="Total 17 3 60" xfId="44673"/>
    <cellStyle name="Total 17 3 61" xfId="44674"/>
    <cellStyle name="Total 17 3 62" xfId="44675"/>
    <cellStyle name="Total 17 3 63" xfId="44676"/>
    <cellStyle name="Total 17 3 64" xfId="44677"/>
    <cellStyle name="Total 17 3 65" xfId="44678"/>
    <cellStyle name="Total 17 3 66" xfId="44679"/>
    <cellStyle name="Total 17 3 67" xfId="44680"/>
    <cellStyle name="Total 17 3 7" xfId="44681"/>
    <cellStyle name="Total 17 3 8" xfId="44682"/>
    <cellStyle name="Total 17 3 9" xfId="44683"/>
    <cellStyle name="Total 17 30" xfId="44684"/>
    <cellStyle name="Total 17 31" xfId="44685"/>
    <cellStyle name="Total 17 32" xfId="44686"/>
    <cellStyle name="Total 17 33" xfId="44687"/>
    <cellStyle name="Total 17 34" xfId="44688"/>
    <cellStyle name="Total 17 35" xfId="44689"/>
    <cellStyle name="Total 17 36" xfId="44690"/>
    <cellStyle name="Total 17 37" xfId="44691"/>
    <cellStyle name="Total 17 38" xfId="44692"/>
    <cellStyle name="Total 17 39" xfId="44693"/>
    <cellStyle name="Total 17 4" xfId="44694"/>
    <cellStyle name="Total 17 40" xfId="44695"/>
    <cellStyle name="Total 17 41" xfId="44696"/>
    <cellStyle name="Total 17 42" xfId="44697"/>
    <cellStyle name="Total 17 43" xfId="44698"/>
    <cellStyle name="Total 17 44" xfId="44699"/>
    <cellStyle name="Total 17 45" xfId="44700"/>
    <cellStyle name="Total 17 46" xfId="44701"/>
    <cellStyle name="Total 17 47" xfId="44702"/>
    <cellStyle name="Total 17 48" xfId="44703"/>
    <cellStyle name="Total 17 49" xfId="44704"/>
    <cellStyle name="Total 17 5" xfId="44705"/>
    <cellStyle name="Total 17 50" xfId="44706"/>
    <cellStyle name="Total 17 51" xfId="44707"/>
    <cellStyle name="Total 17 52" xfId="44708"/>
    <cellStyle name="Total 17 53" xfId="44709"/>
    <cellStyle name="Total 17 54" xfId="44710"/>
    <cellStyle name="Total 17 55" xfId="44711"/>
    <cellStyle name="Total 17 56" xfId="44712"/>
    <cellStyle name="Total 17 57" xfId="44713"/>
    <cellStyle name="Total 17 58" xfId="44714"/>
    <cellStyle name="Total 17 59" xfId="44715"/>
    <cellStyle name="Total 17 6" xfId="44716"/>
    <cellStyle name="Total 17 60" xfId="44717"/>
    <cellStyle name="Total 17 61" xfId="44718"/>
    <cellStyle name="Total 17 62" xfId="44719"/>
    <cellStyle name="Total 17 63" xfId="44720"/>
    <cellStyle name="Total 17 64" xfId="44721"/>
    <cellStyle name="Total 17 65" xfId="44722"/>
    <cellStyle name="Total 17 66" xfId="44723"/>
    <cellStyle name="Total 17 67" xfId="44724"/>
    <cellStyle name="Total 17 68" xfId="44725"/>
    <cellStyle name="Total 17 69" xfId="44726"/>
    <cellStyle name="Total 17 7" xfId="44727"/>
    <cellStyle name="Total 17 8" xfId="44728"/>
    <cellStyle name="Total 17 9" xfId="44729"/>
    <cellStyle name="Total 18" xfId="1574"/>
    <cellStyle name="Total 18 10" xfId="44730"/>
    <cellStyle name="Total 18 11" xfId="44731"/>
    <cellStyle name="Total 18 12" xfId="44732"/>
    <cellStyle name="Total 18 13" xfId="44733"/>
    <cellStyle name="Total 18 14" xfId="44734"/>
    <cellStyle name="Total 18 15" xfId="44735"/>
    <cellStyle name="Total 18 16" xfId="44736"/>
    <cellStyle name="Total 18 17" xfId="44737"/>
    <cellStyle name="Total 18 18" xfId="44738"/>
    <cellStyle name="Total 18 19" xfId="44739"/>
    <cellStyle name="Total 18 2" xfId="3597"/>
    <cellStyle name="Total 18 2 10" xfId="44740"/>
    <cellStyle name="Total 18 2 11" xfId="44741"/>
    <cellStyle name="Total 18 2 12" xfId="44742"/>
    <cellStyle name="Total 18 2 13" xfId="44743"/>
    <cellStyle name="Total 18 2 14" xfId="44744"/>
    <cellStyle name="Total 18 2 15" xfId="44745"/>
    <cellStyle name="Total 18 2 16" xfId="44746"/>
    <cellStyle name="Total 18 2 17" xfId="44747"/>
    <cellStyle name="Total 18 2 18" xfId="44748"/>
    <cellStyle name="Total 18 2 19" xfId="44749"/>
    <cellStyle name="Total 18 2 2" xfId="44750"/>
    <cellStyle name="Total 18 2 20" xfId="44751"/>
    <cellStyle name="Total 18 2 21" xfId="44752"/>
    <cellStyle name="Total 18 2 22" xfId="44753"/>
    <cellStyle name="Total 18 2 23" xfId="44754"/>
    <cellStyle name="Total 18 2 24" xfId="44755"/>
    <cellStyle name="Total 18 2 25" xfId="44756"/>
    <cellStyle name="Total 18 2 26" xfId="44757"/>
    <cellStyle name="Total 18 2 27" xfId="44758"/>
    <cellStyle name="Total 18 2 28" xfId="44759"/>
    <cellStyle name="Total 18 2 29" xfId="44760"/>
    <cellStyle name="Total 18 2 3" xfId="44761"/>
    <cellStyle name="Total 18 2 30" xfId="44762"/>
    <cellStyle name="Total 18 2 31" xfId="44763"/>
    <cellStyle name="Total 18 2 32" xfId="44764"/>
    <cellStyle name="Total 18 2 33" xfId="44765"/>
    <cellStyle name="Total 18 2 34" xfId="44766"/>
    <cellStyle name="Total 18 2 35" xfId="44767"/>
    <cellStyle name="Total 18 2 36" xfId="44768"/>
    <cellStyle name="Total 18 2 37" xfId="44769"/>
    <cellStyle name="Total 18 2 38" xfId="44770"/>
    <cellStyle name="Total 18 2 39" xfId="44771"/>
    <cellStyle name="Total 18 2 4" xfId="44772"/>
    <cellStyle name="Total 18 2 40" xfId="44773"/>
    <cellStyle name="Total 18 2 41" xfId="44774"/>
    <cellStyle name="Total 18 2 42" xfId="44775"/>
    <cellStyle name="Total 18 2 43" xfId="44776"/>
    <cellStyle name="Total 18 2 44" xfId="44777"/>
    <cellStyle name="Total 18 2 45" xfId="44778"/>
    <cellStyle name="Total 18 2 46" xfId="44779"/>
    <cellStyle name="Total 18 2 47" xfId="44780"/>
    <cellStyle name="Total 18 2 48" xfId="44781"/>
    <cellStyle name="Total 18 2 49" xfId="44782"/>
    <cellStyle name="Total 18 2 5" xfId="44783"/>
    <cellStyle name="Total 18 2 50" xfId="44784"/>
    <cellStyle name="Total 18 2 51" xfId="44785"/>
    <cellStyle name="Total 18 2 52" xfId="44786"/>
    <cellStyle name="Total 18 2 53" xfId="44787"/>
    <cellStyle name="Total 18 2 54" xfId="44788"/>
    <cellStyle name="Total 18 2 55" xfId="44789"/>
    <cellStyle name="Total 18 2 56" xfId="44790"/>
    <cellStyle name="Total 18 2 57" xfId="44791"/>
    <cellStyle name="Total 18 2 58" xfId="44792"/>
    <cellStyle name="Total 18 2 59" xfId="44793"/>
    <cellStyle name="Total 18 2 6" xfId="44794"/>
    <cellStyle name="Total 18 2 60" xfId="44795"/>
    <cellStyle name="Total 18 2 61" xfId="44796"/>
    <cellStyle name="Total 18 2 62" xfId="44797"/>
    <cellStyle name="Total 18 2 63" xfId="44798"/>
    <cellStyle name="Total 18 2 64" xfId="44799"/>
    <cellStyle name="Total 18 2 65" xfId="44800"/>
    <cellStyle name="Total 18 2 66" xfId="44801"/>
    <cellStyle name="Total 18 2 67" xfId="44802"/>
    <cellStyle name="Total 18 2 7" xfId="44803"/>
    <cellStyle name="Total 18 2 8" xfId="44804"/>
    <cellStyle name="Total 18 2 9" xfId="44805"/>
    <cellStyle name="Total 18 20" xfId="44806"/>
    <cellStyle name="Total 18 21" xfId="44807"/>
    <cellStyle name="Total 18 22" xfId="44808"/>
    <cellStyle name="Total 18 23" xfId="44809"/>
    <cellStyle name="Total 18 24" xfId="44810"/>
    <cellStyle name="Total 18 25" xfId="44811"/>
    <cellStyle name="Total 18 26" xfId="44812"/>
    <cellStyle name="Total 18 27" xfId="44813"/>
    <cellStyle name="Total 18 28" xfId="44814"/>
    <cellStyle name="Total 18 29" xfId="44815"/>
    <cellStyle name="Total 18 3" xfId="3598"/>
    <cellStyle name="Total 18 3 10" xfId="44816"/>
    <cellStyle name="Total 18 3 11" xfId="44817"/>
    <cellStyle name="Total 18 3 12" xfId="44818"/>
    <cellStyle name="Total 18 3 13" xfId="44819"/>
    <cellStyle name="Total 18 3 14" xfId="44820"/>
    <cellStyle name="Total 18 3 15" xfId="44821"/>
    <cellStyle name="Total 18 3 16" xfId="44822"/>
    <cellStyle name="Total 18 3 17" xfId="44823"/>
    <cellStyle name="Total 18 3 18" xfId="44824"/>
    <cellStyle name="Total 18 3 19" xfId="44825"/>
    <cellStyle name="Total 18 3 2" xfId="44826"/>
    <cellStyle name="Total 18 3 20" xfId="44827"/>
    <cellStyle name="Total 18 3 21" xfId="44828"/>
    <cellStyle name="Total 18 3 22" xfId="44829"/>
    <cellStyle name="Total 18 3 23" xfId="44830"/>
    <cellStyle name="Total 18 3 24" xfId="44831"/>
    <cellStyle name="Total 18 3 25" xfId="44832"/>
    <cellStyle name="Total 18 3 26" xfId="44833"/>
    <cellStyle name="Total 18 3 27" xfId="44834"/>
    <cellStyle name="Total 18 3 28" xfId="44835"/>
    <cellStyle name="Total 18 3 29" xfId="44836"/>
    <cellStyle name="Total 18 3 3" xfId="44837"/>
    <cellStyle name="Total 18 3 30" xfId="44838"/>
    <cellStyle name="Total 18 3 31" xfId="44839"/>
    <cellStyle name="Total 18 3 32" xfId="44840"/>
    <cellStyle name="Total 18 3 33" xfId="44841"/>
    <cellStyle name="Total 18 3 34" xfId="44842"/>
    <cellStyle name="Total 18 3 35" xfId="44843"/>
    <cellStyle name="Total 18 3 36" xfId="44844"/>
    <cellStyle name="Total 18 3 37" xfId="44845"/>
    <cellStyle name="Total 18 3 38" xfId="44846"/>
    <cellStyle name="Total 18 3 39" xfId="44847"/>
    <cellStyle name="Total 18 3 4" xfId="44848"/>
    <cellStyle name="Total 18 3 40" xfId="44849"/>
    <cellStyle name="Total 18 3 41" xfId="44850"/>
    <cellStyle name="Total 18 3 42" xfId="44851"/>
    <cellStyle name="Total 18 3 43" xfId="44852"/>
    <cellStyle name="Total 18 3 44" xfId="44853"/>
    <cellStyle name="Total 18 3 45" xfId="44854"/>
    <cellStyle name="Total 18 3 46" xfId="44855"/>
    <cellStyle name="Total 18 3 47" xfId="44856"/>
    <cellStyle name="Total 18 3 48" xfId="44857"/>
    <cellStyle name="Total 18 3 49" xfId="44858"/>
    <cellStyle name="Total 18 3 5" xfId="44859"/>
    <cellStyle name="Total 18 3 50" xfId="44860"/>
    <cellStyle name="Total 18 3 51" xfId="44861"/>
    <cellStyle name="Total 18 3 52" xfId="44862"/>
    <cellStyle name="Total 18 3 53" xfId="44863"/>
    <cellStyle name="Total 18 3 54" xfId="44864"/>
    <cellStyle name="Total 18 3 55" xfId="44865"/>
    <cellStyle name="Total 18 3 56" xfId="44866"/>
    <cellStyle name="Total 18 3 57" xfId="44867"/>
    <cellStyle name="Total 18 3 58" xfId="44868"/>
    <cellStyle name="Total 18 3 59" xfId="44869"/>
    <cellStyle name="Total 18 3 6" xfId="44870"/>
    <cellStyle name="Total 18 3 60" xfId="44871"/>
    <cellStyle name="Total 18 3 61" xfId="44872"/>
    <cellStyle name="Total 18 3 62" xfId="44873"/>
    <cellStyle name="Total 18 3 63" xfId="44874"/>
    <cellStyle name="Total 18 3 64" xfId="44875"/>
    <cellStyle name="Total 18 3 65" xfId="44876"/>
    <cellStyle name="Total 18 3 66" xfId="44877"/>
    <cellStyle name="Total 18 3 67" xfId="44878"/>
    <cellStyle name="Total 18 3 7" xfId="44879"/>
    <cellStyle name="Total 18 3 8" xfId="44880"/>
    <cellStyle name="Total 18 3 9" xfId="44881"/>
    <cellStyle name="Total 18 30" xfId="44882"/>
    <cellStyle name="Total 18 31" xfId="44883"/>
    <cellStyle name="Total 18 32" xfId="44884"/>
    <cellStyle name="Total 18 33" xfId="44885"/>
    <cellStyle name="Total 18 34" xfId="44886"/>
    <cellStyle name="Total 18 35" xfId="44887"/>
    <cellStyle name="Total 18 36" xfId="44888"/>
    <cellStyle name="Total 18 37" xfId="44889"/>
    <cellStyle name="Total 18 38" xfId="44890"/>
    <cellStyle name="Total 18 39" xfId="44891"/>
    <cellStyle name="Total 18 4" xfId="44892"/>
    <cellStyle name="Total 18 40" xfId="44893"/>
    <cellStyle name="Total 18 41" xfId="44894"/>
    <cellStyle name="Total 18 42" xfId="44895"/>
    <cellStyle name="Total 18 43" xfId="44896"/>
    <cellStyle name="Total 18 44" xfId="44897"/>
    <cellStyle name="Total 18 45" xfId="44898"/>
    <cellStyle name="Total 18 46" xfId="44899"/>
    <cellStyle name="Total 18 47" xfId="44900"/>
    <cellStyle name="Total 18 48" xfId="44901"/>
    <cellStyle name="Total 18 49" xfId="44902"/>
    <cellStyle name="Total 18 5" xfId="44903"/>
    <cellStyle name="Total 18 50" xfId="44904"/>
    <cellStyle name="Total 18 51" xfId="44905"/>
    <cellStyle name="Total 18 52" xfId="44906"/>
    <cellStyle name="Total 18 53" xfId="44907"/>
    <cellStyle name="Total 18 54" xfId="44908"/>
    <cellStyle name="Total 18 55" xfId="44909"/>
    <cellStyle name="Total 18 56" xfId="44910"/>
    <cellStyle name="Total 18 57" xfId="44911"/>
    <cellStyle name="Total 18 58" xfId="44912"/>
    <cellStyle name="Total 18 59" xfId="44913"/>
    <cellStyle name="Total 18 6" xfId="44914"/>
    <cellStyle name="Total 18 60" xfId="44915"/>
    <cellStyle name="Total 18 61" xfId="44916"/>
    <cellStyle name="Total 18 62" xfId="44917"/>
    <cellStyle name="Total 18 63" xfId="44918"/>
    <cellStyle name="Total 18 64" xfId="44919"/>
    <cellStyle name="Total 18 65" xfId="44920"/>
    <cellStyle name="Total 18 66" xfId="44921"/>
    <cellStyle name="Total 18 67" xfId="44922"/>
    <cellStyle name="Total 18 68" xfId="44923"/>
    <cellStyle name="Total 18 69" xfId="44924"/>
    <cellStyle name="Total 18 7" xfId="44925"/>
    <cellStyle name="Total 18 8" xfId="44926"/>
    <cellStyle name="Total 18 9" xfId="44927"/>
    <cellStyle name="Total 19" xfId="1575"/>
    <cellStyle name="Total 19 10" xfId="44928"/>
    <cellStyle name="Total 19 11" xfId="44929"/>
    <cellStyle name="Total 19 12" xfId="44930"/>
    <cellStyle name="Total 19 13" xfId="44931"/>
    <cellStyle name="Total 19 14" xfId="44932"/>
    <cellStyle name="Total 19 15" xfId="44933"/>
    <cellStyle name="Total 19 16" xfId="44934"/>
    <cellStyle name="Total 19 17" xfId="44935"/>
    <cellStyle name="Total 19 18" xfId="44936"/>
    <cellStyle name="Total 19 19" xfId="44937"/>
    <cellStyle name="Total 19 2" xfId="3599"/>
    <cellStyle name="Total 19 2 10" xfId="44938"/>
    <cellStyle name="Total 19 2 11" xfId="44939"/>
    <cellStyle name="Total 19 2 12" xfId="44940"/>
    <cellStyle name="Total 19 2 13" xfId="44941"/>
    <cellStyle name="Total 19 2 14" xfId="44942"/>
    <cellStyle name="Total 19 2 15" xfId="44943"/>
    <cellStyle name="Total 19 2 16" xfId="44944"/>
    <cellStyle name="Total 19 2 17" xfId="44945"/>
    <cellStyle name="Total 19 2 18" xfId="44946"/>
    <cellStyle name="Total 19 2 19" xfId="44947"/>
    <cellStyle name="Total 19 2 2" xfId="44948"/>
    <cellStyle name="Total 19 2 20" xfId="44949"/>
    <cellStyle name="Total 19 2 21" xfId="44950"/>
    <cellStyle name="Total 19 2 22" xfId="44951"/>
    <cellStyle name="Total 19 2 23" xfId="44952"/>
    <cellStyle name="Total 19 2 24" xfId="44953"/>
    <cellStyle name="Total 19 2 25" xfId="44954"/>
    <cellStyle name="Total 19 2 26" xfId="44955"/>
    <cellStyle name="Total 19 2 27" xfId="44956"/>
    <cellStyle name="Total 19 2 28" xfId="44957"/>
    <cellStyle name="Total 19 2 29" xfId="44958"/>
    <cellStyle name="Total 19 2 3" xfId="44959"/>
    <cellStyle name="Total 19 2 30" xfId="44960"/>
    <cellStyle name="Total 19 2 31" xfId="44961"/>
    <cellStyle name="Total 19 2 32" xfId="44962"/>
    <cellStyle name="Total 19 2 33" xfId="44963"/>
    <cellStyle name="Total 19 2 34" xfId="44964"/>
    <cellStyle name="Total 19 2 35" xfId="44965"/>
    <cellStyle name="Total 19 2 36" xfId="44966"/>
    <cellStyle name="Total 19 2 37" xfId="44967"/>
    <cellStyle name="Total 19 2 38" xfId="44968"/>
    <cellStyle name="Total 19 2 39" xfId="44969"/>
    <cellStyle name="Total 19 2 4" xfId="44970"/>
    <cellStyle name="Total 19 2 40" xfId="44971"/>
    <cellStyle name="Total 19 2 41" xfId="44972"/>
    <cellStyle name="Total 19 2 42" xfId="44973"/>
    <cellStyle name="Total 19 2 43" xfId="44974"/>
    <cellStyle name="Total 19 2 44" xfId="44975"/>
    <cellStyle name="Total 19 2 45" xfId="44976"/>
    <cellStyle name="Total 19 2 46" xfId="44977"/>
    <cellStyle name="Total 19 2 47" xfId="44978"/>
    <cellStyle name="Total 19 2 48" xfId="44979"/>
    <cellStyle name="Total 19 2 49" xfId="44980"/>
    <cellStyle name="Total 19 2 5" xfId="44981"/>
    <cellStyle name="Total 19 2 50" xfId="44982"/>
    <cellStyle name="Total 19 2 51" xfId="44983"/>
    <cellStyle name="Total 19 2 52" xfId="44984"/>
    <cellStyle name="Total 19 2 53" xfId="44985"/>
    <cellStyle name="Total 19 2 54" xfId="44986"/>
    <cellStyle name="Total 19 2 55" xfId="44987"/>
    <cellStyle name="Total 19 2 56" xfId="44988"/>
    <cellStyle name="Total 19 2 57" xfId="44989"/>
    <cellStyle name="Total 19 2 58" xfId="44990"/>
    <cellStyle name="Total 19 2 59" xfId="44991"/>
    <cellStyle name="Total 19 2 6" xfId="44992"/>
    <cellStyle name="Total 19 2 60" xfId="44993"/>
    <cellStyle name="Total 19 2 61" xfId="44994"/>
    <cellStyle name="Total 19 2 62" xfId="44995"/>
    <cellStyle name="Total 19 2 63" xfId="44996"/>
    <cellStyle name="Total 19 2 64" xfId="44997"/>
    <cellStyle name="Total 19 2 65" xfId="44998"/>
    <cellStyle name="Total 19 2 66" xfId="44999"/>
    <cellStyle name="Total 19 2 67" xfId="45000"/>
    <cellStyle name="Total 19 2 7" xfId="45001"/>
    <cellStyle name="Total 19 2 8" xfId="45002"/>
    <cellStyle name="Total 19 2 9" xfId="45003"/>
    <cellStyle name="Total 19 20" xfId="45004"/>
    <cellStyle name="Total 19 21" xfId="45005"/>
    <cellStyle name="Total 19 22" xfId="45006"/>
    <cellStyle name="Total 19 23" xfId="45007"/>
    <cellStyle name="Total 19 24" xfId="45008"/>
    <cellStyle name="Total 19 25" xfId="45009"/>
    <cellStyle name="Total 19 26" xfId="45010"/>
    <cellStyle name="Total 19 27" xfId="45011"/>
    <cellStyle name="Total 19 28" xfId="45012"/>
    <cellStyle name="Total 19 29" xfId="45013"/>
    <cellStyle name="Total 19 3" xfId="3600"/>
    <cellStyle name="Total 19 3 10" xfId="45014"/>
    <cellStyle name="Total 19 3 11" xfId="45015"/>
    <cellStyle name="Total 19 3 12" xfId="45016"/>
    <cellStyle name="Total 19 3 13" xfId="45017"/>
    <cellStyle name="Total 19 3 14" xfId="45018"/>
    <cellStyle name="Total 19 3 15" xfId="45019"/>
    <cellStyle name="Total 19 3 16" xfId="45020"/>
    <cellStyle name="Total 19 3 17" xfId="45021"/>
    <cellStyle name="Total 19 3 18" xfId="45022"/>
    <cellStyle name="Total 19 3 19" xfId="45023"/>
    <cellStyle name="Total 19 3 2" xfId="45024"/>
    <cellStyle name="Total 19 3 20" xfId="45025"/>
    <cellStyle name="Total 19 3 21" xfId="45026"/>
    <cellStyle name="Total 19 3 22" xfId="45027"/>
    <cellStyle name="Total 19 3 23" xfId="45028"/>
    <cellStyle name="Total 19 3 24" xfId="45029"/>
    <cellStyle name="Total 19 3 25" xfId="45030"/>
    <cellStyle name="Total 19 3 26" xfId="45031"/>
    <cellStyle name="Total 19 3 27" xfId="45032"/>
    <cellStyle name="Total 19 3 28" xfId="45033"/>
    <cellStyle name="Total 19 3 29" xfId="45034"/>
    <cellStyle name="Total 19 3 3" xfId="45035"/>
    <cellStyle name="Total 19 3 30" xfId="45036"/>
    <cellStyle name="Total 19 3 31" xfId="45037"/>
    <cellStyle name="Total 19 3 32" xfId="45038"/>
    <cellStyle name="Total 19 3 33" xfId="45039"/>
    <cellStyle name="Total 19 3 34" xfId="45040"/>
    <cellStyle name="Total 19 3 35" xfId="45041"/>
    <cellStyle name="Total 19 3 36" xfId="45042"/>
    <cellStyle name="Total 19 3 37" xfId="45043"/>
    <cellStyle name="Total 19 3 38" xfId="45044"/>
    <cellStyle name="Total 19 3 39" xfId="45045"/>
    <cellStyle name="Total 19 3 4" xfId="45046"/>
    <cellStyle name="Total 19 3 40" xfId="45047"/>
    <cellStyle name="Total 19 3 41" xfId="45048"/>
    <cellStyle name="Total 19 3 42" xfId="45049"/>
    <cellStyle name="Total 19 3 43" xfId="45050"/>
    <cellStyle name="Total 19 3 44" xfId="45051"/>
    <cellStyle name="Total 19 3 45" xfId="45052"/>
    <cellStyle name="Total 19 3 46" xfId="45053"/>
    <cellStyle name="Total 19 3 47" xfId="45054"/>
    <cellStyle name="Total 19 3 48" xfId="45055"/>
    <cellStyle name="Total 19 3 49" xfId="45056"/>
    <cellStyle name="Total 19 3 5" xfId="45057"/>
    <cellStyle name="Total 19 3 50" xfId="45058"/>
    <cellStyle name="Total 19 3 51" xfId="45059"/>
    <cellStyle name="Total 19 3 52" xfId="45060"/>
    <cellStyle name="Total 19 3 53" xfId="45061"/>
    <cellStyle name="Total 19 3 54" xfId="45062"/>
    <cellStyle name="Total 19 3 55" xfId="45063"/>
    <cellStyle name="Total 19 3 56" xfId="45064"/>
    <cellStyle name="Total 19 3 57" xfId="45065"/>
    <cellStyle name="Total 19 3 58" xfId="45066"/>
    <cellStyle name="Total 19 3 59" xfId="45067"/>
    <cellStyle name="Total 19 3 6" xfId="45068"/>
    <cellStyle name="Total 19 3 60" xfId="45069"/>
    <cellStyle name="Total 19 3 61" xfId="45070"/>
    <cellStyle name="Total 19 3 62" xfId="45071"/>
    <cellStyle name="Total 19 3 63" xfId="45072"/>
    <cellStyle name="Total 19 3 64" xfId="45073"/>
    <cellStyle name="Total 19 3 65" xfId="45074"/>
    <cellStyle name="Total 19 3 66" xfId="45075"/>
    <cellStyle name="Total 19 3 67" xfId="45076"/>
    <cellStyle name="Total 19 3 7" xfId="45077"/>
    <cellStyle name="Total 19 3 8" xfId="45078"/>
    <cellStyle name="Total 19 3 9" xfId="45079"/>
    <cellStyle name="Total 19 30" xfId="45080"/>
    <cellStyle name="Total 19 31" xfId="45081"/>
    <cellStyle name="Total 19 32" xfId="45082"/>
    <cellStyle name="Total 19 33" xfId="45083"/>
    <cellStyle name="Total 19 34" xfId="45084"/>
    <cellStyle name="Total 19 35" xfId="45085"/>
    <cellStyle name="Total 19 36" xfId="45086"/>
    <cellStyle name="Total 19 37" xfId="45087"/>
    <cellStyle name="Total 19 38" xfId="45088"/>
    <cellStyle name="Total 19 39" xfId="45089"/>
    <cellStyle name="Total 19 4" xfId="45090"/>
    <cellStyle name="Total 19 40" xfId="45091"/>
    <cellStyle name="Total 19 41" xfId="45092"/>
    <cellStyle name="Total 19 42" xfId="45093"/>
    <cellStyle name="Total 19 43" xfId="45094"/>
    <cellStyle name="Total 19 44" xfId="45095"/>
    <cellStyle name="Total 19 45" xfId="45096"/>
    <cellStyle name="Total 19 46" xfId="45097"/>
    <cellStyle name="Total 19 47" xfId="45098"/>
    <cellStyle name="Total 19 48" xfId="45099"/>
    <cellStyle name="Total 19 49" xfId="45100"/>
    <cellStyle name="Total 19 5" xfId="45101"/>
    <cellStyle name="Total 19 50" xfId="45102"/>
    <cellStyle name="Total 19 51" xfId="45103"/>
    <cellStyle name="Total 19 52" xfId="45104"/>
    <cellStyle name="Total 19 53" xfId="45105"/>
    <cellStyle name="Total 19 54" xfId="45106"/>
    <cellStyle name="Total 19 55" xfId="45107"/>
    <cellStyle name="Total 19 56" xfId="45108"/>
    <cellStyle name="Total 19 57" xfId="45109"/>
    <cellStyle name="Total 19 58" xfId="45110"/>
    <cellStyle name="Total 19 59" xfId="45111"/>
    <cellStyle name="Total 19 6" xfId="45112"/>
    <cellStyle name="Total 19 60" xfId="45113"/>
    <cellStyle name="Total 19 61" xfId="45114"/>
    <cellStyle name="Total 19 62" xfId="45115"/>
    <cellStyle name="Total 19 63" xfId="45116"/>
    <cellStyle name="Total 19 64" xfId="45117"/>
    <cellStyle name="Total 19 65" xfId="45118"/>
    <cellStyle name="Total 19 66" xfId="45119"/>
    <cellStyle name="Total 19 67" xfId="45120"/>
    <cellStyle name="Total 19 68" xfId="45121"/>
    <cellStyle name="Total 19 69" xfId="45122"/>
    <cellStyle name="Total 19 7" xfId="45123"/>
    <cellStyle name="Total 19 8" xfId="45124"/>
    <cellStyle name="Total 19 9" xfId="45125"/>
    <cellStyle name="Total 2" xfId="1576"/>
    <cellStyle name="Total 2 10" xfId="45126"/>
    <cellStyle name="Total 2 11" xfId="45127"/>
    <cellStyle name="Total 2 12" xfId="45128"/>
    <cellStyle name="Total 2 13" xfId="45129"/>
    <cellStyle name="Total 2 14" xfId="45130"/>
    <cellStyle name="Total 2 15" xfId="45131"/>
    <cellStyle name="Total 2 16" xfId="45132"/>
    <cellStyle name="Total 2 17" xfId="45133"/>
    <cellStyle name="Total 2 18" xfId="45134"/>
    <cellStyle name="Total 2 19" xfId="45135"/>
    <cellStyle name="Total 2 2" xfId="3601"/>
    <cellStyle name="Total 2 2 10" xfId="45136"/>
    <cellStyle name="Total 2 2 11" xfId="45137"/>
    <cellStyle name="Total 2 2 12" xfId="45138"/>
    <cellStyle name="Total 2 2 13" xfId="45139"/>
    <cellStyle name="Total 2 2 14" xfId="45140"/>
    <cellStyle name="Total 2 2 15" xfId="45141"/>
    <cellStyle name="Total 2 2 16" xfId="45142"/>
    <cellStyle name="Total 2 2 17" xfId="45143"/>
    <cellStyle name="Total 2 2 18" xfId="45144"/>
    <cellStyle name="Total 2 2 19" xfId="45145"/>
    <cellStyle name="Total 2 2 2" xfId="45146"/>
    <cellStyle name="Total 2 2 20" xfId="45147"/>
    <cellStyle name="Total 2 2 21" xfId="45148"/>
    <cellStyle name="Total 2 2 22" xfId="45149"/>
    <cellStyle name="Total 2 2 23" xfId="45150"/>
    <cellStyle name="Total 2 2 24" xfId="45151"/>
    <cellStyle name="Total 2 2 25" xfId="45152"/>
    <cellStyle name="Total 2 2 26" xfId="45153"/>
    <cellStyle name="Total 2 2 27" xfId="45154"/>
    <cellStyle name="Total 2 2 28" xfId="45155"/>
    <cellStyle name="Total 2 2 29" xfId="45156"/>
    <cellStyle name="Total 2 2 3" xfId="45157"/>
    <cellStyle name="Total 2 2 30" xfId="45158"/>
    <cellStyle name="Total 2 2 31" xfId="45159"/>
    <cellStyle name="Total 2 2 32" xfId="45160"/>
    <cellStyle name="Total 2 2 33" xfId="45161"/>
    <cellStyle name="Total 2 2 34" xfId="45162"/>
    <cellStyle name="Total 2 2 35" xfId="45163"/>
    <cellStyle name="Total 2 2 36" xfId="45164"/>
    <cellStyle name="Total 2 2 37" xfId="45165"/>
    <cellStyle name="Total 2 2 38" xfId="45166"/>
    <cellStyle name="Total 2 2 39" xfId="45167"/>
    <cellStyle name="Total 2 2 4" xfId="45168"/>
    <cellStyle name="Total 2 2 40" xfId="45169"/>
    <cellStyle name="Total 2 2 41" xfId="45170"/>
    <cellStyle name="Total 2 2 42" xfId="45171"/>
    <cellStyle name="Total 2 2 43" xfId="45172"/>
    <cellStyle name="Total 2 2 44" xfId="45173"/>
    <cellStyle name="Total 2 2 45" xfId="45174"/>
    <cellStyle name="Total 2 2 46" xfId="45175"/>
    <cellStyle name="Total 2 2 47" xfId="45176"/>
    <cellStyle name="Total 2 2 48" xfId="45177"/>
    <cellStyle name="Total 2 2 49" xfId="45178"/>
    <cellStyle name="Total 2 2 5" xfId="45179"/>
    <cellStyle name="Total 2 2 50" xfId="45180"/>
    <cellStyle name="Total 2 2 51" xfId="45181"/>
    <cellStyle name="Total 2 2 52" xfId="45182"/>
    <cellStyle name="Total 2 2 53" xfId="45183"/>
    <cellStyle name="Total 2 2 54" xfId="45184"/>
    <cellStyle name="Total 2 2 55" xfId="45185"/>
    <cellStyle name="Total 2 2 56" xfId="45186"/>
    <cellStyle name="Total 2 2 57" xfId="45187"/>
    <cellStyle name="Total 2 2 58" xfId="45188"/>
    <cellStyle name="Total 2 2 59" xfId="45189"/>
    <cellStyle name="Total 2 2 6" xfId="45190"/>
    <cellStyle name="Total 2 2 60" xfId="45191"/>
    <cellStyle name="Total 2 2 61" xfId="45192"/>
    <cellStyle name="Total 2 2 62" xfId="45193"/>
    <cellStyle name="Total 2 2 63" xfId="45194"/>
    <cellStyle name="Total 2 2 64" xfId="45195"/>
    <cellStyle name="Total 2 2 65" xfId="45196"/>
    <cellStyle name="Total 2 2 66" xfId="45197"/>
    <cellStyle name="Total 2 2 67" xfId="45198"/>
    <cellStyle name="Total 2 2 7" xfId="45199"/>
    <cellStyle name="Total 2 2 8" xfId="45200"/>
    <cellStyle name="Total 2 2 9" xfId="45201"/>
    <cellStyle name="Total 2 20" xfId="45202"/>
    <cellStyle name="Total 2 21" xfId="45203"/>
    <cellStyle name="Total 2 22" xfId="45204"/>
    <cellStyle name="Total 2 23" xfId="45205"/>
    <cellStyle name="Total 2 24" xfId="45206"/>
    <cellStyle name="Total 2 25" xfId="45207"/>
    <cellStyle name="Total 2 26" xfId="45208"/>
    <cellStyle name="Total 2 27" xfId="45209"/>
    <cellStyle name="Total 2 28" xfId="45210"/>
    <cellStyle name="Total 2 29" xfId="45211"/>
    <cellStyle name="Total 2 3" xfId="3602"/>
    <cellStyle name="Total 2 3 10" xfId="45212"/>
    <cellStyle name="Total 2 3 11" xfId="45213"/>
    <cellStyle name="Total 2 3 12" xfId="45214"/>
    <cellStyle name="Total 2 3 13" xfId="45215"/>
    <cellStyle name="Total 2 3 14" xfId="45216"/>
    <cellStyle name="Total 2 3 15" xfId="45217"/>
    <cellStyle name="Total 2 3 16" xfId="45218"/>
    <cellStyle name="Total 2 3 17" xfId="45219"/>
    <cellStyle name="Total 2 3 18" xfId="45220"/>
    <cellStyle name="Total 2 3 19" xfId="45221"/>
    <cellStyle name="Total 2 3 2" xfId="45222"/>
    <cellStyle name="Total 2 3 20" xfId="45223"/>
    <cellStyle name="Total 2 3 21" xfId="45224"/>
    <cellStyle name="Total 2 3 22" xfId="45225"/>
    <cellStyle name="Total 2 3 23" xfId="45226"/>
    <cellStyle name="Total 2 3 24" xfId="45227"/>
    <cellStyle name="Total 2 3 25" xfId="45228"/>
    <cellStyle name="Total 2 3 26" xfId="45229"/>
    <cellStyle name="Total 2 3 27" xfId="45230"/>
    <cellStyle name="Total 2 3 28" xfId="45231"/>
    <cellStyle name="Total 2 3 29" xfId="45232"/>
    <cellStyle name="Total 2 3 3" xfId="45233"/>
    <cellStyle name="Total 2 3 30" xfId="45234"/>
    <cellStyle name="Total 2 3 31" xfId="45235"/>
    <cellStyle name="Total 2 3 32" xfId="45236"/>
    <cellStyle name="Total 2 3 33" xfId="45237"/>
    <cellStyle name="Total 2 3 34" xfId="45238"/>
    <cellStyle name="Total 2 3 35" xfId="45239"/>
    <cellStyle name="Total 2 3 36" xfId="45240"/>
    <cellStyle name="Total 2 3 37" xfId="45241"/>
    <cellStyle name="Total 2 3 38" xfId="45242"/>
    <cellStyle name="Total 2 3 39" xfId="45243"/>
    <cellStyle name="Total 2 3 4" xfId="45244"/>
    <cellStyle name="Total 2 3 40" xfId="45245"/>
    <cellStyle name="Total 2 3 41" xfId="45246"/>
    <cellStyle name="Total 2 3 42" xfId="45247"/>
    <cellStyle name="Total 2 3 43" xfId="45248"/>
    <cellStyle name="Total 2 3 44" xfId="45249"/>
    <cellStyle name="Total 2 3 45" xfId="45250"/>
    <cellStyle name="Total 2 3 46" xfId="45251"/>
    <cellStyle name="Total 2 3 47" xfId="45252"/>
    <cellStyle name="Total 2 3 48" xfId="45253"/>
    <cellStyle name="Total 2 3 49" xfId="45254"/>
    <cellStyle name="Total 2 3 5" xfId="45255"/>
    <cellStyle name="Total 2 3 50" xfId="45256"/>
    <cellStyle name="Total 2 3 51" xfId="45257"/>
    <cellStyle name="Total 2 3 52" xfId="45258"/>
    <cellStyle name="Total 2 3 53" xfId="45259"/>
    <cellStyle name="Total 2 3 54" xfId="45260"/>
    <cellStyle name="Total 2 3 55" xfId="45261"/>
    <cellStyle name="Total 2 3 56" xfId="45262"/>
    <cellStyle name="Total 2 3 57" xfId="45263"/>
    <cellStyle name="Total 2 3 58" xfId="45264"/>
    <cellStyle name="Total 2 3 59" xfId="45265"/>
    <cellStyle name="Total 2 3 6" xfId="45266"/>
    <cellStyle name="Total 2 3 60" xfId="45267"/>
    <cellStyle name="Total 2 3 61" xfId="45268"/>
    <cellStyle name="Total 2 3 62" xfId="45269"/>
    <cellStyle name="Total 2 3 63" xfId="45270"/>
    <cellStyle name="Total 2 3 64" xfId="45271"/>
    <cellStyle name="Total 2 3 65" xfId="45272"/>
    <cellStyle name="Total 2 3 66" xfId="45273"/>
    <cellStyle name="Total 2 3 67" xfId="45274"/>
    <cellStyle name="Total 2 3 7" xfId="45275"/>
    <cellStyle name="Total 2 3 8" xfId="45276"/>
    <cellStyle name="Total 2 3 9" xfId="45277"/>
    <cellStyle name="Total 2 30" xfId="45278"/>
    <cellStyle name="Total 2 31" xfId="45279"/>
    <cellStyle name="Total 2 32" xfId="45280"/>
    <cellStyle name="Total 2 33" xfId="45281"/>
    <cellStyle name="Total 2 34" xfId="45282"/>
    <cellStyle name="Total 2 35" xfId="45283"/>
    <cellStyle name="Total 2 36" xfId="45284"/>
    <cellStyle name="Total 2 37" xfId="45285"/>
    <cellStyle name="Total 2 38" xfId="45286"/>
    <cellStyle name="Total 2 39" xfId="45287"/>
    <cellStyle name="Total 2 4" xfId="45288"/>
    <cellStyle name="Total 2 40" xfId="45289"/>
    <cellStyle name="Total 2 41" xfId="45290"/>
    <cellStyle name="Total 2 42" xfId="45291"/>
    <cellStyle name="Total 2 43" xfId="45292"/>
    <cellStyle name="Total 2 44" xfId="45293"/>
    <cellStyle name="Total 2 45" xfId="45294"/>
    <cellStyle name="Total 2 46" xfId="45295"/>
    <cellStyle name="Total 2 47" xfId="45296"/>
    <cellStyle name="Total 2 48" xfId="45297"/>
    <cellStyle name="Total 2 49" xfId="45298"/>
    <cellStyle name="Total 2 5" xfId="45299"/>
    <cellStyle name="Total 2 50" xfId="45300"/>
    <cellStyle name="Total 2 51" xfId="45301"/>
    <cellStyle name="Total 2 52" xfId="45302"/>
    <cellStyle name="Total 2 53" xfId="45303"/>
    <cellStyle name="Total 2 54" xfId="45304"/>
    <cellStyle name="Total 2 55" xfId="45305"/>
    <cellStyle name="Total 2 56" xfId="45306"/>
    <cellStyle name="Total 2 57" xfId="45307"/>
    <cellStyle name="Total 2 58" xfId="45308"/>
    <cellStyle name="Total 2 59" xfId="45309"/>
    <cellStyle name="Total 2 6" xfId="45310"/>
    <cellStyle name="Total 2 60" xfId="45311"/>
    <cellStyle name="Total 2 61" xfId="45312"/>
    <cellStyle name="Total 2 62" xfId="45313"/>
    <cellStyle name="Total 2 63" xfId="45314"/>
    <cellStyle name="Total 2 64" xfId="45315"/>
    <cellStyle name="Total 2 65" xfId="45316"/>
    <cellStyle name="Total 2 66" xfId="45317"/>
    <cellStyle name="Total 2 67" xfId="45318"/>
    <cellStyle name="Total 2 68" xfId="45319"/>
    <cellStyle name="Total 2 69" xfId="45320"/>
    <cellStyle name="Total 2 7" xfId="45321"/>
    <cellStyle name="Total 2 8" xfId="45322"/>
    <cellStyle name="Total 2 9" xfId="45323"/>
    <cellStyle name="Total 20" xfId="1577"/>
    <cellStyle name="Total 20 10" xfId="45324"/>
    <cellStyle name="Total 20 11" xfId="45325"/>
    <cellStyle name="Total 20 12" xfId="45326"/>
    <cellStyle name="Total 20 13" xfId="45327"/>
    <cellStyle name="Total 20 14" xfId="45328"/>
    <cellStyle name="Total 20 15" xfId="45329"/>
    <cellStyle name="Total 20 16" xfId="45330"/>
    <cellStyle name="Total 20 17" xfId="45331"/>
    <cellStyle name="Total 20 18" xfId="45332"/>
    <cellStyle name="Total 20 19" xfId="45333"/>
    <cellStyle name="Total 20 2" xfId="3603"/>
    <cellStyle name="Total 20 2 10" xfId="45334"/>
    <cellStyle name="Total 20 2 11" xfId="45335"/>
    <cellStyle name="Total 20 2 12" xfId="45336"/>
    <cellStyle name="Total 20 2 13" xfId="45337"/>
    <cellStyle name="Total 20 2 14" xfId="45338"/>
    <cellStyle name="Total 20 2 15" xfId="45339"/>
    <cellStyle name="Total 20 2 16" xfId="45340"/>
    <cellStyle name="Total 20 2 17" xfId="45341"/>
    <cellStyle name="Total 20 2 18" xfId="45342"/>
    <cellStyle name="Total 20 2 19" xfId="45343"/>
    <cellStyle name="Total 20 2 2" xfId="45344"/>
    <cellStyle name="Total 20 2 20" xfId="45345"/>
    <cellStyle name="Total 20 2 21" xfId="45346"/>
    <cellStyle name="Total 20 2 22" xfId="45347"/>
    <cellStyle name="Total 20 2 23" xfId="45348"/>
    <cellStyle name="Total 20 2 24" xfId="45349"/>
    <cellStyle name="Total 20 2 25" xfId="45350"/>
    <cellStyle name="Total 20 2 26" xfId="45351"/>
    <cellStyle name="Total 20 2 27" xfId="45352"/>
    <cellStyle name="Total 20 2 28" xfId="45353"/>
    <cellStyle name="Total 20 2 29" xfId="45354"/>
    <cellStyle name="Total 20 2 3" xfId="45355"/>
    <cellStyle name="Total 20 2 30" xfId="45356"/>
    <cellStyle name="Total 20 2 31" xfId="45357"/>
    <cellStyle name="Total 20 2 32" xfId="45358"/>
    <cellStyle name="Total 20 2 33" xfId="45359"/>
    <cellStyle name="Total 20 2 34" xfId="45360"/>
    <cellStyle name="Total 20 2 35" xfId="45361"/>
    <cellStyle name="Total 20 2 36" xfId="45362"/>
    <cellStyle name="Total 20 2 37" xfId="45363"/>
    <cellStyle name="Total 20 2 38" xfId="45364"/>
    <cellStyle name="Total 20 2 39" xfId="45365"/>
    <cellStyle name="Total 20 2 4" xfId="45366"/>
    <cellStyle name="Total 20 2 40" xfId="45367"/>
    <cellStyle name="Total 20 2 41" xfId="45368"/>
    <cellStyle name="Total 20 2 42" xfId="45369"/>
    <cellStyle name="Total 20 2 43" xfId="45370"/>
    <cellStyle name="Total 20 2 44" xfId="45371"/>
    <cellStyle name="Total 20 2 45" xfId="45372"/>
    <cellStyle name="Total 20 2 46" xfId="45373"/>
    <cellStyle name="Total 20 2 47" xfId="45374"/>
    <cellStyle name="Total 20 2 48" xfId="45375"/>
    <cellStyle name="Total 20 2 49" xfId="45376"/>
    <cellStyle name="Total 20 2 5" xfId="45377"/>
    <cellStyle name="Total 20 2 50" xfId="45378"/>
    <cellStyle name="Total 20 2 51" xfId="45379"/>
    <cellStyle name="Total 20 2 52" xfId="45380"/>
    <cellStyle name="Total 20 2 53" xfId="45381"/>
    <cellStyle name="Total 20 2 54" xfId="45382"/>
    <cellStyle name="Total 20 2 55" xfId="45383"/>
    <cellStyle name="Total 20 2 56" xfId="45384"/>
    <cellStyle name="Total 20 2 57" xfId="45385"/>
    <cellStyle name="Total 20 2 58" xfId="45386"/>
    <cellStyle name="Total 20 2 59" xfId="45387"/>
    <cellStyle name="Total 20 2 6" xfId="45388"/>
    <cellStyle name="Total 20 2 60" xfId="45389"/>
    <cellStyle name="Total 20 2 61" xfId="45390"/>
    <cellStyle name="Total 20 2 62" xfId="45391"/>
    <cellStyle name="Total 20 2 63" xfId="45392"/>
    <cellStyle name="Total 20 2 64" xfId="45393"/>
    <cellStyle name="Total 20 2 65" xfId="45394"/>
    <cellStyle name="Total 20 2 66" xfId="45395"/>
    <cellStyle name="Total 20 2 67" xfId="45396"/>
    <cellStyle name="Total 20 2 7" xfId="45397"/>
    <cellStyle name="Total 20 2 8" xfId="45398"/>
    <cellStyle name="Total 20 2 9" xfId="45399"/>
    <cellStyle name="Total 20 20" xfId="45400"/>
    <cellStyle name="Total 20 21" xfId="45401"/>
    <cellStyle name="Total 20 22" xfId="45402"/>
    <cellStyle name="Total 20 23" xfId="45403"/>
    <cellStyle name="Total 20 24" xfId="45404"/>
    <cellStyle name="Total 20 25" xfId="45405"/>
    <cellStyle name="Total 20 26" xfId="45406"/>
    <cellStyle name="Total 20 27" xfId="45407"/>
    <cellStyle name="Total 20 28" xfId="45408"/>
    <cellStyle name="Total 20 29" xfId="45409"/>
    <cellStyle name="Total 20 3" xfId="3604"/>
    <cellStyle name="Total 20 3 10" xfId="45410"/>
    <cellStyle name="Total 20 3 11" xfId="45411"/>
    <cellStyle name="Total 20 3 12" xfId="45412"/>
    <cellStyle name="Total 20 3 13" xfId="45413"/>
    <cellStyle name="Total 20 3 14" xfId="45414"/>
    <cellStyle name="Total 20 3 15" xfId="45415"/>
    <cellStyle name="Total 20 3 16" xfId="45416"/>
    <cellStyle name="Total 20 3 17" xfId="45417"/>
    <cellStyle name="Total 20 3 18" xfId="45418"/>
    <cellStyle name="Total 20 3 19" xfId="45419"/>
    <cellStyle name="Total 20 3 2" xfId="45420"/>
    <cellStyle name="Total 20 3 20" xfId="45421"/>
    <cellStyle name="Total 20 3 21" xfId="45422"/>
    <cellStyle name="Total 20 3 22" xfId="45423"/>
    <cellStyle name="Total 20 3 23" xfId="45424"/>
    <cellStyle name="Total 20 3 24" xfId="45425"/>
    <cellStyle name="Total 20 3 25" xfId="45426"/>
    <cellStyle name="Total 20 3 26" xfId="45427"/>
    <cellStyle name="Total 20 3 27" xfId="45428"/>
    <cellStyle name="Total 20 3 28" xfId="45429"/>
    <cellStyle name="Total 20 3 29" xfId="45430"/>
    <cellStyle name="Total 20 3 3" xfId="45431"/>
    <cellStyle name="Total 20 3 30" xfId="45432"/>
    <cellStyle name="Total 20 3 31" xfId="45433"/>
    <cellStyle name="Total 20 3 32" xfId="45434"/>
    <cellStyle name="Total 20 3 33" xfId="45435"/>
    <cellStyle name="Total 20 3 34" xfId="45436"/>
    <cellStyle name="Total 20 3 35" xfId="45437"/>
    <cellStyle name="Total 20 3 36" xfId="45438"/>
    <cellStyle name="Total 20 3 37" xfId="45439"/>
    <cellStyle name="Total 20 3 38" xfId="45440"/>
    <cellStyle name="Total 20 3 39" xfId="45441"/>
    <cellStyle name="Total 20 3 4" xfId="45442"/>
    <cellStyle name="Total 20 3 40" xfId="45443"/>
    <cellStyle name="Total 20 3 41" xfId="45444"/>
    <cellStyle name="Total 20 3 42" xfId="45445"/>
    <cellStyle name="Total 20 3 43" xfId="45446"/>
    <cellStyle name="Total 20 3 44" xfId="45447"/>
    <cellStyle name="Total 20 3 45" xfId="45448"/>
    <cellStyle name="Total 20 3 46" xfId="45449"/>
    <cellStyle name="Total 20 3 47" xfId="45450"/>
    <cellStyle name="Total 20 3 48" xfId="45451"/>
    <cellStyle name="Total 20 3 49" xfId="45452"/>
    <cellStyle name="Total 20 3 5" xfId="45453"/>
    <cellStyle name="Total 20 3 50" xfId="45454"/>
    <cellStyle name="Total 20 3 51" xfId="45455"/>
    <cellStyle name="Total 20 3 52" xfId="45456"/>
    <cellStyle name="Total 20 3 53" xfId="45457"/>
    <cellStyle name="Total 20 3 54" xfId="45458"/>
    <cellStyle name="Total 20 3 55" xfId="45459"/>
    <cellStyle name="Total 20 3 56" xfId="45460"/>
    <cellStyle name="Total 20 3 57" xfId="45461"/>
    <cellStyle name="Total 20 3 58" xfId="45462"/>
    <cellStyle name="Total 20 3 59" xfId="45463"/>
    <cellStyle name="Total 20 3 6" xfId="45464"/>
    <cellStyle name="Total 20 3 60" xfId="45465"/>
    <cellStyle name="Total 20 3 61" xfId="45466"/>
    <cellStyle name="Total 20 3 62" xfId="45467"/>
    <cellStyle name="Total 20 3 63" xfId="45468"/>
    <cellStyle name="Total 20 3 64" xfId="45469"/>
    <cellStyle name="Total 20 3 65" xfId="45470"/>
    <cellStyle name="Total 20 3 66" xfId="45471"/>
    <cellStyle name="Total 20 3 67" xfId="45472"/>
    <cellStyle name="Total 20 3 7" xfId="45473"/>
    <cellStyle name="Total 20 3 8" xfId="45474"/>
    <cellStyle name="Total 20 3 9" xfId="45475"/>
    <cellStyle name="Total 20 30" xfId="45476"/>
    <cellStyle name="Total 20 31" xfId="45477"/>
    <cellStyle name="Total 20 32" xfId="45478"/>
    <cellStyle name="Total 20 33" xfId="45479"/>
    <cellStyle name="Total 20 34" xfId="45480"/>
    <cellStyle name="Total 20 35" xfId="45481"/>
    <cellStyle name="Total 20 36" xfId="45482"/>
    <cellStyle name="Total 20 37" xfId="45483"/>
    <cellStyle name="Total 20 38" xfId="45484"/>
    <cellStyle name="Total 20 39" xfId="45485"/>
    <cellStyle name="Total 20 4" xfId="45486"/>
    <cellStyle name="Total 20 40" xfId="45487"/>
    <cellStyle name="Total 20 41" xfId="45488"/>
    <cellStyle name="Total 20 42" xfId="45489"/>
    <cellStyle name="Total 20 43" xfId="45490"/>
    <cellStyle name="Total 20 44" xfId="45491"/>
    <cellStyle name="Total 20 45" xfId="45492"/>
    <cellStyle name="Total 20 46" xfId="45493"/>
    <cellStyle name="Total 20 47" xfId="45494"/>
    <cellStyle name="Total 20 48" xfId="45495"/>
    <cellStyle name="Total 20 49" xfId="45496"/>
    <cellStyle name="Total 20 5" xfId="45497"/>
    <cellStyle name="Total 20 50" xfId="45498"/>
    <cellStyle name="Total 20 51" xfId="45499"/>
    <cellStyle name="Total 20 52" xfId="45500"/>
    <cellStyle name="Total 20 53" xfId="45501"/>
    <cellStyle name="Total 20 54" xfId="45502"/>
    <cellStyle name="Total 20 55" xfId="45503"/>
    <cellStyle name="Total 20 56" xfId="45504"/>
    <cellStyle name="Total 20 57" xfId="45505"/>
    <cellStyle name="Total 20 58" xfId="45506"/>
    <cellStyle name="Total 20 59" xfId="45507"/>
    <cellStyle name="Total 20 6" xfId="45508"/>
    <cellStyle name="Total 20 60" xfId="45509"/>
    <cellStyle name="Total 20 61" xfId="45510"/>
    <cellStyle name="Total 20 62" xfId="45511"/>
    <cellStyle name="Total 20 63" xfId="45512"/>
    <cellStyle name="Total 20 64" xfId="45513"/>
    <cellStyle name="Total 20 65" xfId="45514"/>
    <cellStyle name="Total 20 66" xfId="45515"/>
    <cellStyle name="Total 20 67" xfId="45516"/>
    <cellStyle name="Total 20 68" xfId="45517"/>
    <cellStyle name="Total 20 69" xfId="45518"/>
    <cellStyle name="Total 20 7" xfId="45519"/>
    <cellStyle name="Total 20 8" xfId="45520"/>
    <cellStyle name="Total 20 9" xfId="45521"/>
    <cellStyle name="Total 21" xfId="1578"/>
    <cellStyle name="Total 21 10" xfId="45522"/>
    <cellStyle name="Total 21 11" xfId="45523"/>
    <cellStyle name="Total 21 12" xfId="45524"/>
    <cellStyle name="Total 21 13" xfId="45525"/>
    <cellStyle name="Total 21 14" xfId="45526"/>
    <cellStyle name="Total 21 15" xfId="45527"/>
    <cellStyle name="Total 21 16" xfId="45528"/>
    <cellStyle name="Total 21 17" xfId="45529"/>
    <cellStyle name="Total 21 18" xfId="45530"/>
    <cellStyle name="Total 21 19" xfId="45531"/>
    <cellStyle name="Total 21 2" xfId="3605"/>
    <cellStyle name="Total 21 2 10" xfId="45532"/>
    <cellStyle name="Total 21 2 11" xfId="45533"/>
    <cellStyle name="Total 21 2 12" xfId="45534"/>
    <cellStyle name="Total 21 2 13" xfId="45535"/>
    <cellStyle name="Total 21 2 14" xfId="45536"/>
    <cellStyle name="Total 21 2 15" xfId="45537"/>
    <cellStyle name="Total 21 2 16" xfId="45538"/>
    <cellStyle name="Total 21 2 17" xfId="45539"/>
    <cellStyle name="Total 21 2 18" xfId="45540"/>
    <cellStyle name="Total 21 2 19" xfId="45541"/>
    <cellStyle name="Total 21 2 2" xfId="45542"/>
    <cellStyle name="Total 21 2 20" xfId="45543"/>
    <cellStyle name="Total 21 2 21" xfId="45544"/>
    <cellStyle name="Total 21 2 22" xfId="45545"/>
    <cellStyle name="Total 21 2 23" xfId="45546"/>
    <cellStyle name="Total 21 2 24" xfId="45547"/>
    <cellStyle name="Total 21 2 25" xfId="45548"/>
    <cellStyle name="Total 21 2 26" xfId="45549"/>
    <cellStyle name="Total 21 2 27" xfId="45550"/>
    <cellStyle name="Total 21 2 28" xfId="45551"/>
    <cellStyle name="Total 21 2 29" xfId="45552"/>
    <cellStyle name="Total 21 2 3" xfId="45553"/>
    <cellStyle name="Total 21 2 30" xfId="45554"/>
    <cellStyle name="Total 21 2 31" xfId="45555"/>
    <cellStyle name="Total 21 2 32" xfId="45556"/>
    <cellStyle name="Total 21 2 33" xfId="45557"/>
    <cellStyle name="Total 21 2 34" xfId="45558"/>
    <cellStyle name="Total 21 2 35" xfId="45559"/>
    <cellStyle name="Total 21 2 36" xfId="45560"/>
    <cellStyle name="Total 21 2 37" xfId="45561"/>
    <cellStyle name="Total 21 2 38" xfId="45562"/>
    <cellStyle name="Total 21 2 39" xfId="45563"/>
    <cellStyle name="Total 21 2 4" xfId="45564"/>
    <cellStyle name="Total 21 2 40" xfId="45565"/>
    <cellStyle name="Total 21 2 41" xfId="45566"/>
    <cellStyle name="Total 21 2 42" xfId="45567"/>
    <cellStyle name="Total 21 2 43" xfId="45568"/>
    <cellStyle name="Total 21 2 44" xfId="45569"/>
    <cellStyle name="Total 21 2 45" xfId="45570"/>
    <cellStyle name="Total 21 2 46" xfId="45571"/>
    <cellStyle name="Total 21 2 47" xfId="45572"/>
    <cellStyle name="Total 21 2 48" xfId="45573"/>
    <cellStyle name="Total 21 2 49" xfId="45574"/>
    <cellStyle name="Total 21 2 5" xfId="45575"/>
    <cellStyle name="Total 21 2 50" xfId="45576"/>
    <cellStyle name="Total 21 2 51" xfId="45577"/>
    <cellStyle name="Total 21 2 52" xfId="45578"/>
    <cellStyle name="Total 21 2 53" xfId="45579"/>
    <cellStyle name="Total 21 2 54" xfId="45580"/>
    <cellStyle name="Total 21 2 55" xfId="45581"/>
    <cellStyle name="Total 21 2 56" xfId="45582"/>
    <cellStyle name="Total 21 2 57" xfId="45583"/>
    <cellStyle name="Total 21 2 58" xfId="45584"/>
    <cellStyle name="Total 21 2 59" xfId="45585"/>
    <cellStyle name="Total 21 2 6" xfId="45586"/>
    <cellStyle name="Total 21 2 60" xfId="45587"/>
    <cellStyle name="Total 21 2 61" xfId="45588"/>
    <cellStyle name="Total 21 2 62" xfId="45589"/>
    <cellStyle name="Total 21 2 63" xfId="45590"/>
    <cellStyle name="Total 21 2 64" xfId="45591"/>
    <cellStyle name="Total 21 2 65" xfId="45592"/>
    <cellStyle name="Total 21 2 66" xfId="45593"/>
    <cellStyle name="Total 21 2 67" xfId="45594"/>
    <cellStyle name="Total 21 2 7" xfId="45595"/>
    <cellStyle name="Total 21 2 8" xfId="45596"/>
    <cellStyle name="Total 21 2 9" xfId="45597"/>
    <cellStyle name="Total 21 20" xfId="45598"/>
    <cellStyle name="Total 21 21" xfId="45599"/>
    <cellStyle name="Total 21 22" xfId="45600"/>
    <cellStyle name="Total 21 23" xfId="45601"/>
    <cellStyle name="Total 21 24" xfId="45602"/>
    <cellStyle name="Total 21 25" xfId="45603"/>
    <cellStyle name="Total 21 26" xfId="45604"/>
    <cellStyle name="Total 21 27" xfId="45605"/>
    <cellStyle name="Total 21 28" xfId="45606"/>
    <cellStyle name="Total 21 29" xfId="45607"/>
    <cellStyle name="Total 21 3" xfId="3606"/>
    <cellStyle name="Total 21 3 10" xfId="45608"/>
    <cellStyle name="Total 21 3 11" xfId="45609"/>
    <cellStyle name="Total 21 3 12" xfId="45610"/>
    <cellStyle name="Total 21 3 13" xfId="45611"/>
    <cellStyle name="Total 21 3 14" xfId="45612"/>
    <cellStyle name="Total 21 3 15" xfId="45613"/>
    <cellStyle name="Total 21 3 16" xfId="45614"/>
    <cellStyle name="Total 21 3 17" xfId="45615"/>
    <cellStyle name="Total 21 3 18" xfId="45616"/>
    <cellStyle name="Total 21 3 19" xfId="45617"/>
    <cellStyle name="Total 21 3 2" xfId="45618"/>
    <cellStyle name="Total 21 3 20" xfId="45619"/>
    <cellStyle name="Total 21 3 21" xfId="45620"/>
    <cellStyle name="Total 21 3 22" xfId="45621"/>
    <cellStyle name="Total 21 3 23" xfId="45622"/>
    <cellStyle name="Total 21 3 24" xfId="45623"/>
    <cellStyle name="Total 21 3 25" xfId="45624"/>
    <cellStyle name="Total 21 3 26" xfId="45625"/>
    <cellStyle name="Total 21 3 27" xfId="45626"/>
    <cellStyle name="Total 21 3 28" xfId="45627"/>
    <cellStyle name="Total 21 3 29" xfId="45628"/>
    <cellStyle name="Total 21 3 3" xfId="45629"/>
    <cellStyle name="Total 21 3 30" xfId="45630"/>
    <cellStyle name="Total 21 3 31" xfId="45631"/>
    <cellStyle name="Total 21 3 32" xfId="45632"/>
    <cellStyle name="Total 21 3 33" xfId="45633"/>
    <cellStyle name="Total 21 3 34" xfId="45634"/>
    <cellStyle name="Total 21 3 35" xfId="45635"/>
    <cellStyle name="Total 21 3 36" xfId="45636"/>
    <cellStyle name="Total 21 3 37" xfId="45637"/>
    <cellStyle name="Total 21 3 38" xfId="45638"/>
    <cellStyle name="Total 21 3 39" xfId="45639"/>
    <cellStyle name="Total 21 3 4" xfId="45640"/>
    <cellStyle name="Total 21 3 40" xfId="45641"/>
    <cellStyle name="Total 21 3 41" xfId="45642"/>
    <cellStyle name="Total 21 3 42" xfId="45643"/>
    <cellStyle name="Total 21 3 43" xfId="45644"/>
    <cellStyle name="Total 21 3 44" xfId="45645"/>
    <cellStyle name="Total 21 3 45" xfId="45646"/>
    <cellStyle name="Total 21 3 46" xfId="45647"/>
    <cellStyle name="Total 21 3 47" xfId="45648"/>
    <cellStyle name="Total 21 3 48" xfId="45649"/>
    <cellStyle name="Total 21 3 49" xfId="45650"/>
    <cellStyle name="Total 21 3 5" xfId="45651"/>
    <cellStyle name="Total 21 3 50" xfId="45652"/>
    <cellStyle name="Total 21 3 51" xfId="45653"/>
    <cellStyle name="Total 21 3 52" xfId="45654"/>
    <cellStyle name="Total 21 3 53" xfId="45655"/>
    <cellStyle name="Total 21 3 54" xfId="45656"/>
    <cellStyle name="Total 21 3 55" xfId="45657"/>
    <cellStyle name="Total 21 3 56" xfId="45658"/>
    <cellStyle name="Total 21 3 57" xfId="45659"/>
    <cellStyle name="Total 21 3 58" xfId="45660"/>
    <cellStyle name="Total 21 3 59" xfId="45661"/>
    <cellStyle name="Total 21 3 6" xfId="45662"/>
    <cellStyle name="Total 21 3 60" xfId="45663"/>
    <cellStyle name="Total 21 3 61" xfId="45664"/>
    <cellStyle name="Total 21 3 62" xfId="45665"/>
    <cellStyle name="Total 21 3 63" xfId="45666"/>
    <cellStyle name="Total 21 3 64" xfId="45667"/>
    <cellStyle name="Total 21 3 65" xfId="45668"/>
    <cellStyle name="Total 21 3 66" xfId="45669"/>
    <cellStyle name="Total 21 3 67" xfId="45670"/>
    <cellStyle name="Total 21 3 7" xfId="45671"/>
    <cellStyle name="Total 21 3 8" xfId="45672"/>
    <cellStyle name="Total 21 3 9" xfId="45673"/>
    <cellStyle name="Total 21 30" xfId="45674"/>
    <cellStyle name="Total 21 31" xfId="45675"/>
    <cellStyle name="Total 21 32" xfId="45676"/>
    <cellStyle name="Total 21 33" xfId="45677"/>
    <cellStyle name="Total 21 34" xfId="45678"/>
    <cellStyle name="Total 21 35" xfId="45679"/>
    <cellStyle name="Total 21 36" xfId="45680"/>
    <cellStyle name="Total 21 37" xfId="45681"/>
    <cellStyle name="Total 21 38" xfId="45682"/>
    <cellStyle name="Total 21 39" xfId="45683"/>
    <cellStyle name="Total 21 4" xfId="45684"/>
    <cellStyle name="Total 21 40" xfId="45685"/>
    <cellStyle name="Total 21 41" xfId="45686"/>
    <cellStyle name="Total 21 42" xfId="45687"/>
    <cellStyle name="Total 21 43" xfId="45688"/>
    <cellStyle name="Total 21 44" xfId="45689"/>
    <cellStyle name="Total 21 45" xfId="45690"/>
    <cellStyle name="Total 21 46" xfId="45691"/>
    <cellStyle name="Total 21 47" xfId="45692"/>
    <cellStyle name="Total 21 48" xfId="45693"/>
    <cellStyle name="Total 21 49" xfId="45694"/>
    <cellStyle name="Total 21 5" xfId="45695"/>
    <cellStyle name="Total 21 50" xfId="45696"/>
    <cellStyle name="Total 21 51" xfId="45697"/>
    <cellStyle name="Total 21 52" xfId="45698"/>
    <cellStyle name="Total 21 53" xfId="45699"/>
    <cellStyle name="Total 21 54" xfId="45700"/>
    <cellStyle name="Total 21 55" xfId="45701"/>
    <cellStyle name="Total 21 56" xfId="45702"/>
    <cellStyle name="Total 21 57" xfId="45703"/>
    <cellStyle name="Total 21 58" xfId="45704"/>
    <cellStyle name="Total 21 59" xfId="45705"/>
    <cellStyle name="Total 21 6" xfId="45706"/>
    <cellStyle name="Total 21 60" xfId="45707"/>
    <cellStyle name="Total 21 61" xfId="45708"/>
    <cellStyle name="Total 21 62" xfId="45709"/>
    <cellStyle name="Total 21 63" xfId="45710"/>
    <cellStyle name="Total 21 64" xfId="45711"/>
    <cellStyle name="Total 21 65" xfId="45712"/>
    <cellStyle name="Total 21 66" xfId="45713"/>
    <cellStyle name="Total 21 67" xfId="45714"/>
    <cellStyle name="Total 21 68" xfId="45715"/>
    <cellStyle name="Total 21 69" xfId="45716"/>
    <cellStyle name="Total 21 7" xfId="45717"/>
    <cellStyle name="Total 21 8" xfId="45718"/>
    <cellStyle name="Total 21 9" xfId="45719"/>
    <cellStyle name="Total 22" xfId="1579"/>
    <cellStyle name="Total 22 10" xfId="45720"/>
    <cellStyle name="Total 22 11" xfId="45721"/>
    <cellStyle name="Total 22 12" xfId="45722"/>
    <cellStyle name="Total 22 13" xfId="45723"/>
    <cellStyle name="Total 22 14" xfId="45724"/>
    <cellStyle name="Total 22 15" xfId="45725"/>
    <cellStyle name="Total 22 16" xfId="45726"/>
    <cellStyle name="Total 22 17" xfId="45727"/>
    <cellStyle name="Total 22 18" xfId="45728"/>
    <cellStyle name="Total 22 19" xfId="45729"/>
    <cellStyle name="Total 22 2" xfId="3607"/>
    <cellStyle name="Total 22 2 10" xfId="45730"/>
    <cellStyle name="Total 22 2 11" xfId="45731"/>
    <cellStyle name="Total 22 2 12" xfId="45732"/>
    <cellStyle name="Total 22 2 13" xfId="45733"/>
    <cellStyle name="Total 22 2 14" xfId="45734"/>
    <cellStyle name="Total 22 2 15" xfId="45735"/>
    <cellStyle name="Total 22 2 16" xfId="45736"/>
    <cellStyle name="Total 22 2 17" xfId="45737"/>
    <cellStyle name="Total 22 2 18" xfId="45738"/>
    <cellStyle name="Total 22 2 19" xfId="45739"/>
    <cellStyle name="Total 22 2 2" xfId="45740"/>
    <cellStyle name="Total 22 2 20" xfId="45741"/>
    <cellStyle name="Total 22 2 21" xfId="45742"/>
    <cellStyle name="Total 22 2 22" xfId="45743"/>
    <cellStyle name="Total 22 2 23" xfId="45744"/>
    <cellStyle name="Total 22 2 24" xfId="45745"/>
    <cellStyle name="Total 22 2 25" xfId="45746"/>
    <cellStyle name="Total 22 2 26" xfId="45747"/>
    <cellStyle name="Total 22 2 27" xfId="45748"/>
    <cellStyle name="Total 22 2 28" xfId="45749"/>
    <cellStyle name="Total 22 2 29" xfId="45750"/>
    <cellStyle name="Total 22 2 3" xfId="45751"/>
    <cellStyle name="Total 22 2 30" xfId="45752"/>
    <cellStyle name="Total 22 2 31" xfId="45753"/>
    <cellStyle name="Total 22 2 32" xfId="45754"/>
    <cellStyle name="Total 22 2 33" xfId="45755"/>
    <cellStyle name="Total 22 2 34" xfId="45756"/>
    <cellStyle name="Total 22 2 35" xfId="45757"/>
    <cellStyle name="Total 22 2 36" xfId="45758"/>
    <cellStyle name="Total 22 2 37" xfId="45759"/>
    <cellStyle name="Total 22 2 38" xfId="45760"/>
    <cellStyle name="Total 22 2 39" xfId="45761"/>
    <cellStyle name="Total 22 2 4" xfId="45762"/>
    <cellStyle name="Total 22 2 40" xfId="45763"/>
    <cellStyle name="Total 22 2 41" xfId="45764"/>
    <cellStyle name="Total 22 2 42" xfId="45765"/>
    <cellStyle name="Total 22 2 43" xfId="45766"/>
    <cellStyle name="Total 22 2 44" xfId="45767"/>
    <cellStyle name="Total 22 2 45" xfId="45768"/>
    <cellStyle name="Total 22 2 46" xfId="45769"/>
    <cellStyle name="Total 22 2 47" xfId="45770"/>
    <cellStyle name="Total 22 2 48" xfId="45771"/>
    <cellStyle name="Total 22 2 49" xfId="45772"/>
    <cellStyle name="Total 22 2 5" xfId="45773"/>
    <cellStyle name="Total 22 2 50" xfId="45774"/>
    <cellStyle name="Total 22 2 51" xfId="45775"/>
    <cellStyle name="Total 22 2 52" xfId="45776"/>
    <cellStyle name="Total 22 2 53" xfId="45777"/>
    <cellStyle name="Total 22 2 54" xfId="45778"/>
    <cellStyle name="Total 22 2 55" xfId="45779"/>
    <cellStyle name="Total 22 2 56" xfId="45780"/>
    <cellStyle name="Total 22 2 57" xfId="45781"/>
    <cellStyle name="Total 22 2 58" xfId="45782"/>
    <cellStyle name="Total 22 2 59" xfId="45783"/>
    <cellStyle name="Total 22 2 6" xfId="45784"/>
    <cellStyle name="Total 22 2 60" xfId="45785"/>
    <cellStyle name="Total 22 2 61" xfId="45786"/>
    <cellStyle name="Total 22 2 62" xfId="45787"/>
    <cellStyle name="Total 22 2 63" xfId="45788"/>
    <cellStyle name="Total 22 2 64" xfId="45789"/>
    <cellStyle name="Total 22 2 65" xfId="45790"/>
    <cellStyle name="Total 22 2 66" xfId="45791"/>
    <cellStyle name="Total 22 2 67" xfId="45792"/>
    <cellStyle name="Total 22 2 7" xfId="45793"/>
    <cellStyle name="Total 22 2 8" xfId="45794"/>
    <cellStyle name="Total 22 2 9" xfId="45795"/>
    <cellStyle name="Total 22 20" xfId="45796"/>
    <cellStyle name="Total 22 21" xfId="45797"/>
    <cellStyle name="Total 22 22" xfId="45798"/>
    <cellStyle name="Total 22 23" xfId="45799"/>
    <cellStyle name="Total 22 24" xfId="45800"/>
    <cellStyle name="Total 22 25" xfId="45801"/>
    <cellStyle name="Total 22 26" xfId="45802"/>
    <cellStyle name="Total 22 27" xfId="45803"/>
    <cellStyle name="Total 22 28" xfId="45804"/>
    <cellStyle name="Total 22 29" xfId="45805"/>
    <cellStyle name="Total 22 3" xfId="3608"/>
    <cellStyle name="Total 22 3 10" xfId="45806"/>
    <cellStyle name="Total 22 3 11" xfId="45807"/>
    <cellStyle name="Total 22 3 12" xfId="45808"/>
    <cellStyle name="Total 22 3 13" xfId="45809"/>
    <cellStyle name="Total 22 3 14" xfId="45810"/>
    <cellStyle name="Total 22 3 15" xfId="45811"/>
    <cellStyle name="Total 22 3 16" xfId="45812"/>
    <cellStyle name="Total 22 3 17" xfId="45813"/>
    <cellStyle name="Total 22 3 18" xfId="45814"/>
    <cellStyle name="Total 22 3 19" xfId="45815"/>
    <cellStyle name="Total 22 3 2" xfId="45816"/>
    <cellStyle name="Total 22 3 20" xfId="45817"/>
    <cellStyle name="Total 22 3 21" xfId="45818"/>
    <cellStyle name="Total 22 3 22" xfId="45819"/>
    <cellStyle name="Total 22 3 23" xfId="45820"/>
    <cellStyle name="Total 22 3 24" xfId="45821"/>
    <cellStyle name="Total 22 3 25" xfId="45822"/>
    <cellStyle name="Total 22 3 26" xfId="45823"/>
    <cellStyle name="Total 22 3 27" xfId="45824"/>
    <cellStyle name="Total 22 3 28" xfId="45825"/>
    <cellStyle name="Total 22 3 29" xfId="45826"/>
    <cellStyle name="Total 22 3 3" xfId="45827"/>
    <cellStyle name="Total 22 3 30" xfId="45828"/>
    <cellStyle name="Total 22 3 31" xfId="45829"/>
    <cellStyle name="Total 22 3 32" xfId="45830"/>
    <cellStyle name="Total 22 3 33" xfId="45831"/>
    <cellStyle name="Total 22 3 34" xfId="45832"/>
    <cellStyle name="Total 22 3 35" xfId="45833"/>
    <cellStyle name="Total 22 3 36" xfId="45834"/>
    <cellStyle name="Total 22 3 37" xfId="45835"/>
    <cellStyle name="Total 22 3 38" xfId="45836"/>
    <cellStyle name="Total 22 3 39" xfId="45837"/>
    <cellStyle name="Total 22 3 4" xfId="45838"/>
    <cellStyle name="Total 22 3 40" xfId="45839"/>
    <cellStyle name="Total 22 3 41" xfId="45840"/>
    <cellStyle name="Total 22 3 42" xfId="45841"/>
    <cellStyle name="Total 22 3 43" xfId="45842"/>
    <cellStyle name="Total 22 3 44" xfId="45843"/>
    <cellStyle name="Total 22 3 45" xfId="45844"/>
    <cellStyle name="Total 22 3 46" xfId="45845"/>
    <cellStyle name="Total 22 3 47" xfId="45846"/>
    <cellStyle name="Total 22 3 48" xfId="45847"/>
    <cellStyle name="Total 22 3 49" xfId="45848"/>
    <cellStyle name="Total 22 3 5" xfId="45849"/>
    <cellStyle name="Total 22 3 50" xfId="45850"/>
    <cellStyle name="Total 22 3 51" xfId="45851"/>
    <cellStyle name="Total 22 3 52" xfId="45852"/>
    <cellStyle name="Total 22 3 53" xfId="45853"/>
    <cellStyle name="Total 22 3 54" xfId="45854"/>
    <cellStyle name="Total 22 3 55" xfId="45855"/>
    <cellStyle name="Total 22 3 56" xfId="45856"/>
    <cellStyle name="Total 22 3 57" xfId="45857"/>
    <cellStyle name="Total 22 3 58" xfId="45858"/>
    <cellStyle name="Total 22 3 59" xfId="45859"/>
    <cellStyle name="Total 22 3 6" xfId="45860"/>
    <cellStyle name="Total 22 3 60" xfId="45861"/>
    <cellStyle name="Total 22 3 61" xfId="45862"/>
    <cellStyle name="Total 22 3 62" xfId="45863"/>
    <cellStyle name="Total 22 3 63" xfId="45864"/>
    <cellStyle name="Total 22 3 64" xfId="45865"/>
    <cellStyle name="Total 22 3 65" xfId="45866"/>
    <cellStyle name="Total 22 3 66" xfId="45867"/>
    <cellStyle name="Total 22 3 67" xfId="45868"/>
    <cellStyle name="Total 22 3 7" xfId="45869"/>
    <cellStyle name="Total 22 3 8" xfId="45870"/>
    <cellStyle name="Total 22 3 9" xfId="45871"/>
    <cellStyle name="Total 22 30" xfId="45872"/>
    <cellStyle name="Total 22 31" xfId="45873"/>
    <cellStyle name="Total 22 32" xfId="45874"/>
    <cellStyle name="Total 22 33" xfId="45875"/>
    <cellStyle name="Total 22 34" xfId="45876"/>
    <cellStyle name="Total 22 35" xfId="45877"/>
    <cellStyle name="Total 22 36" xfId="45878"/>
    <cellStyle name="Total 22 37" xfId="45879"/>
    <cellStyle name="Total 22 38" xfId="45880"/>
    <cellStyle name="Total 22 39" xfId="45881"/>
    <cellStyle name="Total 22 4" xfId="45882"/>
    <cellStyle name="Total 22 40" xfId="45883"/>
    <cellStyle name="Total 22 41" xfId="45884"/>
    <cellStyle name="Total 22 42" xfId="45885"/>
    <cellStyle name="Total 22 43" xfId="45886"/>
    <cellStyle name="Total 22 44" xfId="45887"/>
    <cellStyle name="Total 22 45" xfId="45888"/>
    <cellStyle name="Total 22 46" xfId="45889"/>
    <cellStyle name="Total 22 47" xfId="45890"/>
    <cellStyle name="Total 22 48" xfId="45891"/>
    <cellStyle name="Total 22 49" xfId="45892"/>
    <cellStyle name="Total 22 5" xfId="45893"/>
    <cellStyle name="Total 22 50" xfId="45894"/>
    <cellStyle name="Total 22 51" xfId="45895"/>
    <cellStyle name="Total 22 52" xfId="45896"/>
    <cellStyle name="Total 22 53" xfId="45897"/>
    <cellStyle name="Total 22 54" xfId="45898"/>
    <cellStyle name="Total 22 55" xfId="45899"/>
    <cellStyle name="Total 22 56" xfId="45900"/>
    <cellStyle name="Total 22 57" xfId="45901"/>
    <cellStyle name="Total 22 58" xfId="45902"/>
    <cellStyle name="Total 22 59" xfId="45903"/>
    <cellStyle name="Total 22 6" xfId="45904"/>
    <cellStyle name="Total 22 60" xfId="45905"/>
    <cellStyle name="Total 22 61" xfId="45906"/>
    <cellStyle name="Total 22 62" xfId="45907"/>
    <cellStyle name="Total 22 63" xfId="45908"/>
    <cellStyle name="Total 22 64" xfId="45909"/>
    <cellStyle name="Total 22 65" xfId="45910"/>
    <cellStyle name="Total 22 66" xfId="45911"/>
    <cellStyle name="Total 22 67" xfId="45912"/>
    <cellStyle name="Total 22 68" xfId="45913"/>
    <cellStyle name="Total 22 69" xfId="45914"/>
    <cellStyle name="Total 22 7" xfId="45915"/>
    <cellStyle name="Total 22 8" xfId="45916"/>
    <cellStyle name="Total 22 9" xfId="45917"/>
    <cellStyle name="Total 23" xfId="1580"/>
    <cellStyle name="Total 23 10" xfId="45918"/>
    <cellStyle name="Total 23 11" xfId="45919"/>
    <cellStyle name="Total 23 12" xfId="45920"/>
    <cellStyle name="Total 23 13" xfId="45921"/>
    <cellStyle name="Total 23 14" xfId="45922"/>
    <cellStyle name="Total 23 15" xfId="45923"/>
    <cellStyle name="Total 23 16" xfId="45924"/>
    <cellStyle name="Total 23 17" xfId="45925"/>
    <cellStyle name="Total 23 18" xfId="45926"/>
    <cellStyle name="Total 23 19" xfId="45927"/>
    <cellStyle name="Total 23 2" xfId="3609"/>
    <cellStyle name="Total 23 2 10" xfId="45928"/>
    <cellStyle name="Total 23 2 11" xfId="45929"/>
    <cellStyle name="Total 23 2 12" xfId="45930"/>
    <cellStyle name="Total 23 2 13" xfId="45931"/>
    <cellStyle name="Total 23 2 14" xfId="45932"/>
    <cellStyle name="Total 23 2 15" xfId="45933"/>
    <cellStyle name="Total 23 2 16" xfId="45934"/>
    <cellStyle name="Total 23 2 17" xfId="45935"/>
    <cellStyle name="Total 23 2 18" xfId="45936"/>
    <cellStyle name="Total 23 2 19" xfId="45937"/>
    <cellStyle name="Total 23 2 2" xfId="45938"/>
    <cellStyle name="Total 23 2 20" xfId="45939"/>
    <cellStyle name="Total 23 2 21" xfId="45940"/>
    <cellStyle name="Total 23 2 22" xfId="45941"/>
    <cellStyle name="Total 23 2 23" xfId="45942"/>
    <cellStyle name="Total 23 2 24" xfId="45943"/>
    <cellStyle name="Total 23 2 25" xfId="45944"/>
    <cellStyle name="Total 23 2 26" xfId="45945"/>
    <cellStyle name="Total 23 2 27" xfId="45946"/>
    <cellStyle name="Total 23 2 28" xfId="45947"/>
    <cellStyle name="Total 23 2 29" xfId="45948"/>
    <cellStyle name="Total 23 2 3" xfId="45949"/>
    <cellStyle name="Total 23 2 30" xfId="45950"/>
    <cellStyle name="Total 23 2 31" xfId="45951"/>
    <cellStyle name="Total 23 2 32" xfId="45952"/>
    <cellStyle name="Total 23 2 33" xfId="45953"/>
    <cellStyle name="Total 23 2 34" xfId="45954"/>
    <cellStyle name="Total 23 2 35" xfId="45955"/>
    <cellStyle name="Total 23 2 36" xfId="45956"/>
    <cellStyle name="Total 23 2 37" xfId="45957"/>
    <cellStyle name="Total 23 2 38" xfId="45958"/>
    <cellStyle name="Total 23 2 39" xfId="45959"/>
    <cellStyle name="Total 23 2 4" xfId="45960"/>
    <cellStyle name="Total 23 2 40" xfId="45961"/>
    <cellStyle name="Total 23 2 41" xfId="45962"/>
    <cellStyle name="Total 23 2 42" xfId="45963"/>
    <cellStyle name="Total 23 2 43" xfId="45964"/>
    <cellStyle name="Total 23 2 44" xfId="45965"/>
    <cellStyle name="Total 23 2 45" xfId="45966"/>
    <cellStyle name="Total 23 2 46" xfId="45967"/>
    <cellStyle name="Total 23 2 47" xfId="45968"/>
    <cellStyle name="Total 23 2 48" xfId="45969"/>
    <cellStyle name="Total 23 2 49" xfId="45970"/>
    <cellStyle name="Total 23 2 5" xfId="45971"/>
    <cellStyle name="Total 23 2 50" xfId="45972"/>
    <cellStyle name="Total 23 2 51" xfId="45973"/>
    <cellStyle name="Total 23 2 52" xfId="45974"/>
    <cellStyle name="Total 23 2 53" xfId="45975"/>
    <cellStyle name="Total 23 2 54" xfId="45976"/>
    <cellStyle name="Total 23 2 55" xfId="45977"/>
    <cellStyle name="Total 23 2 56" xfId="45978"/>
    <cellStyle name="Total 23 2 57" xfId="45979"/>
    <cellStyle name="Total 23 2 58" xfId="45980"/>
    <cellStyle name="Total 23 2 59" xfId="45981"/>
    <cellStyle name="Total 23 2 6" xfId="45982"/>
    <cellStyle name="Total 23 2 60" xfId="45983"/>
    <cellStyle name="Total 23 2 61" xfId="45984"/>
    <cellStyle name="Total 23 2 62" xfId="45985"/>
    <cellStyle name="Total 23 2 63" xfId="45986"/>
    <cellStyle name="Total 23 2 64" xfId="45987"/>
    <cellStyle name="Total 23 2 65" xfId="45988"/>
    <cellStyle name="Total 23 2 66" xfId="45989"/>
    <cellStyle name="Total 23 2 67" xfId="45990"/>
    <cellStyle name="Total 23 2 7" xfId="45991"/>
    <cellStyle name="Total 23 2 8" xfId="45992"/>
    <cellStyle name="Total 23 2 9" xfId="45993"/>
    <cellStyle name="Total 23 20" xfId="45994"/>
    <cellStyle name="Total 23 21" xfId="45995"/>
    <cellStyle name="Total 23 22" xfId="45996"/>
    <cellStyle name="Total 23 23" xfId="45997"/>
    <cellStyle name="Total 23 24" xfId="45998"/>
    <cellStyle name="Total 23 25" xfId="45999"/>
    <cellStyle name="Total 23 26" xfId="46000"/>
    <cellStyle name="Total 23 27" xfId="46001"/>
    <cellStyle name="Total 23 28" xfId="46002"/>
    <cellStyle name="Total 23 29" xfId="46003"/>
    <cellStyle name="Total 23 3" xfId="3610"/>
    <cellStyle name="Total 23 3 10" xfId="46004"/>
    <cellStyle name="Total 23 3 11" xfId="46005"/>
    <cellStyle name="Total 23 3 12" xfId="46006"/>
    <cellStyle name="Total 23 3 13" xfId="46007"/>
    <cellStyle name="Total 23 3 14" xfId="46008"/>
    <cellStyle name="Total 23 3 15" xfId="46009"/>
    <cellStyle name="Total 23 3 16" xfId="46010"/>
    <cellStyle name="Total 23 3 17" xfId="46011"/>
    <cellStyle name="Total 23 3 18" xfId="46012"/>
    <cellStyle name="Total 23 3 19" xfId="46013"/>
    <cellStyle name="Total 23 3 2" xfId="46014"/>
    <cellStyle name="Total 23 3 20" xfId="46015"/>
    <cellStyle name="Total 23 3 21" xfId="46016"/>
    <cellStyle name="Total 23 3 22" xfId="46017"/>
    <cellStyle name="Total 23 3 23" xfId="46018"/>
    <cellStyle name="Total 23 3 24" xfId="46019"/>
    <cellStyle name="Total 23 3 25" xfId="46020"/>
    <cellStyle name="Total 23 3 26" xfId="46021"/>
    <cellStyle name="Total 23 3 27" xfId="46022"/>
    <cellStyle name="Total 23 3 28" xfId="46023"/>
    <cellStyle name="Total 23 3 29" xfId="46024"/>
    <cellStyle name="Total 23 3 3" xfId="46025"/>
    <cellStyle name="Total 23 3 30" xfId="46026"/>
    <cellStyle name="Total 23 3 31" xfId="46027"/>
    <cellStyle name="Total 23 3 32" xfId="46028"/>
    <cellStyle name="Total 23 3 33" xfId="46029"/>
    <cellStyle name="Total 23 3 34" xfId="46030"/>
    <cellStyle name="Total 23 3 35" xfId="46031"/>
    <cellStyle name="Total 23 3 36" xfId="46032"/>
    <cellStyle name="Total 23 3 37" xfId="46033"/>
    <cellStyle name="Total 23 3 38" xfId="46034"/>
    <cellStyle name="Total 23 3 39" xfId="46035"/>
    <cellStyle name="Total 23 3 4" xfId="46036"/>
    <cellStyle name="Total 23 3 40" xfId="46037"/>
    <cellStyle name="Total 23 3 41" xfId="46038"/>
    <cellStyle name="Total 23 3 42" xfId="46039"/>
    <cellStyle name="Total 23 3 43" xfId="46040"/>
    <cellStyle name="Total 23 3 44" xfId="46041"/>
    <cellStyle name="Total 23 3 45" xfId="46042"/>
    <cellStyle name="Total 23 3 46" xfId="46043"/>
    <cellStyle name="Total 23 3 47" xfId="46044"/>
    <cellStyle name="Total 23 3 48" xfId="46045"/>
    <cellStyle name="Total 23 3 49" xfId="46046"/>
    <cellStyle name="Total 23 3 5" xfId="46047"/>
    <cellStyle name="Total 23 3 50" xfId="46048"/>
    <cellStyle name="Total 23 3 51" xfId="46049"/>
    <cellStyle name="Total 23 3 52" xfId="46050"/>
    <cellStyle name="Total 23 3 53" xfId="46051"/>
    <cellStyle name="Total 23 3 54" xfId="46052"/>
    <cellStyle name="Total 23 3 55" xfId="46053"/>
    <cellStyle name="Total 23 3 56" xfId="46054"/>
    <cellStyle name="Total 23 3 57" xfId="46055"/>
    <cellStyle name="Total 23 3 58" xfId="46056"/>
    <cellStyle name="Total 23 3 59" xfId="46057"/>
    <cellStyle name="Total 23 3 6" xfId="46058"/>
    <cellStyle name="Total 23 3 60" xfId="46059"/>
    <cellStyle name="Total 23 3 61" xfId="46060"/>
    <cellStyle name="Total 23 3 62" xfId="46061"/>
    <cellStyle name="Total 23 3 63" xfId="46062"/>
    <cellStyle name="Total 23 3 64" xfId="46063"/>
    <cellStyle name="Total 23 3 65" xfId="46064"/>
    <cellStyle name="Total 23 3 66" xfId="46065"/>
    <cellStyle name="Total 23 3 67" xfId="46066"/>
    <cellStyle name="Total 23 3 7" xfId="46067"/>
    <cellStyle name="Total 23 3 8" xfId="46068"/>
    <cellStyle name="Total 23 3 9" xfId="46069"/>
    <cellStyle name="Total 23 30" xfId="46070"/>
    <cellStyle name="Total 23 31" xfId="46071"/>
    <cellStyle name="Total 23 32" xfId="46072"/>
    <cellStyle name="Total 23 33" xfId="46073"/>
    <cellStyle name="Total 23 34" xfId="46074"/>
    <cellStyle name="Total 23 35" xfId="46075"/>
    <cellStyle name="Total 23 36" xfId="46076"/>
    <cellStyle name="Total 23 37" xfId="46077"/>
    <cellStyle name="Total 23 38" xfId="46078"/>
    <cellStyle name="Total 23 39" xfId="46079"/>
    <cellStyle name="Total 23 4" xfId="46080"/>
    <cellStyle name="Total 23 40" xfId="46081"/>
    <cellStyle name="Total 23 41" xfId="46082"/>
    <cellStyle name="Total 23 42" xfId="46083"/>
    <cellStyle name="Total 23 43" xfId="46084"/>
    <cellStyle name="Total 23 44" xfId="46085"/>
    <cellStyle name="Total 23 45" xfId="46086"/>
    <cellStyle name="Total 23 46" xfId="46087"/>
    <cellStyle name="Total 23 47" xfId="46088"/>
    <cellStyle name="Total 23 48" xfId="46089"/>
    <cellStyle name="Total 23 49" xfId="46090"/>
    <cellStyle name="Total 23 5" xfId="46091"/>
    <cellStyle name="Total 23 50" xfId="46092"/>
    <cellStyle name="Total 23 51" xfId="46093"/>
    <cellStyle name="Total 23 52" xfId="46094"/>
    <cellStyle name="Total 23 53" xfId="46095"/>
    <cellStyle name="Total 23 54" xfId="46096"/>
    <cellStyle name="Total 23 55" xfId="46097"/>
    <cellStyle name="Total 23 56" xfId="46098"/>
    <cellStyle name="Total 23 57" xfId="46099"/>
    <cellStyle name="Total 23 58" xfId="46100"/>
    <cellStyle name="Total 23 59" xfId="46101"/>
    <cellStyle name="Total 23 6" xfId="46102"/>
    <cellStyle name="Total 23 60" xfId="46103"/>
    <cellStyle name="Total 23 61" xfId="46104"/>
    <cellStyle name="Total 23 62" xfId="46105"/>
    <cellStyle name="Total 23 63" xfId="46106"/>
    <cellStyle name="Total 23 64" xfId="46107"/>
    <cellStyle name="Total 23 65" xfId="46108"/>
    <cellStyle name="Total 23 66" xfId="46109"/>
    <cellStyle name="Total 23 67" xfId="46110"/>
    <cellStyle name="Total 23 68" xfId="46111"/>
    <cellStyle name="Total 23 69" xfId="46112"/>
    <cellStyle name="Total 23 7" xfId="46113"/>
    <cellStyle name="Total 23 8" xfId="46114"/>
    <cellStyle name="Total 23 9" xfId="46115"/>
    <cellStyle name="Total 24" xfId="1581"/>
    <cellStyle name="Total 24 10" xfId="46116"/>
    <cellStyle name="Total 24 11" xfId="46117"/>
    <cellStyle name="Total 24 12" xfId="46118"/>
    <cellStyle name="Total 24 13" xfId="46119"/>
    <cellStyle name="Total 24 14" xfId="46120"/>
    <cellStyle name="Total 24 15" xfId="46121"/>
    <cellStyle name="Total 24 16" xfId="46122"/>
    <cellStyle name="Total 24 17" xfId="46123"/>
    <cellStyle name="Total 24 18" xfId="46124"/>
    <cellStyle name="Total 24 19" xfId="46125"/>
    <cellStyle name="Total 24 2" xfId="3611"/>
    <cellStyle name="Total 24 2 10" xfId="46126"/>
    <cellStyle name="Total 24 2 11" xfId="46127"/>
    <cellStyle name="Total 24 2 12" xfId="46128"/>
    <cellStyle name="Total 24 2 13" xfId="46129"/>
    <cellStyle name="Total 24 2 14" xfId="46130"/>
    <cellStyle name="Total 24 2 15" xfId="46131"/>
    <cellStyle name="Total 24 2 16" xfId="46132"/>
    <cellStyle name="Total 24 2 17" xfId="46133"/>
    <cellStyle name="Total 24 2 18" xfId="46134"/>
    <cellStyle name="Total 24 2 19" xfId="46135"/>
    <cellStyle name="Total 24 2 2" xfId="46136"/>
    <cellStyle name="Total 24 2 20" xfId="46137"/>
    <cellStyle name="Total 24 2 21" xfId="46138"/>
    <cellStyle name="Total 24 2 22" xfId="46139"/>
    <cellStyle name="Total 24 2 23" xfId="46140"/>
    <cellStyle name="Total 24 2 24" xfId="46141"/>
    <cellStyle name="Total 24 2 25" xfId="46142"/>
    <cellStyle name="Total 24 2 26" xfId="46143"/>
    <cellStyle name="Total 24 2 27" xfId="46144"/>
    <cellStyle name="Total 24 2 28" xfId="46145"/>
    <cellStyle name="Total 24 2 29" xfId="46146"/>
    <cellStyle name="Total 24 2 3" xfId="46147"/>
    <cellStyle name="Total 24 2 30" xfId="46148"/>
    <cellStyle name="Total 24 2 31" xfId="46149"/>
    <cellStyle name="Total 24 2 32" xfId="46150"/>
    <cellStyle name="Total 24 2 33" xfId="46151"/>
    <cellStyle name="Total 24 2 34" xfId="46152"/>
    <cellStyle name="Total 24 2 35" xfId="46153"/>
    <cellStyle name="Total 24 2 36" xfId="46154"/>
    <cellStyle name="Total 24 2 37" xfId="46155"/>
    <cellStyle name="Total 24 2 38" xfId="46156"/>
    <cellStyle name="Total 24 2 39" xfId="46157"/>
    <cellStyle name="Total 24 2 4" xfId="46158"/>
    <cellStyle name="Total 24 2 40" xfId="46159"/>
    <cellStyle name="Total 24 2 41" xfId="46160"/>
    <cellStyle name="Total 24 2 42" xfId="46161"/>
    <cellStyle name="Total 24 2 43" xfId="46162"/>
    <cellStyle name="Total 24 2 44" xfId="46163"/>
    <cellStyle name="Total 24 2 45" xfId="46164"/>
    <cellStyle name="Total 24 2 46" xfId="46165"/>
    <cellStyle name="Total 24 2 47" xfId="46166"/>
    <cellStyle name="Total 24 2 48" xfId="46167"/>
    <cellStyle name="Total 24 2 49" xfId="46168"/>
    <cellStyle name="Total 24 2 5" xfId="46169"/>
    <cellStyle name="Total 24 2 50" xfId="46170"/>
    <cellStyle name="Total 24 2 51" xfId="46171"/>
    <cellStyle name="Total 24 2 52" xfId="46172"/>
    <cellStyle name="Total 24 2 53" xfId="46173"/>
    <cellStyle name="Total 24 2 54" xfId="46174"/>
    <cellStyle name="Total 24 2 55" xfId="46175"/>
    <cellStyle name="Total 24 2 56" xfId="46176"/>
    <cellStyle name="Total 24 2 57" xfId="46177"/>
    <cellStyle name="Total 24 2 58" xfId="46178"/>
    <cellStyle name="Total 24 2 59" xfId="46179"/>
    <cellStyle name="Total 24 2 6" xfId="46180"/>
    <cellStyle name="Total 24 2 60" xfId="46181"/>
    <cellStyle name="Total 24 2 61" xfId="46182"/>
    <cellStyle name="Total 24 2 62" xfId="46183"/>
    <cellStyle name="Total 24 2 63" xfId="46184"/>
    <cellStyle name="Total 24 2 64" xfId="46185"/>
    <cellStyle name="Total 24 2 65" xfId="46186"/>
    <cellStyle name="Total 24 2 66" xfId="46187"/>
    <cellStyle name="Total 24 2 67" xfId="46188"/>
    <cellStyle name="Total 24 2 7" xfId="46189"/>
    <cellStyle name="Total 24 2 8" xfId="46190"/>
    <cellStyle name="Total 24 2 9" xfId="46191"/>
    <cellStyle name="Total 24 20" xfId="46192"/>
    <cellStyle name="Total 24 21" xfId="46193"/>
    <cellStyle name="Total 24 22" xfId="46194"/>
    <cellStyle name="Total 24 23" xfId="46195"/>
    <cellStyle name="Total 24 24" xfId="46196"/>
    <cellStyle name="Total 24 25" xfId="46197"/>
    <cellStyle name="Total 24 26" xfId="46198"/>
    <cellStyle name="Total 24 27" xfId="46199"/>
    <cellStyle name="Total 24 28" xfId="46200"/>
    <cellStyle name="Total 24 29" xfId="46201"/>
    <cellStyle name="Total 24 3" xfId="3612"/>
    <cellStyle name="Total 24 3 10" xfId="46202"/>
    <cellStyle name="Total 24 3 11" xfId="46203"/>
    <cellStyle name="Total 24 3 12" xfId="46204"/>
    <cellStyle name="Total 24 3 13" xfId="46205"/>
    <cellStyle name="Total 24 3 14" xfId="46206"/>
    <cellStyle name="Total 24 3 15" xfId="46207"/>
    <cellStyle name="Total 24 3 16" xfId="46208"/>
    <cellStyle name="Total 24 3 17" xfId="46209"/>
    <cellStyle name="Total 24 3 18" xfId="46210"/>
    <cellStyle name="Total 24 3 19" xfId="46211"/>
    <cellStyle name="Total 24 3 2" xfId="46212"/>
    <cellStyle name="Total 24 3 20" xfId="46213"/>
    <cellStyle name="Total 24 3 21" xfId="46214"/>
    <cellStyle name="Total 24 3 22" xfId="46215"/>
    <cellStyle name="Total 24 3 23" xfId="46216"/>
    <cellStyle name="Total 24 3 24" xfId="46217"/>
    <cellStyle name="Total 24 3 25" xfId="46218"/>
    <cellStyle name="Total 24 3 26" xfId="46219"/>
    <cellStyle name="Total 24 3 27" xfId="46220"/>
    <cellStyle name="Total 24 3 28" xfId="46221"/>
    <cellStyle name="Total 24 3 29" xfId="46222"/>
    <cellStyle name="Total 24 3 3" xfId="46223"/>
    <cellStyle name="Total 24 3 30" xfId="46224"/>
    <cellStyle name="Total 24 3 31" xfId="46225"/>
    <cellStyle name="Total 24 3 32" xfId="46226"/>
    <cellStyle name="Total 24 3 33" xfId="46227"/>
    <cellStyle name="Total 24 3 34" xfId="46228"/>
    <cellStyle name="Total 24 3 35" xfId="46229"/>
    <cellStyle name="Total 24 3 36" xfId="46230"/>
    <cellStyle name="Total 24 3 37" xfId="46231"/>
    <cellStyle name="Total 24 3 38" xfId="46232"/>
    <cellStyle name="Total 24 3 39" xfId="46233"/>
    <cellStyle name="Total 24 3 4" xfId="46234"/>
    <cellStyle name="Total 24 3 40" xfId="46235"/>
    <cellStyle name="Total 24 3 41" xfId="46236"/>
    <cellStyle name="Total 24 3 42" xfId="46237"/>
    <cellStyle name="Total 24 3 43" xfId="46238"/>
    <cellStyle name="Total 24 3 44" xfId="46239"/>
    <cellStyle name="Total 24 3 45" xfId="46240"/>
    <cellStyle name="Total 24 3 46" xfId="46241"/>
    <cellStyle name="Total 24 3 47" xfId="46242"/>
    <cellStyle name="Total 24 3 48" xfId="46243"/>
    <cellStyle name="Total 24 3 49" xfId="46244"/>
    <cellStyle name="Total 24 3 5" xfId="46245"/>
    <cellStyle name="Total 24 3 50" xfId="46246"/>
    <cellStyle name="Total 24 3 51" xfId="46247"/>
    <cellStyle name="Total 24 3 52" xfId="46248"/>
    <cellStyle name="Total 24 3 53" xfId="46249"/>
    <cellStyle name="Total 24 3 54" xfId="46250"/>
    <cellStyle name="Total 24 3 55" xfId="46251"/>
    <cellStyle name="Total 24 3 56" xfId="46252"/>
    <cellStyle name="Total 24 3 57" xfId="46253"/>
    <cellStyle name="Total 24 3 58" xfId="46254"/>
    <cellStyle name="Total 24 3 59" xfId="46255"/>
    <cellStyle name="Total 24 3 6" xfId="46256"/>
    <cellStyle name="Total 24 3 60" xfId="46257"/>
    <cellStyle name="Total 24 3 61" xfId="46258"/>
    <cellStyle name="Total 24 3 62" xfId="46259"/>
    <cellStyle name="Total 24 3 63" xfId="46260"/>
    <cellStyle name="Total 24 3 64" xfId="46261"/>
    <cellStyle name="Total 24 3 65" xfId="46262"/>
    <cellStyle name="Total 24 3 66" xfId="46263"/>
    <cellStyle name="Total 24 3 67" xfId="46264"/>
    <cellStyle name="Total 24 3 7" xfId="46265"/>
    <cellStyle name="Total 24 3 8" xfId="46266"/>
    <cellStyle name="Total 24 3 9" xfId="46267"/>
    <cellStyle name="Total 24 30" xfId="46268"/>
    <cellStyle name="Total 24 31" xfId="46269"/>
    <cellStyle name="Total 24 32" xfId="46270"/>
    <cellStyle name="Total 24 33" xfId="46271"/>
    <cellStyle name="Total 24 34" xfId="46272"/>
    <cellStyle name="Total 24 35" xfId="46273"/>
    <cellStyle name="Total 24 36" xfId="46274"/>
    <cellStyle name="Total 24 37" xfId="46275"/>
    <cellStyle name="Total 24 38" xfId="46276"/>
    <cellStyle name="Total 24 39" xfId="46277"/>
    <cellStyle name="Total 24 4" xfId="46278"/>
    <cellStyle name="Total 24 40" xfId="46279"/>
    <cellStyle name="Total 24 41" xfId="46280"/>
    <cellStyle name="Total 24 42" xfId="46281"/>
    <cellStyle name="Total 24 43" xfId="46282"/>
    <cellStyle name="Total 24 44" xfId="46283"/>
    <cellStyle name="Total 24 45" xfId="46284"/>
    <cellStyle name="Total 24 46" xfId="46285"/>
    <cellStyle name="Total 24 47" xfId="46286"/>
    <cellStyle name="Total 24 48" xfId="46287"/>
    <cellStyle name="Total 24 49" xfId="46288"/>
    <cellStyle name="Total 24 5" xfId="46289"/>
    <cellStyle name="Total 24 50" xfId="46290"/>
    <cellStyle name="Total 24 51" xfId="46291"/>
    <cellStyle name="Total 24 52" xfId="46292"/>
    <cellStyle name="Total 24 53" xfId="46293"/>
    <cellStyle name="Total 24 54" xfId="46294"/>
    <cellStyle name="Total 24 55" xfId="46295"/>
    <cellStyle name="Total 24 56" xfId="46296"/>
    <cellStyle name="Total 24 57" xfId="46297"/>
    <cellStyle name="Total 24 58" xfId="46298"/>
    <cellStyle name="Total 24 59" xfId="46299"/>
    <cellStyle name="Total 24 6" xfId="46300"/>
    <cellStyle name="Total 24 60" xfId="46301"/>
    <cellStyle name="Total 24 61" xfId="46302"/>
    <cellStyle name="Total 24 62" xfId="46303"/>
    <cellStyle name="Total 24 63" xfId="46304"/>
    <cellStyle name="Total 24 64" xfId="46305"/>
    <cellStyle name="Total 24 65" xfId="46306"/>
    <cellStyle name="Total 24 66" xfId="46307"/>
    <cellStyle name="Total 24 67" xfId="46308"/>
    <cellStyle name="Total 24 68" xfId="46309"/>
    <cellStyle name="Total 24 69" xfId="46310"/>
    <cellStyle name="Total 24 7" xfId="46311"/>
    <cellStyle name="Total 24 8" xfId="46312"/>
    <cellStyle name="Total 24 9" xfId="46313"/>
    <cellStyle name="Total 25" xfId="1582"/>
    <cellStyle name="Total 25 10" xfId="46314"/>
    <cellStyle name="Total 25 11" xfId="46315"/>
    <cellStyle name="Total 25 12" xfId="46316"/>
    <cellStyle name="Total 25 13" xfId="46317"/>
    <cellStyle name="Total 25 14" xfId="46318"/>
    <cellStyle name="Total 25 15" xfId="46319"/>
    <cellStyle name="Total 25 16" xfId="46320"/>
    <cellStyle name="Total 25 17" xfId="46321"/>
    <cellStyle name="Total 25 18" xfId="46322"/>
    <cellStyle name="Total 25 19" xfId="46323"/>
    <cellStyle name="Total 25 2" xfId="3613"/>
    <cellStyle name="Total 25 2 10" xfId="46324"/>
    <cellStyle name="Total 25 2 11" xfId="46325"/>
    <cellStyle name="Total 25 2 12" xfId="46326"/>
    <cellStyle name="Total 25 2 13" xfId="46327"/>
    <cellStyle name="Total 25 2 14" xfId="46328"/>
    <cellStyle name="Total 25 2 15" xfId="46329"/>
    <cellStyle name="Total 25 2 16" xfId="46330"/>
    <cellStyle name="Total 25 2 17" xfId="46331"/>
    <cellStyle name="Total 25 2 18" xfId="46332"/>
    <cellStyle name="Total 25 2 19" xfId="46333"/>
    <cellStyle name="Total 25 2 2" xfId="46334"/>
    <cellStyle name="Total 25 2 20" xfId="46335"/>
    <cellStyle name="Total 25 2 21" xfId="46336"/>
    <cellStyle name="Total 25 2 22" xfId="46337"/>
    <cellStyle name="Total 25 2 23" xfId="46338"/>
    <cellStyle name="Total 25 2 24" xfId="46339"/>
    <cellStyle name="Total 25 2 25" xfId="46340"/>
    <cellStyle name="Total 25 2 26" xfId="46341"/>
    <cellStyle name="Total 25 2 27" xfId="46342"/>
    <cellStyle name="Total 25 2 28" xfId="46343"/>
    <cellStyle name="Total 25 2 29" xfId="46344"/>
    <cellStyle name="Total 25 2 3" xfId="46345"/>
    <cellStyle name="Total 25 2 30" xfId="46346"/>
    <cellStyle name="Total 25 2 31" xfId="46347"/>
    <cellStyle name="Total 25 2 32" xfId="46348"/>
    <cellStyle name="Total 25 2 33" xfId="46349"/>
    <cellStyle name="Total 25 2 34" xfId="46350"/>
    <cellStyle name="Total 25 2 35" xfId="46351"/>
    <cellStyle name="Total 25 2 36" xfId="46352"/>
    <cellStyle name="Total 25 2 37" xfId="46353"/>
    <cellStyle name="Total 25 2 38" xfId="46354"/>
    <cellStyle name="Total 25 2 39" xfId="46355"/>
    <cellStyle name="Total 25 2 4" xfId="46356"/>
    <cellStyle name="Total 25 2 40" xfId="46357"/>
    <cellStyle name="Total 25 2 41" xfId="46358"/>
    <cellStyle name="Total 25 2 42" xfId="46359"/>
    <cellStyle name="Total 25 2 43" xfId="46360"/>
    <cellStyle name="Total 25 2 44" xfId="46361"/>
    <cellStyle name="Total 25 2 45" xfId="46362"/>
    <cellStyle name="Total 25 2 46" xfId="46363"/>
    <cellStyle name="Total 25 2 47" xfId="46364"/>
    <cellStyle name="Total 25 2 48" xfId="46365"/>
    <cellStyle name="Total 25 2 49" xfId="46366"/>
    <cellStyle name="Total 25 2 5" xfId="46367"/>
    <cellStyle name="Total 25 2 50" xfId="46368"/>
    <cellStyle name="Total 25 2 51" xfId="46369"/>
    <cellStyle name="Total 25 2 52" xfId="46370"/>
    <cellStyle name="Total 25 2 53" xfId="46371"/>
    <cellStyle name="Total 25 2 54" xfId="46372"/>
    <cellStyle name="Total 25 2 55" xfId="46373"/>
    <cellStyle name="Total 25 2 56" xfId="46374"/>
    <cellStyle name="Total 25 2 57" xfId="46375"/>
    <cellStyle name="Total 25 2 58" xfId="46376"/>
    <cellStyle name="Total 25 2 59" xfId="46377"/>
    <cellStyle name="Total 25 2 6" xfId="46378"/>
    <cellStyle name="Total 25 2 60" xfId="46379"/>
    <cellStyle name="Total 25 2 61" xfId="46380"/>
    <cellStyle name="Total 25 2 62" xfId="46381"/>
    <cellStyle name="Total 25 2 63" xfId="46382"/>
    <cellStyle name="Total 25 2 64" xfId="46383"/>
    <cellStyle name="Total 25 2 65" xfId="46384"/>
    <cellStyle name="Total 25 2 66" xfId="46385"/>
    <cellStyle name="Total 25 2 67" xfId="46386"/>
    <cellStyle name="Total 25 2 7" xfId="46387"/>
    <cellStyle name="Total 25 2 8" xfId="46388"/>
    <cellStyle name="Total 25 2 9" xfId="46389"/>
    <cellStyle name="Total 25 20" xfId="46390"/>
    <cellStyle name="Total 25 21" xfId="46391"/>
    <cellStyle name="Total 25 22" xfId="46392"/>
    <cellStyle name="Total 25 23" xfId="46393"/>
    <cellStyle name="Total 25 24" xfId="46394"/>
    <cellStyle name="Total 25 25" xfId="46395"/>
    <cellStyle name="Total 25 26" xfId="46396"/>
    <cellStyle name="Total 25 27" xfId="46397"/>
    <cellStyle name="Total 25 28" xfId="46398"/>
    <cellStyle name="Total 25 29" xfId="46399"/>
    <cellStyle name="Total 25 3" xfId="3614"/>
    <cellStyle name="Total 25 3 10" xfId="46400"/>
    <cellStyle name="Total 25 3 11" xfId="46401"/>
    <cellStyle name="Total 25 3 12" xfId="46402"/>
    <cellStyle name="Total 25 3 13" xfId="46403"/>
    <cellStyle name="Total 25 3 14" xfId="46404"/>
    <cellStyle name="Total 25 3 15" xfId="46405"/>
    <cellStyle name="Total 25 3 16" xfId="46406"/>
    <cellStyle name="Total 25 3 17" xfId="46407"/>
    <cellStyle name="Total 25 3 18" xfId="46408"/>
    <cellStyle name="Total 25 3 19" xfId="46409"/>
    <cellStyle name="Total 25 3 2" xfId="46410"/>
    <cellStyle name="Total 25 3 20" xfId="46411"/>
    <cellStyle name="Total 25 3 21" xfId="46412"/>
    <cellStyle name="Total 25 3 22" xfId="46413"/>
    <cellStyle name="Total 25 3 23" xfId="46414"/>
    <cellStyle name="Total 25 3 24" xfId="46415"/>
    <cellStyle name="Total 25 3 25" xfId="46416"/>
    <cellStyle name="Total 25 3 26" xfId="46417"/>
    <cellStyle name="Total 25 3 27" xfId="46418"/>
    <cellStyle name="Total 25 3 28" xfId="46419"/>
    <cellStyle name="Total 25 3 29" xfId="46420"/>
    <cellStyle name="Total 25 3 3" xfId="46421"/>
    <cellStyle name="Total 25 3 30" xfId="46422"/>
    <cellStyle name="Total 25 3 31" xfId="46423"/>
    <cellStyle name="Total 25 3 32" xfId="46424"/>
    <cellStyle name="Total 25 3 33" xfId="46425"/>
    <cellStyle name="Total 25 3 34" xfId="46426"/>
    <cellStyle name="Total 25 3 35" xfId="46427"/>
    <cellStyle name="Total 25 3 36" xfId="46428"/>
    <cellStyle name="Total 25 3 37" xfId="46429"/>
    <cellStyle name="Total 25 3 38" xfId="46430"/>
    <cellStyle name="Total 25 3 39" xfId="46431"/>
    <cellStyle name="Total 25 3 4" xfId="46432"/>
    <cellStyle name="Total 25 3 40" xfId="46433"/>
    <cellStyle name="Total 25 3 41" xfId="46434"/>
    <cellStyle name="Total 25 3 42" xfId="46435"/>
    <cellStyle name="Total 25 3 43" xfId="46436"/>
    <cellStyle name="Total 25 3 44" xfId="46437"/>
    <cellStyle name="Total 25 3 45" xfId="46438"/>
    <cellStyle name="Total 25 3 46" xfId="46439"/>
    <cellStyle name="Total 25 3 47" xfId="46440"/>
    <cellStyle name="Total 25 3 48" xfId="46441"/>
    <cellStyle name="Total 25 3 49" xfId="46442"/>
    <cellStyle name="Total 25 3 5" xfId="46443"/>
    <cellStyle name="Total 25 3 50" xfId="46444"/>
    <cellStyle name="Total 25 3 51" xfId="46445"/>
    <cellStyle name="Total 25 3 52" xfId="46446"/>
    <cellStyle name="Total 25 3 53" xfId="46447"/>
    <cellStyle name="Total 25 3 54" xfId="46448"/>
    <cellStyle name="Total 25 3 55" xfId="46449"/>
    <cellStyle name="Total 25 3 56" xfId="46450"/>
    <cellStyle name="Total 25 3 57" xfId="46451"/>
    <cellStyle name="Total 25 3 58" xfId="46452"/>
    <cellStyle name="Total 25 3 59" xfId="46453"/>
    <cellStyle name="Total 25 3 6" xfId="46454"/>
    <cellStyle name="Total 25 3 60" xfId="46455"/>
    <cellStyle name="Total 25 3 61" xfId="46456"/>
    <cellStyle name="Total 25 3 62" xfId="46457"/>
    <cellStyle name="Total 25 3 63" xfId="46458"/>
    <cellStyle name="Total 25 3 64" xfId="46459"/>
    <cellStyle name="Total 25 3 65" xfId="46460"/>
    <cellStyle name="Total 25 3 66" xfId="46461"/>
    <cellStyle name="Total 25 3 67" xfId="46462"/>
    <cellStyle name="Total 25 3 7" xfId="46463"/>
    <cellStyle name="Total 25 3 8" xfId="46464"/>
    <cellStyle name="Total 25 3 9" xfId="46465"/>
    <cellStyle name="Total 25 30" xfId="46466"/>
    <cellStyle name="Total 25 31" xfId="46467"/>
    <cellStyle name="Total 25 32" xfId="46468"/>
    <cellStyle name="Total 25 33" xfId="46469"/>
    <cellStyle name="Total 25 34" xfId="46470"/>
    <cellStyle name="Total 25 35" xfId="46471"/>
    <cellStyle name="Total 25 36" xfId="46472"/>
    <cellStyle name="Total 25 37" xfId="46473"/>
    <cellStyle name="Total 25 38" xfId="46474"/>
    <cellStyle name="Total 25 39" xfId="46475"/>
    <cellStyle name="Total 25 4" xfId="46476"/>
    <cellStyle name="Total 25 40" xfId="46477"/>
    <cellStyle name="Total 25 41" xfId="46478"/>
    <cellStyle name="Total 25 42" xfId="46479"/>
    <cellStyle name="Total 25 43" xfId="46480"/>
    <cellStyle name="Total 25 44" xfId="46481"/>
    <cellStyle name="Total 25 45" xfId="46482"/>
    <cellStyle name="Total 25 46" xfId="46483"/>
    <cellStyle name="Total 25 47" xfId="46484"/>
    <cellStyle name="Total 25 48" xfId="46485"/>
    <cellStyle name="Total 25 49" xfId="46486"/>
    <cellStyle name="Total 25 5" xfId="46487"/>
    <cellStyle name="Total 25 50" xfId="46488"/>
    <cellStyle name="Total 25 51" xfId="46489"/>
    <cellStyle name="Total 25 52" xfId="46490"/>
    <cellStyle name="Total 25 53" xfId="46491"/>
    <cellStyle name="Total 25 54" xfId="46492"/>
    <cellStyle name="Total 25 55" xfId="46493"/>
    <cellStyle name="Total 25 56" xfId="46494"/>
    <cellStyle name="Total 25 57" xfId="46495"/>
    <cellStyle name="Total 25 58" xfId="46496"/>
    <cellStyle name="Total 25 59" xfId="46497"/>
    <cellStyle name="Total 25 6" xfId="46498"/>
    <cellStyle name="Total 25 60" xfId="46499"/>
    <cellStyle name="Total 25 61" xfId="46500"/>
    <cellStyle name="Total 25 62" xfId="46501"/>
    <cellStyle name="Total 25 63" xfId="46502"/>
    <cellStyle name="Total 25 64" xfId="46503"/>
    <cellStyle name="Total 25 65" xfId="46504"/>
    <cellStyle name="Total 25 66" xfId="46505"/>
    <cellStyle name="Total 25 67" xfId="46506"/>
    <cellStyle name="Total 25 68" xfId="46507"/>
    <cellStyle name="Total 25 69" xfId="46508"/>
    <cellStyle name="Total 25 7" xfId="46509"/>
    <cellStyle name="Total 25 8" xfId="46510"/>
    <cellStyle name="Total 25 9" xfId="46511"/>
    <cellStyle name="Total 26" xfId="1583"/>
    <cellStyle name="Total 26 10" xfId="46512"/>
    <cellStyle name="Total 26 11" xfId="46513"/>
    <cellStyle name="Total 26 12" xfId="46514"/>
    <cellStyle name="Total 26 13" xfId="46515"/>
    <cellStyle name="Total 26 14" xfId="46516"/>
    <cellStyle name="Total 26 15" xfId="46517"/>
    <cellStyle name="Total 26 16" xfId="46518"/>
    <cellStyle name="Total 26 17" xfId="46519"/>
    <cellStyle name="Total 26 18" xfId="46520"/>
    <cellStyle name="Total 26 19" xfId="46521"/>
    <cellStyle name="Total 26 2" xfId="3615"/>
    <cellStyle name="Total 26 2 10" xfId="46522"/>
    <cellStyle name="Total 26 2 11" xfId="46523"/>
    <cellStyle name="Total 26 2 12" xfId="46524"/>
    <cellStyle name="Total 26 2 13" xfId="46525"/>
    <cellStyle name="Total 26 2 14" xfId="46526"/>
    <cellStyle name="Total 26 2 15" xfId="46527"/>
    <cellStyle name="Total 26 2 16" xfId="46528"/>
    <cellStyle name="Total 26 2 17" xfId="46529"/>
    <cellStyle name="Total 26 2 18" xfId="46530"/>
    <cellStyle name="Total 26 2 19" xfId="46531"/>
    <cellStyle name="Total 26 2 2" xfId="46532"/>
    <cellStyle name="Total 26 2 20" xfId="46533"/>
    <cellStyle name="Total 26 2 21" xfId="46534"/>
    <cellStyle name="Total 26 2 22" xfId="46535"/>
    <cellStyle name="Total 26 2 23" xfId="46536"/>
    <cellStyle name="Total 26 2 24" xfId="46537"/>
    <cellStyle name="Total 26 2 25" xfId="46538"/>
    <cellStyle name="Total 26 2 26" xfId="46539"/>
    <cellStyle name="Total 26 2 27" xfId="46540"/>
    <cellStyle name="Total 26 2 28" xfId="46541"/>
    <cellStyle name="Total 26 2 29" xfId="46542"/>
    <cellStyle name="Total 26 2 3" xfId="46543"/>
    <cellStyle name="Total 26 2 30" xfId="46544"/>
    <cellStyle name="Total 26 2 31" xfId="46545"/>
    <cellStyle name="Total 26 2 32" xfId="46546"/>
    <cellStyle name="Total 26 2 33" xfId="46547"/>
    <cellStyle name="Total 26 2 34" xfId="46548"/>
    <cellStyle name="Total 26 2 35" xfId="46549"/>
    <cellStyle name="Total 26 2 36" xfId="46550"/>
    <cellStyle name="Total 26 2 37" xfId="46551"/>
    <cellStyle name="Total 26 2 38" xfId="46552"/>
    <cellStyle name="Total 26 2 39" xfId="46553"/>
    <cellStyle name="Total 26 2 4" xfId="46554"/>
    <cellStyle name="Total 26 2 40" xfId="46555"/>
    <cellStyle name="Total 26 2 41" xfId="46556"/>
    <cellStyle name="Total 26 2 42" xfId="46557"/>
    <cellStyle name="Total 26 2 43" xfId="46558"/>
    <cellStyle name="Total 26 2 44" xfId="46559"/>
    <cellStyle name="Total 26 2 45" xfId="46560"/>
    <cellStyle name="Total 26 2 46" xfId="46561"/>
    <cellStyle name="Total 26 2 47" xfId="46562"/>
    <cellStyle name="Total 26 2 48" xfId="46563"/>
    <cellStyle name="Total 26 2 49" xfId="46564"/>
    <cellStyle name="Total 26 2 5" xfId="46565"/>
    <cellStyle name="Total 26 2 50" xfId="46566"/>
    <cellStyle name="Total 26 2 51" xfId="46567"/>
    <cellStyle name="Total 26 2 52" xfId="46568"/>
    <cellStyle name="Total 26 2 53" xfId="46569"/>
    <cellStyle name="Total 26 2 54" xfId="46570"/>
    <cellStyle name="Total 26 2 55" xfId="46571"/>
    <cellStyle name="Total 26 2 56" xfId="46572"/>
    <cellStyle name="Total 26 2 57" xfId="46573"/>
    <cellStyle name="Total 26 2 58" xfId="46574"/>
    <cellStyle name="Total 26 2 59" xfId="46575"/>
    <cellStyle name="Total 26 2 6" xfId="46576"/>
    <cellStyle name="Total 26 2 60" xfId="46577"/>
    <cellStyle name="Total 26 2 61" xfId="46578"/>
    <cellStyle name="Total 26 2 62" xfId="46579"/>
    <cellStyle name="Total 26 2 63" xfId="46580"/>
    <cellStyle name="Total 26 2 64" xfId="46581"/>
    <cellStyle name="Total 26 2 65" xfId="46582"/>
    <cellStyle name="Total 26 2 66" xfId="46583"/>
    <cellStyle name="Total 26 2 67" xfId="46584"/>
    <cellStyle name="Total 26 2 7" xfId="46585"/>
    <cellStyle name="Total 26 2 8" xfId="46586"/>
    <cellStyle name="Total 26 2 9" xfId="46587"/>
    <cellStyle name="Total 26 20" xfId="46588"/>
    <cellStyle name="Total 26 21" xfId="46589"/>
    <cellStyle name="Total 26 22" xfId="46590"/>
    <cellStyle name="Total 26 23" xfId="46591"/>
    <cellStyle name="Total 26 24" xfId="46592"/>
    <cellStyle name="Total 26 25" xfId="46593"/>
    <cellStyle name="Total 26 26" xfId="46594"/>
    <cellStyle name="Total 26 27" xfId="46595"/>
    <cellStyle name="Total 26 28" xfId="46596"/>
    <cellStyle name="Total 26 29" xfId="46597"/>
    <cellStyle name="Total 26 3" xfId="3616"/>
    <cellStyle name="Total 26 3 10" xfId="46598"/>
    <cellStyle name="Total 26 3 11" xfId="46599"/>
    <cellStyle name="Total 26 3 12" xfId="46600"/>
    <cellStyle name="Total 26 3 13" xfId="46601"/>
    <cellStyle name="Total 26 3 14" xfId="46602"/>
    <cellStyle name="Total 26 3 15" xfId="46603"/>
    <cellStyle name="Total 26 3 16" xfId="46604"/>
    <cellStyle name="Total 26 3 17" xfId="46605"/>
    <cellStyle name="Total 26 3 18" xfId="46606"/>
    <cellStyle name="Total 26 3 19" xfId="46607"/>
    <cellStyle name="Total 26 3 2" xfId="46608"/>
    <cellStyle name="Total 26 3 20" xfId="46609"/>
    <cellStyle name="Total 26 3 21" xfId="46610"/>
    <cellStyle name="Total 26 3 22" xfId="46611"/>
    <cellStyle name="Total 26 3 23" xfId="46612"/>
    <cellStyle name="Total 26 3 24" xfId="46613"/>
    <cellStyle name="Total 26 3 25" xfId="46614"/>
    <cellStyle name="Total 26 3 26" xfId="46615"/>
    <cellStyle name="Total 26 3 27" xfId="46616"/>
    <cellStyle name="Total 26 3 28" xfId="46617"/>
    <cellStyle name="Total 26 3 29" xfId="46618"/>
    <cellStyle name="Total 26 3 3" xfId="46619"/>
    <cellStyle name="Total 26 3 30" xfId="46620"/>
    <cellStyle name="Total 26 3 31" xfId="46621"/>
    <cellStyle name="Total 26 3 32" xfId="46622"/>
    <cellStyle name="Total 26 3 33" xfId="46623"/>
    <cellStyle name="Total 26 3 34" xfId="46624"/>
    <cellStyle name="Total 26 3 35" xfId="46625"/>
    <cellStyle name="Total 26 3 36" xfId="46626"/>
    <cellStyle name="Total 26 3 37" xfId="46627"/>
    <cellStyle name="Total 26 3 38" xfId="46628"/>
    <cellStyle name="Total 26 3 39" xfId="46629"/>
    <cellStyle name="Total 26 3 4" xfId="46630"/>
    <cellStyle name="Total 26 3 40" xfId="46631"/>
    <cellStyle name="Total 26 3 41" xfId="46632"/>
    <cellStyle name="Total 26 3 42" xfId="46633"/>
    <cellStyle name="Total 26 3 43" xfId="46634"/>
    <cellStyle name="Total 26 3 44" xfId="46635"/>
    <cellStyle name="Total 26 3 45" xfId="46636"/>
    <cellStyle name="Total 26 3 46" xfId="46637"/>
    <cellStyle name="Total 26 3 47" xfId="46638"/>
    <cellStyle name="Total 26 3 48" xfId="46639"/>
    <cellStyle name="Total 26 3 49" xfId="46640"/>
    <cellStyle name="Total 26 3 5" xfId="46641"/>
    <cellStyle name="Total 26 3 50" xfId="46642"/>
    <cellStyle name="Total 26 3 51" xfId="46643"/>
    <cellStyle name="Total 26 3 52" xfId="46644"/>
    <cellStyle name="Total 26 3 53" xfId="46645"/>
    <cellStyle name="Total 26 3 54" xfId="46646"/>
    <cellStyle name="Total 26 3 55" xfId="46647"/>
    <cellStyle name="Total 26 3 56" xfId="46648"/>
    <cellStyle name="Total 26 3 57" xfId="46649"/>
    <cellStyle name="Total 26 3 58" xfId="46650"/>
    <cellStyle name="Total 26 3 59" xfId="46651"/>
    <cellStyle name="Total 26 3 6" xfId="46652"/>
    <cellStyle name="Total 26 3 60" xfId="46653"/>
    <cellStyle name="Total 26 3 61" xfId="46654"/>
    <cellStyle name="Total 26 3 62" xfId="46655"/>
    <cellStyle name="Total 26 3 63" xfId="46656"/>
    <cellStyle name="Total 26 3 64" xfId="46657"/>
    <cellStyle name="Total 26 3 65" xfId="46658"/>
    <cellStyle name="Total 26 3 66" xfId="46659"/>
    <cellStyle name="Total 26 3 67" xfId="46660"/>
    <cellStyle name="Total 26 3 7" xfId="46661"/>
    <cellStyle name="Total 26 3 8" xfId="46662"/>
    <cellStyle name="Total 26 3 9" xfId="46663"/>
    <cellStyle name="Total 26 30" xfId="46664"/>
    <cellStyle name="Total 26 31" xfId="46665"/>
    <cellStyle name="Total 26 32" xfId="46666"/>
    <cellStyle name="Total 26 33" xfId="46667"/>
    <cellStyle name="Total 26 34" xfId="46668"/>
    <cellStyle name="Total 26 35" xfId="46669"/>
    <cellStyle name="Total 26 36" xfId="46670"/>
    <cellStyle name="Total 26 37" xfId="46671"/>
    <cellStyle name="Total 26 38" xfId="46672"/>
    <cellStyle name="Total 26 39" xfId="46673"/>
    <cellStyle name="Total 26 4" xfId="46674"/>
    <cellStyle name="Total 26 40" xfId="46675"/>
    <cellStyle name="Total 26 41" xfId="46676"/>
    <cellStyle name="Total 26 42" xfId="46677"/>
    <cellStyle name="Total 26 43" xfId="46678"/>
    <cellStyle name="Total 26 44" xfId="46679"/>
    <cellStyle name="Total 26 45" xfId="46680"/>
    <cellStyle name="Total 26 46" xfId="46681"/>
    <cellStyle name="Total 26 47" xfId="46682"/>
    <cellStyle name="Total 26 48" xfId="46683"/>
    <cellStyle name="Total 26 49" xfId="46684"/>
    <cellStyle name="Total 26 5" xfId="46685"/>
    <cellStyle name="Total 26 50" xfId="46686"/>
    <cellStyle name="Total 26 51" xfId="46687"/>
    <cellStyle name="Total 26 52" xfId="46688"/>
    <cellStyle name="Total 26 53" xfId="46689"/>
    <cellStyle name="Total 26 54" xfId="46690"/>
    <cellStyle name="Total 26 55" xfId="46691"/>
    <cellStyle name="Total 26 56" xfId="46692"/>
    <cellStyle name="Total 26 57" xfId="46693"/>
    <cellStyle name="Total 26 58" xfId="46694"/>
    <cellStyle name="Total 26 59" xfId="46695"/>
    <cellStyle name="Total 26 6" xfId="46696"/>
    <cellStyle name="Total 26 60" xfId="46697"/>
    <cellStyle name="Total 26 61" xfId="46698"/>
    <cellStyle name="Total 26 62" xfId="46699"/>
    <cellStyle name="Total 26 63" xfId="46700"/>
    <cellStyle name="Total 26 64" xfId="46701"/>
    <cellStyle name="Total 26 65" xfId="46702"/>
    <cellStyle name="Total 26 66" xfId="46703"/>
    <cellStyle name="Total 26 67" xfId="46704"/>
    <cellStyle name="Total 26 68" xfId="46705"/>
    <cellStyle name="Total 26 69" xfId="46706"/>
    <cellStyle name="Total 26 7" xfId="46707"/>
    <cellStyle name="Total 26 8" xfId="46708"/>
    <cellStyle name="Total 26 9" xfId="46709"/>
    <cellStyle name="Total 27" xfId="1584"/>
    <cellStyle name="Total 27 10" xfId="46710"/>
    <cellStyle name="Total 27 11" xfId="46711"/>
    <cellStyle name="Total 27 12" xfId="46712"/>
    <cellStyle name="Total 27 13" xfId="46713"/>
    <cellStyle name="Total 27 14" xfId="46714"/>
    <cellStyle name="Total 27 15" xfId="46715"/>
    <cellStyle name="Total 27 16" xfId="46716"/>
    <cellStyle name="Total 27 17" xfId="46717"/>
    <cellStyle name="Total 27 18" xfId="46718"/>
    <cellStyle name="Total 27 19" xfId="46719"/>
    <cellStyle name="Total 27 2" xfId="3617"/>
    <cellStyle name="Total 27 2 10" xfId="46720"/>
    <cellStyle name="Total 27 2 11" xfId="46721"/>
    <cellStyle name="Total 27 2 12" xfId="46722"/>
    <cellStyle name="Total 27 2 13" xfId="46723"/>
    <cellStyle name="Total 27 2 14" xfId="46724"/>
    <cellStyle name="Total 27 2 15" xfId="46725"/>
    <cellStyle name="Total 27 2 16" xfId="46726"/>
    <cellStyle name="Total 27 2 17" xfId="46727"/>
    <cellStyle name="Total 27 2 18" xfId="46728"/>
    <cellStyle name="Total 27 2 19" xfId="46729"/>
    <cellStyle name="Total 27 2 2" xfId="46730"/>
    <cellStyle name="Total 27 2 20" xfId="46731"/>
    <cellStyle name="Total 27 2 21" xfId="46732"/>
    <cellStyle name="Total 27 2 22" xfId="46733"/>
    <cellStyle name="Total 27 2 23" xfId="46734"/>
    <cellStyle name="Total 27 2 24" xfId="46735"/>
    <cellStyle name="Total 27 2 25" xfId="46736"/>
    <cellStyle name="Total 27 2 26" xfId="46737"/>
    <cellStyle name="Total 27 2 27" xfId="46738"/>
    <cellStyle name="Total 27 2 28" xfId="46739"/>
    <cellStyle name="Total 27 2 29" xfId="46740"/>
    <cellStyle name="Total 27 2 3" xfId="46741"/>
    <cellStyle name="Total 27 2 30" xfId="46742"/>
    <cellStyle name="Total 27 2 31" xfId="46743"/>
    <cellStyle name="Total 27 2 32" xfId="46744"/>
    <cellStyle name="Total 27 2 33" xfId="46745"/>
    <cellStyle name="Total 27 2 34" xfId="46746"/>
    <cellStyle name="Total 27 2 35" xfId="46747"/>
    <cellStyle name="Total 27 2 36" xfId="46748"/>
    <cellStyle name="Total 27 2 37" xfId="46749"/>
    <cellStyle name="Total 27 2 38" xfId="46750"/>
    <cellStyle name="Total 27 2 39" xfId="46751"/>
    <cellStyle name="Total 27 2 4" xfId="46752"/>
    <cellStyle name="Total 27 2 40" xfId="46753"/>
    <cellStyle name="Total 27 2 41" xfId="46754"/>
    <cellStyle name="Total 27 2 42" xfId="46755"/>
    <cellStyle name="Total 27 2 43" xfId="46756"/>
    <cellStyle name="Total 27 2 44" xfId="46757"/>
    <cellStyle name="Total 27 2 45" xfId="46758"/>
    <cellStyle name="Total 27 2 46" xfId="46759"/>
    <cellStyle name="Total 27 2 47" xfId="46760"/>
    <cellStyle name="Total 27 2 48" xfId="46761"/>
    <cellStyle name="Total 27 2 49" xfId="46762"/>
    <cellStyle name="Total 27 2 5" xfId="46763"/>
    <cellStyle name="Total 27 2 50" xfId="46764"/>
    <cellStyle name="Total 27 2 51" xfId="46765"/>
    <cellStyle name="Total 27 2 52" xfId="46766"/>
    <cellStyle name="Total 27 2 53" xfId="46767"/>
    <cellStyle name="Total 27 2 54" xfId="46768"/>
    <cellStyle name="Total 27 2 55" xfId="46769"/>
    <cellStyle name="Total 27 2 56" xfId="46770"/>
    <cellStyle name="Total 27 2 57" xfId="46771"/>
    <cellStyle name="Total 27 2 58" xfId="46772"/>
    <cellStyle name="Total 27 2 59" xfId="46773"/>
    <cellStyle name="Total 27 2 6" xfId="46774"/>
    <cellStyle name="Total 27 2 60" xfId="46775"/>
    <cellStyle name="Total 27 2 61" xfId="46776"/>
    <cellStyle name="Total 27 2 62" xfId="46777"/>
    <cellStyle name="Total 27 2 63" xfId="46778"/>
    <cellStyle name="Total 27 2 64" xfId="46779"/>
    <cellStyle name="Total 27 2 65" xfId="46780"/>
    <cellStyle name="Total 27 2 66" xfId="46781"/>
    <cellStyle name="Total 27 2 67" xfId="46782"/>
    <cellStyle name="Total 27 2 7" xfId="46783"/>
    <cellStyle name="Total 27 2 8" xfId="46784"/>
    <cellStyle name="Total 27 2 9" xfId="46785"/>
    <cellStyle name="Total 27 20" xfId="46786"/>
    <cellStyle name="Total 27 21" xfId="46787"/>
    <cellStyle name="Total 27 22" xfId="46788"/>
    <cellStyle name="Total 27 23" xfId="46789"/>
    <cellStyle name="Total 27 24" xfId="46790"/>
    <cellStyle name="Total 27 25" xfId="46791"/>
    <cellStyle name="Total 27 26" xfId="46792"/>
    <cellStyle name="Total 27 27" xfId="46793"/>
    <cellStyle name="Total 27 28" xfId="46794"/>
    <cellStyle name="Total 27 29" xfId="46795"/>
    <cellStyle name="Total 27 3" xfId="3618"/>
    <cellStyle name="Total 27 3 10" xfId="46796"/>
    <cellStyle name="Total 27 3 11" xfId="46797"/>
    <cellStyle name="Total 27 3 12" xfId="46798"/>
    <cellStyle name="Total 27 3 13" xfId="46799"/>
    <cellStyle name="Total 27 3 14" xfId="46800"/>
    <cellStyle name="Total 27 3 15" xfId="46801"/>
    <cellStyle name="Total 27 3 16" xfId="46802"/>
    <cellStyle name="Total 27 3 17" xfId="46803"/>
    <cellStyle name="Total 27 3 18" xfId="46804"/>
    <cellStyle name="Total 27 3 19" xfId="46805"/>
    <cellStyle name="Total 27 3 2" xfId="46806"/>
    <cellStyle name="Total 27 3 20" xfId="46807"/>
    <cellStyle name="Total 27 3 21" xfId="46808"/>
    <cellStyle name="Total 27 3 22" xfId="46809"/>
    <cellStyle name="Total 27 3 23" xfId="46810"/>
    <cellStyle name="Total 27 3 24" xfId="46811"/>
    <cellStyle name="Total 27 3 25" xfId="46812"/>
    <cellStyle name="Total 27 3 26" xfId="46813"/>
    <cellStyle name="Total 27 3 27" xfId="46814"/>
    <cellStyle name="Total 27 3 28" xfId="46815"/>
    <cellStyle name="Total 27 3 29" xfId="46816"/>
    <cellStyle name="Total 27 3 3" xfId="46817"/>
    <cellStyle name="Total 27 3 30" xfId="46818"/>
    <cellStyle name="Total 27 3 31" xfId="46819"/>
    <cellStyle name="Total 27 3 32" xfId="46820"/>
    <cellStyle name="Total 27 3 33" xfId="46821"/>
    <cellStyle name="Total 27 3 34" xfId="46822"/>
    <cellStyle name="Total 27 3 35" xfId="46823"/>
    <cellStyle name="Total 27 3 36" xfId="46824"/>
    <cellStyle name="Total 27 3 37" xfId="46825"/>
    <cellStyle name="Total 27 3 38" xfId="46826"/>
    <cellStyle name="Total 27 3 39" xfId="46827"/>
    <cellStyle name="Total 27 3 4" xfId="46828"/>
    <cellStyle name="Total 27 3 40" xfId="46829"/>
    <cellStyle name="Total 27 3 41" xfId="46830"/>
    <cellStyle name="Total 27 3 42" xfId="46831"/>
    <cellStyle name="Total 27 3 43" xfId="46832"/>
    <cellStyle name="Total 27 3 44" xfId="46833"/>
    <cellStyle name="Total 27 3 45" xfId="46834"/>
    <cellStyle name="Total 27 3 46" xfId="46835"/>
    <cellStyle name="Total 27 3 47" xfId="46836"/>
    <cellStyle name="Total 27 3 48" xfId="46837"/>
    <cellStyle name="Total 27 3 49" xfId="46838"/>
    <cellStyle name="Total 27 3 5" xfId="46839"/>
    <cellStyle name="Total 27 3 50" xfId="46840"/>
    <cellStyle name="Total 27 3 51" xfId="46841"/>
    <cellStyle name="Total 27 3 52" xfId="46842"/>
    <cellStyle name="Total 27 3 53" xfId="46843"/>
    <cellStyle name="Total 27 3 54" xfId="46844"/>
    <cellStyle name="Total 27 3 55" xfId="46845"/>
    <cellStyle name="Total 27 3 56" xfId="46846"/>
    <cellStyle name="Total 27 3 57" xfId="46847"/>
    <cellStyle name="Total 27 3 58" xfId="46848"/>
    <cellStyle name="Total 27 3 59" xfId="46849"/>
    <cellStyle name="Total 27 3 6" xfId="46850"/>
    <cellStyle name="Total 27 3 60" xfId="46851"/>
    <cellStyle name="Total 27 3 61" xfId="46852"/>
    <cellStyle name="Total 27 3 62" xfId="46853"/>
    <cellStyle name="Total 27 3 63" xfId="46854"/>
    <cellStyle name="Total 27 3 64" xfId="46855"/>
    <cellStyle name="Total 27 3 65" xfId="46856"/>
    <cellStyle name="Total 27 3 66" xfId="46857"/>
    <cellStyle name="Total 27 3 67" xfId="46858"/>
    <cellStyle name="Total 27 3 7" xfId="46859"/>
    <cellStyle name="Total 27 3 8" xfId="46860"/>
    <cellStyle name="Total 27 3 9" xfId="46861"/>
    <cellStyle name="Total 27 30" xfId="46862"/>
    <cellStyle name="Total 27 31" xfId="46863"/>
    <cellStyle name="Total 27 32" xfId="46864"/>
    <cellStyle name="Total 27 33" xfId="46865"/>
    <cellStyle name="Total 27 34" xfId="46866"/>
    <cellStyle name="Total 27 35" xfId="46867"/>
    <cellStyle name="Total 27 36" xfId="46868"/>
    <cellStyle name="Total 27 37" xfId="46869"/>
    <cellStyle name="Total 27 38" xfId="46870"/>
    <cellStyle name="Total 27 39" xfId="46871"/>
    <cellStyle name="Total 27 4" xfId="46872"/>
    <cellStyle name="Total 27 40" xfId="46873"/>
    <cellStyle name="Total 27 41" xfId="46874"/>
    <cellStyle name="Total 27 42" xfId="46875"/>
    <cellStyle name="Total 27 43" xfId="46876"/>
    <cellStyle name="Total 27 44" xfId="46877"/>
    <cellStyle name="Total 27 45" xfId="46878"/>
    <cellStyle name="Total 27 46" xfId="46879"/>
    <cellStyle name="Total 27 47" xfId="46880"/>
    <cellStyle name="Total 27 48" xfId="46881"/>
    <cellStyle name="Total 27 49" xfId="46882"/>
    <cellStyle name="Total 27 5" xfId="46883"/>
    <cellStyle name="Total 27 50" xfId="46884"/>
    <cellStyle name="Total 27 51" xfId="46885"/>
    <cellStyle name="Total 27 52" xfId="46886"/>
    <cellStyle name="Total 27 53" xfId="46887"/>
    <cellStyle name="Total 27 54" xfId="46888"/>
    <cellStyle name="Total 27 55" xfId="46889"/>
    <cellStyle name="Total 27 56" xfId="46890"/>
    <cellStyle name="Total 27 57" xfId="46891"/>
    <cellStyle name="Total 27 58" xfId="46892"/>
    <cellStyle name="Total 27 59" xfId="46893"/>
    <cellStyle name="Total 27 6" xfId="46894"/>
    <cellStyle name="Total 27 60" xfId="46895"/>
    <cellStyle name="Total 27 61" xfId="46896"/>
    <cellStyle name="Total 27 62" xfId="46897"/>
    <cellStyle name="Total 27 63" xfId="46898"/>
    <cellStyle name="Total 27 64" xfId="46899"/>
    <cellStyle name="Total 27 65" xfId="46900"/>
    <cellStyle name="Total 27 66" xfId="46901"/>
    <cellStyle name="Total 27 67" xfId="46902"/>
    <cellStyle name="Total 27 68" xfId="46903"/>
    <cellStyle name="Total 27 69" xfId="46904"/>
    <cellStyle name="Total 27 7" xfId="46905"/>
    <cellStyle name="Total 27 8" xfId="46906"/>
    <cellStyle name="Total 27 9" xfId="46907"/>
    <cellStyle name="Total 28" xfId="1585"/>
    <cellStyle name="Total 28 10" xfId="46908"/>
    <cellStyle name="Total 28 11" xfId="46909"/>
    <cellStyle name="Total 28 12" xfId="46910"/>
    <cellStyle name="Total 28 13" xfId="46911"/>
    <cellStyle name="Total 28 14" xfId="46912"/>
    <cellStyle name="Total 28 15" xfId="46913"/>
    <cellStyle name="Total 28 16" xfId="46914"/>
    <cellStyle name="Total 28 17" xfId="46915"/>
    <cellStyle name="Total 28 18" xfId="46916"/>
    <cellStyle name="Total 28 19" xfId="46917"/>
    <cellStyle name="Total 28 2" xfId="3619"/>
    <cellStyle name="Total 28 2 10" xfId="46918"/>
    <cellStyle name="Total 28 2 11" xfId="46919"/>
    <cellStyle name="Total 28 2 12" xfId="46920"/>
    <cellStyle name="Total 28 2 13" xfId="46921"/>
    <cellStyle name="Total 28 2 14" xfId="46922"/>
    <cellStyle name="Total 28 2 15" xfId="46923"/>
    <cellStyle name="Total 28 2 16" xfId="46924"/>
    <cellStyle name="Total 28 2 17" xfId="46925"/>
    <cellStyle name="Total 28 2 18" xfId="46926"/>
    <cellStyle name="Total 28 2 19" xfId="46927"/>
    <cellStyle name="Total 28 2 2" xfId="46928"/>
    <cellStyle name="Total 28 2 20" xfId="46929"/>
    <cellStyle name="Total 28 2 21" xfId="46930"/>
    <cellStyle name="Total 28 2 22" xfId="46931"/>
    <cellStyle name="Total 28 2 23" xfId="46932"/>
    <cellStyle name="Total 28 2 24" xfId="46933"/>
    <cellStyle name="Total 28 2 25" xfId="46934"/>
    <cellStyle name="Total 28 2 26" xfId="46935"/>
    <cellStyle name="Total 28 2 27" xfId="46936"/>
    <cellStyle name="Total 28 2 28" xfId="46937"/>
    <cellStyle name="Total 28 2 29" xfId="46938"/>
    <cellStyle name="Total 28 2 3" xfId="46939"/>
    <cellStyle name="Total 28 2 30" xfId="46940"/>
    <cellStyle name="Total 28 2 31" xfId="46941"/>
    <cellStyle name="Total 28 2 32" xfId="46942"/>
    <cellStyle name="Total 28 2 33" xfId="46943"/>
    <cellStyle name="Total 28 2 34" xfId="46944"/>
    <cellStyle name="Total 28 2 35" xfId="46945"/>
    <cellStyle name="Total 28 2 36" xfId="46946"/>
    <cellStyle name="Total 28 2 37" xfId="46947"/>
    <cellStyle name="Total 28 2 38" xfId="46948"/>
    <cellStyle name="Total 28 2 39" xfId="46949"/>
    <cellStyle name="Total 28 2 4" xfId="46950"/>
    <cellStyle name="Total 28 2 40" xfId="46951"/>
    <cellStyle name="Total 28 2 41" xfId="46952"/>
    <cellStyle name="Total 28 2 42" xfId="46953"/>
    <cellStyle name="Total 28 2 43" xfId="46954"/>
    <cellStyle name="Total 28 2 44" xfId="46955"/>
    <cellStyle name="Total 28 2 45" xfId="46956"/>
    <cellStyle name="Total 28 2 46" xfId="46957"/>
    <cellStyle name="Total 28 2 47" xfId="46958"/>
    <cellStyle name="Total 28 2 48" xfId="46959"/>
    <cellStyle name="Total 28 2 49" xfId="46960"/>
    <cellStyle name="Total 28 2 5" xfId="46961"/>
    <cellStyle name="Total 28 2 50" xfId="46962"/>
    <cellStyle name="Total 28 2 51" xfId="46963"/>
    <cellStyle name="Total 28 2 52" xfId="46964"/>
    <cellStyle name="Total 28 2 53" xfId="46965"/>
    <cellStyle name="Total 28 2 54" xfId="46966"/>
    <cellStyle name="Total 28 2 55" xfId="46967"/>
    <cellStyle name="Total 28 2 56" xfId="46968"/>
    <cellStyle name="Total 28 2 57" xfId="46969"/>
    <cellStyle name="Total 28 2 58" xfId="46970"/>
    <cellStyle name="Total 28 2 59" xfId="46971"/>
    <cellStyle name="Total 28 2 6" xfId="46972"/>
    <cellStyle name="Total 28 2 60" xfId="46973"/>
    <cellStyle name="Total 28 2 61" xfId="46974"/>
    <cellStyle name="Total 28 2 62" xfId="46975"/>
    <cellStyle name="Total 28 2 63" xfId="46976"/>
    <cellStyle name="Total 28 2 64" xfId="46977"/>
    <cellStyle name="Total 28 2 65" xfId="46978"/>
    <cellStyle name="Total 28 2 66" xfId="46979"/>
    <cellStyle name="Total 28 2 67" xfId="46980"/>
    <cellStyle name="Total 28 2 7" xfId="46981"/>
    <cellStyle name="Total 28 2 8" xfId="46982"/>
    <cellStyle name="Total 28 2 9" xfId="46983"/>
    <cellStyle name="Total 28 20" xfId="46984"/>
    <cellStyle name="Total 28 21" xfId="46985"/>
    <cellStyle name="Total 28 22" xfId="46986"/>
    <cellStyle name="Total 28 23" xfId="46987"/>
    <cellStyle name="Total 28 24" xfId="46988"/>
    <cellStyle name="Total 28 25" xfId="46989"/>
    <cellStyle name="Total 28 26" xfId="46990"/>
    <cellStyle name="Total 28 27" xfId="46991"/>
    <cellStyle name="Total 28 28" xfId="46992"/>
    <cellStyle name="Total 28 29" xfId="46993"/>
    <cellStyle name="Total 28 3" xfId="3620"/>
    <cellStyle name="Total 28 3 10" xfId="46994"/>
    <cellStyle name="Total 28 3 11" xfId="46995"/>
    <cellStyle name="Total 28 3 12" xfId="46996"/>
    <cellStyle name="Total 28 3 13" xfId="46997"/>
    <cellStyle name="Total 28 3 14" xfId="46998"/>
    <cellStyle name="Total 28 3 15" xfId="46999"/>
    <cellStyle name="Total 28 3 16" xfId="47000"/>
    <cellStyle name="Total 28 3 17" xfId="47001"/>
    <cellStyle name="Total 28 3 18" xfId="47002"/>
    <cellStyle name="Total 28 3 19" xfId="47003"/>
    <cellStyle name="Total 28 3 2" xfId="47004"/>
    <cellStyle name="Total 28 3 20" xfId="47005"/>
    <cellStyle name="Total 28 3 21" xfId="47006"/>
    <cellStyle name="Total 28 3 22" xfId="47007"/>
    <cellStyle name="Total 28 3 23" xfId="47008"/>
    <cellStyle name="Total 28 3 24" xfId="47009"/>
    <cellStyle name="Total 28 3 25" xfId="47010"/>
    <cellStyle name="Total 28 3 26" xfId="47011"/>
    <cellStyle name="Total 28 3 27" xfId="47012"/>
    <cellStyle name="Total 28 3 28" xfId="47013"/>
    <cellStyle name="Total 28 3 29" xfId="47014"/>
    <cellStyle name="Total 28 3 3" xfId="47015"/>
    <cellStyle name="Total 28 3 30" xfId="47016"/>
    <cellStyle name="Total 28 3 31" xfId="47017"/>
    <cellStyle name="Total 28 3 32" xfId="47018"/>
    <cellStyle name="Total 28 3 33" xfId="47019"/>
    <cellStyle name="Total 28 3 34" xfId="47020"/>
    <cellStyle name="Total 28 3 35" xfId="47021"/>
    <cellStyle name="Total 28 3 36" xfId="47022"/>
    <cellStyle name="Total 28 3 37" xfId="47023"/>
    <cellStyle name="Total 28 3 38" xfId="47024"/>
    <cellStyle name="Total 28 3 39" xfId="47025"/>
    <cellStyle name="Total 28 3 4" xfId="47026"/>
    <cellStyle name="Total 28 3 40" xfId="47027"/>
    <cellStyle name="Total 28 3 41" xfId="47028"/>
    <cellStyle name="Total 28 3 42" xfId="47029"/>
    <cellStyle name="Total 28 3 43" xfId="47030"/>
    <cellStyle name="Total 28 3 44" xfId="47031"/>
    <cellStyle name="Total 28 3 45" xfId="47032"/>
    <cellStyle name="Total 28 3 46" xfId="47033"/>
    <cellStyle name="Total 28 3 47" xfId="47034"/>
    <cellStyle name="Total 28 3 48" xfId="47035"/>
    <cellStyle name="Total 28 3 49" xfId="47036"/>
    <cellStyle name="Total 28 3 5" xfId="47037"/>
    <cellStyle name="Total 28 3 50" xfId="47038"/>
    <cellStyle name="Total 28 3 51" xfId="47039"/>
    <cellStyle name="Total 28 3 52" xfId="47040"/>
    <cellStyle name="Total 28 3 53" xfId="47041"/>
    <cellStyle name="Total 28 3 54" xfId="47042"/>
    <cellStyle name="Total 28 3 55" xfId="47043"/>
    <cellStyle name="Total 28 3 56" xfId="47044"/>
    <cellStyle name="Total 28 3 57" xfId="47045"/>
    <cellStyle name="Total 28 3 58" xfId="47046"/>
    <cellStyle name="Total 28 3 59" xfId="47047"/>
    <cellStyle name="Total 28 3 6" xfId="47048"/>
    <cellStyle name="Total 28 3 60" xfId="47049"/>
    <cellStyle name="Total 28 3 61" xfId="47050"/>
    <cellStyle name="Total 28 3 62" xfId="47051"/>
    <cellStyle name="Total 28 3 63" xfId="47052"/>
    <cellStyle name="Total 28 3 64" xfId="47053"/>
    <cellStyle name="Total 28 3 65" xfId="47054"/>
    <cellStyle name="Total 28 3 66" xfId="47055"/>
    <cellStyle name="Total 28 3 67" xfId="47056"/>
    <cellStyle name="Total 28 3 7" xfId="47057"/>
    <cellStyle name="Total 28 3 8" xfId="47058"/>
    <cellStyle name="Total 28 3 9" xfId="47059"/>
    <cellStyle name="Total 28 30" xfId="47060"/>
    <cellStyle name="Total 28 31" xfId="47061"/>
    <cellStyle name="Total 28 32" xfId="47062"/>
    <cellStyle name="Total 28 33" xfId="47063"/>
    <cellStyle name="Total 28 34" xfId="47064"/>
    <cellStyle name="Total 28 35" xfId="47065"/>
    <cellStyle name="Total 28 36" xfId="47066"/>
    <cellStyle name="Total 28 37" xfId="47067"/>
    <cellStyle name="Total 28 38" xfId="47068"/>
    <cellStyle name="Total 28 39" xfId="47069"/>
    <cellStyle name="Total 28 4" xfId="47070"/>
    <cellStyle name="Total 28 40" xfId="47071"/>
    <cellStyle name="Total 28 41" xfId="47072"/>
    <cellStyle name="Total 28 42" xfId="47073"/>
    <cellStyle name="Total 28 43" xfId="47074"/>
    <cellStyle name="Total 28 44" xfId="47075"/>
    <cellStyle name="Total 28 45" xfId="47076"/>
    <cellStyle name="Total 28 46" xfId="47077"/>
    <cellStyle name="Total 28 47" xfId="47078"/>
    <cellStyle name="Total 28 48" xfId="47079"/>
    <cellStyle name="Total 28 49" xfId="47080"/>
    <cellStyle name="Total 28 5" xfId="47081"/>
    <cellStyle name="Total 28 50" xfId="47082"/>
    <cellStyle name="Total 28 51" xfId="47083"/>
    <cellStyle name="Total 28 52" xfId="47084"/>
    <cellStyle name="Total 28 53" xfId="47085"/>
    <cellStyle name="Total 28 54" xfId="47086"/>
    <cellStyle name="Total 28 55" xfId="47087"/>
    <cellStyle name="Total 28 56" xfId="47088"/>
    <cellStyle name="Total 28 57" xfId="47089"/>
    <cellStyle name="Total 28 58" xfId="47090"/>
    <cellStyle name="Total 28 59" xfId="47091"/>
    <cellStyle name="Total 28 6" xfId="47092"/>
    <cellStyle name="Total 28 60" xfId="47093"/>
    <cellStyle name="Total 28 61" xfId="47094"/>
    <cellStyle name="Total 28 62" xfId="47095"/>
    <cellStyle name="Total 28 63" xfId="47096"/>
    <cellStyle name="Total 28 64" xfId="47097"/>
    <cellStyle name="Total 28 65" xfId="47098"/>
    <cellStyle name="Total 28 66" xfId="47099"/>
    <cellStyle name="Total 28 67" xfId="47100"/>
    <cellStyle name="Total 28 68" xfId="47101"/>
    <cellStyle name="Total 28 69" xfId="47102"/>
    <cellStyle name="Total 28 7" xfId="47103"/>
    <cellStyle name="Total 28 8" xfId="47104"/>
    <cellStyle name="Total 28 9" xfId="47105"/>
    <cellStyle name="Total 29" xfId="1586"/>
    <cellStyle name="Total 29 10" xfId="47106"/>
    <cellStyle name="Total 29 11" xfId="47107"/>
    <cellStyle name="Total 29 12" xfId="47108"/>
    <cellStyle name="Total 29 13" xfId="47109"/>
    <cellStyle name="Total 29 14" xfId="47110"/>
    <cellStyle name="Total 29 15" xfId="47111"/>
    <cellStyle name="Total 29 16" xfId="47112"/>
    <cellStyle name="Total 29 17" xfId="47113"/>
    <cellStyle name="Total 29 18" xfId="47114"/>
    <cellStyle name="Total 29 19" xfId="47115"/>
    <cellStyle name="Total 29 2" xfId="3621"/>
    <cellStyle name="Total 29 2 10" xfId="47116"/>
    <cellStyle name="Total 29 2 11" xfId="47117"/>
    <cellStyle name="Total 29 2 12" xfId="47118"/>
    <cellStyle name="Total 29 2 13" xfId="47119"/>
    <cellStyle name="Total 29 2 14" xfId="47120"/>
    <cellStyle name="Total 29 2 15" xfId="47121"/>
    <cellStyle name="Total 29 2 16" xfId="47122"/>
    <cellStyle name="Total 29 2 17" xfId="47123"/>
    <cellStyle name="Total 29 2 18" xfId="47124"/>
    <cellStyle name="Total 29 2 19" xfId="47125"/>
    <cellStyle name="Total 29 2 2" xfId="47126"/>
    <cellStyle name="Total 29 2 20" xfId="47127"/>
    <cellStyle name="Total 29 2 21" xfId="47128"/>
    <cellStyle name="Total 29 2 22" xfId="47129"/>
    <cellStyle name="Total 29 2 23" xfId="47130"/>
    <cellStyle name="Total 29 2 24" xfId="47131"/>
    <cellStyle name="Total 29 2 25" xfId="47132"/>
    <cellStyle name="Total 29 2 26" xfId="47133"/>
    <cellStyle name="Total 29 2 27" xfId="47134"/>
    <cellStyle name="Total 29 2 28" xfId="47135"/>
    <cellStyle name="Total 29 2 29" xfId="47136"/>
    <cellStyle name="Total 29 2 3" xfId="47137"/>
    <cellStyle name="Total 29 2 30" xfId="47138"/>
    <cellStyle name="Total 29 2 31" xfId="47139"/>
    <cellStyle name="Total 29 2 32" xfId="47140"/>
    <cellStyle name="Total 29 2 33" xfId="47141"/>
    <cellStyle name="Total 29 2 34" xfId="47142"/>
    <cellStyle name="Total 29 2 35" xfId="47143"/>
    <cellStyle name="Total 29 2 36" xfId="47144"/>
    <cellStyle name="Total 29 2 37" xfId="47145"/>
    <cellStyle name="Total 29 2 38" xfId="47146"/>
    <cellStyle name="Total 29 2 39" xfId="47147"/>
    <cellStyle name="Total 29 2 4" xfId="47148"/>
    <cellStyle name="Total 29 2 40" xfId="47149"/>
    <cellStyle name="Total 29 2 41" xfId="47150"/>
    <cellStyle name="Total 29 2 42" xfId="47151"/>
    <cellStyle name="Total 29 2 43" xfId="47152"/>
    <cellStyle name="Total 29 2 44" xfId="47153"/>
    <cellStyle name="Total 29 2 45" xfId="47154"/>
    <cellStyle name="Total 29 2 46" xfId="47155"/>
    <cellStyle name="Total 29 2 47" xfId="47156"/>
    <cellStyle name="Total 29 2 48" xfId="47157"/>
    <cellStyle name="Total 29 2 49" xfId="47158"/>
    <cellStyle name="Total 29 2 5" xfId="47159"/>
    <cellStyle name="Total 29 2 50" xfId="47160"/>
    <cellStyle name="Total 29 2 51" xfId="47161"/>
    <cellStyle name="Total 29 2 52" xfId="47162"/>
    <cellStyle name="Total 29 2 53" xfId="47163"/>
    <cellStyle name="Total 29 2 54" xfId="47164"/>
    <cellStyle name="Total 29 2 55" xfId="47165"/>
    <cellStyle name="Total 29 2 56" xfId="47166"/>
    <cellStyle name="Total 29 2 57" xfId="47167"/>
    <cellStyle name="Total 29 2 58" xfId="47168"/>
    <cellStyle name="Total 29 2 59" xfId="47169"/>
    <cellStyle name="Total 29 2 6" xfId="47170"/>
    <cellStyle name="Total 29 2 60" xfId="47171"/>
    <cellStyle name="Total 29 2 61" xfId="47172"/>
    <cellStyle name="Total 29 2 62" xfId="47173"/>
    <cellStyle name="Total 29 2 63" xfId="47174"/>
    <cellStyle name="Total 29 2 64" xfId="47175"/>
    <cellStyle name="Total 29 2 65" xfId="47176"/>
    <cellStyle name="Total 29 2 66" xfId="47177"/>
    <cellStyle name="Total 29 2 67" xfId="47178"/>
    <cellStyle name="Total 29 2 7" xfId="47179"/>
    <cellStyle name="Total 29 2 8" xfId="47180"/>
    <cellStyle name="Total 29 2 9" xfId="47181"/>
    <cellStyle name="Total 29 20" xfId="47182"/>
    <cellStyle name="Total 29 21" xfId="47183"/>
    <cellStyle name="Total 29 22" xfId="47184"/>
    <cellStyle name="Total 29 23" xfId="47185"/>
    <cellStyle name="Total 29 24" xfId="47186"/>
    <cellStyle name="Total 29 25" xfId="47187"/>
    <cellStyle name="Total 29 26" xfId="47188"/>
    <cellStyle name="Total 29 27" xfId="47189"/>
    <cellStyle name="Total 29 28" xfId="47190"/>
    <cellStyle name="Total 29 29" xfId="47191"/>
    <cellStyle name="Total 29 3" xfId="3622"/>
    <cellStyle name="Total 29 3 10" xfId="47192"/>
    <cellStyle name="Total 29 3 11" xfId="47193"/>
    <cellStyle name="Total 29 3 12" xfId="47194"/>
    <cellStyle name="Total 29 3 13" xfId="47195"/>
    <cellStyle name="Total 29 3 14" xfId="47196"/>
    <cellStyle name="Total 29 3 15" xfId="47197"/>
    <cellStyle name="Total 29 3 16" xfId="47198"/>
    <cellStyle name="Total 29 3 17" xfId="47199"/>
    <cellStyle name="Total 29 3 18" xfId="47200"/>
    <cellStyle name="Total 29 3 19" xfId="47201"/>
    <cellStyle name="Total 29 3 2" xfId="47202"/>
    <cellStyle name="Total 29 3 20" xfId="47203"/>
    <cellStyle name="Total 29 3 21" xfId="47204"/>
    <cellStyle name="Total 29 3 22" xfId="47205"/>
    <cellStyle name="Total 29 3 23" xfId="47206"/>
    <cellStyle name="Total 29 3 24" xfId="47207"/>
    <cellStyle name="Total 29 3 25" xfId="47208"/>
    <cellStyle name="Total 29 3 26" xfId="47209"/>
    <cellStyle name="Total 29 3 27" xfId="47210"/>
    <cellStyle name="Total 29 3 28" xfId="47211"/>
    <cellStyle name="Total 29 3 29" xfId="47212"/>
    <cellStyle name="Total 29 3 3" xfId="47213"/>
    <cellStyle name="Total 29 3 30" xfId="47214"/>
    <cellStyle name="Total 29 3 31" xfId="47215"/>
    <cellStyle name="Total 29 3 32" xfId="47216"/>
    <cellStyle name="Total 29 3 33" xfId="47217"/>
    <cellStyle name="Total 29 3 34" xfId="47218"/>
    <cellStyle name="Total 29 3 35" xfId="47219"/>
    <cellStyle name="Total 29 3 36" xfId="47220"/>
    <cellStyle name="Total 29 3 37" xfId="47221"/>
    <cellStyle name="Total 29 3 38" xfId="47222"/>
    <cellStyle name="Total 29 3 39" xfId="47223"/>
    <cellStyle name="Total 29 3 4" xfId="47224"/>
    <cellStyle name="Total 29 3 40" xfId="47225"/>
    <cellStyle name="Total 29 3 41" xfId="47226"/>
    <cellStyle name="Total 29 3 42" xfId="47227"/>
    <cellStyle name="Total 29 3 43" xfId="47228"/>
    <cellStyle name="Total 29 3 44" xfId="47229"/>
    <cellStyle name="Total 29 3 45" xfId="47230"/>
    <cellStyle name="Total 29 3 46" xfId="47231"/>
    <cellStyle name="Total 29 3 47" xfId="47232"/>
    <cellStyle name="Total 29 3 48" xfId="47233"/>
    <cellStyle name="Total 29 3 49" xfId="47234"/>
    <cellStyle name="Total 29 3 5" xfId="47235"/>
    <cellStyle name="Total 29 3 50" xfId="47236"/>
    <cellStyle name="Total 29 3 51" xfId="47237"/>
    <cellStyle name="Total 29 3 52" xfId="47238"/>
    <cellStyle name="Total 29 3 53" xfId="47239"/>
    <cellStyle name="Total 29 3 54" xfId="47240"/>
    <cellStyle name="Total 29 3 55" xfId="47241"/>
    <cellStyle name="Total 29 3 56" xfId="47242"/>
    <cellStyle name="Total 29 3 57" xfId="47243"/>
    <cellStyle name="Total 29 3 58" xfId="47244"/>
    <cellStyle name="Total 29 3 59" xfId="47245"/>
    <cellStyle name="Total 29 3 6" xfId="47246"/>
    <cellStyle name="Total 29 3 60" xfId="47247"/>
    <cellStyle name="Total 29 3 61" xfId="47248"/>
    <cellStyle name="Total 29 3 62" xfId="47249"/>
    <cellStyle name="Total 29 3 63" xfId="47250"/>
    <cellStyle name="Total 29 3 64" xfId="47251"/>
    <cellStyle name="Total 29 3 65" xfId="47252"/>
    <cellStyle name="Total 29 3 66" xfId="47253"/>
    <cellStyle name="Total 29 3 67" xfId="47254"/>
    <cellStyle name="Total 29 3 7" xfId="47255"/>
    <cellStyle name="Total 29 3 8" xfId="47256"/>
    <cellStyle name="Total 29 3 9" xfId="47257"/>
    <cellStyle name="Total 29 30" xfId="47258"/>
    <cellStyle name="Total 29 31" xfId="47259"/>
    <cellStyle name="Total 29 32" xfId="47260"/>
    <cellStyle name="Total 29 33" xfId="47261"/>
    <cellStyle name="Total 29 34" xfId="47262"/>
    <cellStyle name="Total 29 35" xfId="47263"/>
    <cellStyle name="Total 29 36" xfId="47264"/>
    <cellStyle name="Total 29 37" xfId="47265"/>
    <cellStyle name="Total 29 38" xfId="47266"/>
    <cellStyle name="Total 29 39" xfId="47267"/>
    <cellStyle name="Total 29 4" xfId="47268"/>
    <cellStyle name="Total 29 40" xfId="47269"/>
    <cellStyle name="Total 29 41" xfId="47270"/>
    <cellStyle name="Total 29 42" xfId="47271"/>
    <cellStyle name="Total 29 43" xfId="47272"/>
    <cellStyle name="Total 29 44" xfId="47273"/>
    <cellStyle name="Total 29 45" xfId="47274"/>
    <cellStyle name="Total 29 46" xfId="47275"/>
    <cellStyle name="Total 29 47" xfId="47276"/>
    <cellStyle name="Total 29 48" xfId="47277"/>
    <cellStyle name="Total 29 49" xfId="47278"/>
    <cellStyle name="Total 29 5" xfId="47279"/>
    <cellStyle name="Total 29 50" xfId="47280"/>
    <cellStyle name="Total 29 51" xfId="47281"/>
    <cellStyle name="Total 29 52" xfId="47282"/>
    <cellStyle name="Total 29 53" xfId="47283"/>
    <cellStyle name="Total 29 54" xfId="47284"/>
    <cellStyle name="Total 29 55" xfId="47285"/>
    <cellStyle name="Total 29 56" xfId="47286"/>
    <cellStyle name="Total 29 57" xfId="47287"/>
    <cellStyle name="Total 29 58" xfId="47288"/>
    <cellStyle name="Total 29 59" xfId="47289"/>
    <cellStyle name="Total 29 6" xfId="47290"/>
    <cellStyle name="Total 29 60" xfId="47291"/>
    <cellStyle name="Total 29 61" xfId="47292"/>
    <cellStyle name="Total 29 62" xfId="47293"/>
    <cellStyle name="Total 29 63" xfId="47294"/>
    <cellStyle name="Total 29 64" xfId="47295"/>
    <cellStyle name="Total 29 65" xfId="47296"/>
    <cellStyle name="Total 29 66" xfId="47297"/>
    <cellStyle name="Total 29 67" xfId="47298"/>
    <cellStyle name="Total 29 68" xfId="47299"/>
    <cellStyle name="Total 29 69" xfId="47300"/>
    <cellStyle name="Total 29 7" xfId="47301"/>
    <cellStyle name="Total 29 8" xfId="47302"/>
    <cellStyle name="Total 29 9" xfId="47303"/>
    <cellStyle name="Total 3" xfId="1587"/>
    <cellStyle name="Total 3 10" xfId="47304"/>
    <cellStyle name="Total 3 11" xfId="47305"/>
    <cellStyle name="Total 3 12" xfId="47306"/>
    <cellStyle name="Total 3 13" xfId="47307"/>
    <cellStyle name="Total 3 14" xfId="47308"/>
    <cellStyle name="Total 3 15" xfId="47309"/>
    <cellStyle name="Total 3 16" xfId="47310"/>
    <cellStyle name="Total 3 17" xfId="47311"/>
    <cellStyle name="Total 3 18" xfId="47312"/>
    <cellStyle name="Total 3 19" xfId="47313"/>
    <cellStyle name="Total 3 2" xfId="3623"/>
    <cellStyle name="Total 3 2 10" xfId="47314"/>
    <cellStyle name="Total 3 2 11" xfId="47315"/>
    <cellStyle name="Total 3 2 12" xfId="47316"/>
    <cellStyle name="Total 3 2 13" xfId="47317"/>
    <cellStyle name="Total 3 2 14" xfId="47318"/>
    <cellStyle name="Total 3 2 15" xfId="47319"/>
    <cellStyle name="Total 3 2 16" xfId="47320"/>
    <cellStyle name="Total 3 2 17" xfId="47321"/>
    <cellStyle name="Total 3 2 18" xfId="47322"/>
    <cellStyle name="Total 3 2 19" xfId="47323"/>
    <cellStyle name="Total 3 2 2" xfId="47324"/>
    <cellStyle name="Total 3 2 20" xfId="47325"/>
    <cellStyle name="Total 3 2 21" xfId="47326"/>
    <cellStyle name="Total 3 2 22" xfId="47327"/>
    <cellStyle name="Total 3 2 23" xfId="47328"/>
    <cellStyle name="Total 3 2 24" xfId="47329"/>
    <cellStyle name="Total 3 2 25" xfId="47330"/>
    <cellStyle name="Total 3 2 26" xfId="47331"/>
    <cellStyle name="Total 3 2 27" xfId="47332"/>
    <cellStyle name="Total 3 2 28" xfId="47333"/>
    <cellStyle name="Total 3 2 29" xfId="47334"/>
    <cellStyle name="Total 3 2 3" xfId="47335"/>
    <cellStyle name="Total 3 2 30" xfId="47336"/>
    <cellStyle name="Total 3 2 31" xfId="47337"/>
    <cellStyle name="Total 3 2 32" xfId="47338"/>
    <cellStyle name="Total 3 2 33" xfId="47339"/>
    <cellStyle name="Total 3 2 34" xfId="47340"/>
    <cellStyle name="Total 3 2 35" xfId="47341"/>
    <cellStyle name="Total 3 2 36" xfId="47342"/>
    <cellStyle name="Total 3 2 37" xfId="47343"/>
    <cellStyle name="Total 3 2 38" xfId="47344"/>
    <cellStyle name="Total 3 2 39" xfId="47345"/>
    <cellStyle name="Total 3 2 4" xfId="47346"/>
    <cellStyle name="Total 3 2 40" xfId="47347"/>
    <cellStyle name="Total 3 2 41" xfId="47348"/>
    <cellStyle name="Total 3 2 42" xfId="47349"/>
    <cellStyle name="Total 3 2 43" xfId="47350"/>
    <cellStyle name="Total 3 2 44" xfId="47351"/>
    <cellStyle name="Total 3 2 45" xfId="47352"/>
    <cellStyle name="Total 3 2 46" xfId="47353"/>
    <cellStyle name="Total 3 2 47" xfId="47354"/>
    <cellStyle name="Total 3 2 48" xfId="47355"/>
    <cellStyle name="Total 3 2 49" xfId="47356"/>
    <cellStyle name="Total 3 2 5" xfId="47357"/>
    <cellStyle name="Total 3 2 50" xfId="47358"/>
    <cellStyle name="Total 3 2 51" xfId="47359"/>
    <cellStyle name="Total 3 2 52" xfId="47360"/>
    <cellStyle name="Total 3 2 53" xfId="47361"/>
    <cellStyle name="Total 3 2 54" xfId="47362"/>
    <cellStyle name="Total 3 2 55" xfId="47363"/>
    <cellStyle name="Total 3 2 56" xfId="47364"/>
    <cellStyle name="Total 3 2 57" xfId="47365"/>
    <cellStyle name="Total 3 2 58" xfId="47366"/>
    <cellStyle name="Total 3 2 59" xfId="47367"/>
    <cellStyle name="Total 3 2 6" xfId="47368"/>
    <cellStyle name="Total 3 2 60" xfId="47369"/>
    <cellStyle name="Total 3 2 61" xfId="47370"/>
    <cellStyle name="Total 3 2 62" xfId="47371"/>
    <cellStyle name="Total 3 2 63" xfId="47372"/>
    <cellStyle name="Total 3 2 64" xfId="47373"/>
    <cellStyle name="Total 3 2 65" xfId="47374"/>
    <cellStyle name="Total 3 2 66" xfId="47375"/>
    <cellStyle name="Total 3 2 67" xfId="47376"/>
    <cellStyle name="Total 3 2 7" xfId="47377"/>
    <cellStyle name="Total 3 2 8" xfId="47378"/>
    <cellStyle name="Total 3 2 9" xfId="47379"/>
    <cellStyle name="Total 3 20" xfId="47380"/>
    <cellStyle name="Total 3 21" xfId="47381"/>
    <cellStyle name="Total 3 22" xfId="47382"/>
    <cellStyle name="Total 3 23" xfId="47383"/>
    <cellStyle name="Total 3 24" xfId="47384"/>
    <cellStyle name="Total 3 25" xfId="47385"/>
    <cellStyle name="Total 3 26" xfId="47386"/>
    <cellStyle name="Total 3 27" xfId="47387"/>
    <cellStyle name="Total 3 28" xfId="47388"/>
    <cellStyle name="Total 3 29" xfId="47389"/>
    <cellStyle name="Total 3 3" xfId="3624"/>
    <cellStyle name="Total 3 3 10" xfId="47390"/>
    <cellStyle name="Total 3 3 11" xfId="47391"/>
    <cellStyle name="Total 3 3 12" xfId="47392"/>
    <cellStyle name="Total 3 3 13" xfId="47393"/>
    <cellStyle name="Total 3 3 14" xfId="47394"/>
    <cellStyle name="Total 3 3 15" xfId="47395"/>
    <cellStyle name="Total 3 3 16" xfId="47396"/>
    <cellStyle name="Total 3 3 17" xfId="47397"/>
    <cellStyle name="Total 3 3 18" xfId="47398"/>
    <cellStyle name="Total 3 3 19" xfId="47399"/>
    <cellStyle name="Total 3 3 2" xfId="47400"/>
    <cellStyle name="Total 3 3 20" xfId="47401"/>
    <cellStyle name="Total 3 3 21" xfId="47402"/>
    <cellStyle name="Total 3 3 22" xfId="47403"/>
    <cellStyle name="Total 3 3 23" xfId="47404"/>
    <cellStyle name="Total 3 3 24" xfId="47405"/>
    <cellStyle name="Total 3 3 25" xfId="47406"/>
    <cellStyle name="Total 3 3 26" xfId="47407"/>
    <cellStyle name="Total 3 3 27" xfId="47408"/>
    <cellStyle name="Total 3 3 28" xfId="47409"/>
    <cellStyle name="Total 3 3 29" xfId="47410"/>
    <cellStyle name="Total 3 3 3" xfId="47411"/>
    <cellStyle name="Total 3 3 30" xfId="47412"/>
    <cellStyle name="Total 3 3 31" xfId="47413"/>
    <cellStyle name="Total 3 3 32" xfId="47414"/>
    <cellStyle name="Total 3 3 33" xfId="47415"/>
    <cellStyle name="Total 3 3 34" xfId="47416"/>
    <cellStyle name="Total 3 3 35" xfId="47417"/>
    <cellStyle name="Total 3 3 36" xfId="47418"/>
    <cellStyle name="Total 3 3 37" xfId="47419"/>
    <cellStyle name="Total 3 3 38" xfId="47420"/>
    <cellStyle name="Total 3 3 39" xfId="47421"/>
    <cellStyle name="Total 3 3 4" xfId="47422"/>
    <cellStyle name="Total 3 3 40" xfId="47423"/>
    <cellStyle name="Total 3 3 41" xfId="47424"/>
    <cellStyle name="Total 3 3 42" xfId="47425"/>
    <cellStyle name="Total 3 3 43" xfId="47426"/>
    <cellStyle name="Total 3 3 44" xfId="47427"/>
    <cellStyle name="Total 3 3 45" xfId="47428"/>
    <cellStyle name="Total 3 3 46" xfId="47429"/>
    <cellStyle name="Total 3 3 47" xfId="47430"/>
    <cellStyle name="Total 3 3 48" xfId="47431"/>
    <cellStyle name="Total 3 3 49" xfId="47432"/>
    <cellStyle name="Total 3 3 5" xfId="47433"/>
    <cellStyle name="Total 3 3 50" xfId="47434"/>
    <cellStyle name="Total 3 3 51" xfId="47435"/>
    <cellStyle name="Total 3 3 52" xfId="47436"/>
    <cellStyle name="Total 3 3 53" xfId="47437"/>
    <cellStyle name="Total 3 3 54" xfId="47438"/>
    <cellStyle name="Total 3 3 55" xfId="47439"/>
    <cellStyle name="Total 3 3 56" xfId="47440"/>
    <cellStyle name="Total 3 3 57" xfId="47441"/>
    <cellStyle name="Total 3 3 58" xfId="47442"/>
    <cellStyle name="Total 3 3 59" xfId="47443"/>
    <cellStyle name="Total 3 3 6" xfId="47444"/>
    <cellStyle name="Total 3 3 60" xfId="47445"/>
    <cellStyle name="Total 3 3 61" xfId="47446"/>
    <cellStyle name="Total 3 3 62" xfId="47447"/>
    <cellStyle name="Total 3 3 63" xfId="47448"/>
    <cellStyle name="Total 3 3 64" xfId="47449"/>
    <cellStyle name="Total 3 3 65" xfId="47450"/>
    <cellStyle name="Total 3 3 66" xfId="47451"/>
    <cellStyle name="Total 3 3 67" xfId="47452"/>
    <cellStyle name="Total 3 3 7" xfId="47453"/>
    <cellStyle name="Total 3 3 8" xfId="47454"/>
    <cellStyle name="Total 3 3 9" xfId="47455"/>
    <cellStyle name="Total 3 30" xfId="47456"/>
    <cellStyle name="Total 3 31" xfId="47457"/>
    <cellStyle name="Total 3 32" xfId="47458"/>
    <cellStyle name="Total 3 33" xfId="47459"/>
    <cellStyle name="Total 3 34" xfId="47460"/>
    <cellStyle name="Total 3 35" xfId="47461"/>
    <cellStyle name="Total 3 36" xfId="47462"/>
    <cellStyle name="Total 3 37" xfId="47463"/>
    <cellStyle name="Total 3 38" xfId="47464"/>
    <cellStyle name="Total 3 39" xfId="47465"/>
    <cellStyle name="Total 3 4" xfId="47466"/>
    <cellStyle name="Total 3 40" xfId="47467"/>
    <cellStyle name="Total 3 41" xfId="47468"/>
    <cellStyle name="Total 3 42" xfId="47469"/>
    <cellStyle name="Total 3 43" xfId="47470"/>
    <cellStyle name="Total 3 44" xfId="47471"/>
    <cellStyle name="Total 3 45" xfId="47472"/>
    <cellStyle name="Total 3 46" xfId="47473"/>
    <cellStyle name="Total 3 47" xfId="47474"/>
    <cellStyle name="Total 3 48" xfId="47475"/>
    <cellStyle name="Total 3 49" xfId="47476"/>
    <cellStyle name="Total 3 5" xfId="47477"/>
    <cellStyle name="Total 3 50" xfId="47478"/>
    <cellStyle name="Total 3 51" xfId="47479"/>
    <cellStyle name="Total 3 52" xfId="47480"/>
    <cellStyle name="Total 3 53" xfId="47481"/>
    <cellStyle name="Total 3 54" xfId="47482"/>
    <cellStyle name="Total 3 55" xfId="47483"/>
    <cellStyle name="Total 3 56" xfId="47484"/>
    <cellStyle name="Total 3 57" xfId="47485"/>
    <cellStyle name="Total 3 58" xfId="47486"/>
    <cellStyle name="Total 3 59" xfId="47487"/>
    <cellStyle name="Total 3 6" xfId="47488"/>
    <cellStyle name="Total 3 60" xfId="47489"/>
    <cellStyle name="Total 3 61" xfId="47490"/>
    <cellStyle name="Total 3 62" xfId="47491"/>
    <cellStyle name="Total 3 63" xfId="47492"/>
    <cellStyle name="Total 3 64" xfId="47493"/>
    <cellStyle name="Total 3 65" xfId="47494"/>
    <cellStyle name="Total 3 66" xfId="47495"/>
    <cellStyle name="Total 3 67" xfId="47496"/>
    <cellStyle name="Total 3 68" xfId="47497"/>
    <cellStyle name="Total 3 69" xfId="47498"/>
    <cellStyle name="Total 3 7" xfId="47499"/>
    <cellStyle name="Total 3 8" xfId="47500"/>
    <cellStyle name="Total 3 9" xfId="47501"/>
    <cellStyle name="Total 30" xfId="1588"/>
    <cellStyle name="Total 30 10" xfId="47502"/>
    <cellStyle name="Total 30 11" xfId="47503"/>
    <cellStyle name="Total 30 12" xfId="47504"/>
    <cellStyle name="Total 30 13" xfId="47505"/>
    <cellStyle name="Total 30 14" xfId="47506"/>
    <cellStyle name="Total 30 15" xfId="47507"/>
    <cellStyle name="Total 30 16" xfId="47508"/>
    <cellStyle name="Total 30 17" xfId="47509"/>
    <cellStyle name="Total 30 18" xfId="47510"/>
    <cellStyle name="Total 30 19" xfId="47511"/>
    <cellStyle name="Total 30 2" xfId="3625"/>
    <cellStyle name="Total 30 2 10" xfId="47512"/>
    <cellStyle name="Total 30 2 11" xfId="47513"/>
    <cellStyle name="Total 30 2 12" xfId="47514"/>
    <cellStyle name="Total 30 2 13" xfId="47515"/>
    <cellStyle name="Total 30 2 14" xfId="47516"/>
    <cellStyle name="Total 30 2 15" xfId="47517"/>
    <cellStyle name="Total 30 2 16" xfId="47518"/>
    <cellStyle name="Total 30 2 17" xfId="47519"/>
    <cellStyle name="Total 30 2 18" xfId="47520"/>
    <cellStyle name="Total 30 2 19" xfId="47521"/>
    <cellStyle name="Total 30 2 2" xfId="47522"/>
    <cellStyle name="Total 30 2 20" xfId="47523"/>
    <cellStyle name="Total 30 2 21" xfId="47524"/>
    <cellStyle name="Total 30 2 22" xfId="47525"/>
    <cellStyle name="Total 30 2 23" xfId="47526"/>
    <cellStyle name="Total 30 2 24" xfId="47527"/>
    <cellStyle name="Total 30 2 25" xfId="47528"/>
    <cellStyle name="Total 30 2 26" xfId="47529"/>
    <cellStyle name="Total 30 2 27" xfId="47530"/>
    <cellStyle name="Total 30 2 28" xfId="47531"/>
    <cellStyle name="Total 30 2 29" xfId="47532"/>
    <cellStyle name="Total 30 2 3" xfId="47533"/>
    <cellStyle name="Total 30 2 30" xfId="47534"/>
    <cellStyle name="Total 30 2 31" xfId="47535"/>
    <cellStyle name="Total 30 2 32" xfId="47536"/>
    <cellStyle name="Total 30 2 33" xfId="47537"/>
    <cellStyle name="Total 30 2 34" xfId="47538"/>
    <cellStyle name="Total 30 2 35" xfId="47539"/>
    <cellStyle name="Total 30 2 36" xfId="47540"/>
    <cellStyle name="Total 30 2 37" xfId="47541"/>
    <cellStyle name="Total 30 2 38" xfId="47542"/>
    <cellStyle name="Total 30 2 39" xfId="47543"/>
    <cellStyle name="Total 30 2 4" xfId="47544"/>
    <cellStyle name="Total 30 2 40" xfId="47545"/>
    <cellStyle name="Total 30 2 41" xfId="47546"/>
    <cellStyle name="Total 30 2 42" xfId="47547"/>
    <cellStyle name="Total 30 2 43" xfId="47548"/>
    <cellStyle name="Total 30 2 44" xfId="47549"/>
    <cellStyle name="Total 30 2 45" xfId="47550"/>
    <cellStyle name="Total 30 2 46" xfId="47551"/>
    <cellStyle name="Total 30 2 47" xfId="47552"/>
    <cellStyle name="Total 30 2 48" xfId="47553"/>
    <cellStyle name="Total 30 2 49" xfId="47554"/>
    <cellStyle name="Total 30 2 5" xfId="47555"/>
    <cellStyle name="Total 30 2 50" xfId="47556"/>
    <cellStyle name="Total 30 2 51" xfId="47557"/>
    <cellStyle name="Total 30 2 52" xfId="47558"/>
    <cellStyle name="Total 30 2 53" xfId="47559"/>
    <cellStyle name="Total 30 2 54" xfId="47560"/>
    <cellStyle name="Total 30 2 55" xfId="47561"/>
    <cellStyle name="Total 30 2 56" xfId="47562"/>
    <cellStyle name="Total 30 2 57" xfId="47563"/>
    <cellStyle name="Total 30 2 58" xfId="47564"/>
    <cellStyle name="Total 30 2 59" xfId="47565"/>
    <cellStyle name="Total 30 2 6" xfId="47566"/>
    <cellStyle name="Total 30 2 60" xfId="47567"/>
    <cellStyle name="Total 30 2 61" xfId="47568"/>
    <cellStyle name="Total 30 2 62" xfId="47569"/>
    <cellStyle name="Total 30 2 63" xfId="47570"/>
    <cellStyle name="Total 30 2 64" xfId="47571"/>
    <cellStyle name="Total 30 2 65" xfId="47572"/>
    <cellStyle name="Total 30 2 66" xfId="47573"/>
    <cellStyle name="Total 30 2 67" xfId="47574"/>
    <cellStyle name="Total 30 2 7" xfId="47575"/>
    <cellStyle name="Total 30 2 8" xfId="47576"/>
    <cellStyle name="Total 30 2 9" xfId="47577"/>
    <cellStyle name="Total 30 20" xfId="47578"/>
    <cellStyle name="Total 30 21" xfId="47579"/>
    <cellStyle name="Total 30 22" xfId="47580"/>
    <cellStyle name="Total 30 23" xfId="47581"/>
    <cellStyle name="Total 30 24" xfId="47582"/>
    <cellStyle name="Total 30 25" xfId="47583"/>
    <cellStyle name="Total 30 26" xfId="47584"/>
    <cellStyle name="Total 30 27" xfId="47585"/>
    <cellStyle name="Total 30 28" xfId="47586"/>
    <cellStyle name="Total 30 29" xfId="47587"/>
    <cellStyle name="Total 30 3" xfId="3626"/>
    <cellStyle name="Total 30 3 10" xfId="47588"/>
    <cellStyle name="Total 30 3 11" xfId="47589"/>
    <cellStyle name="Total 30 3 12" xfId="47590"/>
    <cellStyle name="Total 30 3 13" xfId="47591"/>
    <cellStyle name="Total 30 3 14" xfId="47592"/>
    <cellStyle name="Total 30 3 15" xfId="47593"/>
    <cellStyle name="Total 30 3 16" xfId="47594"/>
    <cellStyle name="Total 30 3 17" xfId="47595"/>
    <cellStyle name="Total 30 3 18" xfId="47596"/>
    <cellStyle name="Total 30 3 19" xfId="47597"/>
    <cellStyle name="Total 30 3 2" xfId="47598"/>
    <cellStyle name="Total 30 3 20" xfId="47599"/>
    <cellStyle name="Total 30 3 21" xfId="47600"/>
    <cellStyle name="Total 30 3 22" xfId="47601"/>
    <cellStyle name="Total 30 3 23" xfId="47602"/>
    <cellStyle name="Total 30 3 24" xfId="47603"/>
    <cellStyle name="Total 30 3 25" xfId="47604"/>
    <cellStyle name="Total 30 3 26" xfId="47605"/>
    <cellStyle name="Total 30 3 27" xfId="47606"/>
    <cellStyle name="Total 30 3 28" xfId="47607"/>
    <cellStyle name="Total 30 3 29" xfId="47608"/>
    <cellStyle name="Total 30 3 3" xfId="47609"/>
    <cellStyle name="Total 30 3 30" xfId="47610"/>
    <cellStyle name="Total 30 3 31" xfId="47611"/>
    <cellStyle name="Total 30 3 32" xfId="47612"/>
    <cellStyle name="Total 30 3 33" xfId="47613"/>
    <cellStyle name="Total 30 3 34" xfId="47614"/>
    <cellStyle name="Total 30 3 35" xfId="47615"/>
    <cellStyle name="Total 30 3 36" xfId="47616"/>
    <cellStyle name="Total 30 3 37" xfId="47617"/>
    <cellStyle name="Total 30 3 38" xfId="47618"/>
    <cellStyle name="Total 30 3 39" xfId="47619"/>
    <cellStyle name="Total 30 3 4" xfId="47620"/>
    <cellStyle name="Total 30 3 40" xfId="47621"/>
    <cellStyle name="Total 30 3 41" xfId="47622"/>
    <cellStyle name="Total 30 3 42" xfId="47623"/>
    <cellStyle name="Total 30 3 43" xfId="47624"/>
    <cellStyle name="Total 30 3 44" xfId="47625"/>
    <cellStyle name="Total 30 3 45" xfId="47626"/>
    <cellStyle name="Total 30 3 46" xfId="47627"/>
    <cellStyle name="Total 30 3 47" xfId="47628"/>
    <cellStyle name="Total 30 3 48" xfId="47629"/>
    <cellStyle name="Total 30 3 49" xfId="47630"/>
    <cellStyle name="Total 30 3 5" xfId="47631"/>
    <cellStyle name="Total 30 3 50" xfId="47632"/>
    <cellStyle name="Total 30 3 51" xfId="47633"/>
    <cellStyle name="Total 30 3 52" xfId="47634"/>
    <cellStyle name="Total 30 3 53" xfId="47635"/>
    <cellStyle name="Total 30 3 54" xfId="47636"/>
    <cellStyle name="Total 30 3 55" xfId="47637"/>
    <cellStyle name="Total 30 3 56" xfId="47638"/>
    <cellStyle name="Total 30 3 57" xfId="47639"/>
    <cellStyle name="Total 30 3 58" xfId="47640"/>
    <cellStyle name="Total 30 3 59" xfId="47641"/>
    <cellStyle name="Total 30 3 6" xfId="47642"/>
    <cellStyle name="Total 30 3 60" xfId="47643"/>
    <cellStyle name="Total 30 3 61" xfId="47644"/>
    <cellStyle name="Total 30 3 62" xfId="47645"/>
    <cellStyle name="Total 30 3 63" xfId="47646"/>
    <cellStyle name="Total 30 3 64" xfId="47647"/>
    <cellStyle name="Total 30 3 65" xfId="47648"/>
    <cellStyle name="Total 30 3 66" xfId="47649"/>
    <cellStyle name="Total 30 3 67" xfId="47650"/>
    <cellStyle name="Total 30 3 7" xfId="47651"/>
    <cellStyle name="Total 30 3 8" xfId="47652"/>
    <cellStyle name="Total 30 3 9" xfId="47653"/>
    <cellStyle name="Total 30 30" xfId="47654"/>
    <cellStyle name="Total 30 31" xfId="47655"/>
    <cellStyle name="Total 30 32" xfId="47656"/>
    <cellStyle name="Total 30 33" xfId="47657"/>
    <cellStyle name="Total 30 34" xfId="47658"/>
    <cellStyle name="Total 30 35" xfId="47659"/>
    <cellStyle name="Total 30 36" xfId="47660"/>
    <cellStyle name="Total 30 37" xfId="47661"/>
    <cellStyle name="Total 30 38" xfId="47662"/>
    <cellStyle name="Total 30 39" xfId="47663"/>
    <cellStyle name="Total 30 4" xfId="47664"/>
    <cellStyle name="Total 30 40" xfId="47665"/>
    <cellStyle name="Total 30 41" xfId="47666"/>
    <cellStyle name="Total 30 42" xfId="47667"/>
    <cellStyle name="Total 30 43" xfId="47668"/>
    <cellStyle name="Total 30 44" xfId="47669"/>
    <cellStyle name="Total 30 45" xfId="47670"/>
    <cellStyle name="Total 30 46" xfId="47671"/>
    <cellStyle name="Total 30 47" xfId="47672"/>
    <cellStyle name="Total 30 48" xfId="47673"/>
    <cellStyle name="Total 30 49" xfId="47674"/>
    <cellStyle name="Total 30 5" xfId="47675"/>
    <cellStyle name="Total 30 50" xfId="47676"/>
    <cellStyle name="Total 30 51" xfId="47677"/>
    <cellStyle name="Total 30 52" xfId="47678"/>
    <cellStyle name="Total 30 53" xfId="47679"/>
    <cellStyle name="Total 30 54" xfId="47680"/>
    <cellStyle name="Total 30 55" xfId="47681"/>
    <cellStyle name="Total 30 56" xfId="47682"/>
    <cellStyle name="Total 30 57" xfId="47683"/>
    <cellStyle name="Total 30 58" xfId="47684"/>
    <cellStyle name="Total 30 59" xfId="47685"/>
    <cellStyle name="Total 30 6" xfId="47686"/>
    <cellStyle name="Total 30 60" xfId="47687"/>
    <cellStyle name="Total 30 61" xfId="47688"/>
    <cellStyle name="Total 30 62" xfId="47689"/>
    <cellStyle name="Total 30 63" xfId="47690"/>
    <cellStyle name="Total 30 64" xfId="47691"/>
    <cellStyle name="Total 30 65" xfId="47692"/>
    <cellStyle name="Total 30 66" xfId="47693"/>
    <cellStyle name="Total 30 67" xfId="47694"/>
    <cellStyle name="Total 30 68" xfId="47695"/>
    <cellStyle name="Total 30 69" xfId="47696"/>
    <cellStyle name="Total 30 7" xfId="47697"/>
    <cellStyle name="Total 30 8" xfId="47698"/>
    <cellStyle name="Total 30 9" xfId="47699"/>
    <cellStyle name="Total 31" xfId="1589"/>
    <cellStyle name="Total 31 10" xfId="47700"/>
    <cellStyle name="Total 31 11" xfId="47701"/>
    <cellStyle name="Total 31 12" xfId="47702"/>
    <cellStyle name="Total 31 13" xfId="47703"/>
    <cellStyle name="Total 31 14" xfId="47704"/>
    <cellStyle name="Total 31 15" xfId="47705"/>
    <cellStyle name="Total 31 16" xfId="47706"/>
    <cellStyle name="Total 31 17" xfId="47707"/>
    <cellStyle name="Total 31 18" xfId="47708"/>
    <cellStyle name="Total 31 19" xfId="47709"/>
    <cellStyle name="Total 31 2" xfId="3627"/>
    <cellStyle name="Total 31 2 10" xfId="47710"/>
    <cellStyle name="Total 31 2 11" xfId="47711"/>
    <cellStyle name="Total 31 2 12" xfId="47712"/>
    <cellStyle name="Total 31 2 13" xfId="47713"/>
    <cellStyle name="Total 31 2 14" xfId="47714"/>
    <cellStyle name="Total 31 2 15" xfId="47715"/>
    <cellStyle name="Total 31 2 16" xfId="47716"/>
    <cellStyle name="Total 31 2 17" xfId="47717"/>
    <cellStyle name="Total 31 2 18" xfId="47718"/>
    <cellStyle name="Total 31 2 19" xfId="47719"/>
    <cellStyle name="Total 31 2 2" xfId="47720"/>
    <cellStyle name="Total 31 2 20" xfId="47721"/>
    <cellStyle name="Total 31 2 21" xfId="47722"/>
    <cellStyle name="Total 31 2 22" xfId="47723"/>
    <cellStyle name="Total 31 2 23" xfId="47724"/>
    <cellStyle name="Total 31 2 24" xfId="47725"/>
    <cellStyle name="Total 31 2 25" xfId="47726"/>
    <cellStyle name="Total 31 2 26" xfId="47727"/>
    <cellStyle name="Total 31 2 27" xfId="47728"/>
    <cellStyle name="Total 31 2 28" xfId="47729"/>
    <cellStyle name="Total 31 2 29" xfId="47730"/>
    <cellStyle name="Total 31 2 3" xfId="47731"/>
    <cellStyle name="Total 31 2 30" xfId="47732"/>
    <cellStyle name="Total 31 2 31" xfId="47733"/>
    <cellStyle name="Total 31 2 32" xfId="47734"/>
    <cellStyle name="Total 31 2 33" xfId="47735"/>
    <cellStyle name="Total 31 2 34" xfId="47736"/>
    <cellStyle name="Total 31 2 35" xfId="47737"/>
    <cellStyle name="Total 31 2 36" xfId="47738"/>
    <cellStyle name="Total 31 2 37" xfId="47739"/>
    <cellStyle name="Total 31 2 38" xfId="47740"/>
    <cellStyle name="Total 31 2 39" xfId="47741"/>
    <cellStyle name="Total 31 2 4" xfId="47742"/>
    <cellStyle name="Total 31 2 40" xfId="47743"/>
    <cellStyle name="Total 31 2 41" xfId="47744"/>
    <cellStyle name="Total 31 2 42" xfId="47745"/>
    <cellStyle name="Total 31 2 43" xfId="47746"/>
    <cellStyle name="Total 31 2 44" xfId="47747"/>
    <cellStyle name="Total 31 2 45" xfId="47748"/>
    <cellStyle name="Total 31 2 46" xfId="47749"/>
    <cellStyle name="Total 31 2 47" xfId="47750"/>
    <cellStyle name="Total 31 2 48" xfId="47751"/>
    <cellStyle name="Total 31 2 49" xfId="47752"/>
    <cellStyle name="Total 31 2 5" xfId="47753"/>
    <cellStyle name="Total 31 2 50" xfId="47754"/>
    <cellStyle name="Total 31 2 51" xfId="47755"/>
    <cellStyle name="Total 31 2 52" xfId="47756"/>
    <cellStyle name="Total 31 2 53" xfId="47757"/>
    <cellStyle name="Total 31 2 54" xfId="47758"/>
    <cellStyle name="Total 31 2 55" xfId="47759"/>
    <cellStyle name="Total 31 2 56" xfId="47760"/>
    <cellStyle name="Total 31 2 57" xfId="47761"/>
    <cellStyle name="Total 31 2 58" xfId="47762"/>
    <cellStyle name="Total 31 2 59" xfId="47763"/>
    <cellStyle name="Total 31 2 6" xfId="47764"/>
    <cellStyle name="Total 31 2 60" xfId="47765"/>
    <cellStyle name="Total 31 2 61" xfId="47766"/>
    <cellStyle name="Total 31 2 62" xfId="47767"/>
    <cellStyle name="Total 31 2 63" xfId="47768"/>
    <cellStyle name="Total 31 2 64" xfId="47769"/>
    <cellStyle name="Total 31 2 65" xfId="47770"/>
    <cellStyle name="Total 31 2 66" xfId="47771"/>
    <cellStyle name="Total 31 2 67" xfId="47772"/>
    <cellStyle name="Total 31 2 7" xfId="47773"/>
    <cellStyle name="Total 31 2 8" xfId="47774"/>
    <cellStyle name="Total 31 2 9" xfId="47775"/>
    <cellStyle name="Total 31 20" xfId="47776"/>
    <cellStyle name="Total 31 21" xfId="47777"/>
    <cellStyle name="Total 31 22" xfId="47778"/>
    <cellStyle name="Total 31 23" xfId="47779"/>
    <cellStyle name="Total 31 24" xfId="47780"/>
    <cellStyle name="Total 31 25" xfId="47781"/>
    <cellStyle name="Total 31 26" xfId="47782"/>
    <cellStyle name="Total 31 27" xfId="47783"/>
    <cellStyle name="Total 31 28" xfId="47784"/>
    <cellStyle name="Total 31 29" xfId="47785"/>
    <cellStyle name="Total 31 3" xfId="3628"/>
    <cellStyle name="Total 31 3 10" xfId="47786"/>
    <cellStyle name="Total 31 3 11" xfId="47787"/>
    <cellStyle name="Total 31 3 12" xfId="47788"/>
    <cellStyle name="Total 31 3 13" xfId="47789"/>
    <cellStyle name="Total 31 3 14" xfId="47790"/>
    <cellStyle name="Total 31 3 15" xfId="47791"/>
    <cellStyle name="Total 31 3 16" xfId="47792"/>
    <cellStyle name="Total 31 3 17" xfId="47793"/>
    <cellStyle name="Total 31 3 18" xfId="47794"/>
    <cellStyle name="Total 31 3 19" xfId="47795"/>
    <cellStyle name="Total 31 3 2" xfId="47796"/>
    <cellStyle name="Total 31 3 20" xfId="47797"/>
    <cellStyle name="Total 31 3 21" xfId="47798"/>
    <cellStyle name="Total 31 3 22" xfId="47799"/>
    <cellStyle name="Total 31 3 23" xfId="47800"/>
    <cellStyle name="Total 31 3 24" xfId="47801"/>
    <cellStyle name="Total 31 3 25" xfId="47802"/>
    <cellStyle name="Total 31 3 26" xfId="47803"/>
    <cellStyle name="Total 31 3 27" xfId="47804"/>
    <cellStyle name="Total 31 3 28" xfId="47805"/>
    <cellStyle name="Total 31 3 29" xfId="47806"/>
    <cellStyle name="Total 31 3 3" xfId="47807"/>
    <cellStyle name="Total 31 3 30" xfId="47808"/>
    <cellStyle name="Total 31 3 31" xfId="47809"/>
    <cellStyle name="Total 31 3 32" xfId="47810"/>
    <cellStyle name="Total 31 3 33" xfId="47811"/>
    <cellStyle name="Total 31 3 34" xfId="47812"/>
    <cellStyle name="Total 31 3 35" xfId="47813"/>
    <cellStyle name="Total 31 3 36" xfId="47814"/>
    <cellStyle name="Total 31 3 37" xfId="47815"/>
    <cellStyle name="Total 31 3 38" xfId="47816"/>
    <cellStyle name="Total 31 3 39" xfId="47817"/>
    <cellStyle name="Total 31 3 4" xfId="47818"/>
    <cellStyle name="Total 31 3 40" xfId="47819"/>
    <cellStyle name="Total 31 3 41" xfId="47820"/>
    <cellStyle name="Total 31 3 42" xfId="47821"/>
    <cellStyle name="Total 31 3 43" xfId="47822"/>
    <cellStyle name="Total 31 3 44" xfId="47823"/>
    <cellStyle name="Total 31 3 45" xfId="47824"/>
    <cellStyle name="Total 31 3 46" xfId="47825"/>
    <cellStyle name="Total 31 3 47" xfId="47826"/>
    <cellStyle name="Total 31 3 48" xfId="47827"/>
    <cellStyle name="Total 31 3 49" xfId="47828"/>
    <cellStyle name="Total 31 3 5" xfId="47829"/>
    <cellStyle name="Total 31 3 50" xfId="47830"/>
    <cellStyle name="Total 31 3 51" xfId="47831"/>
    <cellStyle name="Total 31 3 52" xfId="47832"/>
    <cellStyle name="Total 31 3 53" xfId="47833"/>
    <cellStyle name="Total 31 3 54" xfId="47834"/>
    <cellStyle name="Total 31 3 55" xfId="47835"/>
    <cellStyle name="Total 31 3 56" xfId="47836"/>
    <cellStyle name="Total 31 3 57" xfId="47837"/>
    <cellStyle name="Total 31 3 58" xfId="47838"/>
    <cellStyle name="Total 31 3 59" xfId="47839"/>
    <cellStyle name="Total 31 3 6" xfId="47840"/>
    <cellStyle name="Total 31 3 60" xfId="47841"/>
    <cellStyle name="Total 31 3 61" xfId="47842"/>
    <cellStyle name="Total 31 3 62" xfId="47843"/>
    <cellStyle name="Total 31 3 63" xfId="47844"/>
    <cellStyle name="Total 31 3 64" xfId="47845"/>
    <cellStyle name="Total 31 3 65" xfId="47846"/>
    <cellStyle name="Total 31 3 66" xfId="47847"/>
    <cellStyle name="Total 31 3 67" xfId="47848"/>
    <cellStyle name="Total 31 3 7" xfId="47849"/>
    <cellStyle name="Total 31 3 8" xfId="47850"/>
    <cellStyle name="Total 31 3 9" xfId="47851"/>
    <cellStyle name="Total 31 30" xfId="47852"/>
    <cellStyle name="Total 31 31" xfId="47853"/>
    <cellStyle name="Total 31 32" xfId="47854"/>
    <cellStyle name="Total 31 33" xfId="47855"/>
    <cellStyle name="Total 31 34" xfId="47856"/>
    <cellStyle name="Total 31 35" xfId="47857"/>
    <cellStyle name="Total 31 36" xfId="47858"/>
    <cellStyle name="Total 31 37" xfId="47859"/>
    <cellStyle name="Total 31 38" xfId="47860"/>
    <cellStyle name="Total 31 39" xfId="47861"/>
    <cellStyle name="Total 31 4" xfId="47862"/>
    <cellStyle name="Total 31 40" xfId="47863"/>
    <cellStyle name="Total 31 41" xfId="47864"/>
    <cellStyle name="Total 31 42" xfId="47865"/>
    <cellStyle name="Total 31 43" xfId="47866"/>
    <cellStyle name="Total 31 44" xfId="47867"/>
    <cellStyle name="Total 31 45" xfId="47868"/>
    <cellStyle name="Total 31 46" xfId="47869"/>
    <cellStyle name="Total 31 47" xfId="47870"/>
    <cellStyle name="Total 31 48" xfId="47871"/>
    <cellStyle name="Total 31 49" xfId="47872"/>
    <cellStyle name="Total 31 5" xfId="47873"/>
    <cellStyle name="Total 31 50" xfId="47874"/>
    <cellStyle name="Total 31 51" xfId="47875"/>
    <cellStyle name="Total 31 52" xfId="47876"/>
    <cellStyle name="Total 31 53" xfId="47877"/>
    <cellStyle name="Total 31 54" xfId="47878"/>
    <cellStyle name="Total 31 55" xfId="47879"/>
    <cellStyle name="Total 31 56" xfId="47880"/>
    <cellStyle name="Total 31 57" xfId="47881"/>
    <cellStyle name="Total 31 58" xfId="47882"/>
    <cellStyle name="Total 31 59" xfId="47883"/>
    <cellStyle name="Total 31 6" xfId="47884"/>
    <cellStyle name="Total 31 60" xfId="47885"/>
    <cellStyle name="Total 31 61" xfId="47886"/>
    <cellStyle name="Total 31 62" xfId="47887"/>
    <cellStyle name="Total 31 63" xfId="47888"/>
    <cellStyle name="Total 31 64" xfId="47889"/>
    <cellStyle name="Total 31 65" xfId="47890"/>
    <cellStyle name="Total 31 66" xfId="47891"/>
    <cellStyle name="Total 31 67" xfId="47892"/>
    <cellStyle name="Total 31 68" xfId="47893"/>
    <cellStyle name="Total 31 69" xfId="47894"/>
    <cellStyle name="Total 31 7" xfId="47895"/>
    <cellStyle name="Total 31 8" xfId="47896"/>
    <cellStyle name="Total 31 9" xfId="47897"/>
    <cellStyle name="Total 32" xfId="47898"/>
    <cellStyle name="Total 32 10" xfId="47899"/>
    <cellStyle name="Total 32 11" xfId="47900"/>
    <cellStyle name="Total 32 12" xfId="47901"/>
    <cellStyle name="Total 32 13" xfId="47902"/>
    <cellStyle name="Total 32 14" xfId="47903"/>
    <cellStyle name="Total 32 15" xfId="47904"/>
    <cellStyle name="Total 32 16" xfId="47905"/>
    <cellStyle name="Total 32 17" xfId="47906"/>
    <cellStyle name="Total 32 18" xfId="47907"/>
    <cellStyle name="Total 32 19" xfId="47908"/>
    <cellStyle name="Total 32 2" xfId="47909"/>
    <cellStyle name="Total 32 20" xfId="47910"/>
    <cellStyle name="Total 32 21" xfId="47911"/>
    <cellStyle name="Total 32 22" xfId="47912"/>
    <cellStyle name="Total 32 23" xfId="47913"/>
    <cellStyle name="Total 32 24" xfId="47914"/>
    <cellStyle name="Total 32 25" xfId="47915"/>
    <cellStyle name="Total 32 26" xfId="47916"/>
    <cellStyle name="Total 32 27" xfId="47917"/>
    <cellStyle name="Total 32 28" xfId="47918"/>
    <cellStyle name="Total 32 29" xfId="47919"/>
    <cellStyle name="Total 32 3" xfId="47920"/>
    <cellStyle name="Total 32 30" xfId="47921"/>
    <cellStyle name="Total 32 31" xfId="47922"/>
    <cellStyle name="Total 32 32" xfId="47923"/>
    <cellStyle name="Total 32 33" xfId="47924"/>
    <cellStyle name="Total 32 34" xfId="47925"/>
    <cellStyle name="Total 32 35" xfId="47926"/>
    <cellStyle name="Total 32 36" xfId="47927"/>
    <cellStyle name="Total 32 37" xfId="47928"/>
    <cellStyle name="Total 32 38" xfId="47929"/>
    <cellStyle name="Total 32 39" xfId="47930"/>
    <cellStyle name="Total 32 4" xfId="47931"/>
    <cellStyle name="Total 32 40" xfId="47932"/>
    <cellStyle name="Total 32 41" xfId="47933"/>
    <cellStyle name="Total 32 42" xfId="47934"/>
    <cellStyle name="Total 32 43" xfId="47935"/>
    <cellStyle name="Total 32 44" xfId="47936"/>
    <cellStyle name="Total 32 45" xfId="47937"/>
    <cellStyle name="Total 32 46" xfId="47938"/>
    <cellStyle name="Total 32 47" xfId="47939"/>
    <cellStyle name="Total 32 48" xfId="47940"/>
    <cellStyle name="Total 32 49" xfId="47941"/>
    <cellStyle name="Total 32 5" xfId="47942"/>
    <cellStyle name="Total 32 50" xfId="47943"/>
    <cellStyle name="Total 32 51" xfId="47944"/>
    <cellStyle name="Total 32 52" xfId="47945"/>
    <cellStyle name="Total 32 53" xfId="47946"/>
    <cellStyle name="Total 32 54" xfId="47947"/>
    <cellStyle name="Total 32 55" xfId="47948"/>
    <cellStyle name="Total 32 56" xfId="47949"/>
    <cellStyle name="Total 32 57" xfId="47950"/>
    <cellStyle name="Total 32 58" xfId="47951"/>
    <cellStyle name="Total 32 59" xfId="47952"/>
    <cellStyle name="Total 32 6" xfId="47953"/>
    <cellStyle name="Total 32 60" xfId="47954"/>
    <cellStyle name="Total 32 61" xfId="47955"/>
    <cellStyle name="Total 32 62" xfId="47956"/>
    <cellStyle name="Total 32 63" xfId="47957"/>
    <cellStyle name="Total 32 64" xfId="47958"/>
    <cellStyle name="Total 32 65" xfId="47959"/>
    <cellStyle name="Total 32 66" xfId="47960"/>
    <cellStyle name="Total 32 67" xfId="47961"/>
    <cellStyle name="Total 32 7" xfId="47962"/>
    <cellStyle name="Total 32 8" xfId="47963"/>
    <cellStyle name="Total 32 9" xfId="47964"/>
    <cellStyle name="Total 4" xfId="1590"/>
    <cellStyle name="Total 4 10" xfId="47965"/>
    <cellStyle name="Total 4 11" xfId="47966"/>
    <cellStyle name="Total 4 12" xfId="47967"/>
    <cellStyle name="Total 4 13" xfId="47968"/>
    <cellStyle name="Total 4 14" xfId="47969"/>
    <cellStyle name="Total 4 15" xfId="47970"/>
    <cellStyle name="Total 4 16" xfId="47971"/>
    <cellStyle name="Total 4 17" xfId="47972"/>
    <cellStyle name="Total 4 18" xfId="47973"/>
    <cellStyle name="Total 4 19" xfId="47974"/>
    <cellStyle name="Total 4 2" xfId="3629"/>
    <cellStyle name="Total 4 2 10" xfId="47975"/>
    <cellStyle name="Total 4 2 11" xfId="47976"/>
    <cellStyle name="Total 4 2 12" xfId="47977"/>
    <cellStyle name="Total 4 2 13" xfId="47978"/>
    <cellStyle name="Total 4 2 14" xfId="47979"/>
    <cellStyle name="Total 4 2 15" xfId="47980"/>
    <cellStyle name="Total 4 2 16" xfId="47981"/>
    <cellStyle name="Total 4 2 17" xfId="47982"/>
    <cellStyle name="Total 4 2 18" xfId="47983"/>
    <cellStyle name="Total 4 2 19" xfId="47984"/>
    <cellStyle name="Total 4 2 2" xfId="47985"/>
    <cellStyle name="Total 4 2 20" xfId="47986"/>
    <cellStyle name="Total 4 2 21" xfId="47987"/>
    <cellStyle name="Total 4 2 22" xfId="47988"/>
    <cellStyle name="Total 4 2 23" xfId="47989"/>
    <cellStyle name="Total 4 2 24" xfId="47990"/>
    <cellStyle name="Total 4 2 25" xfId="47991"/>
    <cellStyle name="Total 4 2 26" xfId="47992"/>
    <cellStyle name="Total 4 2 27" xfId="47993"/>
    <cellStyle name="Total 4 2 28" xfId="47994"/>
    <cellStyle name="Total 4 2 29" xfId="47995"/>
    <cellStyle name="Total 4 2 3" xfId="47996"/>
    <cellStyle name="Total 4 2 30" xfId="47997"/>
    <cellStyle name="Total 4 2 31" xfId="47998"/>
    <cellStyle name="Total 4 2 32" xfId="47999"/>
    <cellStyle name="Total 4 2 33" xfId="48000"/>
    <cellStyle name="Total 4 2 34" xfId="48001"/>
    <cellStyle name="Total 4 2 35" xfId="48002"/>
    <cellStyle name="Total 4 2 36" xfId="48003"/>
    <cellStyle name="Total 4 2 37" xfId="48004"/>
    <cellStyle name="Total 4 2 38" xfId="48005"/>
    <cellStyle name="Total 4 2 39" xfId="48006"/>
    <cellStyle name="Total 4 2 4" xfId="48007"/>
    <cellStyle name="Total 4 2 40" xfId="48008"/>
    <cellStyle name="Total 4 2 41" xfId="48009"/>
    <cellStyle name="Total 4 2 42" xfId="48010"/>
    <cellStyle name="Total 4 2 43" xfId="48011"/>
    <cellStyle name="Total 4 2 44" xfId="48012"/>
    <cellStyle name="Total 4 2 45" xfId="48013"/>
    <cellStyle name="Total 4 2 46" xfId="48014"/>
    <cellStyle name="Total 4 2 47" xfId="48015"/>
    <cellStyle name="Total 4 2 48" xfId="48016"/>
    <cellStyle name="Total 4 2 49" xfId="48017"/>
    <cellStyle name="Total 4 2 5" xfId="48018"/>
    <cellStyle name="Total 4 2 50" xfId="48019"/>
    <cellStyle name="Total 4 2 51" xfId="48020"/>
    <cellStyle name="Total 4 2 52" xfId="48021"/>
    <cellStyle name="Total 4 2 53" xfId="48022"/>
    <cellStyle name="Total 4 2 54" xfId="48023"/>
    <cellStyle name="Total 4 2 55" xfId="48024"/>
    <cellStyle name="Total 4 2 56" xfId="48025"/>
    <cellStyle name="Total 4 2 57" xfId="48026"/>
    <cellStyle name="Total 4 2 58" xfId="48027"/>
    <cellStyle name="Total 4 2 59" xfId="48028"/>
    <cellStyle name="Total 4 2 6" xfId="48029"/>
    <cellStyle name="Total 4 2 60" xfId="48030"/>
    <cellStyle name="Total 4 2 61" xfId="48031"/>
    <cellStyle name="Total 4 2 62" xfId="48032"/>
    <cellStyle name="Total 4 2 63" xfId="48033"/>
    <cellStyle name="Total 4 2 64" xfId="48034"/>
    <cellStyle name="Total 4 2 65" xfId="48035"/>
    <cellStyle name="Total 4 2 66" xfId="48036"/>
    <cellStyle name="Total 4 2 67" xfId="48037"/>
    <cellStyle name="Total 4 2 7" xfId="48038"/>
    <cellStyle name="Total 4 2 8" xfId="48039"/>
    <cellStyle name="Total 4 2 9" xfId="48040"/>
    <cellStyle name="Total 4 20" xfId="48041"/>
    <cellStyle name="Total 4 21" xfId="48042"/>
    <cellStyle name="Total 4 22" xfId="48043"/>
    <cellStyle name="Total 4 23" xfId="48044"/>
    <cellStyle name="Total 4 24" xfId="48045"/>
    <cellStyle name="Total 4 25" xfId="48046"/>
    <cellStyle name="Total 4 26" xfId="48047"/>
    <cellStyle name="Total 4 27" xfId="48048"/>
    <cellStyle name="Total 4 28" xfId="48049"/>
    <cellStyle name="Total 4 29" xfId="48050"/>
    <cellStyle name="Total 4 3" xfId="3630"/>
    <cellStyle name="Total 4 3 10" xfId="48051"/>
    <cellStyle name="Total 4 3 11" xfId="48052"/>
    <cellStyle name="Total 4 3 12" xfId="48053"/>
    <cellStyle name="Total 4 3 13" xfId="48054"/>
    <cellStyle name="Total 4 3 14" xfId="48055"/>
    <cellStyle name="Total 4 3 15" xfId="48056"/>
    <cellStyle name="Total 4 3 16" xfId="48057"/>
    <cellStyle name="Total 4 3 17" xfId="48058"/>
    <cellStyle name="Total 4 3 18" xfId="48059"/>
    <cellStyle name="Total 4 3 19" xfId="48060"/>
    <cellStyle name="Total 4 3 2" xfId="48061"/>
    <cellStyle name="Total 4 3 20" xfId="48062"/>
    <cellStyle name="Total 4 3 21" xfId="48063"/>
    <cellStyle name="Total 4 3 22" xfId="48064"/>
    <cellStyle name="Total 4 3 23" xfId="48065"/>
    <cellStyle name="Total 4 3 24" xfId="48066"/>
    <cellStyle name="Total 4 3 25" xfId="48067"/>
    <cellStyle name="Total 4 3 26" xfId="48068"/>
    <cellStyle name="Total 4 3 27" xfId="48069"/>
    <cellStyle name="Total 4 3 28" xfId="48070"/>
    <cellStyle name="Total 4 3 29" xfId="48071"/>
    <cellStyle name="Total 4 3 3" xfId="48072"/>
    <cellStyle name="Total 4 3 30" xfId="48073"/>
    <cellStyle name="Total 4 3 31" xfId="48074"/>
    <cellStyle name="Total 4 3 32" xfId="48075"/>
    <cellStyle name="Total 4 3 33" xfId="48076"/>
    <cellStyle name="Total 4 3 34" xfId="48077"/>
    <cellStyle name="Total 4 3 35" xfId="48078"/>
    <cellStyle name="Total 4 3 36" xfId="48079"/>
    <cellStyle name="Total 4 3 37" xfId="48080"/>
    <cellStyle name="Total 4 3 38" xfId="48081"/>
    <cellStyle name="Total 4 3 39" xfId="48082"/>
    <cellStyle name="Total 4 3 4" xfId="48083"/>
    <cellStyle name="Total 4 3 40" xfId="48084"/>
    <cellStyle name="Total 4 3 41" xfId="48085"/>
    <cellStyle name="Total 4 3 42" xfId="48086"/>
    <cellStyle name="Total 4 3 43" xfId="48087"/>
    <cellStyle name="Total 4 3 44" xfId="48088"/>
    <cellStyle name="Total 4 3 45" xfId="48089"/>
    <cellStyle name="Total 4 3 46" xfId="48090"/>
    <cellStyle name="Total 4 3 47" xfId="48091"/>
    <cellStyle name="Total 4 3 48" xfId="48092"/>
    <cellStyle name="Total 4 3 49" xfId="48093"/>
    <cellStyle name="Total 4 3 5" xfId="48094"/>
    <cellStyle name="Total 4 3 50" xfId="48095"/>
    <cellStyle name="Total 4 3 51" xfId="48096"/>
    <cellStyle name="Total 4 3 52" xfId="48097"/>
    <cellStyle name="Total 4 3 53" xfId="48098"/>
    <cellStyle name="Total 4 3 54" xfId="48099"/>
    <cellStyle name="Total 4 3 55" xfId="48100"/>
    <cellStyle name="Total 4 3 56" xfId="48101"/>
    <cellStyle name="Total 4 3 57" xfId="48102"/>
    <cellStyle name="Total 4 3 58" xfId="48103"/>
    <cellStyle name="Total 4 3 59" xfId="48104"/>
    <cellStyle name="Total 4 3 6" xfId="48105"/>
    <cellStyle name="Total 4 3 60" xfId="48106"/>
    <cellStyle name="Total 4 3 61" xfId="48107"/>
    <cellStyle name="Total 4 3 62" xfId="48108"/>
    <cellStyle name="Total 4 3 63" xfId="48109"/>
    <cellStyle name="Total 4 3 64" xfId="48110"/>
    <cellStyle name="Total 4 3 65" xfId="48111"/>
    <cellStyle name="Total 4 3 66" xfId="48112"/>
    <cellStyle name="Total 4 3 67" xfId="48113"/>
    <cellStyle name="Total 4 3 7" xfId="48114"/>
    <cellStyle name="Total 4 3 8" xfId="48115"/>
    <cellStyle name="Total 4 3 9" xfId="48116"/>
    <cellStyle name="Total 4 30" xfId="48117"/>
    <cellStyle name="Total 4 31" xfId="48118"/>
    <cellStyle name="Total 4 32" xfId="48119"/>
    <cellStyle name="Total 4 33" xfId="48120"/>
    <cellStyle name="Total 4 34" xfId="48121"/>
    <cellStyle name="Total 4 35" xfId="48122"/>
    <cellStyle name="Total 4 36" xfId="48123"/>
    <cellStyle name="Total 4 37" xfId="48124"/>
    <cellStyle name="Total 4 38" xfId="48125"/>
    <cellStyle name="Total 4 39" xfId="48126"/>
    <cellStyle name="Total 4 4" xfId="48127"/>
    <cellStyle name="Total 4 40" xfId="48128"/>
    <cellStyle name="Total 4 41" xfId="48129"/>
    <cellStyle name="Total 4 42" xfId="48130"/>
    <cellStyle name="Total 4 43" xfId="48131"/>
    <cellStyle name="Total 4 44" xfId="48132"/>
    <cellStyle name="Total 4 45" xfId="48133"/>
    <cellStyle name="Total 4 46" xfId="48134"/>
    <cellStyle name="Total 4 47" xfId="48135"/>
    <cellStyle name="Total 4 48" xfId="48136"/>
    <cellStyle name="Total 4 49" xfId="48137"/>
    <cellStyle name="Total 4 5" xfId="48138"/>
    <cellStyle name="Total 4 50" xfId="48139"/>
    <cellStyle name="Total 4 51" xfId="48140"/>
    <cellStyle name="Total 4 52" xfId="48141"/>
    <cellStyle name="Total 4 53" xfId="48142"/>
    <cellStyle name="Total 4 54" xfId="48143"/>
    <cellStyle name="Total 4 55" xfId="48144"/>
    <cellStyle name="Total 4 56" xfId="48145"/>
    <cellStyle name="Total 4 57" xfId="48146"/>
    <cellStyle name="Total 4 58" xfId="48147"/>
    <cellStyle name="Total 4 59" xfId="48148"/>
    <cellStyle name="Total 4 6" xfId="48149"/>
    <cellStyle name="Total 4 60" xfId="48150"/>
    <cellStyle name="Total 4 61" xfId="48151"/>
    <cellStyle name="Total 4 62" xfId="48152"/>
    <cellStyle name="Total 4 63" xfId="48153"/>
    <cellStyle name="Total 4 64" xfId="48154"/>
    <cellStyle name="Total 4 65" xfId="48155"/>
    <cellStyle name="Total 4 66" xfId="48156"/>
    <cellStyle name="Total 4 67" xfId="48157"/>
    <cellStyle name="Total 4 68" xfId="48158"/>
    <cellStyle name="Total 4 69" xfId="48159"/>
    <cellStyle name="Total 4 7" xfId="48160"/>
    <cellStyle name="Total 4 8" xfId="48161"/>
    <cellStyle name="Total 4 9" xfId="48162"/>
    <cellStyle name="Total 5" xfId="1591"/>
    <cellStyle name="Total 5 10" xfId="48163"/>
    <cellStyle name="Total 5 11" xfId="48164"/>
    <cellStyle name="Total 5 12" xfId="48165"/>
    <cellStyle name="Total 5 13" xfId="48166"/>
    <cellStyle name="Total 5 14" xfId="48167"/>
    <cellStyle name="Total 5 15" xfId="48168"/>
    <cellStyle name="Total 5 16" xfId="48169"/>
    <cellStyle name="Total 5 17" xfId="48170"/>
    <cellStyle name="Total 5 18" xfId="48171"/>
    <cellStyle name="Total 5 19" xfId="48172"/>
    <cellStyle name="Total 5 2" xfId="3631"/>
    <cellStyle name="Total 5 2 10" xfId="48173"/>
    <cellStyle name="Total 5 2 11" xfId="48174"/>
    <cellStyle name="Total 5 2 12" xfId="48175"/>
    <cellStyle name="Total 5 2 13" xfId="48176"/>
    <cellStyle name="Total 5 2 14" xfId="48177"/>
    <cellStyle name="Total 5 2 15" xfId="48178"/>
    <cellStyle name="Total 5 2 16" xfId="48179"/>
    <cellStyle name="Total 5 2 17" xfId="48180"/>
    <cellStyle name="Total 5 2 18" xfId="48181"/>
    <cellStyle name="Total 5 2 19" xfId="48182"/>
    <cellStyle name="Total 5 2 2" xfId="48183"/>
    <cellStyle name="Total 5 2 20" xfId="48184"/>
    <cellStyle name="Total 5 2 21" xfId="48185"/>
    <cellStyle name="Total 5 2 22" xfId="48186"/>
    <cellStyle name="Total 5 2 23" xfId="48187"/>
    <cellStyle name="Total 5 2 24" xfId="48188"/>
    <cellStyle name="Total 5 2 25" xfId="48189"/>
    <cellStyle name="Total 5 2 26" xfId="48190"/>
    <cellStyle name="Total 5 2 27" xfId="48191"/>
    <cellStyle name="Total 5 2 28" xfId="48192"/>
    <cellStyle name="Total 5 2 29" xfId="48193"/>
    <cellStyle name="Total 5 2 3" xfId="48194"/>
    <cellStyle name="Total 5 2 30" xfId="48195"/>
    <cellStyle name="Total 5 2 31" xfId="48196"/>
    <cellStyle name="Total 5 2 32" xfId="48197"/>
    <cellStyle name="Total 5 2 33" xfId="48198"/>
    <cellStyle name="Total 5 2 34" xfId="48199"/>
    <cellStyle name="Total 5 2 35" xfId="48200"/>
    <cellStyle name="Total 5 2 36" xfId="48201"/>
    <cellStyle name="Total 5 2 37" xfId="48202"/>
    <cellStyle name="Total 5 2 38" xfId="48203"/>
    <cellStyle name="Total 5 2 39" xfId="48204"/>
    <cellStyle name="Total 5 2 4" xfId="48205"/>
    <cellStyle name="Total 5 2 40" xfId="48206"/>
    <cellStyle name="Total 5 2 41" xfId="48207"/>
    <cellStyle name="Total 5 2 42" xfId="48208"/>
    <cellStyle name="Total 5 2 43" xfId="48209"/>
    <cellStyle name="Total 5 2 44" xfId="48210"/>
    <cellStyle name="Total 5 2 45" xfId="48211"/>
    <cellStyle name="Total 5 2 46" xfId="48212"/>
    <cellStyle name="Total 5 2 47" xfId="48213"/>
    <cellStyle name="Total 5 2 48" xfId="48214"/>
    <cellStyle name="Total 5 2 49" xfId="48215"/>
    <cellStyle name="Total 5 2 5" xfId="48216"/>
    <cellStyle name="Total 5 2 50" xfId="48217"/>
    <cellStyle name="Total 5 2 51" xfId="48218"/>
    <cellStyle name="Total 5 2 52" xfId="48219"/>
    <cellStyle name="Total 5 2 53" xfId="48220"/>
    <cellStyle name="Total 5 2 54" xfId="48221"/>
    <cellStyle name="Total 5 2 55" xfId="48222"/>
    <cellStyle name="Total 5 2 56" xfId="48223"/>
    <cellStyle name="Total 5 2 57" xfId="48224"/>
    <cellStyle name="Total 5 2 58" xfId="48225"/>
    <cellStyle name="Total 5 2 59" xfId="48226"/>
    <cellStyle name="Total 5 2 6" xfId="48227"/>
    <cellStyle name="Total 5 2 60" xfId="48228"/>
    <cellStyle name="Total 5 2 61" xfId="48229"/>
    <cellStyle name="Total 5 2 62" xfId="48230"/>
    <cellStyle name="Total 5 2 63" xfId="48231"/>
    <cellStyle name="Total 5 2 64" xfId="48232"/>
    <cellStyle name="Total 5 2 65" xfId="48233"/>
    <cellStyle name="Total 5 2 66" xfId="48234"/>
    <cellStyle name="Total 5 2 67" xfId="48235"/>
    <cellStyle name="Total 5 2 7" xfId="48236"/>
    <cellStyle name="Total 5 2 8" xfId="48237"/>
    <cellStyle name="Total 5 2 9" xfId="48238"/>
    <cellStyle name="Total 5 20" xfId="48239"/>
    <cellStyle name="Total 5 21" xfId="48240"/>
    <cellStyle name="Total 5 22" xfId="48241"/>
    <cellStyle name="Total 5 23" xfId="48242"/>
    <cellStyle name="Total 5 24" xfId="48243"/>
    <cellStyle name="Total 5 25" xfId="48244"/>
    <cellStyle name="Total 5 26" xfId="48245"/>
    <cellStyle name="Total 5 27" xfId="48246"/>
    <cellStyle name="Total 5 28" xfId="48247"/>
    <cellStyle name="Total 5 29" xfId="48248"/>
    <cellStyle name="Total 5 3" xfId="3632"/>
    <cellStyle name="Total 5 3 10" xfId="48249"/>
    <cellStyle name="Total 5 3 11" xfId="48250"/>
    <cellStyle name="Total 5 3 12" xfId="48251"/>
    <cellStyle name="Total 5 3 13" xfId="48252"/>
    <cellStyle name="Total 5 3 14" xfId="48253"/>
    <cellStyle name="Total 5 3 15" xfId="48254"/>
    <cellStyle name="Total 5 3 16" xfId="48255"/>
    <cellStyle name="Total 5 3 17" xfId="48256"/>
    <cellStyle name="Total 5 3 18" xfId="48257"/>
    <cellStyle name="Total 5 3 19" xfId="48258"/>
    <cellStyle name="Total 5 3 2" xfId="48259"/>
    <cellStyle name="Total 5 3 20" xfId="48260"/>
    <cellStyle name="Total 5 3 21" xfId="48261"/>
    <cellStyle name="Total 5 3 22" xfId="48262"/>
    <cellStyle name="Total 5 3 23" xfId="48263"/>
    <cellStyle name="Total 5 3 24" xfId="48264"/>
    <cellStyle name="Total 5 3 25" xfId="48265"/>
    <cellStyle name="Total 5 3 26" xfId="48266"/>
    <cellStyle name="Total 5 3 27" xfId="48267"/>
    <cellStyle name="Total 5 3 28" xfId="48268"/>
    <cellStyle name="Total 5 3 29" xfId="48269"/>
    <cellStyle name="Total 5 3 3" xfId="48270"/>
    <cellStyle name="Total 5 3 30" xfId="48271"/>
    <cellStyle name="Total 5 3 31" xfId="48272"/>
    <cellStyle name="Total 5 3 32" xfId="48273"/>
    <cellStyle name="Total 5 3 33" xfId="48274"/>
    <cellStyle name="Total 5 3 34" xfId="48275"/>
    <cellStyle name="Total 5 3 35" xfId="48276"/>
    <cellStyle name="Total 5 3 36" xfId="48277"/>
    <cellStyle name="Total 5 3 37" xfId="48278"/>
    <cellStyle name="Total 5 3 38" xfId="48279"/>
    <cellStyle name="Total 5 3 39" xfId="48280"/>
    <cellStyle name="Total 5 3 4" xfId="48281"/>
    <cellStyle name="Total 5 3 40" xfId="48282"/>
    <cellStyle name="Total 5 3 41" xfId="48283"/>
    <cellStyle name="Total 5 3 42" xfId="48284"/>
    <cellStyle name="Total 5 3 43" xfId="48285"/>
    <cellStyle name="Total 5 3 44" xfId="48286"/>
    <cellStyle name="Total 5 3 45" xfId="48287"/>
    <cellStyle name="Total 5 3 46" xfId="48288"/>
    <cellStyle name="Total 5 3 47" xfId="48289"/>
    <cellStyle name="Total 5 3 48" xfId="48290"/>
    <cellStyle name="Total 5 3 49" xfId="48291"/>
    <cellStyle name="Total 5 3 5" xfId="48292"/>
    <cellStyle name="Total 5 3 50" xfId="48293"/>
    <cellStyle name="Total 5 3 51" xfId="48294"/>
    <cellStyle name="Total 5 3 52" xfId="48295"/>
    <cellStyle name="Total 5 3 53" xfId="48296"/>
    <cellStyle name="Total 5 3 54" xfId="48297"/>
    <cellStyle name="Total 5 3 55" xfId="48298"/>
    <cellStyle name="Total 5 3 56" xfId="48299"/>
    <cellStyle name="Total 5 3 57" xfId="48300"/>
    <cellStyle name="Total 5 3 58" xfId="48301"/>
    <cellStyle name="Total 5 3 59" xfId="48302"/>
    <cellStyle name="Total 5 3 6" xfId="48303"/>
    <cellStyle name="Total 5 3 60" xfId="48304"/>
    <cellStyle name="Total 5 3 61" xfId="48305"/>
    <cellStyle name="Total 5 3 62" xfId="48306"/>
    <cellStyle name="Total 5 3 63" xfId="48307"/>
    <cellStyle name="Total 5 3 64" xfId="48308"/>
    <cellStyle name="Total 5 3 65" xfId="48309"/>
    <cellStyle name="Total 5 3 66" xfId="48310"/>
    <cellStyle name="Total 5 3 67" xfId="48311"/>
    <cellStyle name="Total 5 3 7" xfId="48312"/>
    <cellStyle name="Total 5 3 8" xfId="48313"/>
    <cellStyle name="Total 5 3 9" xfId="48314"/>
    <cellStyle name="Total 5 30" xfId="48315"/>
    <cellStyle name="Total 5 31" xfId="48316"/>
    <cellStyle name="Total 5 32" xfId="48317"/>
    <cellStyle name="Total 5 33" xfId="48318"/>
    <cellStyle name="Total 5 34" xfId="48319"/>
    <cellStyle name="Total 5 35" xfId="48320"/>
    <cellStyle name="Total 5 36" xfId="48321"/>
    <cellStyle name="Total 5 37" xfId="48322"/>
    <cellStyle name="Total 5 38" xfId="48323"/>
    <cellStyle name="Total 5 39" xfId="48324"/>
    <cellStyle name="Total 5 4" xfId="48325"/>
    <cellStyle name="Total 5 40" xfId="48326"/>
    <cellStyle name="Total 5 41" xfId="48327"/>
    <cellStyle name="Total 5 42" xfId="48328"/>
    <cellStyle name="Total 5 43" xfId="48329"/>
    <cellStyle name="Total 5 44" xfId="48330"/>
    <cellStyle name="Total 5 45" xfId="48331"/>
    <cellStyle name="Total 5 46" xfId="48332"/>
    <cellStyle name="Total 5 47" xfId="48333"/>
    <cellStyle name="Total 5 48" xfId="48334"/>
    <cellStyle name="Total 5 49" xfId="48335"/>
    <cellStyle name="Total 5 5" xfId="48336"/>
    <cellStyle name="Total 5 50" xfId="48337"/>
    <cellStyle name="Total 5 51" xfId="48338"/>
    <cellStyle name="Total 5 52" xfId="48339"/>
    <cellStyle name="Total 5 53" xfId="48340"/>
    <cellStyle name="Total 5 54" xfId="48341"/>
    <cellStyle name="Total 5 55" xfId="48342"/>
    <cellStyle name="Total 5 56" xfId="48343"/>
    <cellStyle name="Total 5 57" xfId="48344"/>
    <cellStyle name="Total 5 58" xfId="48345"/>
    <cellStyle name="Total 5 59" xfId="48346"/>
    <cellStyle name="Total 5 6" xfId="48347"/>
    <cellStyle name="Total 5 60" xfId="48348"/>
    <cellStyle name="Total 5 61" xfId="48349"/>
    <cellStyle name="Total 5 62" xfId="48350"/>
    <cellStyle name="Total 5 63" xfId="48351"/>
    <cellStyle name="Total 5 64" xfId="48352"/>
    <cellStyle name="Total 5 65" xfId="48353"/>
    <cellStyle name="Total 5 66" xfId="48354"/>
    <cellStyle name="Total 5 67" xfId="48355"/>
    <cellStyle name="Total 5 68" xfId="48356"/>
    <cellStyle name="Total 5 69" xfId="48357"/>
    <cellStyle name="Total 5 7" xfId="48358"/>
    <cellStyle name="Total 5 8" xfId="48359"/>
    <cellStyle name="Total 5 9" xfId="48360"/>
    <cellStyle name="Total 6" xfId="1592"/>
    <cellStyle name="Total 6 10" xfId="48361"/>
    <cellStyle name="Total 6 11" xfId="48362"/>
    <cellStyle name="Total 6 12" xfId="48363"/>
    <cellStyle name="Total 6 13" xfId="48364"/>
    <cellStyle name="Total 6 14" xfId="48365"/>
    <cellStyle name="Total 6 15" xfId="48366"/>
    <cellStyle name="Total 6 16" xfId="48367"/>
    <cellStyle name="Total 6 17" xfId="48368"/>
    <cellStyle name="Total 6 18" xfId="48369"/>
    <cellStyle name="Total 6 19" xfId="48370"/>
    <cellStyle name="Total 6 2" xfId="3633"/>
    <cellStyle name="Total 6 2 10" xfId="48371"/>
    <cellStyle name="Total 6 2 11" xfId="48372"/>
    <cellStyle name="Total 6 2 12" xfId="48373"/>
    <cellStyle name="Total 6 2 13" xfId="48374"/>
    <cellStyle name="Total 6 2 14" xfId="48375"/>
    <cellStyle name="Total 6 2 15" xfId="48376"/>
    <cellStyle name="Total 6 2 16" xfId="48377"/>
    <cellStyle name="Total 6 2 17" xfId="48378"/>
    <cellStyle name="Total 6 2 18" xfId="48379"/>
    <cellStyle name="Total 6 2 19" xfId="48380"/>
    <cellStyle name="Total 6 2 2" xfId="48381"/>
    <cellStyle name="Total 6 2 20" xfId="48382"/>
    <cellStyle name="Total 6 2 21" xfId="48383"/>
    <cellStyle name="Total 6 2 22" xfId="48384"/>
    <cellStyle name="Total 6 2 23" xfId="48385"/>
    <cellStyle name="Total 6 2 24" xfId="48386"/>
    <cellStyle name="Total 6 2 25" xfId="48387"/>
    <cellStyle name="Total 6 2 26" xfId="48388"/>
    <cellStyle name="Total 6 2 27" xfId="48389"/>
    <cellStyle name="Total 6 2 28" xfId="48390"/>
    <cellStyle name="Total 6 2 29" xfId="48391"/>
    <cellStyle name="Total 6 2 3" xfId="48392"/>
    <cellStyle name="Total 6 2 30" xfId="48393"/>
    <cellStyle name="Total 6 2 31" xfId="48394"/>
    <cellStyle name="Total 6 2 32" xfId="48395"/>
    <cellStyle name="Total 6 2 33" xfId="48396"/>
    <cellStyle name="Total 6 2 34" xfId="48397"/>
    <cellStyle name="Total 6 2 35" xfId="48398"/>
    <cellStyle name="Total 6 2 36" xfId="48399"/>
    <cellStyle name="Total 6 2 37" xfId="48400"/>
    <cellStyle name="Total 6 2 38" xfId="48401"/>
    <cellStyle name="Total 6 2 39" xfId="48402"/>
    <cellStyle name="Total 6 2 4" xfId="48403"/>
    <cellStyle name="Total 6 2 40" xfId="48404"/>
    <cellStyle name="Total 6 2 41" xfId="48405"/>
    <cellStyle name="Total 6 2 42" xfId="48406"/>
    <cellStyle name="Total 6 2 43" xfId="48407"/>
    <cellStyle name="Total 6 2 44" xfId="48408"/>
    <cellStyle name="Total 6 2 45" xfId="48409"/>
    <cellStyle name="Total 6 2 46" xfId="48410"/>
    <cellStyle name="Total 6 2 47" xfId="48411"/>
    <cellStyle name="Total 6 2 48" xfId="48412"/>
    <cellStyle name="Total 6 2 49" xfId="48413"/>
    <cellStyle name="Total 6 2 5" xfId="48414"/>
    <cellStyle name="Total 6 2 50" xfId="48415"/>
    <cellStyle name="Total 6 2 51" xfId="48416"/>
    <cellStyle name="Total 6 2 52" xfId="48417"/>
    <cellStyle name="Total 6 2 53" xfId="48418"/>
    <cellStyle name="Total 6 2 54" xfId="48419"/>
    <cellStyle name="Total 6 2 55" xfId="48420"/>
    <cellStyle name="Total 6 2 56" xfId="48421"/>
    <cellStyle name="Total 6 2 57" xfId="48422"/>
    <cellStyle name="Total 6 2 58" xfId="48423"/>
    <cellStyle name="Total 6 2 59" xfId="48424"/>
    <cellStyle name="Total 6 2 6" xfId="48425"/>
    <cellStyle name="Total 6 2 60" xfId="48426"/>
    <cellStyle name="Total 6 2 61" xfId="48427"/>
    <cellStyle name="Total 6 2 62" xfId="48428"/>
    <cellStyle name="Total 6 2 63" xfId="48429"/>
    <cellStyle name="Total 6 2 64" xfId="48430"/>
    <cellStyle name="Total 6 2 65" xfId="48431"/>
    <cellStyle name="Total 6 2 66" xfId="48432"/>
    <cellStyle name="Total 6 2 67" xfId="48433"/>
    <cellStyle name="Total 6 2 7" xfId="48434"/>
    <cellStyle name="Total 6 2 8" xfId="48435"/>
    <cellStyle name="Total 6 2 9" xfId="48436"/>
    <cellStyle name="Total 6 20" xfId="48437"/>
    <cellStyle name="Total 6 21" xfId="48438"/>
    <cellStyle name="Total 6 22" xfId="48439"/>
    <cellStyle name="Total 6 23" xfId="48440"/>
    <cellStyle name="Total 6 24" xfId="48441"/>
    <cellStyle name="Total 6 25" xfId="48442"/>
    <cellStyle name="Total 6 26" xfId="48443"/>
    <cellStyle name="Total 6 27" xfId="48444"/>
    <cellStyle name="Total 6 28" xfId="48445"/>
    <cellStyle name="Total 6 29" xfId="48446"/>
    <cellStyle name="Total 6 3" xfId="3634"/>
    <cellStyle name="Total 6 3 10" xfId="48447"/>
    <cellStyle name="Total 6 3 11" xfId="48448"/>
    <cellStyle name="Total 6 3 12" xfId="48449"/>
    <cellStyle name="Total 6 3 13" xfId="48450"/>
    <cellStyle name="Total 6 3 14" xfId="48451"/>
    <cellStyle name="Total 6 3 15" xfId="48452"/>
    <cellStyle name="Total 6 3 16" xfId="48453"/>
    <cellStyle name="Total 6 3 17" xfId="48454"/>
    <cellStyle name="Total 6 3 18" xfId="48455"/>
    <cellStyle name="Total 6 3 19" xfId="48456"/>
    <cellStyle name="Total 6 3 2" xfId="48457"/>
    <cellStyle name="Total 6 3 20" xfId="48458"/>
    <cellStyle name="Total 6 3 21" xfId="48459"/>
    <cellStyle name="Total 6 3 22" xfId="48460"/>
    <cellStyle name="Total 6 3 23" xfId="48461"/>
    <cellStyle name="Total 6 3 24" xfId="48462"/>
    <cellStyle name="Total 6 3 25" xfId="48463"/>
    <cellStyle name="Total 6 3 26" xfId="48464"/>
    <cellStyle name="Total 6 3 27" xfId="48465"/>
    <cellStyle name="Total 6 3 28" xfId="48466"/>
    <cellStyle name="Total 6 3 29" xfId="48467"/>
    <cellStyle name="Total 6 3 3" xfId="48468"/>
    <cellStyle name="Total 6 3 30" xfId="48469"/>
    <cellStyle name="Total 6 3 31" xfId="48470"/>
    <cellStyle name="Total 6 3 32" xfId="48471"/>
    <cellStyle name="Total 6 3 33" xfId="48472"/>
    <cellStyle name="Total 6 3 34" xfId="48473"/>
    <cellStyle name="Total 6 3 35" xfId="48474"/>
    <cellStyle name="Total 6 3 36" xfId="48475"/>
    <cellStyle name="Total 6 3 37" xfId="48476"/>
    <cellStyle name="Total 6 3 38" xfId="48477"/>
    <cellStyle name="Total 6 3 39" xfId="48478"/>
    <cellStyle name="Total 6 3 4" xfId="48479"/>
    <cellStyle name="Total 6 3 40" xfId="48480"/>
    <cellStyle name="Total 6 3 41" xfId="48481"/>
    <cellStyle name="Total 6 3 42" xfId="48482"/>
    <cellStyle name="Total 6 3 43" xfId="48483"/>
    <cellStyle name="Total 6 3 44" xfId="48484"/>
    <cellStyle name="Total 6 3 45" xfId="48485"/>
    <cellStyle name="Total 6 3 46" xfId="48486"/>
    <cellStyle name="Total 6 3 47" xfId="48487"/>
    <cellStyle name="Total 6 3 48" xfId="48488"/>
    <cellStyle name="Total 6 3 49" xfId="48489"/>
    <cellStyle name="Total 6 3 5" xfId="48490"/>
    <cellStyle name="Total 6 3 50" xfId="48491"/>
    <cellStyle name="Total 6 3 51" xfId="48492"/>
    <cellStyle name="Total 6 3 52" xfId="48493"/>
    <cellStyle name="Total 6 3 53" xfId="48494"/>
    <cellStyle name="Total 6 3 54" xfId="48495"/>
    <cellStyle name="Total 6 3 55" xfId="48496"/>
    <cellStyle name="Total 6 3 56" xfId="48497"/>
    <cellStyle name="Total 6 3 57" xfId="48498"/>
    <cellStyle name="Total 6 3 58" xfId="48499"/>
    <cellStyle name="Total 6 3 59" xfId="48500"/>
    <cellStyle name="Total 6 3 6" xfId="48501"/>
    <cellStyle name="Total 6 3 60" xfId="48502"/>
    <cellStyle name="Total 6 3 61" xfId="48503"/>
    <cellStyle name="Total 6 3 62" xfId="48504"/>
    <cellStyle name="Total 6 3 63" xfId="48505"/>
    <cellStyle name="Total 6 3 64" xfId="48506"/>
    <cellStyle name="Total 6 3 65" xfId="48507"/>
    <cellStyle name="Total 6 3 66" xfId="48508"/>
    <cellStyle name="Total 6 3 67" xfId="48509"/>
    <cellStyle name="Total 6 3 7" xfId="48510"/>
    <cellStyle name="Total 6 3 8" xfId="48511"/>
    <cellStyle name="Total 6 3 9" xfId="48512"/>
    <cellStyle name="Total 6 30" xfId="48513"/>
    <cellStyle name="Total 6 31" xfId="48514"/>
    <cellStyle name="Total 6 32" xfId="48515"/>
    <cellStyle name="Total 6 33" xfId="48516"/>
    <cellStyle name="Total 6 34" xfId="48517"/>
    <cellStyle name="Total 6 35" xfId="48518"/>
    <cellStyle name="Total 6 36" xfId="48519"/>
    <cellStyle name="Total 6 37" xfId="48520"/>
    <cellStyle name="Total 6 38" xfId="48521"/>
    <cellStyle name="Total 6 39" xfId="48522"/>
    <cellStyle name="Total 6 4" xfId="48523"/>
    <cellStyle name="Total 6 40" xfId="48524"/>
    <cellStyle name="Total 6 41" xfId="48525"/>
    <cellStyle name="Total 6 42" xfId="48526"/>
    <cellStyle name="Total 6 43" xfId="48527"/>
    <cellStyle name="Total 6 44" xfId="48528"/>
    <cellStyle name="Total 6 45" xfId="48529"/>
    <cellStyle name="Total 6 46" xfId="48530"/>
    <cellStyle name="Total 6 47" xfId="48531"/>
    <cellStyle name="Total 6 48" xfId="48532"/>
    <cellStyle name="Total 6 49" xfId="48533"/>
    <cellStyle name="Total 6 5" xfId="48534"/>
    <cellStyle name="Total 6 50" xfId="48535"/>
    <cellStyle name="Total 6 51" xfId="48536"/>
    <cellStyle name="Total 6 52" xfId="48537"/>
    <cellStyle name="Total 6 53" xfId="48538"/>
    <cellStyle name="Total 6 54" xfId="48539"/>
    <cellStyle name="Total 6 55" xfId="48540"/>
    <cellStyle name="Total 6 56" xfId="48541"/>
    <cellStyle name="Total 6 57" xfId="48542"/>
    <cellStyle name="Total 6 58" xfId="48543"/>
    <cellStyle name="Total 6 59" xfId="48544"/>
    <cellStyle name="Total 6 6" xfId="48545"/>
    <cellStyle name="Total 6 60" xfId="48546"/>
    <cellStyle name="Total 6 61" xfId="48547"/>
    <cellStyle name="Total 6 62" xfId="48548"/>
    <cellStyle name="Total 6 63" xfId="48549"/>
    <cellStyle name="Total 6 64" xfId="48550"/>
    <cellStyle name="Total 6 65" xfId="48551"/>
    <cellStyle name="Total 6 66" xfId="48552"/>
    <cellStyle name="Total 6 67" xfId="48553"/>
    <cellStyle name="Total 6 68" xfId="48554"/>
    <cellStyle name="Total 6 69" xfId="48555"/>
    <cellStyle name="Total 6 7" xfId="48556"/>
    <cellStyle name="Total 6 8" xfId="48557"/>
    <cellStyle name="Total 6 9" xfId="48558"/>
    <cellStyle name="Total 7" xfId="1593"/>
    <cellStyle name="Total 7 10" xfId="48559"/>
    <cellStyle name="Total 7 11" xfId="48560"/>
    <cellStyle name="Total 7 12" xfId="48561"/>
    <cellStyle name="Total 7 13" xfId="48562"/>
    <cellStyle name="Total 7 14" xfId="48563"/>
    <cellStyle name="Total 7 15" xfId="48564"/>
    <cellStyle name="Total 7 16" xfId="48565"/>
    <cellStyle name="Total 7 17" xfId="48566"/>
    <cellStyle name="Total 7 18" xfId="48567"/>
    <cellStyle name="Total 7 19" xfId="48568"/>
    <cellStyle name="Total 7 2" xfId="3635"/>
    <cellStyle name="Total 7 2 10" xfId="48569"/>
    <cellStyle name="Total 7 2 11" xfId="48570"/>
    <cellStyle name="Total 7 2 12" xfId="48571"/>
    <cellStyle name="Total 7 2 13" xfId="48572"/>
    <cellStyle name="Total 7 2 14" xfId="48573"/>
    <cellStyle name="Total 7 2 15" xfId="48574"/>
    <cellStyle name="Total 7 2 16" xfId="48575"/>
    <cellStyle name="Total 7 2 17" xfId="48576"/>
    <cellStyle name="Total 7 2 18" xfId="48577"/>
    <cellStyle name="Total 7 2 19" xfId="48578"/>
    <cellStyle name="Total 7 2 2" xfId="48579"/>
    <cellStyle name="Total 7 2 20" xfId="48580"/>
    <cellStyle name="Total 7 2 21" xfId="48581"/>
    <cellStyle name="Total 7 2 22" xfId="48582"/>
    <cellStyle name="Total 7 2 23" xfId="48583"/>
    <cellStyle name="Total 7 2 24" xfId="48584"/>
    <cellStyle name="Total 7 2 25" xfId="48585"/>
    <cellStyle name="Total 7 2 26" xfId="48586"/>
    <cellStyle name="Total 7 2 27" xfId="48587"/>
    <cellStyle name="Total 7 2 28" xfId="48588"/>
    <cellStyle name="Total 7 2 29" xfId="48589"/>
    <cellStyle name="Total 7 2 3" xfId="48590"/>
    <cellStyle name="Total 7 2 30" xfId="48591"/>
    <cellStyle name="Total 7 2 31" xfId="48592"/>
    <cellStyle name="Total 7 2 32" xfId="48593"/>
    <cellStyle name="Total 7 2 33" xfId="48594"/>
    <cellStyle name="Total 7 2 34" xfId="48595"/>
    <cellStyle name="Total 7 2 35" xfId="48596"/>
    <cellStyle name="Total 7 2 36" xfId="48597"/>
    <cellStyle name="Total 7 2 37" xfId="48598"/>
    <cellStyle name="Total 7 2 38" xfId="48599"/>
    <cellStyle name="Total 7 2 39" xfId="48600"/>
    <cellStyle name="Total 7 2 4" xfId="48601"/>
    <cellStyle name="Total 7 2 40" xfId="48602"/>
    <cellStyle name="Total 7 2 41" xfId="48603"/>
    <cellStyle name="Total 7 2 42" xfId="48604"/>
    <cellStyle name="Total 7 2 43" xfId="48605"/>
    <cellStyle name="Total 7 2 44" xfId="48606"/>
    <cellStyle name="Total 7 2 45" xfId="48607"/>
    <cellStyle name="Total 7 2 46" xfId="48608"/>
    <cellStyle name="Total 7 2 47" xfId="48609"/>
    <cellStyle name="Total 7 2 48" xfId="48610"/>
    <cellStyle name="Total 7 2 49" xfId="48611"/>
    <cellStyle name="Total 7 2 5" xfId="48612"/>
    <cellStyle name="Total 7 2 50" xfId="48613"/>
    <cellStyle name="Total 7 2 51" xfId="48614"/>
    <cellStyle name="Total 7 2 52" xfId="48615"/>
    <cellStyle name="Total 7 2 53" xfId="48616"/>
    <cellStyle name="Total 7 2 54" xfId="48617"/>
    <cellStyle name="Total 7 2 55" xfId="48618"/>
    <cellStyle name="Total 7 2 56" xfId="48619"/>
    <cellStyle name="Total 7 2 57" xfId="48620"/>
    <cellStyle name="Total 7 2 58" xfId="48621"/>
    <cellStyle name="Total 7 2 59" xfId="48622"/>
    <cellStyle name="Total 7 2 6" xfId="48623"/>
    <cellStyle name="Total 7 2 60" xfId="48624"/>
    <cellStyle name="Total 7 2 61" xfId="48625"/>
    <cellStyle name="Total 7 2 62" xfId="48626"/>
    <cellStyle name="Total 7 2 63" xfId="48627"/>
    <cellStyle name="Total 7 2 64" xfId="48628"/>
    <cellStyle name="Total 7 2 65" xfId="48629"/>
    <cellStyle name="Total 7 2 66" xfId="48630"/>
    <cellStyle name="Total 7 2 67" xfId="48631"/>
    <cellStyle name="Total 7 2 7" xfId="48632"/>
    <cellStyle name="Total 7 2 8" xfId="48633"/>
    <cellStyle name="Total 7 2 9" xfId="48634"/>
    <cellStyle name="Total 7 20" xfId="48635"/>
    <cellStyle name="Total 7 21" xfId="48636"/>
    <cellStyle name="Total 7 22" xfId="48637"/>
    <cellStyle name="Total 7 23" xfId="48638"/>
    <cellStyle name="Total 7 24" xfId="48639"/>
    <cellStyle name="Total 7 25" xfId="48640"/>
    <cellStyle name="Total 7 26" xfId="48641"/>
    <cellStyle name="Total 7 27" xfId="48642"/>
    <cellStyle name="Total 7 28" xfId="48643"/>
    <cellStyle name="Total 7 29" xfId="48644"/>
    <cellStyle name="Total 7 3" xfId="3636"/>
    <cellStyle name="Total 7 3 10" xfId="48645"/>
    <cellStyle name="Total 7 3 11" xfId="48646"/>
    <cellStyle name="Total 7 3 12" xfId="48647"/>
    <cellStyle name="Total 7 3 13" xfId="48648"/>
    <cellStyle name="Total 7 3 14" xfId="48649"/>
    <cellStyle name="Total 7 3 15" xfId="48650"/>
    <cellStyle name="Total 7 3 16" xfId="48651"/>
    <cellStyle name="Total 7 3 17" xfId="48652"/>
    <cellStyle name="Total 7 3 18" xfId="48653"/>
    <cellStyle name="Total 7 3 19" xfId="48654"/>
    <cellStyle name="Total 7 3 2" xfId="48655"/>
    <cellStyle name="Total 7 3 20" xfId="48656"/>
    <cellStyle name="Total 7 3 21" xfId="48657"/>
    <cellStyle name="Total 7 3 22" xfId="48658"/>
    <cellStyle name="Total 7 3 23" xfId="48659"/>
    <cellStyle name="Total 7 3 24" xfId="48660"/>
    <cellStyle name="Total 7 3 25" xfId="48661"/>
    <cellStyle name="Total 7 3 26" xfId="48662"/>
    <cellStyle name="Total 7 3 27" xfId="48663"/>
    <cellStyle name="Total 7 3 28" xfId="48664"/>
    <cellStyle name="Total 7 3 29" xfId="48665"/>
    <cellStyle name="Total 7 3 3" xfId="48666"/>
    <cellStyle name="Total 7 3 30" xfId="48667"/>
    <cellStyle name="Total 7 3 31" xfId="48668"/>
    <cellStyle name="Total 7 3 32" xfId="48669"/>
    <cellStyle name="Total 7 3 33" xfId="48670"/>
    <cellStyle name="Total 7 3 34" xfId="48671"/>
    <cellStyle name="Total 7 3 35" xfId="48672"/>
    <cellStyle name="Total 7 3 36" xfId="48673"/>
    <cellStyle name="Total 7 3 37" xfId="48674"/>
    <cellStyle name="Total 7 3 38" xfId="48675"/>
    <cellStyle name="Total 7 3 39" xfId="48676"/>
    <cellStyle name="Total 7 3 4" xfId="48677"/>
    <cellStyle name="Total 7 3 40" xfId="48678"/>
    <cellStyle name="Total 7 3 41" xfId="48679"/>
    <cellStyle name="Total 7 3 42" xfId="48680"/>
    <cellStyle name="Total 7 3 43" xfId="48681"/>
    <cellStyle name="Total 7 3 44" xfId="48682"/>
    <cellStyle name="Total 7 3 45" xfId="48683"/>
    <cellStyle name="Total 7 3 46" xfId="48684"/>
    <cellStyle name="Total 7 3 47" xfId="48685"/>
    <cellStyle name="Total 7 3 48" xfId="48686"/>
    <cellStyle name="Total 7 3 49" xfId="48687"/>
    <cellStyle name="Total 7 3 5" xfId="48688"/>
    <cellStyle name="Total 7 3 50" xfId="48689"/>
    <cellStyle name="Total 7 3 51" xfId="48690"/>
    <cellStyle name="Total 7 3 52" xfId="48691"/>
    <cellStyle name="Total 7 3 53" xfId="48692"/>
    <cellStyle name="Total 7 3 54" xfId="48693"/>
    <cellStyle name="Total 7 3 55" xfId="48694"/>
    <cellStyle name="Total 7 3 56" xfId="48695"/>
    <cellStyle name="Total 7 3 57" xfId="48696"/>
    <cellStyle name="Total 7 3 58" xfId="48697"/>
    <cellStyle name="Total 7 3 59" xfId="48698"/>
    <cellStyle name="Total 7 3 6" xfId="48699"/>
    <cellStyle name="Total 7 3 60" xfId="48700"/>
    <cellStyle name="Total 7 3 61" xfId="48701"/>
    <cellStyle name="Total 7 3 62" xfId="48702"/>
    <cellStyle name="Total 7 3 63" xfId="48703"/>
    <cellStyle name="Total 7 3 64" xfId="48704"/>
    <cellStyle name="Total 7 3 65" xfId="48705"/>
    <cellStyle name="Total 7 3 66" xfId="48706"/>
    <cellStyle name="Total 7 3 67" xfId="48707"/>
    <cellStyle name="Total 7 3 7" xfId="48708"/>
    <cellStyle name="Total 7 3 8" xfId="48709"/>
    <cellStyle name="Total 7 3 9" xfId="48710"/>
    <cellStyle name="Total 7 30" xfId="48711"/>
    <cellStyle name="Total 7 31" xfId="48712"/>
    <cellStyle name="Total 7 32" xfId="48713"/>
    <cellStyle name="Total 7 33" xfId="48714"/>
    <cellStyle name="Total 7 34" xfId="48715"/>
    <cellStyle name="Total 7 35" xfId="48716"/>
    <cellStyle name="Total 7 36" xfId="48717"/>
    <cellStyle name="Total 7 37" xfId="48718"/>
    <cellStyle name="Total 7 38" xfId="48719"/>
    <cellStyle name="Total 7 39" xfId="48720"/>
    <cellStyle name="Total 7 4" xfId="48721"/>
    <cellStyle name="Total 7 40" xfId="48722"/>
    <cellStyle name="Total 7 41" xfId="48723"/>
    <cellStyle name="Total 7 42" xfId="48724"/>
    <cellStyle name="Total 7 43" xfId="48725"/>
    <cellStyle name="Total 7 44" xfId="48726"/>
    <cellStyle name="Total 7 45" xfId="48727"/>
    <cellStyle name="Total 7 46" xfId="48728"/>
    <cellStyle name="Total 7 47" xfId="48729"/>
    <cellStyle name="Total 7 48" xfId="48730"/>
    <cellStyle name="Total 7 49" xfId="48731"/>
    <cellStyle name="Total 7 5" xfId="48732"/>
    <cellStyle name="Total 7 50" xfId="48733"/>
    <cellStyle name="Total 7 51" xfId="48734"/>
    <cellStyle name="Total 7 52" xfId="48735"/>
    <cellStyle name="Total 7 53" xfId="48736"/>
    <cellStyle name="Total 7 54" xfId="48737"/>
    <cellStyle name="Total 7 55" xfId="48738"/>
    <cellStyle name="Total 7 56" xfId="48739"/>
    <cellStyle name="Total 7 57" xfId="48740"/>
    <cellStyle name="Total 7 58" xfId="48741"/>
    <cellStyle name="Total 7 59" xfId="48742"/>
    <cellStyle name="Total 7 6" xfId="48743"/>
    <cellStyle name="Total 7 60" xfId="48744"/>
    <cellStyle name="Total 7 61" xfId="48745"/>
    <cellStyle name="Total 7 62" xfId="48746"/>
    <cellStyle name="Total 7 63" xfId="48747"/>
    <cellStyle name="Total 7 64" xfId="48748"/>
    <cellStyle name="Total 7 65" xfId="48749"/>
    <cellStyle name="Total 7 66" xfId="48750"/>
    <cellStyle name="Total 7 67" xfId="48751"/>
    <cellStyle name="Total 7 68" xfId="48752"/>
    <cellStyle name="Total 7 69" xfId="48753"/>
    <cellStyle name="Total 7 7" xfId="48754"/>
    <cellStyle name="Total 7 8" xfId="48755"/>
    <cellStyle name="Total 7 9" xfId="48756"/>
    <cellStyle name="Total 8" xfId="1594"/>
    <cellStyle name="Total 8 10" xfId="48757"/>
    <cellStyle name="Total 8 11" xfId="48758"/>
    <cellStyle name="Total 8 12" xfId="48759"/>
    <cellStyle name="Total 8 13" xfId="48760"/>
    <cellStyle name="Total 8 14" xfId="48761"/>
    <cellStyle name="Total 8 15" xfId="48762"/>
    <cellStyle name="Total 8 16" xfId="48763"/>
    <cellStyle name="Total 8 17" xfId="48764"/>
    <cellStyle name="Total 8 18" xfId="48765"/>
    <cellStyle name="Total 8 19" xfId="48766"/>
    <cellStyle name="Total 8 2" xfId="3637"/>
    <cellStyle name="Total 8 2 10" xfId="48767"/>
    <cellStyle name="Total 8 2 11" xfId="48768"/>
    <cellStyle name="Total 8 2 12" xfId="48769"/>
    <cellStyle name="Total 8 2 13" xfId="48770"/>
    <cellStyle name="Total 8 2 14" xfId="48771"/>
    <cellStyle name="Total 8 2 15" xfId="48772"/>
    <cellStyle name="Total 8 2 16" xfId="48773"/>
    <cellStyle name="Total 8 2 17" xfId="48774"/>
    <cellStyle name="Total 8 2 18" xfId="48775"/>
    <cellStyle name="Total 8 2 19" xfId="48776"/>
    <cellStyle name="Total 8 2 2" xfId="48777"/>
    <cellStyle name="Total 8 2 20" xfId="48778"/>
    <cellStyle name="Total 8 2 21" xfId="48779"/>
    <cellStyle name="Total 8 2 22" xfId="48780"/>
    <cellStyle name="Total 8 2 23" xfId="48781"/>
    <cellStyle name="Total 8 2 24" xfId="48782"/>
    <cellStyle name="Total 8 2 25" xfId="48783"/>
    <cellStyle name="Total 8 2 26" xfId="48784"/>
    <cellStyle name="Total 8 2 27" xfId="48785"/>
    <cellStyle name="Total 8 2 28" xfId="48786"/>
    <cellStyle name="Total 8 2 29" xfId="48787"/>
    <cellStyle name="Total 8 2 3" xfId="48788"/>
    <cellStyle name="Total 8 2 30" xfId="48789"/>
    <cellStyle name="Total 8 2 31" xfId="48790"/>
    <cellStyle name="Total 8 2 32" xfId="48791"/>
    <cellStyle name="Total 8 2 33" xfId="48792"/>
    <cellStyle name="Total 8 2 34" xfId="48793"/>
    <cellStyle name="Total 8 2 35" xfId="48794"/>
    <cellStyle name="Total 8 2 36" xfId="48795"/>
    <cellStyle name="Total 8 2 37" xfId="48796"/>
    <cellStyle name="Total 8 2 38" xfId="48797"/>
    <cellStyle name="Total 8 2 39" xfId="48798"/>
    <cellStyle name="Total 8 2 4" xfId="48799"/>
    <cellStyle name="Total 8 2 40" xfId="48800"/>
    <cellStyle name="Total 8 2 41" xfId="48801"/>
    <cellStyle name="Total 8 2 42" xfId="48802"/>
    <cellStyle name="Total 8 2 43" xfId="48803"/>
    <cellStyle name="Total 8 2 44" xfId="48804"/>
    <cellStyle name="Total 8 2 45" xfId="48805"/>
    <cellStyle name="Total 8 2 46" xfId="48806"/>
    <cellStyle name="Total 8 2 47" xfId="48807"/>
    <cellStyle name="Total 8 2 48" xfId="48808"/>
    <cellStyle name="Total 8 2 49" xfId="48809"/>
    <cellStyle name="Total 8 2 5" xfId="48810"/>
    <cellStyle name="Total 8 2 50" xfId="48811"/>
    <cellStyle name="Total 8 2 51" xfId="48812"/>
    <cellStyle name="Total 8 2 52" xfId="48813"/>
    <cellStyle name="Total 8 2 53" xfId="48814"/>
    <cellStyle name="Total 8 2 54" xfId="48815"/>
    <cellStyle name="Total 8 2 55" xfId="48816"/>
    <cellStyle name="Total 8 2 56" xfId="48817"/>
    <cellStyle name="Total 8 2 57" xfId="48818"/>
    <cellStyle name="Total 8 2 58" xfId="48819"/>
    <cellStyle name="Total 8 2 59" xfId="48820"/>
    <cellStyle name="Total 8 2 6" xfId="48821"/>
    <cellStyle name="Total 8 2 60" xfId="48822"/>
    <cellStyle name="Total 8 2 61" xfId="48823"/>
    <cellStyle name="Total 8 2 62" xfId="48824"/>
    <cellStyle name="Total 8 2 63" xfId="48825"/>
    <cellStyle name="Total 8 2 64" xfId="48826"/>
    <cellStyle name="Total 8 2 65" xfId="48827"/>
    <cellStyle name="Total 8 2 66" xfId="48828"/>
    <cellStyle name="Total 8 2 67" xfId="48829"/>
    <cellStyle name="Total 8 2 7" xfId="48830"/>
    <cellStyle name="Total 8 2 8" xfId="48831"/>
    <cellStyle name="Total 8 2 9" xfId="48832"/>
    <cellStyle name="Total 8 20" xfId="48833"/>
    <cellStyle name="Total 8 21" xfId="48834"/>
    <cellStyle name="Total 8 22" xfId="48835"/>
    <cellStyle name="Total 8 23" xfId="48836"/>
    <cellStyle name="Total 8 24" xfId="48837"/>
    <cellStyle name="Total 8 25" xfId="48838"/>
    <cellStyle name="Total 8 26" xfId="48839"/>
    <cellStyle name="Total 8 27" xfId="48840"/>
    <cellStyle name="Total 8 28" xfId="48841"/>
    <cellStyle name="Total 8 29" xfId="48842"/>
    <cellStyle name="Total 8 3" xfId="3638"/>
    <cellStyle name="Total 8 3 10" xfId="48843"/>
    <cellStyle name="Total 8 3 11" xfId="48844"/>
    <cellStyle name="Total 8 3 12" xfId="48845"/>
    <cellStyle name="Total 8 3 13" xfId="48846"/>
    <cellStyle name="Total 8 3 14" xfId="48847"/>
    <cellStyle name="Total 8 3 15" xfId="48848"/>
    <cellStyle name="Total 8 3 16" xfId="48849"/>
    <cellStyle name="Total 8 3 17" xfId="48850"/>
    <cellStyle name="Total 8 3 18" xfId="48851"/>
    <cellStyle name="Total 8 3 19" xfId="48852"/>
    <cellStyle name="Total 8 3 2" xfId="48853"/>
    <cellStyle name="Total 8 3 20" xfId="48854"/>
    <cellStyle name="Total 8 3 21" xfId="48855"/>
    <cellStyle name="Total 8 3 22" xfId="48856"/>
    <cellStyle name="Total 8 3 23" xfId="48857"/>
    <cellStyle name="Total 8 3 24" xfId="48858"/>
    <cellStyle name="Total 8 3 25" xfId="48859"/>
    <cellStyle name="Total 8 3 26" xfId="48860"/>
    <cellStyle name="Total 8 3 27" xfId="48861"/>
    <cellStyle name="Total 8 3 28" xfId="48862"/>
    <cellStyle name="Total 8 3 29" xfId="48863"/>
    <cellStyle name="Total 8 3 3" xfId="48864"/>
    <cellStyle name="Total 8 3 30" xfId="48865"/>
    <cellStyle name="Total 8 3 31" xfId="48866"/>
    <cellStyle name="Total 8 3 32" xfId="48867"/>
    <cellStyle name="Total 8 3 33" xfId="48868"/>
    <cellStyle name="Total 8 3 34" xfId="48869"/>
    <cellStyle name="Total 8 3 35" xfId="48870"/>
    <cellStyle name="Total 8 3 36" xfId="48871"/>
    <cellStyle name="Total 8 3 37" xfId="48872"/>
    <cellStyle name="Total 8 3 38" xfId="48873"/>
    <cellStyle name="Total 8 3 39" xfId="48874"/>
    <cellStyle name="Total 8 3 4" xfId="48875"/>
    <cellStyle name="Total 8 3 40" xfId="48876"/>
    <cellStyle name="Total 8 3 41" xfId="48877"/>
    <cellStyle name="Total 8 3 42" xfId="48878"/>
    <cellStyle name="Total 8 3 43" xfId="48879"/>
    <cellStyle name="Total 8 3 44" xfId="48880"/>
    <cellStyle name="Total 8 3 45" xfId="48881"/>
    <cellStyle name="Total 8 3 46" xfId="48882"/>
    <cellStyle name="Total 8 3 47" xfId="48883"/>
    <cellStyle name="Total 8 3 48" xfId="48884"/>
    <cellStyle name="Total 8 3 49" xfId="48885"/>
    <cellStyle name="Total 8 3 5" xfId="48886"/>
    <cellStyle name="Total 8 3 50" xfId="48887"/>
    <cellStyle name="Total 8 3 51" xfId="48888"/>
    <cellStyle name="Total 8 3 52" xfId="48889"/>
    <cellStyle name="Total 8 3 53" xfId="48890"/>
    <cellStyle name="Total 8 3 54" xfId="48891"/>
    <cellStyle name="Total 8 3 55" xfId="48892"/>
    <cellStyle name="Total 8 3 56" xfId="48893"/>
    <cellStyle name="Total 8 3 57" xfId="48894"/>
    <cellStyle name="Total 8 3 58" xfId="48895"/>
    <cellStyle name="Total 8 3 59" xfId="48896"/>
    <cellStyle name="Total 8 3 6" xfId="48897"/>
    <cellStyle name="Total 8 3 60" xfId="48898"/>
    <cellStyle name="Total 8 3 61" xfId="48899"/>
    <cellStyle name="Total 8 3 62" xfId="48900"/>
    <cellStyle name="Total 8 3 63" xfId="48901"/>
    <cellStyle name="Total 8 3 64" xfId="48902"/>
    <cellStyle name="Total 8 3 65" xfId="48903"/>
    <cellStyle name="Total 8 3 66" xfId="48904"/>
    <cellStyle name="Total 8 3 67" xfId="48905"/>
    <cellStyle name="Total 8 3 7" xfId="48906"/>
    <cellStyle name="Total 8 3 8" xfId="48907"/>
    <cellStyle name="Total 8 3 9" xfId="48908"/>
    <cellStyle name="Total 8 30" xfId="48909"/>
    <cellStyle name="Total 8 31" xfId="48910"/>
    <cellStyle name="Total 8 32" xfId="48911"/>
    <cellStyle name="Total 8 33" xfId="48912"/>
    <cellStyle name="Total 8 34" xfId="48913"/>
    <cellStyle name="Total 8 35" xfId="48914"/>
    <cellStyle name="Total 8 36" xfId="48915"/>
    <cellStyle name="Total 8 37" xfId="48916"/>
    <cellStyle name="Total 8 38" xfId="48917"/>
    <cellStyle name="Total 8 39" xfId="48918"/>
    <cellStyle name="Total 8 4" xfId="48919"/>
    <cellStyle name="Total 8 40" xfId="48920"/>
    <cellStyle name="Total 8 41" xfId="48921"/>
    <cellStyle name="Total 8 42" xfId="48922"/>
    <cellStyle name="Total 8 43" xfId="48923"/>
    <cellStyle name="Total 8 44" xfId="48924"/>
    <cellStyle name="Total 8 45" xfId="48925"/>
    <cellStyle name="Total 8 46" xfId="48926"/>
    <cellStyle name="Total 8 47" xfId="48927"/>
    <cellStyle name="Total 8 48" xfId="48928"/>
    <cellStyle name="Total 8 49" xfId="48929"/>
    <cellStyle name="Total 8 5" xfId="48930"/>
    <cellStyle name="Total 8 50" xfId="48931"/>
    <cellStyle name="Total 8 51" xfId="48932"/>
    <cellStyle name="Total 8 52" xfId="48933"/>
    <cellStyle name="Total 8 53" xfId="48934"/>
    <cellStyle name="Total 8 54" xfId="48935"/>
    <cellStyle name="Total 8 55" xfId="48936"/>
    <cellStyle name="Total 8 56" xfId="48937"/>
    <cellStyle name="Total 8 57" xfId="48938"/>
    <cellStyle name="Total 8 58" xfId="48939"/>
    <cellStyle name="Total 8 59" xfId="48940"/>
    <cellStyle name="Total 8 6" xfId="48941"/>
    <cellStyle name="Total 8 60" xfId="48942"/>
    <cellStyle name="Total 8 61" xfId="48943"/>
    <cellStyle name="Total 8 62" xfId="48944"/>
    <cellStyle name="Total 8 63" xfId="48945"/>
    <cellStyle name="Total 8 64" xfId="48946"/>
    <cellStyle name="Total 8 65" xfId="48947"/>
    <cellStyle name="Total 8 66" xfId="48948"/>
    <cellStyle name="Total 8 67" xfId="48949"/>
    <cellStyle name="Total 8 68" xfId="48950"/>
    <cellStyle name="Total 8 69" xfId="48951"/>
    <cellStyle name="Total 8 7" xfId="48952"/>
    <cellStyle name="Total 8 8" xfId="48953"/>
    <cellStyle name="Total 8 9" xfId="48954"/>
    <cellStyle name="Total 9" xfId="1595"/>
    <cellStyle name="Total 9 10" xfId="48955"/>
    <cellStyle name="Total 9 11" xfId="48956"/>
    <cellStyle name="Total 9 12" xfId="48957"/>
    <cellStyle name="Total 9 13" xfId="48958"/>
    <cellStyle name="Total 9 14" xfId="48959"/>
    <cellStyle name="Total 9 15" xfId="48960"/>
    <cellStyle name="Total 9 16" xfId="48961"/>
    <cellStyle name="Total 9 17" xfId="48962"/>
    <cellStyle name="Total 9 18" xfId="48963"/>
    <cellStyle name="Total 9 19" xfId="48964"/>
    <cellStyle name="Total 9 2" xfId="3639"/>
    <cellStyle name="Total 9 2 10" xfId="48965"/>
    <cellStyle name="Total 9 2 11" xfId="48966"/>
    <cellStyle name="Total 9 2 12" xfId="48967"/>
    <cellStyle name="Total 9 2 13" xfId="48968"/>
    <cellStyle name="Total 9 2 14" xfId="48969"/>
    <cellStyle name="Total 9 2 15" xfId="48970"/>
    <cellStyle name="Total 9 2 16" xfId="48971"/>
    <cellStyle name="Total 9 2 17" xfId="48972"/>
    <cellStyle name="Total 9 2 18" xfId="48973"/>
    <cellStyle name="Total 9 2 19" xfId="48974"/>
    <cellStyle name="Total 9 2 2" xfId="48975"/>
    <cellStyle name="Total 9 2 20" xfId="48976"/>
    <cellStyle name="Total 9 2 21" xfId="48977"/>
    <cellStyle name="Total 9 2 22" xfId="48978"/>
    <cellStyle name="Total 9 2 23" xfId="48979"/>
    <cellStyle name="Total 9 2 24" xfId="48980"/>
    <cellStyle name="Total 9 2 25" xfId="48981"/>
    <cellStyle name="Total 9 2 26" xfId="48982"/>
    <cellStyle name="Total 9 2 27" xfId="48983"/>
    <cellStyle name="Total 9 2 28" xfId="48984"/>
    <cellStyle name="Total 9 2 29" xfId="48985"/>
    <cellStyle name="Total 9 2 3" xfId="48986"/>
    <cellStyle name="Total 9 2 30" xfId="48987"/>
    <cellStyle name="Total 9 2 31" xfId="48988"/>
    <cellStyle name="Total 9 2 32" xfId="48989"/>
    <cellStyle name="Total 9 2 33" xfId="48990"/>
    <cellStyle name="Total 9 2 34" xfId="48991"/>
    <cellStyle name="Total 9 2 35" xfId="48992"/>
    <cellStyle name="Total 9 2 36" xfId="48993"/>
    <cellStyle name="Total 9 2 37" xfId="48994"/>
    <cellStyle name="Total 9 2 38" xfId="48995"/>
    <cellStyle name="Total 9 2 39" xfId="48996"/>
    <cellStyle name="Total 9 2 4" xfId="48997"/>
    <cellStyle name="Total 9 2 40" xfId="48998"/>
    <cellStyle name="Total 9 2 41" xfId="48999"/>
    <cellStyle name="Total 9 2 42" xfId="49000"/>
    <cellStyle name="Total 9 2 43" xfId="49001"/>
    <cellStyle name="Total 9 2 44" xfId="49002"/>
    <cellStyle name="Total 9 2 45" xfId="49003"/>
    <cellStyle name="Total 9 2 46" xfId="49004"/>
    <cellStyle name="Total 9 2 47" xfId="49005"/>
    <cellStyle name="Total 9 2 48" xfId="49006"/>
    <cellStyle name="Total 9 2 49" xfId="49007"/>
    <cellStyle name="Total 9 2 5" xfId="49008"/>
    <cellStyle name="Total 9 2 50" xfId="49009"/>
    <cellStyle name="Total 9 2 51" xfId="49010"/>
    <cellStyle name="Total 9 2 52" xfId="49011"/>
    <cellStyle name="Total 9 2 53" xfId="49012"/>
    <cellStyle name="Total 9 2 54" xfId="49013"/>
    <cellStyle name="Total 9 2 55" xfId="49014"/>
    <cellStyle name="Total 9 2 56" xfId="49015"/>
    <cellStyle name="Total 9 2 57" xfId="49016"/>
    <cellStyle name="Total 9 2 58" xfId="49017"/>
    <cellStyle name="Total 9 2 59" xfId="49018"/>
    <cellStyle name="Total 9 2 6" xfId="49019"/>
    <cellStyle name="Total 9 2 60" xfId="49020"/>
    <cellStyle name="Total 9 2 61" xfId="49021"/>
    <cellStyle name="Total 9 2 62" xfId="49022"/>
    <cellStyle name="Total 9 2 63" xfId="49023"/>
    <cellStyle name="Total 9 2 64" xfId="49024"/>
    <cellStyle name="Total 9 2 65" xfId="49025"/>
    <cellStyle name="Total 9 2 66" xfId="49026"/>
    <cellStyle name="Total 9 2 67" xfId="49027"/>
    <cellStyle name="Total 9 2 7" xfId="49028"/>
    <cellStyle name="Total 9 2 8" xfId="49029"/>
    <cellStyle name="Total 9 2 9" xfId="49030"/>
    <cellStyle name="Total 9 20" xfId="49031"/>
    <cellStyle name="Total 9 21" xfId="49032"/>
    <cellStyle name="Total 9 22" xfId="49033"/>
    <cellStyle name="Total 9 23" xfId="49034"/>
    <cellStyle name="Total 9 24" xfId="49035"/>
    <cellStyle name="Total 9 25" xfId="49036"/>
    <cellStyle name="Total 9 26" xfId="49037"/>
    <cellStyle name="Total 9 27" xfId="49038"/>
    <cellStyle name="Total 9 28" xfId="49039"/>
    <cellStyle name="Total 9 29" xfId="49040"/>
    <cellStyle name="Total 9 3" xfId="3640"/>
    <cellStyle name="Total 9 3 10" xfId="49041"/>
    <cellStyle name="Total 9 3 11" xfId="49042"/>
    <cellStyle name="Total 9 3 12" xfId="49043"/>
    <cellStyle name="Total 9 3 13" xfId="49044"/>
    <cellStyle name="Total 9 3 14" xfId="49045"/>
    <cellStyle name="Total 9 3 15" xfId="49046"/>
    <cellStyle name="Total 9 3 16" xfId="49047"/>
    <cellStyle name="Total 9 3 17" xfId="49048"/>
    <cellStyle name="Total 9 3 18" xfId="49049"/>
    <cellStyle name="Total 9 3 19" xfId="49050"/>
    <cellStyle name="Total 9 3 2" xfId="49051"/>
    <cellStyle name="Total 9 3 20" xfId="49052"/>
    <cellStyle name="Total 9 3 21" xfId="49053"/>
    <cellStyle name="Total 9 3 22" xfId="49054"/>
    <cellStyle name="Total 9 3 23" xfId="49055"/>
    <cellStyle name="Total 9 3 24" xfId="49056"/>
    <cellStyle name="Total 9 3 25" xfId="49057"/>
    <cellStyle name="Total 9 3 26" xfId="49058"/>
    <cellStyle name="Total 9 3 27" xfId="49059"/>
    <cellStyle name="Total 9 3 28" xfId="49060"/>
    <cellStyle name="Total 9 3 29" xfId="49061"/>
    <cellStyle name="Total 9 3 3" xfId="49062"/>
    <cellStyle name="Total 9 3 30" xfId="49063"/>
    <cellStyle name="Total 9 3 31" xfId="49064"/>
    <cellStyle name="Total 9 3 32" xfId="49065"/>
    <cellStyle name="Total 9 3 33" xfId="49066"/>
    <cellStyle name="Total 9 3 34" xfId="49067"/>
    <cellStyle name="Total 9 3 35" xfId="49068"/>
    <cellStyle name="Total 9 3 36" xfId="49069"/>
    <cellStyle name="Total 9 3 37" xfId="49070"/>
    <cellStyle name="Total 9 3 38" xfId="49071"/>
    <cellStyle name="Total 9 3 39" xfId="49072"/>
    <cellStyle name="Total 9 3 4" xfId="49073"/>
    <cellStyle name="Total 9 3 40" xfId="49074"/>
    <cellStyle name="Total 9 3 41" xfId="49075"/>
    <cellStyle name="Total 9 3 42" xfId="49076"/>
    <cellStyle name="Total 9 3 43" xfId="49077"/>
    <cellStyle name="Total 9 3 44" xfId="49078"/>
    <cellStyle name="Total 9 3 45" xfId="49079"/>
    <cellStyle name="Total 9 3 46" xfId="49080"/>
    <cellStyle name="Total 9 3 47" xfId="49081"/>
    <cellStyle name="Total 9 3 48" xfId="49082"/>
    <cellStyle name="Total 9 3 49" xfId="49083"/>
    <cellStyle name="Total 9 3 5" xfId="49084"/>
    <cellStyle name="Total 9 3 50" xfId="49085"/>
    <cellStyle name="Total 9 3 51" xfId="49086"/>
    <cellStyle name="Total 9 3 52" xfId="49087"/>
    <cellStyle name="Total 9 3 53" xfId="49088"/>
    <cellStyle name="Total 9 3 54" xfId="49089"/>
    <cellStyle name="Total 9 3 55" xfId="49090"/>
    <cellStyle name="Total 9 3 56" xfId="49091"/>
    <cellStyle name="Total 9 3 57" xfId="49092"/>
    <cellStyle name="Total 9 3 58" xfId="49093"/>
    <cellStyle name="Total 9 3 59" xfId="49094"/>
    <cellStyle name="Total 9 3 6" xfId="49095"/>
    <cellStyle name="Total 9 3 60" xfId="49096"/>
    <cellStyle name="Total 9 3 61" xfId="49097"/>
    <cellStyle name="Total 9 3 62" xfId="49098"/>
    <cellStyle name="Total 9 3 63" xfId="49099"/>
    <cellStyle name="Total 9 3 64" xfId="49100"/>
    <cellStyle name="Total 9 3 65" xfId="49101"/>
    <cellStyle name="Total 9 3 66" xfId="49102"/>
    <cellStyle name="Total 9 3 67" xfId="49103"/>
    <cellStyle name="Total 9 3 7" xfId="49104"/>
    <cellStyle name="Total 9 3 8" xfId="49105"/>
    <cellStyle name="Total 9 3 9" xfId="49106"/>
    <cellStyle name="Total 9 30" xfId="49107"/>
    <cellStyle name="Total 9 31" xfId="49108"/>
    <cellStyle name="Total 9 32" xfId="49109"/>
    <cellStyle name="Total 9 33" xfId="49110"/>
    <cellStyle name="Total 9 34" xfId="49111"/>
    <cellStyle name="Total 9 35" xfId="49112"/>
    <cellStyle name="Total 9 36" xfId="49113"/>
    <cellStyle name="Total 9 37" xfId="49114"/>
    <cellStyle name="Total 9 38" xfId="49115"/>
    <cellStyle name="Total 9 39" xfId="49116"/>
    <cellStyle name="Total 9 4" xfId="49117"/>
    <cellStyle name="Total 9 40" xfId="49118"/>
    <cellStyle name="Total 9 41" xfId="49119"/>
    <cellStyle name="Total 9 42" xfId="49120"/>
    <cellStyle name="Total 9 43" xfId="49121"/>
    <cellStyle name="Total 9 44" xfId="49122"/>
    <cellStyle name="Total 9 45" xfId="49123"/>
    <cellStyle name="Total 9 46" xfId="49124"/>
    <cellStyle name="Total 9 47" xfId="49125"/>
    <cellStyle name="Total 9 48" xfId="49126"/>
    <cellStyle name="Total 9 49" xfId="49127"/>
    <cellStyle name="Total 9 5" xfId="49128"/>
    <cellStyle name="Total 9 50" xfId="49129"/>
    <cellStyle name="Total 9 51" xfId="49130"/>
    <cellStyle name="Total 9 52" xfId="49131"/>
    <cellStyle name="Total 9 53" xfId="49132"/>
    <cellStyle name="Total 9 54" xfId="49133"/>
    <cellStyle name="Total 9 55" xfId="49134"/>
    <cellStyle name="Total 9 56" xfId="49135"/>
    <cellStyle name="Total 9 57" xfId="49136"/>
    <cellStyle name="Total 9 58" xfId="49137"/>
    <cellStyle name="Total 9 59" xfId="49138"/>
    <cellStyle name="Total 9 6" xfId="49139"/>
    <cellStyle name="Total 9 60" xfId="49140"/>
    <cellStyle name="Total 9 61" xfId="49141"/>
    <cellStyle name="Total 9 62" xfId="49142"/>
    <cellStyle name="Total 9 63" xfId="49143"/>
    <cellStyle name="Total 9 64" xfId="49144"/>
    <cellStyle name="Total 9 65" xfId="49145"/>
    <cellStyle name="Total 9 66" xfId="49146"/>
    <cellStyle name="Total 9 67" xfId="49147"/>
    <cellStyle name="Total 9 68" xfId="49148"/>
    <cellStyle name="Total 9 69" xfId="49149"/>
    <cellStyle name="Total 9 7" xfId="49150"/>
    <cellStyle name="Total 9 8" xfId="49151"/>
    <cellStyle name="Total 9 9" xfId="49152"/>
    <cellStyle name="TXT_Thausand_Seprator" xfId="51322"/>
    <cellStyle name="Währung [0]_RESULTS" xfId="1596"/>
    <cellStyle name="Währung_RESULTS" xfId="1597"/>
    <cellStyle name="Warning Text 10" xfId="1598"/>
    <cellStyle name="Warning Text 10 10" xfId="49153"/>
    <cellStyle name="Warning Text 10 11" xfId="49154"/>
    <cellStyle name="Warning Text 10 12" xfId="49155"/>
    <cellStyle name="Warning Text 10 13" xfId="49156"/>
    <cellStyle name="Warning Text 10 14" xfId="49157"/>
    <cellStyle name="Warning Text 10 15" xfId="49158"/>
    <cellStyle name="Warning Text 10 16" xfId="49159"/>
    <cellStyle name="Warning Text 10 17" xfId="49160"/>
    <cellStyle name="Warning Text 10 18" xfId="49161"/>
    <cellStyle name="Warning Text 10 19" xfId="49162"/>
    <cellStyle name="Warning Text 10 2" xfId="49163"/>
    <cellStyle name="Warning Text 10 20" xfId="49164"/>
    <cellStyle name="Warning Text 10 21" xfId="49165"/>
    <cellStyle name="Warning Text 10 22" xfId="49166"/>
    <cellStyle name="Warning Text 10 23" xfId="49167"/>
    <cellStyle name="Warning Text 10 24" xfId="49168"/>
    <cellStyle name="Warning Text 10 25" xfId="49169"/>
    <cellStyle name="Warning Text 10 26" xfId="49170"/>
    <cellStyle name="Warning Text 10 27" xfId="49171"/>
    <cellStyle name="Warning Text 10 28" xfId="49172"/>
    <cellStyle name="Warning Text 10 29" xfId="49173"/>
    <cellStyle name="Warning Text 10 3" xfId="49174"/>
    <cellStyle name="Warning Text 10 30" xfId="49175"/>
    <cellStyle name="Warning Text 10 31" xfId="49176"/>
    <cellStyle name="Warning Text 10 32" xfId="49177"/>
    <cellStyle name="Warning Text 10 33" xfId="49178"/>
    <cellStyle name="Warning Text 10 34" xfId="49179"/>
    <cellStyle name="Warning Text 10 35" xfId="49180"/>
    <cellStyle name="Warning Text 10 36" xfId="49181"/>
    <cellStyle name="Warning Text 10 37" xfId="49182"/>
    <cellStyle name="Warning Text 10 38" xfId="49183"/>
    <cellStyle name="Warning Text 10 39" xfId="49184"/>
    <cellStyle name="Warning Text 10 4" xfId="49185"/>
    <cellStyle name="Warning Text 10 40" xfId="49186"/>
    <cellStyle name="Warning Text 10 41" xfId="49187"/>
    <cellStyle name="Warning Text 10 42" xfId="49188"/>
    <cellStyle name="Warning Text 10 43" xfId="49189"/>
    <cellStyle name="Warning Text 10 44" xfId="49190"/>
    <cellStyle name="Warning Text 10 45" xfId="49191"/>
    <cellStyle name="Warning Text 10 46" xfId="49192"/>
    <cellStyle name="Warning Text 10 47" xfId="49193"/>
    <cellStyle name="Warning Text 10 48" xfId="49194"/>
    <cellStyle name="Warning Text 10 49" xfId="49195"/>
    <cellStyle name="Warning Text 10 5" xfId="49196"/>
    <cellStyle name="Warning Text 10 50" xfId="49197"/>
    <cellStyle name="Warning Text 10 51" xfId="49198"/>
    <cellStyle name="Warning Text 10 52" xfId="49199"/>
    <cellStyle name="Warning Text 10 53" xfId="49200"/>
    <cellStyle name="Warning Text 10 54" xfId="49201"/>
    <cellStyle name="Warning Text 10 55" xfId="49202"/>
    <cellStyle name="Warning Text 10 56" xfId="49203"/>
    <cellStyle name="Warning Text 10 57" xfId="49204"/>
    <cellStyle name="Warning Text 10 58" xfId="49205"/>
    <cellStyle name="Warning Text 10 59" xfId="49206"/>
    <cellStyle name="Warning Text 10 6" xfId="49207"/>
    <cellStyle name="Warning Text 10 60" xfId="49208"/>
    <cellStyle name="Warning Text 10 61" xfId="49209"/>
    <cellStyle name="Warning Text 10 62" xfId="49210"/>
    <cellStyle name="Warning Text 10 63" xfId="49211"/>
    <cellStyle name="Warning Text 10 64" xfId="49212"/>
    <cellStyle name="Warning Text 10 65" xfId="49213"/>
    <cellStyle name="Warning Text 10 66" xfId="49214"/>
    <cellStyle name="Warning Text 10 67" xfId="49215"/>
    <cellStyle name="Warning Text 10 7" xfId="49216"/>
    <cellStyle name="Warning Text 10 8" xfId="49217"/>
    <cellStyle name="Warning Text 10 9" xfId="49218"/>
    <cellStyle name="Warning Text 11" xfId="1599"/>
    <cellStyle name="Warning Text 11 10" xfId="49219"/>
    <cellStyle name="Warning Text 11 11" xfId="49220"/>
    <cellStyle name="Warning Text 11 12" xfId="49221"/>
    <cellStyle name="Warning Text 11 13" xfId="49222"/>
    <cellStyle name="Warning Text 11 14" xfId="49223"/>
    <cellStyle name="Warning Text 11 15" xfId="49224"/>
    <cellStyle name="Warning Text 11 16" xfId="49225"/>
    <cellStyle name="Warning Text 11 17" xfId="49226"/>
    <cellStyle name="Warning Text 11 18" xfId="49227"/>
    <cellStyle name="Warning Text 11 19" xfId="49228"/>
    <cellStyle name="Warning Text 11 2" xfId="49229"/>
    <cellStyle name="Warning Text 11 20" xfId="49230"/>
    <cellStyle name="Warning Text 11 21" xfId="49231"/>
    <cellStyle name="Warning Text 11 22" xfId="49232"/>
    <cellStyle name="Warning Text 11 23" xfId="49233"/>
    <cellStyle name="Warning Text 11 24" xfId="49234"/>
    <cellStyle name="Warning Text 11 25" xfId="49235"/>
    <cellStyle name="Warning Text 11 26" xfId="49236"/>
    <cellStyle name="Warning Text 11 27" xfId="49237"/>
    <cellStyle name="Warning Text 11 28" xfId="49238"/>
    <cellStyle name="Warning Text 11 29" xfId="49239"/>
    <cellStyle name="Warning Text 11 3" xfId="49240"/>
    <cellStyle name="Warning Text 11 30" xfId="49241"/>
    <cellStyle name="Warning Text 11 31" xfId="49242"/>
    <cellStyle name="Warning Text 11 32" xfId="49243"/>
    <cellStyle name="Warning Text 11 33" xfId="49244"/>
    <cellStyle name="Warning Text 11 34" xfId="49245"/>
    <cellStyle name="Warning Text 11 35" xfId="49246"/>
    <cellStyle name="Warning Text 11 36" xfId="49247"/>
    <cellStyle name="Warning Text 11 37" xfId="49248"/>
    <cellStyle name="Warning Text 11 38" xfId="49249"/>
    <cellStyle name="Warning Text 11 39" xfId="49250"/>
    <cellStyle name="Warning Text 11 4" xfId="49251"/>
    <cellStyle name="Warning Text 11 40" xfId="49252"/>
    <cellStyle name="Warning Text 11 41" xfId="49253"/>
    <cellStyle name="Warning Text 11 42" xfId="49254"/>
    <cellStyle name="Warning Text 11 43" xfId="49255"/>
    <cellStyle name="Warning Text 11 44" xfId="49256"/>
    <cellStyle name="Warning Text 11 45" xfId="49257"/>
    <cellStyle name="Warning Text 11 46" xfId="49258"/>
    <cellStyle name="Warning Text 11 47" xfId="49259"/>
    <cellStyle name="Warning Text 11 48" xfId="49260"/>
    <cellStyle name="Warning Text 11 49" xfId="49261"/>
    <cellStyle name="Warning Text 11 5" xfId="49262"/>
    <cellStyle name="Warning Text 11 50" xfId="49263"/>
    <cellStyle name="Warning Text 11 51" xfId="49264"/>
    <cellStyle name="Warning Text 11 52" xfId="49265"/>
    <cellStyle name="Warning Text 11 53" xfId="49266"/>
    <cellStyle name="Warning Text 11 54" xfId="49267"/>
    <cellStyle name="Warning Text 11 55" xfId="49268"/>
    <cellStyle name="Warning Text 11 56" xfId="49269"/>
    <cellStyle name="Warning Text 11 57" xfId="49270"/>
    <cellStyle name="Warning Text 11 58" xfId="49271"/>
    <cellStyle name="Warning Text 11 59" xfId="49272"/>
    <cellStyle name="Warning Text 11 6" xfId="49273"/>
    <cellStyle name="Warning Text 11 60" xfId="49274"/>
    <cellStyle name="Warning Text 11 61" xfId="49275"/>
    <cellStyle name="Warning Text 11 62" xfId="49276"/>
    <cellStyle name="Warning Text 11 63" xfId="49277"/>
    <cellStyle name="Warning Text 11 64" xfId="49278"/>
    <cellStyle name="Warning Text 11 65" xfId="49279"/>
    <cellStyle name="Warning Text 11 66" xfId="49280"/>
    <cellStyle name="Warning Text 11 67" xfId="49281"/>
    <cellStyle name="Warning Text 11 7" xfId="49282"/>
    <cellStyle name="Warning Text 11 8" xfId="49283"/>
    <cellStyle name="Warning Text 11 9" xfId="49284"/>
    <cellStyle name="Warning Text 12" xfId="1600"/>
    <cellStyle name="Warning Text 12 10" xfId="49285"/>
    <cellStyle name="Warning Text 12 11" xfId="49286"/>
    <cellStyle name="Warning Text 12 12" xfId="49287"/>
    <cellStyle name="Warning Text 12 13" xfId="49288"/>
    <cellStyle name="Warning Text 12 14" xfId="49289"/>
    <cellStyle name="Warning Text 12 15" xfId="49290"/>
    <cellStyle name="Warning Text 12 16" xfId="49291"/>
    <cellStyle name="Warning Text 12 17" xfId="49292"/>
    <cellStyle name="Warning Text 12 18" xfId="49293"/>
    <cellStyle name="Warning Text 12 19" xfId="49294"/>
    <cellStyle name="Warning Text 12 2" xfId="49295"/>
    <cellStyle name="Warning Text 12 20" xfId="49296"/>
    <cellStyle name="Warning Text 12 21" xfId="49297"/>
    <cellStyle name="Warning Text 12 22" xfId="49298"/>
    <cellStyle name="Warning Text 12 23" xfId="49299"/>
    <cellStyle name="Warning Text 12 24" xfId="49300"/>
    <cellStyle name="Warning Text 12 25" xfId="49301"/>
    <cellStyle name="Warning Text 12 26" xfId="49302"/>
    <cellStyle name="Warning Text 12 27" xfId="49303"/>
    <cellStyle name="Warning Text 12 28" xfId="49304"/>
    <cellStyle name="Warning Text 12 29" xfId="49305"/>
    <cellStyle name="Warning Text 12 3" xfId="49306"/>
    <cellStyle name="Warning Text 12 30" xfId="49307"/>
    <cellStyle name="Warning Text 12 31" xfId="49308"/>
    <cellStyle name="Warning Text 12 32" xfId="49309"/>
    <cellStyle name="Warning Text 12 33" xfId="49310"/>
    <cellStyle name="Warning Text 12 34" xfId="49311"/>
    <cellStyle name="Warning Text 12 35" xfId="49312"/>
    <cellStyle name="Warning Text 12 36" xfId="49313"/>
    <cellStyle name="Warning Text 12 37" xfId="49314"/>
    <cellStyle name="Warning Text 12 38" xfId="49315"/>
    <cellStyle name="Warning Text 12 39" xfId="49316"/>
    <cellStyle name="Warning Text 12 4" xfId="49317"/>
    <cellStyle name="Warning Text 12 40" xfId="49318"/>
    <cellStyle name="Warning Text 12 41" xfId="49319"/>
    <cellStyle name="Warning Text 12 42" xfId="49320"/>
    <cellStyle name="Warning Text 12 43" xfId="49321"/>
    <cellStyle name="Warning Text 12 44" xfId="49322"/>
    <cellStyle name="Warning Text 12 45" xfId="49323"/>
    <cellStyle name="Warning Text 12 46" xfId="49324"/>
    <cellStyle name="Warning Text 12 47" xfId="49325"/>
    <cellStyle name="Warning Text 12 48" xfId="49326"/>
    <cellStyle name="Warning Text 12 49" xfId="49327"/>
    <cellStyle name="Warning Text 12 5" xfId="49328"/>
    <cellStyle name="Warning Text 12 50" xfId="49329"/>
    <cellStyle name="Warning Text 12 51" xfId="49330"/>
    <cellStyle name="Warning Text 12 52" xfId="49331"/>
    <cellStyle name="Warning Text 12 53" xfId="49332"/>
    <cellStyle name="Warning Text 12 54" xfId="49333"/>
    <cellStyle name="Warning Text 12 55" xfId="49334"/>
    <cellStyle name="Warning Text 12 56" xfId="49335"/>
    <cellStyle name="Warning Text 12 57" xfId="49336"/>
    <cellStyle name="Warning Text 12 58" xfId="49337"/>
    <cellStyle name="Warning Text 12 59" xfId="49338"/>
    <cellStyle name="Warning Text 12 6" xfId="49339"/>
    <cellStyle name="Warning Text 12 60" xfId="49340"/>
    <cellStyle name="Warning Text 12 61" xfId="49341"/>
    <cellStyle name="Warning Text 12 62" xfId="49342"/>
    <cellStyle name="Warning Text 12 63" xfId="49343"/>
    <cellStyle name="Warning Text 12 64" xfId="49344"/>
    <cellStyle name="Warning Text 12 65" xfId="49345"/>
    <cellStyle name="Warning Text 12 66" xfId="49346"/>
    <cellStyle name="Warning Text 12 67" xfId="49347"/>
    <cellStyle name="Warning Text 12 7" xfId="49348"/>
    <cellStyle name="Warning Text 12 8" xfId="49349"/>
    <cellStyle name="Warning Text 12 9" xfId="49350"/>
    <cellStyle name="Warning Text 13" xfId="1601"/>
    <cellStyle name="Warning Text 13 10" xfId="49351"/>
    <cellStyle name="Warning Text 13 11" xfId="49352"/>
    <cellStyle name="Warning Text 13 12" xfId="49353"/>
    <cellStyle name="Warning Text 13 13" xfId="49354"/>
    <cellStyle name="Warning Text 13 14" xfId="49355"/>
    <cellStyle name="Warning Text 13 15" xfId="49356"/>
    <cellStyle name="Warning Text 13 16" xfId="49357"/>
    <cellStyle name="Warning Text 13 17" xfId="49358"/>
    <cellStyle name="Warning Text 13 18" xfId="49359"/>
    <cellStyle name="Warning Text 13 19" xfId="49360"/>
    <cellStyle name="Warning Text 13 2" xfId="49361"/>
    <cellStyle name="Warning Text 13 20" xfId="49362"/>
    <cellStyle name="Warning Text 13 21" xfId="49363"/>
    <cellStyle name="Warning Text 13 22" xfId="49364"/>
    <cellStyle name="Warning Text 13 23" xfId="49365"/>
    <cellStyle name="Warning Text 13 24" xfId="49366"/>
    <cellStyle name="Warning Text 13 25" xfId="49367"/>
    <cellStyle name="Warning Text 13 26" xfId="49368"/>
    <cellStyle name="Warning Text 13 27" xfId="49369"/>
    <cellStyle name="Warning Text 13 28" xfId="49370"/>
    <cellStyle name="Warning Text 13 29" xfId="49371"/>
    <cellStyle name="Warning Text 13 3" xfId="49372"/>
    <cellStyle name="Warning Text 13 30" xfId="49373"/>
    <cellStyle name="Warning Text 13 31" xfId="49374"/>
    <cellStyle name="Warning Text 13 32" xfId="49375"/>
    <cellStyle name="Warning Text 13 33" xfId="49376"/>
    <cellStyle name="Warning Text 13 34" xfId="49377"/>
    <cellStyle name="Warning Text 13 35" xfId="49378"/>
    <cellStyle name="Warning Text 13 36" xfId="49379"/>
    <cellStyle name="Warning Text 13 37" xfId="49380"/>
    <cellStyle name="Warning Text 13 38" xfId="49381"/>
    <cellStyle name="Warning Text 13 39" xfId="49382"/>
    <cellStyle name="Warning Text 13 4" xfId="49383"/>
    <cellStyle name="Warning Text 13 40" xfId="49384"/>
    <cellStyle name="Warning Text 13 41" xfId="49385"/>
    <cellStyle name="Warning Text 13 42" xfId="49386"/>
    <cellStyle name="Warning Text 13 43" xfId="49387"/>
    <cellStyle name="Warning Text 13 44" xfId="49388"/>
    <cellStyle name="Warning Text 13 45" xfId="49389"/>
    <cellStyle name="Warning Text 13 46" xfId="49390"/>
    <cellStyle name="Warning Text 13 47" xfId="49391"/>
    <cellStyle name="Warning Text 13 48" xfId="49392"/>
    <cellStyle name="Warning Text 13 49" xfId="49393"/>
    <cellStyle name="Warning Text 13 5" xfId="49394"/>
    <cellStyle name="Warning Text 13 50" xfId="49395"/>
    <cellStyle name="Warning Text 13 51" xfId="49396"/>
    <cellStyle name="Warning Text 13 52" xfId="49397"/>
    <cellStyle name="Warning Text 13 53" xfId="49398"/>
    <cellStyle name="Warning Text 13 54" xfId="49399"/>
    <cellStyle name="Warning Text 13 55" xfId="49400"/>
    <cellStyle name="Warning Text 13 56" xfId="49401"/>
    <cellStyle name="Warning Text 13 57" xfId="49402"/>
    <cellStyle name="Warning Text 13 58" xfId="49403"/>
    <cellStyle name="Warning Text 13 59" xfId="49404"/>
    <cellStyle name="Warning Text 13 6" xfId="49405"/>
    <cellStyle name="Warning Text 13 60" xfId="49406"/>
    <cellStyle name="Warning Text 13 61" xfId="49407"/>
    <cellStyle name="Warning Text 13 62" xfId="49408"/>
    <cellStyle name="Warning Text 13 63" xfId="49409"/>
    <cellStyle name="Warning Text 13 64" xfId="49410"/>
    <cellStyle name="Warning Text 13 65" xfId="49411"/>
    <cellStyle name="Warning Text 13 66" xfId="49412"/>
    <cellStyle name="Warning Text 13 67" xfId="49413"/>
    <cellStyle name="Warning Text 13 7" xfId="49414"/>
    <cellStyle name="Warning Text 13 8" xfId="49415"/>
    <cellStyle name="Warning Text 13 9" xfId="49416"/>
    <cellStyle name="Warning Text 14" xfId="1602"/>
    <cellStyle name="Warning Text 14 10" xfId="49417"/>
    <cellStyle name="Warning Text 14 11" xfId="49418"/>
    <cellStyle name="Warning Text 14 12" xfId="49419"/>
    <cellStyle name="Warning Text 14 13" xfId="49420"/>
    <cellStyle name="Warning Text 14 14" xfId="49421"/>
    <cellStyle name="Warning Text 14 15" xfId="49422"/>
    <cellStyle name="Warning Text 14 16" xfId="49423"/>
    <cellStyle name="Warning Text 14 17" xfId="49424"/>
    <cellStyle name="Warning Text 14 18" xfId="49425"/>
    <cellStyle name="Warning Text 14 19" xfId="49426"/>
    <cellStyle name="Warning Text 14 2" xfId="49427"/>
    <cellStyle name="Warning Text 14 20" xfId="49428"/>
    <cellStyle name="Warning Text 14 21" xfId="49429"/>
    <cellStyle name="Warning Text 14 22" xfId="49430"/>
    <cellStyle name="Warning Text 14 23" xfId="49431"/>
    <cellStyle name="Warning Text 14 24" xfId="49432"/>
    <cellStyle name="Warning Text 14 25" xfId="49433"/>
    <cellStyle name="Warning Text 14 26" xfId="49434"/>
    <cellStyle name="Warning Text 14 27" xfId="49435"/>
    <cellStyle name="Warning Text 14 28" xfId="49436"/>
    <cellStyle name="Warning Text 14 29" xfId="49437"/>
    <cellStyle name="Warning Text 14 3" xfId="49438"/>
    <cellStyle name="Warning Text 14 30" xfId="49439"/>
    <cellStyle name="Warning Text 14 31" xfId="49440"/>
    <cellStyle name="Warning Text 14 32" xfId="49441"/>
    <cellStyle name="Warning Text 14 33" xfId="49442"/>
    <cellStyle name="Warning Text 14 34" xfId="49443"/>
    <cellStyle name="Warning Text 14 35" xfId="49444"/>
    <cellStyle name="Warning Text 14 36" xfId="49445"/>
    <cellStyle name="Warning Text 14 37" xfId="49446"/>
    <cellStyle name="Warning Text 14 38" xfId="49447"/>
    <cellStyle name="Warning Text 14 39" xfId="49448"/>
    <cellStyle name="Warning Text 14 4" xfId="49449"/>
    <cellStyle name="Warning Text 14 40" xfId="49450"/>
    <cellStyle name="Warning Text 14 41" xfId="49451"/>
    <cellStyle name="Warning Text 14 42" xfId="49452"/>
    <cellStyle name="Warning Text 14 43" xfId="49453"/>
    <cellStyle name="Warning Text 14 44" xfId="49454"/>
    <cellStyle name="Warning Text 14 45" xfId="49455"/>
    <cellStyle name="Warning Text 14 46" xfId="49456"/>
    <cellStyle name="Warning Text 14 47" xfId="49457"/>
    <cellStyle name="Warning Text 14 48" xfId="49458"/>
    <cellStyle name="Warning Text 14 49" xfId="49459"/>
    <cellStyle name="Warning Text 14 5" xfId="49460"/>
    <cellStyle name="Warning Text 14 50" xfId="49461"/>
    <cellStyle name="Warning Text 14 51" xfId="49462"/>
    <cellStyle name="Warning Text 14 52" xfId="49463"/>
    <cellStyle name="Warning Text 14 53" xfId="49464"/>
    <cellStyle name="Warning Text 14 54" xfId="49465"/>
    <cellStyle name="Warning Text 14 55" xfId="49466"/>
    <cellStyle name="Warning Text 14 56" xfId="49467"/>
    <cellStyle name="Warning Text 14 57" xfId="49468"/>
    <cellStyle name="Warning Text 14 58" xfId="49469"/>
    <cellStyle name="Warning Text 14 59" xfId="49470"/>
    <cellStyle name="Warning Text 14 6" xfId="49471"/>
    <cellStyle name="Warning Text 14 60" xfId="49472"/>
    <cellStyle name="Warning Text 14 61" xfId="49473"/>
    <cellStyle name="Warning Text 14 62" xfId="49474"/>
    <cellStyle name="Warning Text 14 63" xfId="49475"/>
    <cellStyle name="Warning Text 14 64" xfId="49476"/>
    <cellStyle name="Warning Text 14 65" xfId="49477"/>
    <cellStyle name="Warning Text 14 66" xfId="49478"/>
    <cellStyle name="Warning Text 14 67" xfId="49479"/>
    <cellStyle name="Warning Text 14 7" xfId="49480"/>
    <cellStyle name="Warning Text 14 8" xfId="49481"/>
    <cellStyle name="Warning Text 14 9" xfId="49482"/>
    <cellStyle name="Warning Text 15" xfId="1603"/>
    <cellStyle name="Warning Text 15 10" xfId="49483"/>
    <cellStyle name="Warning Text 15 11" xfId="49484"/>
    <cellStyle name="Warning Text 15 12" xfId="49485"/>
    <cellStyle name="Warning Text 15 13" xfId="49486"/>
    <cellStyle name="Warning Text 15 14" xfId="49487"/>
    <cellStyle name="Warning Text 15 15" xfId="49488"/>
    <cellStyle name="Warning Text 15 16" xfId="49489"/>
    <cellStyle name="Warning Text 15 17" xfId="49490"/>
    <cellStyle name="Warning Text 15 18" xfId="49491"/>
    <cellStyle name="Warning Text 15 19" xfId="49492"/>
    <cellStyle name="Warning Text 15 2" xfId="49493"/>
    <cellStyle name="Warning Text 15 20" xfId="49494"/>
    <cellStyle name="Warning Text 15 21" xfId="49495"/>
    <cellStyle name="Warning Text 15 22" xfId="49496"/>
    <cellStyle name="Warning Text 15 23" xfId="49497"/>
    <cellStyle name="Warning Text 15 24" xfId="49498"/>
    <cellStyle name="Warning Text 15 25" xfId="49499"/>
    <cellStyle name="Warning Text 15 26" xfId="49500"/>
    <cellStyle name="Warning Text 15 27" xfId="49501"/>
    <cellStyle name="Warning Text 15 28" xfId="49502"/>
    <cellStyle name="Warning Text 15 29" xfId="49503"/>
    <cellStyle name="Warning Text 15 3" xfId="49504"/>
    <cellStyle name="Warning Text 15 30" xfId="49505"/>
    <cellStyle name="Warning Text 15 31" xfId="49506"/>
    <cellStyle name="Warning Text 15 32" xfId="49507"/>
    <cellStyle name="Warning Text 15 33" xfId="49508"/>
    <cellStyle name="Warning Text 15 34" xfId="49509"/>
    <cellStyle name="Warning Text 15 35" xfId="49510"/>
    <cellStyle name="Warning Text 15 36" xfId="49511"/>
    <cellStyle name="Warning Text 15 37" xfId="49512"/>
    <cellStyle name="Warning Text 15 38" xfId="49513"/>
    <cellStyle name="Warning Text 15 39" xfId="49514"/>
    <cellStyle name="Warning Text 15 4" xfId="49515"/>
    <cellStyle name="Warning Text 15 40" xfId="49516"/>
    <cellStyle name="Warning Text 15 41" xfId="49517"/>
    <cellStyle name="Warning Text 15 42" xfId="49518"/>
    <cellStyle name="Warning Text 15 43" xfId="49519"/>
    <cellStyle name="Warning Text 15 44" xfId="49520"/>
    <cellStyle name="Warning Text 15 45" xfId="49521"/>
    <cellStyle name="Warning Text 15 46" xfId="49522"/>
    <cellStyle name="Warning Text 15 47" xfId="49523"/>
    <cellStyle name="Warning Text 15 48" xfId="49524"/>
    <cellStyle name="Warning Text 15 49" xfId="49525"/>
    <cellStyle name="Warning Text 15 5" xfId="49526"/>
    <cellStyle name="Warning Text 15 50" xfId="49527"/>
    <cellStyle name="Warning Text 15 51" xfId="49528"/>
    <cellStyle name="Warning Text 15 52" xfId="49529"/>
    <cellStyle name="Warning Text 15 53" xfId="49530"/>
    <cellStyle name="Warning Text 15 54" xfId="49531"/>
    <cellStyle name="Warning Text 15 55" xfId="49532"/>
    <cellStyle name="Warning Text 15 56" xfId="49533"/>
    <cellStyle name="Warning Text 15 57" xfId="49534"/>
    <cellStyle name="Warning Text 15 58" xfId="49535"/>
    <cellStyle name="Warning Text 15 59" xfId="49536"/>
    <cellStyle name="Warning Text 15 6" xfId="49537"/>
    <cellStyle name="Warning Text 15 60" xfId="49538"/>
    <cellStyle name="Warning Text 15 61" xfId="49539"/>
    <cellStyle name="Warning Text 15 62" xfId="49540"/>
    <cellStyle name="Warning Text 15 63" xfId="49541"/>
    <cellStyle name="Warning Text 15 64" xfId="49542"/>
    <cellStyle name="Warning Text 15 65" xfId="49543"/>
    <cellStyle name="Warning Text 15 66" xfId="49544"/>
    <cellStyle name="Warning Text 15 67" xfId="49545"/>
    <cellStyle name="Warning Text 15 7" xfId="49546"/>
    <cellStyle name="Warning Text 15 8" xfId="49547"/>
    <cellStyle name="Warning Text 15 9" xfId="49548"/>
    <cellStyle name="Warning Text 16" xfId="1604"/>
    <cellStyle name="Warning Text 16 10" xfId="49549"/>
    <cellStyle name="Warning Text 16 11" xfId="49550"/>
    <cellStyle name="Warning Text 16 12" xfId="49551"/>
    <cellStyle name="Warning Text 16 13" xfId="49552"/>
    <cellStyle name="Warning Text 16 14" xfId="49553"/>
    <cellStyle name="Warning Text 16 15" xfId="49554"/>
    <cellStyle name="Warning Text 16 16" xfId="49555"/>
    <cellStyle name="Warning Text 16 17" xfId="49556"/>
    <cellStyle name="Warning Text 16 18" xfId="49557"/>
    <cellStyle name="Warning Text 16 19" xfId="49558"/>
    <cellStyle name="Warning Text 16 2" xfId="49559"/>
    <cellStyle name="Warning Text 16 20" xfId="49560"/>
    <cellStyle name="Warning Text 16 21" xfId="49561"/>
    <cellStyle name="Warning Text 16 22" xfId="49562"/>
    <cellStyle name="Warning Text 16 23" xfId="49563"/>
    <cellStyle name="Warning Text 16 24" xfId="49564"/>
    <cellStyle name="Warning Text 16 25" xfId="49565"/>
    <cellStyle name="Warning Text 16 26" xfId="49566"/>
    <cellStyle name="Warning Text 16 27" xfId="49567"/>
    <cellStyle name="Warning Text 16 28" xfId="49568"/>
    <cellStyle name="Warning Text 16 29" xfId="49569"/>
    <cellStyle name="Warning Text 16 3" xfId="49570"/>
    <cellStyle name="Warning Text 16 30" xfId="49571"/>
    <cellStyle name="Warning Text 16 31" xfId="49572"/>
    <cellStyle name="Warning Text 16 32" xfId="49573"/>
    <cellStyle name="Warning Text 16 33" xfId="49574"/>
    <cellStyle name="Warning Text 16 34" xfId="49575"/>
    <cellStyle name="Warning Text 16 35" xfId="49576"/>
    <cellStyle name="Warning Text 16 36" xfId="49577"/>
    <cellStyle name="Warning Text 16 37" xfId="49578"/>
    <cellStyle name="Warning Text 16 38" xfId="49579"/>
    <cellStyle name="Warning Text 16 39" xfId="49580"/>
    <cellStyle name="Warning Text 16 4" xfId="49581"/>
    <cellStyle name="Warning Text 16 40" xfId="49582"/>
    <cellStyle name="Warning Text 16 41" xfId="49583"/>
    <cellStyle name="Warning Text 16 42" xfId="49584"/>
    <cellStyle name="Warning Text 16 43" xfId="49585"/>
    <cellStyle name="Warning Text 16 44" xfId="49586"/>
    <cellStyle name="Warning Text 16 45" xfId="49587"/>
    <cellStyle name="Warning Text 16 46" xfId="49588"/>
    <cellStyle name="Warning Text 16 47" xfId="49589"/>
    <cellStyle name="Warning Text 16 48" xfId="49590"/>
    <cellStyle name="Warning Text 16 49" xfId="49591"/>
    <cellStyle name="Warning Text 16 5" xfId="49592"/>
    <cellStyle name="Warning Text 16 50" xfId="49593"/>
    <cellStyle name="Warning Text 16 51" xfId="49594"/>
    <cellStyle name="Warning Text 16 52" xfId="49595"/>
    <cellStyle name="Warning Text 16 53" xfId="49596"/>
    <cellStyle name="Warning Text 16 54" xfId="49597"/>
    <cellStyle name="Warning Text 16 55" xfId="49598"/>
    <cellStyle name="Warning Text 16 56" xfId="49599"/>
    <cellStyle name="Warning Text 16 57" xfId="49600"/>
    <cellStyle name="Warning Text 16 58" xfId="49601"/>
    <cellStyle name="Warning Text 16 59" xfId="49602"/>
    <cellStyle name="Warning Text 16 6" xfId="49603"/>
    <cellStyle name="Warning Text 16 60" xfId="49604"/>
    <cellStyle name="Warning Text 16 61" xfId="49605"/>
    <cellStyle name="Warning Text 16 62" xfId="49606"/>
    <cellStyle name="Warning Text 16 63" xfId="49607"/>
    <cellStyle name="Warning Text 16 64" xfId="49608"/>
    <cellStyle name="Warning Text 16 65" xfId="49609"/>
    <cellStyle name="Warning Text 16 66" xfId="49610"/>
    <cellStyle name="Warning Text 16 67" xfId="49611"/>
    <cellStyle name="Warning Text 16 7" xfId="49612"/>
    <cellStyle name="Warning Text 16 8" xfId="49613"/>
    <cellStyle name="Warning Text 16 9" xfId="49614"/>
    <cellStyle name="Warning Text 17" xfId="1605"/>
    <cellStyle name="Warning Text 17 10" xfId="49615"/>
    <cellStyle name="Warning Text 17 11" xfId="49616"/>
    <cellStyle name="Warning Text 17 12" xfId="49617"/>
    <cellStyle name="Warning Text 17 13" xfId="49618"/>
    <cellStyle name="Warning Text 17 14" xfId="49619"/>
    <cellStyle name="Warning Text 17 15" xfId="49620"/>
    <cellStyle name="Warning Text 17 16" xfId="49621"/>
    <cellStyle name="Warning Text 17 17" xfId="49622"/>
    <cellStyle name="Warning Text 17 18" xfId="49623"/>
    <cellStyle name="Warning Text 17 19" xfId="49624"/>
    <cellStyle name="Warning Text 17 2" xfId="49625"/>
    <cellStyle name="Warning Text 17 20" xfId="49626"/>
    <cellStyle name="Warning Text 17 21" xfId="49627"/>
    <cellStyle name="Warning Text 17 22" xfId="49628"/>
    <cellStyle name="Warning Text 17 23" xfId="49629"/>
    <cellStyle name="Warning Text 17 24" xfId="49630"/>
    <cellStyle name="Warning Text 17 25" xfId="49631"/>
    <cellStyle name="Warning Text 17 26" xfId="49632"/>
    <cellStyle name="Warning Text 17 27" xfId="49633"/>
    <cellStyle name="Warning Text 17 28" xfId="49634"/>
    <cellStyle name="Warning Text 17 29" xfId="49635"/>
    <cellStyle name="Warning Text 17 3" xfId="49636"/>
    <cellStyle name="Warning Text 17 30" xfId="49637"/>
    <cellStyle name="Warning Text 17 31" xfId="49638"/>
    <cellStyle name="Warning Text 17 32" xfId="49639"/>
    <cellStyle name="Warning Text 17 33" xfId="49640"/>
    <cellStyle name="Warning Text 17 34" xfId="49641"/>
    <cellStyle name="Warning Text 17 35" xfId="49642"/>
    <cellStyle name="Warning Text 17 36" xfId="49643"/>
    <cellStyle name="Warning Text 17 37" xfId="49644"/>
    <cellStyle name="Warning Text 17 38" xfId="49645"/>
    <cellStyle name="Warning Text 17 39" xfId="49646"/>
    <cellStyle name="Warning Text 17 4" xfId="49647"/>
    <cellStyle name="Warning Text 17 40" xfId="49648"/>
    <cellStyle name="Warning Text 17 41" xfId="49649"/>
    <cellStyle name="Warning Text 17 42" xfId="49650"/>
    <cellStyle name="Warning Text 17 43" xfId="49651"/>
    <cellStyle name="Warning Text 17 44" xfId="49652"/>
    <cellStyle name="Warning Text 17 45" xfId="49653"/>
    <cellStyle name="Warning Text 17 46" xfId="49654"/>
    <cellStyle name="Warning Text 17 47" xfId="49655"/>
    <cellStyle name="Warning Text 17 48" xfId="49656"/>
    <cellStyle name="Warning Text 17 49" xfId="49657"/>
    <cellStyle name="Warning Text 17 5" xfId="49658"/>
    <cellStyle name="Warning Text 17 50" xfId="49659"/>
    <cellStyle name="Warning Text 17 51" xfId="49660"/>
    <cellStyle name="Warning Text 17 52" xfId="49661"/>
    <cellStyle name="Warning Text 17 53" xfId="49662"/>
    <cellStyle name="Warning Text 17 54" xfId="49663"/>
    <cellStyle name="Warning Text 17 55" xfId="49664"/>
    <cellStyle name="Warning Text 17 56" xfId="49665"/>
    <cellStyle name="Warning Text 17 57" xfId="49666"/>
    <cellStyle name="Warning Text 17 58" xfId="49667"/>
    <cellStyle name="Warning Text 17 59" xfId="49668"/>
    <cellStyle name="Warning Text 17 6" xfId="49669"/>
    <cellStyle name="Warning Text 17 60" xfId="49670"/>
    <cellStyle name="Warning Text 17 61" xfId="49671"/>
    <cellStyle name="Warning Text 17 62" xfId="49672"/>
    <cellStyle name="Warning Text 17 63" xfId="49673"/>
    <cellStyle name="Warning Text 17 64" xfId="49674"/>
    <cellStyle name="Warning Text 17 65" xfId="49675"/>
    <cellStyle name="Warning Text 17 66" xfId="49676"/>
    <cellStyle name="Warning Text 17 67" xfId="49677"/>
    <cellStyle name="Warning Text 17 7" xfId="49678"/>
    <cellStyle name="Warning Text 17 8" xfId="49679"/>
    <cellStyle name="Warning Text 17 9" xfId="49680"/>
    <cellStyle name="Warning Text 18" xfId="1606"/>
    <cellStyle name="Warning Text 18 10" xfId="49681"/>
    <cellStyle name="Warning Text 18 11" xfId="49682"/>
    <cellStyle name="Warning Text 18 12" xfId="49683"/>
    <cellStyle name="Warning Text 18 13" xfId="49684"/>
    <cellStyle name="Warning Text 18 14" xfId="49685"/>
    <cellStyle name="Warning Text 18 15" xfId="49686"/>
    <cellStyle name="Warning Text 18 16" xfId="49687"/>
    <cellStyle name="Warning Text 18 17" xfId="49688"/>
    <cellStyle name="Warning Text 18 18" xfId="49689"/>
    <cellStyle name="Warning Text 18 19" xfId="49690"/>
    <cellStyle name="Warning Text 18 2" xfId="49691"/>
    <cellStyle name="Warning Text 18 20" xfId="49692"/>
    <cellStyle name="Warning Text 18 21" xfId="49693"/>
    <cellStyle name="Warning Text 18 22" xfId="49694"/>
    <cellStyle name="Warning Text 18 23" xfId="49695"/>
    <cellStyle name="Warning Text 18 24" xfId="49696"/>
    <cellStyle name="Warning Text 18 25" xfId="49697"/>
    <cellStyle name="Warning Text 18 26" xfId="49698"/>
    <cellStyle name="Warning Text 18 27" xfId="49699"/>
    <cellStyle name="Warning Text 18 28" xfId="49700"/>
    <cellStyle name="Warning Text 18 29" xfId="49701"/>
    <cellStyle name="Warning Text 18 3" xfId="49702"/>
    <cellStyle name="Warning Text 18 30" xfId="49703"/>
    <cellStyle name="Warning Text 18 31" xfId="49704"/>
    <cellStyle name="Warning Text 18 32" xfId="49705"/>
    <cellStyle name="Warning Text 18 33" xfId="49706"/>
    <cellStyle name="Warning Text 18 34" xfId="49707"/>
    <cellStyle name="Warning Text 18 35" xfId="49708"/>
    <cellStyle name="Warning Text 18 36" xfId="49709"/>
    <cellStyle name="Warning Text 18 37" xfId="49710"/>
    <cellStyle name="Warning Text 18 38" xfId="49711"/>
    <cellStyle name="Warning Text 18 39" xfId="49712"/>
    <cellStyle name="Warning Text 18 4" xfId="49713"/>
    <cellStyle name="Warning Text 18 40" xfId="49714"/>
    <cellStyle name="Warning Text 18 41" xfId="49715"/>
    <cellStyle name="Warning Text 18 42" xfId="49716"/>
    <cellStyle name="Warning Text 18 43" xfId="49717"/>
    <cellStyle name="Warning Text 18 44" xfId="49718"/>
    <cellStyle name="Warning Text 18 45" xfId="49719"/>
    <cellStyle name="Warning Text 18 46" xfId="49720"/>
    <cellStyle name="Warning Text 18 47" xfId="49721"/>
    <cellStyle name="Warning Text 18 48" xfId="49722"/>
    <cellStyle name="Warning Text 18 49" xfId="49723"/>
    <cellStyle name="Warning Text 18 5" xfId="49724"/>
    <cellStyle name="Warning Text 18 50" xfId="49725"/>
    <cellStyle name="Warning Text 18 51" xfId="49726"/>
    <cellStyle name="Warning Text 18 52" xfId="49727"/>
    <cellStyle name="Warning Text 18 53" xfId="49728"/>
    <cellStyle name="Warning Text 18 54" xfId="49729"/>
    <cellStyle name="Warning Text 18 55" xfId="49730"/>
    <cellStyle name="Warning Text 18 56" xfId="49731"/>
    <cellStyle name="Warning Text 18 57" xfId="49732"/>
    <cellStyle name="Warning Text 18 58" xfId="49733"/>
    <cellStyle name="Warning Text 18 59" xfId="49734"/>
    <cellStyle name="Warning Text 18 6" xfId="49735"/>
    <cellStyle name="Warning Text 18 60" xfId="49736"/>
    <cellStyle name="Warning Text 18 61" xfId="49737"/>
    <cellStyle name="Warning Text 18 62" xfId="49738"/>
    <cellStyle name="Warning Text 18 63" xfId="49739"/>
    <cellStyle name="Warning Text 18 64" xfId="49740"/>
    <cellStyle name="Warning Text 18 65" xfId="49741"/>
    <cellStyle name="Warning Text 18 66" xfId="49742"/>
    <cellStyle name="Warning Text 18 67" xfId="49743"/>
    <cellStyle name="Warning Text 18 7" xfId="49744"/>
    <cellStyle name="Warning Text 18 8" xfId="49745"/>
    <cellStyle name="Warning Text 18 9" xfId="49746"/>
    <cellStyle name="Warning Text 19" xfId="1607"/>
    <cellStyle name="Warning Text 19 10" xfId="49747"/>
    <cellStyle name="Warning Text 19 11" xfId="49748"/>
    <cellStyle name="Warning Text 19 12" xfId="49749"/>
    <cellStyle name="Warning Text 19 13" xfId="49750"/>
    <cellStyle name="Warning Text 19 14" xfId="49751"/>
    <cellStyle name="Warning Text 19 15" xfId="49752"/>
    <cellStyle name="Warning Text 19 16" xfId="49753"/>
    <cellStyle name="Warning Text 19 17" xfId="49754"/>
    <cellStyle name="Warning Text 19 18" xfId="49755"/>
    <cellStyle name="Warning Text 19 19" xfId="49756"/>
    <cellStyle name="Warning Text 19 2" xfId="49757"/>
    <cellStyle name="Warning Text 19 20" xfId="49758"/>
    <cellStyle name="Warning Text 19 21" xfId="49759"/>
    <cellStyle name="Warning Text 19 22" xfId="49760"/>
    <cellStyle name="Warning Text 19 23" xfId="49761"/>
    <cellStyle name="Warning Text 19 24" xfId="49762"/>
    <cellStyle name="Warning Text 19 25" xfId="49763"/>
    <cellStyle name="Warning Text 19 26" xfId="49764"/>
    <cellStyle name="Warning Text 19 27" xfId="49765"/>
    <cellStyle name="Warning Text 19 28" xfId="49766"/>
    <cellStyle name="Warning Text 19 29" xfId="49767"/>
    <cellStyle name="Warning Text 19 3" xfId="49768"/>
    <cellStyle name="Warning Text 19 30" xfId="49769"/>
    <cellStyle name="Warning Text 19 31" xfId="49770"/>
    <cellStyle name="Warning Text 19 32" xfId="49771"/>
    <cellStyle name="Warning Text 19 33" xfId="49772"/>
    <cellStyle name="Warning Text 19 34" xfId="49773"/>
    <cellStyle name="Warning Text 19 35" xfId="49774"/>
    <cellStyle name="Warning Text 19 36" xfId="49775"/>
    <cellStyle name="Warning Text 19 37" xfId="49776"/>
    <cellStyle name="Warning Text 19 38" xfId="49777"/>
    <cellStyle name="Warning Text 19 39" xfId="49778"/>
    <cellStyle name="Warning Text 19 4" xfId="49779"/>
    <cellStyle name="Warning Text 19 40" xfId="49780"/>
    <cellStyle name="Warning Text 19 41" xfId="49781"/>
    <cellStyle name="Warning Text 19 42" xfId="49782"/>
    <cellStyle name="Warning Text 19 43" xfId="49783"/>
    <cellStyle name="Warning Text 19 44" xfId="49784"/>
    <cellStyle name="Warning Text 19 45" xfId="49785"/>
    <cellStyle name="Warning Text 19 46" xfId="49786"/>
    <cellStyle name="Warning Text 19 47" xfId="49787"/>
    <cellStyle name="Warning Text 19 48" xfId="49788"/>
    <cellStyle name="Warning Text 19 49" xfId="49789"/>
    <cellStyle name="Warning Text 19 5" xfId="49790"/>
    <cellStyle name="Warning Text 19 50" xfId="49791"/>
    <cellStyle name="Warning Text 19 51" xfId="49792"/>
    <cellStyle name="Warning Text 19 52" xfId="49793"/>
    <cellStyle name="Warning Text 19 53" xfId="49794"/>
    <cellStyle name="Warning Text 19 54" xfId="49795"/>
    <cellStyle name="Warning Text 19 55" xfId="49796"/>
    <cellStyle name="Warning Text 19 56" xfId="49797"/>
    <cellStyle name="Warning Text 19 57" xfId="49798"/>
    <cellStyle name="Warning Text 19 58" xfId="49799"/>
    <cellStyle name="Warning Text 19 59" xfId="49800"/>
    <cellStyle name="Warning Text 19 6" xfId="49801"/>
    <cellStyle name="Warning Text 19 60" xfId="49802"/>
    <cellStyle name="Warning Text 19 61" xfId="49803"/>
    <cellStyle name="Warning Text 19 62" xfId="49804"/>
    <cellStyle name="Warning Text 19 63" xfId="49805"/>
    <cellStyle name="Warning Text 19 64" xfId="49806"/>
    <cellStyle name="Warning Text 19 65" xfId="49807"/>
    <cellStyle name="Warning Text 19 66" xfId="49808"/>
    <cellStyle name="Warning Text 19 67" xfId="49809"/>
    <cellStyle name="Warning Text 19 7" xfId="49810"/>
    <cellStyle name="Warning Text 19 8" xfId="49811"/>
    <cellStyle name="Warning Text 19 9" xfId="49812"/>
    <cellStyle name="Warning Text 2" xfId="1608"/>
    <cellStyle name="Warning Text 2 10" xfId="49813"/>
    <cellStyle name="Warning Text 2 11" xfId="49814"/>
    <cellStyle name="Warning Text 2 12" xfId="49815"/>
    <cellStyle name="Warning Text 2 13" xfId="49816"/>
    <cellStyle name="Warning Text 2 14" xfId="49817"/>
    <cellStyle name="Warning Text 2 15" xfId="49818"/>
    <cellStyle name="Warning Text 2 16" xfId="49819"/>
    <cellStyle name="Warning Text 2 17" xfId="49820"/>
    <cellStyle name="Warning Text 2 18" xfId="49821"/>
    <cellStyle name="Warning Text 2 19" xfId="49822"/>
    <cellStyle name="Warning Text 2 2" xfId="49823"/>
    <cellStyle name="Warning Text 2 2 10" xfId="49824"/>
    <cellStyle name="Warning Text 2 2 11" xfId="49825"/>
    <cellStyle name="Warning Text 2 2 12" xfId="49826"/>
    <cellStyle name="Warning Text 2 2 13" xfId="49827"/>
    <cellStyle name="Warning Text 2 2 14" xfId="49828"/>
    <cellStyle name="Warning Text 2 2 15" xfId="49829"/>
    <cellStyle name="Warning Text 2 2 16" xfId="49830"/>
    <cellStyle name="Warning Text 2 2 17" xfId="49831"/>
    <cellStyle name="Warning Text 2 2 18" xfId="49832"/>
    <cellStyle name="Warning Text 2 2 19" xfId="49833"/>
    <cellStyle name="Warning Text 2 2 2" xfId="49834"/>
    <cellStyle name="Warning Text 2 2 20" xfId="49835"/>
    <cellStyle name="Warning Text 2 2 21" xfId="49836"/>
    <cellStyle name="Warning Text 2 2 22" xfId="49837"/>
    <cellStyle name="Warning Text 2 2 23" xfId="49838"/>
    <cellStyle name="Warning Text 2 2 24" xfId="49839"/>
    <cellStyle name="Warning Text 2 2 25" xfId="49840"/>
    <cellStyle name="Warning Text 2 2 26" xfId="49841"/>
    <cellStyle name="Warning Text 2 2 27" xfId="49842"/>
    <cellStyle name="Warning Text 2 2 28" xfId="49843"/>
    <cellStyle name="Warning Text 2 2 29" xfId="49844"/>
    <cellStyle name="Warning Text 2 2 3" xfId="49845"/>
    <cellStyle name="Warning Text 2 2 30" xfId="49846"/>
    <cellStyle name="Warning Text 2 2 31" xfId="49847"/>
    <cellStyle name="Warning Text 2 2 32" xfId="49848"/>
    <cellStyle name="Warning Text 2 2 33" xfId="49849"/>
    <cellStyle name="Warning Text 2 2 34" xfId="49850"/>
    <cellStyle name="Warning Text 2 2 35" xfId="49851"/>
    <cellStyle name="Warning Text 2 2 36" xfId="49852"/>
    <cellStyle name="Warning Text 2 2 37" xfId="49853"/>
    <cellStyle name="Warning Text 2 2 38" xfId="49854"/>
    <cellStyle name="Warning Text 2 2 39" xfId="49855"/>
    <cellStyle name="Warning Text 2 2 4" xfId="49856"/>
    <cellStyle name="Warning Text 2 2 40" xfId="49857"/>
    <cellStyle name="Warning Text 2 2 41" xfId="49858"/>
    <cellStyle name="Warning Text 2 2 42" xfId="49859"/>
    <cellStyle name="Warning Text 2 2 43" xfId="49860"/>
    <cellStyle name="Warning Text 2 2 44" xfId="49861"/>
    <cellStyle name="Warning Text 2 2 45" xfId="49862"/>
    <cellStyle name="Warning Text 2 2 46" xfId="49863"/>
    <cellStyle name="Warning Text 2 2 47" xfId="49864"/>
    <cellStyle name="Warning Text 2 2 48" xfId="49865"/>
    <cellStyle name="Warning Text 2 2 49" xfId="49866"/>
    <cellStyle name="Warning Text 2 2 5" xfId="49867"/>
    <cellStyle name="Warning Text 2 2 50" xfId="49868"/>
    <cellStyle name="Warning Text 2 2 51" xfId="49869"/>
    <cellStyle name="Warning Text 2 2 52" xfId="49870"/>
    <cellStyle name="Warning Text 2 2 53" xfId="49871"/>
    <cellStyle name="Warning Text 2 2 54" xfId="49872"/>
    <cellStyle name="Warning Text 2 2 55" xfId="49873"/>
    <cellStyle name="Warning Text 2 2 56" xfId="49874"/>
    <cellStyle name="Warning Text 2 2 57" xfId="49875"/>
    <cellStyle name="Warning Text 2 2 58" xfId="49876"/>
    <cellStyle name="Warning Text 2 2 59" xfId="49877"/>
    <cellStyle name="Warning Text 2 2 6" xfId="49878"/>
    <cellStyle name="Warning Text 2 2 60" xfId="49879"/>
    <cellStyle name="Warning Text 2 2 61" xfId="49880"/>
    <cellStyle name="Warning Text 2 2 62" xfId="49881"/>
    <cellStyle name="Warning Text 2 2 63" xfId="49882"/>
    <cellStyle name="Warning Text 2 2 64" xfId="49883"/>
    <cellStyle name="Warning Text 2 2 65" xfId="49884"/>
    <cellStyle name="Warning Text 2 2 66" xfId="49885"/>
    <cellStyle name="Warning Text 2 2 67" xfId="49886"/>
    <cellStyle name="Warning Text 2 2 7" xfId="49887"/>
    <cellStyle name="Warning Text 2 2 8" xfId="49888"/>
    <cellStyle name="Warning Text 2 2 9" xfId="49889"/>
    <cellStyle name="Warning Text 2 20" xfId="49890"/>
    <cellStyle name="Warning Text 2 21" xfId="49891"/>
    <cellStyle name="Warning Text 2 22" xfId="49892"/>
    <cellStyle name="Warning Text 2 23" xfId="49893"/>
    <cellStyle name="Warning Text 2 24" xfId="49894"/>
    <cellStyle name="Warning Text 2 25" xfId="49895"/>
    <cellStyle name="Warning Text 2 26" xfId="49896"/>
    <cellStyle name="Warning Text 2 27" xfId="49897"/>
    <cellStyle name="Warning Text 2 28" xfId="49898"/>
    <cellStyle name="Warning Text 2 29" xfId="49899"/>
    <cellStyle name="Warning Text 2 3" xfId="49900"/>
    <cellStyle name="Warning Text 2 30" xfId="49901"/>
    <cellStyle name="Warning Text 2 31" xfId="49902"/>
    <cellStyle name="Warning Text 2 32" xfId="49903"/>
    <cellStyle name="Warning Text 2 33" xfId="49904"/>
    <cellStyle name="Warning Text 2 34" xfId="49905"/>
    <cellStyle name="Warning Text 2 35" xfId="49906"/>
    <cellStyle name="Warning Text 2 36" xfId="49907"/>
    <cellStyle name="Warning Text 2 37" xfId="49908"/>
    <cellStyle name="Warning Text 2 38" xfId="49909"/>
    <cellStyle name="Warning Text 2 39" xfId="49910"/>
    <cellStyle name="Warning Text 2 4" xfId="49911"/>
    <cellStyle name="Warning Text 2 40" xfId="49912"/>
    <cellStyle name="Warning Text 2 41" xfId="49913"/>
    <cellStyle name="Warning Text 2 42" xfId="49914"/>
    <cellStyle name="Warning Text 2 43" xfId="49915"/>
    <cellStyle name="Warning Text 2 44" xfId="49916"/>
    <cellStyle name="Warning Text 2 45" xfId="49917"/>
    <cellStyle name="Warning Text 2 46" xfId="49918"/>
    <cellStyle name="Warning Text 2 47" xfId="49919"/>
    <cellStyle name="Warning Text 2 48" xfId="49920"/>
    <cellStyle name="Warning Text 2 49" xfId="49921"/>
    <cellStyle name="Warning Text 2 5" xfId="49922"/>
    <cellStyle name="Warning Text 2 50" xfId="49923"/>
    <cellStyle name="Warning Text 2 51" xfId="49924"/>
    <cellStyle name="Warning Text 2 52" xfId="49925"/>
    <cellStyle name="Warning Text 2 53" xfId="49926"/>
    <cellStyle name="Warning Text 2 54" xfId="49927"/>
    <cellStyle name="Warning Text 2 55" xfId="49928"/>
    <cellStyle name="Warning Text 2 56" xfId="49929"/>
    <cellStyle name="Warning Text 2 57" xfId="49930"/>
    <cellStyle name="Warning Text 2 58" xfId="49931"/>
    <cellStyle name="Warning Text 2 59" xfId="49932"/>
    <cellStyle name="Warning Text 2 6" xfId="49933"/>
    <cellStyle name="Warning Text 2 60" xfId="49934"/>
    <cellStyle name="Warning Text 2 61" xfId="49935"/>
    <cellStyle name="Warning Text 2 62" xfId="49936"/>
    <cellStyle name="Warning Text 2 63" xfId="49937"/>
    <cellStyle name="Warning Text 2 64" xfId="49938"/>
    <cellStyle name="Warning Text 2 65" xfId="49939"/>
    <cellStyle name="Warning Text 2 66" xfId="49940"/>
    <cellStyle name="Warning Text 2 67" xfId="49941"/>
    <cellStyle name="Warning Text 2 68" xfId="49942"/>
    <cellStyle name="Warning Text 2 7" xfId="49943"/>
    <cellStyle name="Warning Text 2 8" xfId="49944"/>
    <cellStyle name="Warning Text 2 9" xfId="49945"/>
    <cellStyle name="Warning Text 20" xfId="1609"/>
    <cellStyle name="Warning Text 20 10" xfId="49946"/>
    <cellStyle name="Warning Text 20 11" xfId="49947"/>
    <cellStyle name="Warning Text 20 12" xfId="49948"/>
    <cellStyle name="Warning Text 20 13" xfId="49949"/>
    <cellStyle name="Warning Text 20 14" xfId="49950"/>
    <cellStyle name="Warning Text 20 15" xfId="49951"/>
    <cellStyle name="Warning Text 20 16" xfId="49952"/>
    <cellStyle name="Warning Text 20 17" xfId="49953"/>
    <cellStyle name="Warning Text 20 18" xfId="49954"/>
    <cellStyle name="Warning Text 20 19" xfId="49955"/>
    <cellStyle name="Warning Text 20 2" xfId="49956"/>
    <cellStyle name="Warning Text 20 20" xfId="49957"/>
    <cellStyle name="Warning Text 20 21" xfId="49958"/>
    <cellStyle name="Warning Text 20 22" xfId="49959"/>
    <cellStyle name="Warning Text 20 23" xfId="49960"/>
    <cellStyle name="Warning Text 20 24" xfId="49961"/>
    <cellStyle name="Warning Text 20 25" xfId="49962"/>
    <cellStyle name="Warning Text 20 26" xfId="49963"/>
    <cellStyle name="Warning Text 20 27" xfId="49964"/>
    <cellStyle name="Warning Text 20 28" xfId="49965"/>
    <cellStyle name="Warning Text 20 29" xfId="49966"/>
    <cellStyle name="Warning Text 20 3" xfId="49967"/>
    <cellStyle name="Warning Text 20 30" xfId="49968"/>
    <cellStyle name="Warning Text 20 31" xfId="49969"/>
    <cellStyle name="Warning Text 20 32" xfId="49970"/>
    <cellStyle name="Warning Text 20 33" xfId="49971"/>
    <cellStyle name="Warning Text 20 34" xfId="49972"/>
    <cellStyle name="Warning Text 20 35" xfId="49973"/>
    <cellStyle name="Warning Text 20 36" xfId="49974"/>
    <cellStyle name="Warning Text 20 37" xfId="49975"/>
    <cellStyle name="Warning Text 20 38" xfId="49976"/>
    <cellStyle name="Warning Text 20 39" xfId="49977"/>
    <cellStyle name="Warning Text 20 4" xfId="49978"/>
    <cellStyle name="Warning Text 20 40" xfId="49979"/>
    <cellStyle name="Warning Text 20 41" xfId="49980"/>
    <cellStyle name="Warning Text 20 42" xfId="49981"/>
    <cellStyle name="Warning Text 20 43" xfId="49982"/>
    <cellStyle name="Warning Text 20 44" xfId="49983"/>
    <cellStyle name="Warning Text 20 45" xfId="49984"/>
    <cellStyle name="Warning Text 20 46" xfId="49985"/>
    <cellStyle name="Warning Text 20 47" xfId="49986"/>
    <cellStyle name="Warning Text 20 48" xfId="49987"/>
    <cellStyle name="Warning Text 20 49" xfId="49988"/>
    <cellStyle name="Warning Text 20 5" xfId="49989"/>
    <cellStyle name="Warning Text 20 50" xfId="49990"/>
    <cellStyle name="Warning Text 20 51" xfId="49991"/>
    <cellStyle name="Warning Text 20 52" xfId="49992"/>
    <cellStyle name="Warning Text 20 53" xfId="49993"/>
    <cellStyle name="Warning Text 20 54" xfId="49994"/>
    <cellStyle name="Warning Text 20 55" xfId="49995"/>
    <cellStyle name="Warning Text 20 56" xfId="49996"/>
    <cellStyle name="Warning Text 20 57" xfId="49997"/>
    <cellStyle name="Warning Text 20 58" xfId="49998"/>
    <cellStyle name="Warning Text 20 59" xfId="49999"/>
    <cellStyle name="Warning Text 20 6" xfId="50000"/>
    <cellStyle name="Warning Text 20 60" xfId="50001"/>
    <cellStyle name="Warning Text 20 61" xfId="50002"/>
    <cellStyle name="Warning Text 20 62" xfId="50003"/>
    <cellStyle name="Warning Text 20 63" xfId="50004"/>
    <cellStyle name="Warning Text 20 64" xfId="50005"/>
    <cellStyle name="Warning Text 20 65" xfId="50006"/>
    <cellStyle name="Warning Text 20 66" xfId="50007"/>
    <cellStyle name="Warning Text 20 67" xfId="50008"/>
    <cellStyle name="Warning Text 20 7" xfId="50009"/>
    <cellStyle name="Warning Text 20 8" xfId="50010"/>
    <cellStyle name="Warning Text 20 9" xfId="50011"/>
    <cellStyle name="Warning Text 21" xfId="1610"/>
    <cellStyle name="Warning Text 21 10" xfId="50012"/>
    <cellStyle name="Warning Text 21 11" xfId="50013"/>
    <cellStyle name="Warning Text 21 12" xfId="50014"/>
    <cellStyle name="Warning Text 21 13" xfId="50015"/>
    <cellStyle name="Warning Text 21 14" xfId="50016"/>
    <cellStyle name="Warning Text 21 15" xfId="50017"/>
    <cellStyle name="Warning Text 21 16" xfId="50018"/>
    <cellStyle name="Warning Text 21 17" xfId="50019"/>
    <cellStyle name="Warning Text 21 18" xfId="50020"/>
    <cellStyle name="Warning Text 21 19" xfId="50021"/>
    <cellStyle name="Warning Text 21 2" xfId="50022"/>
    <cellStyle name="Warning Text 21 20" xfId="50023"/>
    <cellStyle name="Warning Text 21 21" xfId="50024"/>
    <cellStyle name="Warning Text 21 22" xfId="50025"/>
    <cellStyle name="Warning Text 21 23" xfId="50026"/>
    <cellStyle name="Warning Text 21 24" xfId="50027"/>
    <cellStyle name="Warning Text 21 25" xfId="50028"/>
    <cellStyle name="Warning Text 21 26" xfId="50029"/>
    <cellStyle name="Warning Text 21 27" xfId="50030"/>
    <cellStyle name="Warning Text 21 28" xfId="50031"/>
    <cellStyle name="Warning Text 21 29" xfId="50032"/>
    <cellStyle name="Warning Text 21 3" xfId="50033"/>
    <cellStyle name="Warning Text 21 30" xfId="50034"/>
    <cellStyle name="Warning Text 21 31" xfId="50035"/>
    <cellStyle name="Warning Text 21 32" xfId="50036"/>
    <cellStyle name="Warning Text 21 33" xfId="50037"/>
    <cellStyle name="Warning Text 21 34" xfId="50038"/>
    <cellStyle name="Warning Text 21 35" xfId="50039"/>
    <cellStyle name="Warning Text 21 36" xfId="50040"/>
    <cellStyle name="Warning Text 21 37" xfId="50041"/>
    <cellStyle name="Warning Text 21 38" xfId="50042"/>
    <cellStyle name="Warning Text 21 39" xfId="50043"/>
    <cellStyle name="Warning Text 21 4" xfId="50044"/>
    <cellStyle name="Warning Text 21 40" xfId="50045"/>
    <cellStyle name="Warning Text 21 41" xfId="50046"/>
    <cellStyle name="Warning Text 21 42" xfId="50047"/>
    <cellStyle name="Warning Text 21 43" xfId="50048"/>
    <cellStyle name="Warning Text 21 44" xfId="50049"/>
    <cellStyle name="Warning Text 21 45" xfId="50050"/>
    <cellStyle name="Warning Text 21 46" xfId="50051"/>
    <cellStyle name="Warning Text 21 47" xfId="50052"/>
    <cellStyle name="Warning Text 21 48" xfId="50053"/>
    <cellStyle name="Warning Text 21 49" xfId="50054"/>
    <cellStyle name="Warning Text 21 5" xfId="50055"/>
    <cellStyle name="Warning Text 21 50" xfId="50056"/>
    <cellStyle name="Warning Text 21 51" xfId="50057"/>
    <cellStyle name="Warning Text 21 52" xfId="50058"/>
    <cellStyle name="Warning Text 21 53" xfId="50059"/>
    <cellStyle name="Warning Text 21 54" xfId="50060"/>
    <cellStyle name="Warning Text 21 55" xfId="50061"/>
    <cellStyle name="Warning Text 21 56" xfId="50062"/>
    <cellStyle name="Warning Text 21 57" xfId="50063"/>
    <cellStyle name="Warning Text 21 58" xfId="50064"/>
    <cellStyle name="Warning Text 21 59" xfId="50065"/>
    <cellStyle name="Warning Text 21 6" xfId="50066"/>
    <cellStyle name="Warning Text 21 60" xfId="50067"/>
    <cellStyle name="Warning Text 21 61" xfId="50068"/>
    <cellStyle name="Warning Text 21 62" xfId="50069"/>
    <cellStyle name="Warning Text 21 63" xfId="50070"/>
    <cellStyle name="Warning Text 21 64" xfId="50071"/>
    <cellStyle name="Warning Text 21 65" xfId="50072"/>
    <cellStyle name="Warning Text 21 66" xfId="50073"/>
    <cellStyle name="Warning Text 21 67" xfId="50074"/>
    <cellStyle name="Warning Text 21 7" xfId="50075"/>
    <cellStyle name="Warning Text 21 8" xfId="50076"/>
    <cellStyle name="Warning Text 21 9" xfId="50077"/>
    <cellStyle name="Warning Text 22" xfId="1611"/>
    <cellStyle name="Warning Text 22 10" xfId="50078"/>
    <cellStyle name="Warning Text 22 11" xfId="50079"/>
    <cellStyle name="Warning Text 22 12" xfId="50080"/>
    <cellStyle name="Warning Text 22 13" xfId="50081"/>
    <cellStyle name="Warning Text 22 14" xfId="50082"/>
    <cellStyle name="Warning Text 22 15" xfId="50083"/>
    <cellStyle name="Warning Text 22 16" xfId="50084"/>
    <cellStyle name="Warning Text 22 17" xfId="50085"/>
    <cellStyle name="Warning Text 22 18" xfId="50086"/>
    <cellStyle name="Warning Text 22 19" xfId="50087"/>
    <cellStyle name="Warning Text 22 2" xfId="50088"/>
    <cellStyle name="Warning Text 22 20" xfId="50089"/>
    <cellStyle name="Warning Text 22 21" xfId="50090"/>
    <cellStyle name="Warning Text 22 22" xfId="50091"/>
    <cellStyle name="Warning Text 22 23" xfId="50092"/>
    <cellStyle name="Warning Text 22 24" xfId="50093"/>
    <cellStyle name="Warning Text 22 25" xfId="50094"/>
    <cellStyle name="Warning Text 22 26" xfId="50095"/>
    <cellStyle name="Warning Text 22 27" xfId="50096"/>
    <cellStyle name="Warning Text 22 28" xfId="50097"/>
    <cellStyle name="Warning Text 22 29" xfId="50098"/>
    <cellStyle name="Warning Text 22 3" xfId="50099"/>
    <cellStyle name="Warning Text 22 30" xfId="50100"/>
    <cellStyle name="Warning Text 22 31" xfId="50101"/>
    <cellStyle name="Warning Text 22 32" xfId="50102"/>
    <cellStyle name="Warning Text 22 33" xfId="50103"/>
    <cellStyle name="Warning Text 22 34" xfId="50104"/>
    <cellStyle name="Warning Text 22 35" xfId="50105"/>
    <cellStyle name="Warning Text 22 36" xfId="50106"/>
    <cellStyle name="Warning Text 22 37" xfId="50107"/>
    <cellStyle name="Warning Text 22 38" xfId="50108"/>
    <cellStyle name="Warning Text 22 39" xfId="50109"/>
    <cellStyle name="Warning Text 22 4" xfId="50110"/>
    <cellStyle name="Warning Text 22 40" xfId="50111"/>
    <cellStyle name="Warning Text 22 41" xfId="50112"/>
    <cellStyle name="Warning Text 22 42" xfId="50113"/>
    <cellStyle name="Warning Text 22 43" xfId="50114"/>
    <cellStyle name="Warning Text 22 44" xfId="50115"/>
    <cellStyle name="Warning Text 22 45" xfId="50116"/>
    <cellStyle name="Warning Text 22 46" xfId="50117"/>
    <cellStyle name="Warning Text 22 47" xfId="50118"/>
    <cellStyle name="Warning Text 22 48" xfId="50119"/>
    <cellStyle name="Warning Text 22 49" xfId="50120"/>
    <cellStyle name="Warning Text 22 5" xfId="50121"/>
    <cellStyle name="Warning Text 22 50" xfId="50122"/>
    <cellStyle name="Warning Text 22 51" xfId="50123"/>
    <cellStyle name="Warning Text 22 52" xfId="50124"/>
    <cellStyle name="Warning Text 22 53" xfId="50125"/>
    <cellStyle name="Warning Text 22 54" xfId="50126"/>
    <cellStyle name="Warning Text 22 55" xfId="50127"/>
    <cellStyle name="Warning Text 22 56" xfId="50128"/>
    <cellStyle name="Warning Text 22 57" xfId="50129"/>
    <cellStyle name="Warning Text 22 58" xfId="50130"/>
    <cellStyle name="Warning Text 22 59" xfId="50131"/>
    <cellStyle name="Warning Text 22 6" xfId="50132"/>
    <cellStyle name="Warning Text 22 60" xfId="50133"/>
    <cellStyle name="Warning Text 22 61" xfId="50134"/>
    <cellStyle name="Warning Text 22 62" xfId="50135"/>
    <cellStyle name="Warning Text 22 63" xfId="50136"/>
    <cellStyle name="Warning Text 22 64" xfId="50137"/>
    <cellStyle name="Warning Text 22 65" xfId="50138"/>
    <cellStyle name="Warning Text 22 66" xfId="50139"/>
    <cellStyle name="Warning Text 22 67" xfId="50140"/>
    <cellStyle name="Warning Text 22 7" xfId="50141"/>
    <cellStyle name="Warning Text 22 8" xfId="50142"/>
    <cellStyle name="Warning Text 22 9" xfId="50143"/>
    <cellStyle name="Warning Text 23" xfId="1612"/>
    <cellStyle name="Warning Text 23 10" xfId="50144"/>
    <cellStyle name="Warning Text 23 11" xfId="50145"/>
    <cellStyle name="Warning Text 23 12" xfId="50146"/>
    <cellStyle name="Warning Text 23 13" xfId="50147"/>
    <cellStyle name="Warning Text 23 14" xfId="50148"/>
    <cellStyle name="Warning Text 23 15" xfId="50149"/>
    <cellStyle name="Warning Text 23 16" xfId="50150"/>
    <cellStyle name="Warning Text 23 17" xfId="50151"/>
    <cellStyle name="Warning Text 23 18" xfId="50152"/>
    <cellStyle name="Warning Text 23 19" xfId="50153"/>
    <cellStyle name="Warning Text 23 2" xfId="50154"/>
    <cellStyle name="Warning Text 23 20" xfId="50155"/>
    <cellStyle name="Warning Text 23 21" xfId="50156"/>
    <cellStyle name="Warning Text 23 22" xfId="50157"/>
    <cellStyle name="Warning Text 23 23" xfId="50158"/>
    <cellStyle name="Warning Text 23 24" xfId="50159"/>
    <cellStyle name="Warning Text 23 25" xfId="50160"/>
    <cellStyle name="Warning Text 23 26" xfId="50161"/>
    <cellStyle name="Warning Text 23 27" xfId="50162"/>
    <cellStyle name="Warning Text 23 28" xfId="50163"/>
    <cellStyle name="Warning Text 23 29" xfId="50164"/>
    <cellStyle name="Warning Text 23 3" xfId="50165"/>
    <cellStyle name="Warning Text 23 30" xfId="50166"/>
    <cellStyle name="Warning Text 23 31" xfId="50167"/>
    <cellStyle name="Warning Text 23 32" xfId="50168"/>
    <cellStyle name="Warning Text 23 33" xfId="50169"/>
    <cellStyle name="Warning Text 23 34" xfId="50170"/>
    <cellStyle name="Warning Text 23 35" xfId="50171"/>
    <cellStyle name="Warning Text 23 36" xfId="50172"/>
    <cellStyle name="Warning Text 23 37" xfId="50173"/>
    <cellStyle name="Warning Text 23 38" xfId="50174"/>
    <cellStyle name="Warning Text 23 39" xfId="50175"/>
    <cellStyle name="Warning Text 23 4" xfId="50176"/>
    <cellStyle name="Warning Text 23 40" xfId="50177"/>
    <cellStyle name="Warning Text 23 41" xfId="50178"/>
    <cellStyle name="Warning Text 23 42" xfId="50179"/>
    <cellStyle name="Warning Text 23 43" xfId="50180"/>
    <cellStyle name="Warning Text 23 44" xfId="50181"/>
    <cellStyle name="Warning Text 23 45" xfId="50182"/>
    <cellStyle name="Warning Text 23 46" xfId="50183"/>
    <cellStyle name="Warning Text 23 47" xfId="50184"/>
    <cellStyle name="Warning Text 23 48" xfId="50185"/>
    <cellStyle name="Warning Text 23 49" xfId="50186"/>
    <cellStyle name="Warning Text 23 5" xfId="50187"/>
    <cellStyle name="Warning Text 23 50" xfId="50188"/>
    <cellStyle name="Warning Text 23 51" xfId="50189"/>
    <cellStyle name="Warning Text 23 52" xfId="50190"/>
    <cellStyle name="Warning Text 23 53" xfId="50191"/>
    <cellStyle name="Warning Text 23 54" xfId="50192"/>
    <cellStyle name="Warning Text 23 55" xfId="50193"/>
    <cellStyle name="Warning Text 23 56" xfId="50194"/>
    <cellStyle name="Warning Text 23 57" xfId="50195"/>
    <cellStyle name="Warning Text 23 58" xfId="50196"/>
    <cellStyle name="Warning Text 23 59" xfId="50197"/>
    <cellStyle name="Warning Text 23 6" xfId="50198"/>
    <cellStyle name="Warning Text 23 60" xfId="50199"/>
    <cellStyle name="Warning Text 23 61" xfId="50200"/>
    <cellStyle name="Warning Text 23 62" xfId="50201"/>
    <cellStyle name="Warning Text 23 63" xfId="50202"/>
    <cellStyle name="Warning Text 23 64" xfId="50203"/>
    <cellStyle name="Warning Text 23 65" xfId="50204"/>
    <cellStyle name="Warning Text 23 66" xfId="50205"/>
    <cellStyle name="Warning Text 23 67" xfId="50206"/>
    <cellStyle name="Warning Text 23 7" xfId="50207"/>
    <cellStyle name="Warning Text 23 8" xfId="50208"/>
    <cellStyle name="Warning Text 23 9" xfId="50209"/>
    <cellStyle name="Warning Text 24" xfId="1613"/>
    <cellStyle name="Warning Text 24 10" xfId="50210"/>
    <cellStyle name="Warning Text 24 11" xfId="50211"/>
    <cellStyle name="Warning Text 24 12" xfId="50212"/>
    <cellStyle name="Warning Text 24 13" xfId="50213"/>
    <cellStyle name="Warning Text 24 14" xfId="50214"/>
    <cellStyle name="Warning Text 24 15" xfId="50215"/>
    <cellStyle name="Warning Text 24 16" xfId="50216"/>
    <cellStyle name="Warning Text 24 17" xfId="50217"/>
    <cellStyle name="Warning Text 24 18" xfId="50218"/>
    <cellStyle name="Warning Text 24 19" xfId="50219"/>
    <cellStyle name="Warning Text 24 2" xfId="50220"/>
    <cellStyle name="Warning Text 24 20" xfId="50221"/>
    <cellStyle name="Warning Text 24 21" xfId="50222"/>
    <cellStyle name="Warning Text 24 22" xfId="50223"/>
    <cellStyle name="Warning Text 24 23" xfId="50224"/>
    <cellStyle name="Warning Text 24 24" xfId="50225"/>
    <cellStyle name="Warning Text 24 25" xfId="50226"/>
    <cellStyle name="Warning Text 24 26" xfId="50227"/>
    <cellStyle name="Warning Text 24 27" xfId="50228"/>
    <cellStyle name="Warning Text 24 28" xfId="50229"/>
    <cellStyle name="Warning Text 24 29" xfId="50230"/>
    <cellStyle name="Warning Text 24 3" xfId="50231"/>
    <cellStyle name="Warning Text 24 30" xfId="50232"/>
    <cellStyle name="Warning Text 24 31" xfId="50233"/>
    <cellStyle name="Warning Text 24 32" xfId="50234"/>
    <cellStyle name="Warning Text 24 33" xfId="50235"/>
    <cellStyle name="Warning Text 24 34" xfId="50236"/>
    <cellStyle name="Warning Text 24 35" xfId="50237"/>
    <cellStyle name="Warning Text 24 36" xfId="50238"/>
    <cellStyle name="Warning Text 24 37" xfId="50239"/>
    <cellStyle name="Warning Text 24 38" xfId="50240"/>
    <cellStyle name="Warning Text 24 39" xfId="50241"/>
    <cellStyle name="Warning Text 24 4" xfId="50242"/>
    <cellStyle name="Warning Text 24 40" xfId="50243"/>
    <cellStyle name="Warning Text 24 41" xfId="50244"/>
    <cellStyle name="Warning Text 24 42" xfId="50245"/>
    <cellStyle name="Warning Text 24 43" xfId="50246"/>
    <cellStyle name="Warning Text 24 44" xfId="50247"/>
    <cellStyle name="Warning Text 24 45" xfId="50248"/>
    <cellStyle name="Warning Text 24 46" xfId="50249"/>
    <cellStyle name="Warning Text 24 47" xfId="50250"/>
    <cellStyle name="Warning Text 24 48" xfId="50251"/>
    <cellStyle name="Warning Text 24 49" xfId="50252"/>
    <cellStyle name="Warning Text 24 5" xfId="50253"/>
    <cellStyle name="Warning Text 24 50" xfId="50254"/>
    <cellStyle name="Warning Text 24 51" xfId="50255"/>
    <cellStyle name="Warning Text 24 52" xfId="50256"/>
    <cellStyle name="Warning Text 24 53" xfId="50257"/>
    <cellStyle name="Warning Text 24 54" xfId="50258"/>
    <cellStyle name="Warning Text 24 55" xfId="50259"/>
    <cellStyle name="Warning Text 24 56" xfId="50260"/>
    <cellStyle name="Warning Text 24 57" xfId="50261"/>
    <cellStyle name="Warning Text 24 58" xfId="50262"/>
    <cellStyle name="Warning Text 24 59" xfId="50263"/>
    <cellStyle name="Warning Text 24 6" xfId="50264"/>
    <cellStyle name="Warning Text 24 60" xfId="50265"/>
    <cellStyle name="Warning Text 24 61" xfId="50266"/>
    <cellStyle name="Warning Text 24 62" xfId="50267"/>
    <cellStyle name="Warning Text 24 63" xfId="50268"/>
    <cellStyle name="Warning Text 24 64" xfId="50269"/>
    <cellStyle name="Warning Text 24 65" xfId="50270"/>
    <cellStyle name="Warning Text 24 66" xfId="50271"/>
    <cellStyle name="Warning Text 24 67" xfId="50272"/>
    <cellStyle name="Warning Text 24 7" xfId="50273"/>
    <cellStyle name="Warning Text 24 8" xfId="50274"/>
    <cellStyle name="Warning Text 24 9" xfId="50275"/>
    <cellStyle name="Warning Text 25" xfId="1614"/>
    <cellStyle name="Warning Text 25 10" xfId="50276"/>
    <cellStyle name="Warning Text 25 11" xfId="50277"/>
    <cellStyle name="Warning Text 25 12" xfId="50278"/>
    <cellStyle name="Warning Text 25 13" xfId="50279"/>
    <cellStyle name="Warning Text 25 14" xfId="50280"/>
    <cellStyle name="Warning Text 25 15" xfId="50281"/>
    <cellStyle name="Warning Text 25 16" xfId="50282"/>
    <cellStyle name="Warning Text 25 17" xfId="50283"/>
    <cellStyle name="Warning Text 25 18" xfId="50284"/>
    <cellStyle name="Warning Text 25 19" xfId="50285"/>
    <cellStyle name="Warning Text 25 2" xfId="50286"/>
    <cellStyle name="Warning Text 25 20" xfId="50287"/>
    <cellStyle name="Warning Text 25 21" xfId="50288"/>
    <cellStyle name="Warning Text 25 22" xfId="50289"/>
    <cellStyle name="Warning Text 25 23" xfId="50290"/>
    <cellStyle name="Warning Text 25 24" xfId="50291"/>
    <cellStyle name="Warning Text 25 25" xfId="50292"/>
    <cellStyle name="Warning Text 25 26" xfId="50293"/>
    <cellStyle name="Warning Text 25 27" xfId="50294"/>
    <cellStyle name="Warning Text 25 28" xfId="50295"/>
    <cellStyle name="Warning Text 25 29" xfId="50296"/>
    <cellStyle name="Warning Text 25 3" xfId="50297"/>
    <cellStyle name="Warning Text 25 30" xfId="50298"/>
    <cellStyle name="Warning Text 25 31" xfId="50299"/>
    <cellStyle name="Warning Text 25 32" xfId="50300"/>
    <cellStyle name="Warning Text 25 33" xfId="50301"/>
    <cellStyle name="Warning Text 25 34" xfId="50302"/>
    <cellStyle name="Warning Text 25 35" xfId="50303"/>
    <cellStyle name="Warning Text 25 36" xfId="50304"/>
    <cellStyle name="Warning Text 25 37" xfId="50305"/>
    <cellStyle name="Warning Text 25 38" xfId="50306"/>
    <cellStyle name="Warning Text 25 39" xfId="50307"/>
    <cellStyle name="Warning Text 25 4" xfId="50308"/>
    <cellStyle name="Warning Text 25 40" xfId="50309"/>
    <cellStyle name="Warning Text 25 41" xfId="50310"/>
    <cellStyle name="Warning Text 25 42" xfId="50311"/>
    <cellStyle name="Warning Text 25 43" xfId="50312"/>
    <cellStyle name="Warning Text 25 44" xfId="50313"/>
    <cellStyle name="Warning Text 25 45" xfId="50314"/>
    <cellStyle name="Warning Text 25 46" xfId="50315"/>
    <cellStyle name="Warning Text 25 47" xfId="50316"/>
    <cellStyle name="Warning Text 25 48" xfId="50317"/>
    <cellStyle name="Warning Text 25 49" xfId="50318"/>
    <cellStyle name="Warning Text 25 5" xfId="50319"/>
    <cellStyle name="Warning Text 25 50" xfId="50320"/>
    <cellStyle name="Warning Text 25 51" xfId="50321"/>
    <cellStyle name="Warning Text 25 52" xfId="50322"/>
    <cellStyle name="Warning Text 25 53" xfId="50323"/>
    <cellStyle name="Warning Text 25 54" xfId="50324"/>
    <cellStyle name="Warning Text 25 55" xfId="50325"/>
    <cellStyle name="Warning Text 25 56" xfId="50326"/>
    <cellStyle name="Warning Text 25 57" xfId="50327"/>
    <cellStyle name="Warning Text 25 58" xfId="50328"/>
    <cellStyle name="Warning Text 25 59" xfId="50329"/>
    <cellStyle name="Warning Text 25 6" xfId="50330"/>
    <cellStyle name="Warning Text 25 60" xfId="50331"/>
    <cellStyle name="Warning Text 25 61" xfId="50332"/>
    <cellStyle name="Warning Text 25 62" xfId="50333"/>
    <cellStyle name="Warning Text 25 63" xfId="50334"/>
    <cellStyle name="Warning Text 25 64" xfId="50335"/>
    <cellStyle name="Warning Text 25 65" xfId="50336"/>
    <cellStyle name="Warning Text 25 66" xfId="50337"/>
    <cellStyle name="Warning Text 25 67" xfId="50338"/>
    <cellStyle name="Warning Text 25 7" xfId="50339"/>
    <cellStyle name="Warning Text 25 8" xfId="50340"/>
    <cellStyle name="Warning Text 25 9" xfId="50341"/>
    <cellStyle name="Warning Text 26" xfId="1615"/>
    <cellStyle name="Warning Text 26 10" xfId="50342"/>
    <cellStyle name="Warning Text 26 11" xfId="50343"/>
    <cellStyle name="Warning Text 26 12" xfId="50344"/>
    <cellStyle name="Warning Text 26 13" xfId="50345"/>
    <cellStyle name="Warning Text 26 14" xfId="50346"/>
    <cellStyle name="Warning Text 26 15" xfId="50347"/>
    <cellStyle name="Warning Text 26 16" xfId="50348"/>
    <cellStyle name="Warning Text 26 17" xfId="50349"/>
    <cellStyle name="Warning Text 26 18" xfId="50350"/>
    <cellStyle name="Warning Text 26 19" xfId="50351"/>
    <cellStyle name="Warning Text 26 2" xfId="50352"/>
    <cellStyle name="Warning Text 26 20" xfId="50353"/>
    <cellStyle name="Warning Text 26 21" xfId="50354"/>
    <cellStyle name="Warning Text 26 22" xfId="50355"/>
    <cellStyle name="Warning Text 26 23" xfId="50356"/>
    <cellStyle name="Warning Text 26 24" xfId="50357"/>
    <cellStyle name="Warning Text 26 25" xfId="50358"/>
    <cellStyle name="Warning Text 26 26" xfId="50359"/>
    <cellStyle name="Warning Text 26 27" xfId="50360"/>
    <cellStyle name="Warning Text 26 28" xfId="50361"/>
    <cellStyle name="Warning Text 26 29" xfId="50362"/>
    <cellStyle name="Warning Text 26 3" xfId="50363"/>
    <cellStyle name="Warning Text 26 30" xfId="50364"/>
    <cellStyle name="Warning Text 26 31" xfId="50365"/>
    <cellStyle name="Warning Text 26 32" xfId="50366"/>
    <cellStyle name="Warning Text 26 33" xfId="50367"/>
    <cellStyle name="Warning Text 26 34" xfId="50368"/>
    <cellStyle name="Warning Text 26 35" xfId="50369"/>
    <cellStyle name="Warning Text 26 36" xfId="50370"/>
    <cellStyle name="Warning Text 26 37" xfId="50371"/>
    <cellStyle name="Warning Text 26 38" xfId="50372"/>
    <cellStyle name="Warning Text 26 39" xfId="50373"/>
    <cellStyle name="Warning Text 26 4" xfId="50374"/>
    <cellStyle name="Warning Text 26 40" xfId="50375"/>
    <cellStyle name="Warning Text 26 41" xfId="50376"/>
    <cellStyle name="Warning Text 26 42" xfId="50377"/>
    <cellStyle name="Warning Text 26 43" xfId="50378"/>
    <cellStyle name="Warning Text 26 44" xfId="50379"/>
    <cellStyle name="Warning Text 26 45" xfId="50380"/>
    <cellStyle name="Warning Text 26 46" xfId="50381"/>
    <cellStyle name="Warning Text 26 47" xfId="50382"/>
    <cellStyle name="Warning Text 26 48" xfId="50383"/>
    <cellStyle name="Warning Text 26 49" xfId="50384"/>
    <cellStyle name="Warning Text 26 5" xfId="50385"/>
    <cellStyle name="Warning Text 26 50" xfId="50386"/>
    <cellStyle name="Warning Text 26 51" xfId="50387"/>
    <cellStyle name="Warning Text 26 52" xfId="50388"/>
    <cellStyle name="Warning Text 26 53" xfId="50389"/>
    <cellStyle name="Warning Text 26 54" xfId="50390"/>
    <cellStyle name="Warning Text 26 55" xfId="50391"/>
    <cellStyle name="Warning Text 26 56" xfId="50392"/>
    <cellStyle name="Warning Text 26 57" xfId="50393"/>
    <cellStyle name="Warning Text 26 58" xfId="50394"/>
    <cellStyle name="Warning Text 26 59" xfId="50395"/>
    <cellStyle name="Warning Text 26 6" xfId="50396"/>
    <cellStyle name="Warning Text 26 60" xfId="50397"/>
    <cellStyle name="Warning Text 26 61" xfId="50398"/>
    <cellStyle name="Warning Text 26 62" xfId="50399"/>
    <cellStyle name="Warning Text 26 63" xfId="50400"/>
    <cellStyle name="Warning Text 26 64" xfId="50401"/>
    <cellStyle name="Warning Text 26 65" xfId="50402"/>
    <cellStyle name="Warning Text 26 66" xfId="50403"/>
    <cellStyle name="Warning Text 26 67" xfId="50404"/>
    <cellStyle name="Warning Text 26 7" xfId="50405"/>
    <cellStyle name="Warning Text 26 8" xfId="50406"/>
    <cellStyle name="Warning Text 26 9" xfId="50407"/>
    <cellStyle name="Warning Text 27" xfId="1616"/>
    <cellStyle name="Warning Text 27 10" xfId="50408"/>
    <cellStyle name="Warning Text 27 11" xfId="50409"/>
    <cellStyle name="Warning Text 27 12" xfId="50410"/>
    <cellStyle name="Warning Text 27 13" xfId="50411"/>
    <cellStyle name="Warning Text 27 14" xfId="50412"/>
    <cellStyle name="Warning Text 27 15" xfId="50413"/>
    <cellStyle name="Warning Text 27 16" xfId="50414"/>
    <cellStyle name="Warning Text 27 17" xfId="50415"/>
    <cellStyle name="Warning Text 27 18" xfId="50416"/>
    <cellStyle name="Warning Text 27 19" xfId="50417"/>
    <cellStyle name="Warning Text 27 2" xfId="50418"/>
    <cellStyle name="Warning Text 27 20" xfId="50419"/>
    <cellStyle name="Warning Text 27 21" xfId="50420"/>
    <cellStyle name="Warning Text 27 22" xfId="50421"/>
    <cellStyle name="Warning Text 27 23" xfId="50422"/>
    <cellStyle name="Warning Text 27 24" xfId="50423"/>
    <cellStyle name="Warning Text 27 25" xfId="50424"/>
    <cellStyle name="Warning Text 27 26" xfId="50425"/>
    <cellStyle name="Warning Text 27 27" xfId="50426"/>
    <cellStyle name="Warning Text 27 28" xfId="50427"/>
    <cellStyle name="Warning Text 27 29" xfId="50428"/>
    <cellStyle name="Warning Text 27 3" xfId="50429"/>
    <cellStyle name="Warning Text 27 30" xfId="50430"/>
    <cellStyle name="Warning Text 27 31" xfId="50431"/>
    <cellStyle name="Warning Text 27 32" xfId="50432"/>
    <cellStyle name="Warning Text 27 33" xfId="50433"/>
    <cellStyle name="Warning Text 27 34" xfId="50434"/>
    <cellStyle name="Warning Text 27 35" xfId="50435"/>
    <cellStyle name="Warning Text 27 36" xfId="50436"/>
    <cellStyle name="Warning Text 27 37" xfId="50437"/>
    <cellStyle name="Warning Text 27 38" xfId="50438"/>
    <cellStyle name="Warning Text 27 39" xfId="50439"/>
    <cellStyle name="Warning Text 27 4" xfId="50440"/>
    <cellStyle name="Warning Text 27 40" xfId="50441"/>
    <cellStyle name="Warning Text 27 41" xfId="50442"/>
    <cellStyle name="Warning Text 27 42" xfId="50443"/>
    <cellStyle name="Warning Text 27 43" xfId="50444"/>
    <cellStyle name="Warning Text 27 44" xfId="50445"/>
    <cellStyle name="Warning Text 27 45" xfId="50446"/>
    <cellStyle name="Warning Text 27 46" xfId="50447"/>
    <cellStyle name="Warning Text 27 47" xfId="50448"/>
    <cellStyle name="Warning Text 27 48" xfId="50449"/>
    <cellStyle name="Warning Text 27 49" xfId="50450"/>
    <cellStyle name="Warning Text 27 5" xfId="50451"/>
    <cellStyle name="Warning Text 27 50" xfId="50452"/>
    <cellStyle name="Warning Text 27 51" xfId="50453"/>
    <cellStyle name="Warning Text 27 52" xfId="50454"/>
    <cellStyle name="Warning Text 27 53" xfId="50455"/>
    <cellStyle name="Warning Text 27 54" xfId="50456"/>
    <cellStyle name="Warning Text 27 55" xfId="50457"/>
    <cellStyle name="Warning Text 27 56" xfId="50458"/>
    <cellStyle name="Warning Text 27 57" xfId="50459"/>
    <cellStyle name="Warning Text 27 58" xfId="50460"/>
    <cellStyle name="Warning Text 27 59" xfId="50461"/>
    <cellStyle name="Warning Text 27 6" xfId="50462"/>
    <cellStyle name="Warning Text 27 60" xfId="50463"/>
    <cellStyle name="Warning Text 27 61" xfId="50464"/>
    <cellStyle name="Warning Text 27 62" xfId="50465"/>
    <cellStyle name="Warning Text 27 63" xfId="50466"/>
    <cellStyle name="Warning Text 27 64" xfId="50467"/>
    <cellStyle name="Warning Text 27 65" xfId="50468"/>
    <cellStyle name="Warning Text 27 66" xfId="50469"/>
    <cellStyle name="Warning Text 27 67" xfId="50470"/>
    <cellStyle name="Warning Text 27 7" xfId="50471"/>
    <cellStyle name="Warning Text 27 8" xfId="50472"/>
    <cellStyle name="Warning Text 27 9" xfId="50473"/>
    <cellStyle name="Warning Text 28" xfId="1617"/>
    <cellStyle name="Warning Text 28 10" xfId="50474"/>
    <cellStyle name="Warning Text 28 11" xfId="50475"/>
    <cellStyle name="Warning Text 28 12" xfId="50476"/>
    <cellStyle name="Warning Text 28 13" xfId="50477"/>
    <cellStyle name="Warning Text 28 14" xfId="50478"/>
    <cellStyle name="Warning Text 28 15" xfId="50479"/>
    <cellStyle name="Warning Text 28 16" xfId="50480"/>
    <cellStyle name="Warning Text 28 17" xfId="50481"/>
    <cellStyle name="Warning Text 28 18" xfId="50482"/>
    <cellStyle name="Warning Text 28 19" xfId="50483"/>
    <cellStyle name="Warning Text 28 2" xfId="50484"/>
    <cellStyle name="Warning Text 28 20" xfId="50485"/>
    <cellStyle name="Warning Text 28 21" xfId="50486"/>
    <cellStyle name="Warning Text 28 22" xfId="50487"/>
    <cellStyle name="Warning Text 28 23" xfId="50488"/>
    <cellStyle name="Warning Text 28 24" xfId="50489"/>
    <cellStyle name="Warning Text 28 25" xfId="50490"/>
    <cellStyle name="Warning Text 28 26" xfId="50491"/>
    <cellStyle name="Warning Text 28 27" xfId="50492"/>
    <cellStyle name="Warning Text 28 28" xfId="50493"/>
    <cellStyle name="Warning Text 28 29" xfId="50494"/>
    <cellStyle name="Warning Text 28 3" xfId="50495"/>
    <cellStyle name="Warning Text 28 30" xfId="50496"/>
    <cellStyle name="Warning Text 28 31" xfId="50497"/>
    <cellStyle name="Warning Text 28 32" xfId="50498"/>
    <cellStyle name="Warning Text 28 33" xfId="50499"/>
    <cellStyle name="Warning Text 28 34" xfId="50500"/>
    <cellStyle name="Warning Text 28 35" xfId="50501"/>
    <cellStyle name="Warning Text 28 36" xfId="50502"/>
    <cellStyle name="Warning Text 28 37" xfId="50503"/>
    <cellStyle name="Warning Text 28 38" xfId="50504"/>
    <cellStyle name="Warning Text 28 39" xfId="50505"/>
    <cellStyle name="Warning Text 28 4" xfId="50506"/>
    <cellStyle name="Warning Text 28 40" xfId="50507"/>
    <cellStyle name="Warning Text 28 41" xfId="50508"/>
    <cellStyle name="Warning Text 28 42" xfId="50509"/>
    <cellStyle name="Warning Text 28 43" xfId="50510"/>
    <cellStyle name="Warning Text 28 44" xfId="50511"/>
    <cellStyle name="Warning Text 28 45" xfId="50512"/>
    <cellStyle name="Warning Text 28 46" xfId="50513"/>
    <cellStyle name="Warning Text 28 47" xfId="50514"/>
    <cellStyle name="Warning Text 28 48" xfId="50515"/>
    <cellStyle name="Warning Text 28 49" xfId="50516"/>
    <cellStyle name="Warning Text 28 5" xfId="50517"/>
    <cellStyle name="Warning Text 28 50" xfId="50518"/>
    <cellStyle name="Warning Text 28 51" xfId="50519"/>
    <cellStyle name="Warning Text 28 52" xfId="50520"/>
    <cellStyle name="Warning Text 28 53" xfId="50521"/>
    <cellStyle name="Warning Text 28 54" xfId="50522"/>
    <cellStyle name="Warning Text 28 55" xfId="50523"/>
    <cellStyle name="Warning Text 28 56" xfId="50524"/>
    <cellStyle name="Warning Text 28 57" xfId="50525"/>
    <cellStyle name="Warning Text 28 58" xfId="50526"/>
    <cellStyle name="Warning Text 28 59" xfId="50527"/>
    <cellStyle name="Warning Text 28 6" xfId="50528"/>
    <cellStyle name="Warning Text 28 60" xfId="50529"/>
    <cellStyle name="Warning Text 28 61" xfId="50530"/>
    <cellStyle name="Warning Text 28 62" xfId="50531"/>
    <cellStyle name="Warning Text 28 63" xfId="50532"/>
    <cellStyle name="Warning Text 28 64" xfId="50533"/>
    <cellStyle name="Warning Text 28 65" xfId="50534"/>
    <cellStyle name="Warning Text 28 66" xfId="50535"/>
    <cellStyle name="Warning Text 28 67" xfId="50536"/>
    <cellStyle name="Warning Text 28 7" xfId="50537"/>
    <cellStyle name="Warning Text 28 8" xfId="50538"/>
    <cellStyle name="Warning Text 28 9" xfId="50539"/>
    <cellStyle name="Warning Text 29" xfId="1618"/>
    <cellStyle name="Warning Text 29 10" xfId="50540"/>
    <cellStyle name="Warning Text 29 11" xfId="50541"/>
    <cellStyle name="Warning Text 29 12" xfId="50542"/>
    <cellStyle name="Warning Text 29 13" xfId="50543"/>
    <cellStyle name="Warning Text 29 14" xfId="50544"/>
    <cellStyle name="Warning Text 29 15" xfId="50545"/>
    <cellStyle name="Warning Text 29 16" xfId="50546"/>
    <cellStyle name="Warning Text 29 17" xfId="50547"/>
    <cellStyle name="Warning Text 29 18" xfId="50548"/>
    <cellStyle name="Warning Text 29 19" xfId="50549"/>
    <cellStyle name="Warning Text 29 2" xfId="50550"/>
    <cellStyle name="Warning Text 29 20" xfId="50551"/>
    <cellStyle name="Warning Text 29 21" xfId="50552"/>
    <cellStyle name="Warning Text 29 22" xfId="50553"/>
    <cellStyle name="Warning Text 29 23" xfId="50554"/>
    <cellStyle name="Warning Text 29 24" xfId="50555"/>
    <cellStyle name="Warning Text 29 25" xfId="50556"/>
    <cellStyle name="Warning Text 29 26" xfId="50557"/>
    <cellStyle name="Warning Text 29 27" xfId="50558"/>
    <cellStyle name="Warning Text 29 28" xfId="50559"/>
    <cellStyle name="Warning Text 29 29" xfId="50560"/>
    <cellStyle name="Warning Text 29 3" xfId="50561"/>
    <cellStyle name="Warning Text 29 30" xfId="50562"/>
    <cellStyle name="Warning Text 29 31" xfId="50563"/>
    <cellStyle name="Warning Text 29 32" xfId="50564"/>
    <cellStyle name="Warning Text 29 33" xfId="50565"/>
    <cellStyle name="Warning Text 29 34" xfId="50566"/>
    <cellStyle name="Warning Text 29 35" xfId="50567"/>
    <cellStyle name="Warning Text 29 36" xfId="50568"/>
    <cellStyle name="Warning Text 29 37" xfId="50569"/>
    <cellStyle name="Warning Text 29 38" xfId="50570"/>
    <cellStyle name="Warning Text 29 39" xfId="50571"/>
    <cellStyle name="Warning Text 29 4" xfId="50572"/>
    <cellStyle name="Warning Text 29 40" xfId="50573"/>
    <cellStyle name="Warning Text 29 41" xfId="50574"/>
    <cellStyle name="Warning Text 29 42" xfId="50575"/>
    <cellStyle name="Warning Text 29 43" xfId="50576"/>
    <cellStyle name="Warning Text 29 44" xfId="50577"/>
    <cellStyle name="Warning Text 29 45" xfId="50578"/>
    <cellStyle name="Warning Text 29 46" xfId="50579"/>
    <cellStyle name="Warning Text 29 47" xfId="50580"/>
    <cellStyle name="Warning Text 29 48" xfId="50581"/>
    <cellStyle name="Warning Text 29 49" xfId="50582"/>
    <cellStyle name="Warning Text 29 5" xfId="50583"/>
    <cellStyle name="Warning Text 29 50" xfId="50584"/>
    <cellStyle name="Warning Text 29 51" xfId="50585"/>
    <cellStyle name="Warning Text 29 52" xfId="50586"/>
    <cellStyle name="Warning Text 29 53" xfId="50587"/>
    <cellStyle name="Warning Text 29 54" xfId="50588"/>
    <cellStyle name="Warning Text 29 55" xfId="50589"/>
    <cellStyle name="Warning Text 29 56" xfId="50590"/>
    <cellStyle name="Warning Text 29 57" xfId="50591"/>
    <cellStyle name="Warning Text 29 58" xfId="50592"/>
    <cellStyle name="Warning Text 29 59" xfId="50593"/>
    <cellStyle name="Warning Text 29 6" xfId="50594"/>
    <cellStyle name="Warning Text 29 60" xfId="50595"/>
    <cellStyle name="Warning Text 29 61" xfId="50596"/>
    <cellStyle name="Warning Text 29 62" xfId="50597"/>
    <cellStyle name="Warning Text 29 63" xfId="50598"/>
    <cellStyle name="Warning Text 29 64" xfId="50599"/>
    <cellStyle name="Warning Text 29 65" xfId="50600"/>
    <cellStyle name="Warning Text 29 66" xfId="50601"/>
    <cellStyle name="Warning Text 29 67" xfId="50602"/>
    <cellStyle name="Warning Text 29 7" xfId="50603"/>
    <cellStyle name="Warning Text 29 8" xfId="50604"/>
    <cellStyle name="Warning Text 29 9" xfId="50605"/>
    <cellStyle name="Warning Text 3" xfId="1619"/>
    <cellStyle name="Warning Text 3 10" xfId="50606"/>
    <cellStyle name="Warning Text 3 11" xfId="50607"/>
    <cellStyle name="Warning Text 3 12" xfId="50608"/>
    <cellStyle name="Warning Text 3 13" xfId="50609"/>
    <cellStyle name="Warning Text 3 14" xfId="50610"/>
    <cellStyle name="Warning Text 3 15" xfId="50611"/>
    <cellStyle name="Warning Text 3 16" xfId="50612"/>
    <cellStyle name="Warning Text 3 17" xfId="50613"/>
    <cellStyle name="Warning Text 3 18" xfId="50614"/>
    <cellStyle name="Warning Text 3 19" xfId="50615"/>
    <cellStyle name="Warning Text 3 2" xfId="50616"/>
    <cellStyle name="Warning Text 3 20" xfId="50617"/>
    <cellStyle name="Warning Text 3 21" xfId="50618"/>
    <cellStyle name="Warning Text 3 22" xfId="50619"/>
    <cellStyle name="Warning Text 3 23" xfId="50620"/>
    <cellStyle name="Warning Text 3 24" xfId="50621"/>
    <cellStyle name="Warning Text 3 25" xfId="50622"/>
    <cellStyle name="Warning Text 3 26" xfId="50623"/>
    <cellStyle name="Warning Text 3 27" xfId="50624"/>
    <cellStyle name="Warning Text 3 28" xfId="50625"/>
    <cellStyle name="Warning Text 3 29" xfId="50626"/>
    <cellStyle name="Warning Text 3 3" xfId="50627"/>
    <cellStyle name="Warning Text 3 30" xfId="50628"/>
    <cellStyle name="Warning Text 3 31" xfId="50629"/>
    <cellStyle name="Warning Text 3 32" xfId="50630"/>
    <cellStyle name="Warning Text 3 33" xfId="50631"/>
    <cellStyle name="Warning Text 3 34" xfId="50632"/>
    <cellStyle name="Warning Text 3 35" xfId="50633"/>
    <cellStyle name="Warning Text 3 36" xfId="50634"/>
    <cellStyle name="Warning Text 3 37" xfId="50635"/>
    <cellStyle name="Warning Text 3 38" xfId="50636"/>
    <cellStyle name="Warning Text 3 39" xfId="50637"/>
    <cellStyle name="Warning Text 3 4" xfId="50638"/>
    <cellStyle name="Warning Text 3 40" xfId="50639"/>
    <cellStyle name="Warning Text 3 41" xfId="50640"/>
    <cellStyle name="Warning Text 3 42" xfId="50641"/>
    <cellStyle name="Warning Text 3 43" xfId="50642"/>
    <cellStyle name="Warning Text 3 44" xfId="50643"/>
    <cellStyle name="Warning Text 3 45" xfId="50644"/>
    <cellStyle name="Warning Text 3 46" xfId="50645"/>
    <cellStyle name="Warning Text 3 47" xfId="50646"/>
    <cellStyle name="Warning Text 3 48" xfId="50647"/>
    <cellStyle name="Warning Text 3 49" xfId="50648"/>
    <cellStyle name="Warning Text 3 5" xfId="50649"/>
    <cellStyle name="Warning Text 3 50" xfId="50650"/>
    <cellStyle name="Warning Text 3 51" xfId="50651"/>
    <cellStyle name="Warning Text 3 52" xfId="50652"/>
    <cellStyle name="Warning Text 3 53" xfId="50653"/>
    <cellStyle name="Warning Text 3 54" xfId="50654"/>
    <cellStyle name="Warning Text 3 55" xfId="50655"/>
    <cellStyle name="Warning Text 3 56" xfId="50656"/>
    <cellStyle name="Warning Text 3 57" xfId="50657"/>
    <cellStyle name="Warning Text 3 58" xfId="50658"/>
    <cellStyle name="Warning Text 3 59" xfId="50659"/>
    <cellStyle name="Warning Text 3 6" xfId="50660"/>
    <cellStyle name="Warning Text 3 60" xfId="50661"/>
    <cellStyle name="Warning Text 3 61" xfId="50662"/>
    <cellStyle name="Warning Text 3 62" xfId="50663"/>
    <cellStyle name="Warning Text 3 63" xfId="50664"/>
    <cellStyle name="Warning Text 3 64" xfId="50665"/>
    <cellStyle name="Warning Text 3 65" xfId="50666"/>
    <cellStyle name="Warning Text 3 66" xfId="50667"/>
    <cellStyle name="Warning Text 3 67" xfId="50668"/>
    <cellStyle name="Warning Text 3 7" xfId="50669"/>
    <cellStyle name="Warning Text 3 8" xfId="50670"/>
    <cellStyle name="Warning Text 3 9" xfId="50671"/>
    <cellStyle name="Warning Text 30" xfId="1620"/>
    <cellStyle name="Warning Text 30 10" xfId="50672"/>
    <cellStyle name="Warning Text 30 11" xfId="50673"/>
    <cellStyle name="Warning Text 30 12" xfId="50674"/>
    <cellStyle name="Warning Text 30 13" xfId="50675"/>
    <cellStyle name="Warning Text 30 14" xfId="50676"/>
    <cellStyle name="Warning Text 30 15" xfId="50677"/>
    <cellStyle name="Warning Text 30 16" xfId="50678"/>
    <cellStyle name="Warning Text 30 17" xfId="50679"/>
    <cellStyle name="Warning Text 30 18" xfId="50680"/>
    <cellStyle name="Warning Text 30 19" xfId="50681"/>
    <cellStyle name="Warning Text 30 2" xfId="50682"/>
    <cellStyle name="Warning Text 30 20" xfId="50683"/>
    <cellStyle name="Warning Text 30 21" xfId="50684"/>
    <cellStyle name="Warning Text 30 22" xfId="50685"/>
    <cellStyle name="Warning Text 30 23" xfId="50686"/>
    <cellStyle name="Warning Text 30 24" xfId="50687"/>
    <cellStyle name="Warning Text 30 25" xfId="50688"/>
    <cellStyle name="Warning Text 30 26" xfId="50689"/>
    <cellStyle name="Warning Text 30 27" xfId="50690"/>
    <cellStyle name="Warning Text 30 28" xfId="50691"/>
    <cellStyle name="Warning Text 30 29" xfId="50692"/>
    <cellStyle name="Warning Text 30 3" xfId="50693"/>
    <cellStyle name="Warning Text 30 30" xfId="50694"/>
    <cellStyle name="Warning Text 30 31" xfId="50695"/>
    <cellStyle name="Warning Text 30 32" xfId="50696"/>
    <cellStyle name="Warning Text 30 33" xfId="50697"/>
    <cellStyle name="Warning Text 30 34" xfId="50698"/>
    <cellStyle name="Warning Text 30 35" xfId="50699"/>
    <cellStyle name="Warning Text 30 36" xfId="50700"/>
    <cellStyle name="Warning Text 30 37" xfId="50701"/>
    <cellStyle name="Warning Text 30 38" xfId="50702"/>
    <cellStyle name="Warning Text 30 39" xfId="50703"/>
    <cellStyle name="Warning Text 30 4" xfId="50704"/>
    <cellStyle name="Warning Text 30 40" xfId="50705"/>
    <cellStyle name="Warning Text 30 41" xfId="50706"/>
    <cellStyle name="Warning Text 30 42" xfId="50707"/>
    <cellStyle name="Warning Text 30 43" xfId="50708"/>
    <cellStyle name="Warning Text 30 44" xfId="50709"/>
    <cellStyle name="Warning Text 30 45" xfId="50710"/>
    <cellStyle name="Warning Text 30 46" xfId="50711"/>
    <cellStyle name="Warning Text 30 47" xfId="50712"/>
    <cellStyle name="Warning Text 30 48" xfId="50713"/>
    <cellStyle name="Warning Text 30 49" xfId="50714"/>
    <cellStyle name="Warning Text 30 5" xfId="50715"/>
    <cellStyle name="Warning Text 30 50" xfId="50716"/>
    <cellStyle name="Warning Text 30 51" xfId="50717"/>
    <cellStyle name="Warning Text 30 52" xfId="50718"/>
    <cellStyle name="Warning Text 30 53" xfId="50719"/>
    <cellStyle name="Warning Text 30 54" xfId="50720"/>
    <cellStyle name="Warning Text 30 55" xfId="50721"/>
    <cellStyle name="Warning Text 30 56" xfId="50722"/>
    <cellStyle name="Warning Text 30 57" xfId="50723"/>
    <cellStyle name="Warning Text 30 58" xfId="50724"/>
    <cellStyle name="Warning Text 30 59" xfId="50725"/>
    <cellStyle name="Warning Text 30 6" xfId="50726"/>
    <cellStyle name="Warning Text 30 60" xfId="50727"/>
    <cellStyle name="Warning Text 30 61" xfId="50728"/>
    <cellStyle name="Warning Text 30 62" xfId="50729"/>
    <cellStyle name="Warning Text 30 63" xfId="50730"/>
    <cellStyle name="Warning Text 30 64" xfId="50731"/>
    <cellStyle name="Warning Text 30 65" xfId="50732"/>
    <cellStyle name="Warning Text 30 66" xfId="50733"/>
    <cellStyle name="Warning Text 30 67" xfId="50734"/>
    <cellStyle name="Warning Text 30 7" xfId="50735"/>
    <cellStyle name="Warning Text 30 8" xfId="50736"/>
    <cellStyle name="Warning Text 30 9" xfId="50737"/>
    <cellStyle name="Warning Text 31" xfId="1621"/>
    <cellStyle name="Warning Text 31 10" xfId="50738"/>
    <cellStyle name="Warning Text 31 11" xfId="50739"/>
    <cellStyle name="Warning Text 31 12" xfId="50740"/>
    <cellStyle name="Warning Text 31 13" xfId="50741"/>
    <cellStyle name="Warning Text 31 14" xfId="50742"/>
    <cellStyle name="Warning Text 31 15" xfId="50743"/>
    <cellStyle name="Warning Text 31 16" xfId="50744"/>
    <cellStyle name="Warning Text 31 17" xfId="50745"/>
    <cellStyle name="Warning Text 31 18" xfId="50746"/>
    <cellStyle name="Warning Text 31 19" xfId="50747"/>
    <cellStyle name="Warning Text 31 2" xfId="50748"/>
    <cellStyle name="Warning Text 31 20" xfId="50749"/>
    <cellStyle name="Warning Text 31 21" xfId="50750"/>
    <cellStyle name="Warning Text 31 22" xfId="50751"/>
    <cellStyle name="Warning Text 31 23" xfId="50752"/>
    <cellStyle name="Warning Text 31 24" xfId="50753"/>
    <cellStyle name="Warning Text 31 25" xfId="50754"/>
    <cellStyle name="Warning Text 31 26" xfId="50755"/>
    <cellStyle name="Warning Text 31 27" xfId="50756"/>
    <cellStyle name="Warning Text 31 28" xfId="50757"/>
    <cellStyle name="Warning Text 31 29" xfId="50758"/>
    <cellStyle name="Warning Text 31 3" xfId="50759"/>
    <cellStyle name="Warning Text 31 30" xfId="50760"/>
    <cellStyle name="Warning Text 31 31" xfId="50761"/>
    <cellStyle name="Warning Text 31 32" xfId="50762"/>
    <cellStyle name="Warning Text 31 33" xfId="50763"/>
    <cellStyle name="Warning Text 31 34" xfId="50764"/>
    <cellStyle name="Warning Text 31 35" xfId="50765"/>
    <cellStyle name="Warning Text 31 36" xfId="50766"/>
    <cellStyle name="Warning Text 31 37" xfId="50767"/>
    <cellStyle name="Warning Text 31 38" xfId="50768"/>
    <cellStyle name="Warning Text 31 39" xfId="50769"/>
    <cellStyle name="Warning Text 31 4" xfId="50770"/>
    <cellStyle name="Warning Text 31 40" xfId="50771"/>
    <cellStyle name="Warning Text 31 41" xfId="50772"/>
    <cellStyle name="Warning Text 31 42" xfId="50773"/>
    <cellStyle name="Warning Text 31 43" xfId="50774"/>
    <cellStyle name="Warning Text 31 44" xfId="50775"/>
    <cellStyle name="Warning Text 31 45" xfId="50776"/>
    <cellStyle name="Warning Text 31 46" xfId="50777"/>
    <cellStyle name="Warning Text 31 47" xfId="50778"/>
    <cellStyle name="Warning Text 31 48" xfId="50779"/>
    <cellStyle name="Warning Text 31 49" xfId="50780"/>
    <cellStyle name="Warning Text 31 5" xfId="50781"/>
    <cellStyle name="Warning Text 31 50" xfId="50782"/>
    <cellStyle name="Warning Text 31 51" xfId="50783"/>
    <cellStyle name="Warning Text 31 52" xfId="50784"/>
    <cellStyle name="Warning Text 31 53" xfId="50785"/>
    <cellStyle name="Warning Text 31 54" xfId="50786"/>
    <cellStyle name="Warning Text 31 55" xfId="50787"/>
    <cellStyle name="Warning Text 31 56" xfId="50788"/>
    <cellStyle name="Warning Text 31 57" xfId="50789"/>
    <cellStyle name="Warning Text 31 58" xfId="50790"/>
    <cellStyle name="Warning Text 31 59" xfId="50791"/>
    <cellStyle name="Warning Text 31 6" xfId="50792"/>
    <cellStyle name="Warning Text 31 60" xfId="50793"/>
    <cellStyle name="Warning Text 31 61" xfId="50794"/>
    <cellStyle name="Warning Text 31 62" xfId="50795"/>
    <cellStyle name="Warning Text 31 63" xfId="50796"/>
    <cellStyle name="Warning Text 31 64" xfId="50797"/>
    <cellStyle name="Warning Text 31 65" xfId="50798"/>
    <cellStyle name="Warning Text 31 66" xfId="50799"/>
    <cellStyle name="Warning Text 31 67" xfId="50800"/>
    <cellStyle name="Warning Text 31 7" xfId="50801"/>
    <cellStyle name="Warning Text 31 8" xfId="50802"/>
    <cellStyle name="Warning Text 31 9" xfId="50803"/>
    <cellStyle name="Warning Text 4" xfId="1622"/>
    <cellStyle name="Warning Text 4 10" xfId="50804"/>
    <cellStyle name="Warning Text 4 11" xfId="50805"/>
    <cellStyle name="Warning Text 4 12" xfId="50806"/>
    <cellStyle name="Warning Text 4 13" xfId="50807"/>
    <cellStyle name="Warning Text 4 14" xfId="50808"/>
    <cellStyle name="Warning Text 4 15" xfId="50809"/>
    <cellStyle name="Warning Text 4 16" xfId="50810"/>
    <cellStyle name="Warning Text 4 17" xfId="50811"/>
    <cellStyle name="Warning Text 4 18" xfId="50812"/>
    <cellStyle name="Warning Text 4 19" xfId="50813"/>
    <cellStyle name="Warning Text 4 2" xfId="50814"/>
    <cellStyle name="Warning Text 4 20" xfId="50815"/>
    <cellStyle name="Warning Text 4 21" xfId="50816"/>
    <cellStyle name="Warning Text 4 22" xfId="50817"/>
    <cellStyle name="Warning Text 4 23" xfId="50818"/>
    <cellStyle name="Warning Text 4 24" xfId="50819"/>
    <cellStyle name="Warning Text 4 25" xfId="50820"/>
    <cellStyle name="Warning Text 4 26" xfId="50821"/>
    <cellStyle name="Warning Text 4 27" xfId="50822"/>
    <cellStyle name="Warning Text 4 28" xfId="50823"/>
    <cellStyle name="Warning Text 4 29" xfId="50824"/>
    <cellStyle name="Warning Text 4 3" xfId="50825"/>
    <cellStyle name="Warning Text 4 30" xfId="50826"/>
    <cellStyle name="Warning Text 4 31" xfId="50827"/>
    <cellStyle name="Warning Text 4 32" xfId="50828"/>
    <cellStyle name="Warning Text 4 33" xfId="50829"/>
    <cellStyle name="Warning Text 4 34" xfId="50830"/>
    <cellStyle name="Warning Text 4 35" xfId="50831"/>
    <cellStyle name="Warning Text 4 36" xfId="50832"/>
    <cellStyle name="Warning Text 4 37" xfId="50833"/>
    <cellStyle name="Warning Text 4 38" xfId="50834"/>
    <cellStyle name="Warning Text 4 39" xfId="50835"/>
    <cellStyle name="Warning Text 4 4" xfId="50836"/>
    <cellStyle name="Warning Text 4 40" xfId="50837"/>
    <cellStyle name="Warning Text 4 41" xfId="50838"/>
    <cellStyle name="Warning Text 4 42" xfId="50839"/>
    <cellStyle name="Warning Text 4 43" xfId="50840"/>
    <cellStyle name="Warning Text 4 44" xfId="50841"/>
    <cellStyle name="Warning Text 4 45" xfId="50842"/>
    <cellStyle name="Warning Text 4 46" xfId="50843"/>
    <cellStyle name="Warning Text 4 47" xfId="50844"/>
    <cellStyle name="Warning Text 4 48" xfId="50845"/>
    <cellStyle name="Warning Text 4 49" xfId="50846"/>
    <cellStyle name="Warning Text 4 5" xfId="50847"/>
    <cellStyle name="Warning Text 4 50" xfId="50848"/>
    <cellStyle name="Warning Text 4 51" xfId="50849"/>
    <cellStyle name="Warning Text 4 52" xfId="50850"/>
    <cellStyle name="Warning Text 4 53" xfId="50851"/>
    <cellStyle name="Warning Text 4 54" xfId="50852"/>
    <cellStyle name="Warning Text 4 55" xfId="50853"/>
    <cellStyle name="Warning Text 4 56" xfId="50854"/>
    <cellStyle name="Warning Text 4 57" xfId="50855"/>
    <cellStyle name="Warning Text 4 58" xfId="50856"/>
    <cellStyle name="Warning Text 4 59" xfId="50857"/>
    <cellStyle name="Warning Text 4 6" xfId="50858"/>
    <cellStyle name="Warning Text 4 60" xfId="50859"/>
    <cellStyle name="Warning Text 4 61" xfId="50860"/>
    <cellStyle name="Warning Text 4 62" xfId="50861"/>
    <cellStyle name="Warning Text 4 63" xfId="50862"/>
    <cellStyle name="Warning Text 4 64" xfId="50863"/>
    <cellStyle name="Warning Text 4 65" xfId="50864"/>
    <cellStyle name="Warning Text 4 66" xfId="50865"/>
    <cellStyle name="Warning Text 4 67" xfId="50866"/>
    <cellStyle name="Warning Text 4 7" xfId="50867"/>
    <cellStyle name="Warning Text 4 8" xfId="50868"/>
    <cellStyle name="Warning Text 4 9" xfId="50869"/>
    <cellStyle name="Warning Text 5" xfId="1623"/>
    <cellStyle name="Warning Text 5 10" xfId="50870"/>
    <cellStyle name="Warning Text 5 11" xfId="50871"/>
    <cellStyle name="Warning Text 5 12" xfId="50872"/>
    <cellStyle name="Warning Text 5 13" xfId="50873"/>
    <cellStyle name="Warning Text 5 14" xfId="50874"/>
    <cellStyle name="Warning Text 5 15" xfId="50875"/>
    <cellStyle name="Warning Text 5 16" xfId="50876"/>
    <cellStyle name="Warning Text 5 17" xfId="50877"/>
    <cellStyle name="Warning Text 5 18" xfId="50878"/>
    <cellStyle name="Warning Text 5 19" xfId="50879"/>
    <cellStyle name="Warning Text 5 2" xfId="50880"/>
    <cellStyle name="Warning Text 5 20" xfId="50881"/>
    <cellStyle name="Warning Text 5 21" xfId="50882"/>
    <cellStyle name="Warning Text 5 22" xfId="50883"/>
    <cellStyle name="Warning Text 5 23" xfId="50884"/>
    <cellStyle name="Warning Text 5 24" xfId="50885"/>
    <cellStyle name="Warning Text 5 25" xfId="50886"/>
    <cellStyle name="Warning Text 5 26" xfId="50887"/>
    <cellStyle name="Warning Text 5 27" xfId="50888"/>
    <cellStyle name="Warning Text 5 28" xfId="50889"/>
    <cellStyle name="Warning Text 5 29" xfId="50890"/>
    <cellStyle name="Warning Text 5 3" xfId="50891"/>
    <cellStyle name="Warning Text 5 30" xfId="50892"/>
    <cellStyle name="Warning Text 5 31" xfId="50893"/>
    <cellStyle name="Warning Text 5 32" xfId="50894"/>
    <cellStyle name="Warning Text 5 33" xfId="50895"/>
    <cellStyle name="Warning Text 5 34" xfId="50896"/>
    <cellStyle name="Warning Text 5 35" xfId="50897"/>
    <cellStyle name="Warning Text 5 36" xfId="50898"/>
    <cellStyle name="Warning Text 5 37" xfId="50899"/>
    <cellStyle name="Warning Text 5 38" xfId="50900"/>
    <cellStyle name="Warning Text 5 39" xfId="50901"/>
    <cellStyle name="Warning Text 5 4" xfId="50902"/>
    <cellStyle name="Warning Text 5 40" xfId="50903"/>
    <cellStyle name="Warning Text 5 41" xfId="50904"/>
    <cellStyle name="Warning Text 5 42" xfId="50905"/>
    <cellStyle name="Warning Text 5 43" xfId="50906"/>
    <cellStyle name="Warning Text 5 44" xfId="50907"/>
    <cellStyle name="Warning Text 5 45" xfId="50908"/>
    <cellStyle name="Warning Text 5 46" xfId="50909"/>
    <cellStyle name="Warning Text 5 47" xfId="50910"/>
    <cellStyle name="Warning Text 5 48" xfId="50911"/>
    <cellStyle name="Warning Text 5 49" xfId="50912"/>
    <cellStyle name="Warning Text 5 5" xfId="50913"/>
    <cellStyle name="Warning Text 5 50" xfId="50914"/>
    <cellStyle name="Warning Text 5 51" xfId="50915"/>
    <cellStyle name="Warning Text 5 52" xfId="50916"/>
    <cellStyle name="Warning Text 5 53" xfId="50917"/>
    <cellStyle name="Warning Text 5 54" xfId="50918"/>
    <cellStyle name="Warning Text 5 55" xfId="50919"/>
    <cellStyle name="Warning Text 5 56" xfId="50920"/>
    <cellStyle name="Warning Text 5 57" xfId="50921"/>
    <cellStyle name="Warning Text 5 58" xfId="50922"/>
    <cellStyle name="Warning Text 5 59" xfId="50923"/>
    <cellStyle name="Warning Text 5 6" xfId="50924"/>
    <cellStyle name="Warning Text 5 60" xfId="50925"/>
    <cellStyle name="Warning Text 5 61" xfId="50926"/>
    <cellStyle name="Warning Text 5 62" xfId="50927"/>
    <cellStyle name="Warning Text 5 63" xfId="50928"/>
    <cellStyle name="Warning Text 5 64" xfId="50929"/>
    <cellStyle name="Warning Text 5 65" xfId="50930"/>
    <cellStyle name="Warning Text 5 66" xfId="50931"/>
    <cellStyle name="Warning Text 5 67" xfId="50932"/>
    <cellStyle name="Warning Text 5 7" xfId="50933"/>
    <cellStyle name="Warning Text 5 8" xfId="50934"/>
    <cellStyle name="Warning Text 5 9" xfId="50935"/>
    <cellStyle name="Warning Text 6" xfId="1624"/>
    <cellStyle name="Warning Text 6 10" xfId="50936"/>
    <cellStyle name="Warning Text 6 11" xfId="50937"/>
    <cellStyle name="Warning Text 6 12" xfId="50938"/>
    <cellStyle name="Warning Text 6 13" xfId="50939"/>
    <cellStyle name="Warning Text 6 14" xfId="50940"/>
    <cellStyle name="Warning Text 6 15" xfId="50941"/>
    <cellStyle name="Warning Text 6 16" xfId="50942"/>
    <cellStyle name="Warning Text 6 17" xfId="50943"/>
    <cellStyle name="Warning Text 6 18" xfId="50944"/>
    <cellStyle name="Warning Text 6 19" xfId="50945"/>
    <cellStyle name="Warning Text 6 2" xfId="50946"/>
    <cellStyle name="Warning Text 6 20" xfId="50947"/>
    <cellStyle name="Warning Text 6 21" xfId="50948"/>
    <cellStyle name="Warning Text 6 22" xfId="50949"/>
    <cellStyle name="Warning Text 6 23" xfId="50950"/>
    <cellStyle name="Warning Text 6 24" xfId="50951"/>
    <cellStyle name="Warning Text 6 25" xfId="50952"/>
    <cellStyle name="Warning Text 6 26" xfId="50953"/>
    <cellStyle name="Warning Text 6 27" xfId="50954"/>
    <cellStyle name="Warning Text 6 28" xfId="50955"/>
    <cellStyle name="Warning Text 6 29" xfId="50956"/>
    <cellStyle name="Warning Text 6 3" xfId="50957"/>
    <cellStyle name="Warning Text 6 30" xfId="50958"/>
    <cellStyle name="Warning Text 6 31" xfId="50959"/>
    <cellStyle name="Warning Text 6 32" xfId="50960"/>
    <cellStyle name="Warning Text 6 33" xfId="50961"/>
    <cellStyle name="Warning Text 6 34" xfId="50962"/>
    <cellStyle name="Warning Text 6 35" xfId="50963"/>
    <cellStyle name="Warning Text 6 36" xfId="50964"/>
    <cellStyle name="Warning Text 6 37" xfId="50965"/>
    <cellStyle name="Warning Text 6 38" xfId="50966"/>
    <cellStyle name="Warning Text 6 39" xfId="50967"/>
    <cellStyle name="Warning Text 6 4" xfId="50968"/>
    <cellStyle name="Warning Text 6 40" xfId="50969"/>
    <cellStyle name="Warning Text 6 41" xfId="50970"/>
    <cellStyle name="Warning Text 6 42" xfId="50971"/>
    <cellStyle name="Warning Text 6 43" xfId="50972"/>
    <cellStyle name="Warning Text 6 44" xfId="50973"/>
    <cellStyle name="Warning Text 6 45" xfId="50974"/>
    <cellStyle name="Warning Text 6 46" xfId="50975"/>
    <cellStyle name="Warning Text 6 47" xfId="50976"/>
    <cellStyle name="Warning Text 6 48" xfId="50977"/>
    <cellStyle name="Warning Text 6 49" xfId="50978"/>
    <cellStyle name="Warning Text 6 5" xfId="50979"/>
    <cellStyle name="Warning Text 6 50" xfId="50980"/>
    <cellStyle name="Warning Text 6 51" xfId="50981"/>
    <cellStyle name="Warning Text 6 52" xfId="50982"/>
    <cellStyle name="Warning Text 6 53" xfId="50983"/>
    <cellStyle name="Warning Text 6 54" xfId="50984"/>
    <cellStyle name="Warning Text 6 55" xfId="50985"/>
    <cellStyle name="Warning Text 6 56" xfId="50986"/>
    <cellStyle name="Warning Text 6 57" xfId="50987"/>
    <cellStyle name="Warning Text 6 58" xfId="50988"/>
    <cellStyle name="Warning Text 6 59" xfId="50989"/>
    <cellStyle name="Warning Text 6 6" xfId="50990"/>
    <cellStyle name="Warning Text 6 60" xfId="50991"/>
    <cellStyle name="Warning Text 6 61" xfId="50992"/>
    <cellStyle name="Warning Text 6 62" xfId="50993"/>
    <cellStyle name="Warning Text 6 63" xfId="50994"/>
    <cellStyle name="Warning Text 6 64" xfId="50995"/>
    <cellStyle name="Warning Text 6 65" xfId="50996"/>
    <cellStyle name="Warning Text 6 66" xfId="50997"/>
    <cellStyle name="Warning Text 6 67" xfId="50998"/>
    <cellStyle name="Warning Text 6 7" xfId="50999"/>
    <cellStyle name="Warning Text 6 8" xfId="51000"/>
    <cellStyle name="Warning Text 6 9" xfId="51001"/>
    <cellStyle name="Warning Text 7" xfId="1625"/>
    <cellStyle name="Warning Text 7 10" xfId="51002"/>
    <cellStyle name="Warning Text 7 11" xfId="51003"/>
    <cellStyle name="Warning Text 7 12" xfId="51004"/>
    <cellStyle name="Warning Text 7 13" xfId="51005"/>
    <cellStyle name="Warning Text 7 14" xfId="51006"/>
    <cellStyle name="Warning Text 7 15" xfId="51007"/>
    <cellStyle name="Warning Text 7 16" xfId="51008"/>
    <cellStyle name="Warning Text 7 17" xfId="51009"/>
    <cellStyle name="Warning Text 7 18" xfId="51010"/>
    <cellStyle name="Warning Text 7 19" xfId="51011"/>
    <cellStyle name="Warning Text 7 2" xfId="51012"/>
    <cellStyle name="Warning Text 7 20" xfId="51013"/>
    <cellStyle name="Warning Text 7 21" xfId="51014"/>
    <cellStyle name="Warning Text 7 22" xfId="51015"/>
    <cellStyle name="Warning Text 7 23" xfId="51016"/>
    <cellStyle name="Warning Text 7 24" xfId="51017"/>
    <cellStyle name="Warning Text 7 25" xfId="51018"/>
    <cellStyle name="Warning Text 7 26" xfId="51019"/>
    <cellStyle name="Warning Text 7 27" xfId="51020"/>
    <cellStyle name="Warning Text 7 28" xfId="51021"/>
    <cellStyle name="Warning Text 7 29" xfId="51022"/>
    <cellStyle name="Warning Text 7 3" xfId="51023"/>
    <cellStyle name="Warning Text 7 30" xfId="51024"/>
    <cellStyle name="Warning Text 7 31" xfId="51025"/>
    <cellStyle name="Warning Text 7 32" xfId="51026"/>
    <cellStyle name="Warning Text 7 33" xfId="51027"/>
    <cellStyle name="Warning Text 7 34" xfId="51028"/>
    <cellStyle name="Warning Text 7 35" xfId="51029"/>
    <cellStyle name="Warning Text 7 36" xfId="51030"/>
    <cellStyle name="Warning Text 7 37" xfId="51031"/>
    <cellStyle name="Warning Text 7 38" xfId="51032"/>
    <cellStyle name="Warning Text 7 39" xfId="51033"/>
    <cellStyle name="Warning Text 7 4" xfId="51034"/>
    <cellStyle name="Warning Text 7 40" xfId="51035"/>
    <cellStyle name="Warning Text 7 41" xfId="51036"/>
    <cellStyle name="Warning Text 7 42" xfId="51037"/>
    <cellStyle name="Warning Text 7 43" xfId="51038"/>
    <cellStyle name="Warning Text 7 44" xfId="51039"/>
    <cellStyle name="Warning Text 7 45" xfId="51040"/>
    <cellStyle name="Warning Text 7 46" xfId="51041"/>
    <cellStyle name="Warning Text 7 47" xfId="51042"/>
    <cellStyle name="Warning Text 7 48" xfId="51043"/>
    <cellStyle name="Warning Text 7 49" xfId="51044"/>
    <cellStyle name="Warning Text 7 5" xfId="51045"/>
    <cellStyle name="Warning Text 7 50" xfId="51046"/>
    <cellStyle name="Warning Text 7 51" xfId="51047"/>
    <cellStyle name="Warning Text 7 52" xfId="51048"/>
    <cellStyle name="Warning Text 7 53" xfId="51049"/>
    <cellStyle name="Warning Text 7 54" xfId="51050"/>
    <cellStyle name="Warning Text 7 55" xfId="51051"/>
    <cellStyle name="Warning Text 7 56" xfId="51052"/>
    <cellStyle name="Warning Text 7 57" xfId="51053"/>
    <cellStyle name="Warning Text 7 58" xfId="51054"/>
    <cellStyle name="Warning Text 7 59" xfId="51055"/>
    <cellStyle name="Warning Text 7 6" xfId="51056"/>
    <cellStyle name="Warning Text 7 60" xfId="51057"/>
    <cellStyle name="Warning Text 7 61" xfId="51058"/>
    <cellStyle name="Warning Text 7 62" xfId="51059"/>
    <cellStyle name="Warning Text 7 63" xfId="51060"/>
    <cellStyle name="Warning Text 7 64" xfId="51061"/>
    <cellStyle name="Warning Text 7 65" xfId="51062"/>
    <cellStyle name="Warning Text 7 66" xfId="51063"/>
    <cellStyle name="Warning Text 7 67" xfId="51064"/>
    <cellStyle name="Warning Text 7 7" xfId="51065"/>
    <cellStyle name="Warning Text 7 8" xfId="51066"/>
    <cellStyle name="Warning Text 7 9" xfId="51067"/>
    <cellStyle name="Warning Text 8" xfId="1626"/>
    <cellStyle name="Warning Text 8 10" xfId="51068"/>
    <cellStyle name="Warning Text 8 11" xfId="51069"/>
    <cellStyle name="Warning Text 8 12" xfId="51070"/>
    <cellStyle name="Warning Text 8 13" xfId="51071"/>
    <cellStyle name="Warning Text 8 14" xfId="51072"/>
    <cellStyle name="Warning Text 8 15" xfId="51073"/>
    <cellStyle name="Warning Text 8 16" xfId="51074"/>
    <cellStyle name="Warning Text 8 17" xfId="51075"/>
    <cellStyle name="Warning Text 8 18" xfId="51076"/>
    <cellStyle name="Warning Text 8 19" xfId="51077"/>
    <cellStyle name="Warning Text 8 2" xfId="51078"/>
    <cellStyle name="Warning Text 8 20" xfId="51079"/>
    <cellStyle name="Warning Text 8 21" xfId="51080"/>
    <cellStyle name="Warning Text 8 22" xfId="51081"/>
    <cellStyle name="Warning Text 8 23" xfId="51082"/>
    <cellStyle name="Warning Text 8 24" xfId="51083"/>
    <cellStyle name="Warning Text 8 25" xfId="51084"/>
    <cellStyle name="Warning Text 8 26" xfId="51085"/>
    <cellStyle name="Warning Text 8 27" xfId="51086"/>
    <cellStyle name="Warning Text 8 28" xfId="51087"/>
    <cellStyle name="Warning Text 8 29" xfId="51088"/>
    <cellStyle name="Warning Text 8 3" xfId="51089"/>
    <cellStyle name="Warning Text 8 30" xfId="51090"/>
    <cellStyle name="Warning Text 8 31" xfId="51091"/>
    <cellStyle name="Warning Text 8 32" xfId="51092"/>
    <cellStyle name="Warning Text 8 33" xfId="51093"/>
    <cellStyle name="Warning Text 8 34" xfId="51094"/>
    <cellStyle name="Warning Text 8 35" xfId="51095"/>
    <cellStyle name="Warning Text 8 36" xfId="51096"/>
    <cellStyle name="Warning Text 8 37" xfId="51097"/>
    <cellStyle name="Warning Text 8 38" xfId="51098"/>
    <cellStyle name="Warning Text 8 39" xfId="51099"/>
    <cellStyle name="Warning Text 8 4" xfId="51100"/>
    <cellStyle name="Warning Text 8 40" xfId="51101"/>
    <cellStyle name="Warning Text 8 41" xfId="51102"/>
    <cellStyle name="Warning Text 8 42" xfId="51103"/>
    <cellStyle name="Warning Text 8 43" xfId="51104"/>
    <cellStyle name="Warning Text 8 44" xfId="51105"/>
    <cellStyle name="Warning Text 8 45" xfId="51106"/>
    <cellStyle name="Warning Text 8 46" xfId="51107"/>
    <cellStyle name="Warning Text 8 47" xfId="51108"/>
    <cellStyle name="Warning Text 8 48" xfId="51109"/>
    <cellStyle name="Warning Text 8 49" xfId="51110"/>
    <cellStyle name="Warning Text 8 5" xfId="51111"/>
    <cellStyle name="Warning Text 8 50" xfId="51112"/>
    <cellStyle name="Warning Text 8 51" xfId="51113"/>
    <cellStyle name="Warning Text 8 52" xfId="51114"/>
    <cellStyle name="Warning Text 8 53" xfId="51115"/>
    <cellStyle name="Warning Text 8 54" xfId="51116"/>
    <cellStyle name="Warning Text 8 55" xfId="51117"/>
    <cellStyle name="Warning Text 8 56" xfId="51118"/>
    <cellStyle name="Warning Text 8 57" xfId="51119"/>
    <cellStyle name="Warning Text 8 58" xfId="51120"/>
    <cellStyle name="Warning Text 8 59" xfId="51121"/>
    <cellStyle name="Warning Text 8 6" xfId="51122"/>
    <cellStyle name="Warning Text 8 60" xfId="51123"/>
    <cellStyle name="Warning Text 8 61" xfId="51124"/>
    <cellStyle name="Warning Text 8 62" xfId="51125"/>
    <cellStyle name="Warning Text 8 63" xfId="51126"/>
    <cellStyle name="Warning Text 8 64" xfId="51127"/>
    <cellStyle name="Warning Text 8 65" xfId="51128"/>
    <cellStyle name="Warning Text 8 66" xfId="51129"/>
    <cellStyle name="Warning Text 8 67" xfId="51130"/>
    <cellStyle name="Warning Text 8 7" xfId="51131"/>
    <cellStyle name="Warning Text 8 8" xfId="51132"/>
    <cellStyle name="Warning Text 8 9" xfId="51133"/>
    <cellStyle name="Warning Text 9" xfId="1627"/>
    <cellStyle name="Warning Text 9 10" xfId="51134"/>
    <cellStyle name="Warning Text 9 11" xfId="51135"/>
    <cellStyle name="Warning Text 9 12" xfId="51136"/>
    <cellStyle name="Warning Text 9 13" xfId="51137"/>
    <cellStyle name="Warning Text 9 14" xfId="51138"/>
    <cellStyle name="Warning Text 9 15" xfId="51139"/>
    <cellStyle name="Warning Text 9 16" xfId="51140"/>
    <cellStyle name="Warning Text 9 17" xfId="51141"/>
    <cellStyle name="Warning Text 9 18" xfId="51142"/>
    <cellStyle name="Warning Text 9 19" xfId="51143"/>
    <cellStyle name="Warning Text 9 2" xfId="51144"/>
    <cellStyle name="Warning Text 9 20" xfId="51145"/>
    <cellStyle name="Warning Text 9 21" xfId="51146"/>
    <cellStyle name="Warning Text 9 22" xfId="51147"/>
    <cellStyle name="Warning Text 9 23" xfId="51148"/>
    <cellStyle name="Warning Text 9 24" xfId="51149"/>
    <cellStyle name="Warning Text 9 25" xfId="51150"/>
    <cellStyle name="Warning Text 9 26" xfId="51151"/>
    <cellStyle name="Warning Text 9 27" xfId="51152"/>
    <cellStyle name="Warning Text 9 28" xfId="51153"/>
    <cellStyle name="Warning Text 9 29" xfId="51154"/>
    <cellStyle name="Warning Text 9 3" xfId="51155"/>
    <cellStyle name="Warning Text 9 30" xfId="51156"/>
    <cellStyle name="Warning Text 9 31" xfId="51157"/>
    <cellStyle name="Warning Text 9 32" xfId="51158"/>
    <cellStyle name="Warning Text 9 33" xfId="51159"/>
    <cellStyle name="Warning Text 9 34" xfId="51160"/>
    <cellStyle name="Warning Text 9 35" xfId="51161"/>
    <cellStyle name="Warning Text 9 36" xfId="51162"/>
    <cellStyle name="Warning Text 9 37" xfId="51163"/>
    <cellStyle name="Warning Text 9 38" xfId="51164"/>
    <cellStyle name="Warning Text 9 39" xfId="51165"/>
    <cellStyle name="Warning Text 9 4" xfId="51166"/>
    <cellStyle name="Warning Text 9 40" xfId="51167"/>
    <cellStyle name="Warning Text 9 41" xfId="51168"/>
    <cellStyle name="Warning Text 9 42" xfId="51169"/>
    <cellStyle name="Warning Text 9 43" xfId="51170"/>
    <cellStyle name="Warning Text 9 44" xfId="51171"/>
    <cellStyle name="Warning Text 9 45" xfId="51172"/>
    <cellStyle name="Warning Text 9 46" xfId="51173"/>
    <cellStyle name="Warning Text 9 47" xfId="51174"/>
    <cellStyle name="Warning Text 9 48" xfId="51175"/>
    <cellStyle name="Warning Text 9 49" xfId="51176"/>
    <cellStyle name="Warning Text 9 5" xfId="51177"/>
    <cellStyle name="Warning Text 9 50" xfId="51178"/>
    <cellStyle name="Warning Text 9 51" xfId="51179"/>
    <cellStyle name="Warning Text 9 52" xfId="51180"/>
    <cellStyle name="Warning Text 9 53" xfId="51181"/>
    <cellStyle name="Warning Text 9 54" xfId="51182"/>
    <cellStyle name="Warning Text 9 55" xfId="51183"/>
    <cellStyle name="Warning Text 9 56" xfId="51184"/>
    <cellStyle name="Warning Text 9 57" xfId="51185"/>
    <cellStyle name="Warning Text 9 58" xfId="51186"/>
    <cellStyle name="Warning Text 9 59" xfId="51187"/>
    <cellStyle name="Warning Text 9 6" xfId="51188"/>
    <cellStyle name="Warning Text 9 60" xfId="51189"/>
    <cellStyle name="Warning Text 9 61" xfId="51190"/>
    <cellStyle name="Warning Text 9 62" xfId="51191"/>
    <cellStyle name="Warning Text 9 63" xfId="51192"/>
    <cellStyle name="Warning Text 9 64" xfId="51193"/>
    <cellStyle name="Warning Text 9 65" xfId="51194"/>
    <cellStyle name="Warning Text 9 66" xfId="51195"/>
    <cellStyle name="Warning Text 9 67" xfId="51196"/>
    <cellStyle name="Warning Text 9 7" xfId="51197"/>
    <cellStyle name="Warning Text 9 8" xfId="51198"/>
    <cellStyle name="Warning Text 9 9" xfId="51199"/>
    <cellStyle name="똿뗦먛귟 [0.00]_PRODUCT DETAIL Q1" xfId="1628"/>
    <cellStyle name="똿뗦먛귟_PRODUCT DETAIL Q1" xfId="1629"/>
    <cellStyle name="믅됞 [0.00]_PRODUCT DETAIL Q1" xfId="1630"/>
    <cellStyle name="믅됞_PRODUCT DETAIL Q1" xfId="1631"/>
    <cellStyle name="백분율_HOBONG" xfId="1632"/>
    <cellStyle name="뷭?_BOOKSHIP" xfId="1633"/>
    <cellStyle name="콤마 [0]_1202" xfId="1634"/>
    <cellStyle name="콤마_1202" xfId="1635"/>
    <cellStyle name="통화 [0]_1202" xfId="1636"/>
    <cellStyle name="통화_1202" xfId="1637"/>
    <cellStyle name="표준_(정보부문)월별인원계획" xfId="1638"/>
  </cellStyles>
  <dxfs count="3">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py%20of%20Budget%20%2009-10%20Final%20%2019_02_09%20SPO%20on%20Gcpe\Bhavnagar\Ahmedabad_Approved_08-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il.nic.in/uwc/webmail/attach/Civil/Final%20AC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nic.in/uwc/webmail/attach/Raw%20Material/Innovation%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FA\JRM_New_Folder\UEE-NOV-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FA\JRM_New_Folder\UEE-NOV-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sa-final-files\Approved-AWPs\SSA-AWP2011-12\AWP&amp;B2011-12%20PAB%20Approved-Final\AWP-09-10-after%20delhi-final\AWP-09-10-Table-MM-CALC\EFA\JRM_New_Folder\UEE-NOV-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sa-final-files\Approved-AWPs\SSA-AWP2011-12\AWP&amp;B2011-12%20PAB%20Approved-Final\AWP-09-10-after%20delhi-final\AWP-09-10-Table-MM-CALC\EFA\JRM_New_Folder\UEE-NOV-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su\resu\EFA\JRM_New_Folder\UEE-Oct-20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sa-final-files\Approved-AWPs\SSA-AWP2011-12\AWP&amp;B2011-12%20PAB%20Approved-Final\MP%20State%20AWP_GOI%20TABLES%202011-12-Edci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ssa-final-files\Approved-AWPs\SSA-AWP2011-12\AWP&amp;B2011-12%20PAB%20Approved-Final\MP%20State%20AWP_GOI%20TABLES%202011-12-Edci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oma\Appraisal\Appraisal%202016-17\Punjab\Users\Ram\Desktop\AWP&amp;B%202011-12\budge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mita\Appraisal\Appraisal%202010-11\Mizoram\Proposal\Standart%20Table%20&amp;%20Costing%20-%20Mizoram\Amita\Gujarat\Copy%20of%20Budget%20%2009-10%20Final%20%2019_02_09%20SPO%20on%20Gcpe\Bhavnagar\Ahmedabad_Approved_08-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Ram\Desktop\AWP&amp;B%202011-12\budgeto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user99\Downloads\Users\anamika\Downloads\Users\Ram\Desktop\AWP&amp;B%202011-12\budgeto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ode4parkash\c\WINDOWS\Desktop\civilworks%20adcil%20team\My%20Documents\ESTLDLAB_R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user99\Downloads\AWPB-2016-17\AWPB-2016-17-State%20Appraisals\Karnataka-2016-17\Final%20Costing-2065-17-Karnataka-3-2-2016\Karnataka%20State%20costing%202016-17%204.01.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user99\Downloads\AWPB-2015-16\AWP&amp;B-2015-16-States\Sikkim-2015-16-18-5-2015\Post%20PAB%20Costing-2015-16-Sikkim\Post%20PAB%20-Sikkim%20Costing%202015-16-4-6-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user99\Downloads\SSA%20approval\SSA%20approvals%202015-16\2015-16-Summary%20of%20Financial%20Details\2015-16-Summary%20of%20Financial%20Details%20-%2031-12-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user99\Downloads\AWPB-2015-16\AWP&amp;B-2015-16-States\Jammu%20&amp;%20Kashmir-2015-16\Post%20PAB%20Costing-2015-16-J&amp;K\Post%20PAB%20AWP&amp;B-2015-16-J&amp;K-4-6-2015(Final%2013-1-20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user99\Downloads\AWPB-2016-17\AWPB-2016-17-State%20Appraisals\Jammu%20&amp;%20Kashmir-2016-17-17-2-2016\Costing-2016-17-Jammu%20&amp;%20Kashmir\Final\costing%20-%20jk%20new-18-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99\Downloads\Amita\Appraisal\Appraisal%202010-11\Mizoram\Proposal\Standart%20Table%20&amp;%20Costing%20-%20Mizoram\Amita\Gujarat\Copy%20of%20Budget%20%2009-10%20Final%20%2019_02_09%20SPO%20on%20Gcpe\Bhavnagar\Ahmedabad_Approved_08-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oma\Appraisal\Appraisal%202014-15\Uttarakhand\Copy%20of%20Budget%20%2009-10%20Final%20%2019_02_09%20SPO%20on%20Gcpe\Bhavnagar\Ahmedabad_Approved_08-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u\resu\EFA\JRM_New_Folder\UEE-NOV-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99\Downloads\Users\anamika\Downloads\census2006\census2006\census2005\comat%20reports\SSA%20Districtwise%20Reason%20for%20Out%20of%20School%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ma\Appraisal\Appraisal%202016-17\Punjab\census2006\census2006\census2005\comat%20reports\SSA%20Districtwise%20Reason%20for%20Out%20of%20School%20(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ensus2006\census2006\census2005\comat%20reports\SSA%20Districtwise%20Reason%20for%20Out%20of%20School%20(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nnual%20Work%20Plan%20&amp;%20Budget%20SSA\AWP&amp;B%202015-16\Roma\Appraisal\Appraisal%202012-13\Goa%202012-13\post%20PAB\census2006\census2006\census2005\comat%20reports\SSA%20Districtwise%20Reason%20for%20Out%20of%20School%20(NEW).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sa"/>
      <sheetName val="Npegel"/>
      <sheetName val="Kgbv"/>
      <sheetName val="28"/>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ategory__ACR_HM_Room"/>
      <sheetName val="Sheet2"/>
      <sheetName val="Category__ACR_HM_Room (2)"/>
      <sheetName val="Sheet3"/>
      <sheetName val="Sheet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COMPUER_NO_AVAILABLE_ALL"/>
      <sheetName val="Urdu CAL"/>
      <sheetName val="Sheet2"/>
      <sheetName val="Sheet3"/>
      <sheetName val="11A"/>
    </sheetNames>
    <sheetDataSet>
      <sheetData sheetId="0" refreshError="1"/>
      <sheetData sheetId="1"/>
      <sheetData sheetId="2" refreshError="1"/>
      <sheetData sheetId="3"/>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XXXXXXX"/>
      <sheetName val="dmg-val"/>
      <sheetName val="DMR-1"/>
      <sheetName val="admn"/>
      <sheetName val="Prnti"/>
      <sheetName val="Lib"/>
      <sheetName val="npegel"/>
      <sheetName val="EGS"/>
      <sheetName val="AB"/>
      <sheetName val="shukl"/>
      <sheetName val="acad"/>
      <sheetName val="IED"/>
      <sheetName val="CW"/>
      <sheetName val="FS"/>
      <sheetName val="HS"/>
      <sheetName val="dmr-2-dmg"/>
      <sheetName val="fin"/>
      <sheetName val="check"/>
      <sheetName val="status"/>
      <sheetName val="1-9"/>
      <sheetName val="10-20"/>
      <sheetName val="21-23"/>
      <sheetName val="24-26"/>
      <sheetName val="27"/>
      <sheetName val="28"/>
      <sheetName val="29"/>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 val="t"/>
      <sheetName val="SSA_BANGALORE"/>
      <sheetName val="SSA_MYSORE"/>
      <sheetName val="SCHB.LDLB"/>
      <sheetName val="Kgbv"/>
      <sheetName val="New Teachers"/>
    </sheetNames>
    <sheetDataSet>
      <sheetData sheetId="0">
        <row r="5">
          <cell r="B5" t="str">
            <v>fuekZ.k dk;Z dh fLFkfr % vDVwcj 2004 dh fLFkfr esa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B5" t="str">
            <v>fuekZ.k dk;Z dh fLFkfr % vDVwcj 2004 dh fLFkfr esa</v>
          </cell>
        </row>
        <row r="7">
          <cell r="B7">
            <v>28</v>
          </cell>
          <cell r="C7" t="str">
            <v>fodkl[k.M lzksr dsUnz ¼ch-vkj-lh-½ Hkou</v>
          </cell>
          <cell r="R7">
            <v>28</v>
          </cell>
          <cell r="T7" t="str">
            <v>In complete</v>
          </cell>
        </row>
        <row r="8">
          <cell r="A8" t="str">
            <v>Øa-</v>
          </cell>
          <cell r="B8" t="str">
            <v>ftyk</v>
          </cell>
          <cell r="C8" t="str">
            <v>ch-vkj-lh- dh la[;k</v>
          </cell>
          <cell r="D8" t="str">
            <v>LFky p;u</v>
          </cell>
          <cell r="E8" t="str">
            <v>rduhdh Lohd`fr tkjh</v>
          </cell>
          <cell r="F8" t="str">
            <v>iz'kkldh; Lohd`fr tkjh</v>
          </cell>
          <cell r="G8" t="str">
            <v>fuekZ.k izkjaHk</v>
          </cell>
          <cell r="H8" t="str">
            <v>uho Lrj</v>
          </cell>
          <cell r="I8" t="str">
            <v>dqlhZ Lrj</v>
          </cell>
          <cell r="J8" t="str">
            <v>nhokj Lrj</v>
          </cell>
          <cell r="K8" t="str">
            <v>Nr Lrj</v>
          </cell>
          <cell r="L8" t="str">
            <v>Nr iw.kZ</v>
          </cell>
          <cell r="M8" t="str">
            <v>dk;Z iw.kZ</v>
          </cell>
          <cell r="N8" t="str">
            <v>fo|qrhd`r</v>
          </cell>
          <cell r="O8" t="str">
            <v>is;ty O;oLFkk</v>
          </cell>
          <cell r="P8" t="str">
            <v>lh-lh- tkjh</v>
          </cell>
          <cell r="Q8" t="str">
            <v>30 o"khZ; fLFkjrk izek.k i= tkjh</v>
          </cell>
          <cell r="R8" t="str">
            <v>BRC Check</v>
          </cell>
          <cell r="T8" t="str">
            <v>In complete</v>
          </cell>
        </row>
        <row r="9">
          <cell r="A9" t="str">
            <v>Dcode</v>
          </cell>
          <cell r="C9" t="str">
            <v xml:space="preserve">Block Resource Centre (BRC) Building </v>
          </cell>
          <cell r="R9" t="str">
            <v xml:space="preserve">(BRC) Building </v>
          </cell>
        </row>
        <row r="10">
          <cell r="B10" t="str">
            <v>District</v>
          </cell>
          <cell r="C10" t="str">
            <v>No.of BRC</v>
          </cell>
          <cell r="D10" t="str">
            <v>Site Selection</v>
          </cell>
          <cell r="E10" t="str">
            <v>Technical Sanction Issued</v>
          </cell>
          <cell r="F10" t="str">
            <v>Admin. Sanction Issued</v>
          </cell>
          <cell r="G10" t="str">
            <v>No. of BRC Started</v>
          </cell>
          <cell r="H10" t="str">
            <v>Fou.</v>
          </cell>
          <cell r="I10" t="str">
            <v>P.L.</v>
          </cell>
          <cell r="J10" t="str">
            <v>S.S.</v>
          </cell>
          <cell r="K10" t="str">
            <v>R.F.</v>
          </cell>
          <cell r="L10" t="str">
            <v>R. Comp</v>
          </cell>
          <cell r="M10" t="str">
            <v>Comp.</v>
          </cell>
          <cell r="N10" t="str">
            <v>No of BRC Electrified</v>
          </cell>
          <cell r="O10" t="str">
            <v>BRC with water supply</v>
          </cell>
          <cell r="P10" t="str">
            <v>Compl. Certificate (CC) issued</v>
          </cell>
          <cell r="Q10" t="str">
            <v>30 yr Stability certificate issued</v>
          </cell>
          <cell r="R10" t="str">
            <v>CHECK PLEASE</v>
          </cell>
        </row>
        <row r="11">
          <cell r="A11">
            <v>1</v>
          </cell>
          <cell r="B11" t="str">
            <v>cSrwy</v>
          </cell>
          <cell r="C11">
            <v>10</v>
          </cell>
          <cell r="D11">
            <v>10</v>
          </cell>
          <cell r="E11">
            <v>10</v>
          </cell>
          <cell r="F11">
            <v>10</v>
          </cell>
          <cell r="G11">
            <v>10</v>
          </cell>
          <cell r="H11">
            <v>0</v>
          </cell>
          <cell r="I11">
            <v>0</v>
          </cell>
          <cell r="J11">
            <v>0</v>
          </cell>
          <cell r="K11">
            <v>0</v>
          </cell>
          <cell r="L11">
            <v>0</v>
          </cell>
          <cell r="M11">
            <v>10</v>
          </cell>
          <cell r="N11">
            <v>10</v>
          </cell>
          <cell r="O11">
            <v>10</v>
          </cell>
          <cell r="P11">
            <v>10</v>
          </cell>
          <cell r="Q11">
            <v>10</v>
          </cell>
          <cell r="R11" t="str">
            <v>OK</v>
          </cell>
          <cell r="T11">
            <v>0</v>
          </cell>
        </row>
        <row r="12">
          <cell r="A12">
            <v>2</v>
          </cell>
          <cell r="B12" t="str">
            <v>jk;lsu</v>
          </cell>
          <cell r="C12">
            <v>7</v>
          </cell>
          <cell r="D12">
            <v>7</v>
          </cell>
          <cell r="E12">
            <v>7</v>
          </cell>
          <cell r="F12">
            <v>7</v>
          </cell>
          <cell r="G12">
            <v>7</v>
          </cell>
          <cell r="M12">
            <v>7</v>
          </cell>
          <cell r="N12">
            <v>7</v>
          </cell>
          <cell r="O12">
            <v>7</v>
          </cell>
          <cell r="P12">
            <v>5</v>
          </cell>
          <cell r="Q12">
            <v>0</v>
          </cell>
          <cell r="R12" t="str">
            <v>OK</v>
          </cell>
          <cell r="T12">
            <v>0</v>
          </cell>
        </row>
        <row r="13">
          <cell r="A13">
            <v>3</v>
          </cell>
          <cell r="B13" t="str">
            <v>jktx&lt;</v>
          </cell>
          <cell r="C13">
            <v>6</v>
          </cell>
          <cell r="D13">
            <v>0</v>
          </cell>
          <cell r="E13">
            <v>0</v>
          </cell>
          <cell r="F13">
            <v>0</v>
          </cell>
          <cell r="G13">
            <v>6</v>
          </cell>
          <cell r="H13">
            <v>0</v>
          </cell>
          <cell r="I13">
            <v>0</v>
          </cell>
          <cell r="J13">
            <v>0</v>
          </cell>
          <cell r="K13">
            <v>0</v>
          </cell>
          <cell r="L13">
            <v>0</v>
          </cell>
          <cell r="M13">
            <v>6</v>
          </cell>
          <cell r="N13">
            <v>6</v>
          </cell>
          <cell r="O13">
            <v>6</v>
          </cell>
          <cell r="P13">
            <v>6</v>
          </cell>
          <cell r="Q13">
            <v>6</v>
          </cell>
          <cell r="R13" t="str">
            <v>OK</v>
          </cell>
          <cell r="T13">
            <v>0</v>
          </cell>
        </row>
        <row r="14">
          <cell r="A14">
            <v>4</v>
          </cell>
          <cell r="B14" t="str">
            <v>lhgksj</v>
          </cell>
          <cell r="C14">
            <v>5</v>
          </cell>
          <cell r="D14">
            <v>5</v>
          </cell>
          <cell r="E14">
            <v>5</v>
          </cell>
          <cell r="F14">
            <v>5</v>
          </cell>
          <cell r="G14">
            <v>5</v>
          </cell>
          <cell r="H14">
            <v>0</v>
          </cell>
          <cell r="I14">
            <v>0</v>
          </cell>
          <cell r="J14">
            <v>0</v>
          </cell>
          <cell r="K14">
            <v>0</v>
          </cell>
          <cell r="L14">
            <v>0</v>
          </cell>
          <cell r="M14">
            <v>5</v>
          </cell>
          <cell r="N14">
            <v>5</v>
          </cell>
          <cell r="O14">
            <v>5</v>
          </cell>
          <cell r="P14">
            <v>5</v>
          </cell>
          <cell r="Q14">
            <v>5</v>
          </cell>
          <cell r="R14" t="str">
            <v>OK</v>
          </cell>
          <cell r="T14">
            <v>0</v>
          </cell>
        </row>
        <row r="15">
          <cell r="A15">
            <v>5</v>
          </cell>
          <cell r="B15" t="str">
            <v>xquk</v>
          </cell>
          <cell r="C15">
            <v>5</v>
          </cell>
          <cell r="D15">
            <v>5</v>
          </cell>
          <cell r="E15">
            <v>5</v>
          </cell>
          <cell r="F15">
            <v>5</v>
          </cell>
          <cell r="G15">
            <v>5</v>
          </cell>
          <cell r="H15">
            <v>0</v>
          </cell>
          <cell r="I15">
            <v>0</v>
          </cell>
          <cell r="J15">
            <v>0</v>
          </cell>
          <cell r="K15">
            <v>0</v>
          </cell>
          <cell r="L15">
            <v>0</v>
          </cell>
          <cell r="M15">
            <v>5</v>
          </cell>
          <cell r="N15">
            <v>5</v>
          </cell>
          <cell r="O15">
            <v>5</v>
          </cell>
          <cell r="P15">
            <v>5</v>
          </cell>
          <cell r="Q15">
            <v>0</v>
          </cell>
          <cell r="R15" t="str">
            <v>OK</v>
          </cell>
          <cell r="T15">
            <v>0</v>
          </cell>
        </row>
        <row r="16">
          <cell r="A16">
            <v>6</v>
          </cell>
          <cell r="B16" t="str">
            <v>/kkj</v>
          </cell>
          <cell r="C16">
            <v>13</v>
          </cell>
          <cell r="D16">
            <v>13</v>
          </cell>
          <cell r="E16">
            <v>13</v>
          </cell>
          <cell r="F16">
            <v>13</v>
          </cell>
          <cell r="G16">
            <v>13</v>
          </cell>
          <cell r="H16">
            <v>0</v>
          </cell>
          <cell r="I16">
            <v>0</v>
          </cell>
          <cell r="J16">
            <v>0</v>
          </cell>
          <cell r="K16">
            <v>0</v>
          </cell>
          <cell r="L16">
            <v>0</v>
          </cell>
          <cell r="M16">
            <v>13</v>
          </cell>
          <cell r="N16">
            <v>13</v>
          </cell>
          <cell r="O16">
            <v>13</v>
          </cell>
          <cell r="P16">
            <v>13</v>
          </cell>
          <cell r="Q16">
            <v>13</v>
          </cell>
          <cell r="R16" t="str">
            <v>OK</v>
          </cell>
          <cell r="T16">
            <v>0</v>
          </cell>
        </row>
        <row r="17">
          <cell r="A17">
            <v>7</v>
          </cell>
          <cell r="B17" t="str">
            <v>jhok</v>
          </cell>
          <cell r="C17">
            <v>9</v>
          </cell>
          <cell r="D17">
            <v>9</v>
          </cell>
          <cell r="E17">
            <v>9</v>
          </cell>
          <cell r="F17">
            <v>9</v>
          </cell>
          <cell r="G17">
            <v>9</v>
          </cell>
          <cell r="H17">
            <v>0</v>
          </cell>
          <cell r="I17">
            <v>0</v>
          </cell>
          <cell r="J17">
            <v>0</v>
          </cell>
          <cell r="K17">
            <v>0</v>
          </cell>
          <cell r="L17">
            <v>0</v>
          </cell>
          <cell r="M17">
            <v>9</v>
          </cell>
          <cell r="N17">
            <v>9</v>
          </cell>
          <cell r="O17">
            <v>9</v>
          </cell>
          <cell r="P17">
            <v>7</v>
          </cell>
          <cell r="Q17">
            <v>9</v>
          </cell>
          <cell r="R17" t="str">
            <v>OK</v>
          </cell>
          <cell r="T17">
            <v>0</v>
          </cell>
        </row>
        <row r="18">
          <cell r="A18">
            <v>8</v>
          </cell>
          <cell r="B18" t="str">
            <v>lruk</v>
          </cell>
          <cell r="C18">
            <v>8</v>
          </cell>
          <cell r="D18">
            <v>8</v>
          </cell>
          <cell r="E18">
            <v>8</v>
          </cell>
          <cell r="F18">
            <v>8</v>
          </cell>
          <cell r="G18">
            <v>8</v>
          </cell>
          <cell r="H18">
            <v>0</v>
          </cell>
          <cell r="I18">
            <v>0</v>
          </cell>
          <cell r="J18">
            <v>0</v>
          </cell>
          <cell r="K18">
            <v>0</v>
          </cell>
          <cell r="L18">
            <v>0</v>
          </cell>
          <cell r="M18">
            <v>8</v>
          </cell>
          <cell r="N18">
            <v>8</v>
          </cell>
          <cell r="O18">
            <v>8</v>
          </cell>
          <cell r="P18">
            <v>7</v>
          </cell>
          <cell r="Q18">
            <v>0</v>
          </cell>
          <cell r="R18" t="str">
            <v>OK</v>
          </cell>
          <cell r="T18">
            <v>0</v>
          </cell>
        </row>
        <row r="19">
          <cell r="A19">
            <v>9</v>
          </cell>
          <cell r="B19" t="str">
            <v>'kgMksy</v>
          </cell>
          <cell r="C19">
            <v>5</v>
          </cell>
          <cell r="D19">
            <v>5</v>
          </cell>
          <cell r="E19">
            <v>5</v>
          </cell>
          <cell r="F19">
            <v>5</v>
          </cell>
          <cell r="G19">
            <v>5</v>
          </cell>
          <cell r="H19">
            <v>0</v>
          </cell>
          <cell r="I19">
            <v>0</v>
          </cell>
          <cell r="J19">
            <v>0</v>
          </cell>
          <cell r="K19">
            <v>0</v>
          </cell>
          <cell r="L19">
            <v>0</v>
          </cell>
          <cell r="M19">
            <v>5</v>
          </cell>
          <cell r="N19">
            <v>5</v>
          </cell>
          <cell r="O19">
            <v>5</v>
          </cell>
          <cell r="P19">
            <v>5</v>
          </cell>
          <cell r="Q19">
            <v>5</v>
          </cell>
          <cell r="R19" t="str">
            <v>OK</v>
          </cell>
          <cell r="T19">
            <v>0</v>
          </cell>
        </row>
        <row r="20">
          <cell r="A20">
            <v>10</v>
          </cell>
          <cell r="B20" t="str">
            <v>mefj;k</v>
          </cell>
          <cell r="C20">
            <v>3</v>
          </cell>
          <cell r="D20">
            <v>3</v>
          </cell>
          <cell r="E20">
            <v>3</v>
          </cell>
          <cell r="F20">
            <v>3</v>
          </cell>
          <cell r="G20">
            <v>3</v>
          </cell>
          <cell r="H20">
            <v>0</v>
          </cell>
          <cell r="I20">
            <v>0</v>
          </cell>
          <cell r="J20">
            <v>0</v>
          </cell>
          <cell r="K20">
            <v>0</v>
          </cell>
          <cell r="L20">
            <v>0</v>
          </cell>
          <cell r="M20">
            <v>3</v>
          </cell>
          <cell r="N20">
            <v>3</v>
          </cell>
          <cell r="O20">
            <v>3</v>
          </cell>
          <cell r="P20">
            <v>3</v>
          </cell>
          <cell r="Q20">
            <v>3</v>
          </cell>
          <cell r="R20" t="str">
            <v>OK</v>
          </cell>
          <cell r="T20">
            <v>0</v>
          </cell>
        </row>
        <row r="21">
          <cell r="A21">
            <v>11</v>
          </cell>
          <cell r="B21" t="str">
            <v>lh/kh</v>
          </cell>
          <cell r="C21">
            <v>8</v>
          </cell>
          <cell r="D21">
            <v>8</v>
          </cell>
          <cell r="E21">
            <v>8</v>
          </cell>
          <cell r="F21">
            <v>8</v>
          </cell>
          <cell r="G21">
            <v>8</v>
          </cell>
          <cell r="H21">
            <v>0</v>
          </cell>
          <cell r="I21">
            <v>0</v>
          </cell>
          <cell r="J21">
            <v>0</v>
          </cell>
          <cell r="K21">
            <v>0</v>
          </cell>
          <cell r="L21">
            <v>0</v>
          </cell>
          <cell r="M21">
            <v>8</v>
          </cell>
          <cell r="N21">
            <v>8</v>
          </cell>
          <cell r="O21">
            <v>8</v>
          </cell>
          <cell r="P21">
            <v>8</v>
          </cell>
          <cell r="Q21">
            <v>7</v>
          </cell>
          <cell r="R21" t="str">
            <v>OK</v>
          </cell>
          <cell r="T21">
            <v>0</v>
          </cell>
        </row>
        <row r="22">
          <cell r="A22">
            <v>12</v>
          </cell>
          <cell r="B22" t="str">
            <v>Nrrjiqj</v>
          </cell>
          <cell r="C22">
            <v>8</v>
          </cell>
          <cell r="D22">
            <v>8</v>
          </cell>
          <cell r="E22">
            <v>8</v>
          </cell>
          <cell r="F22">
            <v>8</v>
          </cell>
          <cell r="G22">
            <v>8</v>
          </cell>
          <cell r="H22">
            <v>0</v>
          </cell>
          <cell r="I22">
            <v>0</v>
          </cell>
          <cell r="J22">
            <v>0</v>
          </cell>
          <cell r="K22">
            <v>0</v>
          </cell>
          <cell r="L22">
            <v>0</v>
          </cell>
          <cell r="M22">
            <v>8</v>
          </cell>
          <cell r="N22">
            <v>8</v>
          </cell>
          <cell r="O22">
            <v>8</v>
          </cell>
          <cell r="P22">
            <v>8</v>
          </cell>
          <cell r="Q22">
            <v>8</v>
          </cell>
          <cell r="R22" t="str">
            <v>OK</v>
          </cell>
          <cell r="T22">
            <v>0</v>
          </cell>
        </row>
        <row r="23">
          <cell r="A23">
            <v>13</v>
          </cell>
          <cell r="B23" t="str">
            <v>iUuk</v>
          </cell>
          <cell r="C23">
            <v>5</v>
          </cell>
          <cell r="D23">
            <v>5</v>
          </cell>
          <cell r="E23">
            <v>5</v>
          </cell>
          <cell r="F23">
            <v>5</v>
          </cell>
          <cell r="G23">
            <v>5</v>
          </cell>
          <cell r="H23">
            <v>0</v>
          </cell>
          <cell r="I23">
            <v>0</v>
          </cell>
          <cell r="J23">
            <v>0</v>
          </cell>
          <cell r="K23">
            <v>0</v>
          </cell>
          <cell r="L23">
            <v>0</v>
          </cell>
          <cell r="M23">
            <v>5</v>
          </cell>
          <cell r="N23">
            <v>5</v>
          </cell>
          <cell r="O23">
            <v>5</v>
          </cell>
          <cell r="P23">
            <v>5</v>
          </cell>
          <cell r="Q23">
            <v>5</v>
          </cell>
          <cell r="R23" t="str">
            <v>OK</v>
          </cell>
          <cell r="T23">
            <v>0</v>
          </cell>
        </row>
        <row r="24">
          <cell r="A24">
            <v>14</v>
          </cell>
          <cell r="B24" t="str">
            <v>Vhdex&lt;</v>
          </cell>
          <cell r="C24">
            <v>6</v>
          </cell>
          <cell r="D24">
            <v>6</v>
          </cell>
          <cell r="E24">
            <v>6</v>
          </cell>
          <cell r="F24">
            <v>6</v>
          </cell>
          <cell r="G24">
            <v>6</v>
          </cell>
          <cell r="H24">
            <v>0</v>
          </cell>
          <cell r="I24">
            <v>0</v>
          </cell>
          <cell r="J24">
            <v>0</v>
          </cell>
          <cell r="K24">
            <v>0</v>
          </cell>
          <cell r="L24">
            <v>0</v>
          </cell>
          <cell r="M24">
            <v>6</v>
          </cell>
          <cell r="N24">
            <v>6</v>
          </cell>
          <cell r="O24">
            <v>6</v>
          </cell>
          <cell r="P24">
            <v>6</v>
          </cell>
          <cell r="Q24">
            <v>6</v>
          </cell>
          <cell r="R24" t="str">
            <v>OK</v>
          </cell>
          <cell r="T24">
            <v>0</v>
          </cell>
        </row>
        <row r="25">
          <cell r="A25">
            <v>15</v>
          </cell>
          <cell r="B25" t="str">
            <v>eanlkSj</v>
          </cell>
          <cell r="C25">
            <v>5</v>
          </cell>
          <cell r="D25">
            <v>5</v>
          </cell>
          <cell r="E25">
            <v>5</v>
          </cell>
          <cell r="F25">
            <v>5</v>
          </cell>
          <cell r="G25">
            <v>5</v>
          </cell>
          <cell r="H25">
            <v>0</v>
          </cell>
          <cell r="I25">
            <v>0</v>
          </cell>
          <cell r="J25">
            <v>0</v>
          </cell>
          <cell r="K25">
            <v>0</v>
          </cell>
          <cell r="L25">
            <v>0</v>
          </cell>
          <cell r="M25">
            <v>5</v>
          </cell>
          <cell r="N25">
            <v>5</v>
          </cell>
          <cell r="O25">
            <v>5</v>
          </cell>
          <cell r="P25">
            <v>5</v>
          </cell>
          <cell r="Q25">
            <v>5</v>
          </cell>
          <cell r="R25" t="str">
            <v>OK</v>
          </cell>
          <cell r="T25">
            <v>0</v>
          </cell>
        </row>
        <row r="26">
          <cell r="A26">
            <v>16</v>
          </cell>
          <cell r="B26" t="str">
            <v>uhep</v>
          </cell>
          <cell r="C26">
            <v>3</v>
          </cell>
          <cell r="D26">
            <v>3</v>
          </cell>
          <cell r="E26">
            <v>3</v>
          </cell>
          <cell r="F26">
            <v>3</v>
          </cell>
          <cell r="G26">
            <v>3</v>
          </cell>
          <cell r="H26">
            <v>0</v>
          </cell>
          <cell r="I26">
            <v>0</v>
          </cell>
          <cell r="J26">
            <v>0</v>
          </cell>
          <cell r="K26">
            <v>0</v>
          </cell>
          <cell r="L26">
            <v>0</v>
          </cell>
          <cell r="M26">
            <v>3</v>
          </cell>
          <cell r="N26">
            <v>3</v>
          </cell>
          <cell r="O26">
            <v>3</v>
          </cell>
          <cell r="P26">
            <v>3</v>
          </cell>
          <cell r="Q26">
            <v>3</v>
          </cell>
          <cell r="R26" t="str">
            <v>OK</v>
          </cell>
          <cell r="T26">
            <v>0</v>
          </cell>
        </row>
        <row r="27">
          <cell r="A27">
            <v>17</v>
          </cell>
          <cell r="B27" t="str">
            <v>jryke</v>
          </cell>
          <cell r="C27">
            <v>6</v>
          </cell>
          <cell r="D27">
            <v>6</v>
          </cell>
          <cell r="E27">
            <v>6</v>
          </cell>
          <cell r="F27">
            <v>6</v>
          </cell>
          <cell r="G27">
            <v>6</v>
          </cell>
          <cell r="H27">
            <v>0</v>
          </cell>
          <cell r="I27">
            <v>0</v>
          </cell>
          <cell r="J27">
            <v>0</v>
          </cell>
          <cell r="K27">
            <v>0</v>
          </cell>
          <cell r="L27">
            <v>0</v>
          </cell>
          <cell r="M27">
            <v>6</v>
          </cell>
          <cell r="N27">
            <v>6</v>
          </cell>
          <cell r="O27">
            <v>6</v>
          </cell>
          <cell r="P27">
            <v>6</v>
          </cell>
          <cell r="Q27">
            <v>6</v>
          </cell>
          <cell r="R27" t="str">
            <v>OK</v>
          </cell>
          <cell r="T27">
            <v>0</v>
          </cell>
        </row>
        <row r="28">
          <cell r="A28">
            <v>18</v>
          </cell>
          <cell r="B28" t="str">
            <v>fHk.M</v>
          </cell>
          <cell r="C28">
            <v>6</v>
          </cell>
          <cell r="D28">
            <v>6</v>
          </cell>
          <cell r="E28">
            <v>6</v>
          </cell>
          <cell r="F28">
            <v>6</v>
          </cell>
          <cell r="G28">
            <v>6</v>
          </cell>
          <cell r="H28">
            <v>0</v>
          </cell>
          <cell r="I28">
            <v>0</v>
          </cell>
          <cell r="J28">
            <v>0</v>
          </cell>
          <cell r="K28">
            <v>0</v>
          </cell>
          <cell r="L28">
            <v>0</v>
          </cell>
          <cell r="M28">
            <v>6</v>
          </cell>
          <cell r="N28">
            <v>6</v>
          </cell>
          <cell r="O28">
            <v>6</v>
          </cell>
          <cell r="P28">
            <v>5</v>
          </cell>
          <cell r="Q28">
            <v>5</v>
          </cell>
          <cell r="R28" t="str">
            <v>OK</v>
          </cell>
          <cell r="T28">
            <v>0</v>
          </cell>
        </row>
        <row r="29">
          <cell r="A29">
            <v>19</v>
          </cell>
          <cell r="B29" t="str">
            <v>neksg</v>
          </cell>
          <cell r="C29">
            <v>7</v>
          </cell>
          <cell r="D29">
            <v>7</v>
          </cell>
          <cell r="E29">
            <v>7</v>
          </cell>
          <cell r="F29">
            <v>7</v>
          </cell>
          <cell r="G29">
            <v>7</v>
          </cell>
          <cell r="M29">
            <v>7</v>
          </cell>
          <cell r="N29">
            <v>7</v>
          </cell>
          <cell r="O29">
            <v>7</v>
          </cell>
          <cell r="R29" t="str">
            <v>OK</v>
          </cell>
          <cell r="T29">
            <v>0</v>
          </cell>
        </row>
        <row r="30">
          <cell r="A30">
            <v>20</v>
          </cell>
          <cell r="B30" t="str">
            <v>nfr;k</v>
          </cell>
          <cell r="C30">
            <v>3</v>
          </cell>
          <cell r="D30">
            <v>3</v>
          </cell>
          <cell r="E30">
            <v>3</v>
          </cell>
          <cell r="F30">
            <v>3</v>
          </cell>
          <cell r="G30">
            <v>3</v>
          </cell>
          <cell r="H30">
            <v>0</v>
          </cell>
          <cell r="I30">
            <v>0</v>
          </cell>
          <cell r="J30">
            <v>0</v>
          </cell>
          <cell r="K30">
            <v>0</v>
          </cell>
          <cell r="L30">
            <v>0</v>
          </cell>
          <cell r="M30">
            <v>3</v>
          </cell>
          <cell r="N30">
            <v>3</v>
          </cell>
          <cell r="O30">
            <v>3</v>
          </cell>
          <cell r="P30">
            <v>2</v>
          </cell>
          <cell r="Q30">
            <v>2</v>
          </cell>
          <cell r="R30" t="str">
            <v>OK</v>
          </cell>
          <cell r="T30">
            <v>0</v>
          </cell>
        </row>
        <row r="31">
          <cell r="A31">
            <v>21</v>
          </cell>
          <cell r="B31" t="str">
            <v>nsokl</v>
          </cell>
          <cell r="C31">
            <v>6</v>
          </cell>
          <cell r="D31">
            <v>6</v>
          </cell>
          <cell r="E31">
            <v>6</v>
          </cell>
          <cell r="F31">
            <v>6</v>
          </cell>
          <cell r="G31">
            <v>6</v>
          </cell>
          <cell r="H31">
            <v>0</v>
          </cell>
          <cell r="I31">
            <v>0</v>
          </cell>
          <cell r="J31">
            <v>0</v>
          </cell>
          <cell r="K31">
            <v>0</v>
          </cell>
          <cell r="L31">
            <v>0</v>
          </cell>
          <cell r="M31">
            <v>6</v>
          </cell>
          <cell r="N31">
            <v>6</v>
          </cell>
          <cell r="O31">
            <v>4</v>
          </cell>
          <cell r="P31">
            <v>5</v>
          </cell>
          <cell r="Q31">
            <v>5</v>
          </cell>
          <cell r="R31" t="str">
            <v>OK</v>
          </cell>
          <cell r="T31">
            <v>0</v>
          </cell>
        </row>
        <row r="32">
          <cell r="A32">
            <v>22</v>
          </cell>
          <cell r="B32" t="str">
            <v>&gt;kcqvk</v>
          </cell>
          <cell r="C32">
            <v>12</v>
          </cell>
          <cell r="D32">
            <v>12</v>
          </cell>
          <cell r="E32">
            <v>12</v>
          </cell>
          <cell r="F32">
            <v>12</v>
          </cell>
          <cell r="G32">
            <v>12</v>
          </cell>
          <cell r="H32">
            <v>0</v>
          </cell>
          <cell r="I32">
            <v>0</v>
          </cell>
          <cell r="J32">
            <v>0</v>
          </cell>
          <cell r="K32">
            <v>0</v>
          </cell>
          <cell r="L32">
            <v>0</v>
          </cell>
          <cell r="M32">
            <v>12</v>
          </cell>
          <cell r="N32">
            <v>12</v>
          </cell>
          <cell r="O32">
            <v>12</v>
          </cell>
          <cell r="P32">
            <v>12</v>
          </cell>
          <cell r="Q32">
            <v>12</v>
          </cell>
          <cell r="R32" t="str">
            <v>OK</v>
          </cell>
          <cell r="T32">
            <v>0</v>
          </cell>
        </row>
        <row r="33">
          <cell r="A33">
            <v>23</v>
          </cell>
          <cell r="B33" t="str">
            <v>[k.Mok</v>
          </cell>
          <cell r="C33">
            <v>7</v>
          </cell>
          <cell r="D33">
            <v>7</v>
          </cell>
          <cell r="E33">
            <v>7</v>
          </cell>
          <cell r="F33">
            <v>7</v>
          </cell>
          <cell r="G33">
            <v>7</v>
          </cell>
          <cell r="M33">
            <v>7</v>
          </cell>
          <cell r="N33">
            <v>7</v>
          </cell>
          <cell r="O33">
            <v>7</v>
          </cell>
          <cell r="P33">
            <v>7</v>
          </cell>
          <cell r="Q33">
            <v>7</v>
          </cell>
          <cell r="R33" t="str">
            <v>OK</v>
          </cell>
          <cell r="T33">
            <v>0</v>
          </cell>
        </row>
        <row r="34">
          <cell r="A34">
            <v>24</v>
          </cell>
          <cell r="B34" t="str">
            <v>[kjxksu</v>
          </cell>
          <cell r="C34">
            <v>9</v>
          </cell>
          <cell r="D34">
            <v>9</v>
          </cell>
          <cell r="E34">
            <v>9</v>
          </cell>
          <cell r="F34">
            <v>9</v>
          </cell>
          <cell r="G34">
            <v>9</v>
          </cell>
          <cell r="H34">
            <v>0</v>
          </cell>
          <cell r="I34">
            <v>0</v>
          </cell>
          <cell r="J34">
            <v>0</v>
          </cell>
          <cell r="K34">
            <v>0</v>
          </cell>
          <cell r="L34">
            <v>0</v>
          </cell>
          <cell r="M34">
            <v>9</v>
          </cell>
          <cell r="N34">
            <v>9</v>
          </cell>
          <cell r="O34">
            <v>9</v>
          </cell>
          <cell r="P34">
            <v>9</v>
          </cell>
          <cell r="Q34">
            <v>9</v>
          </cell>
          <cell r="R34" t="str">
            <v>OK</v>
          </cell>
          <cell r="T34">
            <v>0</v>
          </cell>
        </row>
        <row r="35">
          <cell r="A35">
            <v>25</v>
          </cell>
          <cell r="B35" t="str">
            <v>cMokuh</v>
          </cell>
          <cell r="C35">
            <v>7</v>
          </cell>
          <cell r="D35">
            <v>7</v>
          </cell>
          <cell r="E35">
            <v>7</v>
          </cell>
          <cell r="F35">
            <v>7</v>
          </cell>
          <cell r="G35">
            <v>7</v>
          </cell>
          <cell r="H35">
            <v>0</v>
          </cell>
          <cell r="I35">
            <v>0</v>
          </cell>
          <cell r="J35">
            <v>0</v>
          </cell>
          <cell r="K35">
            <v>0</v>
          </cell>
          <cell r="L35">
            <v>0</v>
          </cell>
          <cell r="M35">
            <v>7</v>
          </cell>
          <cell r="N35">
            <v>7</v>
          </cell>
          <cell r="O35">
            <v>0</v>
          </cell>
          <cell r="P35">
            <v>7</v>
          </cell>
          <cell r="Q35">
            <v>7</v>
          </cell>
          <cell r="R35" t="str">
            <v>OK</v>
          </cell>
          <cell r="T35">
            <v>0</v>
          </cell>
        </row>
        <row r="36">
          <cell r="A36">
            <v>26</v>
          </cell>
          <cell r="B36" t="str">
            <v>eaMyk</v>
          </cell>
          <cell r="C36">
            <v>9</v>
          </cell>
          <cell r="D36">
            <v>9</v>
          </cell>
          <cell r="E36">
            <v>9</v>
          </cell>
          <cell r="F36">
            <v>9</v>
          </cell>
          <cell r="G36">
            <v>9</v>
          </cell>
          <cell r="M36">
            <v>9</v>
          </cell>
          <cell r="N36">
            <v>9</v>
          </cell>
          <cell r="O36">
            <v>9</v>
          </cell>
          <cell r="P36">
            <v>9</v>
          </cell>
          <cell r="Q36">
            <v>9</v>
          </cell>
          <cell r="R36" t="str">
            <v>OK</v>
          </cell>
          <cell r="T36">
            <v>0</v>
          </cell>
        </row>
        <row r="37">
          <cell r="A37">
            <v>27</v>
          </cell>
          <cell r="B37" t="str">
            <v>fM.MkSjh</v>
          </cell>
          <cell r="C37">
            <v>7</v>
          </cell>
          <cell r="D37">
            <v>7</v>
          </cell>
          <cell r="E37">
            <v>7</v>
          </cell>
          <cell r="F37">
            <v>7</v>
          </cell>
          <cell r="G37">
            <v>7</v>
          </cell>
          <cell r="H37">
            <v>0</v>
          </cell>
          <cell r="I37">
            <v>0</v>
          </cell>
          <cell r="J37">
            <v>0</v>
          </cell>
          <cell r="K37">
            <v>0</v>
          </cell>
          <cell r="L37">
            <v>0</v>
          </cell>
          <cell r="M37">
            <v>7</v>
          </cell>
          <cell r="N37">
            <v>7</v>
          </cell>
          <cell r="O37">
            <v>5</v>
          </cell>
          <cell r="P37">
            <v>7</v>
          </cell>
          <cell r="Q37">
            <v>7</v>
          </cell>
          <cell r="R37" t="str">
            <v>OK</v>
          </cell>
          <cell r="T37">
            <v>0</v>
          </cell>
        </row>
        <row r="38">
          <cell r="A38">
            <v>28</v>
          </cell>
          <cell r="B38" t="str">
            <v>eqjSuk</v>
          </cell>
          <cell r="C38">
            <v>7</v>
          </cell>
          <cell r="D38">
            <v>7</v>
          </cell>
          <cell r="E38">
            <v>7</v>
          </cell>
          <cell r="F38">
            <v>7</v>
          </cell>
          <cell r="G38">
            <v>7</v>
          </cell>
          <cell r="M38">
            <v>7</v>
          </cell>
          <cell r="N38">
            <v>7</v>
          </cell>
          <cell r="O38">
            <v>7</v>
          </cell>
          <cell r="P38">
            <v>7</v>
          </cell>
          <cell r="Q38">
            <v>7</v>
          </cell>
          <cell r="R38" t="str">
            <v>OK</v>
          </cell>
          <cell r="T38">
            <v>0</v>
          </cell>
        </row>
        <row r="39">
          <cell r="A39">
            <v>29</v>
          </cell>
          <cell r="B39" t="str">
            <v>';ksiqj</v>
          </cell>
          <cell r="C39">
            <v>3</v>
          </cell>
          <cell r="D39">
            <v>3</v>
          </cell>
          <cell r="E39">
            <v>3</v>
          </cell>
          <cell r="F39">
            <v>3</v>
          </cell>
          <cell r="G39">
            <v>3</v>
          </cell>
          <cell r="M39">
            <v>3</v>
          </cell>
          <cell r="N39">
            <v>3</v>
          </cell>
          <cell r="O39">
            <v>3</v>
          </cell>
          <cell r="P39">
            <v>3</v>
          </cell>
          <cell r="R39" t="str">
            <v>OK</v>
          </cell>
          <cell r="T39">
            <v>0</v>
          </cell>
        </row>
        <row r="40">
          <cell r="A40">
            <v>30</v>
          </cell>
          <cell r="B40" t="str">
            <v>flouh</v>
          </cell>
          <cell r="C40">
            <v>8</v>
          </cell>
          <cell r="D40">
            <v>8</v>
          </cell>
          <cell r="E40">
            <v>8</v>
          </cell>
          <cell r="F40">
            <v>8</v>
          </cell>
          <cell r="G40">
            <v>8</v>
          </cell>
          <cell r="H40">
            <v>0</v>
          </cell>
          <cell r="I40">
            <v>0</v>
          </cell>
          <cell r="J40">
            <v>0</v>
          </cell>
          <cell r="K40">
            <v>0</v>
          </cell>
          <cell r="L40">
            <v>0</v>
          </cell>
          <cell r="M40">
            <v>8</v>
          </cell>
          <cell r="N40">
            <v>8</v>
          </cell>
          <cell r="O40">
            <v>7</v>
          </cell>
          <cell r="P40">
            <v>8</v>
          </cell>
          <cell r="Q40">
            <v>8</v>
          </cell>
          <cell r="R40" t="str">
            <v>OK</v>
          </cell>
          <cell r="T40">
            <v>0</v>
          </cell>
        </row>
        <row r="41">
          <cell r="A41">
            <v>31</v>
          </cell>
          <cell r="B41" t="str">
            <v>'kktkiqj</v>
          </cell>
          <cell r="C41">
            <v>8</v>
          </cell>
          <cell r="D41">
            <v>8</v>
          </cell>
          <cell r="E41">
            <v>8</v>
          </cell>
          <cell r="F41">
            <v>8</v>
          </cell>
          <cell r="G41">
            <v>8</v>
          </cell>
          <cell r="M41">
            <v>8</v>
          </cell>
          <cell r="N41">
            <v>8</v>
          </cell>
          <cell r="O41">
            <v>8</v>
          </cell>
          <cell r="P41">
            <v>8</v>
          </cell>
          <cell r="Q41">
            <v>8</v>
          </cell>
          <cell r="R41" t="str">
            <v>OK</v>
          </cell>
          <cell r="T41">
            <v>0</v>
          </cell>
        </row>
        <row r="42">
          <cell r="A42">
            <v>32</v>
          </cell>
          <cell r="B42" t="str">
            <v>f'koiqjh</v>
          </cell>
          <cell r="C42">
            <v>8</v>
          </cell>
          <cell r="D42">
            <v>8</v>
          </cell>
          <cell r="E42">
            <v>8</v>
          </cell>
          <cell r="F42">
            <v>8</v>
          </cell>
          <cell r="G42">
            <v>8</v>
          </cell>
          <cell r="M42">
            <v>8</v>
          </cell>
          <cell r="N42">
            <v>8</v>
          </cell>
          <cell r="O42">
            <v>8</v>
          </cell>
          <cell r="P42">
            <v>8</v>
          </cell>
          <cell r="Q42">
            <v>8</v>
          </cell>
          <cell r="R42" t="str">
            <v>OK</v>
          </cell>
          <cell r="T42">
            <v>0</v>
          </cell>
        </row>
        <row r="43">
          <cell r="A43">
            <v>33</v>
          </cell>
          <cell r="B43" t="str">
            <v>fofn'kk</v>
          </cell>
          <cell r="C43">
            <v>7</v>
          </cell>
          <cell r="D43">
            <v>7</v>
          </cell>
          <cell r="E43">
            <v>7</v>
          </cell>
          <cell r="F43">
            <v>7</v>
          </cell>
          <cell r="G43">
            <v>7</v>
          </cell>
          <cell r="H43">
            <v>0</v>
          </cell>
          <cell r="I43">
            <v>0</v>
          </cell>
          <cell r="J43">
            <v>0</v>
          </cell>
          <cell r="K43">
            <v>0</v>
          </cell>
          <cell r="L43">
            <v>0</v>
          </cell>
          <cell r="M43">
            <v>7</v>
          </cell>
          <cell r="N43">
            <v>7</v>
          </cell>
          <cell r="O43">
            <v>7</v>
          </cell>
          <cell r="P43">
            <v>7</v>
          </cell>
          <cell r="Q43">
            <v>7</v>
          </cell>
          <cell r="R43" t="str">
            <v>OK</v>
          </cell>
          <cell r="T43">
            <v>0</v>
          </cell>
        </row>
        <row r="44">
          <cell r="A44">
            <v>34</v>
          </cell>
          <cell r="B44" t="str">
            <v>ckyk?kkV</v>
          </cell>
          <cell r="C44">
            <v>10</v>
          </cell>
          <cell r="D44">
            <v>10</v>
          </cell>
          <cell r="E44">
            <v>10</v>
          </cell>
          <cell r="F44">
            <v>10</v>
          </cell>
          <cell r="G44">
            <v>10</v>
          </cell>
          <cell r="H44">
            <v>0</v>
          </cell>
          <cell r="I44">
            <v>0</v>
          </cell>
          <cell r="J44">
            <v>1</v>
          </cell>
          <cell r="K44">
            <v>6</v>
          </cell>
          <cell r="L44">
            <v>1</v>
          </cell>
          <cell r="M44">
            <v>2</v>
          </cell>
          <cell r="N44">
            <v>1</v>
          </cell>
          <cell r="O44">
            <v>10</v>
          </cell>
          <cell r="P44">
            <v>1</v>
          </cell>
          <cell r="Q44">
            <v>1</v>
          </cell>
          <cell r="R44" t="str">
            <v>OK</v>
          </cell>
          <cell r="T44">
            <v>8</v>
          </cell>
        </row>
        <row r="45">
          <cell r="A45">
            <v>35</v>
          </cell>
          <cell r="B45" t="str">
            <v>Xokfy;j</v>
          </cell>
          <cell r="C45">
            <v>5</v>
          </cell>
          <cell r="D45">
            <v>4</v>
          </cell>
          <cell r="E45">
            <v>5</v>
          </cell>
          <cell r="F45">
            <v>5</v>
          </cell>
          <cell r="G45">
            <v>4</v>
          </cell>
          <cell r="K45">
            <v>2</v>
          </cell>
          <cell r="L45">
            <v>1</v>
          </cell>
          <cell r="M45">
            <v>1</v>
          </cell>
          <cell r="N45">
            <v>1</v>
          </cell>
          <cell r="O45">
            <v>1</v>
          </cell>
          <cell r="R45" t="str">
            <v>OK</v>
          </cell>
          <cell r="T45">
            <v>4</v>
          </cell>
        </row>
        <row r="46">
          <cell r="A46">
            <v>36</v>
          </cell>
          <cell r="B46" t="str">
            <v>Hkksiky</v>
          </cell>
          <cell r="C46">
            <v>2</v>
          </cell>
          <cell r="D46">
            <v>2</v>
          </cell>
          <cell r="E46">
            <v>2</v>
          </cell>
          <cell r="F46">
            <v>2</v>
          </cell>
          <cell r="G46">
            <v>2</v>
          </cell>
          <cell r="I46">
            <v>1</v>
          </cell>
          <cell r="K46">
            <v>1</v>
          </cell>
          <cell r="R46" t="str">
            <v>OK</v>
          </cell>
          <cell r="T46">
            <v>2</v>
          </cell>
        </row>
        <row r="47">
          <cell r="A47">
            <v>37</v>
          </cell>
          <cell r="B47" t="str">
            <v>ujflagiqj</v>
          </cell>
          <cell r="C47">
            <v>6</v>
          </cell>
          <cell r="D47">
            <v>6</v>
          </cell>
          <cell r="E47">
            <v>6</v>
          </cell>
          <cell r="F47">
            <v>6</v>
          </cell>
          <cell r="G47">
            <v>6</v>
          </cell>
          <cell r="H47">
            <v>0</v>
          </cell>
          <cell r="I47">
            <v>1</v>
          </cell>
          <cell r="J47">
            <v>1</v>
          </cell>
          <cell r="K47">
            <v>2</v>
          </cell>
          <cell r="L47">
            <v>2</v>
          </cell>
          <cell r="M47">
            <v>0</v>
          </cell>
          <cell r="N47">
            <v>0</v>
          </cell>
          <cell r="O47">
            <v>0</v>
          </cell>
          <cell r="P47">
            <v>0</v>
          </cell>
          <cell r="Q47">
            <v>0</v>
          </cell>
          <cell r="R47" t="str">
            <v>OK</v>
          </cell>
          <cell r="T47">
            <v>6</v>
          </cell>
        </row>
        <row r="48">
          <cell r="A48">
            <v>38</v>
          </cell>
          <cell r="B48" t="str">
            <v>gks'kaxkckn</v>
          </cell>
          <cell r="C48">
            <v>7</v>
          </cell>
          <cell r="D48">
            <v>7</v>
          </cell>
          <cell r="E48">
            <v>7</v>
          </cell>
          <cell r="F48">
            <v>7</v>
          </cell>
          <cell r="G48">
            <v>7</v>
          </cell>
          <cell r="H48">
            <v>0</v>
          </cell>
          <cell r="I48">
            <v>0</v>
          </cell>
          <cell r="J48">
            <v>0</v>
          </cell>
          <cell r="K48">
            <v>0</v>
          </cell>
          <cell r="L48">
            <v>0</v>
          </cell>
          <cell r="M48">
            <v>7</v>
          </cell>
          <cell r="N48">
            <v>0</v>
          </cell>
          <cell r="O48">
            <v>7</v>
          </cell>
          <cell r="P48">
            <v>4</v>
          </cell>
          <cell r="Q48">
            <v>0</v>
          </cell>
          <cell r="R48" t="str">
            <v>OK</v>
          </cell>
          <cell r="T48">
            <v>0</v>
          </cell>
        </row>
        <row r="49">
          <cell r="A49">
            <v>39</v>
          </cell>
          <cell r="B49" t="str">
            <v>gjnk</v>
          </cell>
          <cell r="C49">
            <v>3</v>
          </cell>
          <cell r="D49">
            <v>3</v>
          </cell>
          <cell r="E49">
            <v>3</v>
          </cell>
          <cell r="F49">
            <v>3</v>
          </cell>
          <cell r="G49">
            <v>3</v>
          </cell>
          <cell r="M49">
            <v>3</v>
          </cell>
          <cell r="N49">
            <v>3</v>
          </cell>
          <cell r="O49">
            <v>3</v>
          </cell>
          <cell r="R49" t="str">
            <v>OK</v>
          </cell>
          <cell r="T49">
            <v>0</v>
          </cell>
        </row>
        <row r="50">
          <cell r="A50">
            <v>40</v>
          </cell>
          <cell r="B50" t="str">
            <v>bUnkSj</v>
          </cell>
          <cell r="C50">
            <v>4</v>
          </cell>
          <cell r="D50">
            <v>4</v>
          </cell>
          <cell r="E50">
            <v>4</v>
          </cell>
          <cell r="F50">
            <v>4</v>
          </cell>
          <cell r="G50">
            <v>4</v>
          </cell>
          <cell r="H50">
            <v>0</v>
          </cell>
          <cell r="I50">
            <v>0</v>
          </cell>
          <cell r="J50">
            <v>0</v>
          </cell>
          <cell r="K50">
            <v>4</v>
          </cell>
          <cell r="L50">
            <v>0</v>
          </cell>
          <cell r="M50">
            <v>0</v>
          </cell>
          <cell r="N50">
            <v>0</v>
          </cell>
          <cell r="O50">
            <v>3</v>
          </cell>
          <cell r="P50">
            <v>0</v>
          </cell>
          <cell r="Q50">
            <v>0</v>
          </cell>
          <cell r="R50" t="str">
            <v>OK</v>
          </cell>
          <cell r="T50">
            <v>4</v>
          </cell>
        </row>
        <row r="51">
          <cell r="A51">
            <v>41</v>
          </cell>
          <cell r="B51" t="str">
            <v>fNanokMk</v>
          </cell>
          <cell r="C51">
            <v>11</v>
          </cell>
          <cell r="D51">
            <v>11</v>
          </cell>
          <cell r="E51">
            <v>11</v>
          </cell>
          <cell r="F51">
            <v>11</v>
          </cell>
          <cell r="G51">
            <v>11</v>
          </cell>
          <cell r="L51">
            <v>2</v>
          </cell>
          <cell r="M51">
            <v>9</v>
          </cell>
          <cell r="N51">
            <v>1</v>
          </cell>
          <cell r="O51">
            <v>1</v>
          </cell>
          <cell r="P51">
            <v>0</v>
          </cell>
          <cell r="Q51">
            <v>0</v>
          </cell>
          <cell r="R51" t="str">
            <v>OK</v>
          </cell>
          <cell r="T51">
            <v>2</v>
          </cell>
        </row>
        <row r="52">
          <cell r="A52">
            <v>42</v>
          </cell>
          <cell r="B52" t="str">
            <v>mTtSu</v>
          </cell>
          <cell r="C52">
            <v>6</v>
          </cell>
          <cell r="D52">
            <v>6</v>
          </cell>
          <cell r="G52">
            <v>0</v>
          </cell>
          <cell r="R52" t="str">
            <v>OK</v>
          </cell>
          <cell r="T52">
            <v>6</v>
          </cell>
        </row>
        <row r="53">
          <cell r="A53">
            <v>43</v>
          </cell>
          <cell r="B53" t="str">
            <v>tcyiqj</v>
          </cell>
          <cell r="C53">
            <v>7</v>
          </cell>
          <cell r="D53">
            <v>7</v>
          </cell>
          <cell r="E53">
            <v>7</v>
          </cell>
          <cell r="F53">
            <v>7</v>
          </cell>
          <cell r="G53">
            <v>7</v>
          </cell>
          <cell r="H53">
            <v>0</v>
          </cell>
          <cell r="I53">
            <v>0</v>
          </cell>
          <cell r="J53">
            <v>0</v>
          </cell>
          <cell r="K53">
            <v>2</v>
          </cell>
          <cell r="L53">
            <v>3</v>
          </cell>
          <cell r="M53">
            <v>2</v>
          </cell>
          <cell r="N53">
            <v>2</v>
          </cell>
          <cell r="Q53">
            <v>0</v>
          </cell>
          <cell r="R53" t="str">
            <v>OK</v>
          </cell>
          <cell r="T53">
            <v>5</v>
          </cell>
        </row>
        <row r="54">
          <cell r="A54">
            <v>44</v>
          </cell>
          <cell r="B54" t="str">
            <v>dVuh</v>
          </cell>
          <cell r="C54">
            <v>6</v>
          </cell>
          <cell r="D54">
            <v>6</v>
          </cell>
          <cell r="E54">
            <v>0</v>
          </cell>
          <cell r="F54">
            <v>0</v>
          </cell>
          <cell r="G54">
            <v>0</v>
          </cell>
          <cell r="H54">
            <v>0</v>
          </cell>
          <cell r="I54">
            <v>0</v>
          </cell>
          <cell r="J54">
            <v>0</v>
          </cell>
          <cell r="K54">
            <v>0</v>
          </cell>
          <cell r="L54">
            <v>0</v>
          </cell>
          <cell r="M54">
            <v>0</v>
          </cell>
          <cell r="N54">
            <v>0</v>
          </cell>
          <cell r="O54">
            <v>0</v>
          </cell>
          <cell r="P54">
            <v>0</v>
          </cell>
          <cell r="Q54">
            <v>0</v>
          </cell>
          <cell r="R54" t="str">
            <v>OK</v>
          </cell>
          <cell r="T54">
            <v>6</v>
          </cell>
        </row>
        <row r="55">
          <cell r="A55">
            <v>45</v>
          </cell>
          <cell r="B55" t="str">
            <v>lkxj</v>
          </cell>
          <cell r="C55">
            <v>11</v>
          </cell>
          <cell r="D55">
            <v>11</v>
          </cell>
          <cell r="E55">
            <v>11</v>
          </cell>
          <cell r="F55">
            <v>11</v>
          </cell>
          <cell r="G55">
            <v>11</v>
          </cell>
          <cell r="H55">
            <v>0</v>
          </cell>
          <cell r="I55">
            <v>0</v>
          </cell>
          <cell r="J55">
            <v>0</v>
          </cell>
          <cell r="K55">
            <v>1</v>
          </cell>
          <cell r="L55">
            <v>0</v>
          </cell>
          <cell r="M55">
            <v>10</v>
          </cell>
          <cell r="N55">
            <v>9</v>
          </cell>
          <cell r="O55">
            <v>7</v>
          </cell>
          <cell r="P55">
            <v>0</v>
          </cell>
          <cell r="Q55">
            <v>0</v>
          </cell>
          <cell r="R55" t="str">
            <v>OK</v>
          </cell>
          <cell r="T55">
            <v>1</v>
          </cell>
        </row>
        <row r="56">
          <cell r="A56">
            <v>46</v>
          </cell>
          <cell r="B56" t="str">
            <v>v'kksd uxj</v>
          </cell>
          <cell r="C56">
            <v>4</v>
          </cell>
          <cell r="D56">
            <v>4</v>
          </cell>
          <cell r="E56">
            <v>4</v>
          </cell>
          <cell r="F56">
            <v>4</v>
          </cell>
          <cell r="G56">
            <v>4</v>
          </cell>
          <cell r="H56">
            <v>0</v>
          </cell>
          <cell r="I56">
            <v>0</v>
          </cell>
          <cell r="J56">
            <v>0</v>
          </cell>
          <cell r="K56">
            <v>0</v>
          </cell>
          <cell r="L56">
            <v>0</v>
          </cell>
          <cell r="M56">
            <v>4</v>
          </cell>
          <cell r="N56">
            <v>4</v>
          </cell>
          <cell r="O56">
            <v>4</v>
          </cell>
          <cell r="P56">
            <v>0</v>
          </cell>
          <cell r="Q56">
            <v>0</v>
          </cell>
          <cell r="R56" t="str">
            <v>OK</v>
          </cell>
          <cell r="T56">
            <v>0</v>
          </cell>
        </row>
        <row r="57">
          <cell r="A57">
            <v>47</v>
          </cell>
          <cell r="B57" t="str">
            <v>vuwiiqj</v>
          </cell>
          <cell r="C57">
            <v>4</v>
          </cell>
          <cell r="D57">
            <v>4</v>
          </cell>
          <cell r="E57">
            <v>4</v>
          </cell>
          <cell r="F57">
            <v>4</v>
          </cell>
          <cell r="G57">
            <v>4</v>
          </cell>
          <cell r="M57">
            <v>4</v>
          </cell>
          <cell r="N57">
            <v>4</v>
          </cell>
          <cell r="O57">
            <v>4</v>
          </cell>
          <cell r="P57">
            <v>4</v>
          </cell>
          <cell r="Q57">
            <v>4</v>
          </cell>
          <cell r="R57" t="str">
            <v>OK</v>
          </cell>
          <cell r="T57">
            <v>0</v>
          </cell>
        </row>
        <row r="58">
          <cell r="A58">
            <v>48</v>
          </cell>
          <cell r="B58" t="str">
            <v>cqjgkuqiqj</v>
          </cell>
          <cell r="C58">
            <v>2</v>
          </cell>
          <cell r="D58">
            <v>2</v>
          </cell>
          <cell r="E58">
            <v>2</v>
          </cell>
          <cell r="F58">
            <v>2</v>
          </cell>
          <cell r="G58">
            <v>2</v>
          </cell>
          <cell r="M58">
            <v>2</v>
          </cell>
          <cell r="N58">
            <v>2</v>
          </cell>
          <cell r="O58">
            <v>2</v>
          </cell>
          <cell r="P58">
            <v>2</v>
          </cell>
          <cell r="Q58">
            <v>2</v>
          </cell>
          <cell r="R58" t="str">
            <v>OK</v>
          </cell>
          <cell r="T58">
            <v>0</v>
          </cell>
        </row>
        <row r="59">
          <cell r="B59" t="str">
            <v>;ksx e/;izns'k</v>
          </cell>
          <cell r="C59">
            <v>314</v>
          </cell>
          <cell r="D59">
            <v>307</v>
          </cell>
          <cell r="E59">
            <v>296</v>
          </cell>
          <cell r="F59">
            <v>296</v>
          </cell>
          <cell r="G59">
            <v>301</v>
          </cell>
          <cell r="H59">
            <v>0</v>
          </cell>
          <cell r="I59">
            <v>2</v>
          </cell>
          <cell r="J59">
            <v>2</v>
          </cell>
          <cell r="K59">
            <v>18</v>
          </cell>
          <cell r="L59">
            <v>9</v>
          </cell>
          <cell r="M59">
            <v>270</v>
          </cell>
          <cell r="N59">
            <v>253</v>
          </cell>
          <cell r="O59">
            <v>256</v>
          </cell>
          <cell r="P59">
            <v>222</v>
          </cell>
          <cell r="Q59">
            <v>199</v>
          </cell>
          <cell r="R59" t="str">
            <v>OK</v>
          </cell>
          <cell r="T59">
            <v>44</v>
          </cell>
        </row>
        <row r="60">
          <cell r="B60" t="str">
            <v xml:space="preserve">Note:  SSA (AWP 2002-03 spill over) Plan 5061.61 lakh approved for 12 Non DPEP districts (BRC Buildings) </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asic-Table-1"/>
      <sheetName val="school-Table-1_2"/>
      <sheetName val="-indicator-Table 2 "/>
      <sheetName val="pop-enr-oos-prim-Table-3 "/>
      <sheetName val="pop-enr-oos-mid-Table-3 _2"/>
      <sheetName val="oos-reason-Table-3.1"/>
      <sheetName val="access-P-Table-4"/>
      <sheetName val="Access-Mid-Table-4_2"/>
      <sheetName val="sc-st-vill-Table-5"/>
      <sheetName val="STR-Table-6"/>
      <sheetName val="egs-up-Table-7"/>
      <sheetName val="Res-Sch-Table-9 "/>
      <sheetName val="Transport-fac-Table8.1"/>
      <sheetName val="RTE-tch-Prim-Table-10"/>
      <sheetName val="RTE-tch-Prim Table-10_2"/>
      <sheetName val="RTE-UP-TCH-tab11"/>
      <sheetName val="brc-crc-manpwr-Table-12"/>
      <sheetName val="brc-crc-furni-Table-13"/>
      <sheetName val="integ-Table-14"/>
      <sheetName val="school-Table-15"/>
      <sheetName val="sch-GirlsTable-15_2"/>
      <sheetName val="madrsa-Table-15_2_2"/>
      <sheetName val="sanskrt-Table-15_2_2_2"/>
      <sheetName val="Enr-(P)Table16"/>
      <sheetName val="Enr-mid-Table16_2"/>
      <sheetName val="uni-st-Table17"/>
      <sheetName val="uni-ssa-Table17_2"/>
      <sheetName val="TCH-Table18"/>
      <sheetName val="trg-Table-19"/>
      <sheetName val="npegel-Table20"/>
      <sheetName val="kgbv-Table21"/>
      <sheetName val="cwsn-Table22"/>
      <sheetName val="CAL-Table-23"/>
      <sheetName val="cw-addl-Table24.1"/>
      <sheetName val="cw-dw-toilet-Table25"/>
      <sheetName val="furni-Table-26"/>
      <sheetName val="m-grant-Table-27"/>
      <sheetName val="Fin-tab-28"/>
      <sheetName val="Fin-Table 29"/>
      <sheetName val="Fin-Table-30"/>
      <sheetName val="Fin-Table-31"/>
      <sheetName val="Fin-tab-32"/>
      <sheetName val="free-textbooks-costing"/>
      <sheetName val="TCH-grant-costing"/>
      <sheetName val="sch-grant-cos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asic-Table-1"/>
      <sheetName val="school-Table-1_2"/>
      <sheetName val="-indicator-Table 2 "/>
      <sheetName val="pop-enr-oos-prim-Table-3 "/>
      <sheetName val="pop-enr-oos-mid-Table-3 _2"/>
      <sheetName val="oos-reason-Table-3.1"/>
      <sheetName val="access-P-Table-4"/>
      <sheetName val="Access-Mid-Table-4_2"/>
      <sheetName val="sc-st-vill-Table-5"/>
      <sheetName val="STR-Table-6"/>
      <sheetName val="egs-up-Table-7"/>
      <sheetName val="Res-Sch-Table-9 "/>
      <sheetName val="Transport-fac-Table8.1"/>
      <sheetName val="RTE-tch-Prim-Table-10"/>
      <sheetName val="RTE-tch-Prim Table-10_2"/>
      <sheetName val="RTE-UP-TCH-tab11"/>
      <sheetName val="brc-crc-manpwr-Table-12"/>
      <sheetName val="brc-crc-furni-Table-13"/>
      <sheetName val="integ-Table-14"/>
      <sheetName val="school-Table-15"/>
      <sheetName val="sch-GirlsTable-15_2"/>
      <sheetName val="madrsa-Table-15_2_2"/>
      <sheetName val="sanskrt-Table-15_2_2_2"/>
      <sheetName val="Enr-(P)Table16"/>
      <sheetName val="Enr-mid-Table16_2"/>
      <sheetName val="uni-st-Table17"/>
      <sheetName val="uni-ssa-Table17_2"/>
      <sheetName val="TCH-Table18"/>
      <sheetName val="trg-Table-19"/>
      <sheetName val="npegel-Table20"/>
      <sheetName val="kgbv-Table21"/>
      <sheetName val="cwsn-Table22"/>
      <sheetName val="CAL-Table-23"/>
      <sheetName val="cw-addl-Table24.1"/>
      <sheetName val="cw-dw-toilet-Table25"/>
      <sheetName val="furni-Table-26"/>
      <sheetName val="m-grant-Table-27"/>
      <sheetName val="Fin-tab-28"/>
      <sheetName val="Fin-Table 29"/>
      <sheetName val="Fin-Table-30"/>
      <sheetName val="Fin-Table-31"/>
      <sheetName val="Fin-tab-32"/>
      <sheetName val="free-textbooks-costing"/>
      <sheetName val="TCH-grant-costing"/>
      <sheetName val="sch-grant-cos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istrictwise awppb"/>
      <sheetName val="28"/>
    </sheetNames>
    <sheetDataSet>
      <sheetData sheetId="0" refreshError="1">
        <row r="1">
          <cell r="C1" t="str">
            <v xml:space="preserve">DISBURSEMENT REPORT </v>
          </cell>
        </row>
        <row r="3">
          <cell r="C3" t="str">
            <v xml:space="preserve">DISBURSEMENT DONE BY EACH DISTRICT &amp; MUNICIPAL CORPORATION AGAINST EACH GRANT HEAD </v>
          </cell>
        </row>
        <row r="5">
          <cell r="C5" t="str">
            <v xml:space="preserve">THE MONTH FROM July 2006   </v>
          </cell>
          <cell r="I5" t="str">
            <v>Rs. in lacs</v>
          </cell>
        </row>
        <row r="8">
          <cell r="B8" t="str">
            <v>CODES</v>
          </cell>
          <cell r="C8" t="str">
            <v>GRANT HEADS</v>
          </cell>
          <cell r="D8" t="str">
            <v>AHMEDABAD</v>
          </cell>
          <cell r="E8" t="str">
            <v>MEHSANA</v>
          </cell>
          <cell r="F8" t="str">
            <v>PATAN</v>
          </cell>
          <cell r="G8" t="str">
            <v>RAJKOT</v>
          </cell>
          <cell r="H8" t="str">
            <v>SURAT</v>
          </cell>
          <cell r="I8" t="str">
            <v>NAVSARI</v>
          </cell>
          <cell r="J8" t="str">
            <v>VADODARA</v>
          </cell>
          <cell r="K8" t="str">
            <v>ANAND</v>
          </cell>
          <cell r="L8" t="str">
            <v>KHEDA</v>
          </cell>
          <cell r="M8" t="str">
            <v>AMRELI</v>
          </cell>
          <cell r="N8" t="str">
            <v>VALSAD</v>
          </cell>
          <cell r="O8" t="str">
            <v>BHARUCH</v>
          </cell>
          <cell r="P8" t="str">
            <v>G`NAGAR</v>
          </cell>
          <cell r="Q8" t="str">
            <v>NARMADA</v>
          </cell>
          <cell r="R8" t="str">
            <v>BHAVNAGAR</v>
          </cell>
          <cell r="S8" t="str">
            <v>BANASKANTHA</v>
          </cell>
          <cell r="T8" t="str">
            <v>SABARKANTHA</v>
          </cell>
          <cell r="U8" t="str">
            <v>JAMNAGAR</v>
          </cell>
          <cell r="V8" t="str">
            <v>JUNAGADH</v>
          </cell>
          <cell r="W8" t="str">
            <v>KUTCH</v>
          </cell>
          <cell r="X8" t="str">
            <v>S'NAGAR</v>
          </cell>
          <cell r="Y8" t="str">
            <v>PANCHMAHAL</v>
          </cell>
          <cell r="Z8" t="str">
            <v>DAHOD</v>
          </cell>
          <cell r="AA8" t="str">
            <v>PORBANDAR</v>
          </cell>
          <cell r="AB8" t="str">
            <v>DANG</v>
          </cell>
          <cell r="AC8" t="str">
            <v>MC AHMEDABAD</v>
          </cell>
          <cell r="AD8" t="str">
            <v>MC RAJKOT</v>
          </cell>
          <cell r="AE8" t="str">
            <v>MC VADODARA</v>
          </cell>
          <cell r="AF8" t="str">
            <v>MC SURAT</v>
          </cell>
          <cell r="AG8" t="str">
            <v>S P O</v>
          </cell>
          <cell r="AH8" t="str">
            <v>TOTAL</v>
          </cell>
        </row>
        <row r="10">
          <cell r="D10">
            <v>1</v>
          </cell>
          <cell r="E10">
            <v>2</v>
          </cell>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cell r="AA10">
            <v>24</v>
          </cell>
          <cell r="AB10">
            <v>25</v>
          </cell>
          <cell r="AC10">
            <v>26</v>
          </cell>
          <cell r="AD10">
            <v>27</v>
          </cell>
          <cell r="AE10">
            <v>28</v>
          </cell>
          <cell r="AF10">
            <v>29</v>
          </cell>
          <cell r="AG10">
            <v>30</v>
          </cell>
        </row>
        <row r="12">
          <cell r="A12" t="str">
            <v>A</v>
          </cell>
          <cell r="B12" t="str">
            <v>NEW SCHOOL</v>
          </cell>
        </row>
        <row r="14">
          <cell r="B14">
            <v>0.01</v>
          </cell>
          <cell r="C14" t="str">
            <v>New Primary School</v>
          </cell>
          <cell r="AH14">
            <v>0</v>
          </cell>
        </row>
        <row r="15">
          <cell r="B15">
            <v>0.02</v>
          </cell>
          <cell r="C15" t="str">
            <v>New Upper Primary School</v>
          </cell>
          <cell r="AH15">
            <v>0</v>
          </cell>
        </row>
        <row r="17">
          <cell r="C17" t="str">
            <v>SUB TOTAL of A</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9">
          <cell r="A19" t="str">
            <v>B</v>
          </cell>
          <cell r="B19" t="str">
            <v>BLOCK RESOURCE CENTRE</v>
          </cell>
        </row>
        <row r="21">
          <cell r="B21">
            <v>1.01</v>
          </cell>
          <cell r="C21" t="str">
            <v>Salary for BRC</v>
          </cell>
          <cell r="D21">
            <v>11.88</v>
          </cell>
          <cell r="E21">
            <v>9.7200000000000006</v>
          </cell>
          <cell r="F21">
            <v>7.56</v>
          </cell>
          <cell r="G21">
            <v>15.12</v>
          </cell>
          <cell r="H21">
            <v>15.12</v>
          </cell>
          <cell r="I21">
            <v>5.4</v>
          </cell>
          <cell r="J21">
            <v>12.96</v>
          </cell>
          <cell r="K21">
            <v>8.64</v>
          </cell>
          <cell r="L21">
            <v>10.8</v>
          </cell>
          <cell r="M21">
            <v>11.88</v>
          </cell>
          <cell r="N21">
            <v>5.4</v>
          </cell>
          <cell r="O21">
            <v>8.64</v>
          </cell>
          <cell r="P21">
            <v>4.32</v>
          </cell>
          <cell r="Q21">
            <v>4.32</v>
          </cell>
          <cell r="R21">
            <v>11.88</v>
          </cell>
          <cell r="S21">
            <v>12.96</v>
          </cell>
          <cell r="T21">
            <v>14.04</v>
          </cell>
          <cell r="U21">
            <v>10.8</v>
          </cell>
          <cell r="V21">
            <v>15.12</v>
          </cell>
          <cell r="W21">
            <v>10.8</v>
          </cell>
          <cell r="X21">
            <v>5.4</v>
          </cell>
          <cell r="Y21">
            <v>11.88</v>
          </cell>
          <cell r="Z21">
            <v>7.56</v>
          </cell>
          <cell r="AA21">
            <v>3.24</v>
          </cell>
          <cell r="AH21">
            <v>235.44000000000003</v>
          </cell>
        </row>
        <row r="22">
          <cell r="B22">
            <v>1.02</v>
          </cell>
          <cell r="C22" t="str">
            <v>Salary of BRP</v>
          </cell>
          <cell r="AH22">
            <v>0</v>
          </cell>
        </row>
        <row r="23">
          <cell r="B23">
            <v>1.03</v>
          </cell>
          <cell r="C23" t="str">
            <v>Furniture for BRC</v>
          </cell>
          <cell r="AH23">
            <v>0</v>
          </cell>
        </row>
        <row r="24">
          <cell r="B24">
            <v>1.04</v>
          </cell>
          <cell r="C24" t="str">
            <v>Contingency Grant to BRC</v>
          </cell>
          <cell r="D24">
            <v>1.375</v>
          </cell>
          <cell r="E24">
            <v>1.125</v>
          </cell>
          <cell r="F24">
            <v>0.875</v>
          </cell>
          <cell r="G24">
            <v>1.75</v>
          </cell>
          <cell r="H24">
            <v>1.75</v>
          </cell>
          <cell r="I24">
            <v>0.625</v>
          </cell>
          <cell r="J24">
            <v>1.5</v>
          </cell>
          <cell r="K24">
            <v>1</v>
          </cell>
          <cell r="L24">
            <v>1.25</v>
          </cell>
          <cell r="M24">
            <v>1.375</v>
          </cell>
          <cell r="N24">
            <v>0.625</v>
          </cell>
          <cell r="O24">
            <v>1</v>
          </cell>
          <cell r="P24">
            <v>0.5</v>
          </cell>
          <cell r="Q24">
            <v>0.5</v>
          </cell>
          <cell r="R24">
            <v>1.375</v>
          </cell>
          <cell r="S24">
            <v>1.5</v>
          </cell>
          <cell r="T24">
            <v>1.625</v>
          </cell>
          <cell r="U24">
            <v>1.25</v>
          </cell>
          <cell r="V24">
            <v>1.75</v>
          </cell>
          <cell r="W24">
            <v>1.25</v>
          </cell>
          <cell r="X24">
            <v>1.25</v>
          </cell>
          <cell r="Y24">
            <v>1.375</v>
          </cell>
          <cell r="Z24">
            <v>0.875</v>
          </cell>
          <cell r="AA24">
            <v>0.375</v>
          </cell>
          <cell r="AB24">
            <v>0.125</v>
          </cell>
          <cell r="AH24">
            <v>28</v>
          </cell>
        </row>
        <row r="25">
          <cell r="B25">
            <v>1.05</v>
          </cell>
          <cell r="C25" t="str">
            <v>Meeting and Travel Allowances</v>
          </cell>
          <cell r="D25">
            <v>0.66</v>
          </cell>
          <cell r="E25">
            <v>0.54</v>
          </cell>
          <cell r="F25">
            <v>0.42</v>
          </cell>
          <cell r="G25">
            <v>0.84</v>
          </cell>
          <cell r="H25">
            <v>0.84</v>
          </cell>
          <cell r="I25">
            <v>0.3</v>
          </cell>
          <cell r="J25">
            <v>0.72</v>
          </cell>
          <cell r="K25">
            <v>0.48</v>
          </cell>
          <cell r="L25">
            <v>0.6</v>
          </cell>
          <cell r="M25">
            <v>0.66</v>
          </cell>
          <cell r="N25">
            <v>0.3</v>
          </cell>
          <cell r="O25">
            <v>0.48</v>
          </cell>
          <cell r="P25">
            <v>0.24</v>
          </cell>
          <cell r="Q25">
            <v>0.24</v>
          </cell>
          <cell r="R25">
            <v>0.66</v>
          </cell>
          <cell r="S25">
            <v>0.72</v>
          </cell>
          <cell r="T25">
            <v>0.78</v>
          </cell>
          <cell r="U25">
            <v>0.6</v>
          </cell>
          <cell r="V25">
            <v>0.84</v>
          </cell>
          <cell r="W25">
            <v>0.6</v>
          </cell>
          <cell r="X25">
            <v>0.6</v>
          </cell>
          <cell r="Y25">
            <v>0.66</v>
          </cell>
          <cell r="Z25">
            <v>0.42</v>
          </cell>
          <cell r="AA25">
            <v>0.18</v>
          </cell>
          <cell r="AB25">
            <v>0.06</v>
          </cell>
          <cell r="AH25">
            <v>13.439999999999998</v>
          </cell>
        </row>
        <row r="26">
          <cell r="B26">
            <v>1.06</v>
          </cell>
          <cell r="C26" t="str">
            <v>TLM Grant to BRC</v>
          </cell>
          <cell r="D26">
            <v>0.55000000000000004</v>
          </cell>
          <cell r="E26">
            <v>0.45</v>
          </cell>
          <cell r="F26">
            <v>0.35</v>
          </cell>
          <cell r="G26">
            <v>0.7</v>
          </cell>
          <cell r="H26">
            <v>0.7</v>
          </cell>
          <cell r="I26">
            <v>0.25</v>
          </cell>
          <cell r="J26">
            <v>0.6</v>
          </cell>
          <cell r="K26">
            <v>0.4</v>
          </cell>
          <cell r="L26">
            <v>0.5</v>
          </cell>
          <cell r="M26">
            <v>0.55000000000000004</v>
          </cell>
          <cell r="N26">
            <v>0.25</v>
          </cell>
          <cell r="O26">
            <v>0.4</v>
          </cell>
          <cell r="P26">
            <v>0.2</v>
          </cell>
          <cell r="Q26">
            <v>0.2</v>
          </cell>
          <cell r="R26">
            <v>0.55000000000000004</v>
          </cell>
          <cell r="S26">
            <v>0.6</v>
          </cell>
          <cell r="T26">
            <v>0.65</v>
          </cell>
          <cell r="U26">
            <v>0.5</v>
          </cell>
          <cell r="V26">
            <v>0.7</v>
          </cell>
          <cell r="W26">
            <v>0.5</v>
          </cell>
          <cell r="X26">
            <v>0.5</v>
          </cell>
          <cell r="Y26">
            <v>0.55000000000000004</v>
          </cell>
          <cell r="Z26">
            <v>0.35</v>
          </cell>
          <cell r="AA26">
            <v>0.15</v>
          </cell>
          <cell r="AB26">
            <v>0.05</v>
          </cell>
          <cell r="AH26">
            <v>11.200000000000001</v>
          </cell>
        </row>
        <row r="27">
          <cell r="B27">
            <v>1.07</v>
          </cell>
          <cell r="C27" t="str">
            <v>Others</v>
          </cell>
          <cell r="AH27">
            <v>0</v>
          </cell>
        </row>
        <row r="29">
          <cell r="C29" t="str">
            <v>SUB TOTAL of B</v>
          </cell>
          <cell r="D29">
            <v>14.465000000000002</v>
          </cell>
          <cell r="E29">
            <v>11.835000000000001</v>
          </cell>
          <cell r="F29">
            <v>9.2049999999999983</v>
          </cell>
          <cell r="G29">
            <v>18.409999999999997</v>
          </cell>
          <cell r="H29">
            <v>18.409999999999997</v>
          </cell>
          <cell r="I29">
            <v>6.5750000000000002</v>
          </cell>
          <cell r="J29">
            <v>15.780000000000001</v>
          </cell>
          <cell r="K29">
            <v>10.520000000000001</v>
          </cell>
          <cell r="L29">
            <v>13.15</v>
          </cell>
          <cell r="M29">
            <v>14.465000000000002</v>
          </cell>
          <cell r="N29">
            <v>6.5750000000000002</v>
          </cell>
          <cell r="O29">
            <v>10.520000000000001</v>
          </cell>
          <cell r="P29">
            <v>5.2600000000000007</v>
          </cell>
          <cell r="Q29">
            <v>5.2600000000000007</v>
          </cell>
          <cell r="R29">
            <v>14.465000000000002</v>
          </cell>
          <cell r="S29">
            <v>15.780000000000001</v>
          </cell>
          <cell r="T29">
            <v>17.094999999999999</v>
          </cell>
          <cell r="U29">
            <v>13.15</v>
          </cell>
          <cell r="V29">
            <v>18.409999999999997</v>
          </cell>
          <cell r="W29">
            <v>13.15</v>
          </cell>
          <cell r="X29">
            <v>7.75</v>
          </cell>
          <cell r="Y29">
            <v>14.465000000000002</v>
          </cell>
          <cell r="Z29">
            <v>9.2049999999999983</v>
          </cell>
          <cell r="AA29">
            <v>3.9450000000000003</v>
          </cell>
          <cell r="AB29">
            <v>0.23499999999999999</v>
          </cell>
          <cell r="AC29">
            <v>0</v>
          </cell>
          <cell r="AD29">
            <v>0</v>
          </cell>
          <cell r="AE29">
            <v>0</v>
          </cell>
          <cell r="AF29">
            <v>0</v>
          </cell>
          <cell r="AG29">
            <v>0</v>
          </cell>
          <cell r="AH29">
            <v>288.08000000000004</v>
          </cell>
        </row>
        <row r="31">
          <cell r="A31" t="str">
            <v>C</v>
          </cell>
          <cell r="B31" t="str">
            <v>CLUSTER RESOURCE CENTRE</v>
          </cell>
        </row>
        <row r="33">
          <cell r="B33">
            <v>2.0099999999999998</v>
          </cell>
          <cell r="C33" t="str">
            <v>Salary for CRC</v>
          </cell>
          <cell r="D33">
            <v>42</v>
          </cell>
          <cell r="E33">
            <v>28.8</v>
          </cell>
          <cell r="F33">
            <v>20.7</v>
          </cell>
          <cell r="G33">
            <v>44.7</v>
          </cell>
          <cell r="H33">
            <v>65.400000000000006</v>
          </cell>
          <cell r="I33">
            <v>25.2</v>
          </cell>
          <cell r="J33">
            <v>63</v>
          </cell>
          <cell r="K33">
            <v>37.5</v>
          </cell>
          <cell r="L33">
            <v>56.1</v>
          </cell>
          <cell r="M33">
            <v>36.299999999999997</v>
          </cell>
          <cell r="N33">
            <v>28.5</v>
          </cell>
          <cell r="O33">
            <v>30.6</v>
          </cell>
          <cell r="P33">
            <v>17.100000000000001</v>
          </cell>
          <cell r="Q33">
            <v>21</v>
          </cell>
          <cell r="R33">
            <v>3.9</v>
          </cell>
          <cell r="S33">
            <v>1.8</v>
          </cell>
          <cell r="T33">
            <v>6</v>
          </cell>
          <cell r="U33">
            <v>4.8</v>
          </cell>
          <cell r="V33">
            <v>14.4</v>
          </cell>
          <cell r="W33">
            <v>1.2</v>
          </cell>
          <cell r="X33">
            <v>3</v>
          </cell>
          <cell r="Y33">
            <v>6.6</v>
          </cell>
          <cell r="Z33">
            <v>9.3000000000000007</v>
          </cell>
          <cell r="AC33">
            <v>12.9</v>
          </cell>
          <cell r="AD33">
            <v>6.9</v>
          </cell>
          <cell r="AE33">
            <v>4.8</v>
          </cell>
          <cell r="AF33">
            <v>9.9</v>
          </cell>
          <cell r="AH33">
            <v>602.39999999999986</v>
          </cell>
        </row>
        <row r="34">
          <cell r="B34">
            <v>2.02</v>
          </cell>
          <cell r="C34" t="str">
            <v>Furniture for CRC</v>
          </cell>
          <cell r="AH34">
            <v>0</v>
          </cell>
        </row>
        <row r="35">
          <cell r="B35">
            <v>2.0299999999999998</v>
          </cell>
          <cell r="C35" t="str">
            <v>Contigency Grant for CRC</v>
          </cell>
          <cell r="D35">
            <v>3.5</v>
          </cell>
          <cell r="E35">
            <v>2.4</v>
          </cell>
          <cell r="F35">
            <v>1.7250000000000001</v>
          </cell>
          <cell r="G35">
            <v>3.7250000000000001</v>
          </cell>
          <cell r="H35">
            <v>5.4</v>
          </cell>
          <cell r="I35">
            <v>2.1</v>
          </cell>
          <cell r="J35">
            <v>5.25</v>
          </cell>
          <cell r="K35">
            <v>3.125</v>
          </cell>
          <cell r="L35">
            <v>4.6749999999999998</v>
          </cell>
          <cell r="M35">
            <v>3.0249999999999999</v>
          </cell>
          <cell r="N35">
            <v>2.5750000000000002</v>
          </cell>
          <cell r="O35">
            <v>2.5499999999999998</v>
          </cell>
          <cell r="P35">
            <v>1.425</v>
          </cell>
          <cell r="Q35">
            <v>1.75</v>
          </cell>
          <cell r="R35">
            <v>3.625</v>
          </cell>
          <cell r="S35">
            <v>5</v>
          </cell>
          <cell r="T35">
            <v>5.35</v>
          </cell>
          <cell r="U35">
            <v>3.6</v>
          </cell>
          <cell r="V35">
            <v>4.0999999999999996</v>
          </cell>
          <cell r="W35">
            <v>4.4000000000000004</v>
          </cell>
          <cell r="X35">
            <v>3.375</v>
          </cell>
          <cell r="Y35">
            <v>4.1500000000000004</v>
          </cell>
          <cell r="Z35">
            <v>2.3730000000000002</v>
          </cell>
          <cell r="AA35">
            <v>0.85</v>
          </cell>
          <cell r="AB35">
            <v>0.8</v>
          </cell>
          <cell r="AC35">
            <v>1.075</v>
          </cell>
          <cell r="AD35">
            <v>0.57499999999999996</v>
          </cell>
          <cell r="AE35">
            <v>0.4</v>
          </cell>
          <cell r="AF35">
            <v>0.82499999999999996</v>
          </cell>
          <cell r="AH35">
            <v>83.723000000000027</v>
          </cell>
        </row>
        <row r="36">
          <cell r="B36">
            <v>2.04</v>
          </cell>
          <cell r="C36" t="str">
            <v>Meeting and Travel Allowance</v>
          </cell>
          <cell r="D36">
            <v>3.36</v>
          </cell>
          <cell r="E36">
            <v>2.3039999999999998</v>
          </cell>
          <cell r="F36">
            <v>1.6560000000000001</v>
          </cell>
          <cell r="G36">
            <v>3.5760000000000001</v>
          </cell>
          <cell r="H36">
            <v>5.2320000000000002</v>
          </cell>
          <cell r="I36">
            <v>2.016</v>
          </cell>
          <cell r="J36">
            <v>5.04</v>
          </cell>
          <cell r="K36">
            <v>3</v>
          </cell>
          <cell r="L36">
            <v>4.4879999999999995</v>
          </cell>
          <cell r="M36">
            <v>2.9039999999999999</v>
          </cell>
          <cell r="N36">
            <v>2.472</v>
          </cell>
          <cell r="O36">
            <v>2.448</v>
          </cell>
          <cell r="P36">
            <v>1.3679999999999999</v>
          </cell>
          <cell r="Q36">
            <v>1.68</v>
          </cell>
          <cell r="R36">
            <v>3.48</v>
          </cell>
          <cell r="S36">
            <v>4.8</v>
          </cell>
          <cell r="T36">
            <v>5.1360000000000001</v>
          </cell>
          <cell r="U36">
            <v>3.456</v>
          </cell>
          <cell r="V36">
            <v>3.9359999999999999</v>
          </cell>
          <cell r="W36">
            <v>4.2240000000000002</v>
          </cell>
          <cell r="X36">
            <v>3.24</v>
          </cell>
          <cell r="Y36">
            <v>3.984</v>
          </cell>
          <cell r="Z36">
            <v>2.2799999999999998</v>
          </cell>
          <cell r="AA36">
            <v>0.81600000000000006</v>
          </cell>
          <cell r="AB36">
            <v>0.76800000000000002</v>
          </cell>
          <cell r="AC36">
            <v>1.032</v>
          </cell>
          <cell r="AD36">
            <v>0.55200000000000005</v>
          </cell>
          <cell r="AE36">
            <v>0.38400000000000001</v>
          </cell>
          <cell r="AF36">
            <v>0.79200000000000004</v>
          </cell>
          <cell r="AH36">
            <v>80.423999999999992</v>
          </cell>
        </row>
        <row r="37">
          <cell r="B37">
            <v>2.0499999999999998</v>
          </cell>
          <cell r="C37" t="str">
            <v>TLM Grant to CRC</v>
          </cell>
          <cell r="D37">
            <v>1.4</v>
          </cell>
          <cell r="E37">
            <v>0.96</v>
          </cell>
          <cell r="F37">
            <v>0.69</v>
          </cell>
          <cell r="G37">
            <v>1.49</v>
          </cell>
          <cell r="H37">
            <v>2.1800000000000002</v>
          </cell>
          <cell r="I37">
            <v>0.84</v>
          </cell>
          <cell r="J37">
            <v>2.1</v>
          </cell>
          <cell r="K37">
            <v>1.25</v>
          </cell>
          <cell r="L37">
            <v>1.87</v>
          </cell>
          <cell r="M37">
            <v>1.21</v>
          </cell>
          <cell r="N37">
            <v>1.03</v>
          </cell>
          <cell r="O37">
            <v>1.02</v>
          </cell>
          <cell r="P37">
            <v>0.56999999999999995</v>
          </cell>
          <cell r="Q37">
            <v>0.7</v>
          </cell>
          <cell r="R37">
            <v>1.45</v>
          </cell>
          <cell r="S37">
            <v>2</v>
          </cell>
          <cell r="T37">
            <v>2.14</v>
          </cell>
          <cell r="U37">
            <v>1.44</v>
          </cell>
          <cell r="V37">
            <v>1.64</v>
          </cell>
          <cell r="W37">
            <v>1.76</v>
          </cell>
          <cell r="X37">
            <v>1.35</v>
          </cell>
          <cell r="Y37">
            <v>1.66</v>
          </cell>
          <cell r="Z37">
            <v>0.95</v>
          </cell>
          <cell r="AA37">
            <v>0.34</v>
          </cell>
          <cell r="AB37">
            <v>0.32</v>
          </cell>
          <cell r="AC37">
            <v>0.43</v>
          </cell>
          <cell r="AD37">
            <v>0.23</v>
          </cell>
          <cell r="AE37">
            <v>0.16</v>
          </cell>
          <cell r="AF37">
            <v>0.33</v>
          </cell>
          <cell r="AH37">
            <v>33.51</v>
          </cell>
        </row>
        <row r="38">
          <cell r="B38">
            <v>2.06</v>
          </cell>
          <cell r="C38" t="str">
            <v>Others</v>
          </cell>
          <cell r="AH38">
            <v>0</v>
          </cell>
        </row>
        <row r="40">
          <cell r="C40" t="str">
            <v>SUB TOTAL of C</v>
          </cell>
          <cell r="D40">
            <v>50.26</v>
          </cell>
          <cell r="E40">
            <v>34.463999999999999</v>
          </cell>
          <cell r="F40">
            <v>24.771000000000001</v>
          </cell>
          <cell r="G40">
            <v>53.491000000000007</v>
          </cell>
          <cell r="H40">
            <v>78.212000000000018</v>
          </cell>
          <cell r="I40">
            <v>30.156000000000002</v>
          </cell>
          <cell r="J40">
            <v>75.39</v>
          </cell>
          <cell r="K40">
            <v>44.875</v>
          </cell>
          <cell r="L40">
            <v>67.13300000000001</v>
          </cell>
          <cell r="M40">
            <v>43.439</v>
          </cell>
          <cell r="N40">
            <v>34.576999999999998</v>
          </cell>
          <cell r="O40">
            <v>36.618000000000002</v>
          </cell>
          <cell r="P40">
            <v>20.463000000000001</v>
          </cell>
          <cell r="Q40">
            <v>25.13</v>
          </cell>
          <cell r="R40">
            <v>12.455</v>
          </cell>
          <cell r="S40">
            <v>13.6</v>
          </cell>
          <cell r="T40">
            <v>18.626000000000001</v>
          </cell>
          <cell r="U40">
            <v>13.295999999999999</v>
          </cell>
          <cell r="V40">
            <v>24.076000000000001</v>
          </cell>
          <cell r="W40">
            <v>11.584000000000001</v>
          </cell>
          <cell r="X40">
            <v>10.965</v>
          </cell>
          <cell r="Y40">
            <v>16.393999999999998</v>
          </cell>
          <cell r="Z40">
            <v>14.903</v>
          </cell>
          <cell r="AA40">
            <v>2.0059999999999998</v>
          </cell>
          <cell r="AB40">
            <v>1.8880000000000001</v>
          </cell>
          <cell r="AC40">
            <v>15.436999999999999</v>
          </cell>
          <cell r="AD40">
            <v>8.2570000000000014</v>
          </cell>
          <cell r="AE40">
            <v>5.7440000000000007</v>
          </cell>
          <cell r="AF40">
            <v>11.847</v>
          </cell>
          <cell r="AG40">
            <v>0</v>
          </cell>
          <cell r="AH40">
            <v>800.05700000000013</v>
          </cell>
        </row>
        <row r="42">
          <cell r="A42" t="str">
            <v>D</v>
          </cell>
          <cell r="B42" t="str">
            <v>CIVIL WORKS</v>
          </cell>
        </row>
        <row r="44">
          <cell r="B44">
            <v>3.01</v>
          </cell>
          <cell r="C44" t="str">
            <v>BRC Building</v>
          </cell>
          <cell r="D44">
            <v>20.03</v>
          </cell>
          <cell r="E44">
            <v>6</v>
          </cell>
          <cell r="F44">
            <v>12</v>
          </cell>
          <cell r="G44">
            <v>8.35</v>
          </cell>
          <cell r="H44">
            <v>18.14</v>
          </cell>
          <cell r="I44">
            <v>12</v>
          </cell>
          <cell r="J44">
            <v>24</v>
          </cell>
          <cell r="K44">
            <v>24</v>
          </cell>
          <cell r="L44">
            <v>27.04</v>
          </cell>
          <cell r="M44">
            <v>9.69</v>
          </cell>
          <cell r="N44">
            <v>6.3</v>
          </cell>
          <cell r="O44">
            <v>0.55000000000000004</v>
          </cell>
          <cell r="P44">
            <v>0.65</v>
          </cell>
          <cell r="Q44">
            <v>2.4</v>
          </cell>
          <cell r="S44">
            <v>18</v>
          </cell>
          <cell r="U44">
            <v>6</v>
          </cell>
          <cell r="V44">
            <v>21</v>
          </cell>
          <cell r="W44">
            <v>24</v>
          </cell>
          <cell r="Y44">
            <v>0.5</v>
          </cell>
          <cell r="Z44">
            <v>12</v>
          </cell>
          <cell r="AA44">
            <v>6</v>
          </cell>
          <cell r="AC44">
            <v>2.72</v>
          </cell>
          <cell r="AH44">
            <v>261.37000000000006</v>
          </cell>
        </row>
        <row r="45">
          <cell r="B45">
            <v>3.02</v>
          </cell>
          <cell r="C45" t="str">
            <v>CRC Building</v>
          </cell>
          <cell r="D45">
            <v>0.6</v>
          </cell>
          <cell r="E45">
            <v>3.9</v>
          </cell>
          <cell r="F45">
            <v>1.5</v>
          </cell>
          <cell r="G45">
            <v>1.59</v>
          </cell>
          <cell r="H45">
            <v>2.1</v>
          </cell>
          <cell r="I45">
            <v>3.59</v>
          </cell>
          <cell r="J45">
            <v>3</v>
          </cell>
          <cell r="K45">
            <v>1.5</v>
          </cell>
          <cell r="L45">
            <v>0.9</v>
          </cell>
          <cell r="N45">
            <v>0.59</v>
          </cell>
          <cell r="P45">
            <v>1.6</v>
          </cell>
          <cell r="Q45">
            <v>0.6</v>
          </cell>
          <cell r="S45">
            <v>1.5</v>
          </cell>
          <cell r="T45">
            <v>0.3</v>
          </cell>
          <cell r="V45">
            <v>1.97</v>
          </cell>
          <cell r="Y45">
            <v>1.5</v>
          </cell>
          <cell r="Z45">
            <v>0.25</v>
          </cell>
          <cell r="AA45">
            <v>0.6</v>
          </cell>
          <cell r="AD45">
            <v>4.21</v>
          </cell>
          <cell r="AE45">
            <v>0.6</v>
          </cell>
          <cell r="AH45">
            <v>32.400000000000006</v>
          </cell>
        </row>
        <row r="46">
          <cell r="B46">
            <v>3.03</v>
          </cell>
          <cell r="C46" t="str">
            <v>Primary School</v>
          </cell>
          <cell r="E46">
            <v>2.19</v>
          </cell>
          <cell r="N46">
            <v>15.75</v>
          </cell>
          <cell r="O46">
            <v>21</v>
          </cell>
          <cell r="S46">
            <v>125.11</v>
          </cell>
          <cell r="T46">
            <v>93.67</v>
          </cell>
          <cell r="U46">
            <v>2.4500000000000002</v>
          </cell>
          <cell r="W46">
            <v>212.1</v>
          </cell>
          <cell r="Y46">
            <v>30.84</v>
          </cell>
          <cell r="Z46">
            <v>41.12</v>
          </cell>
          <cell r="AH46">
            <v>544.2299999999999</v>
          </cell>
        </row>
        <row r="47">
          <cell r="B47">
            <v>3.04</v>
          </cell>
          <cell r="C47" t="str">
            <v>Upper Primary School</v>
          </cell>
          <cell r="AH47">
            <v>0</v>
          </cell>
        </row>
        <row r="48">
          <cell r="B48">
            <v>3.05</v>
          </cell>
          <cell r="C48" t="str">
            <v>Building Less (P)</v>
          </cell>
          <cell r="G48">
            <v>0.52</v>
          </cell>
          <cell r="L48">
            <v>1.67</v>
          </cell>
          <cell r="N48">
            <v>0.49</v>
          </cell>
          <cell r="AH48">
            <v>2.6799999999999997</v>
          </cell>
        </row>
        <row r="49">
          <cell r="B49">
            <v>3.06</v>
          </cell>
          <cell r="C49" t="str">
            <v>Building Less (UP)</v>
          </cell>
          <cell r="AH49">
            <v>0</v>
          </cell>
        </row>
        <row r="50">
          <cell r="B50">
            <v>3.07</v>
          </cell>
          <cell r="C50" t="str">
            <v>Additional Class Room</v>
          </cell>
          <cell r="D50">
            <v>130.36000000000001</v>
          </cell>
          <cell r="E50">
            <v>262.93</v>
          </cell>
          <cell r="F50">
            <v>164.65</v>
          </cell>
          <cell r="G50">
            <v>1394.14</v>
          </cell>
          <cell r="H50">
            <v>118.93</v>
          </cell>
          <cell r="I50">
            <v>120.34</v>
          </cell>
          <cell r="J50">
            <v>292.76</v>
          </cell>
          <cell r="K50">
            <v>130.08000000000001</v>
          </cell>
          <cell r="L50">
            <v>192.01</v>
          </cell>
          <cell r="M50">
            <v>157.08000000000001</v>
          </cell>
          <cell r="N50">
            <v>452.17</v>
          </cell>
          <cell r="O50">
            <v>436.08</v>
          </cell>
          <cell r="P50">
            <v>85.87</v>
          </cell>
          <cell r="Q50">
            <v>191.85</v>
          </cell>
          <cell r="R50">
            <v>202.43</v>
          </cell>
          <cell r="S50">
            <v>2033.42</v>
          </cell>
          <cell r="T50">
            <v>199.47</v>
          </cell>
          <cell r="U50">
            <v>256.85000000000002</v>
          </cell>
          <cell r="V50">
            <v>2396.2399999999998</v>
          </cell>
          <cell r="W50">
            <v>801</v>
          </cell>
          <cell r="X50">
            <v>163.52000000000001</v>
          </cell>
          <cell r="Y50">
            <v>1292.04</v>
          </cell>
          <cell r="Z50">
            <v>1166.6500000000001</v>
          </cell>
          <cell r="AA50">
            <v>46.06</v>
          </cell>
          <cell r="AB50">
            <v>120.3</v>
          </cell>
          <cell r="AC50">
            <v>142.78</v>
          </cell>
          <cell r="AD50">
            <v>43.01</v>
          </cell>
          <cell r="AE50">
            <v>45.4</v>
          </cell>
          <cell r="AH50">
            <v>13038.42</v>
          </cell>
        </row>
        <row r="51">
          <cell r="B51">
            <v>3.08</v>
          </cell>
          <cell r="C51" t="str">
            <v>Additional Class Room (Multilevel Framed Structure)</v>
          </cell>
          <cell r="D51">
            <v>182.16</v>
          </cell>
          <cell r="F51">
            <v>139</v>
          </cell>
          <cell r="G51">
            <v>294.5</v>
          </cell>
          <cell r="H51">
            <v>97.34</v>
          </cell>
          <cell r="I51">
            <v>56.52</v>
          </cell>
          <cell r="J51">
            <v>191.16</v>
          </cell>
          <cell r="K51">
            <v>173.25</v>
          </cell>
          <cell r="L51">
            <v>159.5</v>
          </cell>
          <cell r="M51">
            <v>91</v>
          </cell>
          <cell r="N51">
            <v>41.76</v>
          </cell>
          <cell r="O51">
            <v>42.64</v>
          </cell>
          <cell r="P51">
            <v>127.2</v>
          </cell>
          <cell r="Q51">
            <v>81</v>
          </cell>
          <cell r="R51">
            <v>176.58</v>
          </cell>
          <cell r="S51">
            <v>616</v>
          </cell>
          <cell r="T51">
            <v>154.84</v>
          </cell>
          <cell r="U51">
            <v>69</v>
          </cell>
          <cell r="V51">
            <v>919.8</v>
          </cell>
          <cell r="X51">
            <v>184.25</v>
          </cell>
          <cell r="Y51">
            <v>161.5</v>
          </cell>
          <cell r="Z51">
            <v>490.96</v>
          </cell>
          <cell r="AA51">
            <v>35.04</v>
          </cell>
          <cell r="AD51">
            <v>12.44</v>
          </cell>
          <cell r="AH51">
            <v>4497.4399999999996</v>
          </cell>
        </row>
        <row r="52">
          <cell r="B52">
            <v>3.09</v>
          </cell>
          <cell r="C52" t="str">
            <v>Additional Class Room (Pile foundation)</v>
          </cell>
          <cell r="D52">
            <v>34.200000000000003</v>
          </cell>
          <cell r="H52">
            <v>133.28</v>
          </cell>
          <cell r="O52">
            <v>483.84</v>
          </cell>
          <cell r="AH52">
            <v>651.31999999999994</v>
          </cell>
        </row>
        <row r="53">
          <cell r="B53">
            <v>3.1</v>
          </cell>
          <cell r="C53" t="str">
            <v>Head Masters Room</v>
          </cell>
          <cell r="L53">
            <v>0.26</v>
          </cell>
          <cell r="AH53">
            <v>0.26</v>
          </cell>
        </row>
        <row r="54">
          <cell r="B54">
            <v>3.11</v>
          </cell>
          <cell r="C54" t="str">
            <v>Toilets / Urinals</v>
          </cell>
          <cell r="I54">
            <v>0.62</v>
          </cell>
          <cell r="Q54">
            <v>0.05</v>
          </cell>
          <cell r="AA54">
            <v>0.4</v>
          </cell>
          <cell r="AC54">
            <v>2.13</v>
          </cell>
          <cell r="AD54">
            <v>0.86</v>
          </cell>
          <cell r="AE54">
            <v>0.84</v>
          </cell>
          <cell r="AH54">
            <v>4.9000000000000004</v>
          </cell>
        </row>
        <row r="55">
          <cell r="B55">
            <v>3.12</v>
          </cell>
          <cell r="C55" t="str">
            <v>Drinking Water Facility</v>
          </cell>
          <cell r="AC55">
            <v>1.28</v>
          </cell>
          <cell r="AD55">
            <v>0.38</v>
          </cell>
          <cell r="AH55">
            <v>1.6600000000000001</v>
          </cell>
        </row>
        <row r="56">
          <cell r="B56">
            <v>3.13</v>
          </cell>
          <cell r="C56" t="str">
            <v>Boundry Wall</v>
          </cell>
          <cell r="I56">
            <v>3.99</v>
          </cell>
          <cell r="V56">
            <v>0.55000000000000004</v>
          </cell>
          <cell r="AA56">
            <v>0.38</v>
          </cell>
          <cell r="AC56">
            <v>0.8</v>
          </cell>
          <cell r="AH56">
            <v>5.72</v>
          </cell>
        </row>
        <row r="57">
          <cell r="B57">
            <v>3.14</v>
          </cell>
          <cell r="C57" t="str">
            <v>Separation Wall</v>
          </cell>
          <cell r="AH57">
            <v>0</v>
          </cell>
        </row>
        <row r="58">
          <cell r="B58">
            <v>3.15</v>
          </cell>
          <cell r="C58" t="str">
            <v>Electrification</v>
          </cell>
          <cell r="AH58">
            <v>0</v>
          </cell>
        </row>
        <row r="59">
          <cell r="B59">
            <v>3.16</v>
          </cell>
          <cell r="C59" t="str">
            <v>Child Friendly</v>
          </cell>
          <cell r="N59">
            <v>1.2</v>
          </cell>
          <cell r="O59">
            <v>1.6</v>
          </cell>
          <cell r="S59">
            <v>10</v>
          </cell>
          <cell r="T59">
            <v>7.6</v>
          </cell>
          <cell r="Y59">
            <v>2.4</v>
          </cell>
          <cell r="Z59">
            <v>3.2</v>
          </cell>
          <cell r="AH59">
            <v>25.999999999999996</v>
          </cell>
        </row>
        <row r="60">
          <cell r="B60">
            <v>3.17</v>
          </cell>
          <cell r="C60" t="str">
            <v>Rain Water Harvesting</v>
          </cell>
          <cell r="D60">
            <v>8.24</v>
          </cell>
          <cell r="E60">
            <v>9.27</v>
          </cell>
          <cell r="F60">
            <v>2</v>
          </cell>
          <cell r="G60">
            <v>10.3</v>
          </cell>
          <cell r="H60">
            <v>3.09</v>
          </cell>
          <cell r="I60">
            <v>3</v>
          </cell>
          <cell r="J60">
            <v>10</v>
          </cell>
          <cell r="M60">
            <v>10.3</v>
          </cell>
          <cell r="N60">
            <v>25</v>
          </cell>
          <cell r="O60">
            <v>7.21</v>
          </cell>
          <cell r="P60">
            <v>10.3</v>
          </cell>
          <cell r="Q60">
            <v>6.18</v>
          </cell>
          <cell r="R60">
            <v>10.3</v>
          </cell>
          <cell r="S60">
            <v>5.15</v>
          </cell>
          <cell r="T60">
            <v>3.09</v>
          </cell>
          <cell r="V60">
            <v>14.42</v>
          </cell>
          <cell r="W60">
            <v>14</v>
          </cell>
          <cell r="X60">
            <v>10.3</v>
          </cell>
          <cell r="Y60">
            <v>11.33</v>
          </cell>
          <cell r="Z60">
            <v>18.54</v>
          </cell>
          <cell r="AA60">
            <v>10.3</v>
          </cell>
          <cell r="AB60">
            <v>0.2</v>
          </cell>
          <cell r="AC60">
            <v>0.62</v>
          </cell>
          <cell r="AH60">
            <v>203.14000000000001</v>
          </cell>
        </row>
        <row r="61">
          <cell r="B61">
            <v>3.18</v>
          </cell>
          <cell r="C61" t="str">
            <v>Others MDM Kitchen Shed</v>
          </cell>
          <cell r="AD61">
            <v>0.26</v>
          </cell>
          <cell r="AH61">
            <v>0.26</v>
          </cell>
        </row>
        <row r="63">
          <cell r="C63" t="str">
            <v>SUB TOTAL of D</v>
          </cell>
          <cell r="D63">
            <v>375.59</v>
          </cell>
          <cell r="E63">
            <v>284.28999999999996</v>
          </cell>
          <cell r="F63">
            <v>319.14999999999998</v>
          </cell>
          <cell r="G63">
            <v>1709.4</v>
          </cell>
          <cell r="H63">
            <v>372.88</v>
          </cell>
          <cell r="I63">
            <v>200.06000000000003</v>
          </cell>
          <cell r="J63">
            <v>520.91999999999996</v>
          </cell>
          <cell r="K63">
            <v>328.83000000000004</v>
          </cell>
          <cell r="L63">
            <v>381.38</v>
          </cell>
          <cell r="M63">
            <v>268.07</v>
          </cell>
          <cell r="N63">
            <v>543.2600000000001</v>
          </cell>
          <cell r="O63">
            <v>992.92</v>
          </cell>
          <cell r="P63">
            <v>225.62</v>
          </cell>
          <cell r="Q63">
            <v>282.08000000000004</v>
          </cell>
          <cell r="R63">
            <v>389.31</v>
          </cell>
          <cell r="S63">
            <v>2809.1800000000003</v>
          </cell>
          <cell r="T63">
            <v>458.96999999999997</v>
          </cell>
          <cell r="U63">
            <v>334.3</v>
          </cell>
          <cell r="V63">
            <v>3353.9799999999996</v>
          </cell>
          <cell r="W63">
            <v>1051.0999999999999</v>
          </cell>
          <cell r="X63">
            <v>358.07</v>
          </cell>
          <cell r="Y63">
            <v>1500.11</v>
          </cell>
          <cell r="Z63">
            <v>1732.72</v>
          </cell>
          <cell r="AA63">
            <v>98.78</v>
          </cell>
          <cell r="AB63">
            <v>120.5</v>
          </cell>
          <cell r="AC63">
            <v>150.33000000000001</v>
          </cell>
          <cell r="AD63">
            <v>61.16</v>
          </cell>
          <cell r="AE63">
            <v>46.84</v>
          </cell>
          <cell r="AF63">
            <v>0</v>
          </cell>
          <cell r="AG63">
            <v>0</v>
          </cell>
          <cell r="AH63">
            <v>19269.8</v>
          </cell>
        </row>
        <row r="66">
          <cell r="A66" t="str">
            <v>E</v>
          </cell>
          <cell r="B66" t="str">
            <v>INTERVENTIONS FOR OUT OF SCHOOL CHILDREN</v>
          </cell>
        </row>
        <row r="68">
          <cell r="B68">
            <v>4.01</v>
          </cell>
          <cell r="C68" t="str">
            <v>Back to School - Continue Scheme</v>
          </cell>
          <cell r="D68">
            <v>60.442999999999998</v>
          </cell>
          <cell r="E68">
            <v>34.637</v>
          </cell>
          <cell r="F68">
            <v>69.272999999999996</v>
          </cell>
          <cell r="G68">
            <v>22.646000000000001</v>
          </cell>
          <cell r="H68">
            <v>68.039000000000001</v>
          </cell>
          <cell r="I68">
            <v>5.7709999999999999</v>
          </cell>
          <cell r="J68">
            <v>96.22</v>
          </cell>
          <cell r="K68">
            <v>60.35</v>
          </cell>
          <cell r="L68">
            <v>28.02</v>
          </cell>
          <cell r="M68">
            <v>27.927</v>
          </cell>
          <cell r="N68">
            <v>46.99</v>
          </cell>
          <cell r="O68">
            <v>39.631</v>
          </cell>
          <cell r="P68">
            <v>14.441000000000001</v>
          </cell>
          <cell r="Q68">
            <v>13.199</v>
          </cell>
          <cell r="R68">
            <v>52.5</v>
          </cell>
          <cell r="S68">
            <v>48.671999999999997</v>
          </cell>
          <cell r="T68">
            <v>82.286000000000001</v>
          </cell>
          <cell r="U68">
            <v>28.678999999999998</v>
          </cell>
          <cell r="V68">
            <v>18.885999999999999</v>
          </cell>
          <cell r="W68">
            <v>10.071999999999999</v>
          </cell>
          <cell r="X68">
            <v>40.094999999999999</v>
          </cell>
          <cell r="Y68">
            <v>17.507999999999999</v>
          </cell>
          <cell r="Z68">
            <v>83.561999999999998</v>
          </cell>
          <cell r="AA68">
            <v>10.571</v>
          </cell>
          <cell r="AB68">
            <v>14.297000000000001</v>
          </cell>
          <cell r="AC68">
            <v>70.608000000000004</v>
          </cell>
          <cell r="AD68">
            <v>16.324999999999999</v>
          </cell>
          <cell r="AE68">
            <v>4.1150000000000002</v>
          </cell>
          <cell r="AF68">
            <v>26.972000000000001</v>
          </cell>
          <cell r="AH68">
            <v>1112.7350000000001</v>
          </cell>
        </row>
        <row r="69">
          <cell r="B69">
            <v>4.0199999999999996</v>
          </cell>
          <cell r="C69" t="str">
            <v>Back to School Camp - New</v>
          </cell>
          <cell r="D69">
            <v>88.793000000000006</v>
          </cell>
          <cell r="E69">
            <v>56.673999999999999</v>
          </cell>
          <cell r="F69">
            <v>133.88999999999999</v>
          </cell>
          <cell r="G69">
            <v>35.828000000000003</v>
          </cell>
          <cell r="H69">
            <v>140.48099999999999</v>
          </cell>
          <cell r="I69">
            <v>34.121000000000002</v>
          </cell>
          <cell r="J69">
            <v>179.53700000000001</v>
          </cell>
          <cell r="K69">
            <v>66.433999999999997</v>
          </cell>
          <cell r="L69">
            <v>47.844000000000001</v>
          </cell>
          <cell r="M69">
            <v>58.405999999999999</v>
          </cell>
          <cell r="N69">
            <v>50.851999999999997</v>
          </cell>
          <cell r="O69">
            <v>49.999000000000002</v>
          </cell>
          <cell r="P69">
            <v>31.459</v>
          </cell>
          <cell r="Q69">
            <v>38.49</v>
          </cell>
          <cell r="R69">
            <v>65.293000000000006</v>
          </cell>
          <cell r="S69">
            <v>200.48500000000001</v>
          </cell>
          <cell r="T69">
            <v>48.857999999999997</v>
          </cell>
          <cell r="U69">
            <v>109.977</v>
          </cell>
          <cell r="V69">
            <v>105.50700000000001</v>
          </cell>
          <cell r="W69">
            <v>212.47499999999999</v>
          </cell>
          <cell r="X69">
            <v>105.85299999999999</v>
          </cell>
          <cell r="Y69">
            <v>115.42700000000001</v>
          </cell>
          <cell r="Z69">
            <v>166.67599999999999</v>
          </cell>
          <cell r="AA69">
            <v>13.275</v>
          </cell>
          <cell r="AB69">
            <v>21.335999999999999</v>
          </cell>
          <cell r="AC69">
            <v>132.107</v>
          </cell>
          <cell r="AD69">
            <v>20.305</v>
          </cell>
          <cell r="AE69">
            <v>7.343</v>
          </cell>
          <cell r="AF69">
            <v>103.056</v>
          </cell>
          <cell r="AH69">
            <v>2440.7809999999995</v>
          </cell>
        </row>
        <row r="70">
          <cell r="B70">
            <v>4.03</v>
          </cell>
          <cell r="C70" t="str">
            <v>Bridge Course</v>
          </cell>
          <cell r="AH70">
            <v>0</v>
          </cell>
        </row>
        <row r="71">
          <cell r="B71">
            <v>4.04</v>
          </cell>
          <cell r="C71" t="str">
            <v>Others</v>
          </cell>
          <cell r="AH71">
            <v>0</v>
          </cell>
        </row>
        <row r="73">
          <cell r="C73" t="str">
            <v>SUB TOTAL of E</v>
          </cell>
          <cell r="D73">
            <v>149.23599999999999</v>
          </cell>
          <cell r="E73">
            <v>91.311000000000007</v>
          </cell>
          <cell r="F73">
            <v>203.16299999999998</v>
          </cell>
          <cell r="G73">
            <v>58.474000000000004</v>
          </cell>
          <cell r="H73">
            <v>208.51999999999998</v>
          </cell>
          <cell r="I73">
            <v>39.892000000000003</v>
          </cell>
          <cell r="J73">
            <v>275.75700000000001</v>
          </cell>
          <cell r="K73">
            <v>126.78399999999999</v>
          </cell>
          <cell r="L73">
            <v>75.864000000000004</v>
          </cell>
          <cell r="M73">
            <v>86.332999999999998</v>
          </cell>
          <cell r="N73">
            <v>97.841999999999999</v>
          </cell>
          <cell r="O73">
            <v>89.63</v>
          </cell>
          <cell r="P73">
            <v>45.9</v>
          </cell>
          <cell r="Q73">
            <v>51.689</v>
          </cell>
          <cell r="R73">
            <v>117.79300000000001</v>
          </cell>
          <cell r="S73">
            <v>249.15700000000001</v>
          </cell>
          <cell r="T73">
            <v>131.14400000000001</v>
          </cell>
          <cell r="U73">
            <v>138.65600000000001</v>
          </cell>
          <cell r="V73">
            <v>124.393</v>
          </cell>
          <cell r="W73">
            <v>222.547</v>
          </cell>
          <cell r="X73">
            <v>145.94799999999998</v>
          </cell>
          <cell r="Y73">
            <v>132.935</v>
          </cell>
          <cell r="Z73">
            <v>250.238</v>
          </cell>
          <cell r="AA73">
            <v>23.846</v>
          </cell>
          <cell r="AB73">
            <v>35.632999999999996</v>
          </cell>
          <cell r="AC73">
            <v>202.715</v>
          </cell>
          <cell r="AD73">
            <v>36.629999999999995</v>
          </cell>
          <cell r="AE73">
            <v>11.458</v>
          </cell>
          <cell r="AF73">
            <v>130.02799999999999</v>
          </cell>
          <cell r="AG73">
            <v>0</v>
          </cell>
          <cell r="AH73">
            <v>3553.5159999999996</v>
          </cell>
        </row>
        <row r="75">
          <cell r="A75" t="str">
            <v>F</v>
          </cell>
          <cell r="B75" t="str">
            <v>FREE TEXT BOOK</v>
          </cell>
        </row>
        <row r="77">
          <cell r="B77">
            <v>5.0199999999999996</v>
          </cell>
          <cell r="C77" t="str">
            <v>Free Text Book (UP)</v>
          </cell>
          <cell r="D77">
            <v>19.373999999999999</v>
          </cell>
          <cell r="E77">
            <v>17.25</v>
          </cell>
          <cell r="F77">
            <v>32.503999999999998</v>
          </cell>
          <cell r="G77">
            <v>24.097999999999999</v>
          </cell>
          <cell r="H77">
            <v>59.134999999999998</v>
          </cell>
          <cell r="I77">
            <v>19.898</v>
          </cell>
          <cell r="J77">
            <v>34.409999999999997</v>
          </cell>
          <cell r="K77">
            <v>22.763999999999999</v>
          </cell>
          <cell r="L77">
            <v>21.456</v>
          </cell>
          <cell r="M77">
            <v>11.817</v>
          </cell>
          <cell r="N77">
            <v>24.645</v>
          </cell>
          <cell r="O77">
            <v>20.763000000000002</v>
          </cell>
          <cell r="P77">
            <v>17.917999999999999</v>
          </cell>
          <cell r="Q77">
            <v>13.326000000000001</v>
          </cell>
          <cell r="R77">
            <v>32.018999999999998</v>
          </cell>
          <cell r="S77">
            <v>25.949000000000002</v>
          </cell>
          <cell r="T77">
            <v>30.33</v>
          </cell>
          <cell r="U77">
            <v>37.631</v>
          </cell>
          <cell r="V77">
            <v>71.91</v>
          </cell>
          <cell r="W77">
            <v>21.311</v>
          </cell>
          <cell r="X77">
            <v>13.56</v>
          </cell>
          <cell r="Y77">
            <v>38.115000000000002</v>
          </cell>
          <cell r="Z77">
            <v>29.54</v>
          </cell>
          <cell r="AA77">
            <v>10.5</v>
          </cell>
          <cell r="AB77">
            <v>3.5659999999999998</v>
          </cell>
          <cell r="AC77">
            <v>51.75</v>
          </cell>
          <cell r="AF77">
            <v>22.634</v>
          </cell>
          <cell r="AH77">
            <v>728.17299999999989</v>
          </cell>
        </row>
        <row r="79">
          <cell r="C79" t="str">
            <v>SUB TOTAL of F</v>
          </cell>
          <cell r="D79">
            <v>19.373999999999999</v>
          </cell>
          <cell r="E79">
            <v>17.25</v>
          </cell>
          <cell r="F79">
            <v>32.503999999999998</v>
          </cell>
          <cell r="G79">
            <v>24.097999999999999</v>
          </cell>
          <cell r="H79">
            <v>59.134999999999998</v>
          </cell>
          <cell r="I79">
            <v>19.898</v>
          </cell>
          <cell r="J79">
            <v>34.409999999999997</v>
          </cell>
          <cell r="K79">
            <v>22.763999999999999</v>
          </cell>
          <cell r="L79">
            <v>21.456</v>
          </cell>
          <cell r="M79">
            <v>11.817</v>
          </cell>
          <cell r="N79">
            <v>24.645</v>
          </cell>
          <cell r="O79">
            <v>20.763000000000002</v>
          </cell>
          <cell r="P79">
            <v>17.917999999999999</v>
          </cell>
          <cell r="Q79">
            <v>13.326000000000001</v>
          </cell>
          <cell r="R79">
            <v>32.018999999999998</v>
          </cell>
          <cell r="S79">
            <v>25.949000000000002</v>
          </cell>
          <cell r="T79">
            <v>30.33</v>
          </cell>
          <cell r="U79">
            <v>37.631</v>
          </cell>
          <cell r="V79">
            <v>71.91</v>
          </cell>
          <cell r="W79">
            <v>21.311</v>
          </cell>
          <cell r="X79">
            <v>13.56</v>
          </cell>
          <cell r="Y79">
            <v>38.115000000000002</v>
          </cell>
          <cell r="Z79">
            <v>29.54</v>
          </cell>
          <cell r="AA79">
            <v>10.5</v>
          </cell>
          <cell r="AB79">
            <v>3.5659999999999998</v>
          </cell>
          <cell r="AC79">
            <v>51.75</v>
          </cell>
          <cell r="AD79">
            <v>0</v>
          </cell>
          <cell r="AE79">
            <v>0</v>
          </cell>
          <cell r="AF79">
            <v>22.634</v>
          </cell>
          <cell r="AG79">
            <v>0</v>
          </cell>
          <cell r="AH79">
            <v>728.17299999999989</v>
          </cell>
        </row>
        <row r="81">
          <cell r="A81" t="str">
            <v>G</v>
          </cell>
          <cell r="B81" t="str">
            <v>INNOVATIVE ACTIVITITES</v>
          </cell>
        </row>
        <row r="83">
          <cell r="B83">
            <v>6.01</v>
          </cell>
          <cell r="C83" t="str">
            <v>ECCE</v>
          </cell>
          <cell r="D83">
            <v>15</v>
          </cell>
          <cell r="E83">
            <v>15</v>
          </cell>
          <cell r="F83">
            <v>15</v>
          </cell>
          <cell r="G83">
            <v>15</v>
          </cell>
          <cell r="H83">
            <v>15</v>
          </cell>
          <cell r="I83">
            <v>15</v>
          </cell>
          <cell r="J83">
            <v>15</v>
          </cell>
          <cell r="K83">
            <v>15</v>
          </cell>
          <cell r="L83">
            <v>15</v>
          </cell>
          <cell r="M83">
            <v>15</v>
          </cell>
          <cell r="N83">
            <v>15</v>
          </cell>
          <cell r="O83">
            <v>15</v>
          </cell>
          <cell r="P83">
            <v>15</v>
          </cell>
          <cell r="Q83">
            <v>15</v>
          </cell>
          <cell r="R83">
            <v>15</v>
          </cell>
          <cell r="S83">
            <v>15</v>
          </cell>
          <cell r="T83">
            <v>15</v>
          </cell>
          <cell r="U83">
            <v>15</v>
          </cell>
          <cell r="V83">
            <v>15</v>
          </cell>
          <cell r="W83">
            <v>15</v>
          </cell>
          <cell r="X83">
            <v>15</v>
          </cell>
          <cell r="Y83">
            <v>15</v>
          </cell>
          <cell r="Z83">
            <v>15</v>
          </cell>
          <cell r="AA83">
            <v>15</v>
          </cell>
          <cell r="AB83">
            <v>15</v>
          </cell>
          <cell r="AH83">
            <v>375</v>
          </cell>
        </row>
        <row r="84">
          <cell r="B84">
            <v>6.02</v>
          </cell>
          <cell r="C84" t="str">
            <v>Girls Education</v>
          </cell>
          <cell r="D84">
            <v>15</v>
          </cell>
          <cell r="E84">
            <v>15</v>
          </cell>
          <cell r="F84">
            <v>15</v>
          </cell>
          <cell r="G84">
            <v>15</v>
          </cell>
          <cell r="H84">
            <v>15</v>
          </cell>
          <cell r="I84">
            <v>15</v>
          </cell>
          <cell r="J84">
            <v>15</v>
          </cell>
          <cell r="K84">
            <v>15</v>
          </cell>
          <cell r="L84">
            <v>15</v>
          </cell>
          <cell r="M84">
            <v>15</v>
          </cell>
          <cell r="N84">
            <v>15</v>
          </cell>
          <cell r="O84">
            <v>15</v>
          </cell>
          <cell r="P84">
            <v>15</v>
          </cell>
          <cell r="Q84">
            <v>15</v>
          </cell>
          <cell r="R84">
            <v>15</v>
          </cell>
          <cell r="S84">
            <v>15</v>
          </cell>
          <cell r="T84">
            <v>15</v>
          </cell>
          <cell r="U84">
            <v>15</v>
          </cell>
          <cell r="V84">
            <v>15</v>
          </cell>
          <cell r="W84">
            <v>15</v>
          </cell>
          <cell r="X84">
            <v>15</v>
          </cell>
          <cell r="Y84">
            <v>15</v>
          </cell>
          <cell r="Z84">
            <v>15</v>
          </cell>
          <cell r="AA84">
            <v>15</v>
          </cell>
          <cell r="AB84">
            <v>15</v>
          </cell>
          <cell r="AH84">
            <v>375</v>
          </cell>
        </row>
        <row r="85">
          <cell r="B85">
            <v>6.03</v>
          </cell>
          <cell r="C85" t="str">
            <v>SC/ST</v>
          </cell>
          <cell r="D85">
            <v>5</v>
          </cell>
          <cell r="E85">
            <v>5</v>
          </cell>
          <cell r="F85">
            <v>5</v>
          </cell>
          <cell r="G85">
            <v>5</v>
          </cell>
          <cell r="H85">
            <v>5</v>
          </cell>
          <cell r="I85">
            <v>5</v>
          </cell>
          <cell r="J85">
            <v>5</v>
          </cell>
          <cell r="K85">
            <v>5</v>
          </cell>
          <cell r="L85">
            <v>5</v>
          </cell>
          <cell r="M85">
            <v>5</v>
          </cell>
          <cell r="N85">
            <v>5</v>
          </cell>
          <cell r="O85">
            <v>5</v>
          </cell>
          <cell r="P85">
            <v>5</v>
          </cell>
          <cell r="Q85">
            <v>5</v>
          </cell>
          <cell r="R85">
            <v>5</v>
          </cell>
          <cell r="S85">
            <v>5</v>
          </cell>
          <cell r="T85">
            <v>5</v>
          </cell>
          <cell r="U85">
            <v>5</v>
          </cell>
          <cell r="V85">
            <v>5</v>
          </cell>
          <cell r="W85">
            <v>5</v>
          </cell>
          <cell r="X85">
            <v>5</v>
          </cell>
          <cell r="Y85">
            <v>5</v>
          </cell>
          <cell r="Z85">
            <v>5</v>
          </cell>
          <cell r="AA85">
            <v>5</v>
          </cell>
          <cell r="AB85">
            <v>5</v>
          </cell>
          <cell r="AH85">
            <v>125</v>
          </cell>
        </row>
        <row r="86">
          <cell r="B86">
            <v>6.04</v>
          </cell>
          <cell r="C86" t="str">
            <v>Computer Education</v>
          </cell>
          <cell r="D86">
            <v>30</v>
          </cell>
          <cell r="E86">
            <v>30</v>
          </cell>
          <cell r="F86">
            <v>30</v>
          </cell>
          <cell r="G86">
            <v>30</v>
          </cell>
          <cell r="H86">
            <v>30</v>
          </cell>
          <cell r="I86">
            <v>30</v>
          </cell>
          <cell r="J86">
            <v>30</v>
          </cell>
          <cell r="K86">
            <v>30</v>
          </cell>
          <cell r="L86">
            <v>30</v>
          </cell>
          <cell r="M86">
            <v>30</v>
          </cell>
          <cell r="N86">
            <v>30</v>
          </cell>
          <cell r="O86">
            <v>30</v>
          </cell>
          <cell r="P86">
            <v>30</v>
          </cell>
          <cell r="Q86">
            <v>30</v>
          </cell>
          <cell r="R86">
            <v>30</v>
          </cell>
          <cell r="S86">
            <v>30</v>
          </cell>
          <cell r="T86">
            <v>30</v>
          </cell>
          <cell r="U86">
            <v>30</v>
          </cell>
          <cell r="V86">
            <v>30</v>
          </cell>
          <cell r="W86">
            <v>30</v>
          </cell>
          <cell r="X86">
            <v>30</v>
          </cell>
          <cell r="Y86">
            <v>30</v>
          </cell>
          <cell r="Z86">
            <v>30</v>
          </cell>
          <cell r="AA86">
            <v>30</v>
          </cell>
          <cell r="AB86">
            <v>30</v>
          </cell>
          <cell r="AH86">
            <v>750</v>
          </cell>
        </row>
        <row r="87">
          <cell r="B87">
            <v>6.05</v>
          </cell>
          <cell r="C87" t="str">
            <v>Others</v>
          </cell>
          <cell r="AH87">
            <v>0</v>
          </cell>
        </row>
        <row r="89">
          <cell r="C89" t="str">
            <v>SUB TOTAL of G</v>
          </cell>
          <cell r="D89">
            <v>65</v>
          </cell>
          <cell r="E89">
            <v>65</v>
          </cell>
          <cell r="F89">
            <v>65</v>
          </cell>
          <cell r="G89">
            <v>65</v>
          </cell>
          <cell r="H89">
            <v>65</v>
          </cell>
          <cell r="I89">
            <v>65</v>
          </cell>
          <cell r="J89">
            <v>65</v>
          </cell>
          <cell r="K89">
            <v>65</v>
          </cell>
          <cell r="L89">
            <v>65</v>
          </cell>
          <cell r="M89">
            <v>65</v>
          </cell>
          <cell r="N89">
            <v>65</v>
          </cell>
          <cell r="O89">
            <v>65</v>
          </cell>
          <cell r="P89">
            <v>65</v>
          </cell>
          <cell r="Q89">
            <v>65</v>
          </cell>
          <cell r="R89">
            <v>65</v>
          </cell>
          <cell r="S89">
            <v>65</v>
          </cell>
          <cell r="T89">
            <v>65</v>
          </cell>
          <cell r="U89">
            <v>65</v>
          </cell>
          <cell r="V89">
            <v>65</v>
          </cell>
          <cell r="W89">
            <v>65</v>
          </cell>
          <cell r="X89">
            <v>65</v>
          </cell>
          <cell r="Y89">
            <v>65</v>
          </cell>
          <cell r="Z89">
            <v>65</v>
          </cell>
          <cell r="AA89">
            <v>65</v>
          </cell>
          <cell r="AB89">
            <v>65</v>
          </cell>
          <cell r="AC89">
            <v>0</v>
          </cell>
          <cell r="AD89">
            <v>0</v>
          </cell>
          <cell r="AE89">
            <v>0</v>
          </cell>
          <cell r="AF89">
            <v>0</v>
          </cell>
          <cell r="AG89">
            <v>0</v>
          </cell>
          <cell r="AH89">
            <v>1625</v>
          </cell>
        </row>
        <row r="91">
          <cell r="A91" t="str">
            <v>H</v>
          </cell>
          <cell r="B91" t="str">
            <v>INTERVENTIONS FOR DISABLE CHILDREN</v>
          </cell>
        </row>
        <row r="93">
          <cell r="B93">
            <v>7.01</v>
          </cell>
          <cell r="C93" t="str">
            <v>Intervnetions for Disable Children</v>
          </cell>
          <cell r="D93">
            <v>46.932000000000002</v>
          </cell>
          <cell r="E93">
            <v>33.588000000000001</v>
          </cell>
          <cell r="F93">
            <v>31.332000000000001</v>
          </cell>
          <cell r="G93">
            <v>37.692</v>
          </cell>
          <cell r="H93">
            <v>34.5</v>
          </cell>
          <cell r="I93">
            <v>11.244</v>
          </cell>
          <cell r="J93">
            <v>41.148000000000003</v>
          </cell>
          <cell r="K93">
            <v>40.548000000000002</v>
          </cell>
          <cell r="L93">
            <v>57.948</v>
          </cell>
          <cell r="M93">
            <v>33.072000000000003</v>
          </cell>
          <cell r="N93">
            <v>15.624000000000001</v>
          </cell>
          <cell r="O93">
            <v>24.66</v>
          </cell>
          <cell r="P93">
            <v>26.244</v>
          </cell>
          <cell r="Q93">
            <v>8.7479999999999993</v>
          </cell>
          <cell r="R93">
            <v>42.24</v>
          </cell>
          <cell r="S93">
            <v>77.628</v>
          </cell>
          <cell r="T93">
            <v>44.628</v>
          </cell>
          <cell r="U93">
            <v>47.304000000000002</v>
          </cell>
          <cell r="V93">
            <v>47.988</v>
          </cell>
          <cell r="W93">
            <v>33.36</v>
          </cell>
          <cell r="X93">
            <v>49.932000000000002</v>
          </cell>
          <cell r="Y93">
            <v>38.052</v>
          </cell>
          <cell r="Z93">
            <v>45.216000000000001</v>
          </cell>
          <cell r="AA93">
            <v>6.8520000000000003</v>
          </cell>
          <cell r="AB93">
            <v>8.4239999999999995</v>
          </cell>
          <cell r="AC93">
            <v>26.34</v>
          </cell>
          <cell r="AD93">
            <v>6.4560000000000004</v>
          </cell>
          <cell r="AE93">
            <v>8.3520000000000003</v>
          </cell>
          <cell r="AF93">
            <v>7.7759999999999998</v>
          </cell>
          <cell r="AH93">
            <v>933.82799999999997</v>
          </cell>
        </row>
        <row r="95">
          <cell r="C95" t="str">
            <v>SUB TOTAL of H</v>
          </cell>
          <cell r="D95">
            <v>46.932000000000002</v>
          </cell>
          <cell r="E95">
            <v>33.588000000000001</v>
          </cell>
          <cell r="F95">
            <v>31.332000000000001</v>
          </cell>
          <cell r="G95">
            <v>37.692</v>
          </cell>
          <cell r="H95">
            <v>34.5</v>
          </cell>
          <cell r="I95">
            <v>11.244</v>
          </cell>
          <cell r="J95">
            <v>41.148000000000003</v>
          </cell>
          <cell r="K95">
            <v>40.548000000000002</v>
          </cell>
          <cell r="L95">
            <v>57.948</v>
          </cell>
          <cell r="M95">
            <v>33.072000000000003</v>
          </cell>
          <cell r="N95">
            <v>15.624000000000001</v>
          </cell>
          <cell r="O95">
            <v>24.66</v>
          </cell>
          <cell r="P95">
            <v>26.244</v>
          </cell>
          <cell r="Q95">
            <v>8.7479999999999993</v>
          </cell>
          <cell r="R95">
            <v>42.24</v>
          </cell>
          <cell r="S95">
            <v>77.628</v>
          </cell>
          <cell r="T95">
            <v>44.628</v>
          </cell>
          <cell r="U95">
            <v>47.304000000000002</v>
          </cell>
          <cell r="V95">
            <v>47.988</v>
          </cell>
          <cell r="W95">
            <v>33.36</v>
          </cell>
          <cell r="X95">
            <v>49.932000000000002</v>
          </cell>
          <cell r="Y95">
            <v>38.052</v>
          </cell>
          <cell r="Z95">
            <v>45.216000000000001</v>
          </cell>
          <cell r="AA95">
            <v>6.8520000000000003</v>
          </cell>
          <cell r="AB95">
            <v>8.4239999999999995</v>
          </cell>
          <cell r="AC95">
            <v>26.34</v>
          </cell>
          <cell r="AD95">
            <v>6.4560000000000004</v>
          </cell>
          <cell r="AE95">
            <v>8.3520000000000003</v>
          </cell>
          <cell r="AF95">
            <v>7.7759999999999998</v>
          </cell>
          <cell r="AG95">
            <v>0</v>
          </cell>
          <cell r="AH95">
            <v>933.82799999999997</v>
          </cell>
        </row>
        <row r="97">
          <cell r="A97" t="str">
            <v>I</v>
          </cell>
          <cell r="B97" t="str">
            <v>MAINTENANCE GRANT</v>
          </cell>
        </row>
        <row r="99">
          <cell r="B99">
            <v>8.01</v>
          </cell>
          <cell r="C99" t="str">
            <v>School Maintenance Grant Primary</v>
          </cell>
          <cell r="D99">
            <v>44.75</v>
          </cell>
          <cell r="E99">
            <v>49.4</v>
          </cell>
          <cell r="F99">
            <v>41.9</v>
          </cell>
          <cell r="G99">
            <v>66.05</v>
          </cell>
          <cell r="H99">
            <v>91.4</v>
          </cell>
          <cell r="I99">
            <v>38.35</v>
          </cell>
          <cell r="J99">
            <v>114.15</v>
          </cell>
          <cell r="K99">
            <v>53.25</v>
          </cell>
          <cell r="L99">
            <v>85.6</v>
          </cell>
          <cell r="M99">
            <v>39.6</v>
          </cell>
          <cell r="N99">
            <v>52</v>
          </cell>
          <cell r="O99">
            <v>47.65</v>
          </cell>
          <cell r="P99">
            <v>32.65</v>
          </cell>
          <cell r="Q99">
            <v>34.700000000000003</v>
          </cell>
          <cell r="R99">
            <v>57.45</v>
          </cell>
          <cell r="S99">
            <v>109.55</v>
          </cell>
          <cell r="T99">
            <v>122.05</v>
          </cell>
          <cell r="U99">
            <v>71.099999999999994</v>
          </cell>
          <cell r="V99">
            <v>64.150000000000006</v>
          </cell>
          <cell r="W99">
            <v>77.2</v>
          </cell>
          <cell r="X99">
            <v>47.65</v>
          </cell>
          <cell r="Y99">
            <v>115.05</v>
          </cell>
          <cell r="Z99">
            <v>77.349999999999994</v>
          </cell>
          <cell r="AA99">
            <v>15.2</v>
          </cell>
          <cell r="AB99">
            <v>19.95</v>
          </cell>
          <cell r="AC99">
            <v>26.95</v>
          </cell>
          <cell r="AD99">
            <v>5.2</v>
          </cell>
          <cell r="AE99">
            <v>6.15</v>
          </cell>
          <cell r="AF99">
            <v>13.75</v>
          </cell>
          <cell r="AH99">
            <v>1620.2000000000003</v>
          </cell>
        </row>
        <row r="100">
          <cell r="B100">
            <v>8.02</v>
          </cell>
          <cell r="C100" t="str">
            <v>School Maintenance Grant Upper Primary</v>
          </cell>
          <cell r="D100">
            <v>42.55</v>
          </cell>
          <cell r="E100">
            <v>41.7</v>
          </cell>
          <cell r="F100">
            <v>32.200000000000003</v>
          </cell>
          <cell r="G100">
            <v>61.85</v>
          </cell>
          <cell r="H100">
            <v>40.85</v>
          </cell>
          <cell r="I100">
            <v>25.2</v>
          </cell>
          <cell r="J100">
            <v>41.85</v>
          </cell>
          <cell r="K100">
            <v>38.799999999999997</v>
          </cell>
          <cell r="L100">
            <v>48.75</v>
          </cell>
          <cell r="M100">
            <v>36.299999999999997</v>
          </cell>
          <cell r="N100">
            <v>24.8</v>
          </cell>
          <cell r="O100">
            <v>34.549999999999997</v>
          </cell>
          <cell r="P100">
            <v>25.95</v>
          </cell>
          <cell r="Q100">
            <v>20.350000000000001</v>
          </cell>
          <cell r="R100">
            <v>54.7</v>
          </cell>
          <cell r="S100">
            <v>57.25</v>
          </cell>
          <cell r="T100">
            <v>61.8</v>
          </cell>
          <cell r="U100">
            <v>60.05</v>
          </cell>
          <cell r="V100">
            <v>54.15</v>
          </cell>
          <cell r="W100">
            <v>64.25</v>
          </cell>
          <cell r="X100">
            <v>42.6</v>
          </cell>
          <cell r="Y100">
            <v>59.05</v>
          </cell>
          <cell r="Z100">
            <v>32.549999999999997</v>
          </cell>
          <cell r="AA100">
            <v>11.3</v>
          </cell>
          <cell r="AB100">
            <v>5.65</v>
          </cell>
          <cell r="AC100">
            <v>15.8</v>
          </cell>
          <cell r="AD100">
            <v>3.85</v>
          </cell>
          <cell r="AE100">
            <v>5.95</v>
          </cell>
          <cell r="AF100">
            <v>12.9</v>
          </cell>
          <cell r="AH100">
            <v>1057.55</v>
          </cell>
        </row>
        <row r="102">
          <cell r="C102" t="str">
            <v>SUB TOTAL of I</v>
          </cell>
          <cell r="D102">
            <v>87.3</v>
          </cell>
          <cell r="E102">
            <v>91.1</v>
          </cell>
          <cell r="F102">
            <v>74.099999999999994</v>
          </cell>
          <cell r="G102">
            <v>127.9</v>
          </cell>
          <cell r="H102">
            <v>132.25</v>
          </cell>
          <cell r="I102">
            <v>63.55</v>
          </cell>
          <cell r="J102">
            <v>156</v>
          </cell>
          <cell r="K102">
            <v>92.05</v>
          </cell>
          <cell r="L102">
            <v>134.35</v>
          </cell>
          <cell r="M102">
            <v>75.900000000000006</v>
          </cell>
          <cell r="N102">
            <v>76.8</v>
          </cell>
          <cell r="O102">
            <v>82.199999999999989</v>
          </cell>
          <cell r="P102">
            <v>58.599999999999994</v>
          </cell>
          <cell r="Q102">
            <v>55.050000000000004</v>
          </cell>
          <cell r="R102">
            <v>112.15</v>
          </cell>
          <cell r="S102">
            <v>166.8</v>
          </cell>
          <cell r="T102">
            <v>183.85</v>
          </cell>
          <cell r="U102">
            <v>131.14999999999998</v>
          </cell>
          <cell r="V102">
            <v>118.30000000000001</v>
          </cell>
          <cell r="W102">
            <v>141.44999999999999</v>
          </cell>
          <cell r="X102">
            <v>90.25</v>
          </cell>
          <cell r="Y102">
            <v>174.1</v>
          </cell>
          <cell r="Z102">
            <v>109.89999999999999</v>
          </cell>
          <cell r="AA102">
            <v>26.5</v>
          </cell>
          <cell r="AB102">
            <v>25.6</v>
          </cell>
          <cell r="AC102">
            <v>42.75</v>
          </cell>
          <cell r="AD102">
            <v>9.0500000000000007</v>
          </cell>
          <cell r="AE102">
            <v>12.100000000000001</v>
          </cell>
          <cell r="AF102">
            <v>26.65</v>
          </cell>
          <cell r="AG102">
            <v>0</v>
          </cell>
          <cell r="AH102">
            <v>2677.75</v>
          </cell>
        </row>
        <row r="104">
          <cell r="A104" t="str">
            <v>J</v>
          </cell>
          <cell r="B104" t="str">
            <v>MANAGEMENT &amp; MIS</v>
          </cell>
        </row>
        <row r="105">
          <cell r="AH105">
            <v>0</v>
          </cell>
        </row>
        <row r="106">
          <cell r="C106" t="str">
            <v>MIS</v>
          </cell>
          <cell r="AH106">
            <v>0</v>
          </cell>
        </row>
        <row r="107">
          <cell r="B107">
            <v>9.01</v>
          </cell>
          <cell r="C107" t="str">
            <v>Maintenance of Equipments</v>
          </cell>
          <cell r="D107">
            <v>0.2</v>
          </cell>
          <cell r="E107">
            <v>0.2</v>
          </cell>
          <cell r="F107">
            <v>0.2</v>
          </cell>
          <cell r="G107">
            <v>0.2</v>
          </cell>
          <cell r="H107">
            <v>0.2</v>
          </cell>
          <cell r="I107">
            <v>0.2</v>
          </cell>
          <cell r="J107">
            <v>0.2</v>
          </cell>
          <cell r="K107">
            <v>0.2</v>
          </cell>
          <cell r="L107">
            <v>0.2</v>
          </cell>
          <cell r="M107">
            <v>0.2</v>
          </cell>
          <cell r="N107">
            <v>0.2</v>
          </cell>
          <cell r="O107">
            <v>0.2</v>
          </cell>
          <cell r="P107">
            <v>0.2</v>
          </cell>
          <cell r="Q107">
            <v>0.2</v>
          </cell>
          <cell r="R107">
            <v>0.2</v>
          </cell>
          <cell r="S107">
            <v>0.2</v>
          </cell>
          <cell r="T107">
            <v>0.2</v>
          </cell>
          <cell r="U107">
            <v>0.2</v>
          </cell>
          <cell r="V107">
            <v>0.2</v>
          </cell>
          <cell r="W107">
            <v>0.2</v>
          </cell>
          <cell r="X107">
            <v>0.2</v>
          </cell>
          <cell r="Y107">
            <v>0.2</v>
          </cell>
          <cell r="Z107">
            <v>0.2</v>
          </cell>
          <cell r="AA107">
            <v>0.2</v>
          </cell>
          <cell r="AB107">
            <v>0.2</v>
          </cell>
          <cell r="AH107">
            <v>5.0000000000000018</v>
          </cell>
        </row>
        <row r="108">
          <cell r="B108">
            <v>9.02</v>
          </cell>
          <cell r="C108" t="str">
            <v>Consumables</v>
          </cell>
          <cell r="D108">
            <v>0.3</v>
          </cell>
          <cell r="E108">
            <v>0.3</v>
          </cell>
          <cell r="F108">
            <v>0.3</v>
          </cell>
          <cell r="G108">
            <v>0.3</v>
          </cell>
          <cell r="H108">
            <v>0.3</v>
          </cell>
          <cell r="I108">
            <v>0.3</v>
          </cell>
          <cell r="J108">
            <v>0.3</v>
          </cell>
          <cell r="K108">
            <v>0.3</v>
          </cell>
          <cell r="L108">
            <v>0.3</v>
          </cell>
          <cell r="M108">
            <v>0.3</v>
          </cell>
          <cell r="N108">
            <v>0.3</v>
          </cell>
          <cell r="O108">
            <v>0.3</v>
          </cell>
          <cell r="P108">
            <v>0.3</v>
          </cell>
          <cell r="Q108">
            <v>0.3</v>
          </cell>
          <cell r="R108">
            <v>0.3</v>
          </cell>
          <cell r="S108">
            <v>0.3</v>
          </cell>
          <cell r="T108">
            <v>0.3</v>
          </cell>
          <cell r="U108">
            <v>0.3</v>
          </cell>
          <cell r="V108">
            <v>0.3</v>
          </cell>
          <cell r="W108">
            <v>0.3</v>
          </cell>
          <cell r="X108">
            <v>0.3</v>
          </cell>
          <cell r="Y108">
            <v>0.3</v>
          </cell>
          <cell r="Z108">
            <v>0.3</v>
          </cell>
          <cell r="AA108">
            <v>0.3</v>
          </cell>
          <cell r="AB108">
            <v>0.3</v>
          </cell>
          <cell r="AH108">
            <v>7.4999999999999973</v>
          </cell>
        </row>
        <row r="109">
          <cell r="B109">
            <v>9.0299999999999994</v>
          </cell>
          <cell r="C109" t="str">
            <v>EMIS Training</v>
          </cell>
          <cell r="D109">
            <v>0.22</v>
          </cell>
          <cell r="E109">
            <v>0.18</v>
          </cell>
          <cell r="F109">
            <v>0.14000000000000001</v>
          </cell>
          <cell r="G109">
            <v>0.28000000000000003</v>
          </cell>
          <cell r="H109">
            <v>0.28000000000000003</v>
          </cell>
          <cell r="I109">
            <v>0.1</v>
          </cell>
          <cell r="J109">
            <v>0.24</v>
          </cell>
          <cell r="K109">
            <v>0.16</v>
          </cell>
          <cell r="L109">
            <v>0.2</v>
          </cell>
          <cell r="M109">
            <v>0.22</v>
          </cell>
          <cell r="N109">
            <v>0.1</v>
          </cell>
          <cell r="O109">
            <v>0.16</v>
          </cell>
          <cell r="P109">
            <v>0.08</v>
          </cell>
          <cell r="Q109">
            <v>0.08</v>
          </cell>
          <cell r="R109">
            <v>0.22</v>
          </cell>
          <cell r="S109">
            <v>0.24</v>
          </cell>
          <cell r="T109">
            <v>0.26</v>
          </cell>
          <cell r="U109">
            <v>0.2</v>
          </cell>
          <cell r="V109">
            <v>0.28000000000000003</v>
          </cell>
          <cell r="W109">
            <v>0.2</v>
          </cell>
          <cell r="X109">
            <v>0.2</v>
          </cell>
          <cell r="Y109">
            <v>0.22</v>
          </cell>
          <cell r="Z109">
            <v>0.14000000000000001</v>
          </cell>
          <cell r="AA109">
            <v>0.06</v>
          </cell>
          <cell r="AB109">
            <v>0.02</v>
          </cell>
          <cell r="AH109">
            <v>4.4799999999999995</v>
          </cell>
        </row>
        <row r="110">
          <cell r="C110" t="str">
            <v>Management -  DPO</v>
          </cell>
          <cell r="AH110">
            <v>0</v>
          </cell>
        </row>
        <row r="111">
          <cell r="B111">
            <v>9.0399999999999991</v>
          </cell>
          <cell r="C111" t="str">
            <v>Block Accountant</v>
          </cell>
          <cell r="D111">
            <v>7.92</v>
          </cell>
          <cell r="E111">
            <v>6.48</v>
          </cell>
          <cell r="F111">
            <v>5.04</v>
          </cell>
          <cell r="G111">
            <v>10.08</v>
          </cell>
          <cell r="H111">
            <v>10.08</v>
          </cell>
          <cell r="I111">
            <v>3.6</v>
          </cell>
          <cell r="J111">
            <v>8.64</v>
          </cell>
          <cell r="K111">
            <v>5.76</v>
          </cell>
          <cell r="L111">
            <v>7.2</v>
          </cell>
          <cell r="M111">
            <v>7.92</v>
          </cell>
          <cell r="N111">
            <v>3.6</v>
          </cell>
          <cell r="O111">
            <v>5.76</v>
          </cell>
          <cell r="P111">
            <v>2.88</v>
          </cell>
          <cell r="Q111">
            <v>2.88</v>
          </cell>
          <cell r="R111">
            <v>7.92</v>
          </cell>
          <cell r="S111">
            <v>8.64</v>
          </cell>
          <cell r="T111">
            <v>9.36</v>
          </cell>
          <cell r="U111">
            <v>7.2</v>
          </cell>
          <cell r="V111">
            <v>10.08</v>
          </cell>
          <cell r="W111">
            <v>7.2</v>
          </cell>
          <cell r="X111">
            <v>7.2</v>
          </cell>
          <cell r="Y111">
            <v>7.92</v>
          </cell>
          <cell r="Z111">
            <v>5.04</v>
          </cell>
          <cell r="AA111">
            <v>2.16</v>
          </cell>
          <cell r="AB111">
            <v>0.72</v>
          </cell>
          <cell r="AH111">
            <v>161.27999999999994</v>
          </cell>
        </row>
        <row r="112">
          <cell r="B112">
            <v>9.0500000000000007</v>
          </cell>
          <cell r="C112" t="str">
            <v>Salary of Peon – Sweeper - BRC</v>
          </cell>
          <cell r="D112">
            <v>3.3</v>
          </cell>
          <cell r="E112">
            <v>2.7</v>
          </cell>
          <cell r="F112">
            <v>2.1</v>
          </cell>
          <cell r="G112">
            <v>4.2</v>
          </cell>
          <cell r="H112">
            <v>4.2</v>
          </cell>
          <cell r="I112">
            <v>1.5</v>
          </cell>
          <cell r="J112">
            <v>3.6</v>
          </cell>
          <cell r="K112">
            <v>2.4</v>
          </cell>
          <cell r="L112">
            <v>3</v>
          </cell>
          <cell r="M112">
            <v>3.3</v>
          </cell>
          <cell r="N112">
            <v>1.5</v>
          </cell>
          <cell r="O112">
            <v>2.4</v>
          </cell>
          <cell r="P112">
            <v>1.2</v>
          </cell>
          <cell r="Q112">
            <v>1.2</v>
          </cell>
          <cell r="R112">
            <v>3.3</v>
          </cell>
          <cell r="S112">
            <v>3.6</v>
          </cell>
          <cell r="T112">
            <v>3.9</v>
          </cell>
          <cell r="U112">
            <v>3</v>
          </cell>
          <cell r="V112">
            <v>4.2</v>
          </cell>
          <cell r="W112">
            <v>3</v>
          </cell>
          <cell r="X112">
            <v>3</v>
          </cell>
          <cell r="Y112">
            <v>3.3</v>
          </cell>
          <cell r="Z112">
            <v>2.1</v>
          </cell>
          <cell r="AA112">
            <v>0.9</v>
          </cell>
          <cell r="AB112">
            <v>0.3</v>
          </cell>
          <cell r="AH112">
            <v>67.2</v>
          </cell>
        </row>
        <row r="113">
          <cell r="B113">
            <v>9.06</v>
          </cell>
          <cell r="C113" t="str">
            <v>Maintenance of Equipments</v>
          </cell>
          <cell r="D113">
            <v>1.1000000000000001</v>
          </cell>
          <cell r="E113">
            <v>0.9</v>
          </cell>
          <cell r="F113">
            <v>0.7</v>
          </cell>
          <cell r="G113">
            <v>1.4</v>
          </cell>
          <cell r="H113">
            <v>1.4</v>
          </cell>
          <cell r="I113">
            <v>0.5</v>
          </cell>
          <cell r="J113">
            <v>1.2</v>
          </cell>
          <cell r="K113">
            <v>0.8</v>
          </cell>
          <cell r="L113">
            <v>1</v>
          </cell>
          <cell r="M113">
            <v>1.1000000000000001</v>
          </cell>
          <cell r="N113">
            <v>0.5</v>
          </cell>
          <cell r="O113">
            <v>0.8</v>
          </cell>
          <cell r="P113">
            <v>0.4</v>
          </cell>
          <cell r="Q113">
            <v>0.4</v>
          </cell>
          <cell r="R113">
            <v>1.1000000000000001</v>
          </cell>
          <cell r="S113">
            <v>1.2</v>
          </cell>
          <cell r="T113">
            <v>1.3</v>
          </cell>
          <cell r="U113">
            <v>1</v>
          </cell>
          <cell r="V113">
            <v>1.4</v>
          </cell>
          <cell r="W113">
            <v>1</v>
          </cell>
          <cell r="X113">
            <v>1</v>
          </cell>
          <cell r="Y113">
            <v>1.1000000000000001</v>
          </cell>
          <cell r="Z113">
            <v>0.7</v>
          </cell>
          <cell r="AA113">
            <v>0.3</v>
          </cell>
          <cell r="AB113">
            <v>0.1</v>
          </cell>
          <cell r="AH113">
            <v>22.400000000000002</v>
          </cell>
        </row>
        <row r="114">
          <cell r="B114">
            <v>9.07</v>
          </cell>
          <cell r="C114" t="str">
            <v>Salary of Officers</v>
          </cell>
          <cell r="D114">
            <v>5.04</v>
          </cell>
          <cell r="E114">
            <v>5.04</v>
          </cell>
          <cell r="F114">
            <v>5.04</v>
          </cell>
          <cell r="G114">
            <v>5.04</v>
          </cell>
          <cell r="H114">
            <v>5.04</v>
          </cell>
          <cell r="I114">
            <v>5.04</v>
          </cell>
          <cell r="J114">
            <v>5.04</v>
          </cell>
          <cell r="K114">
            <v>5.04</v>
          </cell>
          <cell r="L114">
            <v>5.04</v>
          </cell>
          <cell r="M114">
            <v>5.04</v>
          </cell>
          <cell r="N114">
            <v>5.04</v>
          </cell>
          <cell r="O114">
            <v>5.04</v>
          </cell>
          <cell r="P114">
            <v>5.04</v>
          </cell>
          <cell r="Q114">
            <v>5.04</v>
          </cell>
          <cell r="R114">
            <v>5.04</v>
          </cell>
          <cell r="S114">
            <v>5.04</v>
          </cell>
          <cell r="T114">
            <v>5.04</v>
          </cell>
          <cell r="U114">
            <v>5.04</v>
          </cell>
          <cell r="V114">
            <v>5.04</v>
          </cell>
          <cell r="W114">
            <v>5.04</v>
          </cell>
          <cell r="X114">
            <v>5.04</v>
          </cell>
          <cell r="Y114">
            <v>5.04</v>
          </cell>
          <cell r="Z114">
            <v>5.04</v>
          </cell>
          <cell r="AA114">
            <v>5.04</v>
          </cell>
          <cell r="AB114">
            <v>5.04</v>
          </cell>
          <cell r="AH114">
            <v>126.00000000000007</v>
          </cell>
        </row>
        <row r="115">
          <cell r="B115">
            <v>9.0800000000000054</v>
          </cell>
          <cell r="C115" t="str">
            <v>Salary of TRP</v>
          </cell>
          <cell r="D115">
            <v>15.12</v>
          </cell>
          <cell r="E115">
            <v>6.48</v>
          </cell>
          <cell r="F115">
            <v>5.04</v>
          </cell>
          <cell r="G115">
            <v>12.24</v>
          </cell>
          <cell r="H115">
            <v>10.08</v>
          </cell>
          <cell r="I115">
            <v>4.32</v>
          </cell>
          <cell r="J115">
            <v>15.84</v>
          </cell>
          <cell r="K115">
            <v>7.2</v>
          </cell>
          <cell r="L115">
            <v>9.36</v>
          </cell>
          <cell r="M115">
            <v>7.92</v>
          </cell>
          <cell r="N115">
            <v>5.76</v>
          </cell>
          <cell r="O115">
            <v>7.2</v>
          </cell>
          <cell r="P115">
            <v>3.6</v>
          </cell>
          <cell r="Q115">
            <v>2.88</v>
          </cell>
          <cell r="R115">
            <v>10.8</v>
          </cell>
          <cell r="S115">
            <v>15.84</v>
          </cell>
          <cell r="T115">
            <v>10.08</v>
          </cell>
          <cell r="U115">
            <v>15.12</v>
          </cell>
          <cell r="V115">
            <v>15.84</v>
          </cell>
          <cell r="W115">
            <v>7.2</v>
          </cell>
          <cell r="X115">
            <v>15.84</v>
          </cell>
          <cell r="Y115">
            <v>10.8</v>
          </cell>
          <cell r="Z115">
            <v>10.8</v>
          </cell>
          <cell r="AA115">
            <v>2.88</v>
          </cell>
          <cell r="AB115">
            <v>2.16</v>
          </cell>
          <cell r="AH115">
            <v>230.40000000000003</v>
          </cell>
        </row>
        <row r="116">
          <cell r="B116">
            <v>9.090000000000007</v>
          </cell>
          <cell r="C116" t="str">
            <v>Salary of Staff</v>
          </cell>
          <cell r="D116">
            <v>2</v>
          </cell>
          <cell r="E116">
            <v>2</v>
          </cell>
          <cell r="F116">
            <v>2</v>
          </cell>
          <cell r="G116">
            <v>2</v>
          </cell>
          <cell r="H116">
            <v>2</v>
          </cell>
          <cell r="I116">
            <v>2</v>
          </cell>
          <cell r="J116">
            <v>2</v>
          </cell>
          <cell r="K116">
            <v>2</v>
          </cell>
          <cell r="L116">
            <v>2</v>
          </cell>
          <cell r="M116">
            <v>2</v>
          </cell>
          <cell r="N116">
            <v>2</v>
          </cell>
          <cell r="O116">
            <v>2</v>
          </cell>
          <cell r="P116">
            <v>2</v>
          </cell>
          <cell r="Q116">
            <v>2</v>
          </cell>
          <cell r="R116">
            <v>2</v>
          </cell>
          <cell r="S116">
            <v>2</v>
          </cell>
          <cell r="T116">
            <v>2</v>
          </cell>
          <cell r="U116">
            <v>2</v>
          </cell>
          <cell r="V116">
            <v>2</v>
          </cell>
          <cell r="W116">
            <v>2</v>
          </cell>
          <cell r="X116">
            <v>2</v>
          </cell>
          <cell r="Y116">
            <v>2</v>
          </cell>
          <cell r="Z116">
            <v>2</v>
          </cell>
          <cell r="AA116">
            <v>2</v>
          </cell>
          <cell r="AB116">
            <v>2</v>
          </cell>
          <cell r="AH116">
            <v>50</v>
          </cell>
        </row>
        <row r="117">
          <cell r="B117">
            <v>9.1000000000000085</v>
          </cell>
          <cell r="C117" t="str">
            <v>Salary of Peon – Sweeper</v>
          </cell>
          <cell r="D117">
            <v>0.6</v>
          </cell>
          <cell r="E117">
            <v>0.6</v>
          </cell>
          <cell r="F117">
            <v>0.6</v>
          </cell>
          <cell r="G117">
            <v>0.6</v>
          </cell>
          <cell r="H117">
            <v>0.6</v>
          </cell>
          <cell r="I117">
            <v>0.6</v>
          </cell>
          <cell r="J117">
            <v>0.6</v>
          </cell>
          <cell r="K117">
            <v>0.6</v>
          </cell>
          <cell r="L117">
            <v>0.6</v>
          </cell>
          <cell r="M117">
            <v>0.6</v>
          </cell>
          <cell r="N117">
            <v>0.6</v>
          </cell>
          <cell r="O117">
            <v>0.6</v>
          </cell>
          <cell r="P117">
            <v>0.6</v>
          </cell>
          <cell r="Q117">
            <v>0.6</v>
          </cell>
          <cell r="R117">
            <v>0.6</v>
          </cell>
          <cell r="S117">
            <v>0.6</v>
          </cell>
          <cell r="T117">
            <v>0.6</v>
          </cell>
          <cell r="U117">
            <v>0.6</v>
          </cell>
          <cell r="V117">
            <v>0.6</v>
          </cell>
          <cell r="W117">
            <v>0.6</v>
          </cell>
          <cell r="X117">
            <v>0.6</v>
          </cell>
          <cell r="Y117">
            <v>0.6</v>
          </cell>
          <cell r="Z117">
            <v>0.6</v>
          </cell>
          <cell r="AA117">
            <v>0.6</v>
          </cell>
          <cell r="AB117">
            <v>0.6</v>
          </cell>
          <cell r="AH117">
            <v>14.999999999999995</v>
          </cell>
        </row>
        <row r="118">
          <cell r="B118">
            <v>9.1100000000000101</v>
          </cell>
          <cell r="C118" t="str">
            <v>Rent of DPO</v>
          </cell>
          <cell r="D118">
            <v>0.6</v>
          </cell>
          <cell r="E118">
            <v>0.6</v>
          </cell>
          <cell r="F118">
            <v>0.6</v>
          </cell>
          <cell r="G118">
            <v>0.6</v>
          </cell>
          <cell r="H118">
            <v>0.6</v>
          </cell>
          <cell r="I118">
            <v>0.6</v>
          </cell>
          <cell r="J118">
            <v>0.6</v>
          </cell>
          <cell r="K118">
            <v>0.6</v>
          </cell>
          <cell r="L118">
            <v>0.6</v>
          </cell>
          <cell r="M118">
            <v>0.6</v>
          </cell>
          <cell r="N118">
            <v>0.6</v>
          </cell>
          <cell r="O118">
            <v>0.6</v>
          </cell>
          <cell r="P118">
            <v>0.6</v>
          </cell>
          <cell r="Q118">
            <v>0.6</v>
          </cell>
          <cell r="R118">
            <v>0.6</v>
          </cell>
          <cell r="S118">
            <v>0.6</v>
          </cell>
          <cell r="T118">
            <v>0.6</v>
          </cell>
          <cell r="U118">
            <v>0.6</v>
          </cell>
          <cell r="V118">
            <v>0.6</v>
          </cell>
          <cell r="W118">
            <v>0.6</v>
          </cell>
          <cell r="X118">
            <v>0.6</v>
          </cell>
          <cell r="Y118">
            <v>0.6</v>
          </cell>
          <cell r="Z118">
            <v>0.6</v>
          </cell>
          <cell r="AB118">
            <v>0.6</v>
          </cell>
          <cell r="AH118">
            <v>14.399999999999995</v>
          </cell>
        </row>
        <row r="119">
          <cell r="B119">
            <v>9.1200000000000117</v>
          </cell>
          <cell r="C119" t="str">
            <v>Consumable</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0.25</v>
          </cell>
          <cell r="U119">
            <v>0.5</v>
          </cell>
          <cell r="V119">
            <v>0.5</v>
          </cell>
          <cell r="W119">
            <v>0.25</v>
          </cell>
          <cell r="X119">
            <v>0.25</v>
          </cell>
          <cell r="Y119">
            <v>0.5</v>
          </cell>
          <cell r="Z119">
            <v>0.5</v>
          </cell>
          <cell r="AA119">
            <v>0.25</v>
          </cell>
          <cell r="AB119">
            <v>0.35</v>
          </cell>
          <cell r="AH119">
            <v>11.35</v>
          </cell>
        </row>
        <row r="120">
          <cell r="B120">
            <v>9.1300000000000132</v>
          </cell>
          <cell r="C120" t="str">
            <v>Stationary</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0.25</v>
          </cell>
          <cell r="U120">
            <v>0.5</v>
          </cell>
          <cell r="V120">
            <v>0.5</v>
          </cell>
          <cell r="W120">
            <v>0.25</v>
          </cell>
          <cell r="X120">
            <v>0.25</v>
          </cell>
          <cell r="Y120">
            <v>0.5</v>
          </cell>
          <cell r="Z120">
            <v>0.5</v>
          </cell>
          <cell r="AA120">
            <v>0.3</v>
          </cell>
          <cell r="AB120">
            <v>0.35</v>
          </cell>
          <cell r="AH120">
            <v>11.4</v>
          </cell>
        </row>
        <row r="121">
          <cell r="B121">
            <v>9.1400000000000148</v>
          </cell>
          <cell r="C121" t="str">
            <v>Water / Electricity / Telephone</v>
          </cell>
          <cell r="D121">
            <v>0.6</v>
          </cell>
          <cell r="E121">
            <v>0.6</v>
          </cell>
          <cell r="F121">
            <v>0.6</v>
          </cell>
          <cell r="G121">
            <v>0.6</v>
          </cell>
          <cell r="H121">
            <v>0.6</v>
          </cell>
          <cell r="I121">
            <v>0.6</v>
          </cell>
          <cell r="J121">
            <v>0.6</v>
          </cell>
          <cell r="K121">
            <v>0.6</v>
          </cell>
          <cell r="L121">
            <v>0.6</v>
          </cell>
          <cell r="M121">
            <v>0.6</v>
          </cell>
          <cell r="N121">
            <v>0.6</v>
          </cell>
          <cell r="O121">
            <v>0.6</v>
          </cell>
          <cell r="P121">
            <v>0.6</v>
          </cell>
          <cell r="Q121">
            <v>0.6</v>
          </cell>
          <cell r="R121">
            <v>0.6</v>
          </cell>
          <cell r="S121">
            <v>0.6</v>
          </cell>
          <cell r="T121">
            <v>0.3</v>
          </cell>
          <cell r="U121">
            <v>0.6</v>
          </cell>
          <cell r="V121">
            <v>0.6</v>
          </cell>
          <cell r="W121">
            <v>0.3</v>
          </cell>
          <cell r="X121">
            <v>0.3</v>
          </cell>
          <cell r="Y121">
            <v>0.6</v>
          </cell>
          <cell r="Z121">
            <v>0.6</v>
          </cell>
          <cell r="AA121">
            <v>0.3</v>
          </cell>
          <cell r="AB121">
            <v>0.6</v>
          </cell>
          <cell r="AH121">
            <v>13.799999999999999</v>
          </cell>
        </row>
        <row r="122">
          <cell r="B122">
            <v>9.1500000000000163</v>
          </cell>
          <cell r="C122" t="str">
            <v>Electricity / Telephone of BRC</v>
          </cell>
          <cell r="D122">
            <v>0.18</v>
          </cell>
          <cell r="E122">
            <v>0.18</v>
          </cell>
          <cell r="F122">
            <v>0.18</v>
          </cell>
          <cell r="G122">
            <v>0.18</v>
          </cell>
          <cell r="H122">
            <v>0.18</v>
          </cell>
          <cell r="I122">
            <v>0.18</v>
          </cell>
          <cell r="J122">
            <v>0.18</v>
          </cell>
          <cell r="K122">
            <v>0.18</v>
          </cell>
          <cell r="L122">
            <v>0.18</v>
          </cell>
          <cell r="M122">
            <v>0.18</v>
          </cell>
          <cell r="N122">
            <v>0.18</v>
          </cell>
          <cell r="O122">
            <v>0.18</v>
          </cell>
          <cell r="P122">
            <v>0.18</v>
          </cell>
          <cell r="Q122">
            <v>0.18</v>
          </cell>
          <cell r="R122">
            <v>0.18</v>
          </cell>
          <cell r="S122">
            <v>0.18</v>
          </cell>
          <cell r="T122">
            <v>0.1</v>
          </cell>
          <cell r="U122">
            <v>0.18</v>
          </cell>
          <cell r="V122">
            <v>0.18</v>
          </cell>
          <cell r="W122">
            <v>0.1</v>
          </cell>
          <cell r="X122">
            <v>0.1</v>
          </cell>
          <cell r="Y122">
            <v>0.18</v>
          </cell>
          <cell r="Z122">
            <v>0.18</v>
          </cell>
          <cell r="AA122">
            <v>0.18</v>
          </cell>
          <cell r="AB122">
            <v>0.18</v>
          </cell>
          <cell r="AH122">
            <v>4.2600000000000007</v>
          </cell>
        </row>
        <row r="123">
          <cell r="B123">
            <v>9.1600000000000179</v>
          </cell>
          <cell r="C123" t="str">
            <v>TA – DA other than Workshop</v>
          </cell>
          <cell r="D123">
            <v>0.25</v>
          </cell>
          <cell r="E123">
            <v>0.25</v>
          </cell>
          <cell r="F123">
            <v>0.25</v>
          </cell>
          <cell r="G123">
            <v>0.25</v>
          </cell>
          <cell r="H123">
            <v>0.25</v>
          </cell>
          <cell r="I123">
            <v>0.25</v>
          </cell>
          <cell r="J123">
            <v>0.25</v>
          </cell>
          <cell r="K123">
            <v>0.25</v>
          </cell>
          <cell r="L123">
            <v>0.25</v>
          </cell>
          <cell r="M123">
            <v>0.25</v>
          </cell>
          <cell r="N123">
            <v>0.25</v>
          </cell>
          <cell r="O123">
            <v>0.25</v>
          </cell>
          <cell r="P123">
            <v>0.25</v>
          </cell>
          <cell r="Q123">
            <v>0.25</v>
          </cell>
          <cell r="R123">
            <v>0.25</v>
          </cell>
          <cell r="S123">
            <v>0.25</v>
          </cell>
          <cell r="T123">
            <v>0.25</v>
          </cell>
          <cell r="U123">
            <v>0.25</v>
          </cell>
          <cell r="V123">
            <v>0.25</v>
          </cell>
          <cell r="W123">
            <v>0.25</v>
          </cell>
          <cell r="X123">
            <v>0.25</v>
          </cell>
          <cell r="Y123">
            <v>0.25</v>
          </cell>
          <cell r="Z123">
            <v>0.25</v>
          </cell>
          <cell r="AA123">
            <v>0.2</v>
          </cell>
          <cell r="AB123">
            <v>0.25</v>
          </cell>
          <cell r="AH123">
            <v>6.2</v>
          </cell>
        </row>
        <row r="124">
          <cell r="B124">
            <v>9.1700000000000195</v>
          </cell>
          <cell r="C124" t="str">
            <v>Hiring of Vehicle</v>
          </cell>
          <cell r="D124">
            <v>2.4</v>
          </cell>
          <cell r="E124">
            <v>2.4</v>
          </cell>
          <cell r="F124">
            <v>2.4</v>
          </cell>
          <cell r="G124">
            <v>2.4</v>
          </cell>
          <cell r="H124">
            <v>2.4</v>
          </cell>
          <cell r="I124">
            <v>2.4</v>
          </cell>
          <cell r="J124">
            <v>2.4</v>
          </cell>
          <cell r="K124">
            <v>2.4</v>
          </cell>
          <cell r="L124">
            <v>2.4</v>
          </cell>
          <cell r="M124">
            <v>2.4</v>
          </cell>
          <cell r="N124">
            <v>2.4</v>
          </cell>
          <cell r="O124">
            <v>2.4</v>
          </cell>
          <cell r="P124">
            <v>2.4</v>
          </cell>
          <cell r="Q124">
            <v>2.4</v>
          </cell>
          <cell r="R124">
            <v>2.4</v>
          </cell>
          <cell r="S124">
            <v>2.4</v>
          </cell>
          <cell r="T124">
            <v>2</v>
          </cell>
          <cell r="U124">
            <v>2.4</v>
          </cell>
          <cell r="V124">
            <v>2.4</v>
          </cell>
          <cell r="W124">
            <v>2</v>
          </cell>
          <cell r="X124">
            <v>2</v>
          </cell>
          <cell r="Y124">
            <v>2.4</v>
          </cell>
          <cell r="Z124">
            <v>2.4</v>
          </cell>
          <cell r="AA124">
            <v>0.7</v>
          </cell>
          <cell r="AB124">
            <v>2.4</v>
          </cell>
          <cell r="AH124">
            <v>57.099999999999987</v>
          </cell>
        </row>
        <row r="125">
          <cell r="B125">
            <v>9.180000000000021</v>
          </cell>
          <cell r="C125" t="str">
            <v>Salary of Expert</v>
          </cell>
          <cell r="D125">
            <v>3.6</v>
          </cell>
          <cell r="E125">
            <v>3.6</v>
          </cell>
          <cell r="F125">
            <v>3.6</v>
          </cell>
          <cell r="G125">
            <v>3.6</v>
          </cell>
          <cell r="H125">
            <v>3.6</v>
          </cell>
          <cell r="I125">
            <v>2.4</v>
          </cell>
          <cell r="J125">
            <v>3.6</v>
          </cell>
          <cell r="K125">
            <v>3.6</v>
          </cell>
          <cell r="L125">
            <v>3.6</v>
          </cell>
          <cell r="M125">
            <v>3.6</v>
          </cell>
          <cell r="N125">
            <v>3.6</v>
          </cell>
          <cell r="O125">
            <v>3.6</v>
          </cell>
          <cell r="P125">
            <v>3.6</v>
          </cell>
          <cell r="Q125">
            <v>2.4</v>
          </cell>
          <cell r="R125">
            <v>3.6</v>
          </cell>
          <cell r="S125">
            <v>3.6</v>
          </cell>
          <cell r="T125">
            <v>3.6</v>
          </cell>
          <cell r="U125">
            <v>3.6</v>
          </cell>
          <cell r="V125">
            <v>6</v>
          </cell>
          <cell r="W125">
            <v>3.6</v>
          </cell>
          <cell r="X125">
            <v>3.6</v>
          </cell>
          <cell r="Y125">
            <v>3.6</v>
          </cell>
          <cell r="Z125">
            <v>3.6</v>
          </cell>
          <cell r="AB125">
            <v>2.4</v>
          </cell>
          <cell r="AH125">
            <v>85.199999999999989</v>
          </cell>
        </row>
        <row r="127">
          <cell r="C127" t="str">
            <v>SUB TOTAL of J</v>
          </cell>
          <cell r="D127">
            <v>44.430000000000007</v>
          </cell>
          <cell r="E127">
            <v>33.510000000000005</v>
          </cell>
          <cell r="F127">
            <v>29.790000000000003</v>
          </cell>
          <cell r="G127">
            <v>44.97</v>
          </cell>
          <cell r="H127">
            <v>42.81</v>
          </cell>
          <cell r="I127">
            <v>25.590000000000003</v>
          </cell>
          <cell r="J127">
            <v>46.290000000000006</v>
          </cell>
          <cell r="K127">
            <v>33.090000000000003</v>
          </cell>
          <cell r="L127">
            <v>37.530000000000008</v>
          </cell>
          <cell r="M127">
            <v>37.230000000000004</v>
          </cell>
          <cell r="N127">
            <v>28.230000000000004</v>
          </cell>
          <cell r="O127">
            <v>33.090000000000003</v>
          </cell>
          <cell r="P127">
            <v>24.930000000000003</v>
          </cell>
          <cell r="Q127">
            <v>23.009999999999998</v>
          </cell>
          <cell r="R127">
            <v>40.110000000000007</v>
          </cell>
          <cell r="S127">
            <v>46.290000000000006</v>
          </cell>
          <cell r="T127">
            <v>40.39</v>
          </cell>
          <cell r="U127">
            <v>43.290000000000006</v>
          </cell>
          <cell r="V127">
            <v>50.97</v>
          </cell>
          <cell r="W127">
            <v>34.090000000000003</v>
          </cell>
          <cell r="X127">
            <v>42.730000000000004</v>
          </cell>
          <cell r="Y127">
            <v>40.110000000000007</v>
          </cell>
          <cell r="Z127">
            <v>35.550000000000004</v>
          </cell>
          <cell r="AA127">
            <v>16.37</v>
          </cell>
          <cell r="AB127">
            <v>18.569999999999997</v>
          </cell>
          <cell r="AC127">
            <v>0</v>
          </cell>
          <cell r="AD127">
            <v>0</v>
          </cell>
          <cell r="AE127">
            <v>0</v>
          </cell>
          <cell r="AF127">
            <v>0</v>
          </cell>
          <cell r="AG127">
            <v>0</v>
          </cell>
          <cell r="AH127">
            <v>892.97</v>
          </cell>
        </row>
        <row r="129">
          <cell r="A129" t="str">
            <v>K</v>
          </cell>
          <cell r="B129" t="str">
            <v>RESEARCH AND EVALUATION</v>
          </cell>
        </row>
        <row r="130">
          <cell r="AH130">
            <v>0</v>
          </cell>
        </row>
        <row r="131">
          <cell r="B131">
            <v>10.01</v>
          </cell>
          <cell r="C131" t="str">
            <v>Action Monitoring</v>
          </cell>
          <cell r="D131">
            <v>3.133</v>
          </cell>
          <cell r="E131">
            <v>3.4580000000000002</v>
          </cell>
          <cell r="F131">
            <v>2.9329999999999998</v>
          </cell>
          <cell r="G131">
            <v>4.6239999999999997</v>
          </cell>
          <cell r="H131">
            <v>6.3979999999999997</v>
          </cell>
          <cell r="I131">
            <v>2.6850000000000001</v>
          </cell>
          <cell r="J131">
            <v>7.9909999999999997</v>
          </cell>
          <cell r="K131">
            <v>3.7279999999999998</v>
          </cell>
          <cell r="L131">
            <v>5.992</v>
          </cell>
          <cell r="M131">
            <v>2.7720000000000002</v>
          </cell>
          <cell r="N131">
            <v>3.64</v>
          </cell>
          <cell r="O131">
            <v>3.3359999999999999</v>
          </cell>
          <cell r="P131">
            <v>2.286</v>
          </cell>
          <cell r="Q131">
            <v>2.4289999999999998</v>
          </cell>
          <cell r="R131">
            <v>4.0220000000000002</v>
          </cell>
          <cell r="S131">
            <v>7.6690000000000005</v>
          </cell>
          <cell r="T131">
            <v>8.5440000000000005</v>
          </cell>
          <cell r="U131">
            <v>4.9770000000000003</v>
          </cell>
          <cell r="V131">
            <v>4.4909999999999997</v>
          </cell>
          <cell r="W131">
            <v>5.4039999999999999</v>
          </cell>
          <cell r="X131">
            <v>3.3359999999999999</v>
          </cell>
          <cell r="Y131">
            <v>8.0540000000000003</v>
          </cell>
          <cell r="Z131">
            <v>5.415</v>
          </cell>
          <cell r="AA131">
            <v>1.0640000000000001</v>
          </cell>
          <cell r="AB131">
            <v>1.397</v>
          </cell>
          <cell r="AC131">
            <v>1.887</v>
          </cell>
          <cell r="AD131">
            <v>0.36399999999999999</v>
          </cell>
          <cell r="AE131">
            <v>0.43099999999999999</v>
          </cell>
          <cell r="AF131">
            <v>0.96299999999999997</v>
          </cell>
          <cell r="AH131">
            <v>113.423</v>
          </cell>
        </row>
        <row r="132">
          <cell r="B132">
            <v>10.02</v>
          </cell>
          <cell r="C132" t="str">
            <v>BRC Monitoring</v>
          </cell>
          <cell r="D132">
            <v>1.1879999999999999</v>
          </cell>
          <cell r="E132">
            <v>0.97199999999999998</v>
          </cell>
          <cell r="F132">
            <v>0.75600000000000001</v>
          </cell>
          <cell r="G132">
            <v>1.512</v>
          </cell>
          <cell r="H132">
            <v>1.512</v>
          </cell>
          <cell r="I132">
            <v>0.54</v>
          </cell>
          <cell r="J132">
            <v>1.296</v>
          </cell>
          <cell r="K132">
            <v>0.86399999999999999</v>
          </cell>
          <cell r="L132">
            <v>1.08</v>
          </cell>
          <cell r="M132">
            <v>1.1879999999999999</v>
          </cell>
          <cell r="N132">
            <v>0.54</v>
          </cell>
          <cell r="O132">
            <v>0.86399999999999999</v>
          </cell>
          <cell r="P132">
            <v>0.432</v>
          </cell>
          <cell r="Q132">
            <v>0.432</v>
          </cell>
          <cell r="R132">
            <v>1.1879999999999999</v>
          </cell>
          <cell r="S132">
            <v>1.296</v>
          </cell>
          <cell r="T132">
            <v>1.4039999999999999</v>
          </cell>
          <cell r="U132">
            <v>1.08</v>
          </cell>
          <cell r="V132">
            <v>1.512</v>
          </cell>
          <cell r="W132">
            <v>1.08</v>
          </cell>
          <cell r="X132">
            <v>1.08</v>
          </cell>
          <cell r="Y132">
            <v>1.1879999999999999</v>
          </cell>
          <cell r="Z132">
            <v>0.75600000000000001</v>
          </cell>
          <cell r="AA132">
            <v>0.32400000000000001</v>
          </cell>
          <cell r="AB132">
            <v>0.108</v>
          </cell>
          <cell r="AH132">
            <v>24.192000000000004</v>
          </cell>
        </row>
        <row r="133">
          <cell r="B133">
            <v>10.029999999999999</v>
          </cell>
          <cell r="C133" t="str">
            <v>CRC Monitoring</v>
          </cell>
          <cell r="D133">
            <v>6.72</v>
          </cell>
          <cell r="E133">
            <v>4.6079999999999997</v>
          </cell>
          <cell r="F133">
            <v>3.3119999999999998</v>
          </cell>
          <cell r="G133">
            <v>7.1520000000000001</v>
          </cell>
          <cell r="H133">
            <v>10.464</v>
          </cell>
          <cell r="I133">
            <v>4.032</v>
          </cell>
          <cell r="J133">
            <v>10.08</v>
          </cell>
          <cell r="K133">
            <v>6</v>
          </cell>
          <cell r="L133">
            <v>8.9759999999999991</v>
          </cell>
          <cell r="M133">
            <v>5.8079999999999998</v>
          </cell>
          <cell r="N133">
            <v>4.944</v>
          </cell>
          <cell r="O133">
            <v>4.8959999999999999</v>
          </cell>
          <cell r="P133">
            <v>2.7359999999999998</v>
          </cell>
          <cell r="Q133">
            <v>3.36</v>
          </cell>
          <cell r="R133">
            <v>6.96</v>
          </cell>
          <cell r="S133">
            <v>9.6</v>
          </cell>
          <cell r="T133">
            <v>10.272</v>
          </cell>
          <cell r="U133">
            <v>6.9119999999999999</v>
          </cell>
          <cell r="V133">
            <v>7.8719999999999999</v>
          </cell>
          <cell r="W133">
            <v>8.4480000000000004</v>
          </cell>
          <cell r="X133">
            <v>6.48</v>
          </cell>
          <cell r="Y133">
            <v>7.968</v>
          </cell>
          <cell r="Z133">
            <v>4.5599999999999996</v>
          </cell>
          <cell r="AA133">
            <v>1.6320000000000001</v>
          </cell>
          <cell r="AB133">
            <v>1.536</v>
          </cell>
          <cell r="AC133">
            <v>2.0640000000000001</v>
          </cell>
          <cell r="AD133">
            <v>1.1040000000000001</v>
          </cell>
          <cell r="AE133">
            <v>0.76800000000000002</v>
          </cell>
          <cell r="AF133">
            <v>1.5840000000000001</v>
          </cell>
          <cell r="AH133">
            <v>160.84799999999998</v>
          </cell>
        </row>
        <row r="134">
          <cell r="B134">
            <v>10.039999999999999</v>
          </cell>
          <cell r="C134" t="str">
            <v>Monitoring Expenditure of TRP</v>
          </cell>
          <cell r="D134">
            <v>6.3</v>
          </cell>
          <cell r="E134">
            <v>2.7</v>
          </cell>
          <cell r="F134">
            <v>2.1</v>
          </cell>
          <cell r="G134">
            <v>5.0999999999999996</v>
          </cell>
          <cell r="H134">
            <v>4.2</v>
          </cell>
          <cell r="I134">
            <v>1.8</v>
          </cell>
          <cell r="J134">
            <v>6.6</v>
          </cell>
          <cell r="K134">
            <v>3</v>
          </cell>
          <cell r="L134">
            <v>3.9</v>
          </cell>
          <cell r="M134">
            <v>3.3</v>
          </cell>
          <cell r="N134">
            <v>2.4</v>
          </cell>
          <cell r="O134">
            <v>3</v>
          </cell>
          <cell r="P134">
            <v>1.5</v>
          </cell>
          <cell r="Q134">
            <v>1.2</v>
          </cell>
          <cell r="R134">
            <v>4.5</v>
          </cell>
          <cell r="S134">
            <v>6.6</v>
          </cell>
          <cell r="T134">
            <v>4.2</v>
          </cell>
          <cell r="U134">
            <v>6.3</v>
          </cell>
          <cell r="V134">
            <v>6.6</v>
          </cell>
          <cell r="W134">
            <v>3</v>
          </cell>
          <cell r="X134">
            <v>6.6</v>
          </cell>
          <cell r="Y134">
            <v>4.5</v>
          </cell>
          <cell r="Z134">
            <v>4.5</v>
          </cell>
          <cell r="AA134">
            <v>1.5</v>
          </cell>
          <cell r="AB134">
            <v>0.9</v>
          </cell>
          <cell r="AH134">
            <v>96.3</v>
          </cell>
        </row>
        <row r="136">
          <cell r="C136" t="str">
            <v>SUB TOTAL of K</v>
          </cell>
          <cell r="D136">
            <v>17.341000000000001</v>
          </cell>
          <cell r="E136">
            <v>11.738</v>
          </cell>
          <cell r="F136">
            <v>9.1009999999999991</v>
          </cell>
          <cell r="G136">
            <v>18.387999999999998</v>
          </cell>
          <cell r="H136">
            <v>22.574000000000002</v>
          </cell>
          <cell r="I136">
            <v>9.0570000000000004</v>
          </cell>
          <cell r="J136">
            <v>25.966999999999999</v>
          </cell>
          <cell r="K136">
            <v>13.591999999999999</v>
          </cell>
          <cell r="L136">
            <v>19.947999999999997</v>
          </cell>
          <cell r="M136">
            <v>13.068000000000001</v>
          </cell>
          <cell r="N136">
            <v>11.523999999999999</v>
          </cell>
          <cell r="O136">
            <v>12.096</v>
          </cell>
          <cell r="P136">
            <v>6.9539999999999997</v>
          </cell>
          <cell r="Q136">
            <v>7.4210000000000003</v>
          </cell>
          <cell r="R136">
            <v>16.670000000000002</v>
          </cell>
          <cell r="S136">
            <v>25.164999999999999</v>
          </cell>
          <cell r="T136">
            <v>24.419999999999998</v>
          </cell>
          <cell r="U136">
            <v>19.269000000000002</v>
          </cell>
          <cell r="V136">
            <v>20.475000000000001</v>
          </cell>
          <cell r="W136">
            <v>17.932000000000002</v>
          </cell>
          <cell r="X136">
            <v>17.496000000000002</v>
          </cell>
          <cell r="Y136">
            <v>21.71</v>
          </cell>
          <cell r="Z136">
            <v>15.231</v>
          </cell>
          <cell r="AA136">
            <v>4.5200000000000005</v>
          </cell>
          <cell r="AB136">
            <v>3.9410000000000003</v>
          </cell>
          <cell r="AC136">
            <v>3.9510000000000001</v>
          </cell>
          <cell r="AD136">
            <v>1.468</v>
          </cell>
          <cell r="AE136">
            <v>1.1990000000000001</v>
          </cell>
          <cell r="AF136">
            <v>2.5470000000000002</v>
          </cell>
          <cell r="AG136">
            <v>0</v>
          </cell>
          <cell r="AH136">
            <v>394.76300000000003</v>
          </cell>
        </row>
        <row r="138">
          <cell r="A138" t="str">
            <v>L</v>
          </cell>
          <cell r="B138" t="str">
            <v>SCHOOL GRANT</v>
          </cell>
        </row>
        <row r="140">
          <cell r="B140">
            <v>11.01</v>
          </cell>
          <cell r="C140" t="str">
            <v>Primary School Grant</v>
          </cell>
          <cell r="D140">
            <v>17.899999999999999</v>
          </cell>
          <cell r="E140">
            <v>19.760000000000002</v>
          </cell>
          <cell r="F140">
            <v>16.760000000000002</v>
          </cell>
          <cell r="G140">
            <v>26.42</v>
          </cell>
          <cell r="H140">
            <v>36.56</v>
          </cell>
          <cell r="I140">
            <v>15.34</v>
          </cell>
          <cell r="J140">
            <v>45.66</v>
          </cell>
          <cell r="K140">
            <v>21.3</v>
          </cell>
          <cell r="L140">
            <v>34.24</v>
          </cell>
          <cell r="M140">
            <v>15.84</v>
          </cell>
          <cell r="N140">
            <v>20.8</v>
          </cell>
          <cell r="O140">
            <v>19.059999999999999</v>
          </cell>
          <cell r="P140">
            <v>13.06</v>
          </cell>
          <cell r="Q140">
            <v>13.88</v>
          </cell>
          <cell r="R140">
            <v>22.98</v>
          </cell>
          <cell r="S140">
            <v>43.82</v>
          </cell>
          <cell r="T140">
            <v>48.82</v>
          </cell>
          <cell r="U140">
            <v>28.44</v>
          </cell>
          <cell r="V140">
            <v>25.66</v>
          </cell>
          <cell r="W140">
            <v>30.88</v>
          </cell>
          <cell r="X140">
            <v>19.059999999999999</v>
          </cell>
          <cell r="Y140">
            <v>46.02</v>
          </cell>
          <cell r="Z140">
            <v>30.94</v>
          </cell>
          <cell r="AA140">
            <v>6.08</v>
          </cell>
          <cell r="AB140">
            <v>7.98</v>
          </cell>
          <cell r="AC140">
            <v>10.78</v>
          </cell>
          <cell r="AD140">
            <v>2.08</v>
          </cell>
          <cell r="AE140">
            <v>2.46</v>
          </cell>
          <cell r="AF140">
            <v>5.5</v>
          </cell>
          <cell r="AH140">
            <v>648.08000000000015</v>
          </cell>
        </row>
        <row r="141">
          <cell r="B141">
            <v>11.02</v>
          </cell>
          <cell r="C141" t="str">
            <v>Upper Primary School Grant</v>
          </cell>
          <cell r="D141">
            <v>17.02</v>
          </cell>
          <cell r="E141">
            <v>16.68</v>
          </cell>
          <cell r="F141">
            <v>12.88</v>
          </cell>
          <cell r="G141">
            <v>24.74</v>
          </cell>
          <cell r="H141">
            <v>16.34</v>
          </cell>
          <cell r="I141">
            <v>10.08</v>
          </cell>
          <cell r="J141">
            <v>16.739999999999998</v>
          </cell>
          <cell r="K141">
            <v>15.52</v>
          </cell>
          <cell r="L141">
            <v>19.5</v>
          </cell>
          <cell r="M141">
            <v>14.52</v>
          </cell>
          <cell r="N141">
            <v>9.92</v>
          </cell>
          <cell r="O141">
            <v>13.82</v>
          </cell>
          <cell r="P141">
            <v>10.38</v>
          </cell>
          <cell r="Q141">
            <v>8.14</v>
          </cell>
          <cell r="R141">
            <v>21.88</v>
          </cell>
          <cell r="S141">
            <v>22.9</v>
          </cell>
          <cell r="T141">
            <v>24.72</v>
          </cell>
          <cell r="U141">
            <v>24.02</v>
          </cell>
          <cell r="V141">
            <v>21.66</v>
          </cell>
          <cell r="W141">
            <v>25.7</v>
          </cell>
          <cell r="X141">
            <v>17.04</v>
          </cell>
          <cell r="Y141">
            <v>23.62</v>
          </cell>
          <cell r="Z141">
            <v>13.02</v>
          </cell>
          <cell r="AA141">
            <v>4.5199999999999996</v>
          </cell>
          <cell r="AB141">
            <v>2.2599999999999998</v>
          </cell>
          <cell r="AC141">
            <v>6.32</v>
          </cell>
          <cell r="AD141">
            <v>1.54</v>
          </cell>
          <cell r="AE141">
            <v>2.38</v>
          </cell>
          <cell r="AF141">
            <v>5.16</v>
          </cell>
          <cell r="AH141">
            <v>423.02</v>
          </cell>
        </row>
        <row r="143">
          <cell r="C143" t="str">
            <v>SUB TOTAL of L</v>
          </cell>
          <cell r="D143">
            <v>34.92</v>
          </cell>
          <cell r="E143">
            <v>36.44</v>
          </cell>
          <cell r="F143">
            <v>29.64</v>
          </cell>
          <cell r="G143">
            <v>51.16</v>
          </cell>
          <cell r="H143">
            <v>52.900000000000006</v>
          </cell>
          <cell r="I143">
            <v>25.42</v>
          </cell>
          <cell r="J143">
            <v>62.399999999999991</v>
          </cell>
          <cell r="K143">
            <v>36.82</v>
          </cell>
          <cell r="L143">
            <v>53.74</v>
          </cell>
          <cell r="M143">
            <v>30.36</v>
          </cell>
          <cell r="N143">
            <v>30.72</v>
          </cell>
          <cell r="O143">
            <v>32.879999999999995</v>
          </cell>
          <cell r="P143">
            <v>23.44</v>
          </cell>
          <cell r="Q143">
            <v>22.020000000000003</v>
          </cell>
          <cell r="R143">
            <v>44.86</v>
          </cell>
          <cell r="S143">
            <v>66.72</v>
          </cell>
          <cell r="T143">
            <v>73.539999999999992</v>
          </cell>
          <cell r="U143">
            <v>52.46</v>
          </cell>
          <cell r="V143">
            <v>47.32</v>
          </cell>
          <cell r="W143">
            <v>56.58</v>
          </cell>
          <cell r="X143">
            <v>36.099999999999994</v>
          </cell>
          <cell r="Y143">
            <v>69.64</v>
          </cell>
          <cell r="Z143">
            <v>43.96</v>
          </cell>
          <cell r="AA143">
            <v>10.6</v>
          </cell>
          <cell r="AB143">
            <v>10.24</v>
          </cell>
          <cell r="AC143">
            <v>17.100000000000001</v>
          </cell>
          <cell r="AD143">
            <v>3.62</v>
          </cell>
          <cell r="AE143">
            <v>4.84</v>
          </cell>
          <cell r="AF143">
            <v>10.66</v>
          </cell>
          <cell r="AG143">
            <v>0</v>
          </cell>
          <cell r="AH143">
            <v>1071.0999999999999</v>
          </cell>
        </row>
        <row r="146">
          <cell r="A146" t="str">
            <v>M</v>
          </cell>
          <cell r="B146" t="str">
            <v>TEACHERS GRANT</v>
          </cell>
        </row>
        <row r="148">
          <cell r="B148">
            <v>12.01</v>
          </cell>
          <cell r="C148" t="str">
            <v>Primary Teachers Grant</v>
          </cell>
          <cell r="D148">
            <v>31.285</v>
          </cell>
          <cell r="E148">
            <v>33.78</v>
          </cell>
          <cell r="F148">
            <v>23.984999999999999</v>
          </cell>
          <cell r="G148">
            <v>35.9</v>
          </cell>
          <cell r="H148">
            <v>40.340000000000003</v>
          </cell>
          <cell r="I148">
            <v>21.504999999999999</v>
          </cell>
          <cell r="J148">
            <v>47.53</v>
          </cell>
          <cell r="K148">
            <v>33.505000000000003</v>
          </cell>
          <cell r="L148">
            <v>44.585000000000001</v>
          </cell>
          <cell r="M148">
            <v>26.175000000000001</v>
          </cell>
          <cell r="N148">
            <v>25.055</v>
          </cell>
          <cell r="O148">
            <v>24.135000000000002</v>
          </cell>
          <cell r="P148">
            <v>20.725000000000001</v>
          </cell>
          <cell r="Q148">
            <v>11.865</v>
          </cell>
          <cell r="R148">
            <v>48.68</v>
          </cell>
          <cell r="S148">
            <v>58.07</v>
          </cell>
          <cell r="T148">
            <v>52.655000000000001</v>
          </cell>
          <cell r="U148">
            <v>32.17</v>
          </cell>
          <cell r="V148">
            <v>44.494999999999997</v>
          </cell>
          <cell r="W148">
            <v>28.8</v>
          </cell>
          <cell r="X148">
            <v>31.06</v>
          </cell>
          <cell r="Y148">
            <v>51.094999999999999</v>
          </cell>
          <cell r="Z148">
            <v>37.055</v>
          </cell>
          <cell r="AA148">
            <v>8.4</v>
          </cell>
          <cell r="AB148">
            <v>6.77</v>
          </cell>
          <cell r="AC148">
            <v>25.2</v>
          </cell>
          <cell r="AD148">
            <v>4.5350000000000001</v>
          </cell>
          <cell r="AE148">
            <v>5.9649999999999999</v>
          </cell>
          <cell r="AF148">
            <v>17.2</v>
          </cell>
          <cell r="AH148">
            <v>872.51999999999987</v>
          </cell>
        </row>
        <row r="149">
          <cell r="B149">
            <v>12.02</v>
          </cell>
          <cell r="C149" t="str">
            <v>Upper Primary Teachers  Grant</v>
          </cell>
          <cell r="AH149">
            <v>0</v>
          </cell>
        </row>
        <row r="151">
          <cell r="A151" t="str">
            <v xml:space="preserve">    </v>
          </cell>
          <cell r="C151" t="str">
            <v>SUB TOTAL of M</v>
          </cell>
          <cell r="D151">
            <v>31.285</v>
          </cell>
          <cell r="E151">
            <v>33.78</v>
          </cell>
          <cell r="F151">
            <v>23.984999999999999</v>
          </cell>
          <cell r="G151">
            <v>35.9</v>
          </cell>
          <cell r="H151">
            <v>40.340000000000003</v>
          </cell>
          <cell r="I151">
            <v>21.504999999999999</v>
          </cell>
          <cell r="J151">
            <v>47.53</v>
          </cell>
          <cell r="K151">
            <v>33.505000000000003</v>
          </cell>
          <cell r="L151">
            <v>44.585000000000001</v>
          </cell>
          <cell r="M151">
            <v>26.175000000000001</v>
          </cell>
          <cell r="N151">
            <v>25.055</v>
          </cell>
          <cell r="O151">
            <v>24.135000000000002</v>
          </cell>
          <cell r="P151">
            <v>20.725000000000001</v>
          </cell>
          <cell r="Q151">
            <v>11.865</v>
          </cell>
          <cell r="R151">
            <v>48.68</v>
          </cell>
          <cell r="S151">
            <v>58.07</v>
          </cell>
          <cell r="T151">
            <v>52.655000000000001</v>
          </cell>
          <cell r="U151">
            <v>32.17</v>
          </cell>
          <cell r="V151">
            <v>44.494999999999997</v>
          </cell>
          <cell r="W151">
            <v>28.8</v>
          </cell>
          <cell r="X151">
            <v>31.06</v>
          </cell>
          <cell r="Y151">
            <v>51.094999999999999</v>
          </cell>
          <cell r="Z151">
            <v>37.055</v>
          </cell>
          <cell r="AA151">
            <v>8.4</v>
          </cell>
          <cell r="AB151">
            <v>6.77</v>
          </cell>
          <cell r="AC151">
            <v>25.2</v>
          </cell>
          <cell r="AD151">
            <v>4.5350000000000001</v>
          </cell>
          <cell r="AE151">
            <v>5.9649999999999999</v>
          </cell>
          <cell r="AF151">
            <v>17.2</v>
          </cell>
          <cell r="AG151">
            <v>0</v>
          </cell>
          <cell r="AH151">
            <v>872.51999999999987</v>
          </cell>
        </row>
        <row r="153">
          <cell r="A153" t="str">
            <v>N</v>
          </cell>
          <cell r="B153" t="str">
            <v>TEACHERS SALARY</v>
          </cell>
        </row>
        <row r="155">
          <cell r="B155">
            <v>13.01</v>
          </cell>
          <cell r="C155" t="str">
            <v>Primary New Teachers</v>
          </cell>
          <cell r="AH155">
            <v>0</v>
          </cell>
        </row>
        <row r="156">
          <cell r="B156">
            <v>13.02</v>
          </cell>
          <cell r="C156" t="str">
            <v>U P New Teachers Salary</v>
          </cell>
          <cell r="AH156">
            <v>0</v>
          </cell>
        </row>
        <row r="157">
          <cell r="B157">
            <v>13.03</v>
          </cell>
          <cell r="C157" t="str">
            <v>New Other</v>
          </cell>
          <cell r="AH157">
            <v>0</v>
          </cell>
        </row>
        <row r="159">
          <cell r="C159" t="str">
            <v>SUB TOTAL of N</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1">
          <cell r="A161" t="str">
            <v>O</v>
          </cell>
          <cell r="B161" t="str">
            <v>TEACHING LEARNING EQUIPMENT</v>
          </cell>
        </row>
        <row r="163">
          <cell r="B163">
            <v>15.01</v>
          </cell>
          <cell r="C163" t="str">
            <v>TLE- New Primary</v>
          </cell>
          <cell r="AH163">
            <v>0</v>
          </cell>
        </row>
        <row r="164">
          <cell r="B164">
            <v>15.02</v>
          </cell>
          <cell r="C164" t="str">
            <v>TLE -New Upper Primary</v>
          </cell>
          <cell r="AH164">
            <v>0</v>
          </cell>
        </row>
        <row r="165">
          <cell r="B165">
            <v>15.03</v>
          </cell>
          <cell r="C165" t="str">
            <v>UPS Not Covered under OBB</v>
          </cell>
          <cell r="D165">
            <v>73.5</v>
          </cell>
          <cell r="F165">
            <v>20</v>
          </cell>
          <cell r="G165">
            <v>6.5</v>
          </cell>
          <cell r="H165">
            <v>275</v>
          </cell>
          <cell r="J165">
            <v>4.5</v>
          </cell>
          <cell r="L165">
            <v>8</v>
          </cell>
          <cell r="M165">
            <v>16</v>
          </cell>
          <cell r="N165">
            <v>100.5</v>
          </cell>
          <cell r="O165">
            <v>15</v>
          </cell>
          <cell r="P165">
            <v>85.5</v>
          </cell>
          <cell r="Q165">
            <v>32</v>
          </cell>
          <cell r="R165">
            <v>82.5</v>
          </cell>
          <cell r="S165">
            <v>65.5</v>
          </cell>
          <cell r="T165">
            <v>97</v>
          </cell>
          <cell r="V165">
            <v>3</v>
          </cell>
          <cell r="X165">
            <v>135.5</v>
          </cell>
          <cell r="Z165">
            <v>53.5</v>
          </cell>
          <cell r="AB165">
            <v>23.5</v>
          </cell>
          <cell r="AE165">
            <v>0.5</v>
          </cell>
          <cell r="AH165">
            <v>1097.5</v>
          </cell>
        </row>
        <row r="166">
          <cell r="B166">
            <v>15.04</v>
          </cell>
          <cell r="C166" t="str">
            <v>Other (TLE)</v>
          </cell>
          <cell r="AH166">
            <v>0</v>
          </cell>
        </row>
        <row r="168">
          <cell r="C168" t="str">
            <v>SUB TOTAL of O</v>
          </cell>
          <cell r="D168">
            <v>73.5</v>
          </cell>
          <cell r="E168">
            <v>0</v>
          </cell>
          <cell r="F168">
            <v>20</v>
          </cell>
          <cell r="G168">
            <v>6.5</v>
          </cell>
          <cell r="H168">
            <v>275</v>
          </cell>
          <cell r="I168">
            <v>0</v>
          </cell>
          <cell r="J168">
            <v>4.5</v>
          </cell>
          <cell r="K168">
            <v>0</v>
          </cell>
          <cell r="L168">
            <v>8</v>
          </cell>
          <cell r="M168">
            <v>16</v>
          </cell>
          <cell r="N168">
            <v>100.5</v>
          </cell>
          <cell r="O168">
            <v>15</v>
          </cell>
          <cell r="P168">
            <v>85.5</v>
          </cell>
          <cell r="Q168">
            <v>32</v>
          </cell>
          <cell r="R168">
            <v>82.5</v>
          </cell>
          <cell r="S168">
            <v>65.5</v>
          </cell>
          <cell r="T168">
            <v>97</v>
          </cell>
          <cell r="U168">
            <v>0</v>
          </cell>
          <cell r="V168">
            <v>3</v>
          </cell>
          <cell r="W168">
            <v>0</v>
          </cell>
          <cell r="X168">
            <v>135.5</v>
          </cell>
          <cell r="Y168">
            <v>0</v>
          </cell>
          <cell r="Z168">
            <v>53.5</v>
          </cell>
          <cell r="AA168">
            <v>0</v>
          </cell>
          <cell r="AB168">
            <v>23.5</v>
          </cell>
          <cell r="AC168">
            <v>0</v>
          </cell>
          <cell r="AD168">
            <v>0</v>
          </cell>
          <cell r="AE168">
            <v>0.5</v>
          </cell>
          <cell r="AF168">
            <v>0</v>
          </cell>
          <cell r="AG168">
            <v>0</v>
          </cell>
          <cell r="AH168">
            <v>1097.5</v>
          </cell>
        </row>
        <row r="170">
          <cell r="A170" t="str">
            <v>P</v>
          </cell>
          <cell r="B170" t="str">
            <v>TEACHERS TRAINNING</v>
          </cell>
        </row>
        <row r="172">
          <cell r="B172">
            <v>16.010000000000002</v>
          </cell>
          <cell r="C172" t="str">
            <v>Inservice Teachers Trainning</v>
          </cell>
          <cell r="D172">
            <v>87.597999999999999</v>
          </cell>
          <cell r="E172">
            <v>94.584000000000003</v>
          </cell>
          <cell r="F172">
            <v>67.158000000000001</v>
          </cell>
          <cell r="G172">
            <v>100.52</v>
          </cell>
          <cell r="H172">
            <v>112.952</v>
          </cell>
          <cell r="I172">
            <v>60.213999999999999</v>
          </cell>
          <cell r="J172">
            <v>133.084</v>
          </cell>
          <cell r="K172">
            <v>93.813999999999993</v>
          </cell>
          <cell r="L172">
            <v>124.83799999999999</v>
          </cell>
          <cell r="M172">
            <v>73.290000000000006</v>
          </cell>
          <cell r="N172">
            <v>70.153999999999996</v>
          </cell>
          <cell r="O172">
            <v>67.578000000000003</v>
          </cell>
          <cell r="P172">
            <v>58.03</v>
          </cell>
          <cell r="Q172">
            <v>33.222000000000001</v>
          </cell>
          <cell r="R172">
            <v>136.304</v>
          </cell>
          <cell r="S172">
            <v>162.596</v>
          </cell>
          <cell r="T172">
            <v>147.434</v>
          </cell>
          <cell r="U172">
            <v>90.075999999999993</v>
          </cell>
          <cell r="V172">
            <v>124.586</v>
          </cell>
          <cell r="W172">
            <v>80.64</v>
          </cell>
          <cell r="X172">
            <v>86.968000000000004</v>
          </cell>
          <cell r="Y172">
            <v>143.066</v>
          </cell>
          <cell r="Z172">
            <v>103.754</v>
          </cell>
          <cell r="AA172">
            <v>23.52</v>
          </cell>
          <cell r="AB172">
            <v>18.956</v>
          </cell>
          <cell r="AC172">
            <v>70.56</v>
          </cell>
          <cell r="AD172">
            <v>12.698</v>
          </cell>
          <cell r="AE172">
            <v>16.702000000000002</v>
          </cell>
          <cell r="AF172">
            <v>48.16</v>
          </cell>
          <cell r="AH172">
            <v>2443.056</v>
          </cell>
        </row>
        <row r="173">
          <cell r="B173">
            <v>16.02</v>
          </cell>
          <cell r="C173" t="str">
            <v>New Recruited Teachers Trainning</v>
          </cell>
          <cell r="AH173">
            <v>0</v>
          </cell>
        </row>
        <row r="174">
          <cell r="B174">
            <v>16.03</v>
          </cell>
          <cell r="C174" t="str">
            <v>Untrained</v>
          </cell>
          <cell r="AH174">
            <v>0</v>
          </cell>
        </row>
        <row r="175">
          <cell r="B175">
            <v>16.04</v>
          </cell>
          <cell r="C175" t="str">
            <v>Others</v>
          </cell>
          <cell r="AH175">
            <v>0</v>
          </cell>
        </row>
        <row r="177">
          <cell r="C177" t="str">
            <v>SUB TOTAL of P</v>
          </cell>
          <cell r="D177">
            <v>87.597999999999999</v>
          </cell>
          <cell r="E177">
            <v>94.584000000000003</v>
          </cell>
          <cell r="F177">
            <v>67.158000000000001</v>
          </cell>
          <cell r="G177">
            <v>100.52</v>
          </cell>
          <cell r="H177">
            <v>112.952</v>
          </cell>
          <cell r="I177">
            <v>60.213999999999999</v>
          </cell>
          <cell r="J177">
            <v>133.084</v>
          </cell>
          <cell r="K177">
            <v>93.813999999999993</v>
          </cell>
          <cell r="L177">
            <v>124.83799999999999</v>
          </cell>
          <cell r="M177">
            <v>73.290000000000006</v>
          </cell>
          <cell r="N177">
            <v>70.153999999999996</v>
          </cell>
          <cell r="O177">
            <v>67.578000000000003</v>
          </cell>
          <cell r="P177">
            <v>58.03</v>
          </cell>
          <cell r="Q177">
            <v>33.222000000000001</v>
          </cell>
          <cell r="R177">
            <v>136.304</v>
          </cell>
          <cell r="S177">
            <v>162.596</v>
          </cell>
          <cell r="T177">
            <v>147.434</v>
          </cell>
          <cell r="U177">
            <v>90.075999999999993</v>
          </cell>
          <cell r="V177">
            <v>124.586</v>
          </cell>
          <cell r="W177">
            <v>80.64</v>
          </cell>
          <cell r="X177">
            <v>86.968000000000004</v>
          </cell>
          <cell r="Y177">
            <v>143.066</v>
          </cell>
          <cell r="Z177">
            <v>103.754</v>
          </cell>
          <cell r="AA177">
            <v>23.52</v>
          </cell>
          <cell r="AB177">
            <v>18.956</v>
          </cell>
          <cell r="AC177">
            <v>70.56</v>
          </cell>
          <cell r="AD177">
            <v>12.698</v>
          </cell>
          <cell r="AE177">
            <v>16.702000000000002</v>
          </cell>
          <cell r="AF177">
            <v>48.16</v>
          </cell>
          <cell r="AG177">
            <v>0</v>
          </cell>
          <cell r="AH177">
            <v>2443.056</v>
          </cell>
        </row>
        <row r="179">
          <cell r="A179" t="str">
            <v>Q</v>
          </cell>
          <cell r="B179" t="str">
            <v>COMMUNITY MOBILIZATION</v>
          </cell>
        </row>
        <row r="181">
          <cell r="B181">
            <v>17.010000000000002</v>
          </cell>
          <cell r="C181" t="str">
            <v>Community Mobilization</v>
          </cell>
          <cell r="D181">
            <v>2.3959999999999999</v>
          </cell>
          <cell r="E181">
            <v>3.1989999999999998</v>
          </cell>
          <cell r="F181">
            <v>2.2629999999999999</v>
          </cell>
          <cell r="G181">
            <v>3.8079999999999998</v>
          </cell>
          <cell r="H181">
            <v>5.266</v>
          </cell>
          <cell r="I181">
            <v>1.9159999999999999</v>
          </cell>
          <cell r="J181">
            <v>6.4740000000000002</v>
          </cell>
          <cell r="K181">
            <v>2.1520000000000001</v>
          </cell>
          <cell r="L181">
            <v>3.528</v>
          </cell>
          <cell r="M181">
            <v>2.597</v>
          </cell>
          <cell r="N181">
            <v>2.4119999999999999</v>
          </cell>
          <cell r="O181">
            <v>2.7439999999999998</v>
          </cell>
          <cell r="P181">
            <v>1.48</v>
          </cell>
          <cell r="Q181">
            <v>2.153</v>
          </cell>
          <cell r="R181">
            <v>3.496</v>
          </cell>
          <cell r="S181">
            <v>5.9050000000000002</v>
          </cell>
          <cell r="T181">
            <v>6.2</v>
          </cell>
          <cell r="U181">
            <v>3.3940000000000001</v>
          </cell>
          <cell r="V181">
            <v>3.7429999999999999</v>
          </cell>
          <cell r="W181">
            <v>4.62</v>
          </cell>
          <cell r="X181">
            <v>2.7970000000000002</v>
          </cell>
          <cell r="Y181">
            <v>6.7549999999999999</v>
          </cell>
          <cell r="Z181">
            <v>3.5289999999999999</v>
          </cell>
          <cell r="AA181">
            <v>0.74199999999999999</v>
          </cell>
          <cell r="AB181">
            <v>1.2250000000000001</v>
          </cell>
          <cell r="AC181">
            <v>0.75</v>
          </cell>
          <cell r="AD181">
            <v>0.18</v>
          </cell>
          <cell r="AE181">
            <v>0.186</v>
          </cell>
          <cell r="AF181">
            <v>0.40900000000000003</v>
          </cell>
          <cell r="AH181">
            <v>86.319000000000017</v>
          </cell>
        </row>
        <row r="183">
          <cell r="C183" t="str">
            <v>SUB TOTAL of Q</v>
          </cell>
          <cell r="D183">
            <v>2.3959999999999999</v>
          </cell>
          <cell r="E183">
            <v>3.1989999999999998</v>
          </cell>
          <cell r="F183">
            <v>2.2629999999999999</v>
          </cell>
          <cell r="G183">
            <v>3.8079999999999998</v>
          </cell>
          <cell r="H183">
            <v>5.266</v>
          </cell>
          <cell r="I183">
            <v>1.9159999999999999</v>
          </cell>
          <cell r="J183">
            <v>6.4740000000000002</v>
          </cell>
          <cell r="K183">
            <v>2.1520000000000001</v>
          </cell>
          <cell r="L183">
            <v>3.528</v>
          </cell>
          <cell r="M183">
            <v>2.597</v>
          </cell>
          <cell r="N183">
            <v>2.4119999999999999</v>
          </cell>
          <cell r="O183">
            <v>2.7439999999999998</v>
          </cell>
          <cell r="P183">
            <v>1.48</v>
          </cell>
          <cell r="Q183">
            <v>2.153</v>
          </cell>
          <cell r="R183">
            <v>3.496</v>
          </cell>
          <cell r="S183">
            <v>5.9050000000000002</v>
          </cell>
          <cell r="T183">
            <v>6.2</v>
          </cell>
          <cell r="U183">
            <v>3.3940000000000001</v>
          </cell>
          <cell r="V183">
            <v>3.7429999999999999</v>
          </cell>
          <cell r="W183">
            <v>4.62</v>
          </cell>
          <cell r="X183">
            <v>2.7970000000000002</v>
          </cell>
          <cell r="Y183">
            <v>6.7549999999999999</v>
          </cell>
          <cell r="Z183">
            <v>3.5289999999999999</v>
          </cell>
          <cell r="AA183">
            <v>0.74199999999999999</v>
          </cell>
          <cell r="AB183">
            <v>1.2250000000000001</v>
          </cell>
          <cell r="AC183">
            <v>0.75</v>
          </cell>
          <cell r="AD183">
            <v>0.18</v>
          </cell>
          <cell r="AE183">
            <v>0.186</v>
          </cell>
          <cell r="AF183">
            <v>0.40900000000000003</v>
          </cell>
          <cell r="AG183">
            <v>0</v>
          </cell>
          <cell r="AH183">
            <v>86.319000000000017</v>
          </cell>
        </row>
        <row r="185">
          <cell r="C185" t="str">
            <v>TOTAL OF A TO Q</v>
          </cell>
          <cell r="D185">
            <v>1099.627</v>
          </cell>
          <cell r="E185">
            <v>842.08900000000006</v>
          </cell>
          <cell r="F185">
            <v>941.16200000000003</v>
          </cell>
          <cell r="G185">
            <v>2355.7109999999998</v>
          </cell>
          <cell r="H185">
            <v>1520.749</v>
          </cell>
          <cell r="I185">
            <v>580.07700000000011</v>
          </cell>
          <cell r="J185">
            <v>1510.65</v>
          </cell>
          <cell r="K185">
            <v>944.34400000000005</v>
          </cell>
          <cell r="L185">
            <v>1108.45</v>
          </cell>
          <cell r="M185">
            <v>796.81599999999992</v>
          </cell>
          <cell r="N185">
            <v>1132.9180000000001</v>
          </cell>
          <cell r="O185">
            <v>1509.8339999999998</v>
          </cell>
          <cell r="P185">
            <v>686.06400000000008</v>
          </cell>
          <cell r="Q185">
            <v>637.97400000000016</v>
          </cell>
          <cell r="R185">
            <v>1158.0520000000001</v>
          </cell>
          <cell r="S185">
            <v>3853.3400000000011</v>
          </cell>
          <cell r="T185">
            <v>1391.2820000000002</v>
          </cell>
          <cell r="U185">
            <v>1021.146</v>
          </cell>
          <cell r="V185">
            <v>4118.6459999999997</v>
          </cell>
          <cell r="W185">
            <v>1782.1639999999995</v>
          </cell>
          <cell r="X185">
            <v>1094.126</v>
          </cell>
          <cell r="Y185">
            <v>2311.5469999999991</v>
          </cell>
          <cell r="Z185">
            <v>2549.3009999999999</v>
          </cell>
          <cell r="AA185">
            <v>301.58100000000002</v>
          </cell>
          <cell r="AB185">
            <v>344.048</v>
          </cell>
          <cell r="AC185">
            <v>606.88300000000004</v>
          </cell>
          <cell r="AD185">
            <v>144.05400000000003</v>
          </cell>
          <cell r="AE185">
            <v>113.88600000000001</v>
          </cell>
          <cell r="AF185">
            <v>277.911</v>
          </cell>
          <cell r="AG185">
            <v>0</v>
          </cell>
          <cell r="AH185">
            <v>36734.431999999993</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istrictwise awppb"/>
      <sheetName val="28"/>
    </sheetNames>
    <sheetDataSet>
      <sheetData sheetId="0" refreshError="1">
        <row r="1">
          <cell r="C1" t="str">
            <v xml:space="preserve">DISBURSEMENT REPORT </v>
          </cell>
        </row>
        <row r="3">
          <cell r="C3" t="str">
            <v xml:space="preserve">DISBURSEMENT DONE BY EACH DISTRICT &amp; MUNICIPAL CORPORATION AGAINST EACH GRANT HEAD </v>
          </cell>
        </row>
        <row r="5">
          <cell r="C5" t="str">
            <v xml:space="preserve">THE MONTH FROM July 2006   </v>
          </cell>
          <cell r="I5" t="str">
            <v>Rs. in lacs</v>
          </cell>
        </row>
        <row r="8">
          <cell r="B8" t="str">
            <v>CODES</v>
          </cell>
          <cell r="C8" t="str">
            <v>GRANT HEADS</v>
          </cell>
          <cell r="D8" t="str">
            <v>AHMEDABAD</v>
          </cell>
          <cell r="E8" t="str">
            <v>MEHSANA</v>
          </cell>
          <cell r="F8" t="str">
            <v>PATAN</v>
          </cell>
          <cell r="G8" t="str">
            <v>RAJKOT</v>
          </cell>
          <cell r="H8" t="str">
            <v>SURAT</v>
          </cell>
          <cell r="I8" t="str">
            <v>NAVSARI</v>
          </cell>
          <cell r="J8" t="str">
            <v>VADODARA</v>
          </cell>
          <cell r="K8" t="str">
            <v>ANAND</v>
          </cell>
          <cell r="L8" t="str">
            <v>KHEDA</v>
          </cell>
          <cell r="M8" t="str">
            <v>AMRELI</v>
          </cell>
          <cell r="N8" t="str">
            <v>VALSAD</v>
          </cell>
          <cell r="O8" t="str">
            <v>BHARUCH</v>
          </cell>
          <cell r="P8" t="str">
            <v>G`NAGAR</v>
          </cell>
          <cell r="Q8" t="str">
            <v>NARMADA</v>
          </cell>
          <cell r="R8" t="str">
            <v>BHAVNAGAR</v>
          </cell>
          <cell r="S8" t="str">
            <v>BANASKANTHA</v>
          </cell>
          <cell r="T8" t="str">
            <v>SABARKANTHA</v>
          </cell>
          <cell r="U8" t="str">
            <v>JAMNAGAR</v>
          </cell>
          <cell r="V8" t="str">
            <v>JUNAGADH</v>
          </cell>
          <cell r="W8" t="str">
            <v>KUTCH</v>
          </cell>
          <cell r="X8" t="str">
            <v>S'NAGAR</v>
          </cell>
          <cell r="Y8" t="str">
            <v>PANCHMAHAL</v>
          </cell>
          <cell r="Z8" t="str">
            <v>DAHOD</v>
          </cell>
          <cell r="AA8" t="str">
            <v>PORBANDAR</v>
          </cell>
          <cell r="AB8" t="str">
            <v>DANG</v>
          </cell>
          <cell r="AC8" t="str">
            <v>MC AHMEDABAD</v>
          </cell>
          <cell r="AD8" t="str">
            <v>MC RAJKOT</v>
          </cell>
          <cell r="AE8" t="str">
            <v>MC VADODARA</v>
          </cell>
          <cell r="AF8" t="str">
            <v>MC SURAT</v>
          </cell>
          <cell r="AG8" t="str">
            <v>S P O</v>
          </cell>
          <cell r="AH8" t="str">
            <v>TOTAL</v>
          </cell>
        </row>
        <row r="10">
          <cell r="D10">
            <v>1</v>
          </cell>
          <cell r="E10">
            <v>2</v>
          </cell>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cell r="AA10">
            <v>24</v>
          </cell>
          <cell r="AB10">
            <v>25</v>
          </cell>
          <cell r="AC10">
            <v>26</v>
          </cell>
          <cell r="AD10">
            <v>27</v>
          </cell>
          <cell r="AE10">
            <v>28</v>
          </cell>
          <cell r="AF10">
            <v>29</v>
          </cell>
          <cell r="AG10">
            <v>30</v>
          </cell>
        </row>
        <row r="12">
          <cell r="A12" t="str">
            <v>A</v>
          </cell>
          <cell r="B12" t="str">
            <v>NEW SCHOOL</v>
          </cell>
        </row>
        <row r="14">
          <cell r="B14">
            <v>0.01</v>
          </cell>
          <cell r="C14" t="str">
            <v>New Primary School</v>
          </cell>
          <cell r="AH14">
            <v>0</v>
          </cell>
        </row>
        <row r="15">
          <cell r="B15">
            <v>0.02</v>
          </cell>
          <cell r="C15" t="str">
            <v>New Upper Primary School</v>
          </cell>
          <cell r="AH15">
            <v>0</v>
          </cell>
        </row>
        <row r="17">
          <cell r="C17" t="str">
            <v>SUB TOTAL of A</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9">
          <cell r="A19" t="str">
            <v>B</v>
          </cell>
          <cell r="B19" t="str">
            <v>BLOCK RESOURCE CENTRE</v>
          </cell>
        </row>
        <row r="21">
          <cell r="B21">
            <v>1.01</v>
          </cell>
          <cell r="C21" t="str">
            <v>Salary for BRC</v>
          </cell>
          <cell r="D21">
            <v>11.88</v>
          </cell>
          <cell r="E21">
            <v>9.7200000000000006</v>
          </cell>
          <cell r="F21">
            <v>7.56</v>
          </cell>
          <cell r="G21">
            <v>15.12</v>
          </cell>
          <cell r="H21">
            <v>15.12</v>
          </cell>
          <cell r="I21">
            <v>5.4</v>
          </cell>
          <cell r="J21">
            <v>12.96</v>
          </cell>
          <cell r="K21">
            <v>8.64</v>
          </cell>
          <cell r="L21">
            <v>10.8</v>
          </cell>
          <cell r="M21">
            <v>11.88</v>
          </cell>
          <cell r="N21">
            <v>5.4</v>
          </cell>
          <cell r="O21">
            <v>8.64</v>
          </cell>
          <cell r="P21">
            <v>4.32</v>
          </cell>
          <cell r="Q21">
            <v>4.32</v>
          </cell>
          <cell r="R21">
            <v>11.88</v>
          </cell>
          <cell r="S21">
            <v>12.96</v>
          </cell>
          <cell r="T21">
            <v>14.04</v>
          </cell>
          <cell r="U21">
            <v>10.8</v>
          </cell>
          <cell r="V21">
            <v>15.12</v>
          </cell>
          <cell r="W21">
            <v>10.8</v>
          </cell>
          <cell r="X21">
            <v>5.4</v>
          </cell>
          <cell r="Y21">
            <v>11.88</v>
          </cell>
          <cell r="Z21">
            <v>7.56</v>
          </cell>
          <cell r="AA21">
            <v>3.24</v>
          </cell>
          <cell r="AH21">
            <v>235.44000000000003</v>
          </cell>
        </row>
        <row r="22">
          <cell r="B22">
            <v>1.02</v>
          </cell>
          <cell r="C22" t="str">
            <v>Salary of BRP</v>
          </cell>
          <cell r="AH22">
            <v>0</v>
          </cell>
        </row>
        <row r="23">
          <cell r="B23">
            <v>1.03</v>
          </cell>
          <cell r="C23" t="str">
            <v>Furniture for BRC</v>
          </cell>
          <cell r="AH23">
            <v>0</v>
          </cell>
        </row>
        <row r="24">
          <cell r="B24">
            <v>1.04</v>
          </cell>
          <cell r="C24" t="str">
            <v>Contingency Grant to BRC</v>
          </cell>
          <cell r="D24">
            <v>1.375</v>
          </cell>
          <cell r="E24">
            <v>1.125</v>
          </cell>
          <cell r="F24">
            <v>0.875</v>
          </cell>
          <cell r="G24">
            <v>1.75</v>
          </cell>
          <cell r="H24">
            <v>1.75</v>
          </cell>
          <cell r="I24">
            <v>0.625</v>
          </cell>
          <cell r="J24">
            <v>1.5</v>
          </cell>
          <cell r="K24">
            <v>1</v>
          </cell>
          <cell r="L24">
            <v>1.25</v>
          </cell>
          <cell r="M24">
            <v>1.375</v>
          </cell>
          <cell r="N24">
            <v>0.625</v>
          </cell>
          <cell r="O24">
            <v>1</v>
          </cell>
          <cell r="P24">
            <v>0.5</v>
          </cell>
          <cell r="Q24">
            <v>0.5</v>
          </cell>
          <cell r="R24">
            <v>1.375</v>
          </cell>
          <cell r="S24">
            <v>1.5</v>
          </cell>
          <cell r="T24">
            <v>1.625</v>
          </cell>
          <cell r="U24">
            <v>1.25</v>
          </cell>
          <cell r="V24">
            <v>1.75</v>
          </cell>
          <cell r="W24">
            <v>1.25</v>
          </cell>
          <cell r="X24">
            <v>1.25</v>
          </cell>
          <cell r="Y24">
            <v>1.375</v>
          </cell>
          <cell r="Z24">
            <v>0.875</v>
          </cell>
          <cell r="AA24">
            <v>0.375</v>
          </cell>
          <cell r="AB24">
            <v>0.125</v>
          </cell>
          <cell r="AH24">
            <v>28</v>
          </cell>
        </row>
        <row r="25">
          <cell r="B25">
            <v>1.05</v>
          </cell>
          <cell r="C25" t="str">
            <v>Meeting and Travel Allowances</v>
          </cell>
          <cell r="D25">
            <v>0.66</v>
          </cell>
          <cell r="E25">
            <v>0.54</v>
          </cell>
          <cell r="F25">
            <v>0.42</v>
          </cell>
          <cell r="G25">
            <v>0.84</v>
          </cell>
          <cell r="H25">
            <v>0.84</v>
          </cell>
          <cell r="I25">
            <v>0.3</v>
          </cell>
          <cell r="J25">
            <v>0.72</v>
          </cell>
          <cell r="K25">
            <v>0.48</v>
          </cell>
          <cell r="L25">
            <v>0.6</v>
          </cell>
          <cell r="M25">
            <v>0.66</v>
          </cell>
          <cell r="N25">
            <v>0.3</v>
          </cell>
          <cell r="O25">
            <v>0.48</v>
          </cell>
          <cell r="P25">
            <v>0.24</v>
          </cell>
          <cell r="Q25">
            <v>0.24</v>
          </cell>
          <cell r="R25">
            <v>0.66</v>
          </cell>
          <cell r="S25">
            <v>0.72</v>
          </cell>
          <cell r="T25">
            <v>0.78</v>
          </cell>
          <cell r="U25">
            <v>0.6</v>
          </cell>
          <cell r="V25">
            <v>0.84</v>
          </cell>
          <cell r="W25">
            <v>0.6</v>
          </cell>
          <cell r="X25">
            <v>0.6</v>
          </cell>
          <cell r="Y25">
            <v>0.66</v>
          </cell>
          <cell r="Z25">
            <v>0.42</v>
          </cell>
          <cell r="AA25">
            <v>0.18</v>
          </cell>
          <cell r="AB25">
            <v>0.06</v>
          </cell>
          <cell r="AH25">
            <v>13.439999999999998</v>
          </cell>
        </row>
        <row r="26">
          <cell r="B26">
            <v>1.06</v>
          </cell>
          <cell r="C26" t="str">
            <v>TLM Grant to BRC</v>
          </cell>
          <cell r="D26">
            <v>0.55000000000000004</v>
          </cell>
          <cell r="E26">
            <v>0.45</v>
          </cell>
          <cell r="F26">
            <v>0.35</v>
          </cell>
          <cell r="G26">
            <v>0.7</v>
          </cell>
          <cell r="H26">
            <v>0.7</v>
          </cell>
          <cell r="I26">
            <v>0.25</v>
          </cell>
          <cell r="J26">
            <v>0.6</v>
          </cell>
          <cell r="K26">
            <v>0.4</v>
          </cell>
          <cell r="L26">
            <v>0.5</v>
          </cell>
          <cell r="M26">
            <v>0.55000000000000004</v>
          </cell>
          <cell r="N26">
            <v>0.25</v>
          </cell>
          <cell r="O26">
            <v>0.4</v>
          </cell>
          <cell r="P26">
            <v>0.2</v>
          </cell>
          <cell r="Q26">
            <v>0.2</v>
          </cell>
          <cell r="R26">
            <v>0.55000000000000004</v>
          </cell>
          <cell r="S26">
            <v>0.6</v>
          </cell>
          <cell r="T26">
            <v>0.65</v>
          </cell>
          <cell r="U26">
            <v>0.5</v>
          </cell>
          <cell r="V26">
            <v>0.7</v>
          </cell>
          <cell r="W26">
            <v>0.5</v>
          </cell>
          <cell r="X26">
            <v>0.5</v>
          </cell>
          <cell r="Y26">
            <v>0.55000000000000004</v>
          </cell>
          <cell r="Z26">
            <v>0.35</v>
          </cell>
          <cell r="AA26">
            <v>0.15</v>
          </cell>
          <cell r="AB26">
            <v>0.05</v>
          </cell>
          <cell r="AH26">
            <v>11.200000000000001</v>
          </cell>
        </row>
        <row r="27">
          <cell r="B27">
            <v>1.07</v>
          </cell>
          <cell r="C27" t="str">
            <v>Others</v>
          </cell>
          <cell r="AH27">
            <v>0</v>
          </cell>
        </row>
        <row r="29">
          <cell r="C29" t="str">
            <v>SUB TOTAL of B</v>
          </cell>
          <cell r="D29">
            <v>14.465000000000002</v>
          </cell>
          <cell r="E29">
            <v>11.835000000000001</v>
          </cell>
          <cell r="F29">
            <v>9.2049999999999983</v>
          </cell>
          <cell r="G29">
            <v>18.409999999999997</v>
          </cell>
          <cell r="H29">
            <v>18.409999999999997</v>
          </cell>
          <cell r="I29">
            <v>6.5750000000000002</v>
          </cell>
          <cell r="J29">
            <v>15.780000000000001</v>
          </cell>
          <cell r="K29">
            <v>10.520000000000001</v>
          </cell>
          <cell r="L29">
            <v>13.15</v>
          </cell>
          <cell r="M29">
            <v>14.465000000000002</v>
          </cell>
          <cell r="N29">
            <v>6.5750000000000002</v>
          </cell>
          <cell r="O29">
            <v>10.520000000000001</v>
          </cell>
          <cell r="P29">
            <v>5.2600000000000007</v>
          </cell>
          <cell r="Q29">
            <v>5.2600000000000007</v>
          </cell>
          <cell r="R29">
            <v>14.465000000000002</v>
          </cell>
          <cell r="S29">
            <v>15.780000000000001</v>
          </cell>
          <cell r="T29">
            <v>17.094999999999999</v>
          </cell>
          <cell r="U29">
            <v>13.15</v>
          </cell>
          <cell r="V29">
            <v>18.409999999999997</v>
          </cell>
          <cell r="W29">
            <v>13.15</v>
          </cell>
          <cell r="X29">
            <v>7.75</v>
          </cell>
          <cell r="Y29">
            <v>14.465000000000002</v>
          </cell>
          <cell r="Z29">
            <v>9.2049999999999983</v>
          </cell>
          <cell r="AA29">
            <v>3.9450000000000003</v>
          </cell>
          <cell r="AB29">
            <v>0.23499999999999999</v>
          </cell>
          <cell r="AC29">
            <v>0</v>
          </cell>
          <cell r="AD29">
            <v>0</v>
          </cell>
          <cell r="AE29">
            <v>0</v>
          </cell>
          <cell r="AF29">
            <v>0</v>
          </cell>
          <cell r="AG29">
            <v>0</v>
          </cell>
          <cell r="AH29">
            <v>288.08000000000004</v>
          </cell>
        </row>
        <row r="31">
          <cell r="A31" t="str">
            <v>C</v>
          </cell>
          <cell r="B31" t="str">
            <v>CLUSTER RESOURCE CENTRE</v>
          </cell>
        </row>
        <row r="33">
          <cell r="B33">
            <v>2.0099999999999998</v>
          </cell>
          <cell r="C33" t="str">
            <v>Salary for CRC</v>
          </cell>
          <cell r="D33">
            <v>42</v>
          </cell>
          <cell r="E33">
            <v>28.8</v>
          </cell>
          <cell r="F33">
            <v>20.7</v>
          </cell>
          <cell r="G33">
            <v>44.7</v>
          </cell>
          <cell r="H33">
            <v>65.400000000000006</v>
          </cell>
          <cell r="I33">
            <v>25.2</v>
          </cell>
          <cell r="J33">
            <v>63</v>
          </cell>
          <cell r="K33">
            <v>37.5</v>
          </cell>
          <cell r="L33">
            <v>56.1</v>
          </cell>
          <cell r="M33">
            <v>36.299999999999997</v>
          </cell>
          <cell r="N33">
            <v>28.5</v>
          </cell>
          <cell r="O33">
            <v>30.6</v>
          </cell>
          <cell r="P33">
            <v>17.100000000000001</v>
          </cell>
          <cell r="Q33">
            <v>21</v>
          </cell>
          <cell r="R33">
            <v>3.9</v>
          </cell>
          <cell r="S33">
            <v>1.8</v>
          </cell>
          <cell r="T33">
            <v>6</v>
          </cell>
          <cell r="U33">
            <v>4.8</v>
          </cell>
          <cell r="V33">
            <v>14.4</v>
          </cell>
          <cell r="W33">
            <v>1.2</v>
          </cell>
          <cell r="X33">
            <v>3</v>
          </cell>
          <cell r="Y33">
            <v>6.6</v>
          </cell>
          <cell r="Z33">
            <v>9.3000000000000007</v>
          </cell>
          <cell r="AC33">
            <v>12.9</v>
          </cell>
          <cell r="AD33">
            <v>6.9</v>
          </cell>
          <cell r="AE33">
            <v>4.8</v>
          </cell>
          <cell r="AF33">
            <v>9.9</v>
          </cell>
          <cell r="AH33">
            <v>602.39999999999986</v>
          </cell>
        </row>
        <row r="34">
          <cell r="B34">
            <v>2.02</v>
          </cell>
          <cell r="C34" t="str">
            <v>Furniture for CRC</v>
          </cell>
          <cell r="AH34">
            <v>0</v>
          </cell>
        </row>
        <row r="35">
          <cell r="B35">
            <v>2.0299999999999998</v>
          </cell>
          <cell r="C35" t="str">
            <v>Contigency Grant for CRC</v>
          </cell>
          <cell r="D35">
            <v>3.5</v>
          </cell>
          <cell r="E35">
            <v>2.4</v>
          </cell>
          <cell r="F35">
            <v>1.7250000000000001</v>
          </cell>
          <cell r="G35">
            <v>3.7250000000000001</v>
          </cell>
          <cell r="H35">
            <v>5.4</v>
          </cell>
          <cell r="I35">
            <v>2.1</v>
          </cell>
          <cell r="J35">
            <v>5.25</v>
          </cell>
          <cell r="K35">
            <v>3.125</v>
          </cell>
          <cell r="L35">
            <v>4.6749999999999998</v>
          </cell>
          <cell r="M35">
            <v>3.0249999999999999</v>
          </cell>
          <cell r="N35">
            <v>2.5750000000000002</v>
          </cell>
          <cell r="O35">
            <v>2.5499999999999998</v>
          </cell>
          <cell r="P35">
            <v>1.425</v>
          </cell>
          <cell r="Q35">
            <v>1.75</v>
          </cell>
          <cell r="R35">
            <v>3.625</v>
          </cell>
          <cell r="S35">
            <v>5</v>
          </cell>
          <cell r="T35">
            <v>5.35</v>
          </cell>
          <cell r="U35">
            <v>3.6</v>
          </cell>
          <cell r="V35">
            <v>4.0999999999999996</v>
          </cell>
          <cell r="W35">
            <v>4.4000000000000004</v>
          </cell>
          <cell r="X35">
            <v>3.375</v>
          </cell>
          <cell r="Y35">
            <v>4.1500000000000004</v>
          </cell>
          <cell r="Z35">
            <v>2.3730000000000002</v>
          </cell>
          <cell r="AA35">
            <v>0.85</v>
          </cell>
          <cell r="AB35">
            <v>0.8</v>
          </cell>
          <cell r="AC35">
            <v>1.075</v>
          </cell>
          <cell r="AD35">
            <v>0.57499999999999996</v>
          </cell>
          <cell r="AE35">
            <v>0.4</v>
          </cell>
          <cell r="AF35">
            <v>0.82499999999999996</v>
          </cell>
          <cell r="AH35">
            <v>83.723000000000027</v>
          </cell>
        </row>
        <row r="36">
          <cell r="B36">
            <v>2.04</v>
          </cell>
          <cell r="C36" t="str">
            <v>Meeting and Travel Allowance</v>
          </cell>
          <cell r="D36">
            <v>3.36</v>
          </cell>
          <cell r="E36">
            <v>2.3039999999999998</v>
          </cell>
          <cell r="F36">
            <v>1.6560000000000001</v>
          </cell>
          <cell r="G36">
            <v>3.5760000000000001</v>
          </cell>
          <cell r="H36">
            <v>5.2320000000000002</v>
          </cell>
          <cell r="I36">
            <v>2.016</v>
          </cell>
          <cell r="J36">
            <v>5.04</v>
          </cell>
          <cell r="K36">
            <v>3</v>
          </cell>
          <cell r="L36">
            <v>4.4879999999999995</v>
          </cell>
          <cell r="M36">
            <v>2.9039999999999999</v>
          </cell>
          <cell r="N36">
            <v>2.472</v>
          </cell>
          <cell r="O36">
            <v>2.448</v>
          </cell>
          <cell r="P36">
            <v>1.3679999999999999</v>
          </cell>
          <cell r="Q36">
            <v>1.68</v>
          </cell>
          <cell r="R36">
            <v>3.48</v>
          </cell>
          <cell r="S36">
            <v>4.8</v>
          </cell>
          <cell r="T36">
            <v>5.1360000000000001</v>
          </cell>
          <cell r="U36">
            <v>3.456</v>
          </cell>
          <cell r="V36">
            <v>3.9359999999999999</v>
          </cell>
          <cell r="W36">
            <v>4.2240000000000002</v>
          </cell>
          <cell r="X36">
            <v>3.24</v>
          </cell>
          <cell r="Y36">
            <v>3.984</v>
          </cell>
          <cell r="Z36">
            <v>2.2799999999999998</v>
          </cell>
          <cell r="AA36">
            <v>0.81600000000000006</v>
          </cell>
          <cell r="AB36">
            <v>0.76800000000000002</v>
          </cell>
          <cell r="AC36">
            <v>1.032</v>
          </cell>
          <cell r="AD36">
            <v>0.55200000000000005</v>
          </cell>
          <cell r="AE36">
            <v>0.38400000000000001</v>
          </cell>
          <cell r="AF36">
            <v>0.79200000000000004</v>
          </cell>
          <cell r="AH36">
            <v>80.423999999999992</v>
          </cell>
        </row>
        <row r="37">
          <cell r="B37">
            <v>2.0499999999999998</v>
          </cell>
          <cell r="C37" t="str">
            <v>TLM Grant to CRC</v>
          </cell>
          <cell r="D37">
            <v>1.4</v>
          </cell>
          <cell r="E37">
            <v>0.96</v>
          </cell>
          <cell r="F37">
            <v>0.69</v>
          </cell>
          <cell r="G37">
            <v>1.49</v>
          </cell>
          <cell r="H37">
            <v>2.1800000000000002</v>
          </cell>
          <cell r="I37">
            <v>0.84</v>
          </cell>
          <cell r="J37">
            <v>2.1</v>
          </cell>
          <cell r="K37">
            <v>1.25</v>
          </cell>
          <cell r="L37">
            <v>1.87</v>
          </cell>
          <cell r="M37">
            <v>1.21</v>
          </cell>
          <cell r="N37">
            <v>1.03</v>
          </cell>
          <cell r="O37">
            <v>1.02</v>
          </cell>
          <cell r="P37">
            <v>0.56999999999999995</v>
          </cell>
          <cell r="Q37">
            <v>0.7</v>
          </cell>
          <cell r="R37">
            <v>1.45</v>
          </cell>
          <cell r="S37">
            <v>2</v>
          </cell>
          <cell r="T37">
            <v>2.14</v>
          </cell>
          <cell r="U37">
            <v>1.44</v>
          </cell>
          <cell r="V37">
            <v>1.64</v>
          </cell>
          <cell r="W37">
            <v>1.76</v>
          </cell>
          <cell r="X37">
            <v>1.35</v>
          </cell>
          <cell r="Y37">
            <v>1.66</v>
          </cell>
          <cell r="Z37">
            <v>0.95</v>
          </cell>
          <cell r="AA37">
            <v>0.34</v>
          </cell>
          <cell r="AB37">
            <v>0.32</v>
          </cell>
          <cell r="AC37">
            <v>0.43</v>
          </cell>
          <cell r="AD37">
            <v>0.23</v>
          </cell>
          <cell r="AE37">
            <v>0.16</v>
          </cell>
          <cell r="AF37">
            <v>0.33</v>
          </cell>
          <cell r="AH37">
            <v>33.51</v>
          </cell>
        </row>
        <row r="38">
          <cell r="B38">
            <v>2.06</v>
          </cell>
          <cell r="C38" t="str">
            <v>Others</v>
          </cell>
          <cell r="AH38">
            <v>0</v>
          </cell>
        </row>
        <row r="40">
          <cell r="C40" t="str">
            <v>SUB TOTAL of C</v>
          </cell>
          <cell r="D40">
            <v>50.26</v>
          </cell>
          <cell r="E40">
            <v>34.463999999999999</v>
          </cell>
          <cell r="F40">
            <v>24.771000000000001</v>
          </cell>
          <cell r="G40">
            <v>53.491000000000007</v>
          </cell>
          <cell r="H40">
            <v>78.212000000000018</v>
          </cell>
          <cell r="I40">
            <v>30.156000000000002</v>
          </cell>
          <cell r="J40">
            <v>75.39</v>
          </cell>
          <cell r="K40">
            <v>44.875</v>
          </cell>
          <cell r="L40">
            <v>67.13300000000001</v>
          </cell>
          <cell r="M40">
            <v>43.439</v>
          </cell>
          <cell r="N40">
            <v>34.576999999999998</v>
          </cell>
          <cell r="O40">
            <v>36.618000000000002</v>
          </cell>
          <cell r="P40">
            <v>20.463000000000001</v>
          </cell>
          <cell r="Q40">
            <v>25.13</v>
          </cell>
          <cell r="R40">
            <v>12.455</v>
          </cell>
          <cell r="S40">
            <v>13.6</v>
          </cell>
          <cell r="T40">
            <v>18.626000000000001</v>
          </cell>
          <cell r="U40">
            <v>13.295999999999999</v>
          </cell>
          <cell r="V40">
            <v>24.076000000000001</v>
          </cell>
          <cell r="W40">
            <v>11.584000000000001</v>
          </cell>
          <cell r="X40">
            <v>10.965</v>
          </cell>
          <cell r="Y40">
            <v>16.393999999999998</v>
          </cell>
          <cell r="Z40">
            <v>14.903</v>
          </cell>
          <cell r="AA40">
            <v>2.0059999999999998</v>
          </cell>
          <cell r="AB40">
            <v>1.8880000000000001</v>
          </cell>
          <cell r="AC40">
            <v>15.436999999999999</v>
          </cell>
          <cell r="AD40">
            <v>8.2570000000000014</v>
          </cell>
          <cell r="AE40">
            <v>5.7440000000000007</v>
          </cell>
          <cell r="AF40">
            <v>11.847</v>
          </cell>
          <cell r="AG40">
            <v>0</v>
          </cell>
          <cell r="AH40">
            <v>800.05700000000013</v>
          </cell>
        </row>
        <row r="42">
          <cell r="A42" t="str">
            <v>D</v>
          </cell>
          <cell r="B42" t="str">
            <v>CIVIL WORKS</v>
          </cell>
        </row>
        <row r="44">
          <cell r="B44">
            <v>3.01</v>
          </cell>
          <cell r="C44" t="str">
            <v>BRC Building</v>
          </cell>
          <cell r="D44">
            <v>20.03</v>
          </cell>
          <cell r="E44">
            <v>6</v>
          </cell>
          <cell r="F44">
            <v>12</v>
          </cell>
          <cell r="G44">
            <v>8.35</v>
          </cell>
          <cell r="H44">
            <v>18.14</v>
          </cell>
          <cell r="I44">
            <v>12</v>
          </cell>
          <cell r="J44">
            <v>24</v>
          </cell>
          <cell r="K44">
            <v>24</v>
          </cell>
          <cell r="L44">
            <v>27.04</v>
          </cell>
          <cell r="M44">
            <v>9.69</v>
          </cell>
          <cell r="N44">
            <v>6.3</v>
          </cell>
          <cell r="O44">
            <v>0.55000000000000004</v>
          </cell>
          <cell r="P44">
            <v>0.65</v>
          </cell>
          <cell r="Q44">
            <v>2.4</v>
          </cell>
          <cell r="S44">
            <v>18</v>
          </cell>
          <cell r="U44">
            <v>6</v>
          </cell>
          <cell r="V44">
            <v>21</v>
          </cell>
          <cell r="W44">
            <v>24</v>
          </cell>
          <cell r="Y44">
            <v>0.5</v>
          </cell>
          <cell r="Z44">
            <v>12</v>
          </cell>
          <cell r="AA44">
            <v>6</v>
          </cell>
          <cell r="AC44">
            <v>2.72</v>
          </cell>
          <cell r="AH44">
            <v>261.37000000000006</v>
          </cell>
        </row>
        <row r="45">
          <cell r="B45">
            <v>3.02</v>
          </cell>
          <cell r="C45" t="str">
            <v>CRC Building</v>
          </cell>
          <cell r="D45">
            <v>0.6</v>
          </cell>
          <cell r="E45">
            <v>3.9</v>
          </cell>
          <cell r="F45">
            <v>1.5</v>
          </cell>
          <cell r="G45">
            <v>1.59</v>
          </cell>
          <cell r="H45">
            <v>2.1</v>
          </cell>
          <cell r="I45">
            <v>3.59</v>
          </cell>
          <cell r="J45">
            <v>3</v>
          </cell>
          <cell r="K45">
            <v>1.5</v>
          </cell>
          <cell r="L45">
            <v>0.9</v>
          </cell>
          <cell r="N45">
            <v>0.59</v>
          </cell>
          <cell r="P45">
            <v>1.6</v>
          </cell>
          <cell r="Q45">
            <v>0.6</v>
          </cell>
          <cell r="S45">
            <v>1.5</v>
          </cell>
          <cell r="T45">
            <v>0.3</v>
          </cell>
          <cell r="V45">
            <v>1.97</v>
          </cell>
          <cell r="Y45">
            <v>1.5</v>
          </cell>
          <cell r="Z45">
            <v>0.25</v>
          </cell>
          <cell r="AA45">
            <v>0.6</v>
          </cell>
          <cell r="AD45">
            <v>4.21</v>
          </cell>
          <cell r="AE45">
            <v>0.6</v>
          </cell>
          <cell r="AH45">
            <v>32.400000000000006</v>
          </cell>
        </row>
        <row r="46">
          <cell r="B46">
            <v>3.03</v>
          </cell>
          <cell r="C46" t="str">
            <v>Primary School</v>
          </cell>
          <cell r="E46">
            <v>2.19</v>
          </cell>
          <cell r="N46">
            <v>15.75</v>
          </cell>
          <cell r="O46">
            <v>21</v>
          </cell>
          <cell r="S46">
            <v>125.11</v>
          </cell>
          <cell r="T46">
            <v>93.67</v>
          </cell>
          <cell r="U46">
            <v>2.4500000000000002</v>
          </cell>
          <cell r="W46">
            <v>212.1</v>
          </cell>
          <cell r="Y46">
            <v>30.84</v>
          </cell>
          <cell r="Z46">
            <v>41.12</v>
          </cell>
          <cell r="AH46">
            <v>544.2299999999999</v>
          </cell>
        </row>
        <row r="47">
          <cell r="B47">
            <v>3.04</v>
          </cell>
          <cell r="C47" t="str">
            <v>Upper Primary School</v>
          </cell>
          <cell r="AH47">
            <v>0</v>
          </cell>
        </row>
        <row r="48">
          <cell r="B48">
            <v>3.05</v>
          </cell>
          <cell r="C48" t="str">
            <v>Building Less (P)</v>
          </cell>
          <cell r="G48">
            <v>0.52</v>
          </cell>
          <cell r="L48">
            <v>1.67</v>
          </cell>
          <cell r="N48">
            <v>0.49</v>
          </cell>
          <cell r="AH48">
            <v>2.6799999999999997</v>
          </cell>
        </row>
        <row r="49">
          <cell r="B49">
            <v>3.06</v>
          </cell>
          <cell r="C49" t="str">
            <v>Building Less (UP)</v>
          </cell>
          <cell r="AH49">
            <v>0</v>
          </cell>
        </row>
        <row r="50">
          <cell r="B50">
            <v>3.07</v>
          </cell>
          <cell r="C50" t="str">
            <v>Additional Class Room</v>
          </cell>
          <cell r="D50">
            <v>130.36000000000001</v>
          </cell>
          <cell r="E50">
            <v>262.93</v>
          </cell>
          <cell r="F50">
            <v>164.65</v>
          </cell>
          <cell r="G50">
            <v>1394.14</v>
          </cell>
          <cell r="H50">
            <v>118.93</v>
          </cell>
          <cell r="I50">
            <v>120.34</v>
          </cell>
          <cell r="J50">
            <v>292.76</v>
          </cell>
          <cell r="K50">
            <v>130.08000000000001</v>
          </cell>
          <cell r="L50">
            <v>192.01</v>
          </cell>
          <cell r="M50">
            <v>157.08000000000001</v>
          </cell>
          <cell r="N50">
            <v>452.17</v>
          </cell>
          <cell r="O50">
            <v>436.08</v>
          </cell>
          <cell r="P50">
            <v>85.87</v>
          </cell>
          <cell r="Q50">
            <v>191.85</v>
          </cell>
          <cell r="R50">
            <v>202.43</v>
          </cell>
          <cell r="S50">
            <v>2033.42</v>
          </cell>
          <cell r="T50">
            <v>199.47</v>
          </cell>
          <cell r="U50">
            <v>256.85000000000002</v>
          </cell>
          <cell r="V50">
            <v>2396.2399999999998</v>
          </cell>
          <cell r="W50">
            <v>801</v>
          </cell>
          <cell r="X50">
            <v>163.52000000000001</v>
          </cell>
          <cell r="Y50">
            <v>1292.04</v>
          </cell>
          <cell r="Z50">
            <v>1166.6500000000001</v>
          </cell>
          <cell r="AA50">
            <v>46.06</v>
          </cell>
          <cell r="AB50">
            <v>120.3</v>
          </cell>
          <cell r="AC50">
            <v>142.78</v>
          </cell>
          <cell r="AD50">
            <v>43.01</v>
          </cell>
          <cell r="AE50">
            <v>45.4</v>
          </cell>
          <cell r="AH50">
            <v>13038.42</v>
          </cell>
        </row>
        <row r="51">
          <cell r="B51">
            <v>3.08</v>
          </cell>
          <cell r="C51" t="str">
            <v>Additional Class Room (Multilevel Framed Structure)</v>
          </cell>
          <cell r="D51">
            <v>182.16</v>
          </cell>
          <cell r="F51">
            <v>139</v>
          </cell>
          <cell r="G51">
            <v>294.5</v>
          </cell>
          <cell r="H51">
            <v>97.34</v>
          </cell>
          <cell r="I51">
            <v>56.52</v>
          </cell>
          <cell r="J51">
            <v>191.16</v>
          </cell>
          <cell r="K51">
            <v>173.25</v>
          </cell>
          <cell r="L51">
            <v>159.5</v>
          </cell>
          <cell r="M51">
            <v>91</v>
          </cell>
          <cell r="N51">
            <v>41.76</v>
          </cell>
          <cell r="O51">
            <v>42.64</v>
          </cell>
          <cell r="P51">
            <v>127.2</v>
          </cell>
          <cell r="Q51">
            <v>81</v>
          </cell>
          <cell r="R51">
            <v>176.58</v>
          </cell>
          <cell r="S51">
            <v>616</v>
          </cell>
          <cell r="T51">
            <v>154.84</v>
          </cell>
          <cell r="U51">
            <v>69</v>
          </cell>
          <cell r="V51">
            <v>919.8</v>
          </cell>
          <cell r="X51">
            <v>184.25</v>
          </cell>
          <cell r="Y51">
            <v>161.5</v>
          </cell>
          <cell r="Z51">
            <v>490.96</v>
          </cell>
          <cell r="AA51">
            <v>35.04</v>
          </cell>
          <cell r="AD51">
            <v>12.44</v>
          </cell>
          <cell r="AH51">
            <v>4497.4399999999996</v>
          </cell>
        </row>
        <row r="52">
          <cell r="B52">
            <v>3.09</v>
          </cell>
          <cell r="C52" t="str">
            <v>Additional Class Room (Pile foundation)</v>
          </cell>
          <cell r="D52">
            <v>34.200000000000003</v>
          </cell>
          <cell r="H52">
            <v>133.28</v>
          </cell>
          <cell r="O52">
            <v>483.84</v>
          </cell>
          <cell r="AH52">
            <v>651.31999999999994</v>
          </cell>
        </row>
        <row r="53">
          <cell r="B53">
            <v>3.1</v>
          </cell>
          <cell r="C53" t="str">
            <v>Head Masters Room</v>
          </cell>
          <cell r="L53">
            <v>0.26</v>
          </cell>
          <cell r="AH53">
            <v>0.26</v>
          </cell>
        </row>
        <row r="54">
          <cell r="B54">
            <v>3.11</v>
          </cell>
          <cell r="C54" t="str">
            <v>Toilets / Urinals</v>
          </cell>
          <cell r="I54">
            <v>0.62</v>
          </cell>
          <cell r="Q54">
            <v>0.05</v>
          </cell>
          <cell r="AA54">
            <v>0.4</v>
          </cell>
          <cell r="AC54">
            <v>2.13</v>
          </cell>
          <cell r="AD54">
            <v>0.86</v>
          </cell>
          <cell r="AE54">
            <v>0.84</v>
          </cell>
          <cell r="AH54">
            <v>4.9000000000000004</v>
          </cell>
        </row>
        <row r="55">
          <cell r="B55">
            <v>3.12</v>
          </cell>
          <cell r="C55" t="str">
            <v>Drinking Water Facility</v>
          </cell>
          <cell r="AC55">
            <v>1.28</v>
          </cell>
          <cell r="AD55">
            <v>0.38</v>
          </cell>
          <cell r="AH55">
            <v>1.6600000000000001</v>
          </cell>
        </row>
        <row r="56">
          <cell r="B56">
            <v>3.13</v>
          </cell>
          <cell r="C56" t="str">
            <v>Boundry Wall</v>
          </cell>
          <cell r="I56">
            <v>3.99</v>
          </cell>
          <cell r="V56">
            <v>0.55000000000000004</v>
          </cell>
          <cell r="AA56">
            <v>0.38</v>
          </cell>
          <cell r="AC56">
            <v>0.8</v>
          </cell>
          <cell r="AH56">
            <v>5.72</v>
          </cell>
        </row>
        <row r="57">
          <cell r="B57">
            <v>3.14</v>
          </cell>
          <cell r="C57" t="str">
            <v>Separation Wall</v>
          </cell>
          <cell r="AH57">
            <v>0</v>
          </cell>
        </row>
        <row r="58">
          <cell r="B58">
            <v>3.15</v>
          </cell>
          <cell r="C58" t="str">
            <v>Electrification</v>
          </cell>
          <cell r="AH58">
            <v>0</v>
          </cell>
        </row>
        <row r="59">
          <cell r="B59">
            <v>3.16</v>
          </cell>
          <cell r="C59" t="str">
            <v>Child Friendly</v>
          </cell>
          <cell r="N59">
            <v>1.2</v>
          </cell>
          <cell r="O59">
            <v>1.6</v>
          </cell>
          <cell r="S59">
            <v>10</v>
          </cell>
          <cell r="T59">
            <v>7.6</v>
          </cell>
          <cell r="Y59">
            <v>2.4</v>
          </cell>
          <cell r="Z59">
            <v>3.2</v>
          </cell>
          <cell r="AH59">
            <v>25.999999999999996</v>
          </cell>
        </row>
        <row r="60">
          <cell r="B60">
            <v>3.17</v>
          </cell>
          <cell r="C60" t="str">
            <v>Rain Water Harvesting</v>
          </cell>
          <cell r="D60">
            <v>8.24</v>
          </cell>
          <cell r="E60">
            <v>9.27</v>
          </cell>
          <cell r="F60">
            <v>2</v>
          </cell>
          <cell r="G60">
            <v>10.3</v>
          </cell>
          <cell r="H60">
            <v>3.09</v>
          </cell>
          <cell r="I60">
            <v>3</v>
          </cell>
          <cell r="J60">
            <v>10</v>
          </cell>
          <cell r="M60">
            <v>10.3</v>
          </cell>
          <cell r="N60">
            <v>25</v>
          </cell>
          <cell r="O60">
            <v>7.21</v>
          </cell>
          <cell r="P60">
            <v>10.3</v>
          </cell>
          <cell r="Q60">
            <v>6.18</v>
          </cell>
          <cell r="R60">
            <v>10.3</v>
          </cell>
          <cell r="S60">
            <v>5.15</v>
          </cell>
          <cell r="T60">
            <v>3.09</v>
          </cell>
          <cell r="V60">
            <v>14.42</v>
          </cell>
          <cell r="W60">
            <v>14</v>
          </cell>
          <cell r="X60">
            <v>10.3</v>
          </cell>
          <cell r="Y60">
            <v>11.33</v>
          </cell>
          <cell r="Z60">
            <v>18.54</v>
          </cell>
          <cell r="AA60">
            <v>10.3</v>
          </cell>
          <cell r="AB60">
            <v>0.2</v>
          </cell>
          <cell r="AC60">
            <v>0.62</v>
          </cell>
          <cell r="AH60">
            <v>203.14000000000001</v>
          </cell>
        </row>
        <row r="61">
          <cell r="B61">
            <v>3.18</v>
          </cell>
          <cell r="C61" t="str">
            <v>Others MDM Kitchen Shed</v>
          </cell>
          <cell r="AD61">
            <v>0.26</v>
          </cell>
          <cell r="AH61">
            <v>0.26</v>
          </cell>
        </row>
        <row r="63">
          <cell r="C63" t="str">
            <v>SUB TOTAL of D</v>
          </cell>
          <cell r="D63">
            <v>375.59</v>
          </cell>
          <cell r="E63">
            <v>284.28999999999996</v>
          </cell>
          <cell r="F63">
            <v>319.14999999999998</v>
          </cell>
          <cell r="G63">
            <v>1709.4</v>
          </cell>
          <cell r="H63">
            <v>372.88</v>
          </cell>
          <cell r="I63">
            <v>200.06000000000003</v>
          </cell>
          <cell r="J63">
            <v>520.91999999999996</v>
          </cell>
          <cell r="K63">
            <v>328.83000000000004</v>
          </cell>
          <cell r="L63">
            <v>381.38</v>
          </cell>
          <cell r="M63">
            <v>268.07</v>
          </cell>
          <cell r="N63">
            <v>543.2600000000001</v>
          </cell>
          <cell r="O63">
            <v>992.92</v>
          </cell>
          <cell r="P63">
            <v>225.62</v>
          </cell>
          <cell r="Q63">
            <v>282.08000000000004</v>
          </cell>
          <cell r="R63">
            <v>389.31</v>
          </cell>
          <cell r="S63">
            <v>2809.1800000000003</v>
          </cell>
          <cell r="T63">
            <v>458.96999999999997</v>
          </cell>
          <cell r="U63">
            <v>334.3</v>
          </cell>
          <cell r="V63">
            <v>3353.9799999999996</v>
          </cell>
          <cell r="W63">
            <v>1051.0999999999999</v>
          </cell>
          <cell r="X63">
            <v>358.07</v>
          </cell>
          <cell r="Y63">
            <v>1500.11</v>
          </cell>
          <cell r="Z63">
            <v>1732.72</v>
          </cell>
          <cell r="AA63">
            <v>98.78</v>
          </cell>
          <cell r="AB63">
            <v>120.5</v>
          </cell>
          <cell r="AC63">
            <v>150.33000000000001</v>
          </cell>
          <cell r="AD63">
            <v>61.16</v>
          </cell>
          <cell r="AE63">
            <v>46.84</v>
          </cell>
          <cell r="AF63">
            <v>0</v>
          </cell>
          <cell r="AG63">
            <v>0</v>
          </cell>
          <cell r="AH63">
            <v>19269.8</v>
          </cell>
        </row>
        <row r="66">
          <cell r="A66" t="str">
            <v>E</v>
          </cell>
          <cell r="B66" t="str">
            <v>INTERVENTIONS FOR OUT OF SCHOOL CHILDREN</v>
          </cell>
        </row>
        <row r="68">
          <cell r="B68">
            <v>4.01</v>
          </cell>
          <cell r="C68" t="str">
            <v>Back to School - Continue Scheme</v>
          </cell>
          <cell r="D68">
            <v>60.442999999999998</v>
          </cell>
          <cell r="E68">
            <v>34.637</v>
          </cell>
          <cell r="F68">
            <v>69.272999999999996</v>
          </cell>
          <cell r="G68">
            <v>22.646000000000001</v>
          </cell>
          <cell r="H68">
            <v>68.039000000000001</v>
          </cell>
          <cell r="I68">
            <v>5.7709999999999999</v>
          </cell>
          <cell r="J68">
            <v>96.22</v>
          </cell>
          <cell r="K68">
            <v>60.35</v>
          </cell>
          <cell r="L68">
            <v>28.02</v>
          </cell>
          <cell r="M68">
            <v>27.927</v>
          </cell>
          <cell r="N68">
            <v>46.99</v>
          </cell>
          <cell r="O68">
            <v>39.631</v>
          </cell>
          <cell r="P68">
            <v>14.441000000000001</v>
          </cell>
          <cell r="Q68">
            <v>13.199</v>
          </cell>
          <cell r="R68">
            <v>52.5</v>
          </cell>
          <cell r="S68">
            <v>48.671999999999997</v>
          </cell>
          <cell r="T68">
            <v>82.286000000000001</v>
          </cell>
          <cell r="U68">
            <v>28.678999999999998</v>
          </cell>
          <cell r="V68">
            <v>18.885999999999999</v>
          </cell>
          <cell r="W68">
            <v>10.071999999999999</v>
          </cell>
          <cell r="X68">
            <v>40.094999999999999</v>
          </cell>
          <cell r="Y68">
            <v>17.507999999999999</v>
          </cell>
          <cell r="Z68">
            <v>83.561999999999998</v>
          </cell>
          <cell r="AA68">
            <v>10.571</v>
          </cell>
          <cell r="AB68">
            <v>14.297000000000001</v>
          </cell>
          <cell r="AC68">
            <v>70.608000000000004</v>
          </cell>
          <cell r="AD68">
            <v>16.324999999999999</v>
          </cell>
          <cell r="AE68">
            <v>4.1150000000000002</v>
          </cell>
          <cell r="AF68">
            <v>26.972000000000001</v>
          </cell>
          <cell r="AH68">
            <v>1112.7350000000001</v>
          </cell>
        </row>
        <row r="69">
          <cell r="B69">
            <v>4.0199999999999996</v>
          </cell>
          <cell r="C69" t="str">
            <v>Back to School Camp - New</v>
          </cell>
          <cell r="D69">
            <v>88.793000000000006</v>
          </cell>
          <cell r="E69">
            <v>56.673999999999999</v>
          </cell>
          <cell r="F69">
            <v>133.88999999999999</v>
          </cell>
          <cell r="G69">
            <v>35.828000000000003</v>
          </cell>
          <cell r="H69">
            <v>140.48099999999999</v>
          </cell>
          <cell r="I69">
            <v>34.121000000000002</v>
          </cell>
          <cell r="J69">
            <v>179.53700000000001</v>
          </cell>
          <cell r="K69">
            <v>66.433999999999997</v>
          </cell>
          <cell r="L69">
            <v>47.844000000000001</v>
          </cell>
          <cell r="M69">
            <v>58.405999999999999</v>
          </cell>
          <cell r="N69">
            <v>50.851999999999997</v>
          </cell>
          <cell r="O69">
            <v>49.999000000000002</v>
          </cell>
          <cell r="P69">
            <v>31.459</v>
          </cell>
          <cell r="Q69">
            <v>38.49</v>
          </cell>
          <cell r="R69">
            <v>65.293000000000006</v>
          </cell>
          <cell r="S69">
            <v>200.48500000000001</v>
          </cell>
          <cell r="T69">
            <v>48.857999999999997</v>
          </cell>
          <cell r="U69">
            <v>109.977</v>
          </cell>
          <cell r="V69">
            <v>105.50700000000001</v>
          </cell>
          <cell r="W69">
            <v>212.47499999999999</v>
          </cell>
          <cell r="X69">
            <v>105.85299999999999</v>
          </cell>
          <cell r="Y69">
            <v>115.42700000000001</v>
          </cell>
          <cell r="Z69">
            <v>166.67599999999999</v>
          </cell>
          <cell r="AA69">
            <v>13.275</v>
          </cell>
          <cell r="AB69">
            <v>21.335999999999999</v>
          </cell>
          <cell r="AC69">
            <v>132.107</v>
          </cell>
          <cell r="AD69">
            <v>20.305</v>
          </cell>
          <cell r="AE69">
            <v>7.343</v>
          </cell>
          <cell r="AF69">
            <v>103.056</v>
          </cell>
          <cell r="AH69">
            <v>2440.7809999999995</v>
          </cell>
        </row>
        <row r="70">
          <cell r="B70">
            <v>4.03</v>
          </cell>
          <cell r="C70" t="str">
            <v>Bridge Course</v>
          </cell>
          <cell r="AH70">
            <v>0</v>
          </cell>
        </row>
        <row r="71">
          <cell r="B71">
            <v>4.04</v>
          </cell>
          <cell r="C71" t="str">
            <v>Others</v>
          </cell>
          <cell r="AH71">
            <v>0</v>
          </cell>
        </row>
        <row r="73">
          <cell r="C73" t="str">
            <v>SUB TOTAL of E</v>
          </cell>
          <cell r="D73">
            <v>149.23599999999999</v>
          </cell>
          <cell r="E73">
            <v>91.311000000000007</v>
          </cell>
          <cell r="F73">
            <v>203.16299999999998</v>
          </cell>
          <cell r="G73">
            <v>58.474000000000004</v>
          </cell>
          <cell r="H73">
            <v>208.51999999999998</v>
          </cell>
          <cell r="I73">
            <v>39.892000000000003</v>
          </cell>
          <cell r="J73">
            <v>275.75700000000001</v>
          </cell>
          <cell r="K73">
            <v>126.78399999999999</v>
          </cell>
          <cell r="L73">
            <v>75.864000000000004</v>
          </cell>
          <cell r="M73">
            <v>86.332999999999998</v>
          </cell>
          <cell r="N73">
            <v>97.841999999999999</v>
          </cell>
          <cell r="O73">
            <v>89.63</v>
          </cell>
          <cell r="P73">
            <v>45.9</v>
          </cell>
          <cell r="Q73">
            <v>51.689</v>
          </cell>
          <cell r="R73">
            <v>117.79300000000001</v>
          </cell>
          <cell r="S73">
            <v>249.15700000000001</v>
          </cell>
          <cell r="T73">
            <v>131.14400000000001</v>
          </cell>
          <cell r="U73">
            <v>138.65600000000001</v>
          </cell>
          <cell r="V73">
            <v>124.393</v>
          </cell>
          <cell r="W73">
            <v>222.547</v>
          </cell>
          <cell r="X73">
            <v>145.94799999999998</v>
          </cell>
          <cell r="Y73">
            <v>132.935</v>
          </cell>
          <cell r="Z73">
            <v>250.238</v>
          </cell>
          <cell r="AA73">
            <v>23.846</v>
          </cell>
          <cell r="AB73">
            <v>35.632999999999996</v>
          </cell>
          <cell r="AC73">
            <v>202.715</v>
          </cell>
          <cell r="AD73">
            <v>36.629999999999995</v>
          </cell>
          <cell r="AE73">
            <v>11.458</v>
          </cell>
          <cell r="AF73">
            <v>130.02799999999999</v>
          </cell>
          <cell r="AG73">
            <v>0</v>
          </cell>
          <cell r="AH73">
            <v>3553.5159999999996</v>
          </cell>
        </row>
        <row r="75">
          <cell r="A75" t="str">
            <v>F</v>
          </cell>
          <cell r="B75" t="str">
            <v>FREE TEXT BOOK</v>
          </cell>
        </row>
        <row r="77">
          <cell r="B77">
            <v>5.0199999999999996</v>
          </cell>
          <cell r="C77" t="str">
            <v>Free Text Book (UP)</v>
          </cell>
          <cell r="D77">
            <v>19.373999999999999</v>
          </cell>
          <cell r="E77">
            <v>17.25</v>
          </cell>
          <cell r="F77">
            <v>32.503999999999998</v>
          </cell>
          <cell r="G77">
            <v>24.097999999999999</v>
          </cell>
          <cell r="H77">
            <v>59.134999999999998</v>
          </cell>
          <cell r="I77">
            <v>19.898</v>
          </cell>
          <cell r="J77">
            <v>34.409999999999997</v>
          </cell>
          <cell r="K77">
            <v>22.763999999999999</v>
          </cell>
          <cell r="L77">
            <v>21.456</v>
          </cell>
          <cell r="M77">
            <v>11.817</v>
          </cell>
          <cell r="N77">
            <v>24.645</v>
          </cell>
          <cell r="O77">
            <v>20.763000000000002</v>
          </cell>
          <cell r="P77">
            <v>17.917999999999999</v>
          </cell>
          <cell r="Q77">
            <v>13.326000000000001</v>
          </cell>
          <cell r="R77">
            <v>32.018999999999998</v>
          </cell>
          <cell r="S77">
            <v>25.949000000000002</v>
          </cell>
          <cell r="T77">
            <v>30.33</v>
          </cell>
          <cell r="U77">
            <v>37.631</v>
          </cell>
          <cell r="V77">
            <v>71.91</v>
          </cell>
          <cell r="W77">
            <v>21.311</v>
          </cell>
          <cell r="X77">
            <v>13.56</v>
          </cell>
          <cell r="Y77">
            <v>38.115000000000002</v>
          </cell>
          <cell r="Z77">
            <v>29.54</v>
          </cell>
          <cell r="AA77">
            <v>10.5</v>
          </cell>
          <cell r="AB77">
            <v>3.5659999999999998</v>
          </cell>
          <cell r="AC77">
            <v>51.75</v>
          </cell>
          <cell r="AF77">
            <v>22.634</v>
          </cell>
          <cell r="AH77">
            <v>728.17299999999989</v>
          </cell>
        </row>
        <row r="79">
          <cell r="C79" t="str">
            <v>SUB TOTAL of F</v>
          </cell>
          <cell r="D79">
            <v>19.373999999999999</v>
          </cell>
          <cell r="E79">
            <v>17.25</v>
          </cell>
          <cell r="F79">
            <v>32.503999999999998</v>
          </cell>
          <cell r="G79">
            <v>24.097999999999999</v>
          </cell>
          <cell r="H79">
            <v>59.134999999999998</v>
          </cell>
          <cell r="I79">
            <v>19.898</v>
          </cell>
          <cell r="J79">
            <v>34.409999999999997</v>
          </cell>
          <cell r="K79">
            <v>22.763999999999999</v>
          </cell>
          <cell r="L79">
            <v>21.456</v>
          </cell>
          <cell r="M79">
            <v>11.817</v>
          </cell>
          <cell r="N79">
            <v>24.645</v>
          </cell>
          <cell r="O79">
            <v>20.763000000000002</v>
          </cell>
          <cell r="P79">
            <v>17.917999999999999</v>
          </cell>
          <cell r="Q79">
            <v>13.326000000000001</v>
          </cell>
          <cell r="R79">
            <v>32.018999999999998</v>
          </cell>
          <cell r="S79">
            <v>25.949000000000002</v>
          </cell>
          <cell r="T79">
            <v>30.33</v>
          </cell>
          <cell r="U79">
            <v>37.631</v>
          </cell>
          <cell r="V79">
            <v>71.91</v>
          </cell>
          <cell r="W79">
            <v>21.311</v>
          </cell>
          <cell r="X79">
            <v>13.56</v>
          </cell>
          <cell r="Y79">
            <v>38.115000000000002</v>
          </cell>
          <cell r="Z79">
            <v>29.54</v>
          </cell>
          <cell r="AA79">
            <v>10.5</v>
          </cell>
          <cell r="AB79">
            <v>3.5659999999999998</v>
          </cell>
          <cell r="AC79">
            <v>51.75</v>
          </cell>
          <cell r="AD79">
            <v>0</v>
          </cell>
          <cell r="AE79">
            <v>0</v>
          </cell>
          <cell r="AF79">
            <v>22.634</v>
          </cell>
          <cell r="AG79">
            <v>0</v>
          </cell>
          <cell r="AH79">
            <v>728.17299999999989</v>
          </cell>
        </row>
        <row r="81">
          <cell r="A81" t="str">
            <v>G</v>
          </cell>
          <cell r="B81" t="str">
            <v>INNOVATIVE ACTIVITITES</v>
          </cell>
        </row>
        <row r="83">
          <cell r="B83">
            <v>6.01</v>
          </cell>
          <cell r="C83" t="str">
            <v>ECCE</v>
          </cell>
          <cell r="D83">
            <v>15</v>
          </cell>
          <cell r="E83">
            <v>15</v>
          </cell>
          <cell r="F83">
            <v>15</v>
          </cell>
          <cell r="G83">
            <v>15</v>
          </cell>
          <cell r="H83">
            <v>15</v>
          </cell>
          <cell r="I83">
            <v>15</v>
          </cell>
          <cell r="J83">
            <v>15</v>
          </cell>
          <cell r="K83">
            <v>15</v>
          </cell>
          <cell r="L83">
            <v>15</v>
          </cell>
          <cell r="M83">
            <v>15</v>
          </cell>
          <cell r="N83">
            <v>15</v>
          </cell>
          <cell r="O83">
            <v>15</v>
          </cell>
          <cell r="P83">
            <v>15</v>
          </cell>
          <cell r="Q83">
            <v>15</v>
          </cell>
          <cell r="R83">
            <v>15</v>
          </cell>
          <cell r="S83">
            <v>15</v>
          </cell>
          <cell r="T83">
            <v>15</v>
          </cell>
          <cell r="U83">
            <v>15</v>
          </cell>
          <cell r="V83">
            <v>15</v>
          </cell>
          <cell r="W83">
            <v>15</v>
          </cell>
          <cell r="X83">
            <v>15</v>
          </cell>
          <cell r="Y83">
            <v>15</v>
          </cell>
          <cell r="Z83">
            <v>15</v>
          </cell>
          <cell r="AA83">
            <v>15</v>
          </cell>
          <cell r="AB83">
            <v>15</v>
          </cell>
          <cell r="AH83">
            <v>375</v>
          </cell>
        </row>
        <row r="84">
          <cell r="B84">
            <v>6.02</v>
          </cell>
          <cell r="C84" t="str">
            <v>Girls Education</v>
          </cell>
          <cell r="D84">
            <v>15</v>
          </cell>
          <cell r="E84">
            <v>15</v>
          </cell>
          <cell r="F84">
            <v>15</v>
          </cell>
          <cell r="G84">
            <v>15</v>
          </cell>
          <cell r="H84">
            <v>15</v>
          </cell>
          <cell r="I84">
            <v>15</v>
          </cell>
          <cell r="J84">
            <v>15</v>
          </cell>
          <cell r="K84">
            <v>15</v>
          </cell>
          <cell r="L84">
            <v>15</v>
          </cell>
          <cell r="M84">
            <v>15</v>
          </cell>
          <cell r="N84">
            <v>15</v>
          </cell>
          <cell r="O84">
            <v>15</v>
          </cell>
          <cell r="P84">
            <v>15</v>
          </cell>
          <cell r="Q84">
            <v>15</v>
          </cell>
          <cell r="R84">
            <v>15</v>
          </cell>
          <cell r="S84">
            <v>15</v>
          </cell>
          <cell r="T84">
            <v>15</v>
          </cell>
          <cell r="U84">
            <v>15</v>
          </cell>
          <cell r="V84">
            <v>15</v>
          </cell>
          <cell r="W84">
            <v>15</v>
          </cell>
          <cell r="X84">
            <v>15</v>
          </cell>
          <cell r="Y84">
            <v>15</v>
          </cell>
          <cell r="Z84">
            <v>15</v>
          </cell>
          <cell r="AA84">
            <v>15</v>
          </cell>
          <cell r="AB84">
            <v>15</v>
          </cell>
          <cell r="AH84">
            <v>375</v>
          </cell>
        </row>
        <row r="85">
          <cell r="B85">
            <v>6.03</v>
          </cell>
          <cell r="C85" t="str">
            <v>SC/ST</v>
          </cell>
          <cell r="D85">
            <v>5</v>
          </cell>
          <cell r="E85">
            <v>5</v>
          </cell>
          <cell r="F85">
            <v>5</v>
          </cell>
          <cell r="G85">
            <v>5</v>
          </cell>
          <cell r="H85">
            <v>5</v>
          </cell>
          <cell r="I85">
            <v>5</v>
          </cell>
          <cell r="J85">
            <v>5</v>
          </cell>
          <cell r="K85">
            <v>5</v>
          </cell>
          <cell r="L85">
            <v>5</v>
          </cell>
          <cell r="M85">
            <v>5</v>
          </cell>
          <cell r="N85">
            <v>5</v>
          </cell>
          <cell r="O85">
            <v>5</v>
          </cell>
          <cell r="P85">
            <v>5</v>
          </cell>
          <cell r="Q85">
            <v>5</v>
          </cell>
          <cell r="R85">
            <v>5</v>
          </cell>
          <cell r="S85">
            <v>5</v>
          </cell>
          <cell r="T85">
            <v>5</v>
          </cell>
          <cell r="U85">
            <v>5</v>
          </cell>
          <cell r="V85">
            <v>5</v>
          </cell>
          <cell r="W85">
            <v>5</v>
          </cell>
          <cell r="X85">
            <v>5</v>
          </cell>
          <cell r="Y85">
            <v>5</v>
          </cell>
          <cell r="Z85">
            <v>5</v>
          </cell>
          <cell r="AA85">
            <v>5</v>
          </cell>
          <cell r="AB85">
            <v>5</v>
          </cell>
          <cell r="AH85">
            <v>125</v>
          </cell>
        </row>
        <row r="86">
          <cell r="B86">
            <v>6.04</v>
          </cell>
          <cell r="C86" t="str">
            <v>Computer Education</v>
          </cell>
          <cell r="D86">
            <v>30</v>
          </cell>
          <cell r="E86">
            <v>30</v>
          </cell>
          <cell r="F86">
            <v>30</v>
          </cell>
          <cell r="G86">
            <v>30</v>
          </cell>
          <cell r="H86">
            <v>30</v>
          </cell>
          <cell r="I86">
            <v>30</v>
          </cell>
          <cell r="J86">
            <v>30</v>
          </cell>
          <cell r="K86">
            <v>30</v>
          </cell>
          <cell r="L86">
            <v>30</v>
          </cell>
          <cell r="M86">
            <v>30</v>
          </cell>
          <cell r="N86">
            <v>30</v>
          </cell>
          <cell r="O86">
            <v>30</v>
          </cell>
          <cell r="P86">
            <v>30</v>
          </cell>
          <cell r="Q86">
            <v>30</v>
          </cell>
          <cell r="R86">
            <v>30</v>
          </cell>
          <cell r="S86">
            <v>30</v>
          </cell>
          <cell r="T86">
            <v>30</v>
          </cell>
          <cell r="U86">
            <v>30</v>
          </cell>
          <cell r="V86">
            <v>30</v>
          </cell>
          <cell r="W86">
            <v>30</v>
          </cell>
          <cell r="X86">
            <v>30</v>
          </cell>
          <cell r="Y86">
            <v>30</v>
          </cell>
          <cell r="Z86">
            <v>30</v>
          </cell>
          <cell r="AA86">
            <v>30</v>
          </cell>
          <cell r="AB86">
            <v>30</v>
          </cell>
          <cell r="AH86">
            <v>750</v>
          </cell>
        </row>
        <row r="87">
          <cell r="B87">
            <v>6.05</v>
          </cell>
          <cell r="C87" t="str">
            <v>Others</v>
          </cell>
          <cell r="AH87">
            <v>0</v>
          </cell>
        </row>
        <row r="89">
          <cell r="C89" t="str">
            <v>SUB TOTAL of G</v>
          </cell>
          <cell r="D89">
            <v>65</v>
          </cell>
          <cell r="E89">
            <v>65</v>
          </cell>
          <cell r="F89">
            <v>65</v>
          </cell>
          <cell r="G89">
            <v>65</v>
          </cell>
          <cell r="H89">
            <v>65</v>
          </cell>
          <cell r="I89">
            <v>65</v>
          </cell>
          <cell r="J89">
            <v>65</v>
          </cell>
          <cell r="K89">
            <v>65</v>
          </cell>
          <cell r="L89">
            <v>65</v>
          </cell>
          <cell r="M89">
            <v>65</v>
          </cell>
          <cell r="N89">
            <v>65</v>
          </cell>
          <cell r="O89">
            <v>65</v>
          </cell>
          <cell r="P89">
            <v>65</v>
          </cell>
          <cell r="Q89">
            <v>65</v>
          </cell>
          <cell r="R89">
            <v>65</v>
          </cell>
          <cell r="S89">
            <v>65</v>
          </cell>
          <cell r="T89">
            <v>65</v>
          </cell>
          <cell r="U89">
            <v>65</v>
          </cell>
          <cell r="V89">
            <v>65</v>
          </cell>
          <cell r="W89">
            <v>65</v>
          </cell>
          <cell r="X89">
            <v>65</v>
          </cell>
          <cell r="Y89">
            <v>65</v>
          </cell>
          <cell r="Z89">
            <v>65</v>
          </cell>
          <cell r="AA89">
            <v>65</v>
          </cell>
          <cell r="AB89">
            <v>65</v>
          </cell>
          <cell r="AC89">
            <v>0</v>
          </cell>
          <cell r="AD89">
            <v>0</v>
          </cell>
          <cell r="AE89">
            <v>0</v>
          </cell>
          <cell r="AF89">
            <v>0</v>
          </cell>
          <cell r="AG89">
            <v>0</v>
          </cell>
          <cell r="AH89">
            <v>1625</v>
          </cell>
        </row>
        <row r="91">
          <cell r="A91" t="str">
            <v>H</v>
          </cell>
          <cell r="B91" t="str">
            <v>INTERVENTIONS FOR DISABLE CHILDREN</v>
          </cell>
        </row>
        <row r="93">
          <cell r="B93">
            <v>7.01</v>
          </cell>
          <cell r="C93" t="str">
            <v>Intervnetions for Disable Children</v>
          </cell>
          <cell r="D93">
            <v>46.932000000000002</v>
          </cell>
          <cell r="E93">
            <v>33.588000000000001</v>
          </cell>
          <cell r="F93">
            <v>31.332000000000001</v>
          </cell>
          <cell r="G93">
            <v>37.692</v>
          </cell>
          <cell r="H93">
            <v>34.5</v>
          </cell>
          <cell r="I93">
            <v>11.244</v>
          </cell>
          <cell r="J93">
            <v>41.148000000000003</v>
          </cell>
          <cell r="K93">
            <v>40.548000000000002</v>
          </cell>
          <cell r="L93">
            <v>57.948</v>
          </cell>
          <cell r="M93">
            <v>33.072000000000003</v>
          </cell>
          <cell r="N93">
            <v>15.624000000000001</v>
          </cell>
          <cell r="O93">
            <v>24.66</v>
          </cell>
          <cell r="P93">
            <v>26.244</v>
          </cell>
          <cell r="Q93">
            <v>8.7479999999999993</v>
          </cell>
          <cell r="R93">
            <v>42.24</v>
          </cell>
          <cell r="S93">
            <v>77.628</v>
          </cell>
          <cell r="T93">
            <v>44.628</v>
          </cell>
          <cell r="U93">
            <v>47.304000000000002</v>
          </cell>
          <cell r="V93">
            <v>47.988</v>
          </cell>
          <cell r="W93">
            <v>33.36</v>
          </cell>
          <cell r="X93">
            <v>49.932000000000002</v>
          </cell>
          <cell r="Y93">
            <v>38.052</v>
          </cell>
          <cell r="Z93">
            <v>45.216000000000001</v>
          </cell>
          <cell r="AA93">
            <v>6.8520000000000003</v>
          </cell>
          <cell r="AB93">
            <v>8.4239999999999995</v>
          </cell>
          <cell r="AC93">
            <v>26.34</v>
          </cell>
          <cell r="AD93">
            <v>6.4560000000000004</v>
          </cell>
          <cell r="AE93">
            <v>8.3520000000000003</v>
          </cell>
          <cell r="AF93">
            <v>7.7759999999999998</v>
          </cell>
          <cell r="AH93">
            <v>933.82799999999997</v>
          </cell>
        </row>
        <row r="95">
          <cell r="C95" t="str">
            <v>SUB TOTAL of H</v>
          </cell>
          <cell r="D95">
            <v>46.932000000000002</v>
          </cell>
          <cell r="E95">
            <v>33.588000000000001</v>
          </cell>
          <cell r="F95">
            <v>31.332000000000001</v>
          </cell>
          <cell r="G95">
            <v>37.692</v>
          </cell>
          <cell r="H95">
            <v>34.5</v>
          </cell>
          <cell r="I95">
            <v>11.244</v>
          </cell>
          <cell r="J95">
            <v>41.148000000000003</v>
          </cell>
          <cell r="K95">
            <v>40.548000000000002</v>
          </cell>
          <cell r="L95">
            <v>57.948</v>
          </cell>
          <cell r="M95">
            <v>33.072000000000003</v>
          </cell>
          <cell r="N95">
            <v>15.624000000000001</v>
          </cell>
          <cell r="O95">
            <v>24.66</v>
          </cell>
          <cell r="P95">
            <v>26.244</v>
          </cell>
          <cell r="Q95">
            <v>8.7479999999999993</v>
          </cell>
          <cell r="R95">
            <v>42.24</v>
          </cell>
          <cell r="S95">
            <v>77.628</v>
          </cell>
          <cell r="T95">
            <v>44.628</v>
          </cell>
          <cell r="U95">
            <v>47.304000000000002</v>
          </cell>
          <cell r="V95">
            <v>47.988</v>
          </cell>
          <cell r="W95">
            <v>33.36</v>
          </cell>
          <cell r="X95">
            <v>49.932000000000002</v>
          </cell>
          <cell r="Y95">
            <v>38.052</v>
          </cell>
          <cell r="Z95">
            <v>45.216000000000001</v>
          </cell>
          <cell r="AA95">
            <v>6.8520000000000003</v>
          </cell>
          <cell r="AB95">
            <v>8.4239999999999995</v>
          </cell>
          <cell r="AC95">
            <v>26.34</v>
          </cell>
          <cell r="AD95">
            <v>6.4560000000000004</v>
          </cell>
          <cell r="AE95">
            <v>8.3520000000000003</v>
          </cell>
          <cell r="AF95">
            <v>7.7759999999999998</v>
          </cell>
          <cell r="AG95">
            <v>0</v>
          </cell>
          <cell r="AH95">
            <v>933.82799999999997</v>
          </cell>
        </row>
        <row r="97">
          <cell r="A97" t="str">
            <v>I</v>
          </cell>
          <cell r="B97" t="str">
            <v>MAINTENANCE GRANT</v>
          </cell>
        </row>
        <row r="99">
          <cell r="B99">
            <v>8.01</v>
          </cell>
          <cell r="C99" t="str">
            <v>School Maintenance Grant Primary</v>
          </cell>
          <cell r="D99">
            <v>44.75</v>
          </cell>
          <cell r="E99">
            <v>49.4</v>
          </cell>
          <cell r="F99">
            <v>41.9</v>
          </cell>
          <cell r="G99">
            <v>66.05</v>
          </cell>
          <cell r="H99">
            <v>91.4</v>
          </cell>
          <cell r="I99">
            <v>38.35</v>
          </cell>
          <cell r="J99">
            <v>114.15</v>
          </cell>
          <cell r="K99">
            <v>53.25</v>
          </cell>
          <cell r="L99">
            <v>85.6</v>
          </cell>
          <cell r="M99">
            <v>39.6</v>
          </cell>
          <cell r="N99">
            <v>52</v>
          </cell>
          <cell r="O99">
            <v>47.65</v>
          </cell>
          <cell r="P99">
            <v>32.65</v>
          </cell>
          <cell r="Q99">
            <v>34.700000000000003</v>
          </cell>
          <cell r="R99">
            <v>57.45</v>
          </cell>
          <cell r="S99">
            <v>109.55</v>
          </cell>
          <cell r="T99">
            <v>122.05</v>
          </cell>
          <cell r="U99">
            <v>71.099999999999994</v>
          </cell>
          <cell r="V99">
            <v>64.150000000000006</v>
          </cell>
          <cell r="W99">
            <v>77.2</v>
          </cell>
          <cell r="X99">
            <v>47.65</v>
          </cell>
          <cell r="Y99">
            <v>115.05</v>
          </cell>
          <cell r="Z99">
            <v>77.349999999999994</v>
          </cell>
          <cell r="AA99">
            <v>15.2</v>
          </cell>
          <cell r="AB99">
            <v>19.95</v>
          </cell>
          <cell r="AC99">
            <v>26.95</v>
          </cell>
          <cell r="AD99">
            <v>5.2</v>
          </cell>
          <cell r="AE99">
            <v>6.15</v>
          </cell>
          <cell r="AF99">
            <v>13.75</v>
          </cell>
          <cell r="AH99">
            <v>1620.2000000000003</v>
          </cell>
        </row>
        <row r="100">
          <cell r="B100">
            <v>8.02</v>
          </cell>
          <cell r="C100" t="str">
            <v>School Maintenance Grant Upper Primary</v>
          </cell>
          <cell r="D100">
            <v>42.55</v>
          </cell>
          <cell r="E100">
            <v>41.7</v>
          </cell>
          <cell r="F100">
            <v>32.200000000000003</v>
          </cell>
          <cell r="G100">
            <v>61.85</v>
          </cell>
          <cell r="H100">
            <v>40.85</v>
          </cell>
          <cell r="I100">
            <v>25.2</v>
          </cell>
          <cell r="J100">
            <v>41.85</v>
          </cell>
          <cell r="K100">
            <v>38.799999999999997</v>
          </cell>
          <cell r="L100">
            <v>48.75</v>
          </cell>
          <cell r="M100">
            <v>36.299999999999997</v>
          </cell>
          <cell r="N100">
            <v>24.8</v>
          </cell>
          <cell r="O100">
            <v>34.549999999999997</v>
          </cell>
          <cell r="P100">
            <v>25.95</v>
          </cell>
          <cell r="Q100">
            <v>20.350000000000001</v>
          </cell>
          <cell r="R100">
            <v>54.7</v>
          </cell>
          <cell r="S100">
            <v>57.25</v>
          </cell>
          <cell r="T100">
            <v>61.8</v>
          </cell>
          <cell r="U100">
            <v>60.05</v>
          </cell>
          <cell r="V100">
            <v>54.15</v>
          </cell>
          <cell r="W100">
            <v>64.25</v>
          </cell>
          <cell r="X100">
            <v>42.6</v>
          </cell>
          <cell r="Y100">
            <v>59.05</v>
          </cell>
          <cell r="Z100">
            <v>32.549999999999997</v>
          </cell>
          <cell r="AA100">
            <v>11.3</v>
          </cell>
          <cell r="AB100">
            <v>5.65</v>
          </cell>
          <cell r="AC100">
            <v>15.8</v>
          </cell>
          <cell r="AD100">
            <v>3.85</v>
          </cell>
          <cell r="AE100">
            <v>5.95</v>
          </cell>
          <cell r="AF100">
            <v>12.9</v>
          </cell>
          <cell r="AH100">
            <v>1057.55</v>
          </cell>
        </row>
        <row r="102">
          <cell r="C102" t="str">
            <v>SUB TOTAL of I</v>
          </cell>
          <cell r="D102">
            <v>87.3</v>
          </cell>
          <cell r="E102">
            <v>91.1</v>
          </cell>
          <cell r="F102">
            <v>74.099999999999994</v>
          </cell>
          <cell r="G102">
            <v>127.9</v>
          </cell>
          <cell r="H102">
            <v>132.25</v>
          </cell>
          <cell r="I102">
            <v>63.55</v>
          </cell>
          <cell r="J102">
            <v>156</v>
          </cell>
          <cell r="K102">
            <v>92.05</v>
          </cell>
          <cell r="L102">
            <v>134.35</v>
          </cell>
          <cell r="M102">
            <v>75.900000000000006</v>
          </cell>
          <cell r="N102">
            <v>76.8</v>
          </cell>
          <cell r="O102">
            <v>82.199999999999989</v>
          </cell>
          <cell r="P102">
            <v>58.599999999999994</v>
          </cell>
          <cell r="Q102">
            <v>55.050000000000004</v>
          </cell>
          <cell r="R102">
            <v>112.15</v>
          </cell>
          <cell r="S102">
            <v>166.8</v>
          </cell>
          <cell r="T102">
            <v>183.85</v>
          </cell>
          <cell r="U102">
            <v>131.14999999999998</v>
          </cell>
          <cell r="V102">
            <v>118.30000000000001</v>
          </cell>
          <cell r="W102">
            <v>141.44999999999999</v>
          </cell>
          <cell r="X102">
            <v>90.25</v>
          </cell>
          <cell r="Y102">
            <v>174.1</v>
          </cell>
          <cell r="Z102">
            <v>109.89999999999999</v>
          </cell>
          <cell r="AA102">
            <v>26.5</v>
          </cell>
          <cell r="AB102">
            <v>25.6</v>
          </cell>
          <cell r="AC102">
            <v>42.75</v>
          </cell>
          <cell r="AD102">
            <v>9.0500000000000007</v>
          </cell>
          <cell r="AE102">
            <v>12.100000000000001</v>
          </cell>
          <cell r="AF102">
            <v>26.65</v>
          </cell>
          <cell r="AG102">
            <v>0</v>
          </cell>
          <cell r="AH102">
            <v>2677.75</v>
          </cell>
        </row>
        <row r="104">
          <cell r="A104" t="str">
            <v>J</v>
          </cell>
          <cell r="B104" t="str">
            <v>MANAGEMENT &amp; MIS</v>
          </cell>
        </row>
        <row r="105">
          <cell r="AH105">
            <v>0</v>
          </cell>
        </row>
        <row r="106">
          <cell r="C106" t="str">
            <v>MIS</v>
          </cell>
          <cell r="AH106">
            <v>0</v>
          </cell>
        </row>
        <row r="107">
          <cell r="B107">
            <v>9.01</v>
          </cell>
          <cell r="C107" t="str">
            <v>Maintenance of Equipments</v>
          </cell>
          <cell r="D107">
            <v>0.2</v>
          </cell>
          <cell r="E107">
            <v>0.2</v>
          </cell>
          <cell r="F107">
            <v>0.2</v>
          </cell>
          <cell r="G107">
            <v>0.2</v>
          </cell>
          <cell r="H107">
            <v>0.2</v>
          </cell>
          <cell r="I107">
            <v>0.2</v>
          </cell>
          <cell r="J107">
            <v>0.2</v>
          </cell>
          <cell r="K107">
            <v>0.2</v>
          </cell>
          <cell r="L107">
            <v>0.2</v>
          </cell>
          <cell r="M107">
            <v>0.2</v>
          </cell>
          <cell r="N107">
            <v>0.2</v>
          </cell>
          <cell r="O107">
            <v>0.2</v>
          </cell>
          <cell r="P107">
            <v>0.2</v>
          </cell>
          <cell r="Q107">
            <v>0.2</v>
          </cell>
          <cell r="R107">
            <v>0.2</v>
          </cell>
          <cell r="S107">
            <v>0.2</v>
          </cell>
          <cell r="T107">
            <v>0.2</v>
          </cell>
          <cell r="U107">
            <v>0.2</v>
          </cell>
          <cell r="V107">
            <v>0.2</v>
          </cell>
          <cell r="W107">
            <v>0.2</v>
          </cell>
          <cell r="X107">
            <v>0.2</v>
          </cell>
          <cell r="Y107">
            <v>0.2</v>
          </cell>
          <cell r="Z107">
            <v>0.2</v>
          </cell>
          <cell r="AA107">
            <v>0.2</v>
          </cell>
          <cell r="AB107">
            <v>0.2</v>
          </cell>
          <cell r="AH107">
            <v>5.0000000000000018</v>
          </cell>
        </row>
        <row r="108">
          <cell r="B108">
            <v>9.02</v>
          </cell>
          <cell r="C108" t="str">
            <v>Consumables</v>
          </cell>
          <cell r="D108">
            <v>0.3</v>
          </cell>
          <cell r="E108">
            <v>0.3</v>
          </cell>
          <cell r="F108">
            <v>0.3</v>
          </cell>
          <cell r="G108">
            <v>0.3</v>
          </cell>
          <cell r="H108">
            <v>0.3</v>
          </cell>
          <cell r="I108">
            <v>0.3</v>
          </cell>
          <cell r="J108">
            <v>0.3</v>
          </cell>
          <cell r="K108">
            <v>0.3</v>
          </cell>
          <cell r="L108">
            <v>0.3</v>
          </cell>
          <cell r="M108">
            <v>0.3</v>
          </cell>
          <cell r="N108">
            <v>0.3</v>
          </cell>
          <cell r="O108">
            <v>0.3</v>
          </cell>
          <cell r="P108">
            <v>0.3</v>
          </cell>
          <cell r="Q108">
            <v>0.3</v>
          </cell>
          <cell r="R108">
            <v>0.3</v>
          </cell>
          <cell r="S108">
            <v>0.3</v>
          </cell>
          <cell r="T108">
            <v>0.3</v>
          </cell>
          <cell r="U108">
            <v>0.3</v>
          </cell>
          <cell r="V108">
            <v>0.3</v>
          </cell>
          <cell r="W108">
            <v>0.3</v>
          </cell>
          <cell r="X108">
            <v>0.3</v>
          </cell>
          <cell r="Y108">
            <v>0.3</v>
          </cell>
          <cell r="Z108">
            <v>0.3</v>
          </cell>
          <cell r="AA108">
            <v>0.3</v>
          </cell>
          <cell r="AB108">
            <v>0.3</v>
          </cell>
          <cell r="AH108">
            <v>7.4999999999999973</v>
          </cell>
        </row>
        <row r="109">
          <cell r="B109">
            <v>9.0299999999999994</v>
          </cell>
          <cell r="C109" t="str">
            <v>EMIS Training</v>
          </cell>
          <cell r="D109">
            <v>0.22</v>
          </cell>
          <cell r="E109">
            <v>0.18</v>
          </cell>
          <cell r="F109">
            <v>0.14000000000000001</v>
          </cell>
          <cell r="G109">
            <v>0.28000000000000003</v>
          </cell>
          <cell r="H109">
            <v>0.28000000000000003</v>
          </cell>
          <cell r="I109">
            <v>0.1</v>
          </cell>
          <cell r="J109">
            <v>0.24</v>
          </cell>
          <cell r="K109">
            <v>0.16</v>
          </cell>
          <cell r="L109">
            <v>0.2</v>
          </cell>
          <cell r="M109">
            <v>0.22</v>
          </cell>
          <cell r="N109">
            <v>0.1</v>
          </cell>
          <cell r="O109">
            <v>0.16</v>
          </cell>
          <cell r="P109">
            <v>0.08</v>
          </cell>
          <cell r="Q109">
            <v>0.08</v>
          </cell>
          <cell r="R109">
            <v>0.22</v>
          </cell>
          <cell r="S109">
            <v>0.24</v>
          </cell>
          <cell r="T109">
            <v>0.26</v>
          </cell>
          <cell r="U109">
            <v>0.2</v>
          </cell>
          <cell r="V109">
            <v>0.28000000000000003</v>
          </cell>
          <cell r="W109">
            <v>0.2</v>
          </cell>
          <cell r="X109">
            <v>0.2</v>
          </cell>
          <cell r="Y109">
            <v>0.22</v>
          </cell>
          <cell r="Z109">
            <v>0.14000000000000001</v>
          </cell>
          <cell r="AA109">
            <v>0.06</v>
          </cell>
          <cell r="AB109">
            <v>0.02</v>
          </cell>
          <cell r="AH109">
            <v>4.4799999999999995</v>
          </cell>
        </row>
        <row r="110">
          <cell r="C110" t="str">
            <v>Management -  DPO</v>
          </cell>
          <cell r="AH110">
            <v>0</v>
          </cell>
        </row>
        <row r="111">
          <cell r="B111">
            <v>9.0399999999999991</v>
          </cell>
          <cell r="C111" t="str">
            <v>Block Accountant</v>
          </cell>
          <cell r="D111">
            <v>7.92</v>
          </cell>
          <cell r="E111">
            <v>6.48</v>
          </cell>
          <cell r="F111">
            <v>5.04</v>
          </cell>
          <cell r="G111">
            <v>10.08</v>
          </cell>
          <cell r="H111">
            <v>10.08</v>
          </cell>
          <cell r="I111">
            <v>3.6</v>
          </cell>
          <cell r="J111">
            <v>8.64</v>
          </cell>
          <cell r="K111">
            <v>5.76</v>
          </cell>
          <cell r="L111">
            <v>7.2</v>
          </cell>
          <cell r="M111">
            <v>7.92</v>
          </cell>
          <cell r="N111">
            <v>3.6</v>
          </cell>
          <cell r="O111">
            <v>5.76</v>
          </cell>
          <cell r="P111">
            <v>2.88</v>
          </cell>
          <cell r="Q111">
            <v>2.88</v>
          </cell>
          <cell r="R111">
            <v>7.92</v>
          </cell>
          <cell r="S111">
            <v>8.64</v>
          </cell>
          <cell r="T111">
            <v>9.36</v>
          </cell>
          <cell r="U111">
            <v>7.2</v>
          </cell>
          <cell r="V111">
            <v>10.08</v>
          </cell>
          <cell r="W111">
            <v>7.2</v>
          </cell>
          <cell r="X111">
            <v>7.2</v>
          </cell>
          <cell r="Y111">
            <v>7.92</v>
          </cell>
          <cell r="Z111">
            <v>5.04</v>
          </cell>
          <cell r="AA111">
            <v>2.16</v>
          </cell>
          <cell r="AB111">
            <v>0.72</v>
          </cell>
          <cell r="AH111">
            <v>161.27999999999994</v>
          </cell>
        </row>
        <row r="112">
          <cell r="B112">
            <v>9.0500000000000007</v>
          </cell>
          <cell r="C112" t="str">
            <v>Salary of Peon – Sweeper - BRC</v>
          </cell>
          <cell r="D112">
            <v>3.3</v>
          </cell>
          <cell r="E112">
            <v>2.7</v>
          </cell>
          <cell r="F112">
            <v>2.1</v>
          </cell>
          <cell r="G112">
            <v>4.2</v>
          </cell>
          <cell r="H112">
            <v>4.2</v>
          </cell>
          <cell r="I112">
            <v>1.5</v>
          </cell>
          <cell r="J112">
            <v>3.6</v>
          </cell>
          <cell r="K112">
            <v>2.4</v>
          </cell>
          <cell r="L112">
            <v>3</v>
          </cell>
          <cell r="M112">
            <v>3.3</v>
          </cell>
          <cell r="N112">
            <v>1.5</v>
          </cell>
          <cell r="O112">
            <v>2.4</v>
          </cell>
          <cell r="P112">
            <v>1.2</v>
          </cell>
          <cell r="Q112">
            <v>1.2</v>
          </cell>
          <cell r="R112">
            <v>3.3</v>
          </cell>
          <cell r="S112">
            <v>3.6</v>
          </cell>
          <cell r="T112">
            <v>3.9</v>
          </cell>
          <cell r="U112">
            <v>3</v>
          </cell>
          <cell r="V112">
            <v>4.2</v>
          </cell>
          <cell r="W112">
            <v>3</v>
          </cell>
          <cell r="X112">
            <v>3</v>
          </cell>
          <cell r="Y112">
            <v>3.3</v>
          </cell>
          <cell r="Z112">
            <v>2.1</v>
          </cell>
          <cell r="AA112">
            <v>0.9</v>
          </cell>
          <cell r="AB112">
            <v>0.3</v>
          </cell>
          <cell r="AH112">
            <v>67.2</v>
          </cell>
        </row>
        <row r="113">
          <cell r="B113">
            <v>9.06</v>
          </cell>
          <cell r="C113" t="str">
            <v>Maintenance of Equipments</v>
          </cell>
          <cell r="D113">
            <v>1.1000000000000001</v>
          </cell>
          <cell r="E113">
            <v>0.9</v>
          </cell>
          <cell r="F113">
            <v>0.7</v>
          </cell>
          <cell r="G113">
            <v>1.4</v>
          </cell>
          <cell r="H113">
            <v>1.4</v>
          </cell>
          <cell r="I113">
            <v>0.5</v>
          </cell>
          <cell r="J113">
            <v>1.2</v>
          </cell>
          <cell r="K113">
            <v>0.8</v>
          </cell>
          <cell r="L113">
            <v>1</v>
          </cell>
          <cell r="M113">
            <v>1.1000000000000001</v>
          </cell>
          <cell r="N113">
            <v>0.5</v>
          </cell>
          <cell r="O113">
            <v>0.8</v>
          </cell>
          <cell r="P113">
            <v>0.4</v>
          </cell>
          <cell r="Q113">
            <v>0.4</v>
          </cell>
          <cell r="R113">
            <v>1.1000000000000001</v>
          </cell>
          <cell r="S113">
            <v>1.2</v>
          </cell>
          <cell r="T113">
            <v>1.3</v>
          </cell>
          <cell r="U113">
            <v>1</v>
          </cell>
          <cell r="V113">
            <v>1.4</v>
          </cell>
          <cell r="W113">
            <v>1</v>
          </cell>
          <cell r="X113">
            <v>1</v>
          </cell>
          <cell r="Y113">
            <v>1.1000000000000001</v>
          </cell>
          <cell r="Z113">
            <v>0.7</v>
          </cell>
          <cell r="AA113">
            <v>0.3</v>
          </cell>
          <cell r="AB113">
            <v>0.1</v>
          </cell>
          <cell r="AH113">
            <v>22.400000000000002</v>
          </cell>
        </row>
        <row r="114">
          <cell r="B114">
            <v>9.07</v>
          </cell>
          <cell r="C114" t="str">
            <v>Salary of Officers</v>
          </cell>
          <cell r="D114">
            <v>5.04</v>
          </cell>
          <cell r="E114">
            <v>5.04</v>
          </cell>
          <cell r="F114">
            <v>5.04</v>
          </cell>
          <cell r="G114">
            <v>5.04</v>
          </cell>
          <cell r="H114">
            <v>5.04</v>
          </cell>
          <cell r="I114">
            <v>5.04</v>
          </cell>
          <cell r="J114">
            <v>5.04</v>
          </cell>
          <cell r="K114">
            <v>5.04</v>
          </cell>
          <cell r="L114">
            <v>5.04</v>
          </cell>
          <cell r="M114">
            <v>5.04</v>
          </cell>
          <cell r="N114">
            <v>5.04</v>
          </cell>
          <cell r="O114">
            <v>5.04</v>
          </cell>
          <cell r="P114">
            <v>5.04</v>
          </cell>
          <cell r="Q114">
            <v>5.04</v>
          </cell>
          <cell r="R114">
            <v>5.04</v>
          </cell>
          <cell r="S114">
            <v>5.04</v>
          </cell>
          <cell r="T114">
            <v>5.04</v>
          </cell>
          <cell r="U114">
            <v>5.04</v>
          </cell>
          <cell r="V114">
            <v>5.04</v>
          </cell>
          <cell r="W114">
            <v>5.04</v>
          </cell>
          <cell r="X114">
            <v>5.04</v>
          </cell>
          <cell r="Y114">
            <v>5.04</v>
          </cell>
          <cell r="Z114">
            <v>5.04</v>
          </cell>
          <cell r="AA114">
            <v>5.04</v>
          </cell>
          <cell r="AB114">
            <v>5.04</v>
          </cell>
          <cell r="AH114">
            <v>126.00000000000007</v>
          </cell>
        </row>
        <row r="115">
          <cell r="B115">
            <v>9.0800000000000054</v>
          </cell>
          <cell r="C115" t="str">
            <v>Salary of TRP</v>
          </cell>
          <cell r="D115">
            <v>15.12</v>
          </cell>
          <cell r="E115">
            <v>6.48</v>
          </cell>
          <cell r="F115">
            <v>5.04</v>
          </cell>
          <cell r="G115">
            <v>12.24</v>
          </cell>
          <cell r="H115">
            <v>10.08</v>
          </cell>
          <cell r="I115">
            <v>4.32</v>
          </cell>
          <cell r="J115">
            <v>15.84</v>
          </cell>
          <cell r="K115">
            <v>7.2</v>
          </cell>
          <cell r="L115">
            <v>9.36</v>
          </cell>
          <cell r="M115">
            <v>7.92</v>
          </cell>
          <cell r="N115">
            <v>5.76</v>
          </cell>
          <cell r="O115">
            <v>7.2</v>
          </cell>
          <cell r="P115">
            <v>3.6</v>
          </cell>
          <cell r="Q115">
            <v>2.88</v>
          </cell>
          <cell r="R115">
            <v>10.8</v>
          </cell>
          <cell r="S115">
            <v>15.84</v>
          </cell>
          <cell r="T115">
            <v>10.08</v>
          </cell>
          <cell r="U115">
            <v>15.12</v>
          </cell>
          <cell r="V115">
            <v>15.84</v>
          </cell>
          <cell r="W115">
            <v>7.2</v>
          </cell>
          <cell r="X115">
            <v>15.84</v>
          </cell>
          <cell r="Y115">
            <v>10.8</v>
          </cell>
          <cell r="Z115">
            <v>10.8</v>
          </cell>
          <cell r="AA115">
            <v>2.88</v>
          </cell>
          <cell r="AB115">
            <v>2.16</v>
          </cell>
          <cell r="AH115">
            <v>230.40000000000003</v>
          </cell>
        </row>
        <row r="116">
          <cell r="B116">
            <v>9.090000000000007</v>
          </cell>
          <cell r="C116" t="str">
            <v>Salary of Staff</v>
          </cell>
          <cell r="D116">
            <v>2</v>
          </cell>
          <cell r="E116">
            <v>2</v>
          </cell>
          <cell r="F116">
            <v>2</v>
          </cell>
          <cell r="G116">
            <v>2</v>
          </cell>
          <cell r="H116">
            <v>2</v>
          </cell>
          <cell r="I116">
            <v>2</v>
          </cell>
          <cell r="J116">
            <v>2</v>
          </cell>
          <cell r="K116">
            <v>2</v>
          </cell>
          <cell r="L116">
            <v>2</v>
          </cell>
          <cell r="M116">
            <v>2</v>
          </cell>
          <cell r="N116">
            <v>2</v>
          </cell>
          <cell r="O116">
            <v>2</v>
          </cell>
          <cell r="P116">
            <v>2</v>
          </cell>
          <cell r="Q116">
            <v>2</v>
          </cell>
          <cell r="R116">
            <v>2</v>
          </cell>
          <cell r="S116">
            <v>2</v>
          </cell>
          <cell r="T116">
            <v>2</v>
          </cell>
          <cell r="U116">
            <v>2</v>
          </cell>
          <cell r="V116">
            <v>2</v>
          </cell>
          <cell r="W116">
            <v>2</v>
          </cell>
          <cell r="X116">
            <v>2</v>
          </cell>
          <cell r="Y116">
            <v>2</v>
          </cell>
          <cell r="Z116">
            <v>2</v>
          </cell>
          <cell r="AA116">
            <v>2</v>
          </cell>
          <cell r="AB116">
            <v>2</v>
          </cell>
          <cell r="AH116">
            <v>50</v>
          </cell>
        </row>
        <row r="117">
          <cell r="B117">
            <v>9.1000000000000085</v>
          </cell>
          <cell r="C117" t="str">
            <v>Salary of Peon – Sweeper</v>
          </cell>
          <cell r="D117">
            <v>0.6</v>
          </cell>
          <cell r="E117">
            <v>0.6</v>
          </cell>
          <cell r="F117">
            <v>0.6</v>
          </cell>
          <cell r="G117">
            <v>0.6</v>
          </cell>
          <cell r="H117">
            <v>0.6</v>
          </cell>
          <cell r="I117">
            <v>0.6</v>
          </cell>
          <cell r="J117">
            <v>0.6</v>
          </cell>
          <cell r="K117">
            <v>0.6</v>
          </cell>
          <cell r="L117">
            <v>0.6</v>
          </cell>
          <cell r="M117">
            <v>0.6</v>
          </cell>
          <cell r="N117">
            <v>0.6</v>
          </cell>
          <cell r="O117">
            <v>0.6</v>
          </cell>
          <cell r="P117">
            <v>0.6</v>
          </cell>
          <cell r="Q117">
            <v>0.6</v>
          </cell>
          <cell r="R117">
            <v>0.6</v>
          </cell>
          <cell r="S117">
            <v>0.6</v>
          </cell>
          <cell r="T117">
            <v>0.6</v>
          </cell>
          <cell r="U117">
            <v>0.6</v>
          </cell>
          <cell r="V117">
            <v>0.6</v>
          </cell>
          <cell r="W117">
            <v>0.6</v>
          </cell>
          <cell r="X117">
            <v>0.6</v>
          </cell>
          <cell r="Y117">
            <v>0.6</v>
          </cell>
          <cell r="Z117">
            <v>0.6</v>
          </cell>
          <cell r="AA117">
            <v>0.6</v>
          </cell>
          <cell r="AB117">
            <v>0.6</v>
          </cell>
          <cell r="AH117">
            <v>14.999999999999995</v>
          </cell>
        </row>
        <row r="118">
          <cell r="B118">
            <v>9.1100000000000101</v>
          </cell>
          <cell r="C118" t="str">
            <v>Rent of DPO</v>
          </cell>
          <cell r="D118">
            <v>0.6</v>
          </cell>
          <cell r="E118">
            <v>0.6</v>
          </cell>
          <cell r="F118">
            <v>0.6</v>
          </cell>
          <cell r="G118">
            <v>0.6</v>
          </cell>
          <cell r="H118">
            <v>0.6</v>
          </cell>
          <cell r="I118">
            <v>0.6</v>
          </cell>
          <cell r="J118">
            <v>0.6</v>
          </cell>
          <cell r="K118">
            <v>0.6</v>
          </cell>
          <cell r="L118">
            <v>0.6</v>
          </cell>
          <cell r="M118">
            <v>0.6</v>
          </cell>
          <cell r="N118">
            <v>0.6</v>
          </cell>
          <cell r="O118">
            <v>0.6</v>
          </cell>
          <cell r="P118">
            <v>0.6</v>
          </cell>
          <cell r="Q118">
            <v>0.6</v>
          </cell>
          <cell r="R118">
            <v>0.6</v>
          </cell>
          <cell r="S118">
            <v>0.6</v>
          </cell>
          <cell r="T118">
            <v>0.6</v>
          </cell>
          <cell r="U118">
            <v>0.6</v>
          </cell>
          <cell r="V118">
            <v>0.6</v>
          </cell>
          <cell r="W118">
            <v>0.6</v>
          </cell>
          <cell r="X118">
            <v>0.6</v>
          </cell>
          <cell r="Y118">
            <v>0.6</v>
          </cell>
          <cell r="Z118">
            <v>0.6</v>
          </cell>
          <cell r="AB118">
            <v>0.6</v>
          </cell>
          <cell r="AH118">
            <v>14.399999999999995</v>
          </cell>
        </row>
        <row r="119">
          <cell r="B119">
            <v>9.1200000000000117</v>
          </cell>
          <cell r="C119" t="str">
            <v>Consumable</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0.25</v>
          </cell>
          <cell r="U119">
            <v>0.5</v>
          </cell>
          <cell r="V119">
            <v>0.5</v>
          </cell>
          <cell r="W119">
            <v>0.25</v>
          </cell>
          <cell r="X119">
            <v>0.25</v>
          </cell>
          <cell r="Y119">
            <v>0.5</v>
          </cell>
          <cell r="Z119">
            <v>0.5</v>
          </cell>
          <cell r="AA119">
            <v>0.25</v>
          </cell>
          <cell r="AB119">
            <v>0.35</v>
          </cell>
          <cell r="AH119">
            <v>11.35</v>
          </cell>
        </row>
        <row r="120">
          <cell r="B120">
            <v>9.1300000000000132</v>
          </cell>
          <cell r="C120" t="str">
            <v>Stationary</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0.25</v>
          </cell>
          <cell r="U120">
            <v>0.5</v>
          </cell>
          <cell r="V120">
            <v>0.5</v>
          </cell>
          <cell r="W120">
            <v>0.25</v>
          </cell>
          <cell r="X120">
            <v>0.25</v>
          </cell>
          <cell r="Y120">
            <v>0.5</v>
          </cell>
          <cell r="Z120">
            <v>0.5</v>
          </cell>
          <cell r="AA120">
            <v>0.3</v>
          </cell>
          <cell r="AB120">
            <v>0.35</v>
          </cell>
          <cell r="AH120">
            <v>11.4</v>
          </cell>
        </row>
        <row r="121">
          <cell r="B121">
            <v>9.1400000000000148</v>
          </cell>
          <cell r="C121" t="str">
            <v>Water / Electricity / Telephone</v>
          </cell>
          <cell r="D121">
            <v>0.6</v>
          </cell>
          <cell r="E121">
            <v>0.6</v>
          </cell>
          <cell r="F121">
            <v>0.6</v>
          </cell>
          <cell r="G121">
            <v>0.6</v>
          </cell>
          <cell r="H121">
            <v>0.6</v>
          </cell>
          <cell r="I121">
            <v>0.6</v>
          </cell>
          <cell r="J121">
            <v>0.6</v>
          </cell>
          <cell r="K121">
            <v>0.6</v>
          </cell>
          <cell r="L121">
            <v>0.6</v>
          </cell>
          <cell r="M121">
            <v>0.6</v>
          </cell>
          <cell r="N121">
            <v>0.6</v>
          </cell>
          <cell r="O121">
            <v>0.6</v>
          </cell>
          <cell r="P121">
            <v>0.6</v>
          </cell>
          <cell r="Q121">
            <v>0.6</v>
          </cell>
          <cell r="R121">
            <v>0.6</v>
          </cell>
          <cell r="S121">
            <v>0.6</v>
          </cell>
          <cell r="T121">
            <v>0.3</v>
          </cell>
          <cell r="U121">
            <v>0.6</v>
          </cell>
          <cell r="V121">
            <v>0.6</v>
          </cell>
          <cell r="W121">
            <v>0.3</v>
          </cell>
          <cell r="X121">
            <v>0.3</v>
          </cell>
          <cell r="Y121">
            <v>0.6</v>
          </cell>
          <cell r="Z121">
            <v>0.6</v>
          </cell>
          <cell r="AA121">
            <v>0.3</v>
          </cell>
          <cell r="AB121">
            <v>0.6</v>
          </cell>
          <cell r="AH121">
            <v>13.799999999999999</v>
          </cell>
        </row>
        <row r="122">
          <cell r="B122">
            <v>9.1500000000000163</v>
          </cell>
          <cell r="C122" t="str">
            <v>Electricity / Telephone of BRC</v>
          </cell>
          <cell r="D122">
            <v>0.18</v>
          </cell>
          <cell r="E122">
            <v>0.18</v>
          </cell>
          <cell r="F122">
            <v>0.18</v>
          </cell>
          <cell r="G122">
            <v>0.18</v>
          </cell>
          <cell r="H122">
            <v>0.18</v>
          </cell>
          <cell r="I122">
            <v>0.18</v>
          </cell>
          <cell r="J122">
            <v>0.18</v>
          </cell>
          <cell r="K122">
            <v>0.18</v>
          </cell>
          <cell r="L122">
            <v>0.18</v>
          </cell>
          <cell r="M122">
            <v>0.18</v>
          </cell>
          <cell r="N122">
            <v>0.18</v>
          </cell>
          <cell r="O122">
            <v>0.18</v>
          </cell>
          <cell r="P122">
            <v>0.18</v>
          </cell>
          <cell r="Q122">
            <v>0.18</v>
          </cell>
          <cell r="R122">
            <v>0.18</v>
          </cell>
          <cell r="S122">
            <v>0.18</v>
          </cell>
          <cell r="T122">
            <v>0.1</v>
          </cell>
          <cell r="U122">
            <v>0.18</v>
          </cell>
          <cell r="V122">
            <v>0.18</v>
          </cell>
          <cell r="W122">
            <v>0.1</v>
          </cell>
          <cell r="X122">
            <v>0.1</v>
          </cell>
          <cell r="Y122">
            <v>0.18</v>
          </cell>
          <cell r="Z122">
            <v>0.18</v>
          </cell>
          <cell r="AA122">
            <v>0.18</v>
          </cell>
          <cell r="AB122">
            <v>0.18</v>
          </cell>
          <cell r="AH122">
            <v>4.2600000000000007</v>
          </cell>
        </row>
        <row r="123">
          <cell r="B123">
            <v>9.1600000000000179</v>
          </cell>
          <cell r="C123" t="str">
            <v>TA – DA other than Workshop</v>
          </cell>
          <cell r="D123">
            <v>0.25</v>
          </cell>
          <cell r="E123">
            <v>0.25</v>
          </cell>
          <cell r="F123">
            <v>0.25</v>
          </cell>
          <cell r="G123">
            <v>0.25</v>
          </cell>
          <cell r="H123">
            <v>0.25</v>
          </cell>
          <cell r="I123">
            <v>0.25</v>
          </cell>
          <cell r="J123">
            <v>0.25</v>
          </cell>
          <cell r="K123">
            <v>0.25</v>
          </cell>
          <cell r="L123">
            <v>0.25</v>
          </cell>
          <cell r="M123">
            <v>0.25</v>
          </cell>
          <cell r="N123">
            <v>0.25</v>
          </cell>
          <cell r="O123">
            <v>0.25</v>
          </cell>
          <cell r="P123">
            <v>0.25</v>
          </cell>
          <cell r="Q123">
            <v>0.25</v>
          </cell>
          <cell r="R123">
            <v>0.25</v>
          </cell>
          <cell r="S123">
            <v>0.25</v>
          </cell>
          <cell r="T123">
            <v>0.25</v>
          </cell>
          <cell r="U123">
            <v>0.25</v>
          </cell>
          <cell r="V123">
            <v>0.25</v>
          </cell>
          <cell r="W123">
            <v>0.25</v>
          </cell>
          <cell r="X123">
            <v>0.25</v>
          </cell>
          <cell r="Y123">
            <v>0.25</v>
          </cell>
          <cell r="Z123">
            <v>0.25</v>
          </cell>
          <cell r="AA123">
            <v>0.2</v>
          </cell>
          <cell r="AB123">
            <v>0.25</v>
          </cell>
          <cell r="AH123">
            <v>6.2</v>
          </cell>
        </row>
        <row r="124">
          <cell r="B124">
            <v>9.1700000000000195</v>
          </cell>
          <cell r="C124" t="str">
            <v>Hiring of Vehicle</v>
          </cell>
          <cell r="D124">
            <v>2.4</v>
          </cell>
          <cell r="E124">
            <v>2.4</v>
          </cell>
          <cell r="F124">
            <v>2.4</v>
          </cell>
          <cell r="G124">
            <v>2.4</v>
          </cell>
          <cell r="H124">
            <v>2.4</v>
          </cell>
          <cell r="I124">
            <v>2.4</v>
          </cell>
          <cell r="J124">
            <v>2.4</v>
          </cell>
          <cell r="K124">
            <v>2.4</v>
          </cell>
          <cell r="L124">
            <v>2.4</v>
          </cell>
          <cell r="M124">
            <v>2.4</v>
          </cell>
          <cell r="N124">
            <v>2.4</v>
          </cell>
          <cell r="O124">
            <v>2.4</v>
          </cell>
          <cell r="P124">
            <v>2.4</v>
          </cell>
          <cell r="Q124">
            <v>2.4</v>
          </cell>
          <cell r="R124">
            <v>2.4</v>
          </cell>
          <cell r="S124">
            <v>2.4</v>
          </cell>
          <cell r="T124">
            <v>2</v>
          </cell>
          <cell r="U124">
            <v>2.4</v>
          </cell>
          <cell r="V124">
            <v>2.4</v>
          </cell>
          <cell r="W124">
            <v>2</v>
          </cell>
          <cell r="X124">
            <v>2</v>
          </cell>
          <cell r="Y124">
            <v>2.4</v>
          </cell>
          <cell r="Z124">
            <v>2.4</v>
          </cell>
          <cell r="AA124">
            <v>0.7</v>
          </cell>
          <cell r="AB124">
            <v>2.4</v>
          </cell>
          <cell r="AH124">
            <v>57.099999999999987</v>
          </cell>
        </row>
        <row r="125">
          <cell r="B125">
            <v>9.180000000000021</v>
          </cell>
          <cell r="C125" t="str">
            <v>Salary of Expert</v>
          </cell>
          <cell r="D125">
            <v>3.6</v>
          </cell>
          <cell r="E125">
            <v>3.6</v>
          </cell>
          <cell r="F125">
            <v>3.6</v>
          </cell>
          <cell r="G125">
            <v>3.6</v>
          </cell>
          <cell r="H125">
            <v>3.6</v>
          </cell>
          <cell r="I125">
            <v>2.4</v>
          </cell>
          <cell r="J125">
            <v>3.6</v>
          </cell>
          <cell r="K125">
            <v>3.6</v>
          </cell>
          <cell r="L125">
            <v>3.6</v>
          </cell>
          <cell r="M125">
            <v>3.6</v>
          </cell>
          <cell r="N125">
            <v>3.6</v>
          </cell>
          <cell r="O125">
            <v>3.6</v>
          </cell>
          <cell r="P125">
            <v>3.6</v>
          </cell>
          <cell r="Q125">
            <v>2.4</v>
          </cell>
          <cell r="R125">
            <v>3.6</v>
          </cell>
          <cell r="S125">
            <v>3.6</v>
          </cell>
          <cell r="T125">
            <v>3.6</v>
          </cell>
          <cell r="U125">
            <v>3.6</v>
          </cell>
          <cell r="V125">
            <v>6</v>
          </cell>
          <cell r="W125">
            <v>3.6</v>
          </cell>
          <cell r="X125">
            <v>3.6</v>
          </cell>
          <cell r="Y125">
            <v>3.6</v>
          </cell>
          <cell r="Z125">
            <v>3.6</v>
          </cell>
          <cell r="AB125">
            <v>2.4</v>
          </cell>
          <cell r="AH125">
            <v>85.199999999999989</v>
          </cell>
        </row>
        <row r="127">
          <cell r="C127" t="str">
            <v>SUB TOTAL of J</v>
          </cell>
          <cell r="D127">
            <v>44.430000000000007</v>
          </cell>
          <cell r="E127">
            <v>33.510000000000005</v>
          </cell>
          <cell r="F127">
            <v>29.790000000000003</v>
          </cell>
          <cell r="G127">
            <v>44.97</v>
          </cell>
          <cell r="H127">
            <v>42.81</v>
          </cell>
          <cell r="I127">
            <v>25.590000000000003</v>
          </cell>
          <cell r="J127">
            <v>46.290000000000006</v>
          </cell>
          <cell r="K127">
            <v>33.090000000000003</v>
          </cell>
          <cell r="L127">
            <v>37.530000000000008</v>
          </cell>
          <cell r="M127">
            <v>37.230000000000004</v>
          </cell>
          <cell r="N127">
            <v>28.230000000000004</v>
          </cell>
          <cell r="O127">
            <v>33.090000000000003</v>
          </cell>
          <cell r="P127">
            <v>24.930000000000003</v>
          </cell>
          <cell r="Q127">
            <v>23.009999999999998</v>
          </cell>
          <cell r="R127">
            <v>40.110000000000007</v>
          </cell>
          <cell r="S127">
            <v>46.290000000000006</v>
          </cell>
          <cell r="T127">
            <v>40.39</v>
          </cell>
          <cell r="U127">
            <v>43.290000000000006</v>
          </cell>
          <cell r="V127">
            <v>50.97</v>
          </cell>
          <cell r="W127">
            <v>34.090000000000003</v>
          </cell>
          <cell r="X127">
            <v>42.730000000000004</v>
          </cell>
          <cell r="Y127">
            <v>40.110000000000007</v>
          </cell>
          <cell r="Z127">
            <v>35.550000000000004</v>
          </cell>
          <cell r="AA127">
            <v>16.37</v>
          </cell>
          <cell r="AB127">
            <v>18.569999999999997</v>
          </cell>
          <cell r="AC127">
            <v>0</v>
          </cell>
          <cell r="AD127">
            <v>0</v>
          </cell>
          <cell r="AE127">
            <v>0</v>
          </cell>
          <cell r="AF127">
            <v>0</v>
          </cell>
          <cell r="AG127">
            <v>0</v>
          </cell>
          <cell r="AH127">
            <v>892.97</v>
          </cell>
        </row>
        <row r="129">
          <cell r="A129" t="str">
            <v>K</v>
          </cell>
          <cell r="B129" t="str">
            <v>RESEARCH AND EVALUATION</v>
          </cell>
        </row>
        <row r="130">
          <cell r="AH130">
            <v>0</v>
          </cell>
        </row>
        <row r="131">
          <cell r="B131">
            <v>10.01</v>
          </cell>
          <cell r="C131" t="str">
            <v>Action Monitoring</v>
          </cell>
          <cell r="D131">
            <v>3.133</v>
          </cell>
          <cell r="E131">
            <v>3.4580000000000002</v>
          </cell>
          <cell r="F131">
            <v>2.9329999999999998</v>
          </cell>
          <cell r="G131">
            <v>4.6239999999999997</v>
          </cell>
          <cell r="H131">
            <v>6.3979999999999997</v>
          </cell>
          <cell r="I131">
            <v>2.6850000000000001</v>
          </cell>
          <cell r="J131">
            <v>7.9909999999999997</v>
          </cell>
          <cell r="K131">
            <v>3.7279999999999998</v>
          </cell>
          <cell r="L131">
            <v>5.992</v>
          </cell>
          <cell r="M131">
            <v>2.7720000000000002</v>
          </cell>
          <cell r="N131">
            <v>3.64</v>
          </cell>
          <cell r="O131">
            <v>3.3359999999999999</v>
          </cell>
          <cell r="P131">
            <v>2.286</v>
          </cell>
          <cell r="Q131">
            <v>2.4289999999999998</v>
          </cell>
          <cell r="R131">
            <v>4.0220000000000002</v>
          </cell>
          <cell r="S131">
            <v>7.6690000000000005</v>
          </cell>
          <cell r="T131">
            <v>8.5440000000000005</v>
          </cell>
          <cell r="U131">
            <v>4.9770000000000003</v>
          </cell>
          <cell r="V131">
            <v>4.4909999999999997</v>
          </cell>
          <cell r="W131">
            <v>5.4039999999999999</v>
          </cell>
          <cell r="X131">
            <v>3.3359999999999999</v>
          </cell>
          <cell r="Y131">
            <v>8.0540000000000003</v>
          </cell>
          <cell r="Z131">
            <v>5.415</v>
          </cell>
          <cell r="AA131">
            <v>1.0640000000000001</v>
          </cell>
          <cell r="AB131">
            <v>1.397</v>
          </cell>
          <cell r="AC131">
            <v>1.887</v>
          </cell>
          <cell r="AD131">
            <v>0.36399999999999999</v>
          </cell>
          <cell r="AE131">
            <v>0.43099999999999999</v>
          </cell>
          <cell r="AF131">
            <v>0.96299999999999997</v>
          </cell>
          <cell r="AH131">
            <v>113.423</v>
          </cell>
        </row>
        <row r="132">
          <cell r="B132">
            <v>10.02</v>
          </cell>
          <cell r="C132" t="str">
            <v>BRC Monitoring</v>
          </cell>
          <cell r="D132">
            <v>1.1879999999999999</v>
          </cell>
          <cell r="E132">
            <v>0.97199999999999998</v>
          </cell>
          <cell r="F132">
            <v>0.75600000000000001</v>
          </cell>
          <cell r="G132">
            <v>1.512</v>
          </cell>
          <cell r="H132">
            <v>1.512</v>
          </cell>
          <cell r="I132">
            <v>0.54</v>
          </cell>
          <cell r="J132">
            <v>1.296</v>
          </cell>
          <cell r="K132">
            <v>0.86399999999999999</v>
          </cell>
          <cell r="L132">
            <v>1.08</v>
          </cell>
          <cell r="M132">
            <v>1.1879999999999999</v>
          </cell>
          <cell r="N132">
            <v>0.54</v>
          </cell>
          <cell r="O132">
            <v>0.86399999999999999</v>
          </cell>
          <cell r="P132">
            <v>0.432</v>
          </cell>
          <cell r="Q132">
            <v>0.432</v>
          </cell>
          <cell r="R132">
            <v>1.1879999999999999</v>
          </cell>
          <cell r="S132">
            <v>1.296</v>
          </cell>
          <cell r="T132">
            <v>1.4039999999999999</v>
          </cell>
          <cell r="U132">
            <v>1.08</v>
          </cell>
          <cell r="V132">
            <v>1.512</v>
          </cell>
          <cell r="W132">
            <v>1.08</v>
          </cell>
          <cell r="X132">
            <v>1.08</v>
          </cell>
          <cell r="Y132">
            <v>1.1879999999999999</v>
          </cell>
          <cell r="Z132">
            <v>0.75600000000000001</v>
          </cell>
          <cell r="AA132">
            <v>0.32400000000000001</v>
          </cell>
          <cell r="AB132">
            <v>0.108</v>
          </cell>
          <cell r="AH132">
            <v>24.192000000000004</v>
          </cell>
        </row>
        <row r="133">
          <cell r="B133">
            <v>10.029999999999999</v>
          </cell>
          <cell r="C133" t="str">
            <v>CRC Monitoring</v>
          </cell>
          <cell r="D133">
            <v>6.72</v>
          </cell>
          <cell r="E133">
            <v>4.6079999999999997</v>
          </cell>
          <cell r="F133">
            <v>3.3119999999999998</v>
          </cell>
          <cell r="G133">
            <v>7.1520000000000001</v>
          </cell>
          <cell r="H133">
            <v>10.464</v>
          </cell>
          <cell r="I133">
            <v>4.032</v>
          </cell>
          <cell r="J133">
            <v>10.08</v>
          </cell>
          <cell r="K133">
            <v>6</v>
          </cell>
          <cell r="L133">
            <v>8.9759999999999991</v>
          </cell>
          <cell r="M133">
            <v>5.8079999999999998</v>
          </cell>
          <cell r="N133">
            <v>4.944</v>
          </cell>
          <cell r="O133">
            <v>4.8959999999999999</v>
          </cell>
          <cell r="P133">
            <v>2.7359999999999998</v>
          </cell>
          <cell r="Q133">
            <v>3.36</v>
          </cell>
          <cell r="R133">
            <v>6.96</v>
          </cell>
          <cell r="S133">
            <v>9.6</v>
          </cell>
          <cell r="T133">
            <v>10.272</v>
          </cell>
          <cell r="U133">
            <v>6.9119999999999999</v>
          </cell>
          <cell r="V133">
            <v>7.8719999999999999</v>
          </cell>
          <cell r="W133">
            <v>8.4480000000000004</v>
          </cell>
          <cell r="X133">
            <v>6.48</v>
          </cell>
          <cell r="Y133">
            <v>7.968</v>
          </cell>
          <cell r="Z133">
            <v>4.5599999999999996</v>
          </cell>
          <cell r="AA133">
            <v>1.6320000000000001</v>
          </cell>
          <cell r="AB133">
            <v>1.536</v>
          </cell>
          <cell r="AC133">
            <v>2.0640000000000001</v>
          </cell>
          <cell r="AD133">
            <v>1.1040000000000001</v>
          </cell>
          <cell r="AE133">
            <v>0.76800000000000002</v>
          </cell>
          <cell r="AF133">
            <v>1.5840000000000001</v>
          </cell>
          <cell r="AH133">
            <v>160.84799999999998</v>
          </cell>
        </row>
        <row r="134">
          <cell r="B134">
            <v>10.039999999999999</v>
          </cell>
          <cell r="C134" t="str">
            <v>Monitoring Expenditure of TRP</v>
          </cell>
          <cell r="D134">
            <v>6.3</v>
          </cell>
          <cell r="E134">
            <v>2.7</v>
          </cell>
          <cell r="F134">
            <v>2.1</v>
          </cell>
          <cell r="G134">
            <v>5.0999999999999996</v>
          </cell>
          <cell r="H134">
            <v>4.2</v>
          </cell>
          <cell r="I134">
            <v>1.8</v>
          </cell>
          <cell r="J134">
            <v>6.6</v>
          </cell>
          <cell r="K134">
            <v>3</v>
          </cell>
          <cell r="L134">
            <v>3.9</v>
          </cell>
          <cell r="M134">
            <v>3.3</v>
          </cell>
          <cell r="N134">
            <v>2.4</v>
          </cell>
          <cell r="O134">
            <v>3</v>
          </cell>
          <cell r="P134">
            <v>1.5</v>
          </cell>
          <cell r="Q134">
            <v>1.2</v>
          </cell>
          <cell r="R134">
            <v>4.5</v>
          </cell>
          <cell r="S134">
            <v>6.6</v>
          </cell>
          <cell r="T134">
            <v>4.2</v>
          </cell>
          <cell r="U134">
            <v>6.3</v>
          </cell>
          <cell r="V134">
            <v>6.6</v>
          </cell>
          <cell r="W134">
            <v>3</v>
          </cell>
          <cell r="X134">
            <v>6.6</v>
          </cell>
          <cell r="Y134">
            <v>4.5</v>
          </cell>
          <cell r="Z134">
            <v>4.5</v>
          </cell>
          <cell r="AA134">
            <v>1.5</v>
          </cell>
          <cell r="AB134">
            <v>0.9</v>
          </cell>
          <cell r="AH134">
            <v>96.3</v>
          </cell>
        </row>
        <row r="136">
          <cell r="C136" t="str">
            <v>SUB TOTAL of K</v>
          </cell>
          <cell r="D136">
            <v>17.341000000000001</v>
          </cell>
          <cell r="E136">
            <v>11.738</v>
          </cell>
          <cell r="F136">
            <v>9.1009999999999991</v>
          </cell>
          <cell r="G136">
            <v>18.387999999999998</v>
          </cell>
          <cell r="H136">
            <v>22.574000000000002</v>
          </cell>
          <cell r="I136">
            <v>9.0570000000000004</v>
          </cell>
          <cell r="J136">
            <v>25.966999999999999</v>
          </cell>
          <cell r="K136">
            <v>13.591999999999999</v>
          </cell>
          <cell r="L136">
            <v>19.947999999999997</v>
          </cell>
          <cell r="M136">
            <v>13.068000000000001</v>
          </cell>
          <cell r="N136">
            <v>11.523999999999999</v>
          </cell>
          <cell r="O136">
            <v>12.096</v>
          </cell>
          <cell r="P136">
            <v>6.9539999999999997</v>
          </cell>
          <cell r="Q136">
            <v>7.4210000000000003</v>
          </cell>
          <cell r="R136">
            <v>16.670000000000002</v>
          </cell>
          <cell r="S136">
            <v>25.164999999999999</v>
          </cell>
          <cell r="T136">
            <v>24.419999999999998</v>
          </cell>
          <cell r="U136">
            <v>19.269000000000002</v>
          </cell>
          <cell r="V136">
            <v>20.475000000000001</v>
          </cell>
          <cell r="W136">
            <v>17.932000000000002</v>
          </cell>
          <cell r="X136">
            <v>17.496000000000002</v>
          </cell>
          <cell r="Y136">
            <v>21.71</v>
          </cell>
          <cell r="Z136">
            <v>15.231</v>
          </cell>
          <cell r="AA136">
            <v>4.5200000000000005</v>
          </cell>
          <cell r="AB136">
            <v>3.9410000000000003</v>
          </cell>
          <cell r="AC136">
            <v>3.9510000000000001</v>
          </cell>
          <cell r="AD136">
            <v>1.468</v>
          </cell>
          <cell r="AE136">
            <v>1.1990000000000001</v>
          </cell>
          <cell r="AF136">
            <v>2.5470000000000002</v>
          </cell>
          <cell r="AG136">
            <v>0</v>
          </cell>
          <cell r="AH136">
            <v>394.76300000000003</v>
          </cell>
        </row>
        <row r="138">
          <cell r="A138" t="str">
            <v>L</v>
          </cell>
          <cell r="B138" t="str">
            <v>SCHOOL GRANT</v>
          </cell>
        </row>
        <row r="140">
          <cell r="B140">
            <v>11.01</v>
          </cell>
          <cell r="C140" t="str">
            <v>Primary School Grant</v>
          </cell>
          <cell r="D140">
            <v>17.899999999999999</v>
          </cell>
          <cell r="E140">
            <v>19.760000000000002</v>
          </cell>
          <cell r="F140">
            <v>16.760000000000002</v>
          </cell>
          <cell r="G140">
            <v>26.42</v>
          </cell>
          <cell r="H140">
            <v>36.56</v>
          </cell>
          <cell r="I140">
            <v>15.34</v>
          </cell>
          <cell r="J140">
            <v>45.66</v>
          </cell>
          <cell r="K140">
            <v>21.3</v>
          </cell>
          <cell r="L140">
            <v>34.24</v>
          </cell>
          <cell r="M140">
            <v>15.84</v>
          </cell>
          <cell r="N140">
            <v>20.8</v>
          </cell>
          <cell r="O140">
            <v>19.059999999999999</v>
          </cell>
          <cell r="P140">
            <v>13.06</v>
          </cell>
          <cell r="Q140">
            <v>13.88</v>
          </cell>
          <cell r="R140">
            <v>22.98</v>
          </cell>
          <cell r="S140">
            <v>43.82</v>
          </cell>
          <cell r="T140">
            <v>48.82</v>
          </cell>
          <cell r="U140">
            <v>28.44</v>
          </cell>
          <cell r="V140">
            <v>25.66</v>
          </cell>
          <cell r="W140">
            <v>30.88</v>
          </cell>
          <cell r="X140">
            <v>19.059999999999999</v>
          </cell>
          <cell r="Y140">
            <v>46.02</v>
          </cell>
          <cell r="Z140">
            <v>30.94</v>
          </cell>
          <cell r="AA140">
            <v>6.08</v>
          </cell>
          <cell r="AB140">
            <v>7.98</v>
          </cell>
          <cell r="AC140">
            <v>10.78</v>
          </cell>
          <cell r="AD140">
            <v>2.08</v>
          </cell>
          <cell r="AE140">
            <v>2.46</v>
          </cell>
          <cell r="AF140">
            <v>5.5</v>
          </cell>
          <cell r="AH140">
            <v>648.08000000000015</v>
          </cell>
        </row>
        <row r="141">
          <cell r="B141">
            <v>11.02</v>
          </cell>
          <cell r="C141" t="str">
            <v>Upper Primary School Grant</v>
          </cell>
          <cell r="D141">
            <v>17.02</v>
          </cell>
          <cell r="E141">
            <v>16.68</v>
          </cell>
          <cell r="F141">
            <v>12.88</v>
          </cell>
          <cell r="G141">
            <v>24.74</v>
          </cell>
          <cell r="H141">
            <v>16.34</v>
          </cell>
          <cell r="I141">
            <v>10.08</v>
          </cell>
          <cell r="J141">
            <v>16.739999999999998</v>
          </cell>
          <cell r="K141">
            <v>15.52</v>
          </cell>
          <cell r="L141">
            <v>19.5</v>
          </cell>
          <cell r="M141">
            <v>14.52</v>
          </cell>
          <cell r="N141">
            <v>9.92</v>
          </cell>
          <cell r="O141">
            <v>13.82</v>
          </cell>
          <cell r="P141">
            <v>10.38</v>
          </cell>
          <cell r="Q141">
            <v>8.14</v>
          </cell>
          <cell r="R141">
            <v>21.88</v>
          </cell>
          <cell r="S141">
            <v>22.9</v>
          </cell>
          <cell r="T141">
            <v>24.72</v>
          </cell>
          <cell r="U141">
            <v>24.02</v>
          </cell>
          <cell r="V141">
            <v>21.66</v>
          </cell>
          <cell r="W141">
            <v>25.7</v>
          </cell>
          <cell r="X141">
            <v>17.04</v>
          </cell>
          <cell r="Y141">
            <v>23.62</v>
          </cell>
          <cell r="Z141">
            <v>13.02</v>
          </cell>
          <cell r="AA141">
            <v>4.5199999999999996</v>
          </cell>
          <cell r="AB141">
            <v>2.2599999999999998</v>
          </cell>
          <cell r="AC141">
            <v>6.32</v>
          </cell>
          <cell r="AD141">
            <v>1.54</v>
          </cell>
          <cell r="AE141">
            <v>2.38</v>
          </cell>
          <cell r="AF141">
            <v>5.16</v>
          </cell>
          <cell r="AH141">
            <v>423.02</v>
          </cell>
        </row>
        <row r="143">
          <cell r="C143" t="str">
            <v>SUB TOTAL of L</v>
          </cell>
          <cell r="D143">
            <v>34.92</v>
          </cell>
          <cell r="E143">
            <v>36.44</v>
          </cell>
          <cell r="F143">
            <v>29.64</v>
          </cell>
          <cell r="G143">
            <v>51.16</v>
          </cell>
          <cell r="H143">
            <v>52.900000000000006</v>
          </cell>
          <cell r="I143">
            <v>25.42</v>
          </cell>
          <cell r="J143">
            <v>62.399999999999991</v>
          </cell>
          <cell r="K143">
            <v>36.82</v>
          </cell>
          <cell r="L143">
            <v>53.74</v>
          </cell>
          <cell r="M143">
            <v>30.36</v>
          </cell>
          <cell r="N143">
            <v>30.72</v>
          </cell>
          <cell r="O143">
            <v>32.879999999999995</v>
          </cell>
          <cell r="P143">
            <v>23.44</v>
          </cell>
          <cell r="Q143">
            <v>22.020000000000003</v>
          </cell>
          <cell r="R143">
            <v>44.86</v>
          </cell>
          <cell r="S143">
            <v>66.72</v>
          </cell>
          <cell r="T143">
            <v>73.539999999999992</v>
          </cell>
          <cell r="U143">
            <v>52.46</v>
          </cell>
          <cell r="V143">
            <v>47.32</v>
          </cell>
          <cell r="W143">
            <v>56.58</v>
          </cell>
          <cell r="X143">
            <v>36.099999999999994</v>
          </cell>
          <cell r="Y143">
            <v>69.64</v>
          </cell>
          <cell r="Z143">
            <v>43.96</v>
          </cell>
          <cell r="AA143">
            <v>10.6</v>
          </cell>
          <cell r="AB143">
            <v>10.24</v>
          </cell>
          <cell r="AC143">
            <v>17.100000000000001</v>
          </cell>
          <cell r="AD143">
            <v>3.62</v>
          </cell>
          <cell r="AE143">
            <v>4.84</v>
          </cell>
          <cell r="AF143">
            <v>10.66</v>
          </cell>
          <cell r="AG143">
            <v>0</v>
          </cell>
          <cell r="AH143">
            <v>1071.0999999999999</v>
          </cell>
        </row>
        <row r="146">
          <cell r="A146" t="str">
            <v>M</v>
          </cell>
          <cell r="B146" t="str">
            <v>TEACHERS GRANT</v>
          </cell>
        </row>
        <row r="148">
          <cell r="B148">
            <v>12.01</v>
          </cell>
          <cell r="C148" t="str">
            <v>Primary Teachers Grant</v>
          </cell>
          <cell r="D148">
            <v>31.285</v>
          </cell>
          <cell r="E148">
            <v>33.78</v>
          </cell>
          <cell r="F148">
            <v>23.984999999999999</v>
          </cell>
          <cell r="G148">
            <v>35.9</v>
          </cell>
          <cell r="H148">
            <v>40.340000000000003</v>
          </cell>
          <cell r="I148">
            <v>21.504999999999999</v>
          </cell>
          <cell r="J148">
            <v>47.53</v>
          </cell>
          <cell r="K148">
            <v>33.505000000000003</v>
          </cell>
          <cell r="L148">
            <v>44.585000000000001</v>
          </cell>
          <cell r="M148">
            <v>26.175000000000001</v>
          </cell>
          <cell r="N148">
            <v>25.055</v>
          </cell>
          <cell r="O148">
            <v>24.135000000000002</v>
          </cell>
          <cell r="P148">
            <v>20.725000000000001</v>
          </cell>
          <cell r="Q148">
            <v>11.865</v>
          </cell>
          <cell r="R148">
            <v>48.68</v>
          </cell>
          <cell r="S148">
            <v>58.07</v>
          </cell>
          <cell r="T148">
            <v>52.655000000000001</v>
          </cell>
          <cell r="U148">
            <v>32.17</v>
          </cell>
          <cell r="V148">
            <v>44.494999999999997</v>
          </cell>
          <cell r="W148">
            <v>28.8</v>
          </cell>
          <cell r="X148">
            <v>31.06</v>
          </cell>
          <cell r="Y148">
            <v>51.094999999999999</v>
          </cell>
          <cell r="Z148">
            <v>37.055</v>
          </cell>
          <cell r="AA148">
            <v>8.4</v>
          </cell>
          <cell r="AB148">
            <v>6.77</v>
          </cell>
          <cell r="AC148">
            <v>25.2</v>
          </cell>
          <cell r="AD148">
            <v>4.5350000000000001</v>
          </cell>
          <cell r="AE148">
            <v>5.9649999999999999</v>
          </cell>
          <cell r="AF148">
            <v>17.2</v>
          </cell>
          <cell r="AH148">
            <v>872.51999999999987</v>
          </cell>
        </row>
        <row r="149">
          <cell r="B149">
            <v>12.02</v>
          </cell>
          <cell r="C149" t="str">
            <v>Upper Primary Teachers  Grant</v>
          </cell>
          <cell r="AH149">
            <v>0</v>
          </cell>
        </row>
        <row r="151">
          <cell r="A151" t="str">
            <v xml:space="preserve">    </v>
          </cell>
          <cell r="C151" t="str">
            <v>SUB TOTAL of M</v>
          </cell>
          <cell r="D151">
            <v>31.285</v>
          </cell>
          <cell r="E151">
            <v>33.78</v>
          </cell>
          <cell r="F151">
            <v>23.984999999999999</v>
          </cell>
          <cell r="G151">
            <v>35.9</v>
          </cell>
          <cell r="H151">
            <v>40.340000000000003</v>
          </cell>
          <cell r="I151">
            <v>21.504999999999999</v>
          </cell>
          <cell r="J151">
            <v>47.53</v>
          </cell>
          <cell r="K151">
            <v>33.505000000000003</v>
          </cell>
          <cell r="L151">
            <v>44.585000000000001</v>
          </cell>
          <cell r="M151">
            <v>26.175000000000001</v>
          </cell>
          <cell r="N151">
            <v>25.055</v>
          </cell>
          <cell r="O151">
            <v>24.135000000000002</v>
          </cell>
          <cell r="P151">
            <v>20.725000000000001</v>
          </cell>
          <cell r="Q151">
            <v>11.865</v>
          </cell>
          <cell r="R151">
            <v>48.68</v>
          </cell>
          <cell r="S151">
            <v>58.07</v>
          </cell>
          <cell r="T151">
            <v>52.655000000000001</v>
          </cell>
          <cell r="U151">
            <v>32.17</v>
          </cell>
          <cell r="V151">
            <v>44.494999999999997</v>
          </cell>
          <cell r="W151">
            <v>28.8</v>
          </cell>
          <cell r="X151">
            <v>31.06</v>
          </cell>
          <cell r="Y151">
            <v>51.094999999999999</v>
          </cell>
          <cell r="Z151">
            <v>37.055</v>
          </cell>
          <cell r="AA151">
            <v>8.4</v>
          </cell>
          <cell r="AB151">
            <v>6.77</v>
          </cell>
          <cell r="AC151">
            <v>25.2</v>
          </cell>
          <cell r="AD151">
            <v>4.5350000000000001</v>
          </cell>
          <cell r="AE151">
            <v>5.9649999999999999</v>
          </cell>
          <cell r="AF151">
            <v>17.2</v>
          </cell>
          <cell r="AG151">
            <v>0</v>
          </cell>
          <cell r="AH151">
            <v>872.51999999999987</v>
          </cell>
        </row>
        <row r="153">
          <cell r="A153" t="str">
            <v>N</v>
          </cell>
          <cell r="B153" t="str">
            <v>TEACHERS SALARY</v>
          </cell>
        </row>
        <row r="155">
          <cell r="B155">
            <v>13.01</v>
          </cell>
          <cell r="C155" t="str">
            <v>Primary New Teachers</v>
          </cell>
          <cell r="AH155">
            <v>0</v>
          </cell>
        </row>
        <row r="156">
          <cell r="B156">
            <v>13.02</v>
          </cell>
          <cell r="C156" t="str">
            <v>U P New Teachers Salary</v>
          </cell>
          <cell r="AH156">
            <v>0</v>
          </cell>
        </row>
        <row r="157">
          <cell r="B157">
            <v>13.03</v>
          </cell>
          <cell r="C157" t="str">
            <v>New Other</v>
          </cell>
          <cell r="AH157">
            <v>0</v>
          </cell>
        </row>
        <row r="159">
          <cell r="C159" t="str">
            <v>SUB TOTAL of N</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1">
          <cell r="A161" t="str">
            <v>O</v>
          </cell>
          <cell r="B161" t="str">
            <v>TEACHING LEARNING EQUIPMENT</v>
          </cell>
        </row>
        <row r="163">
          <cell r="B163">
            <v>15.01</v>
          </cell>
          <cell r="C163" t="str">
            <v>TLE- New Primary</v>
          </cell>
          <cell r="AH163">
            <v>0</v>
          </cell>
        </row>
        <row r="164">
          <cell r="B164">
            <v>15.02</v>
          </cell>
          <cell r="C164" t="str">
            <v>TLE -New Upper Primary</v>
          </cell>
          <cell r="AH164">
            <v>0</v>
          </cell>
        </row>
        <row r="165">
          <cell r="B165">
            <v>15.03</v>
          </cell>
          <cell r="C165" t="str">
            <v>UPS Not Covered under OBB</v>
          </cell>
          <cell r="D165">
            <v>73.5</v>
          </cell>
          <cell r="F165">
            <v>20</v>
          </cell>
          <cell r="G165">
            <v>6.5</v>
          </cell>
          <cell r="H165">
            <v>275</v>
          </cell>
          <cell r="J165">
            <v>4.5</v>
          </cell>
          <cell r="L165">
            <v>8</v>
          </cell>
          <cell r="M165">
            <v>16</v>
          </cell>
          <cell r="N165">
            <v>100.5</v>
          </cell>
          <cell r="O165">
            <v>15</v>
          </cell>
          <cell r="P165">
            <v>85.5</v>
          </cell>
          <cell r="Q165">
            <v>32</v>
          </cell>
          <cell r="R165">
            <v>82.5</v>
          </cell>
          <cell r="S165">
            <v>65.5</v>
          </cell>
          <cell r="T165">
            <v>97</v>
          </cell>
          <cell r="V165">
            <v>3</v>
          </cell>
          <cell r="X165">
            <v>135.5</v>
          </cell>
          <cell r="Z165">
            <v>53.5</v>
          </cell>
          <cell r="AB165">
            <v>23.5</v>
          </cell>
          <cell r="AE165">
            <v>0.5</v>
          </cell>
          <cell r="AH165">
            <v>1097.5</v>
          </cell>
        </row>
        <row r="166">
          <cell r="B166">
            <v>15.04</v>
          </cell>
          <cell r="C166" t="str">
            <v>Other (TLE)</v>
          </cell>
          <cell r="AH166">
            <v>0</v>
          </cell>
        </row>
        <row r="168">
          <cell r="C168" t="str">
            <v>SUB TOTAL of O</v>
          </cell>
          <cell r="D168">
            <v>73.5</v>
          </cell>
          <cell r="E168">
            <v>0</v>
          </cell>
          <cell r="F168">
            <v>20</v>
          </cell>
          <cell r="G168">
            <v>6.5</v>
          </cell>
          <cell r="H168">
            <v>275</v>
          </cell>
          <cell r="I168">
            <v>0</v>
          </cell>
          <cell r="J168">
            <v>4.5</v>
          </cell>
          <cell r="K168">
            <v>0</v>
          </cell>
          <cell r="L168">
            <v>8</v>
          </cell>
          <cell r="M168">
            <v>16</v>
          </cell>
          <cell r="N168">
            <v>100.5</v>
          </cell>
          <cell r="O168">
            <v>15</v>
          </cell>
          <cell r="P168">
            <v>85.5</v>
          </cell>
          <cell r="Q168">
            <v>32</v>
          </cell>
          <cell r="R168">
            <v>82.5</v>
          </cell>
          <cell r="S168">
            <v>65.5</v>
          </cell>
          <cell r="T168">
            <v>97</v>
          </cell>
          <cell r="U168">
            <v>0</v>
          </cell>
          <cell r="V168">
            <v>3</v>
          </cell>
          <cell r="W168">
            <v>0</v>
          </cell>
          <cell r="X168">
            <v>135.5</v>
          </cell>
          <cell r="Y168">
            <v>0</v>
          </cell>
          <cell r="Z168">
            <v>53.5</v>
          </cell>
          <cell r="AA168">
            <v>0</v>
          </cell>
          <cell r="AB168">
            <v>23.5</v>
          </cell>
          <cell r="AC168">
            <v>0</v>
          </cell>
          <cell r="AD168">
            <v>0</v>
          </cell>
          <cell r="AE168">
            <v>0.5</v>
          </cell>
          <cell r="AF168">
            <v>0</v>
          </cell>
          <cell r="AG168">
            <v>0</v>
          </cell>
          <cell r="AH168">
            <v>1097.5</v>
          </cell>
        </row>
        <row r="170">
          <cell r="A170" t="str">
            <v>P</v>
          </cell>
          <cell r="B170" t="str">
            <v>TEACHERS TRAINNING</v>
          </cell>
        </row>
        <row r="172">
          <cell r="B172">
            <v>16.010000000000002</v>
          </cell>
          <cell r="C172" t="str">
            <v>Inservice Teachers Trainning</v>
          </cell>
          <cell r="D172">
            <v>87.597999999999999</v>
          </cell>
          <cell r="E172">
            <v>94.584000000000003</v>
          </cell>
          <cell r="F172">
            <v>67.158000000000001</v>
          </cell>
          <cell r="G172">
            <v>100.52</v>
          </cell>
          <cell r="H172">
            <v>112.952</v>
          </cell>
          <cell r="I172">
            <v>60.213999999999999</v>
          </cell>
          <cell r="J172">
            <v>133.084</v>
          </cell>
          <cell r="K172">
            <v>93.813999999999993</v>
          </cell>
          <cell r="L172">
            <v>124.83799999999999</v>
          </cell>
          <cell r="M172">
            <v>73.290000000000006</v>
          </cell>
          <cell r="N172">
            <v>70.153999999999996</v>
          </cell>
          <cell r="O172">
            <v>67.578000000000003</v>
          </cell>
          <cell r="P172">
            <v>58.03</v>
          </cell>
          <cell r="Q172">
            <v>33.222000000000001</v>
          </cell>
          <cell r="R172">
            <v>136.304</v>
          </cell>
          <cell r="S172">
            <v>162.596</v>
          </cell>
          <cell r="T172">
            <v>147.434</v>
          </cell>
          <cell r="U172">
            <v>90.075999999999993</v>
          </cell>
          <cell r="V172">
            <v>124.586</v>
          </cell>
          <cell r="W172">
            <v>80.64</v>
          </cell>
          <cell r="X172">
            <v>86.968000000000004</v>
          </cell>
          <cell r="Y172">
            <v>143.066</v>
          </cell>
          <cell r="Z172">
            <v>103.754</v>
          </cell>
          <cell r="AA172">
            <v>23.52</v>
          </cell>
          <cell r="AB172">
            <v>18.956</v>
          </cell>
          <cell r="AC172">
            <v>70.56</v>
          </cell>
          <cell r="AD172">
            <v>12.698</v>
          </cell>
          <cell r="AE172">
            <v>16.702000000000002</v>
          </cell>
          <cell r="AF172">
            <v>48.16</v>
          </cell>
          <cell r="AH172">
            <v>2443.056</v>
          </cell>
        </row>
        <row r="173">
          <cell r="B173">
            <v>16.02</v>
          </cell>
          <cell r="C173" t="str">
            <v>New Recruited Teachers Trainning</v>
          </cell>
          <cell r="AH173">
            <v>0</v>
          </cell>
        </row>
        <row r="174">
          <cell r="B174">
            <v>16.03</v>
          </cell>
          <cell r="C174" t="str">
            <v>Untrained</v>
          </cell>
          <cell r="AH174">
            <v>0</v>
          </cell>
        </row>
        <row r="175">
          <cell r="B175">
            <v>16.04</v>
          </cell>
          <cell r="C175" t="str">
            <v>Others</v>
          </cell>
          <cell r="AH175">
            <v>0</v>
          </cell>
        </row>
        <row r="177">
          <cell r="C177" t="str">
            <v>SUB TOTAL of P</v>
          </cell>
          <cell r="D177">
            <v>87.597999999999999</v>
          </cell>
          <cell r="E177">
            <v>94.584000000000003</v>
          </cell>
          <cell r="F177">
            <v>67.158000000000001</v>
          </cell>
          <cell r="G177">
            <v>100.52</v>
          </cell>
          <cell r="H177">
            <v>112.952</v>
          </cell>
          <cell r="I177">
            <v>60.213999999999999</v>
          </cell>
          <cell r="J177">
            <v>133.084</v>
          </cell>
          <cell r="K177">
            <v>93.813999999999993</v>
          </cell>
          <cell r="L177">
            <v>124.83799999999999</v>
          </cell>
          <cell r="M177">
            <v>73.290000000000006</v>
          </cell>
          <cell r="N177">
            <v>70.153999999999996</v>
          </cell>
          <cell r="O177">
            <v>67.578000000000003</v>
          </cell>
          <cell r="P177">
            <v>58.03</v>
          </cell>
          <cell r="Q177">
            <v>33.222000000000001</v>
          </cell>
          <cell r="R177">
            <v>136.304</v>
          </cell>
          <cell r="S177">
            <v>162.596</v>
          </cell>
          <cell r="T177">
            <v>147.434</v>
          </cell>
          <cell r="U177">
            <v>90.075999999999993</v>
          </cell>
          <cell r="V177">
            <v>124.586</v>
          </cell>
          <cell r="W177">
            <v>80.64</v>
          </cell>
          <cell r="X177">
            <v>86.968000000000004</v>
          </cell>
          <cell r="Y177">
            <v>143.066</v>
          </cell>
          <cell r="Z177">
            <v>103.754</v>
          </cell>
          <cell r="AA177">
            <v>23.52</v>
          </cell>
          <cell r="AB177">
            <v>18.956</v>
          </cell>
          <cell r="AC177">
            <v>70.56</v>
          </cell>
          <cell r="AD177">
            <v>12.698</v>
          </cell>
          <cell r="AE177">
            <v>16.702000000000002</v>
          </cell>
          <cell r="AF177">
            <v>48.16</v>
          </cell>
          <cell r="AG177">
            <v>0</v>
          </cell>
          <cell r="AH177">
            <v>2443.056</v>
          </cell>
        </row>
        <row r="179">
          <cell r="A179" t="str">
            <v>Q</v>
          </cell>
          <cell r="B179" t="str">
            <v>COMMUNITY MOBILIZATION</v>
          </cell>
        </row>
        <row r="181">
          <cell r="B181">
            <v>17.010000000000002</v>
          </cell>
          <cell r="C181" t="str">
            <v>Community Mobilization</v>
          </cell>
          <cell r="D181">
            <v>2.3959999999999999</v>
          </cell>
          <cell r="E181">
            <v>3.1989999999999998</v>
          </cell>
          <cell r="F181">
            <v>2.2629999999999999</v>
          </cell>
          <cell r="G181">
            <v>3.8079999999999998</v>
          </cell>
          <cell r="H181">
            <v>5.266</v>
          </cell>
          <cell r="I181">
            <v>1.9159999999999999</v>
          </cell>
          <cell r="J181">
            <v>6.4740000000000002</v>
          </cell>
          <cell r="K181">
            <v>2.1520000000000001</v>
          </cell>
          <cell r="L181">
            <v>3.528</v>
          </cell>
          <cell r="M181">
            <v>2.597</v>
          </cell>
          <cell r="N181">
            <v>2.4119999999999999</v>
          </cell>
          <cell r="O181">
            <v>2.7439999999999998</v>
          </cell>
          <cell r="P181">
            <v>1.48</v>
          </cell>
          <cell r="Q181">
            <v>2.153</v>
          </cell>
          <cell r="R181">
            <v>3.496</v>
          </cell>
          <cell r="S181">
            <v>5.9050000000000002</v>
          </cell>
          <cell r="T181">
            <v>6.2</v>
          </cell>
          <cell r="U181">
            <v>3.3940000000000001</v>
          </cell>
          <cell r="V181">
            <v>3.7429999999999999</v>
          </cell>
          <cell r="W181">
            <v>4.62</v>
          </cell>
          <cell r="X181">
            <v>2.7970000000000002</v>
          </cell>
          <cell r="Y181">
            <v>6.7549999999999999</v>
          </cell>
          <cell r="Z181">
            <v>3.5289999999999999</v>
          </cell>
          <cell r="AA181">
            <v>0.74199999999999999</v>
          </cell>
          <cell r="AB181">
            <v>1.2250000000000001</v>
          </cell>
          <cell r="AC181">
            <v>0.75</v>
          </cell>
          <cell r="AD181">
            <v>0.18</v>
          </cell>
          <cell r="AE181">
            <v>0.186</v>
          </cell>
          <cell r="AF181">
            <v>0.40900000000000003</v>
          </cell>
          <cell r="AH181">
            <v>86.319000000000017</v>
          </cell>
        </row>
        <row r="183">
          <cell r="C183" t="str">
            <v>SUB TOTAL of Q</v>
          </cell>
          <cell r="D183">
            <v>2.3959999999999999</v>
          </cell>
          <cell r="E183">
            <v>3.1989999999999998</v>
          </cell>
          <cell r="F183">
            <v>2.2629999999999999</v>
          </cell>
          <cell r="G183">
            <v>3.8079999999999998</v>
          </cell>
          <cell r="H183">
            <v>5.266</v>
          </cell>
          <cell r="I183">
            <v>1.9159999999999999</v>
          </cell>
          <cell r="J183">
            <v>6.4740000000000002</v>
          </cell>
          <cell r="K183">
            <v>2.1520000000000001</v>
          </cell>
          <cell r="L183">
            <v>3.528</v>
          </cell>
          <cell r="M183">
            <v>2.597</v>
          </cell>
          <cell r="N183">
            <v>2.4119999999999999</v>
          </cell>
          <cell r="O183">
            <v>2.7439999999999998</v>
          </cell>
          <cell r="P183">
            <v>1.48</v>
          </cell>
          <cell r="Q183">
            <v>2.153</v>
          </cell>
          <cell r="R183">
            <v>3.496</v>
          </cell>
          <cell r="S183">
            <v>5.9050000000000002</v>
          </cell>
          <cell r="T183">
            <v>6.2</v>
          </cell>
          <cell r="U183">
            <v>3.3940000000000001</v>
          </cell>
          <cell r="V183">
            <v>3.7429999999999999</v>
          </cell>
          <cell r="W183">
            <v>4.62</v>
          </cell>
          <cell r="X183">
            <v>2.7970000000000002</v>
          </cell>
          <cell r="Y183">
            <v>6.7549999999999999</v>
          </cell>
          <cell r="Z183">
            <v>3.5289999999999999</v>
          </cell>
          <cell r="AA183">
            <v>0.74199999999999999</v>
          </cell>
          <cell r="AB183">
            <v>1.2250000000000001</v>
          </cell>
          <cell r="AC183">
            <v>0.75</v>
          </cell>
          <cell r="AD183">
            <v>0.18</v>
          </cell>
          <cell r="AE183">
            <v>0.186</v>
          </cell>
          <cell r="AF183">
            <v>0.40900000000000003</v>
          </cell>
          <cell r="AG183">
            <v>0</v>
          </cell>
          <cell r="AH183">
            <v>86.319000000000017</v>
          </cell>
        </row>
        <row r="185">
          <cell r="C185" t="str">
            <v>TOTAL OF A TO Q</v>
          </cell>
          <cell r="D185">
            <v>1099.627</v>
          </cell>
          <cell r="E185">
            <v>842.08900000000006</v>
          </cell>
          <cell r="F185">
            <v>941.16200000000003</v>
          </cell>
          <cell r="G185">
            <v>2355.7109999999998</v>
          </cell>
          <cell r="H185">
            <v>1520.749</v>
          </cell>
          <cell r="I185">
            <v>580.07700000000011</v>
          </cell>
          <cell r="J185">
            <v>1510.65</v>
          </cell>
          <cell r="K185">
            <v>944.34400000000005</v>
          </cell>
          <cell r="L185">
            <v>1108.45</v>
          </cell>
          <cell r="M185">
            <v>796.81599999999992</v>
          </cell>
          <cell r="N185">
            <v>1132.9180000000001</v>
          </cell>
          <cell r="O185">
            <v>1509.8339999999998</v>
          </cell>
          <cell r="P185">
            <v>686.06400000000008</v>
          </cell>
          <cell r="Q185">
            <v>637.97400000000016</v>
          </cell>
          <cell r="R185">
            <v>1158.0520000000001</v>
          </cell>
          <cell r="S185">
            <v>3853.3400000000011</v>
          </cell>
          <cell r="T185">
            <v>1391.2820000000002</v>
          </cell>
          <cell r="U185">
            <v>1021.146</v>
          </cell>
          <cell r="V185">
            <v>4118.6459999999997</v>
          </cell>
          <cell r="W185">
            <v>1782.1639999999995</v>
          </cell>
          <cell r="X185">
            <v>1094.126</v>
          </cell>
          <cell r="Y185">
            <v>2311.5469999999991</v>
          </cell>
          <cell r="Z185">
            <v>2549.3009999999999</v>
          </cell>
          <cell r="AA185">
            <v>301.58100000000002</v>
          </cell>
          <cell r="AB185">
            <v>344.048</v>
          </cell>
          <cell r="AC185">
            <v>606.88300000000004</v>
          </cell>
          <cell r="AD185">
            <v>144.05400000000003</v>
          </cell>
          <cell r="AE185">
            <v>113.88600000000001</v>
          </cell>
          <cell r="AF185">
            <v>277.911</v>
          </cell>
          <cell r="AG185">
            <v>0</v>
          </cell>
          <cell r="AH185">
            <v>36734.431999999993</v>
          </cell>
        </row>
      </sheetData>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istrictwise awppb"/>
      <sheetName val="28"/>
    </sheetNames>
    <sheetDataSet>
      <sheetData sheetId="0" refreshError="1">
        <row r="1">
          <cell r="C1" t="str">
            <v xml:space="preserve">DISBURSEMENT REPORT </v>
          </cell>
        </row>
        <row r="3">
          <cell r="C3" t="str">
            <v xml:space="preserve">DISBURSEMENT DONE BY EACH DISTRICT &amp; MUNICIPAL CORPORATION AGAINST EACH GRANT HEAD </v>
          </cell>
        </row>
        <row r="5">
          <cell r="C5" t="str">
            <v xml:space="preserve">THE MONTH FROM July 2006   </v>
          </cell>
          <cell r="I5" t="str">
            <v>Rs. in lacs</v>
          </cell>
        </row>
        <row r="8">
          <cell r="B8" t="str">
            <v>CODES</v>
          </cell>
          <cell r="C8" t="str">
            <v>GRANT HEADS</v>
          </cell>
          <cell r="D8" t="str">
            <v>AHMEDABAD</v>
          </cell>
          <cell r="E8" t="str">
            <v>MEHSANA</v>
          </cell>
          <cell r="F8" t="str">
            <v>PATAN</v>
          </cell>
          <cell r="G8" t="str">
            <v>RAJKOT</v>
          </cell>
          <cell r="H8" t="str">
            <v>SURAT</v>
          </cell>
          <cell r="I8" t="str">
            <v>NAVSARI</v>
          </cell>
          <cell r="J8" t="str">
            <v>VADODARA</v>
          </cell>
          <cell r="K8" t="str">
            <v>ANAND</v>
          </cell>
          <cell r="L8" t="str">
            <v>KHEDA</v>
          </cell>
          <cell r="M8" t="str">
            <v>AMRELI</v>
          </cell>
          <cell r="N8" t="str">
            <v>VALSAD</v>
          </cell>
          <cell r="O8" t="str">
            <v>BHARUCH</v>
          </cell>
          <cell r="P8" t="str">
            <v>G`NAGAR</v>
          </cell>
          <cell r="Q8" t="str">
            <v>NARMADA</v>
          </cell>
          <cell r="R8" t="str">
            <v>BHAVNAGAR</v>
          </cell>
          <cell r="S8" t="str">
            <v>BANASKANTHA</v>
          </cell>
          <cell r="T8" t="str">
            <v>SABARKANTHA</v>
          </cell>
          <cell r="U8" t="str">
            <v>JAMNAGAR</v>
          </cell>
          <cell r="V8" t="str">
            <v>JUNAGADH</v>
          </cell>
          <cell r="W8" t="str">
            <v>KUTCH</v>
          </cell>
          <cell r="X8" t="str">
            <v>S'NAGAR</v>
          </cell>
          <cell r="Y8" t="str">
            <v>PANCHMAHAL</v>
          </cell>
          <cell r="Z8" t="str">
            <v>DAHOD</v>
          </cell>
          <cell r="AA8" t="str">
            <v>PORBANDAR</v>
          </cell>
          <cell r="AB8" t="str">
            <v>DANG</v>
          </cell>
          <cell r="AC8" t="str">
            <v>MC AHMEDABAD</v>
          </cell>
          <cell r="AD8" t="str">
            <v>MC RAJKOT</v>
          </cell>
          <cell r="AE8" t="str">
            <v>MC VADODARA</v>
          </cell>
          <cell r="AF8" t="str">
            <v>MC SURAT</v>
          </cell>
          <cell r="AG8" t="str">
            <v>S P O</v>
          </cell>
          <cell r="AH8" t="str">
            <v>TOTAL</v>
          </cell>
        </row>
        <row r="10">
          <cell r="D10">
            <v>1</v>
          </cell>
          <cell r="E10">
            <v>2</v>
          </cell>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cell r="AA10">
            <v>24</v>
          </cell>
          <cell r="AB10">
            <v>25</v>
          </cell>
          <cell r="AC10">
            <v>26</v>
          </cell>
          <cell r="AD10">
            <v>27</v>
          </cell>
          <cell r="AE10">
            <v>28</v>
          </cell>
          <cell r="AF10">
            <v>29</v>
          </cell>
          <cell r="AG10">
            <v>30</v>
          </cell>
        </row>
        <row r="12">
          <cell r="A12" t="str">
            <v>A</v>
          </cell>
          <cell r="B12" t="str">
            <v>NEW SCHOOL</v>
          </cell>
        </row>
        <row r="14">
          <cell r="B14">
            <v>0.01</v>
          </cell>
          <cell r="C14" t="str">
            <v>New Primary School</v>
          </cell>
          <cell r="AH14">
            <v>0</v>
          </cell>
        </row>
        <row r="15">
          <cell r="B15">
            <v>0.02</v>
          </cell>
          <cell r="C15" t="str">
            <v>New Upper Primary School</v>
          </cell>
          <cell r="AH15">
            <v>0</v>
          </cell>
        </row>
        <row r="17">
          <cell r="C17" t="str">
            <v>SUB TOTAL of A</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9">
          <cell r="A19" t="str">
            <v>B</v>
          </cell>
          <cell r="B19" t="str">
            <v>BLOCK RESOURCE CENTRE</v>
          </cell>
        </row>
        <row r="21">
          <cell r="B21">
            <v>1.01</v>
          </cell>
          <cell r="C21" t="str">
            <v>Salary for BRC</v>
          </cell>
          <cell r="D21">
            <v>11.88</v>
          </cell>
          <cell r="E21">
            <v>9.7200000000000006</v>
          </cell>
          <cell r="F21">
            <v>7.56</v>
          </cell>
          <cell r="G21">
            <v>15.12</v>
          </cell>
          <cell r="H21">
            <v>15.12</v>
          </cell>
          <cell r="I21">
            <v>5.4</v>
          </cell>
          <cell r="J21">
            <v>12.96</v>
          </cell>
          <cell r="K21">
            <v>8.64</v>
          </cell>
          <cell r="L21">
            <v>10.8</v>
          </cell>
          <cell r="M21">
            <v>11.88</v>
          </cell>
          <cell r="N21">
            <v>5.4</v>
          </cell>
          <cell r="O21">
            <v>8.64</v>
          </cell>
          <cell r="P21">
            <v>4.32</v>
          </cell>
          <cell r="Q21">
            <v>4.32</v>
          </cell>
          <cell r="R21">
            <v>11.88</v>
          </cell>
          <cell r="S21">
            <v>12.96</v>
          </cell>
          <cell r="T21">
            <v>14.04</v>
          </cell>
          <cell r="U21">
            <v>10.8</v>
          </cell>
          <cell r="V21">
            <v>15.12</v>
          </cell>
          <cell r="W21">
            <v>10.8</v>
          </cell>
          <cell r="X21">
            <v>5.4</v>
          </cell>
          <cell r="Y21">
            <v>11.88</v>
          </cell>
          <cell r="Z21">
            <v>7.56</v>
          </cell>
          <cell r="AA21">
            <v>3.24</v>
          </cell>
          <cell r="AH21">
            <v>235.44000000000003</v>
          </cell>
        </row>
        <row r="22">
          <cell r="B22">
            <v>1.02</v>
          </cell>
          <cell r="C22" t="str">
            <v>Salary of BRP</v>
          </cell>
          <cell r="AH22">
            <v>0</v>
          </cell>
        </row>
        <row r="23">
          <cell r="B23">
            <v>1.03</v>
          </cell>
          <cell r="C23" t="str">
            <v>Furniture for BRC</v>
          </cell>
          <cell r="AH23">
            <v>0</v>
          </cell>
        </row>
        <row r="24">
          <cell r="B24">
            <v>1.04</v>
          </cell>
          <cell r="C24" t="str">
            <v>Contingency Grant to BRC</v>
          </cell>
          <cell r="D24">
            <v>1.375</v>
          </cell>
          <cell r="E24">
            <v>1.125</v>
          </cell>
          <cell r="F24">
            <v>0.875</v>
          </cell>
          <cell r="G24">
            <v>1.75</v>
          </cell>
          <cell r="H24">
            <v>1.75</v>
          </cell>
          <cell r="I24">
            <v>0.625</v>
          </cell>
          <cell r="J24">
            <v>1.5</v>
          </cell>
          <cell r="K24">
            <v>1</v>
          </cell>
          <cell r="L24">
            <v>1.25</v>
          </cell>
          <cell r="M24">
            <v>1.375</v>
          </cell>
          <cell r="N24">
            <v>0.625</v>
          </cell>
          <cell r="O24">
            <v>1</v>
          </cell>
          <cell r="P24">
            <v>0.5</v>
          </cell>
          <cell r="Q24">
            <v>0.5</v>
          </cell>
          <cell r="R24">
            <v>1.375</v>
          </cell>
          <cell r="S24">
            <v>1.5</v>
          </cell>
          <cell r="T24">
            <v>1.625</v>
          </cell>
          <cell r="U24">
            <v>1.25</v>
          </cell>
          <cell r="V24">
            <v>1.75</v>
          </cell>
          <cell r="W24">
            <v>1.25</v>
          </cell>
          <cell r="X24">
            <v>1.25</v>
          </cell>
          <cell r="Y24">
            <v>1.375</v>
          </cell>
          <cell r="Z24">
            <v>0.875</v>
          </cell>
          <cell r="AA24">
            <v>0.375</v>
          </cell>
          <cell r="AB24">
            <v>0.125</v>
          </cell>
          <cell r="AH24">
            <v>28</v>
          </cell>
        </row>
        <row r="25">
          <cell r="B25">
            <v>1.05</v>
          </cell>
          <cell r="C25" t="str">
            <v>Meeting and Travel Allowances</v>
          </cell>
          <cell r="D25">
            <v>0.66</v>
          </cell>
          <cell r="E25">
            <v>0.54</v>
          </cell>
          <cell r="F25">
            <v>0.42</v>
          </cell>
          <cell r="G25">
            <v>0.84</v>
          </cell>
          <cell r="H25">
            <v>0.84</v>
          </cell>
          <cell r="I25">
            <v>0.3</v>
          </cell>
          <cell r="J25">
            <v>0.72</v>
          </cell>
          <cell r="K25">
            <v>0.48</v>
          </cell>
          <cell r="L25">
            <v>0.6</v>
          </cell>
          <cell r="M25">
            <v>0.66</v>
          </cell>
          <cell r="N25">
            <v>0.3</v>
          </cell>
          <cell r="O25">
            <v>0.48</v>
          </cell>
          <cell r="P25">
            <v>0.24</v>
          </cell>
          <cell r="Q25">
            <v>0.24</v>
          </cell>
          <cell r="R25">
            <v>0.66</v>
          </cell>
          <cell r="S25">
            <v>0.72</v>
          </cell>
          <cell r="T25">
            <v>0.78</v>
          </cell>
          <cell r="U25">
            <v>0.6</v>
          </cell>
          <cell r="V25">
            <v>0.84</v>
          </cell>
          <cell r="W25">
            <v>0.6</v>
          </cell>
          <cell r="X25">
            <v>0.6</v>
          </cell>
          <cell r="Y25">
            <v>0.66</v>
          </cell>
          <cell r="Z25">
            <v>0.42</v>
          </cell>
          <cell r="AA25">
            <v>0.18</v>
          </cell>
          <cell r="AB25">
            <v>0.06</v>
          </cell>
          <cell r="AH25">
            <v>13.439999999999998</v>
          </cell>
        </row>
        <row r="26">
          <cell r="B26">
            <v>1.06</v>
          </cell>
          <cell r="C26" t="str">
            <v>TLM Grant to BRC</v>
          </cell>
          <cell r="D26">
            <v>0.55000000000000004</v>
          </cell>
          <cell r="E26">
            <v>0.45</v>
          </cell>
          <cell r="F26">
            <v>0.35</v>
          </cell>
          <cell r="G26">
            <v>0.7</v>
          </cell>
          <cell r="H26">
            <v>0.7</v>
          </cell>
          <cell r="I26">
            <v>0.25</v>
          </cell>
          <cell r="J26">
            <v>0.6</v>
          </cell>
          <cell r="K26">
            <v>0.4</v>
          </cell>
          <cell r="L26">
            <v>0.5</v>
          </cell>
          <cell r="M26">
            <v>0.55000000000000004</v>
          </cell>
          <cell r="N26">
            <v>0.25</v>
          </cell>
          <cell r="O26">
            <v>0.4</v>
          </cell>
          <cell r="P26">
            <v>0.2</v>
          </cell>
          <cell r="Q26">
            <v>0.2</v>
          </cell>
          <cell r="R26">
            <v>0.55000000000000004</v>
          </cell>
          <cell r="S26">
            <v>0.6</v>
          </cell>
          <cell r="T26">
            <v>0.65</v>
          </cell>
          <cell r="U26">
            <v>0.5</v>
          </cell>
          <cell r="V26">
            <v>0.7</v>
          </cell>
          <cell r="W26">
            <v>0.5</v>
          </cell>
          <cell r="X26">
            <v>0.5</v>
          </cell>
          <cell r="Y26">
            <v>0.55000000000000004</v>
          </cell>
          <cell r="Z26">
            <v>0.35</v>
          </cell>
          <cell r="AA26">
            <v>0.15</v>
          </cell>
          <cell r="AB26">
            <v>0.05</v>
          </cell>
          <cell r="AH26">
            <v>11.200000000000001</v>
          </cell>
        </row>
        <row r="27">
          <cell r="B27">
            <v>1.07</v>
          </cell>
          <cell r="C27" t="str">
            <v>Others</v>
          </cell>
          <cell r="AH27">
            <v>0</v>
          </cell>
        </row>
        <row r="29">
          <cell r="C29" t="str">
            <v>SUB TOTAL of B</v>
          </cell>
          <cell r="D29">
            <v>14.465000000000002</v>
          </cell>
          <cell r="E29">
            <v>11.835000000000001</v>
          </cell>
          <cell r="F29">
            <v>9.2049999999999983</v>
          </cell>
          <cell r="G29">
            <v>18.409999999999997</v>
          </cell>
          <cell r="H29">
            <v>18.409999999999997</v>
          </cell>
          <cell r="I29">
            <v>6.5750000000000002</v>
          </cell>
          <cell r="J29">
            <v>15.780000000000001</v>
          </cell>
          <cell r="K29">
            <v>10.520000000000001</v>
          </cell>
          <cell r="L29">
            <v>13.15</v>
          </cell>
          <cell r="M29">
            <v>14.465000000000002</v>
          </cell>
          <cell r="N29">
            <v>6.5750000000000002</v>
          </cell>
          <cell r="O29">
            <v>10.520000000000001</v>
          </cell>
          <cell r="P29">
            <v>5.2600000000000007</v>
          </cell>
          <cell r="Q29">
            <v>5.2600000000000007</v>
          </cell>
          <cell r="R29">
            <v>14.465000000000002</v>
          </cell>
          <cell r="S29">
            <v>15.780000000000001</v>
          </cell>
          <cell r="T29">
            <v>17.094999999999999</v>
          </cell>
          <cell r="U29">
            <v>13.15</v>
          </cell>
          <cell r="V29">
            <v>18.409999999999997</v>
          </cell>
          <cell r="W29">
            <v>13.15</v>
          </cell>
          <cell r="X29">
            <v>7.75</v>
          </cell>
          <cell r="Y29">
            <v>14.465000000000002</v>
          </cell>
          <cell r="Z29">
            <v>9.2049999999999983</v>
          </cell>
          <cell r="AA29">
            <v>3.9450000000000003</v>
          </cell>
          <cell r="AB29">
            <v>0.23499999999999999</v>
          </cell>
          <cell r="AC29">
            <v>0</v>
          </cell>
          <cell r="AD29">
            <v>0</v>
          </cell>
          <cell r="AE29">
            <v>0</v>
          </cell>
          <cell r="AF29">
            <v>0</v>
          </cell>
          <cell r="AG29">
            <v>0</v>
          </cell>
          <cell r="AH29">
            <v>288.08000000000004</v>
          </cell>
        </row>
        <row r="31">
          <cell r="A31" t="str">
            <v>C</v>
          </cell>
          <cell r="B31" t="str">
            <v>CLUSTER RESOURCE CENTRE</v>
          </cell>
        </row>
        <row r="33">
          <cell r="B33">
            <v>2.0099999999999998</v>
          </cell>
          <cell r="C33" t="str">
            <v>Salary for CRC</v>
          </cell>
          <cell r="D33">
            <v>42</v>
          </cell>
          <cell r="E33">
            <v>28.8</v>
          </cell>
          <cell r="F33">
            <v>20.7</v>
          </cell>
          <cell r="G33">
            <v>44.7</v>
          </cell>
          <cell r="H33">
            <v>65.400000000000006</v>
          </cell>
          <cell r="I33">
            <v>25.2</v>
          </cell>
          <cell r="J33">
            <v>63</v>
          </cell>
          <cell r="K33">
            <v>37.5</v>
          </cell>
          <cell r="L33">
            <v>56.1</v>
          </cell>
          <cell r="M33">
            <v>36.299999999999997</v>
          </cell>
          <cell r="N33">
            <v>28.5</v>
          </cell>
          <cell r="O33">
            <v>30.6</v>
          </cell>
          <cell r="P33">
            <v>17.100000000000001</v>
          </cell>
          <cell r="Q33">
            <v>21</v>
          </cell>
          <cell r="R33">
            <v>3.9</v>
          </cell>
          <cell r="S33">
            <v>1.8</v>
          </cell>
          <cell r="T33">
            <v>6</v>
          </cell>
          <cell r="U33">
            <v>4.8</v>
          </cell>
          <cell r="V33">
            <v>14.4</v>
          </cell>
          <cell r="W33">
            <v>1.2</v>
          </cell>
          <cell r="X33">
            <v>3</v>
          </cell>
          <cell r="Y33">
            <v>6.6</v>
          </cell>
          <cell r="Z33">
            <v>9.3000000000000007</v>
          </cell>
          <cell r="AC33">
            <v>12.9</v>
          </cell>
          <cell r="AD33">
            <v>6.9</v>
          </cell>
          <cell r="AE33">
            <v>4.8</v>
          </cell>
          <cell r="AF33">
            <v>9.9</v>
          </cell>
          <cell r="AH33">
            <v>602.39999999999986</v>
          </cell>
        </row>
        <row r="34">
          <cell r="B34">
            <v>2.02</v>
          </cell>
          <cell r="C34" t="str">
            <v>Furniture for CRC</v>
          </cell>
          <cell r="AH34">
            <v>0</v>
          </cell>
        </row>
        <row r="35">
          <cell r="B35">
            <v>2.0299999999999998</v>
          </cell>
          <cell r="C35" t="str">
            <v>Contigency Grant for CRC</v>
          </cell>
          <cell r="D35">
            <v>3.5</v>
          </cell>
          <cell r="E35">
            <v>2.4</v>
          </cell>
          <cell r="F35">
            <v>1.7250000000000001</v>
          </cell>
          <cell r="G35">
            <v>3.7250000000000001</v>
          </cell>
          <cell r="H35">
            <v>5.4</v>
          </cell>
          <cell r="I35">
            <v>2.1</v>
          </cell>
          <cell r="J35">
            <v>5.25</v>
          </cell>
          <cell r="K35">
            <v>3.125</v>
          </cell>
          <cell r="L35">
            <v>4.6749999999999998</v>
          </cell>
          <cell r="M35">
            <v>3.0249999999999999</v>
          </cell>
          <cell r="N35">
            <v>2.5750000000000002</v>
          </cell>
          <cell r="O35">
            <v>2.5499999999999998</v>
          </cell>
          <cell r="P35">
            <v>1.425</v>
          </cell>
          <cell r="Q35">
            <v>1.75</v>
          </cell>
          <cell r="R35">
            <v>3.625</v>
          </cell>
          <cell r="S35">
            <v>5</v>
          </cell>
          <cell r="T35">
            <v>5.35</v>
          </cell>
          <cell r="U35">
            <v>3.6</v>
          </cell>
          <cell r="V35">
            <v>4.0999999999999996</v>
          </cell>
          <cell r="W35">
            <v>4.4000000000000004</v>
          </cell>
          <cell r="X35">
            <v>3.375</v>
          </cell>
          <cell r="Y35">
            <v>4.1500000000000004</v>
          </cell>
          <cell r="Z35">
            <v>2.3730000000000002</v>
          </cell>
          <cell r="AA35">
            <v>0.85</v>
          </cell>
          <cell r="AB35">
            <v>0.8</v>
          </cell>
          <cell r="AC35">
            <v>1.075</v>
          </cell>
          <cell r="AD35">
            <v>0.57499999999999996</v>
          </cell>
          <cell r="AE35">
            <v>0.4</v>
          </cell>
          <cell r="AF35">
            <v>0.82499999999999996</v>
          </cell>
          <cell r="AH35">
            <v>83.723000000000027</v>
          </cell>
        </row>
        <row r="36">
          <cell r="B36">
            <v>2.04</v>
          </cell>
          <cell r="C36" t="str">
            <v>Meeting and Travel Allowance</v>
          </cell>
          <cell r="D36">
            <v>3.36</v>
          </cell>
          <cell r="E36">
            <v>2.3039999999999998</v>
          </cell>
          <cell r="F36">
            <v>1.6560000000000001</v>
          </cell>
          <cell r="G36">
            <v>3.5760000000000001</v>
          </cell>
          <cell r="H36">
            <v>5.2320000000000002</v>
          </cell>
          <cell r="I36">
            <v>2.016</v>
          </cell>
          <cell r="J36">
            <v>5.04</v>
          </cell>
          <cell r="K36">
            <v>3</v>
          </cell>
          <cell r="L36">
            <v>4.4879999999999995</v>
          </cell>
          <cell r="M36">
            <v>2.9039999999999999</v>
          </cell>
          <cell r="N36">
            <v>2.472</v>
          </cell>
          <cell r="O36">
            <v>2.448</v>
          </cell>
          <cell r="P36">
            <v>1.3679999999999999</v>
          </cell>
          <cell r="Q36">
            <v>1.68</v>
          </cell>
          <cell r="R36">
            <v>3.48</v>
          </cell>
          <cell r="S36">
            <v>4.8</v>
          </cell>
          <cell r="T36">
            <v>5.1360000000000001</v>
          </cell>
          <cell r="U36">
            <v>3.456</v>
          </cell>
          <cell r="V36">
            <v>3.9359999999999999</v>
          </cell>
          <cell r="W36">
            <v>4.2240000000000002</v>
          </cell>
          <cell r="X36">
            <v>3.24</v>
          </cell>
          <cell r="Y36">
            <v>3.984</v>
          </cell>
          <cell r="Z36">
            <v>2.2799999999999998</v>
          </cell>
          <cell r="AA36">
            <v>0.81600000000000006</v>
          </cell>
          <cell r="AB36">
            <v>0.76800000000000002</v>
          </cell>
          <cell r="AC36">
            <v>1.032</v>
          </cell>
          <cell r="AD36">
            <v>0.55200000000000005</v>
          </cell>
          <cell r="AE36">
            <v>0.38400000000000001</v>
          </cell>
          <cell r="AF36">
            <v>0.79200000000000004</v>
          </cell>
          <cell r="AH36">
            <v>80.423999999999992</v>
          </cell>
        </row>
        <row r="37">
          <cell r="B37">
            <v>2.0499999999999998</v>
          </cell>
          <cell r="C37" t="str">
            <v>TLM Grant to CRC</v>
          </cell>
          <cell r="D37">
            <v>1.4</v>
          </cell>
          <cell r="E37">
            <v>0.96</v>
          </cell>
          <cell r="F37">
            <v>0.69</v>
          </cell>
          <cell r="G37">
            <v>1.49</v>
          </cell>
          <cell r="H37">
            <v>2.1800000000000002</v>
          </cell>
          <cell r="I37">
            <v>0.84</v>
          </cell>
          <cell r="J37">
            <v>2.1</v>
          </cell>
          <cell r="K37">
            <v>1.25</v>
          </cell>
          <cell r="L37">
            <v>1.87</v>
          </cell>
          <cell r="M37">
            <v>1.21</v>
          </cell>
          <cell r="N37">
            <v>1.03</v>
          </cell>
          <cell r="O37">
            <v>1.02</v>
          </cell>
          <cell r="P37">
            <v>0.56999999999999995</v>
          </cell>
          <cell r="Q37">
            <v>0.7</v>
          </cell>
          <cell r="R37">
            <v>1.45</v>
          </cell>
          <cell r="S37">
            <v>2</v>
          </cell>
          <cell r="T37">
            <v>2.14</v>
          </cell>
          <cell r="U37">
            <v>1.44</v>
          </cell>
          <cell r="V37">
            <v>1.64</v>
          </cell>
          <cell r="W37">
            <v>1.76</v>
          </cell>
          <cell r="X37">
            <v>1.35</v>
          </cell>
          <cell r="Y37">
            <v>1.66</v>
          </cell>
          <cell r="Z37">
            <v>0.95</v>
          </cell>
          <cell r="AA37">
            <v>0.34</v>
          </cell>
          <cell r="AB37">
            <v>0.32</v>
          </cell>
          <cell r="AC37">
            <v>0.43</v>
          </cell>
          <cell r="AD37">
            <v>0.23</v>
          </cell>
          <cell r="AE37">
            <v>0.16</v>
          </cell>
          <cell r="AF37">
            <v>0.33</v>
          </cell>
          <cell r="AH37">
            <v>33.51</v>
          </cell>
        </row>
        <row r="38">
          <cell r="B38">
            <v>2.06</v>
          </cell>
          <cell r="C38" t="str">
            <v>Others</v>
          </cell>
          <cell r="AH38">
            <v>0</v>
          </cell>
        </row>
        <row r="40">
          <cell r="C40" t="str">
            <v>SUB TOTAL of C</v>
          </cell>
          <cell r="D40">
            <v>50.26</v>
          </cell>
          <cell r="E40">
            <v>34.463999999999999</v>
          </cell>
          <cell r="F40">
            <v>24.771000000000001</v>
          </cell>
          <cell r="G40">
            <v>53.491000000000007</v>
          </cell>
          <cell r="H40">
            <v>78.212000000000018</v>
          </cell>
          <cell r="I40">
            <v>30.156000000000002</v>
          </cell>
          <cell r="J40">
            <v>75.39</v>
          </cell>
          <cell r="K40">
            <v>44.875</v>
          </cell>
          <cell r="L40">
            <v>67.13300000000001</v>
          </cell>
          <cell r="M40">
            <v>43.439</v>
          </cell>
          <cell r="N40">
            <v>34.576999999999998</v>
          </cell>
          <cell r="O40">
            <v>36.618000000000002</v>
          </cell>
          <cell r="P40">
            <v>20.463000000000001</v>
          </cell>
          <cell r="Q40">
            <v>25.13</v>
          </cell>
          <cell r="R40">
            <v>12.455</v>
          </cell>
          <cell r="S40">
            <v>13.6</v>
          </cell>
          <cell r="T40">
            <v>18.626000000000001</v>
          </cell>
          <cell r="U40">
            <v>13.295999999999999</v>
          </cell>
          <cell r="V40">
            <v>24.076000000000001</v>
          </cell>
          <cell r="W40">
            <v>11.584000000000001</v>
          </cell>
          <cell r="X40">
            <v>10.965</v>
          </cell>
          <cell r="Y40">
            <v>16.393999999999998</v>
          </cell>
          <cell r="Z40">
            <v>14.903</v>
          </cell>
          <cell r="AA40">
            <v>2.0059999999999998</v>
          </cell>
          <cell r="AB40">
            <v>1.8880000000000001</v>
          </cell>
          <cell r="AC40">
            <v>15.436999999999999</v>
          </cell>
          <cell r="AD40">
            <v>8.2570000000000014</v>
          </cell>
          <cell r="AE40">
            <v>5.7440000000000007</v>
          </cell>
          <cell r="AF40">
            <v>11.847</v>
          </cell>
          <cell r="AG40">
            <v>0</v>
          </cell>
          <cell r="AH40">
            <v>800.05700000000013</v>
          </cell>
        </row>
        <row r="42">
          <cell r="A42" t="str">
            <v>D</v>
          </cell>
          <cell r="B42" t="str">
            <v>CIVIL WORKS</v>
          </cell>
        </row>
        <row r="44">
          <cell r="B44">
            <v>3.01</v>
          </cell>
          <cell r="C44" t="str">
            <v>BRC Building</v>
          </cell>
          <cell r="D44">
            <v>20.03</v>
          </cell>
          <cell r="E44">
            <v>6</v>
          </cell>
          <cell r="F44">
            <v>12</v>
          </cell>
          <cell r="G44">
            <v>8.35</v>
          </cell>
          <cell r="H44">
            <v>18.14</v>
          </cell>
          <cell r="I44">
            <v>12</v>
          </cell>
          <cell r="J44">
            <v>24</v>
          </cell>
          <cell r="K44">
            <v>24</v>
          </cell>
          <cell r="L44">
            <v>27.04</v>
          </cell>
          <cell r="M44">
            <v>9.69</v>
          </cell>
          <cell r="N44">
            <v>6.3</v>
          </cell>
          <cell r="O44">
            <v>0.55000000000000004</v>
          </cell>
          <cell r="P44">
            <v>0.65</v>
          </cell>
          <cell r="Q44">
            <v>2.4</v>
          </cell>
          <cell r="S44">
            <v>18</v>
          </cell>
          <cell r="U44">
            <v>6</v>
          </cell>
          <cell r="V44">
            <v>21</v>
          </cell>
          <cell r="W44">
            <v>24</v>
          </cell>
          <cell r="Y44">
            <v>0.5</v>
          </cell>
          <cell r="Z44">
            <v>12</v>
          </cell>
          <cell r="AA44">
            <v>6</v>
          </cell>
          <cell r="AC44">
            <v>2.72</v>
          </cell>
          <cell r="AH44">
            <v>261.37000000000006</v>
          </cell>
        </row>
        <row r="45">
          <cell r="B45">
            <v>3.02</v>
          </cell>
          <cell r="C45" t="str">
            <v>CRC Building</v>
          </cell>
          <cell r="D45">
            <v>0.6</v>
          </cell>
          <cell r="E45">
            <v>3.9</v>
          </cell>
          <cell r="F45">
            <v>1.5</v>
          </cell>
          <cell r="G45">
            <v>1.59</v>
          </cell>
          <cell r="H45">
            <v>2.1</v>
          </cell>
          <cell r="I45">
            <v>3.59</v>
          </cell>
          <cell r="J45">
            <v>3</v>
          </cell>
          <cell r="K45">
            <v>1.5</v>
          </cell>
          <cell r="L45">
            <v>0.9</v>
          </cell>
          <cell r="N45">
            <v>0.59</v>
          </cell>
          <cell r="P45">
            <v>1.6</v>
          </cell>
          <cell r="Q45">
            <v>0.6</v>
          </cell>
          <cell r="S45">
            <v>1.5</v>
          </cell>
          <cell r="T45">
            <v>0.3</v>
          </cell>
          <cell r="V45">
            <v>1.97</v>
          </cell>
          <cell r="Y45">
            <v>1.5</v>
          </cell>
          <cell r="Z45">
            <v>0.25</v>
          </cell>
          <cell r="AA45">
            <v>0.6</v>
          </cell>
          <cell r="AD45">
            <v>4.21</v>
          </cell>
          <cell r="AE45">
            <v>0.6</v>
          </cell>
          <cell r="AH45">
            <v>32.400000000000006</v>
          </cell>
        </row>
        <row r="46">
          <cell r="B46">
            <v>3.03</v>
          </cell>
          <cell r="C46" t="str">
            <v>Primary School</v>
          </cell>
          <cell r="E46">
            <v>2.19</v>
          </cell>
          <cell r="N46">
            <v>15.75</v>
          </cell>
          <cell r="O46">
            <v>21</v>
          </cell>
          <cell r="S46">
            <v>125.11</v>
          </cell>
          <cell r="T46">
            <v>93.67</v>
          </cell>
          <cell r="U46">
            <v>2.4500000000000002</v>
          </cell>
          <cell r="W46">
            <v>212.1</v>
          </cell>
          <cell r="Y46">
            <v>30.84</v>
          </cell>
          <cell r="Z46">
            <v>41.12</v>
          </cell>
          <cell r="AH46">
            <v>544.2299999999999</v>
          </cell>
        </row>
        <row r="47">
          <cell r="B47">
            <v>3.04</v>
          </cell>
          <cell r="C47" t="str">
            <v>Upper Primary School</v>
          </cell>
          <cell r="AH47">
            <v>0</v>
          </cell>
        </row>
        <row r="48">
          <cell r="B48">
            <v>3.05</v>
          </cell>
          <cell r="C48" t="str">
            <v>Building Less (P)</v>
          </cell>
          <cell r="G48">
            <v>0.52</v>
          </cell>
          <cell r="L48">
            <v>1.67</v>
          </cell>
          <cell r="N48">
            <v>0.49</v>
          </cell>
          <cell r="AH48">
            <v>2.6799999999999997</v>
          </cell>
        </row>
        <row r="49">
          <cell r="B49">
            <v>3.06</v>
          </cell>
          <cell r="C49" t="str">
            <v>Building Less (UP)</v>
          </cell>
          <cell r="AH49">
            <v>0</v>
          </cell>
        </row>
        <row r="50">
          <cell r="B50">
            <v>3.07</v>
          </cell>
          <cell r="C50" t="str">
            <v>Additional Class Room</v>
          </cell>
          <cell r="D50">
            <v>130.36000000000001</v>
          </cell>
          <cell r="E50">
            <v>262.93</v>
          </cell>
          <cell r="F50">
            <v>164.65</v>
          </cell>
          <cell r="G50">
            <v>1394.14</v>
          </cell>
          <cell r="H50">
            <v>118.93</v>
          </cell>
          <cell r="I50">
            <v>120.34</v>
          </cell>
          <cell r="J50">
            <v>292.76</v>
          </cell>
          <cell r="K50">
            <v>130.08000000000001</v>
          </cell>
          <cell r="L50">
            <v>192.01</v>
          </cell>
          <cell r="M50">
            <v>157.08000000000001</v>
          </cell>
          <cell r="N50">
            <v>452.17</v>
          </cell>
          <cell r="O50">
            <v>436.08</v>
          </cell>
          <cell r="P50">
            <v>85.87</v>
          </cell>
          <cell r="Q50">
            <v>191.85</v>
          </cell>
          <cell r="R50">
            <v>202.43</v>
          </cell>
          <cell r="S50">
            <v>2033.42</v>
          </cell>
          <cell r="T50">
            <v>199.47</v>
          </cell>
          <cell r="U50">
            <v>256.85000000000002</v>
          </cell>
          <cell r="V50">
            <v>2396.2399999999998</v>
          </cell>
          <cell r="W50">
            <v>801</v>
          </cell>
          <cell r="X50">
            <v>163.52000000000001</v>
          </cell>
          <cell r="Y50">
            <v>1292.04</v>
          </cell>
          <cell r="Z50">
            <v>1166.6500000000001</v>
          </cell>
          <cell r="AA50">
            <v>46.06</v>
          </cell>
          <cell r="AB50">
            <v>120.3</v>
          </cell>
          <cell r="AC50">
            <v>142.78</v>
          </cell>
          <cell r="AD50">
            <v>43.01</v>
          </cell>
          <cell r="AE50">
            <v>45.4</v>
          </cell>
          <cell r="AH50">
            <v>13038.42</v>
          </cell>
        </row>
        <row r="51">
          <cell r="B51">
            <v>3.08</v>
          </cell>
          <cell r="C51" t="str">
            <v>Additional Class Room (Multilevel Framed Structure)</v>
          </cell>
          <cell r="D51">
            <v>182.16</v>
          </cell>
          <cell r="F51">
            <v>139</v>
          </cell>
          <cell r="G51">
            <v>294.5</v>
          </cell>
          <cell r="H51">
            <v>97.34</v>
          </cell>
          <cell r="I51">
            <v>56.52</v>
          </cell>
          <cell r="J51">
            <v>191.16</v>
          </cell>
          <cell r="K51">
            <v>173.25</v>
          </cell>
          <cell r="L51">
            <v>159.5</v>
          </cell>
          <cell r="M51">
            <v>91</v>
          </cell>
          <cell r="N51">
            <v>41.76</v>
          </cell>
          <cell r="O51">
            <v>42.64</v>
          </cell>
          <cell r="P51">
            <v>127.2</v>
          </cell>
          <cell r="Q51">
            <v>81</v>
          </cell>
          <cell r="R51">
            <v>176.58</v>
          </cell>
          <cell r="S51">
            <v>616</v>
          </cell>
          <cell r="T51">
            <v>154.84</v>
          </cell>
          <cell r="U51">
            <v>69</v>
          </cell>
          <cell r="V51">
            <v>919.8</v>
          </cell>
          <cell r="X51">
            <v>184.25</v>
          </cell>
          <cell r="Y51">
            <v>161.5</v>
          </cell>
          <cell r="Z51">
            <v>490.96</v>
          </cell>
          <cell r="AA51">
            <v>35.04</v>
          </cell>
          <cell r="AD51">
            <v>12.44</v>
          </cell>
          <cell r="AH51">
            <v>4497.4399999999996</v>
          </cell>
        </row>
        <row r="52">
          <cell r="B52">
            <v>3.09</v>
          </cell>
          <cell r="C52" t="str">
            <v>Additional Class Room (Pile foundation)</v>
          </cell>
          <cell r="D52">
            <v>34.200000000000003</v>
          </cell>
          <cell r="H52">
            <v>133.28</v>
          </cell>
          <cell r="O52">
            <v>483.84</v>
          </cell>
          <cell r="AH52">
            <v>651.31999999999994</v>
          </cell>
        </row>
        <row r="53">
          <cell r="B53">
            <v>3.1</v>
          </cell>
          <cell r="C53" t="str">
            <v>Head Masters Room</v>
          </cell>
          <cell r="L53">
            <v>0.26</v>
          </cell>
          <cell r="AH53">
            <v>0.26</v>
          </cell>
        </row>
        <row r="54">
          <cell r="B54">
            <v>3.11</v>
          </cell>
          <cell r="C54" t="str">
            <v>Toilets / Urinals</v>
          </cell>
          <cell r="I54">
            <v>0.62</v>
          </cell>
          <cell r="Q54">
            <v>0.05</v>
          </cell>
          <cell r="AA54">
            <v>0.4</v>
          </cell>
          <cell r="AC54">
            <v>2.13</v>
          </cell>
          <cell r="AD54">
            <v>0.86</v>
          </cell>
          <cell r="AE54">
            <v>0.84</v>
          </cell>
          <cell r="AH54">
            <v>4.9000000000000004</v>
          </cell>
        </row>
        <row r="55">
          <cell r="B55">
            <v>3.12</v>
          </cell>
          <cell r="C55" t="str">
            <v>Drinking Water Facility</v>
          </cell>
          <cell r="AC55">
            <v>1.28</v>
          </cell>
          <cell r="AD55">
            <v>0.38</v>
          </cell>
          <cell r="AH55">
            <v>1.6600000000000001</v>
          </cell>
        </row>
        <row r="56">
          <cell r="B56">
            <v>3.13</v>
          </cell>
          <cell r="C56" t="str">
            <v>Boundry Wall</v>
          </cell>
          <cell r="I56">
            <v>3.99</v>
          </cell>
          <cell r="V56">
            <v>0.55000000000000004</v>
          </cell>
          <cell r="AA56">
            <v>0.38</v>
          </cell>
          <cell r="AC56">
            <v>0.8</v>
          </cell>
          <cell r="AH56">
            <v>5.72</v>
          </cell>
        </row>
        <row r="57">
          <cell r="B57">
            <v>3.14</v>
          </cell>
          <cell r="C57" t="str">
            <v>Separation Wall</v>
          </cell>
          <cell r="AH57">
            <v>0</v>
          </cell>
        </row>
        <row r="58">
          <cell r="B58">
            <v>3.15</v>
          </cell>
          <cell r="C58" t="str">
            <v>Electrification</v>
          </cell>
          <cell r="AH58">
            <v>0</v>
          </cell>
        </row>
        <row r="59">
          <cell r="B59">
            <v>3.16</v>
          </cell>
          <cell r="C59" t="str">
            <v>Child Friendly</v>
          </cell>
          <cell r="N59">
            <v>1.2</v>
          </cell>
          <cell r="O59">
            <v>1.6</v>
          </cell>
          <cell r="S59">
            <v>10</v>
          </cell>
          <cell r="T59">
            <v>7.6</v>
          </cell>
          <cell r="Y59">
            <v>2.4</v>
          </cell>
          <cell r="Z59">
            <v>3.2</v>
          </cell>
          <cell r="AH59">
            <v>25.999999999999996</v>
          </cell>
        </row>
        <row r="60">
          <cell r="B60">
            <v>3.17</v>
          </cell>
          <cell r="C60" t="str">
            <v>Rain Water Harvesting</v>
          </cell>
          <cell r="D60">
            <v>8.24</v>
          </cell>
          <cell r="E60">
            <v>9.27</v>
          </cell>
          <cell r="F60">
            <v>2</v>
          </cell>
          <cell r="G60">
            <v>10.3</v>
          </cell>
          <cell r="H60">
            <v>3.09</v>
          </cell>
          <cell r="I60">
            <v>3</v>
          </cell>
          <cell r="J60">
            <v>10</v>
          </cell>
          <cell r="M60">
            <v>10.3</v>
          </cell>
          <cell r="N60">
            <v>25</v>
          </cell>
          <cell r="O60">
            <v>7.21</v>
          </cell>
          <cell r="P60">
            <v>10.3</v>
          </cell>
          <cell r="Q60">
            <v>6.18</v>
          </cell>
          <cell r="R60">
            <v>10.3</v>
          </cell>
          <cell r="S60">
            <v>5.15</v>
          </cell>
          <cell r="T60">
            <v>3.09</v>
          </cell>
          <cell r="V60">
            <v>14.42</v>
          </cell>
          <cell r="W60">
            <v>14</v>
          </cell>
          <cell r="X60">
            <v>10.3</v>
          </cell>
          <cell r="Y60">
            <v>11.33</v>
          </cell>
          <cell r="Z60">
            <v>18.54</v>
          </cell>
          <cell r="AA60">
            <v>10.3</v>
          </cell>
          <cell r="AB60">
            <v>0.2</v>
          </cell>
          <cell r="AC60">
            <v>0.62</v>
          </cell>
          <cell r="AH60">
            <v>203.14000000000001</v>
          </cell>
        </row>
        <row r="61">
          <cell r="B61">
            <v>3.18</v>
          </cell>
          <cell r="C61" t="str">
            <v>Others MDM Kitchen Shed</v>
          </cell>
          <cell r="AD61">
            <v>0.26</v>
          </cell>
          <cell r="AH61">
            <v>0.26</v>
          </cell>
        </row>
        <row r="63">
          <cell r="C63" t="str">
            <v>SUB TOTAL of D</v>
          </cell>
          <cell r="D63">
            <v>375.59</v>
          </cell>
          <cell r="E63">
            <v>284.28999999999996</v>
          </cell>
          <cell r="F63">
            <v>319.14999999999998</v>
          </cell>
          <cell r="G63">
            <v>1709.4</v>
          </cell>
          <cell r="H63">
            <v>372.88</v>
          </cell>
          <cell r="I63">
            <v>200.06000000000003</v>
          </cell>
          <cell r="J63">
            <v>520.91999999999996</v>
          </cell>
          <cell r="K63">
            <v>328.83000000000004</v>
          </cell>
          <cell r="L63">
            <v>381.38</v>
          </cell>
          <cell r="M63">
            <v>268.07</v>
          </cell>
          <cell r="N63">
            <v>543.2600000000001</v>
          </cell>
          <cell r="O63">
            <v>992.92</v>
          </cell>
          <cell r="P63">
            <v>225.62</v>
          </cell>
          <cell r="Q63">
            <v>282.08000000000004</v>
          </cell>
          <cell r="R63">
            <v>389.31</v>
          </cell>
          <cell r="S63">
            <v>2809.1800000000003</v>
          </cell>
          <cell r="T63">
            <v>458.96999999999997</v>
          </cell>
          <cell r="U63">
            <v>334.3</v>
          </cell>
          <cell r="V63">
            <v>3353.9799999999996</v>
          </cell>
          <cell r="W63">
            <v>1051.0999999999999</v>
          </cell>
          <cell r="X63">
            <v>358.07</v>
          </cell>
          <cell r="Y63">
            <v>1500.11</v>
          </cell>
          <cell r="Z63">
            <v>1732.72</v>
          </cell>
          <cell r="AA63">
            <v>98.78</v>
          </cell>
          <cell r="AB63">
            <v>120.5</v>
          </cell>
          <cell r="AC63">
            <v>150.33000000000001</v>
          </cell>
          <cell r="AD63">
            <v>61.16</v>
          </cell>
          <cell r="AE63">
            <v>46.84</v>
          </cell>
          <cell r="AF63">
            <v>0</v>
          </cell>
          <cell r="AG63">
            <v>0</v>
          </cell>
          <cell r="AH63">
            <v>19269.8</v>
          </cell>
        </row>
        <row r="66">
          <cell r="A66" t="str">
            <v>E</v>
          </cell>
          <cell r="B66" t="str">
            <v>INTERVENTIONS FOR OUT OF SCHOOL CHILDREN</v>
          </cell>
        </row>
        <row r="68">
          <cell r="B68">
            <v>4.01</v>
          </cell>
          <cell r="C68" t="str">
            <v>Back to School - Continue Scheme</v>
          </cell>
          <cell r="D68">
            <v>60.442999999999998</v>
          </cell>
          <cell r="E68">
            <v>34.637</v>
          </cell>
          <cell r="F68">
            <v>69.272999999999996</v>
          </cell>
          <cell r="G68">
            <v>22.646000000000001</v>
          </cell>
          <cell r="H68">
            <v>68.039000000000001</v>
          </cell>
          <cell r="I68">
            <v>5.7709999999999999</v>
          </cell>
          <cell r="J68">
            <v>96.22</v>
          </cell>
          <cell r="K68">
            <v>60.35</v>
          </cell>
          <cell r="L68">
            <v>28.02</v>
          </cell>
          <cell r="M68">
            <v>27.927</v>
          </cell>
          <cell r="N68">
            <v>46.99</v>
          </cell>
          <cell r="O68">
            <v>39.631</v>
          </cell>
          <cell r="P68">
            <v>14.441000000000001</v>
          </cell>
          <cell r="Q68">
            <v>13.199</v>
          </cell>
          <cell r="R68">
            <v>52.5</v>
          </cell>
          <cell r="S68">
            <v>48.671999999999997</v>
          </cell>
          <cell r="T68">
            <v>82.286000000000001</v>
          </cell>
          <cell r="U68">
            <v>28.678999999999998</v>
          </cell>
          <cell r="V68">
            <v>18.885999999999999</v>
          </cell>
          <cell r="W68">
            <v>10.071999999999999</v>
          </cell>
          <cell r="X68">
            <v>40.094999999999999</v>
          </cell>
          <cell r="Y68">
            <v>17.507999999999999</v>
          </cell>
          <cell r="Z68">
            <v>83.561999999999998</v>
          </cell>
          <cell r="AA68">
            <v>10.571</v>
          </cell>
          <cell r="AB68">
            <v>14.297000000000001</v>
          </cell>
          <cell r="AC68">
            <v>70.608000000000004</v>
          </cell>
          <cell r="AD68">
            <v>16.324999999999999</v>
          </cell>
          <cell r="AE68">
            <v>4.1150000000000002</v>
          </cell>
          <cell r="AF68">
            <v>26.972000000000001</v>
          </cell>
          <cell r="AH68">
            <v>1112.7350000000001</v>
          </cell>
        </row>
        <row r="69">
          <cell r="B69">
            <v>4.0199999999999996</v>
          </cell>
          <cell r="C69" t="str">
            <v>Back to School Camp - New</v>
          </cell>
          <cell r="D69">
            <v>88.793000000000006</v>
          </cell>
          <cell r="E69">
            <v>56.673999999999999</v>
          </cell>
          <cell r="F69">
            <v>133.88999999999999</v>
          </cell>
          <cell r="G69">
            <v>35.828000000000003</v>
          </cell>
          <cell r="H69">
            <v>140.48099999999999</v>
          </cell>
          <cell r="I69">
            <v>34.121000000000002</v>
          </cell>
          <cell r="J69">
            <v>179.53700000000001</v>
          </cell>
          <cell r="K69">
            <v>66.433999999999997</v>
          </cell>
          <cell r="L69">
            <v>47.844000000000001</v>
          </cell>
          <cell r="M69">
            <v>58.405999999999999</v>
          </cell>
          <cell r="N69">
            <v>50.851999999999997</v>
          </cell>
          <cell r="O69">
            <v>49.999000000000002</v>
          </cell>
          <cell r="P69">
            <v>31.459</v>
          </cell>
          <cell r="Q69">
            <v>38.49</v>
          </cell>
          <cell r="R69">
            <v>65.293000000000006</v>
          </cell>
          <cell r="S69">
            <v>200.48500000000001</v>
          </cell>
          <cell r="T69">
            <v>48.857999999999997</v>
          </cell>
          <cell r="U69">
            <v>109.977</v>
          </cell>
          <cell r="V69">
            <v>105.50700000000001</v>
          </cell>
          <cell r="W69">
            <v>212.47499999999999</v>
          </cell>
          <cell r="X69">
            <v>105.85299999999999</v>
          </cell>
          <cell r="Y69">
            <v>115.42700000000001</v>
          </cell>
          <cell r="Z69">
            <v>166.67599999999999</v>
          </cell>
          <cell r="AA69">
            <v>13.275</v>
          </cell>
          <cell r="AB69">
            <v>21.335999999999999</v>
          </cell>
          <cell r="AC69">
            <v>132.107</v>
          </cell>
          <cell r="AD69">
            <v>20.305</v>
          </cell>
          <cell r="AE69">
            <v>7.343</v>
          </cell>
          <cell r="AF69">
            <v>103.056</v>
          </cell>
          <cell r="AH69">
            <v>2440.7809999999995</v>
          </cell>
        </row>
        <row r="70">
          <cell r="B70">
            <v>4.03</v>
          </cell>
          <cell r="C70" t="str">
            <v>Bridge Course</v>
          </cell>
          <cell r="AH70">
            <v>0</v>
          </cell>
        </row>
        <row r="71">
          <cell r="B71">
            <v>4.04</v>
          </cell>
          <cell r="C71" t="str">
            <v>Others</v>
          </cell>
          <cell r="AH71">
            <v>0</v>
          </cell>
        </row>
        <row r="73">
          <cell r="C73" t="str">
            <v>SUB TOTAL of E</v>
          </cell>
          <cell r="D73">
            <v>149.23599999999999</v>
          </cell>
          <cell r="E73">
            <v>91.311000000000007</v>
          </cell>
          <cell r="F73">
            <v>203.16299999999998</v>
          </cell>
          <cell r="G73">
            <v>58.474000000000004</v>
          </cell>
          <cell r="H73">
            <v>208.51999999999998</v>
          </cell>
          <cell r="I73">
            <v>39.892000000000003</v>
          </cell>
          <cell r="J73">
            <v>275.75700000000001</v>
          </cell>
          <cell r="K73">
            <v>126.78399999999999</v>
          </cell>
          <cell r="L73">
            <v>75.864000000000004</v>
          </cell>
          <cell r="M73">
            <v>86.332999999999998</v>
          </cell>
          <cell r="N73">
            <v>97.841999999999999</v>
          </cell>
          <cell r="O73">
            <v>89.63</v>
          </cell>
          <cell r="P73">
            <v>45.9</v>
          </cell>
          <cell r="Q73">
            <v>51.689</v>
          </cell>
          <cell r="R73">
            <v>117.79300000000001</v>
          </cell>
          <cell r="S73">
            <v>249.15700000000001</v>
          </cell>
          <cell r="T73">
            <v>131.14400000000001</v>
          </cell>
          <cell r="U73">
            <v>138.65600000000001</v>
          </cell>
          <cell r="V73">
            <v>124.393</v>
          </cell>
          <cell r="W73">
            <v>222.547</v>
          </cell>
          <cell r="X73">
            <v>145.94799999999998</v>
          </cell>
          <cell r="Y73">
            <v>132.935</v>
          </cell>
          <cell r="Z73">
            <v>250.238</v>
          </cell>
          <cell r="AA73">
            <v>23.846</v>
          </cell>
          <cell r="AB73">
            <v>35.632999999999996</v>
          </cell>
          <cell r="AC73">
            <v>202.715</v>
          </cell>
          <cell r="AD73">
            <v>36.629999999999995</v>
          </cell>
          <cell r="AE73">
            <v>11.458</v>
          </cell>
          <cell r="AF73">
            <v>130.02799999999999</v>
          </cell>
          <cell r="AG73">
            <v>0</v>
          </cell>
          <cell r="AH73">
            <v>3553.5159999999996</v>
          </cell>
        </row>
        <row r="75">
          <cell r="A75" t="str">
            <v>F</v>
          </cell>
          <cell r="B75" t="str">
            <v>FREE TEXT BOOK</v>
          </cell>
        </row>
        <row r="77">
          <cell r="B77">
            <v>5.0199999999999996</v>
          </cell>
          <cell r="C77" t="str">
            <v>Free Text Book (UP)</v>
          </cell>
          <cell r="D77">
            <v>19.373999999999999</v>
          </cell>
          <cell r="E77">
            <v>17.25</v>
          </cell>
          <cell r="F77">
            <v>32.503999999999998</v>
          </cell>
          <cell r="G77">
            <v>24.097999999999999</v>
          </cell>
          <cell r="H77">
            <v>59.134999999999998</v>
          </cell>
          <cell r="I77">
            <v>19.898</v>
          </cell>
          <cell r="J77">
            <v>34.409999999999997</v>
          </cell>
          <cell r="K77">
            <v>22.763999999999999</v>
          </cell>
          <cell r="L77">
            <v>21.456</v>
          </cell>
          <cell r="M77">
            <v>11.817</v>
          </cell>
          <cell r="N77">
            <v>24.645</v>
          </cell>
          <cell r="O77">
            <v>20.763000000000002</v>
          </cell>
          <cell r="P77">
            <v>17.917999999999999</v>
          </cell>
          <cell r="Q77">
            <v>13.326000000000001</v>
          </cell>
          <cell r="R77">
            <v>32.018999999999998</v>
          </cell>
          <cell r="S77">
            <v>25.949000000000002</v>
          </cell>
          <cell r="T77">
            <v>30.33</v>
          </cell>
          <cell r="U77">
            <v>37.631</v>
          </cell>
          <cell r="V77">
            <v>71.91</v>
          </cell>
          <cell r="W77">
            <v>21.311</v>
          </cell>
          <cell r="X77">
            <v>13.56</v>
          </cell>
          <cell r="Y77">
            <v>38.115000000000002</v>
          </cell>
          <cell r="Z77">
            <v>29.54</v>
          </cell>
          <cell r="AA77">
            <v>10.5</v>
          </cell>
          <cell r="AB77">
            <v>3.5659999999999998</v>
          </cell>
          <cell r="AC77">
            <v>51.75</v>
          </cell>
          <cell r="AF77">
            <v>22.634</v>
          </cell>
          <cell r="AH77">
            <v>728.17299999999989</v>
          </cell>
        </row>
        <row r="79">
          <cell r="C79" t="str">
            <v>SUB TOTAL of F</v>
          </cell>
          <cell r="D79">
            <v>19.373999999999999</v>
          </cell>
          <cell r="E79">
            <v>17.25</v>
          </cell>
          <cell r="F79">
            <v>32.503999999999998</v>
          </cell>
          <cell r="G79">
            <v>24.097999999999999</v>
          </cell>
          <cell r="H79">
            <v>59.134999999999998</v>
          </cell>
          <cell r="I79">
            <v>19.898</v>
          </cell>
          <cell r="J79">
            <v>34.409999999999997</v>
          </cell>
          <cell r="K79">
            <v>22.763999999999999</v>
          </cell>
          <cell r="L79">
            <v>21.456</v>
          </cell>
          <cell r="M79">
            <v>11.817</v>
          </cell>
          <cell r="N79">
            <v>24.645</v>
          </cell>
          <cell r="O79">
            <v>20.763000000000002</v>
          </cell>
          <cell r="P79">
            <v>17.917999999999999</v>
          </cell>
          <cell r="Q79">
            <v>13.326000000000001</v>
          </cell>
          <cell r="R79">
            <v>32.018999999999998</v>
          </cell>
          <cell r="S79">
            <v>25.949000000000002</v>
          </cell>
          <cell r="T79">
            <v>30.33</v>
          </cell>
          <cell r="U79">
            <v>37.631</v>
          </cell>
          <cell r="V79">
            <v>71.91</v>
          </cell>
          <cell r="W79">
            <v>21.311</v>
          </cell>
          <cell r="X79">
            <v>13.56</v>
          </cell>
          <cell r="Y79">
            <v>38.115000000000002</v>
          </cell>
          <cell r="Z79">
            <v>29.54</v>
          </cell>
          <cell r="AA79">
            <v>10.5</v>
          </cell>
          <cell r="AB79">
            <v>3.5659999999999998</v>
          </cell>
          <cell r="AC79">
            <v>51.75</v>
          </cell>
          <cell r="AD79">
            <v>0</v>
          </cell>
          <cell r="AE79">
            <v>0</v>
          </cell>
          <cell r="AF79">
            <v>22.634</v>
          </cell>
          <cell r="AG79">
            <v>0</v>
          </cell>
          <cell r="AH79">
            <v>728.17299999999989</v>
          </cell>
        </row>
        <row r="81">
          <cell r="A81" t="str">
            <v>G</v>
          </cell>
          <cell r="B81" t="str">
            <v>INNOVATIVE ACTIVITITES</v>
          </cell>
        </row>
        <row r="83">
          <cell r="B83">
            <v>6.01</v>
          </cell>
          <cell r="C83" t="str">
            <v>ECCE</v>
          </cell>
          <cell r="D83">
            <v>15</v>
          </cell>
          <cell r="E83">
            <v>15</v>
          </cell>
          <cell r="F83">
            <v>15</v>
          </cell>
          <cell r="G83">
            <v>15</v>
          </cell>
          <cell r="H83">
            <v>15</v>
          </cell>
          <cell r="I83">
            <v>15</v>
          </cell>
          <cell r="J83">
            <v>15</v>
          </cell>
          <cell r="K83">
            <v>15</v>
          </cell>
          <cell r="L83">
            <v>15</v>
          </cell>
          <cell r="M83">
            <v>15</v>
          </cell>
          <cell r="N83">
            <v>15</v>
          </cell>
          <cell r="O83">
            <v>15</v>
          </cell>
          <cell r="P83">
            <v>15</v>
          </cell>
          <cell r="Q83">
            <v>15</v>
          </cell>
          <cell r="R83">
            <v>15</v>
          </cell>
          <cell r="S83">
            <v>15</v>
          </cell>
          <cell r="T83">
            <v>15</v>
          </cell>
          <cell r="U83">
            <v>15</v>
          </cell>
          <cell r="V83">
            <v>15</v>
          </cell>
          <cell r="W83">
            <v>15</v>
          </cell>
          <cell r="X83">
            <v>15</v>
          </cell>
          <cell r="Y83">
            <v>15</v>
          </cell>
          <cell r="Z83">
            <v>15</v>
          </cell>
          <cell r="AA83">
            <v>15</v>
          </cell>
          <cell r="AB83">
            <v>15</v>
          </cell>
          <cell r="AH83">
            <v>375</v>
          </cell>
        </row>
        <row r="84">
          <cell r="B84">
            <v>6.02</v>
          </cell>
          <cell r="C84" t="str">
            <v>Girls Education</v>
          </cell>
          <cell r="D84">
            <v>15</v>
          </cell>
          <cell r="E84">
            <v>15</v>
          </cell>
          <cell r="F84">
            <v>15</v>
          </cell>
          <cell r="G84">
            <v>15</v>
          </cell>
          <cell r="H84">
            <v>15</v>
          </cell>
          <cell r="I84">
            <v>15</v>
          </cell>
          <cell r="J84">
            <v>15</v>
          </cell>
          <cell r="K84">
            <v>15</v>
          </cell>
          <cell r="L84">
            <v>15</v>
          </cell>
          <cell r="M84">
            <v>15</v>
          </cell>
          <cell r="N84">
            <v>15</v>
          </cell>
          <cell r="O84">
            <v>15</v>
          </cell>
          <cell r="P84">
            <v>15</v>
          </cell>
          <cell r="Q84">
            <v>15</v>
          </cell>
          <cell r="R84">
            <v>15</v>
          </cell>
          <cell r="S84">
            <v>15</v>
          </cell>
          <cell r="T84">
            <v>15</v>
          </cell>
          <cell r="U84">
            <v>15</v>
          </cell>
          <cell r="V84">
            <v>15</v>
          </cell>
          <cell r="W84">
            <v>15</v>
          </cell>
          <cell r="X84">
            <v>15</v>
          </cell>
          <cell r="Y84">
            <v>15</v>
          </cell>
          <cell r="Z84">
            <v>15</v>
          </cell>
          <cell r="AA84">
            <v>15</v>
          </cell>
          <cell r="AB84">
            <v>15</v>
          </cell>
          <cell r="AH84">
            <v>375</v>
          </cell>
        </row>
        <row r="85">
          <cell r="B85">
            <v>6.03</v>
          </cell>
          <cell r="C85" t="str">
            <v>SC/ST</v>
          </cell>
          <cell r="D85">
            <v>5</v>
          </cell>
          <cell r="E85">
            <v>5</v>
          </cell>
          <cell r="F85">
            <v>5</v>
          </cell>
          <cell r="G85">
            <v>5</v>
          </cell>
          <cell r="H85">
            <v>5</v>
          </cell>
          <cell r="I85">
            <v>5</v>
          </cell>
          <cell r="J85">
            <v>5</v>
          </cell>
          <cell r="K85">
            <v>5</v>
          </cell>
          <cell r="L85">
            <v>5</v>
          </cell>
          <cell r="M85">
            <v>5</v>
          </cell>
          <cell r="N85">
            <v>5</v>
          </cell>
          <cell r="O85">
            <v>5</v>
          </cell>
          <cell r="P85">
            <v>5</v>
          </cell>
          <cell r="Q85">
            <v>5</v>
          </cell>
          <cell r="R85">
            <v>5</v>
          </cell>
          <cell r="S85">
            <v>5</v>
          </cell>
          <cell r="T85">
            <v>5</v>
          </cell>
          <cell r="U85">
            <v>5</v>
          </cell>
          <cell r="V85">
            <v>5</v>
          </cell>
          <cell r="W85">
            <v>5</v>
          </cell>
          <cell r="X85">
            <v>5</v>
          </cell>
          <cell r="Y85">
            <v>5</v>
          </cell>
          <cell r="Z85">
            <v>5</v>
          </cell>
          <cell r="AA85">
            <v>5</v>
          </cell>
          <cell r="AB85">
            <v>5</v>
          </cell>
          <cell r="AH85">
            <v>125</v>
          </cell>
        </row>
        <row r="86">
          <cell r="B86">
            <v>6.04</v>
          </cell>
          <cell r="C86" t="str">
            <v>Computer Education</v>
          </cell>
          <cell r="D86">
            <v>30</v>
          </cell>
          <cell r="E86">
            <v>30</v>
          </cell>
          <cell r="F86">
            <v>30</v>
          </cell>
          <cell r="G86">
            <v>30</v>
          </cell>
          <cell r="H86">
            <v>30</v>
          </cell>
          <cell r="I86">
            <v>30</v>
          </cell>
          <cell r="J86">
            <v>30</v>
          </cell>
          <cell r="K86">
            <v>30</v>
          </cell>
          <cell r="L86">
            <v>30</v>
          </cell>
          <cell r="M86">
            <v>30</v>
          </cell>
          <cell r="N86">
            <v>30</v>
          </cell>
          <cell r="O86">
            <v>30</v>
          </cell>
          <cell r="P86">
            <v>30</v>
          </cell>
          <cell r="Q86">
            <v>30</v>
          </cell>
          <cell r="R86">
            <v>30</v>
          </cell>
          <cell r="S86">
            <v>30</v>
          </cell>
          <cell r="T86">
            <v>30</v>
          </cell>
          <cell r="U86">
            <v>30</v>
          </cell>
          <cell r="V86">
            <v>30</v>
          </cell>
          <cell r="W86">
            <v>30</v>
          </cell>
          <cell r="X86">
            <v>30</v>
          </cell>
          <cell r="Y86">
            <v>30</v>
          </cell>
          <cell r="Z86">
            <v>30</v>
          </cell>
          <cell r="AA86">
            <v>30</v>
          </cell>
          <cell r="AB86">
            <v>30</v>
          </cell>
          <cell r="AH86">
            <v>750</v>
          </cell>
        </row>
        <row r="87">
          <cell r="B87">
            <v>6.05</v>
          </cell>
          <cell r="C87" t="str">
            <v>Others</v>
          </cell>
          <cell r="AH87">
            <v>0</v>
          </cell>
        </row>
        <row r="89">
          <cell r="C89" t="str">
            <v>SUB TOTAL of G</v>
          </cell>
          <cell r="D89">
            <v>65</v>
          </cell>
          <cell r="E89">
            <v>65</v>
          </cell>
          <cell r="F89">
            <v>65</v>
          </cell>
          <cell r="G89">
            <v>65</v>
          </cell>
          <cell r="H89">
            <v>65</v>
          </cell>
          <cell r="I89">
            <v>65</v>
          </cell>
          <cell r="J89">
            <v>65</v>
          </cell>
          <cell r="K89">
            <v>65</v>
          </cell>
          <cell r="L89">
            <v>65</v>
          </cell>
          <cell r="M89">
            <v>65</v>
          </cell>
          <cell r="N89">
            <v>65</v>
          </cell>
          <cell r="O89">
            <v>65</v>
          </cell>
          <cell r="P89">
            <v>65</v>
          </cell>
          <cell r="Q89">
            <v>65</v>
          </cell>
          <cell r="R89">
            <v>65</v>
          </cell>
          <cell r="S89">
            <v>65</v>
          </cell>
          <cell r="T89">
            <v>65</v>
          </cell>
          <cell r="U89">
            <v>65</v>
          </cell>
          <cell r="V89">
            <v>65</v>
          </cell>
          <cell r="W89">
            <v>65</v>
          </cell>
          <cell r="X89">
            <v>65</v>
          </cell>
          <cell r="Y89">
            <v>65</v>
          </cell>
          <cell r="Z89">
            <v>65</v>
          </cell>
          <cell r="AA89">
            <v>65</v>
          </cell>
          <cell r="AB89">
            <v>65</v>
          </cell>
          <cell r="AC89">
            <v>0</v>
          </cell>
          <cell r="AD89">
            <v>0</v>
          </cell>
          <cell r="AE89">
            <v>0</v>
          </cell>
          <cell r="AF89">
            <v>0</v>
          </cell>
          <cell r="AG89">
            <v>0</v>
          </cell>
          <cell r="AH89">
            <v>1625</v>
          </cell>
        </row>
        <row r="91">
          <cell r="A91" t="str">
            <v>H</v>
          </cell>
          <cell r="B91" t="str">
            <v>INTERVENTIONS FOR DISABLE CHILDREN</v>
          </cell>
        </row>
        <row r="93">
          <cell r="B93">
            <v>7.01</v>
          </cell>
          <cell r="C93" t="str">
            <v>Intervnetions for Disable Children</v>
          </cell>
          <cell r="D93">
            <v>46.932000000000002</v>
          </cell>
          <cell r="E93">
            <v>33.588000000000001</v>
          </cell>
          <cell r="F93">
            <v>31.332000000000001</v>
          </cell>
          <cell r="G93">
            <v>37.692</v>
          </cell>
          <cell r="H93">
            <v>34.5</v>
          </cell>
          <cell r="I93">
            <v>11.244</v>
          </cell>
          <cell r="J93">
            <v>41.148000000000003</v>
          </cell>
          <cell r="K93">
            <v>40.548000000000002</v>
          </cell>
          <cell r="L93">
            <v>57.948</v>
          </cell>
          <cell r="M93">
            <v>33.072000000000003</v>
          </cell>
          <cell r="N93">
            <v>15.624000000000001</v>
          </cell>
          <cell r="O93">
            <v>24.66</v>
          </cell>
          <cell r="P93">
            <v>26.244</v>
          </cell>
          <cell r="Q93">
            <v>8.7479999999999993</v>
          </cell>
          <cell r="R93">
            <v>42.24</v>
          </cell>
          <cell r="S93">
            <v>77.628</v>
          </cell>
          <cell r="T93">
            <v>44.628</v>
          </cell>
          <cell r="U93">
            <v>47.304000000000002</v>
          </cell>
          <cell r="V93">
            <v>47.988</v>
          </cell>
          <cell r="W93">
            <v>33.36</v>
          </cell>
          <cell r="X93">
            <v>49.932000000000002</v>
          </cell>
          <cell r="Y93">
            <v>38.052</v>
          </cell>
          <cell r="Z93">
            <v>45.216000000000001</v>
          </cell>
          <cell r="AA93">
            <v>6.8520000000000003</v>
          </cell>
          <cell r="AB93">
            <v>8.4239999999999995</v>
          </cell>
          <cell r="AC93">
            <v>26.34</v>
          </cell>
          <cell r="AD93">
            <v>6.4560000000000004</v>
          </cell>
          <cell r="AE93">
            <v>8.3520000000000003</v>
          </cell>
          <cell r="AF93">
            <v>7.7759999999999998</v>
          </cell>
          <cell r="AH93">
            <v>933.82799999999997</v>
          </cell>
        </row>
        <row r="95">
          <cell r="C95" t="str">
            <v>SUB TOTAL of H</v>
          </cell>
          <cell r="D95">
            <v>46.932000000000002</v>
          </cell>
          <cell r="E95">
            <v>33.588000000000001</v>
          </cell>
          <cell r="F95">
            <v>31.332000000000001</v>
          </cell>
          <cell r="G95">
            <v>37.692</v>
          </cell>
          <cell r="H95">
            <v>34.5</v>
          </cell>
          <cell r="I95">
            <v>11.244</v>
          </cell>
          <cell r="J95">
            <v>41.148000000000003</v>
          </cell>
          <cell r="K95">
            <v>40.548000000000002</v>
          </cell>
          <cell r="L95">
            <v>57.948</v>
          </cell>
          <cell r="M95">
            <v>33.072000000000003</v>
          </cell>
          <cell r="N95">
            <v>15.624000000000001</v>
          </cell>
          <cell r="O95">
            <v>24.66</v>
          </cell>
          <cell r="P95">
            <v>26.244</v>
          </cell>
          <cell r="Q95">
            <v>8.7479999999999993</v>
          </cell>
          <cell r="R95">
            <v>42.24</v>
          </cell>
          <cell r="S95">
            <v>77.628</v>
          </cell>
          <cell r="T95">
            <v>44.628</v>
          </cell>
          <cell r="U95">
            <v>47.304000000000002</v>
          </cell>
          <cell r="V95">
            <v>47.988</v>
          </cell>
          <cell r="W95">
            <v>33.36</v>
          </cell>
          <cell r="X95">
            <v>49.932000000000002</v>
          </cell>
          <cell r="Y95">
            <v>38.052</v>
          </cell>
          <cell r="Z95">
            <v>45.216000000000001</v>
          </cell>
          <cell r="AA95">
            <v>6.8520000000000003</v>
          </cell>
          <cell r="AB95">
            <v>8.4239999999999995</v>
          </cell>
          <cell r="AC95">
            <v>26.34</v>
          </cell>
          <cell r="AD95">
            <v>6.4560000000000004</v>
          </cell>
          <cell r="AE95">
            <v>8.3520000000000003</v>
          </cell>
          <cell r="AF95">
            <v>7.7759999999999998</v>
          </cell>
          <cell r="AG95">
            <v>0</v>
          </cell>
          <cell r="AH95">
            <v>933.82799999999997</v>
          </cell>
        </row>
        <row r="97">
          <cell r="A97" t="str">
            <v>I</v>
          </cell>
          <cell r="B97" t="str">
            <v>MAINTENANCE GRANT</v>
          </cell>
        </row>
        <row r="99">
          <cell r="B99">
            <v>8.01</v>
          </cell>
          <cell r="C99" t="str">
            <v>School Maintenance Grant Primary</v>
          </cell>
          <cell r="D99">
            <v>44.75</v>
          </cell>
          <cell r="E99">
            <v>49.4</v>
          </cell>
          <cell r="F99">
            <v>41.9</v>
          </cell>
          <cell r="G99">
            <v>66.05</v>
          </cell>
          <cell r="H99">
            <v>91.4</v>
          </cell>
          <cell r="I99">
            <v>38.35</v>
          </cell>
          <cell r="J99">
            <v>114.15</v>
          </cell>
          <cell r="K99">
            <v>53.25</v>
          </cell>
          <cell r="L99">
            <v>85.6</v>
          </cell>
          <cell r="M99">
            <v>39.6</v>
          </cell>
          <cell r="N99">
            <v>52</v>
          </cell>
          <cell r="O99">
            <v>47.65</v>
          </cell>
          <cell r="P99">
            <v>32.65</v>
          </cell>
          <cell r="Q99">
            <v>34.700000000000003</v>
          </cell>
          <cell r="R99">
            <v>57.45</v>
          </cell>
          <cell r="S99">
            <v>109.55</v>
          </cell>
          <cell r="T99">
            <v>122.05</v>
          </cell>
          <cell r="U99">
            <v>71.099999999999994</v>
          </cell>
          <cell r="V99">
            <v>64.150000000000006</v>
          </cell>
          <cell r="W99">
            <v>77.2</v>
          </cell>
          <cell r="X99">
            <v>47.65</v>
          </cell>
          <cell r="Y99">
            <v>115.05</v>
          </cell>
          <cell r="Z99">
            <v>77.349999999999994</v>
          </cell>
          <cell r="AA99">
            <v>15.2</v>
          </cell>
          <cell r="AB99">
            <v>19.95</v>
          </cell>
          <cell r="AC99">
            <v>26.95</v>
          </cell>
          <cell r="AD99">
            <v>5.2</v>
          </cell>
          <cell r="AE99">
            <v>6.15</v>
          </cell>
          <cell r="AF99">
            <v>13.75</v>
          </cell>
          <cell r="AH99">
            <v>1620.2000000000003</v>
          </cell>
        </row>
        <row r="100">
          <cell r="B100">
            <v>8.02</v>
          </cell>
          <cell r="C100" t="str">
            <v>School Maintenance Grant Upper Primary</v>
          </cell>
          <cell r="D100">
            <v>42.55</v>
          </cell>
          <cell r="E100">
            <v>41.7</v>
          </cell>
          <cell r="F100">
            <v>32.200000000000003</v>
          </cell>
          <cell r="G100">
            <v>61.85</v>
          </cell>
          <cell r="H100">
            <v>40.85</v>
          </cell>
          <cell r="I100">
            <v>25.2</v>
          </cell>
          <cell r="J100">
            <v>41.85</v>
          </cell>
          <cell r="K100">
            <v>38.799999999999997</v>
          </cell>
          <cell r="L100">
            <v>48.75</v>
          </cell>
          <cell r="M100">
            <v>36.299999999999997</v>
          </cell>
          <cell r="N100">
            <v>24.8</v>
          </cell>
          <cell r="O100">
            <v>34.549999999999997</v>
          </cell>
          <cell r="P100">
            <v>25.95</v>
          </cell>
          <cell r="Q100">
            <v>20.350000000000001</v>
          </cell>
          <cell r="R100">
            <v>54.7</v>
          </cell>
          <cell r="S100">
            <v>57.25</v>
          </cell>
          <cell r="T100">
            <v>61.8</v>
          </cell>
          <cell r="U100">
            <v>60.05</v>
          </cell>
          <cell r="V100">
            <v>54.15</v>
          </cell>
          <cell r="W100">
            <v>64.25</v>
          </cell>
          <cell r="X100">
            <v>42.6</v>
          </cell>
          <cell r="Y100">
            <v>59.05</v>
          </cell>
          <cell r="Z100">
            <v>32.549999999999997</v>
          </cell>
          <cell r="AA100">
            <v>11.3</v>
          </cell>
          <cell r="AB100">
            <v>5.65</v>
          </cell>
          <cell r="AC100">
            <v>15.8</v>
          </cell>
          <cell r="AD100">
            <v>3.85</v>
          </cell>
          <cell r="AE100">
            <v>5.95</v>
          </cell>
          <cell r="AF100">
            <v>12.9</v>
          </cell>
          <cell r="AH100">
            <v>1057.55</v>
          </cell>
        </row>
        <row r="102">
          <cell r="C102" t="str">
            <v>SUB TOTAL of I</v>
          </cell>
          <cell r="D102">
            <v>87.3</v>
          </cell>
          <cell r="E102">
            <v>91.1</v>
          </cell>
          <cell r="F102">
            <v>74.099999999999994</v>
          </cell>
          <cell r="G102">
            <v>127.9</v>
          </cell>
          <cell r="H102">
            <v>132.25</v>
          </cell>
          <cell r="I102">
            <v>63.55</v>
          </cell>
          <cell r="J102">
            <v>156</v>
          </cell>
          <cell r="K102">
            <v>92.05</v>
          </cell>
          <cell r="L102">
            <v>134.35</v>
          </cell>
          <cell r="M102">
            <v>75.900000000000006</v>
          </cell>
          <cell r="N102">
            <v>76.8</v>
          </cell>
          <cell r="O102">
            <v>82.199999999999989</v>
          </cell>
          <cell r="P102">
            <v>58.599999999999994</v>
          </cell>
          <cell r="Q102">
            <v>55.050000000000004</v>
          </cell>
          <cell r="R102">
            <v>112.15</v>
          </cell>
          <cell r="S102">
            <v>166.8</v>
          </cell>
          <cell r="T102">
            <v>183.85</v>
          </cell>
          <cell r="U102">
            <v>131.14999999999998</v>
          </cell>
          <cell r="V102">
            <v>118.30000000000001</v>
          </cell>
          <cell r="W102">
            <v>141.44999999999999</v>
          </cell>
          <cell r="X102">
            <v>90.25</v>
          </cell>
          <cell r="Y102">
            <v>174.1</v>
          </cell>
          <cell r="Z102">
            <v>109.89999999999999</v>
          </cell>
          <cell r="AA102">
            <v>26.5</v>
          </cell>
          <cell r="AB102">
            <v>25.6</v>
          </cell>
          <cell r="AC102">
            <v>42.75</v>
          </cell>
          <cell r="AD102">
            <v>9.0500000000000007</v>
          </cell>
          <cell r="AE102">
            <v>12.100000000000001</v>
          </cell>
          <cell r="AF102">
            <v>26.65</v>
          </cell>
          <cell r="AG102">
            <v>0</v>
          </cell>
          <cell r="AH102">
            <v>2677.75</v>
          </cell>
        </row>
        <row r="104">
          <cell r="A104" t="str">
            <v>J</v>
          </cell>
          <cell r="B104" t="str">
            <v>MANAGEMENT &amp; MIS</v>
          </cell>
        </row>
        <row r="105">
          <cell r="AH105">
            <v>0</v>
          </cell>
        </row>
        <row r="106">
          <cell r="C106" t="str">
            <v>MIS</v>
          </cell>
          <cell r="AH106">
            <v>0</v>
          </cell>
        </row>
        <row r="107">
          <cell r="B107">
            <v>9.01</v>
          </cell>
          <cell r="C107" t="str">
            <v>Maintenance of Equipments</v>
          </cell>
          <cell r="D107">
            <v>0.2</v>
          </cell>
          <cell r="E107">
            <v>0.2</v>
          </cell>
          <cell r="F107">
            <v>0.2</v>
          </cell>
          <cell r="G107">
            <v>0.2</v>
          </cell>
          <cell r="H107">
            <v>0.2</v>
          </cell>
          <cell r="I107">
            <v>0.2</v>
          </cell>
          <cell r="J107">
            <v>0.2</v>
          </cell>
          <cell r="K107">
            <v>0.2</v>
          </cell>
          <cell r="L107">
            <v>0.2</v>
          </cell>
          <cell r="M107">
            <v>0.2</v>
          </cell>
          <cell r="N107">
            <v>0.2</v>
          </cell>
          <cell r="O107">
            <v>0.2</v>
          </cell>
          <cell r="P107">
            <v>0.2</v>
          </cell>
          <cell r="Q107">
            <v>0.2</v>
          </cell>
          <cell r="R107">
            <v>0.2</v>
          </cell>
          <cell r="S107">
            <v>0.2</v>
          </cell>
          <cell r="T107">
            <v>0.2</v>
          </cell>
          <cell r="U107">
            <v>0.2</v>
          </cell>
          <cell r="V107">
            <v>0.2</v>
          </cell>
          <cell r="W107">
            <v>0.2</v>
          </cell>
          <cell r="X107">
            <v>0.2</v>
          </cell>
          <cell r="Y107">
            <v>0.2</v>
          </cell>
          <cell r="Z107">
            <v>0.2</v>
          </cell>
          <cell r="AA107">
            <v>0.2</v>
          </cell>
          <cell r="AB107">
            <v>0.2</v>
          </cell>
          <cell r="AH107">
            <v>5.0000000000000018</v>
          </cell>
        </row>
        <row r="108">
          <cell r="B108">
            <v>9.02</v>
          </cell>
          <cell r="C108" t="str">
            <v>Consumables</v>
          </cell>
          <cell r="D108">
            <v>0.3</v>
          </cell>
          <cell r="E108">
            <v>0.3</v>
          </cell>
          <cell r="F108">
            <v>0.3</v>
          </cell>
          <cell r="G108">
            <v>0.3</v>
          </cell>
          <cell r="H108">
            <v>0.3</v>
          </cell>
          <cell r="I108">
            <v>0.3</v>
          </cell>
          <cell r="J108">
            <v>0.3</v>
          </cell>
          <cell r="K108">
            <v>0.3</v>
          </cell>
          <cell r="L108">
            <v>0.3</v>
          </cell>
          <cell r="M108">
            <v>0.3</v>
          </cell>
          <cell r="N108">
            <v>0.3</v>
          </cell>
          <cell r="O108">
            <v>0.3</v>
          </cell>
          <cell r="P108">
            <v>0.3</v>
          </cell>
          <cell r="Q108">
            <v>0.3</v>
          </cell>
          <cell r="R108">
            <v>0.3</v>
          </cell>
          <cell r="S108">
            <v>0.3</v>
          </cell>
          <cell r="T108">
            <v>0.3</v>
          </cell>
          <cell r="U108">
            <v>0.3</v>
          </cell>
          <cell r="V108">
            <v>0.3</v>
          </cell>
          <cell r="W108">
            <v>0.3</v>
          </cell>
          <cell r="X108">
            <v>0.3</v>
          </cell>
          <cell r="Y108">
            <v>0.3</v>
          </cell>
          <cell r="Z108">
            <v>0.3</v>
          </cell>
          <cell r="AA108">
            <v>0.3</v>
          </cell>
          <cell r="AB108">
            <v>0.3</v>
          </cell>
          <cell r="AH108">
            <v>7.4999999999999973</v>
          </cell>
        </row>
        <row r="109">
          <cell r="B109">
            <v>9.0299999999999994</v>
          </cell>
          <cell r="C109" t="str">
            <v>EMIS Training</v>
          </cell>
          <cell r="D109">
            <v>0.22</v>
          </cell>
          <cell r="E109">
            <v>0.18</v>
          </cell>
          <cell r="F109">
            <v>0.14000000000000001</v>
          </cell>
          <cell r="G109">
            <v>0.28000000000000003</v>
          </cell>
          <cell r="H109">
            <v>0.28000000000000003</v>
          </cell>
          <cell r="I109">
            <v>0.1</v>
          </cell>
          <cell r="J109">
            <v>0.24</v>
          </cell>
          <cell r="K109">
            <v>0.16</v>
          </cell>
          <cell r="L109">
            <v>0.2</v>
          </cell>
          <cell r="M109">
            <v>0.22</v>
          </cell>
          <cell r="N109">
            <v>0.1</v>
          </cell>
          <cell r="O109">
            <v>0.16</v>
          </cell>
          <cell r="P109">
            <v>0.08</v>
          </cell>
          <cell r="Q109">
            <v>0.08</v>
          </cell>
          <cell r="R109">
            <v>0.22</v>
          </cell>
          <cell r="S109">
            <v>0.24</v>
          </cell>
          <cell r="T109">
            <v>0.26</v>
          </cell>
          <cell r="U109">
            <v>0.2</v>
          </cell>
          <cell r="V109">
            <v>0.28000000000000003</v>
          </cell>
          <cell r="W109">
            <v>0.2</v>
          </cell>
          <cell r="X109">
            <v>0.2</v>
          </cell>
          <cell r="Y109">
            <v>0.22</v>
          </cell>
          <cell r="Z109">
            <v>0.14000000000000001</v>
          </cell>
          <cell r="AA109">
            <v>0.06</v>
          </cell>
          <cell r="AB109">
            <v>0.02</v>
          </cell>
          <cell r="AH109">
            <v>4.4799999999999995</v>
          </cell>
        </row>
        <row r="110">
          <cell r="C110" t="str">
            <v>Management -  DPO</v>
          </cell>
          <cell r="AH110">
            <v>0</v>
          </cell>
        </row>
        <row r="111">
          <cell r="B111">
            <v>9.0399999999999991</v>
          </cell>
          <cell r="C111" t="str">
            <v>Block Accountant</v>
          </cell>
          <cell r="D111">
            <v>7.92</v>
          </cell>
          <cell r="E111">
            <v>6.48</v>
          </cell>
          <cell r="F111">
            <v>5.04</v>
          </cell>
          <cell r="G111">
            <v>10.08</v>
          </cell>
          <cell r="H111">
            <v>10.08</v>
          </cell>
          <cell r="I111">
            <v>3.6</v>
          </cell>
          <cell r="J111">
            <v>8.64</v>
          </cell>
          <cell r="K111">
            <v>5.76</v>
          </cell>
          <cell r="L111">
            <v>7.2</v>
          </cell>
          <cell r="M111">
            <v>7.92</v>
          </cell>
          <cell r="N111">
            <v>3.6</v>
          </cell>
          <cell r="O111">
            <v>5.76</v>
          </cell>
          <cell r="P111">
            <v>2.88</v>
          </cell>
          <cell r="Q111">
            <v>2.88</v>
          </cell>
          <cell r="R111">
            <v>7.92</v>
          </cell>
          <cell r="S111">
            <v>8.64</v>
          </cell>
          <cell r="T111">
            <v>9.36</v>
          </cell>
          <cell r="U111">
            <v>7.2</v>
          </cell>
          <cell r="V111">
            <v>10.08</v>
          </cell>
          <cell r="W111">
            <v>7.2</v>
          </cell>
          <cell r="X111">
            <v>7.2</v>
          </cell>
          <cell r="Y111">
            <v>7.92</v>
          </cell>
          <cell r="Z111">
            <v>5.04</v>
          </cell>
          <cell r="AA111">
            <v>2.16</v>
          </cell>
          <cell r="AB111">
            <v>0.72</v>
          </cell>
          <cell r="AH111">
            <v>161.27999999999994</v>
          </cell>
        </row>
        <row r="112">
          <cell r="B112">
            <v>9.0500000000000007</v>
          </cell>
          <cell r="C112" t="str">
            <v>Salary of Peon – Sweeper - BRC</v>
          </cell>
          <cell r="D112">
            <v>3.3</v>
          </cell>
          <cell r="E112">
            <v>2.7</v>
          </cell>
          <cell r="F112">
            <v>2.1</v>
          </cell>
          <cell r="G112">
            <v>4.2</v>
          </cell>
          <cell r="H112">
            <v>4.2</v>
          </cell>
          <cell r="I112">
            <v>1.5</v>
          </cell>
          <cell r="J112">
            <v>3.6</v>
          </cell>
          <cell r="K112">
            <v>2.4</v>
          </cell>
          <cell r="L112">
            <v>3</v>
          </cell>
          <cell r="M112">
            <v>3.3</v>
          </cell>
          <cell r="N112">
            <v>1.5</v>
          </cell>
          <cell r="O112">
            <v>2.4</v>
          </cell>
          <cell r="P112">
            <v>1.2</v>
          </cell>
          <cell r="Q112">
            <v>1.2</v>
          </cell>
          <cell r="R112">
            <v>3.3</v>
          </cell>
          <cell r="S112">
            <v>3.6</v>
          </cell>
          <cell r="T112">
            <v>3.9</v>
          </cell>
          <cell r="U112">
            <v>3</v>
          </cell>
          <cell r="V112">
            <v>4.2</v>
          </cell>
          <cell r="W112">
            <v>3</v>
          </cell>
          <cell r="X112">
            <v>3</v>
          </cell>
          <cell r="Y112">
            <v>3.3</v>
          </cell>
          <cell r="Z112">
            <v>2.1</v>
          </cell>
          <cell r="AA112">
            <v>0.9</v>
          </cell>
          <cell r="AB112">
            <v>0.3</v>
          </cell>
          <cell r="AH112">
            <v>67.2</v>
          </cell>
        </row>
        <row r="113">
          <cell r="B113">
            <v>9.06</v>
          </cell>
          <cell r="C113" t="str">
            <v>Maintenance of Equipments</v>
          </cell>
          <cell r="D113">
            <v>1.1000000000000001</v>
          </cell>
          <cell r="E113">
            <v>0.9</v>
          </cell>
          <cell r="F113">
            <v>0.7</v>
          </cell>
          <cell r="G113">
            <v>1.4</v>
          </cell>
          <cell r="H113">
            <v>1.4</v>
          </cell>
          <cell r="I113">
            <v>0.5</v>
          </cell>
          <cell r="J113">
            <v>1.2</v>
          </cell>
          <cell r="K113">
            <v>0.8</v>
          </cell>
          <cell r="L113">
            <v>1</v>
          </cell>
          <cell r="M113">
            <v>1.1000000000000001</v>
          </cell>
          <cell r="N113">
            <v>0.5</v>
          </cell>
          <cell r="O113">
            <v>0.8</v>
          </cell>
          <cell r="P113">
            <v>0.4</v>
          </cell>
          <cell r="Q113">
            <v>0.4</v>
          </cell>
          <cell r="R113">
            <v>1.1000000000000001</v>
          </cell>
          <cell r="S113">
            <v>1.2</v>
          </cell>
          <cell r="T113">
            <v>1.3</v>
          </cell>
          <cell r="U113">
            <v>1</v>
          </cell>
          <cell r="V113">
            <v>1.4</v>
          </cell>
          <cell r="W113">
            <v>1</v>
          </cell>
          <cell r="X113">
            <v>1</v>
          </cell>
          <cell r="Y113">
            <v>1.1000000000000001</v>
          </cell>
          <cell r="Z113">
            <v>0.7</v>
          </cell>
          <cell r="AA113">
            <v>0.3</v>
          </cell>
          <cell r="AB113">
            <v>0.1</v>
          </cell>
          <cell r="AH113">
            <v>22.400000000000002</v>
          </cell>
        </row>
        <row r="114">
          <cell r="B114">
            <v>9.07</v>
          </cell>
          <cell r="C114" t="str">
            <v>Salary of Officers</v>
          </cell>
          <cell r="D114">
            <v>5.04</v>
          </cell>
          <cell r="E114">
            <v>5.04</v>
          </cell>
          <cell r="F114">
            <v>5.04</v>
          </cell>
          <cell r="G114">
            <v>5.04</v>
          </cell>
          <cell r="H114">
            <v>5.04</v>
          </cell>
          <cell r="I114">
            <v>5.04</v>
          </cell>
          <cell r="J114">
            <v>5.04</v>
          </cell>
          <cell r="K114">
            <v>5.04</v>
          </cell>
          <cell r="L114">
            <v>5.04</v>
          </cell>
          <cell r="M114">
            <v>5.04</v>
          </cell>
          <cell r="N114">
            <v>5.04</v>
          </cell>
          <cell r="O114">
            <v>5.04</v>
          </cell>
          <cell r="P114">
            <v>5.04</v>
          </cell>
          <cell r="Q114">
            <v>5.04</v>
          </cell>
          <cell r="R114">
            <v>5.04</v>
          </cell>
          <cell r="S114">
            <v>5.04</v>
          </cell>
          <cell r="T114">
            <v>5.04</v>
          </cell>
          <cell r="U114">
            <v>5.04</v>
          </cell>
          <cell r="V114">
            <v>5.04</v>
          </cell>
          <cell r="W114">
            <v>5.04</v>
          </cell>
          <cell r="X114">
            <v>5.04</v>
          </cell>
          <cell r="Y114">
            <v>5.04</v>
          </cell>
          <cell r="Z114">
            <v>5.04</v>
          </cell>
          <cell r="AA114">
            <v>5.04</v>
          </cell>
          <cell r="AB114">
            <v>5.04</v>
          </cell>
          <cell r="AH114">
            <v>126.00000000000007</v>
          </cell>
        </row>
        <row r="115">
          <cell r="B115">
            <v>9.0800000000000054</v>
          </cell>
          <cell r="C115" t="str">
            <v>Salary of TRP</v>
          </cell>
          <cell r="D115">
            <v>15.12</v>
          </cell>
          <cell r="E115">
            <v>6.48</v>
          </cell>
          <cell r="F115">
            <v>5.04</v>
          </cell>
          <cell r="G115">
            <v>12.24</v>
          </cell>
          <cell r="H115">
            <v>10.08</v>
          </cell>
          <cell r="I115">
            <v>4.32</v>
          </cell>
          <cell r="J115">
            <v>15.84</v>
          </cell>
          <cell r="K115">
            <v>7.2</v>
          </cell>
          <cell r="L115">
            <v>9.36</v>
          </cell>
          <cell r="M115">
            <v>7.92</v>
          </cell>
          <cell r="N115">
            <v>5.76</v>
          </cell>
          <cell r="O115">
            <v>7.2</v>
          </cell>
          <cell r="P115">
            <v>3.6</v>
          </cell>
          <cell r="Q115">
            <v>2.88</v>
          </cell>
          <cell r="R115">
            <v>10.8</v>
          </cell>
          <cell r="S115">
            <v>15.84</v>
          </cell>
          <cell r="T115">
            <v>10.08</v>
          </cell>
          <cell r="U115">
            <v>15.12</v>
          </cell>
          <cell r="V115">
            <v>15.84</v>
          </cell>
          <cell r="W115">
            <v>7.2</v>
          </cell>
          <cell r="X115">
            <v>15.84</v>
          </cell>
          <cell r="Y115">
            <v>10.8</v>
          </cell>
          <cell r="Z115">
            <v>10.8</v>
          </cell>
          <cell r="AA115">
            <v>2.88</v>
          </cell>
          <cell r="AB115">
            <v>2.16</v>
          </cell>
          <cell r="AH115">
            <v>230.40000000000003</v>
          </cell>
        </row>
        <row r="116">
          <cell r="B116">
            <v>9.090000000000007</v>
          </cell>
          <cell r="C116" t="str">
            <v>Salary of Staff</v>
          </cell>
          <cell r="D116">
            <v>2</v>
          </cell>
          <cell r="E116">
            <v>2</v>
          </cell>
          <cell r="F116">
            <v>2</v>
          </cell>
          <cell r="G116">
            <v>2</v>
          </cell>
          <cell r="H116">
            <v>2</v>
          </cell>
          <cell r="I116">
            <v>2</v>
          </cell>
          <cell r="J116">
            <v>2</v>
          </cell>
          <cell r="K116">
            <v>2</v>
          </cell>
          <cell r="L116">
            <v>2</v>
          </cell>
          <cell r="M116">
            <v>2</v>
          </cell>
          <cell r="N116">
            <v>2</v>
          </cell>
          <cell r="O116">
            <v>2</v>
          </cell>
          <cell r="P116">
            <v>2</v>
          </cell>
          <cell r="Q116">
            <v>2</v>
          </cell>
          <cell r="R116">
            <v>2</v>
          </cell>
          <cell r="S116">
            <v>2</v>
          </cell>
          <cell r="T116">
            <v>2</v>
          </cell>
          <cell r="U116">
            <v>2</v>
          </cell>
          <cell r="V116">
            <v>2</v>
          </cell>
          <cell r="W116">
            <v>2</v>
          </cell>
          <cell r="X116">
            <v>2</v>
          </cell>
          <cell r="Y116">
            <v>2</v>
          </cell>
          <cell r="Z116">
            <v>2</v>
          </cell>
          <cell r="AA116">
            <v>2</v>
          </cell>
          <cell r="AB116">
            <v>2</v>
          </cell>
          <cell r="AH116">
            <v>50</v>
          </cell>
        </row>
        <row r="117">
          <cell r="B117">
            <v>9.1000000000000085</v>
          </cell>
          <cell r="C117" t="str">
            <v>Salary of Peon – Sweeper</v>
          </cell>
          <cell r="D117">
            <v>0.6</v>
          </cell>
          <cell r="E117">
            <v>0.6</v>
          </cell>
          <cell r="F117">
            <v>0.6</v>
          </cell>
          <cell r="G117">
            <v>0.6</v>
          </cell>
          <cell r="H117">
            <v>0.6</v>
          </cell>
          <cell r="I117">
            <v>0.6</v>
          </cell>
          <cell r="J117">
            <v>0.6</v>
          </cell>
          <cell r="K117">
            <v>0.6</v>
          </cell>
          <cell r="L117">
            <v>0.6</v>
          </cell>
          <cell r="M117">
            <v>0.6</v>
          </cell>
          <cell r="N117">
            <v>0.6</v>
          </cell>
          <cell r="O117">
            <v>0.6</v>
          </cell>
          <cell r="P117">
            <v>0.6</v>
          </cell>
          <cell r="Q117">
            <v>0.6</v>
          </cell>
          <cell r="R117">
            <v>0.6</v>
          </cell>
          <cell r="S117">
            <v>0.6</v>
          </cell>
          <cell r="T117">
            <v>0.6</v>
          </cell>
          <cell r="U117">
            <v>0.6</v>
          </cell>
          <cell r="V117">
            <v>0.6</v>
          </cell>
          <cell r="W117">
            <v>0.6</v>
          </cell>
          <cell r="X117">
            <v>0.6</v>
          </cell>
          <cell r="Y117">
            <v>0.6</v>
          </cell>
          <cell r="Z117">
            <v>0.6</v>
          </cell>
          <cell r="AA117">
            <v>0.6</v>
          </cell>
          <cell r="AB117">
            <v>0.6</v>
          </cell>
          <cell r="AH117">
            <v>14.999999999999995</v>
          </cell>
        </row>
        <row r="118">
          <cell r="B118">
            <v>9.1100000000000101</v>
          </cell>
          <cell r="C118" t="str">
            <v>Rent of DPO</v>
          </cell>
          <cell r="D118">
            <v>0.6</v>
          </cell>
          <cell r="E118">
            <v>0.6</v>
          </cell>
          <cell r="F118">
            <v>0.6</v>
          </cell>
          <cell r="G118">
            <v>0.6</v>
          </cell>
          <cell r="H118">
            <v>0.6</v>
          </cell>
          <cell r="I118">
            <v>0.6</v>
          </cell>
          <cell r="J118">
            <v>0.6</v>
          </cell>
          <cell r="K118">
            <v>0.6</v>
          </cell>
          <cell r="L118">
            <v>0.6</v>
          </cell>
          <cell r="M118">
            <v>0.6</v>
          </cell>
          <cell r="N118">
            <v>0.6</v>
          </cell>
          <cell r="O118">
            <v>0.6</v>
          </cell>
          <cell r="P118">
            <v>0.6</v>
          </cell>
          <cell r="Q118">
            <v>0.6</v>
          </cell>
          <cell r="R118">
            <v>0.6</v>
          </cell>
          <cell r="S118">
            <v>0.6</v>
          </cell>
          <cell r="T118">
            <v>0.6</v>
          </cell>
          <cell r="U118">
            <v>0.6</v>
          </cell>
          <cell r="V118">
            <v>0.6</v>
          </cell>
          <cell r="W118">
            <v>0.6</v>
          </cell>
          <cell r="X118">
            <v>0.6</v>
          </cell>
          <cell r="Y118">
            <v>0.6</v>
          </cell>
          <cell r="Z118">
            <v>0.6</v>
          </cell>
          <cell r="AB118">
            <v>0.6</v>
          </cell>
          <cell r="AH118">
            <v>14.399999999999995</v>
          </cell>
        </row>
        <row r="119">
          <cell r="B119">
            <v>9.1200000000000117</v>
          </cell>
          <cell r="C119" t="str">
            <v>Consumable</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0.25</v>
          </cell>
          <cell r="U119">
            <v>0.5</v>
          </cell>
          <cell r="V119">
            <v>0.5</v>
          </cell>
          <cell r="W119">
            <v>0.25</v>
          </cell>
          <cell r="X119">
            <v>0.25</v>
          </cell>
          <cell r="Y119">
            <v>0.5</v>
          </cell>
          <cell r="Z119">
            <v>0.5</v>
          </cell>
          <cell r="AA119">
            <v>0.25</v>
          </cell>
          <cell r="AB119">
            <v>0.35</v>
          </cell>
          <cell r="AH119">
            <v>11.35</v>
          </cell>
        </row>
        <row r="120">
          <cell r="B120">
            <v>9.1300000000000132</v>
          </cell>
          <cell r="C120" t="str">
            <v>Stationary</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0.25</v>
          </cell>
          <cell r="U120">
            <v>0.5</v>
          </cell>
          <cell r="V120">
            <v>0.5</v>
          </cell>
          <cell r="W120">
            <v>0.25</v>
          </cell>
          <cell r="X120">
            <v>0.25</v>
          </cell>
          <cell r="Y120">
            <v>0.5</v>
          </cell>
          <cell r="Z120">
            <v>0.5</v>
          </cell>
          <cell r="AA120">
            <v>0.3</v>
          </cell>
          <cell r="AB120">
            <v>0.35</v>
          </cell>
          <cell r="AH120">
            <v>11.4</v>
          </cell>
        </row>
        <row r="121">
          <cell r="B121">
            <v>9.1400000000000148</v>
          </cell>
          <cell r="C121" t="str">
            <v>Water / Electricity / Telephone</v>
          </cell>
          <cell r="D121">
            <v>0.6</v>
          </cell>
          <cell r="E121">
            <v>0.6</v>
          </cell>
          <cell r="F121">
            <v>0.6</v>
          </cell>
          <cell r="G121">
            <v>0.6</v>
          </cell>
          <cell r="H121">
            <v>0.6</v>
          </cell>
          <cell r="I121">
            <v>0.6</v>
          </cell>
          <cell r="J121">
            <v>0.6</v>
          </cell>
          <cell r="K121">
            <v>0.6</v>
          </cell>
          <cell r="L121">
            <v>0.6</v>
          </cell>
          <cell r="M121">
            <v>0.6</v>
          </cell>
          <cell r="N121">
            <v>0.6</v>
          </cell>
          <cell r="O121">
            <v>0.6</v>
          </cell>
          <cell r="P121">
            <v>0.6</v>
          </cell>
          <cell r="Q121">
            <v>0.6</v>
          </cell>
          <cell r="R121">
            <v>0.6</v>
          </cell>
          <cell r="S121">
            <v>0.6</v>
          </cell>
          <cell r="T121">
            <v>0.3</v>
          </cell>
          <cell r="U121">
            <v>0.6</v>
          </cell>
          <cell r="V121">
            <v>0.6</v>
          </cell>
          <cell r="W121">
            <v>0.3</v>
          </cell>
          <cell r="X121">
            <v>0.3</v>
          </cell>
          <cell r="Y121">
            <v>0.6</v>
          </cell>
          <cell r="Z121">
            <v>0.6</v>
          </cell>
          <cell r="AA121">
            <v>0.3</v>
          </cell>
          <cell r="AB121">
            <v>0.6</v>
          </cell>
          <cell r="AH121">
            <v>13.799999999999999</v>
          </cell>
        </row>
        <row r="122">
          <cell r="B122">
            <v>9.1500000000000163</v>
          </cell>
          <cell r="C122" t="str">
            <v>Electricity / Telephone of BRC</v>
          </cell>
          <cell r="D122">
            <v>0.18</v>
          </cell>
          <cell r="E122">
            <v>0.18</v>
          </cell>
          <cell r="F122">
            <v>0.18</v>
          </cell>
          <cell r="G122">
            <v>0.18</v>
          </cell>
          <cell r="H122">
            <v>0.18</v>
          </cell>
          <cell r="I122">
            <v>0.18</v>
          </cell>
          <cell r="J122">
            <v>0.18</v>
          </cell>
          <cell r="K122">
            <v>0.18</v>
          </cell>
          <cell r="L122">
            <v>0.18</v>
          </cell>
          <cell r="M122">
            <v>0.18</v>
          </cell>
          <cell r="N122">
            <v>0.18</v>
          </cell>
          <cell r="O122">
            <v>0.18</v>
          </cell>
          <cell r="P122">
            <v>0.18</v>
          </cell>
          <cell r="Q122">
            <v>0.18</v>
          </cell>
          <cell r="R122">
            <v>0.18</v>
          </cell>
          <cell r="S122">
            <v>0.18</v>
          </cell>
          <cell r="T122">
            <v>0.1</v>
          </cell>
          <cell r="U122">
            <v>0.18</v>
          </cell>
          <cell r="V122">
            <v>0.18</v>
          </cell>
          <cell r="W122">
            <v>0.1</v>
          </cell>
          <cell r="X122">
            <v>0.1</v>
          </cell>
          <cell r="Y122">
            <v>0.18</v>
          </cell>
          <cell r="Z122">
            <v>0.18</v>
          </cell>
          <cell r="AA122">
            <v>0.18</v>
          </cell>
          <cell r="AB122">
            <v>0.18</v>
          </cell>
          <cell r="AH122">
            <v>4.2600000000000007</v>
          </cell>
        </row>
        <row r="123">
          <cell r="B123">
            <v>9.1600000000000179</v>
          </cell>
          <cell r="C123" t="str">
            <v>TA – DA other than Workshop</v>
          </cell>
          <cell r="D123">
            <v>0.25</v>
          </cell>
          <cell r="E123">
            <v>0.25</v>
          </cell>
          <cell r="F123">
            <v>0.25</v>
          </cell>
          <cell r="G123">
            <v>0.25</v>
          </cell>
          <cell r="H123">
            <v>0.25</v>
          </cell>
          <cell r="I123">
            <v>0.25</v>
          </cell>
          <cell r="J123">
            <v>0.25</v>
          </cell>
          <cell r="K123">
            <v>0.25</v>
          </cell>
          <cell r="L123">
            <v>0.25</v>
          </cell>
          <cell r="M123">
            <v>0.25</v>
          </cell>
          <cell r="N123">
            <v>0.25</v>
          </cell>
          <cell r="O123">
            <v>0.25</v>
          </cell>
          <cell r="P123">
            <v>0.25</v>
          </cell>
          <cell r="Q123">
            <v>0.25</v>
          </cell>
          <cell r="R123">
            <v>0.25</v>
          </cell>
          <cell r="S123">
            <v>0.25</v>
          </cell>
          <cell r="T123">
            <v>0.25</v>
          </cell>
          <cell r="U123">
            <v>0.25</v>
          </cell>
          <cell r="V123">
            <v>0.25</v>
          </cell>
          <cell r="W123">
            <v>0.25</v>
          </cell>
          <cell r="X123">
            <v>0.25</v>
          </cell>
          <cell r="Y123">
            <v>0.25</v>
          </cell>
          <cell r="Z123">
            <v>0.25</v>
          </cell>
          <cell r="AA123">
            <v>0.2</v>
          </cell>
          <cell r="AB123">
            <v>0.25</v>
          </cell>
          <cell r="AH123">
            <v>6.2</v>
          </cell>
        </row>
        <row r="124">
          <cell r="B124">
            <v>9.1700000000000195</v>
          </cell>
          <cell r="C124" t="str">
            <v>Hiring of Vehicle</v>
          </cell>
          <cell r="D124">
            <v>2.4</v>
          </cell>
          <cell r="E124">
            <v>2.4</v>
          </cell>
          <cell r="F124">
            <v>2.4</v>
          </cell>
          <cell r="G124">
            <v>2.4</v>
          </cell>
          <cell r="H124">
            <v>2.4</v>
          </cell>
          <cell r="I124">
            <v>2.4</v>
          </cell>
          <cell r="J124">
            <v>2.4</v>
          </cell>
          <cell r="K124">
            <v>2.4</v>
          </cell>
          <cell r="L124">
            <v>2.4</v>
          </cell>
          <cell r="M124">
            <v>2.4</v>
          </cell>
          <cell r="N124">
            <v>2.4</v>
          </cell>
          <cell r="O124">
            <v>2.4</v>
          </cell>
          <cell r="P124">
            <v>2.4</v>
          </cell>
          <cell r="Q124">
            <v>2.4</v>
          </cell>
          <cell r="R124">
            <v>2.4</v>
          </cell>
          <cell r="S124">
            <v>2.4</v>
          </cell>
          <cell r="T124">
            <v>2</v>
          </cell>
          <cell r="U124">
            <v>2.4</v>
          </cell>
          <cell r="V124">
            <v>2.4</v>
          </cell>
          <cell r="W124">
            <v>2</v>
          </cell>
          <cell r="X124">
            <v>2</v>
          </cell>
          <cell r="Y124">
            <v>2.4</v>
          </cell>
          <cell r="Z124">
            <v>2.4</v>
          </cell>
          <cell r="AA124">
            <v>0.7</v>
          </cell>
          <cell r="AB124">
            <v>2.4</v>
          </cell>
          <cell r="AH124">
            <v>57.099999999999987</v>
          </cell>
        </row>
        <row r="125">
          <cell r="B125">
            <v>9.180000000000021</v>
          </cell>
          <cell r="C125" t="str">
            <v>Salary of Expert</v>
          </cell>
          <cell r="D125">
            <v>3.6</v>
          </cell>
          <cell r="E125">
            <v>3.6</v>
          </cell>
          <cell r="F125">
            <v>3.6</v>
          </cell>
          <cell r="G125">
            <v>3.6</v>
          </cell>
          <cell r="H125">
            <v>3.6</v>
          </cell>
          <cell r="I125">
            <v>2.4</v>
          </cell>
          <cell r="J125">
            <v>3.6</v>
          </cell>
          <cell r="K125">
            <v>3.6</v>
          </cell>
          <cell r="L125">
            <v>3.6</v>
          </cell>
          <cell r="M125">
            <v>3.6</v>
          </cell>
          <cell r="N125">
            <v>3.6</v>
          </cell>
          <cell r="O125">
            <v>3.6</v>
          </cell>
          <cell r="P125">
            <v>3.6</v>
          </cell>
          <cell r="Q125">
            <v>2.4</v>
          </cell>
          <cell r="R125">
            <v>3.6</v>
          </cell>
          <cell r="S125">
            <v>3.6</v>
          </cell>
          <cell r="T125">
            <v>3.6</v>
          </cell>
          <cell r="U125">
            <v>3.6</v>
          </cell>
          <cell r="V125">
            <v>6</v>
          </cell>
          <cell r="W125">
            <v>3.6</v>
          </cell>
          <cell r="X125">
            <v>3.6</v>
          </cell>
          <cell r="Y125">
            <v>3.6</v>
          </cell>
          <cell r="Z125">
            <v>3.6</v>
          </cell>
          <cell r="AB125">
            <v>2.4</v>
          </cell>
          <cell r="AH125">
            <v>85.199999999999989</v>
          </cell>
        </row>
        <row r="127">
          <cell r="C127" t="str">
            <v>SUB TOTAL of J</v>
          </cell>
          <cell r="D127">
            <v>44.430000000000007</v>
          </cell>
          <cell r="E127">
            <v>33.510000000000005</v>
          </cell>
          <cell r="F127">
            <v>29.790000000000003</v>
          </cell>
          <cell r="G127">
            <v>44.97</v>
          </cell>
          <cell r="H127">
            <v>42.81</v>
          </cell>
          <cell r="I127">
            <v>25.590000000000003</v>
          </cell>
          <cell r="J127">
            <v>46.290000000000006</v>
          </cell>
          <cell r="K127">
            <v>33.090000000000003</v>
          </cell>
          <cell r="L127">
            <v>37.530000000000008</v>
          </cell>
          <cell r="M127">
            <v>37.230000000000004</v>
          </cell>
          <cell r="N127">
            <v>28.230000000000004</v>
          </cell>
          <cell r="O127">
            <v>33.090000000000003</v>
          </cell>
          <cell r="P127">
            <v>24.930000000000003</v>
          </cell>
          <cell r="Q127">
            <v>23.009999999999998</v>
          </cell>
          <cell r="R127">
            <v>40.110000000000007</v>
          </cell>
          <cell r="S127">
            <v>46.290000000000006</v>
          </cell>
          <cell r="T127">
            <v>40.39</v>
          </cell>
          <cell r="U127">
            <v>43.290000000000006</v>
          </cell>
          <cell r="V127">
            <v>50.97</v>
          </cell>
          <cell r="W127">
            <v>34.090000000000003</v>
          </cell>
          <cell r="X127">
            <v>42.730000000000004</v>
          </cell>
          <cell r="Y127">
            <v>40.110000000000007</v>
          </cell>
          <cell r="Z127">
            <v>35.550000000000004</v>
          </cell>
          <cell r="AA127">
            <v>16.37</v>
          </cell>
          <cell r="AB127">
            <v>18.569999999999997</v>
          </cell>
          <cell r="AC127">
            <v>0</v>
          </cell>
          <cell r="AD127">
            <v>0</v>
          </cell>
          <cell r="AE127">
            <v>0</v>
          </cell>
          <cell r="AF127">
            <v>0</v>
          </cell>
          <cell r="AG127">
            <v>0</v>
          </cell>
          <cell r="AH127">
            <v>892.97</v>
          </cell>
        </row>
        <row r="129">
          <cell r="A129" t="str">
            <v>K</v>
          </cell>
          <cell r="B129" t="str">
            <v>RESEARCH AND EVALUATION</v>
          </cell>
        </row>
        <row r="130">
          <cell r="AH130">
            <v>0</v>
          </cell>
        </row>
        <row r="131">
          <cell r="B131">
            <v>10.01</v>
          </cell>
          <cell r="C131" t="str">
            <v>Action Monitoring</v>
          </cell>
          <cell r="D131">
            <v>3.133</v>
          </cell>
          <cell r="E131">
            <v>3.4580000000000002</v>
          </cell>
          <cell r="F131">
            <v>2.9329999999999998</v>
          </cell>
          <cell r="G131">
            <v>4.6239999999999997</v>
          </cell>
          <cell r="H131">
            <v>6.3979999999999997</v>
          </cell>
          <cell r="I131">
            <v>2.6850000000000001</v>
          </cell>
          <cell r="J131">
            <v>7.9909999999999997</v>
          </cell>
          <cell r="K131">
            <v>3.7279999999999998</v>
          </cell>
          <cell r="L131">
            <v>5.992</v>
          </cell>
          <cell r="M131">
            <v>2.7720000000000002</v>
          </cell>
          <cell r="N131">
            <v>3.64</v>
          </cell>
          <cell r="O131">
            <v>3.3359999999999999</v>
          </cell>
          <cell r="P131">
            <v>2.286</v>
          </cell>
          <cell r="Q131">
            <v>2.4289999999999998</v>
          </cell>
          <cell r="R131">
            <v>4.0220000000000002</v>
          </cell>
          <cell r="S131">
            <v>7.6690000000000005</v>
          </cell>
          <cell r="T131">
            <v>8.5440000000000005</v>
          </cell>
          <cell r="U131">
            <v>4.9770000000000003</v>
          </cell>
          <cell r="V131">
            <v>4.4909999999999997</v>
          </cell>
          <cell r="W131">
            <v>5.4039999999999999</v>
          </cell>
          <cell r="X131">
            <v>3.3359999999999999</v>
          </cell>
          <cell r="Y131">
            <v>8.0540000000000003</v>
          </cell>
          <cell r="Z131">
            <v>5.415</v>
          </cell>
          <cell r="AA131">
            <v>1.0640000000000001</v>
          </cell>
          <cell r="AB131">
            <v>1.397</v>
          </cell>
          <cell r="AC131">
            <v>1.887</v>
          </cell>
          <cell r="AD131">
            <v>0.36399999999999999</v>
          </cell>
          <cell r="AE131">
            <v>0.43099999999999999</v>
          </cell>
          <cell r="AF131">
            <v>0.96299999999999997</v>
          </cell>
          <cell r="AH131">
            <v>113.423</v>
          </cell>
        </row>
        <row r="132">
          <cell r="B132">
            <v>10.02</v>
          </cell>
          <cell r="C132" t="str">
            <v>BRC Monitoring</v>
          </cell>
          <cell r="D132">
            <v>1.1879999999999999</v>
          </cell>
          <cell r="E132">
            <v>0.97199999999999998</v>
          </cell>
          <cell r="F132">
            <v>0.75600000000000001</v>
          </cell>
          <cell r="G132">
            <v>1.512</v>
          </cell>
          <cell r="H132">
            <v>1.512</v>
          </cell>
          <cell r="I132">
            <v>0.54</v>
          </cell>
          <cell r="J132">
            <v>1.296</v>
          </cell>
          <cell r="K132">
            <v>0.86399999999999999</v>
          </cell>
          <cell r="L132">
            <v>1.08</v>
          </cell>
          <cell r="M132">
            <v>1.1879999999999999</v>
          </cell>
          <cell r="N132">
            <v>0.54</v>
          </cell>
          <cell r="O132">
            <v>0.86399999999999999</v>
          </cell>
          <cell r="P132">
            <v>0.432</v>
          </cell>
          <cell r="Q132">
            <v>0.432</v>
          </cell>
          <cell r="R132">
            <v>1.1879999999999999</v>
          </cell>
          <cell r="S132">
            <v>1.296</v>
          </cell>
          <cell r="T132">
            <v>1.4039999999999999</v>
          </cell>
          <cell r="U132">
            <v>1.08</v>
          </cell>
          <cell r="V132">
            <v>1.512</v>
          </cell>
          <cell r="W132">
            <v>1.08</v>
          </cell>
          <cell r="X132">
            <v>1.08</v>
          </cell>
          <cell r="Y132">
            <v>1.1879999999999999</v>
          </cell>
          <cell r="Z132">
            <v>0.75600000000000001</v>
          </cell>
          <cell r="AA132">
            <v>0.32400000000000001</v>
          </cell>
          <cell r="AB132">
            <v>0.108</v>
          </cell>
          <cell r="AH132">
            <v>24.192000000000004</v>
          </cell>
        </row>
        <row r="133">
          <cell r="B133">
            <v>10.029999999999999</v>
          </cell>
          <cell r="C133" t="str">
            <v>CRC Monitoring</v>
          </cell>
          <cell r="D133">
            <v>6.72</v>
          </cell>
          <cell r="E133">
            <v>4.6079999999999997</v>
          </cell>
          <cell r="F133">
            <v>3.3119999999999998</v>
          </cell>
          <cell r="G133">
            <v>7.1520000000000001</v>
          </cell>
          <cell r="H133">
            <v>10.464</v>
          </cell>
          <cell r="I133">
            <v>4.032</v>
          </cell>
          <cell r="J133">
            <v>10.08</v>
          </cell>
          <cell r="K133">
            <v>6</v>
          </cell>
          <cell r="L133">
            <v>8.9759999999999991</v>
          </cell>
          <cell r="M133">
            <v>5.8079999999999998</v>
          </cell>
          <cell r="N133">
            <v>4.944</v>
          </cell>
          <cell r="O133">
            <v>4.8959999999999999</v>
          </cell>
          <cell r="P133">
            <v>2.7359999999999998</v>
          </cell>
          <cell r="Q133">
            <v>3.36</v>
          </cell>
          <cell r="R133">
            <v>6.96</v>
          </cell>
          <cell r="S133">
            <v>9.6</v>
          </cell>
          <cell r="T133">
            <v>10.272</v>
          </cell>
          <cell r="U133">
            <v>6.9119999999999999</v>
          </cell>
          <cell r="V133">
            <v>7.8719999999999999</v>
          </cell>
          <cell r="W133">
            <v>8.4480000000000004</v>
          </cell>
          <cell r="X133">
            <v>6.48</v>
          </cell>
          <cell r="Y133">
            <v>7.968</v>
          </cell>
          <cell r="Z133">
            <v>4.5599999999999996</v>
          </cell>
          <cell r="AA133">
            <v>1.6320000000000001</v>
          </cell>
          <cell r="AB133">
            <v>1.536</v>
          </cell>
          <cell r="AC133">
            <v>2.0640000000000001</v>
          </cell>
          <cell r="AD133">
            <v>1.1040000000000001</v>
          </cell>
          <cell r="AE133">
            <v>0.76800000000000002</v>
          </cell>
          <cell r="AF133">
            <v>1.5840000000000001</v>
          </cell>
          <cell r="AH133">
            <v>160.84799999999998</v>
          </cell>
        </row>
        <row r="134">
          <cell r="B134">
            <v>10.039999999999999</v>
          </cell>
          <cell r="C134" t="str">
            <v>Monitoring Expenditure of TRP</v>
          </cell>
          <cell r="D134">
            <v>6.3</v>
          </cell>
          <cell r="E134">
            <v>2.7</v>
          </cell>
          <cell r="F134">
            <v>2.1</v>
          </cell>
          <cell r="G134">
            <v>5.0999999999999996</v>
          </cell>
          <cell r="H134">
            <v>4.2</v>
          </cell>
          <cell r="I134">
            <v>1.8</v>
          </cell>
          <cell r="J134">
            <v>6.6</v>
          </cell>
          <cell r="K134">
            <v>3</v>
          </cell>
          <cell r="L134">
            <v>3.9</v>
          </cell>
          <cell r="M134">
            <v>3.3</v>
          </cell>
          <cell r="N134">
            <v>2.4</v>
          </cell>
          <cell r="O134">
            <v>3</v>
          </cell>
          <cell r="P134">
            <v>1.5</v>
          </cell>
          <cell r="Q134">
            <v>1.2</v>
          </cell>
          <cell r="R134">
            <v>4.5</v>
          </cell>
          <cell r="S134">
            <v>6.6</v>
          </cell>
          <cell r="T134">
            <v>4.2</v>
          </cell>
          <cell r="U134">
            <v>6.3</v>
          </cell>
          <cell r="V134">
            <v>6.6</v>
          </cell>
          <cell r="W134">
            <v>3</v>
          </cell>
          <cell r="X134">
            <v>6.6</v>
          </cell>
          <cell r="Y134">
            <v>4.5</v>
          </cell>
          <cell r="Z134">
            <v>4.5</v>
          </cell>
          <cell r="AA134">
            <v>1.5</v>
          </cell>
          <cell r="AB134">
            <v>0.9</v>
          </cell>
          <cell r="AH134">
            <v>96.3</v>
          </cell>
        </row>
        <row r="136">
          <cell r="C136" t="str">
            <v>SUB TOTAL of K</v>
          </cell>
          <cell r="D136">
            <v>17.341000000000001</v>
          </cell>
          <cell r="E136">
            <v>11.738</v>
          </cell>
          <cell r="F136">
            <v>9.1009999999999991</v>
          </cell>
          <cell r="G136">
            <v>18.387999999999998</v>
          </cell>
          <cell r="H136">
            <v>22.574000000000002</v>
          </cell>
          <cell r="I136">
            <v>9.0570000000000004</v>
          </cell>
          <cell r="J136">
            <v>25.966999999999999</v>
          </cell>
          <cell r="K136">
            <v>13.591999999999999</v>
          </cell>
          <cell r="L136">
            <v>19.947999999999997</v>
          </cell>
          <cell r="M136">
            <v>13.068000000000001</v>
          </cell>
          <cell r="N136">
            <v>11.523999999999999</v>
          </cell>
          <cell r="O136">
            <v>12.096</v>
          </cell>
          <cell r="P136">
            <v>6.9539999999999997</v>
          </cell>
          <cell r="Q136">
            <v>7.4210000000000003</v>
          </cell>
          <cell r="R136">
            <v>16.670000000000002</v>
          </cell>
          <cell r="S136">
            <v>25.164999999999999</v>
          </cell>
          <cell r="T136">
            <v>24.419999999999998</v>
          </cell>
          <cell r="U136">
            <v>19.269000000000002</v>
          </cell>
          <cell r="V136">
            <v>20.475000000000001</v>
          </cell>
          <cell r="W136">
            <v>17.932000000000002</v>
          </cell>
          <cell r="X136">
            <v>17.496000000000002</v>
          </cell>
          <cell r="Y136">
            <v>21.71</v>
          </cell>
          <cell r="Z136">
            <v>15.231</v>
          </cell>
          <cell r="AA136">
            <v>4.5200000000000005</v>
          </cell>
          <cell r="AB136">
            <v>3.9410000000000003</v>
          </cell>
          <cell r="AC136">
            <v>3.9510000000000001</v>
          </cell>
          <cell r="AD136">
            <v>1.468</v>
          </cell>
          <cell r="AE136">
            <v>1.1990000000000001</v>
          </cell>
          <cell r="AF136">
            <v>2.5470000000000002</v>
          </cell>
          <cell r="AG136">
            <v>0</v>
          </cell>
          <cell r="AH136">
            <v>394.76300000000003</v>
          </cell>
        </row>
        <row r="138">
          <cell r="A138" t="str">
            <v>L</v>
          </cell>
          <cell r="B138" t="str">
            <v>SCHOOL GRANT</v>
          </cell>
        </row>
        <row r="140">
          <cell r="B140">
            <v>11.01</v>
          </cell>
          <cell r="C140" t="str">
            <v>Primary School Grant</v>
          </cell>
          <cell r="D140">
            <v>17.899999999999999</v>
          </cell>
          <cell r="E140">
            <v>19.760000000000002</v>
          </cell>
          <cell r="F140">
            <v>16.760000000000002</v>
          </cell>
          <cell r="G140">
            <v>26.42</v>
          </cell>
          <cell r="H140">
            <v>36.56</v>
          </cell>
          <cell r="I140">
            <v>15.34</v>
          </cell>
          <cell r="J140">
            <v>45.66</v>
          </cell>
          <cell r="K140">
            <v>21.3</v>
          </cell>
          <cell r="L140">
            <v>34.24</v>
          </cell>
          <cell r="M140">
            <v>15.84</v>
          </cell>
          <cell r="N140">
            <v>20.8</v>
          </cell>
          <cell r="O140">
            <v>19.059999999999999</v>
          </cell>
          <cell r="P140">
            <v>13.06</v>
          </cell>
          <cell r="Q140">
            <v>13.88</v>
          </cell>
          <cell r="R140">
            <v>22.98</v>
          </cell>
          <cell r="S140">
            <v>43.82</v>
          </cell>
          <cell r="T140">
            <v>48.82</v>
          </cell>
          <cell r="U140">
            <v>28.44</v>
          </cell>
          <cell r="V140">
            <v>25.66</v>
          </cell>
          <cell r="W140">
            <v>30.88</v>
          </cell>
          <cell r="X140">
            <v>19.059999999999999</v>
          </cell>
          <cell r="Y140">
            <v>46.02</v>
          </cell>
          <cell r="Z140">
            <v>30.94</v>
          </cell>
          <cell r="AA140">
            <v>6.08</v>
          </cell>
          <cell r="AB140">
            <v>7.98</v>
          </cell>
          <cell r="AC140">
            <v>10.78</v>
          </cell>
          <cell r="AD140">
            <v>2.08</v>
          </cell>
          <cell r="AE140">
            <v>2.46</v>
          </cell>
          <cell r="AF140">
            <v>5.5</v>
          </cell>
          <cell r="AH140">
            <v>648.08000000000015</v>
          </cell>
        </row>
        <row r="141">
          <cell r="B141">
            <v>11.02</v>
          </cell>
          <cell r="C141" t="str">
            <v>Upper Primary School Grant</v>
          </cell>
          <cell r="D141">
            <v>17.02</v>
          </cell>
          <cell r="E141">
            <v>16.68</v>
          </cell>
          <cell r="F141">
            <v>12.88</v>
          </cell>
          <cell r="G141">
            <v>24.74</v>
          </cell>
          <cell r="H141">
            <v>16.34</v>
          </cell>
          <cell r="I141">
            <v>10.08</v>
          </cell>
          <cell r="J141">
            <v>16.739999999999998</v>
          </cell>
          <cell r="K141">
            <v>15.52</v>
          </cell>
          <cell r="L141">
            <v>19.5</v>
          </cell>
          <cell r="M141">
            <v>14.52</v>
          </cell>
          <cell r="N141">
            <v>9.92</v>
          </cell>
          <cell r="O141">
            <v>13.82</v>
          </cell>
          <cell r="P141">
            <v>10.38</v>
          </cell>
          <cell r="Q141">
            <v>8.14</v>
          </cell>
          <cell r="R141">
            <v>21.88</v>
          </cell>
          <cell r="S141">
            <v>22.9</v>
          </cell>
          <cell r="T141">
            <v>24.72</v>
          </cell>
          <cell r="U141">
            <v>24.02</v>
          </cell>
          <cell r="V141">
            <v>21.66</v>
          </cell>
          <cell r="W141">
            <v>25.7</v>
          </cell>
          <cell r="X141">
            <v>17.04</v>
          </cell>
          <cell r="Y141">
            <v>23.62</v>
          </cell>
          <cell r="Z141">
            <v>13.02</v>
          </cell>
          <cell r="AA141">
            <v>4.5199999999999996</v>
          </cell>
          <cell r="AB141">
            <v>2.2599999999999998</v>
          </cell>
          <cell r="AC141">
            <v>6.32</v>
          </cell>
          <cell r="AD141">
            <v>1.54</v>
          </cell>
          <cell r="AE141">
            <v>2.38</v>
          </cell>
          <cell r="AF141">
            <v>5.16</v>
          </cell>
          <cell r="AH141">
            <v>423.02</v>
          </cell>
        </row>
        <row r="143">
          <cell r="C143" t="str">
            <v>SUB TOTAL of L</v>
          </cell>
          <cell r="D143">
            <v>34.92</v>
          </cell>
          <cell r="E143">
            <v>36.44</v>
          </cell>
          <cell r="F143">
            <v>29.64</v>
          </cell>
          <cell r="G143">
            <v>51.16</v>
          </cell>
          <cell r="H143">
            <v>52.900000000000006</v>
          </cell>
          <cell r="I143">
            <v>25.42</v>
          </cell>
          <cell r="J143">
            <v>62.399999999999991</v>
          </cell>
          <cell r="K143">
            <v>36.82</v>
          </cell>
          <cell r="L143">
            <v>53.74</v>
          </cell>
          <cell r="M143">
            <v>30.36</v>
          </cell>
          <cell r="N143">
            <v>30.72</v>
          </cell>
          <cell r="O143">
            <v>32.879999999999995</v>
          </cell>
          <cell r="P143">
            <v>23.44</v>
          </cell>
          <cell r="Q143">
            <v>22.020000000000003</v>
          </cell>
          <cell r="R143">
            <v>44.86</v>
          </cell>
          <cell r="S143">
            <v>66.72</v>
          </cell>
          <cell r="T143">
            <v>73.539999999999992</v>
          </cell>
          <cell r="U143">
            <v>52.46</v>
          </cell>
          <cell r="V143">
            <v>47.32</v>
          </cell>
          <cell r="W143">
            <v>56.58</v>
          </cell>
          <cell r="X143">
            <v>36.099999999999994</v>
          </cell>
          <cell r="Y143">
            <v>69.64</v>
          </cell>
          <cell r="Z143">
            <v>43.96</v>
          </cell>
          <cell r="AA143">
            <v>10.6</v>
          </cell>
          <cell r="AB143">
            <v>10.24</v>
          </cell>
          <cell r="AC143">
            <v>17.100000000000001</v>
          </cell>
          <cell r="AD143">
            <v>3.62</v>
          </cell>
          <cell r="AE143">
            <v>4.84</v>
          </cell>
          <cell r="AF143">
            <v>10.66</v>
          </cell>
          <cell r="AG143">
            <v>0</v>
          </cell>
          <cell r="AH143">
            <v>1071.0999999999999</v>
          </cell>
        </row>
        <row r="146">
          <cell r="A146" t="str">
            <v>M</v>
          </cell>
          <cell r="B146" t="str">
            <v>TEACHERS GRANT</v>
          </cell>
        </row>
        <row r="148">
          <cell r="B148">
            <v>12.01</v>
          </cell>
          <cell r="C148" t="str">
            <v>Primary Teachers Grant</v>
          </cell>
          <cell r="D148">
            <v>31.285</v>
          </cell>
          <cell r="E148">
            <v>33.78</v>
          </cell>
          <cell r="F148">
            <v>23.984999999999999</v>
          </cell>
          <cell r="G148">
            <v>35.9</v>
          </cell>
          <cell r="H148">
            <v>40.340000000000003</v>
          </cell>
          <cell r="I148">
            <v>21.504999999999999</v>
          </cell>
          <cell r="J148">
            <v>47.53</v>
          </cell>
          <cell r="K148">
            <v>33.505000000000003</v>
          </cell>
          <cell r="L148">
            <v>44.585000000000001</v>
          </cell>
          <cell r="M148">
            <v>26.175000000000001</v>
          </cell>
          <cell r="N148">
            <v>25.055</v>
          </cell>
          <cell r="O148">
            <v>24.135000000000002</v>
          </cell>
          <cell r="P148">
            <v>20.725000000000001</v>
          </cell>
          <cell r="Q148">
            <v>11.865</v>
          </cell>
          <cell r="R148">
            <v>48.68</v>
          </cell>
          <cell r="S148">
            <v>58.07</v>
          </cell>
          <cell r="T148">
            <v>52.655000000000001</v>
          </cell>
          <cell r="U148">
            <v>32.17</v>
          </cell>
          <cell r="V148">
            <v>44.494999999999997</v>
          </cell>
          <cell r="W148">
            <v>28.8</v>
          </cell>
          <cell r="X148">
            <v>31.06</v>
          </cell>
          <cell r="Y148">
            <v>51.094999999999999</v>
          </cell>
          <cell r="Z148">
            <v>37.055</v>
          </cell>
          <cell r="AA148">
            <v>8.4</v>
          </cell>
          <cell r="AB148">
            <v>6.77</v>
          </cell>
          <cell r="AC148">
            <v>25.2</v>
          </cell>
          <cell r="AD148">
            <v>4.5350000000000001</v>
          </cell>
          <cell r="AE148">
            <v>5.9649999999999999</v>
          </cell>
          <cell r="AF148">
            <v>17.2</v>
          </cell>
          <cell r="AH148">
            <v>872.51999999999987</v>
          </cell>
        </row>
        <row r="149">
          <cell r="B149">
            <v>12.02</v>
          </cell>
          <cell r="C149" t="str">
            <v>Upper Primary Teachers  Grant</v>
          </cell>
          <cell r="AH149">
            <v>0</v>
          </cell>
        </row>
        <row r="151">
          <cell r="A151" t="str">
            <v/>
          </cell>
          <cell r="C151" t="str">
            <v>SUB TOTAL of M</v>
          </cell>
          <cell r="D151">
            <v>31.285</v>
          </cell>
          <cell r="E151">
            <v>33.78</v>
          </cell>
          <cell r="F151">
            <v>23.984999999999999</v>
          </cell>
          <cell r="G151">
            <v>35.9</v>
          </cell>
          <cell r="H151">
            <v>40.340000000000003</v>
          </cell>
          <cell r="I151">
            <v>21.504999999999999</v>
          </cell>
          <cell r="J151">
            <v>47.53</v>
          </cell>
          <cell r="K151">
            <v>33.505000000000003</v>
          </cell>
          <cell r="L151">
            <v>44.585000000000001</v>
          </cell>
          <cell r="M151">
            <v>26.175000000000001</v>
          </cell>
          <cell r="N151">
            <v>25.055</v>
          </cell>
          <cell r="O151">
            <v>24.135000000000002</v>
          </cell>
          <cell r="P151">
            <v>20.725000000000001</v>
          </cell>
          <cell r="Q151">
            <v>11.865</v>
          </cell>
          <cell r="R151">
            <v>48.68</v>
          </cell>
          <cell r="S151">
            <v>58.07</v>
          </cell>
          <cell r="T151">
            <v>52.655000000000001</v>
          </cell>
          <cell r="U151">
            <v>32.17</v>
          </cell>
          <cell r="V151">
            <v>44.494999999999997</v>
          </cell>
          <cell r="W151">
            <v>28.8</v>
          </cell>
          <cell r="X151">
            <v>31.06</v>
          </cell>
          <cell r="Y151">
            <v>51.094999999999999</v>
          </cell>
          <cell r="Z151">
            <v>37.055</v>
          </cell>
          <cell r="AA151">
            <v>8.4</v>
          </cell>
          <cell r="AB151">
            <v>6.77</v>
          </cell>
          <cell r="AC151">
            <v>25.2</v>
          </cell>
          <cell r="AD151">
            <v>4.5350000000000001</v>
          </cell>
          <cell r="AE151">
            <v>5.9649999999999999</v>
          </cell>
          <cell r="AF151">
            <v>17.2</v>
          </cell>
          <cell r="AG151">
            <v>0</v>
          </cell>
          <cell r="AH151">
            <v>872.51999999999987</v>
          </cell>
        </row>
        <row r="153">
          <cell r="A153" t="str">
            <v>N</v>
          </cell>
          <cell r="B153" t="str">
            <v>TEACHERS SALARY</v>
          </cell>
        </row>
        <row r="155">
          <cell r="B155">
            <v>13.01</v>
          </cell>
          <cell r="C155" t="str">
            <v>Primary New Teachers</v>
          </cell>
          <cell r="AH155">
            <v>0</v>
          </cell>
        </row>
        <row r="156">
          <cell r="B156">
            <v>13.02</v>
          </cell>
          <cell r="C156" t="str">
            <v>U P New Teachers Salary</v>
          </cell>
          <cell r="AH156">
            <v>0</v>
          </cell>
        </row>
        <row r="157">
          <cell r="B157">
            <v>13.03</v>
          </cell>
          <cell r="C157" t="str">
            <v>New Other</v>
          </cell>
          <cell r="AH157">
            <v>0</v>
          </cell>
        </row>
        <row r="159">
          <cell r="C159" t="str">
            <v>SUB TOTAL of N</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1">
          <cell r="A161" t="str">
            <v>O</v>
          </cell>
          <cell r="B161" t="str">
            <v>TEACHING LEARNING EQUIPMENT</v>
          </cell>
        </row>
        <row r="163">
          <cell r="B163">
            <v>15.01</v>
          </cell>
          <cell r="C163" t="str">
            <v>TLE- New Primary</v>
          </cell>
          <cell r="AH163">
            <v>0</v>
          </cell>
        </row>
        <row r="164">
          <cell r="B164">
            <v>15.02</v>
          </cell>
          <cell r="C164" t="str">
            <v>TLE -New Upper Primary</v>
          </cell>
          <cell r="AH164">
            <v>0</v>
          </cell>
        </row>
        <row r="165">
          <cell r="B165">
            <v>15.03</v>
          </cell>
          <cell r="C165" t="str">
            <v>UPS Not Covered under OBB</v>
          </cell>
          <cell r="D165">
            <v>73.5</v>
          </cell>
          <cell r="F165">
            <v>20</v>
          </cell>
          <cell r="G165">
            <v>6.5</v>
          </cell>
          <cell r="H165">
            <v>275</v>
          </cell>
          <cell r="J165">
            <v>4.5</v>
          </cell>
          <cell r="L165">
            <v>8</v>
          </cell>
          <cell r="M165">
            <v>16</v>
          </cell>
          <cell r="N165">
            <v>100.5</v>
          </cell>
          <cell r="O165">
            <v>15</v>
          </cell>
          <cell r="P165">
            <v>85.5</v>
          </cell>
          <cell r="Q165">
            <v>32</v>
          </cell>
          <cell r="R165">
            <v>82.5</v>
          </cell>
          <cell r="S165">
            <v>65.5</v>
          </cell>
          <cell r="T165">
            <v>97</v>
          </cell>
          <cell r="V165">
            <v>3</v>
          </cell>
          <cell r="X165">
            <v>135.5</v>
          </cell>
          <cell r="Z165">
            <v>53.5</v>
          </cell>
          <cell r="AB165">
            <v>23.5</v>
          </cell>
          <cell r="AE165">
            <v>0.5</v>
          </cell>
          <cell r="AH165">
            <v>1097.5</v>
          </cell>
        </row>
        <row r="166">
          <cell r="B166">
            <v>15.04</v>
          </cell>
          <cell r="C166" t="str">
            <v>Other (TLE)</v>
          </cell>
          <cell r="AH166">
            <v>0</v>
          </cell>
        </row>
        <row r="168">
          <cell r="C168" t="str">
            <v>SUB TOTAL of O</v>
          </cell>
          <cell r="D168">
            <v>73.5</v>
          </cell>
          <cell r="E168">
            <v>0</v>
          </cell>
          <cell r="F168">
            <v>20</v>
          </cell>
          <cell r="G168">
            <v>6.5</v>
          </cell>
          <cell r="H168">
            <v>275</v>
          </cell>
          <cell r="I168">
            <v>0</v>
          </cell>
          <cell r="J168">
            <v>4.5</v>
          </cell>
          <cell r="K168">
            <v>0</v>
          </cell>
          <cell r="L168">
            <v>8</v>
          </cell>
          <cell r="M168">
            <v>16</v>
          </cell>
          <cell r="N168">
            <v>100.5</v>
          </cell>
          <cell r="O168">
            <v>15</v>
          </cell>
          <cell r="P168">
            <v>85.5</v>
          </cell>
          <cell r="Q168">
            <v>32</v>
          </cell>
          <cell r="R168">
            <v>82.5</v>
          </cell>
          <cell r="S168">
            <v>65.5</v>
          </cell>
          <cell r="T168">
            <v>97</v>
          </cell>
          <cell r="U168">
            <v>0</v>
          </cell>
          <cell r="V168">
            <v>3</v>
          </cell>
          <cell r="W168">
            <v>0</v>
          </cell>
          <cell r="X168">
            <v>135.5</v>
          </cell>
          <cell r="Y168">
            <v>0</v>
          </cell>
          <cell r="Z168">
            <v>53.5</v>
          </cell>
          <cell r="AA168">
            <v>0</v>
          </cell>
          <cell r="AB168">
            <v>23.5</v>
          </cell>
          <cell r="AC168">
            <v>0</v>
          </cell>
          <cell r="AD168">
            <v>0</v>
          </cell>
          <cell r="AE168">
            <v>0.5</v>
          </cell>
          <cell r="AF168">
            <v>0</v>
          </cell>
          <cell r="AG168">
            <v>0</v>
          </cell>
          <cell r="AH168">
            <v>1097.5</v>
          </cell>
        </row>
        <row r="170">
          <cell r="A170" t="str">
            <v>P</v>
          </cell>
          <cell r="B170" t="str">
            <v>TEACHERS TRAINNING</v>
          </cell>
        </row>
        <row r="172">
          <cell r="B172">
            <v>16.010000000000002</v>
          </cell>
          <cell r="C172" t="str">
            <v>Inservice Teachers Trainning</v>
          </cell>
          <cell r="D172">
            <v>87.597999999999999</v>
          </cell>
          <cell r="E172">
            <v>94.584000000000003</v>
          </cell>
          <cell r="F172">
            <v>67.158000000000001</v>
          </cell>
          <cell r="G172">
            <v>100.52</v>
          </cell>
          <cell r="H172">
            <v>112.952</v>
          </cell>
          <cell r="I172">
            <v>60.213999999999999</v>
          </cell>
          <cell r="J172">
            <v>133.084</v>
          </cell>
          <cell r="K172">
            <v>93.813999999999993</v>
          </cell>
          <cell r="L172">
            <v>124.83799999999999</v>
          </cell>
          <cell r="M172">
            <v>73.290000000000006</v>
          </cell>
          <cell r="N172">
            <v>70.153999999999996</v>
          </cell>
          <cell r="O172">
            <v>67.578000000000003</v>
          </cell>
          <cell r="P172">
            <v>58.03</v>
          </cell>
          <cell r="Q172">
            <v>33.222000000000001</v>
          </cell>
          <cell r="R172">
            <v>136.304</v>
          </cell>
          <cell r="S172">
            <v>162.596</v>
          </cell>
          <cell r="T172">
            <v>147.434</v>
          </cell>
          <cell r="U172">
            <v>90.075999999999993</v>
          </cell>
          <cell r="V172">
            <v>124.586</v>
          </cell>
          <cell r="W172">
            <v>80.64</v>
          </cell>
          <cell r="X172">
            <v>86.968000000000004</v>
          </cell>
          <cell r="Y172">
            <v>143.066</v>
          </cell>
          <cell r="Z172">
            <v>103.754</v>
          </cell>
          <cell r="AA172">
            <v>23.52</v>
          </cell>
          <cell r="AB172">
            <v>18.956</v>
          </cell>
          <cell r="AC172">
            <v>70.56</v>
          </cell>
          <cell r="AD172">
            <v>12.698</v>
          </cell>
          <cell r="AE172">
            <v>16.702000000000002</v>
          </cell>
          <cell r="AF172">
            <v>48.16</v>
          </cell>
          <cell r="AH172">
            <v>2443.056</v>
          </cell>
        </row>
        <row r="173">
          <cell r="B173">
            <v>16.02</v>
          </cell>
          <cell r="C173" t="str">
            <v>New Recruited Teachers Trainning</v>
          </cell>
          <cell r="AH173">
            <v>0</v>
          </cell>
        </row>
        <row r="174">
          <cell r="B174">
            <v>16.03</v>
          </cell>
          <cell r="C174" t="str">
            <v>Untrained</v>
          </cell>
          <cell r="AH174">
            <v>0</v>
          </cell>
        </row>
        <row r="175">
          <cell r="B175">
            <v>16.04</v>
          </cell>
          <cell r="C175" t="str">
            <v>Others</v>
          </cell>
          <cell r="AH175">
            <v>0</v>
          </cell>
        </row>
        <row r="177">
          <cell r="C177" t="str">
            <v>SUB TOTAL of P</v>
          </cell>
          <cell r="D177">
            <v>87.597999999999999</v>
          </cell>
          <cell r="E177">
            <v>94.584000000000003</v>
          </cell>
          <cell r="F177">
            <v>67.158000000000001</v>
          </cell>
          <cell r="G177">
            <v>100.52</v>
          </cell>
          <cell r="H177">
            <v>112.952</v>
          </cell>
          <cell r="I177">
            <v>60.213999999999999</v>
          </cell>
          <cell r="J177">
            <v>133.084</v>
          </cell>
          <cell r="K177">
            <v>93.813999999999993</v>
          </cell>
          <cell r="L177">
            <v>124.83799999999999</v>
          </cell>
          <cell r="M177">
            <v>73.290000000000006</v>
          </cell>
          <cell r="N177">
            <v>70.153999999999996</v>
          </cell>
          <cell r="O177">
            <v>67.578000000000003</v>
          </cell>
          <cell r="P177">
            <v>58.03</v>
          </cell>
          <cell r="Q177">
            <v>33.222000000000001</v>
          </cell>
          <cell r="R177">
            <v>136.304</v>
          </cell>
          <cell r="S177">
            <v>162.596</v>
          </cell>
          <cell r="T177">
            <v>147.434</v>
          </cell>
          <cell r="U177">
            <v>90.075999999999993</v>
          </cell>
          <cell r="V177">
            <v>124.586</v>
          </cell>
          <cell r="W177">
            <v>80.64</v>
          </cell>
          <cell r="X177">
            <v>86.968000000000004</v>
          </cell>
          <cell r="Y177">
            <v>143.066</v>
          </cell>
          <cell r="Z177">
            <v>103.754</v>
          </cell>
          <cell r="AA177">
            <v>23.52</v>
          </cell>
          <cell r="AB177">
            <v>18.956</v>
          </cell>
          <cell r="AC177">
            <v>70.56</v>
          </cell>
          <cell r="AD177">
            <v>12.698</v>
          </cell>
          <cell r="AE177">
            <v>16.702000000000002</v>
          </cell>
          <cell r="AF177">
            <v>48.16</v>
          </cell>
          <cell r="AG177">
            <v>0</v>
          </cell>
          <cell r="AH177">
            <v>2443.056</v>
          </cell>
        </row>
        <row r="179">
          <cell r="A179" t="str">
            <v>Q</v>
          </cell>
          <cell r="B179" t="str">
            <v>COMMUNITY MOBILIZATION</v>
          </cell>
        </row>
        <row r="181">
          <cell r="B181">
            <v>17.010000000000002</v>
          </cell>
          <cell r="C181" t="str">
            <v>Community Mobilization</v>
          </cell>
          <cell r="D181">
            <v>2.3959999999999999</v>
          </cell>
          <cell r="E181">
            <v>3.1989999999999998</v>
          </cell>
          <cell r="F181">
            <v>2.2629999999999999</v>
          </cell>
          <cell r="G181">
            <v>3.8079999999999998</v>
          </cell>
          <cell r="H181">
            <v>5.266</v>
          </cell>
          <cell r="I181">
            <v>1.9159999999999999</v>
          </cell>
          <cell r="J181">
            <v>6.4740000000000002</v>
          </cell>
          <cell r="K181">
            <v>2.1520000000000001</v>
          </cell>
          <cell r="L181">
            <v>3.528</v>
          </cell>
          <cell r="M181">
            <v>2.597</v>
          </cell>
          <cell r="N181">
            <v>2.4119999999999999</v>
          </cell>
          <cell r="O181">
            <v>2.7439999999999998</v>
          </cell>
          <cell r="P181">
            <v>1.48</v>
          </cell>
          <cell r="Q181">
            <v>2.153</v>
          </cell>
          <cell r="R181">
            <v>3.496</v>
          </cell>
          <cell r="S181">
            <v>5.9050000000000002</v>
          </cell>
          <cell r="T181">
            <v>6.2</v>
          </cell>
          <cell r="U181">
            <v>3.3940000000000001</v>
          </cell>
          <cell r="V181">
            <v>3.7429999999999999</v>
          </cell>
          <cell r="W181">
            <v>4.62</v>
          </cell>
          <cell r="X181">
            <v>2.7970000000000002</v>
          </cell>
          <cell r="Y181">
            <v>6.7549999999999999</v>
          </cell>
          <cell r="Z181">
            <v>3.5289999999999999</v>
          </cell>
          <cell r="AA181">
            <v>0.74199999999999999</v>
          </cell>
          <cell r="AB181">
            <v>1.2250000000000001</v>
          </cell>
          <cell r="AC181">
            <v>0.75</v>
          </cell>
          <cell r="AD181">
            <v>0.18</v>
          </cell>
          <cell r="AE181">
            <v>0.186</v>
          </cell>
          <cell r="AF181">
            <v>0.40900000000000003</v>
          </cell>
          <cell r="AH181">
            <v>86.319000000000017</v>
          </cell>
        </row>
        <row r="183">
          <cell r="C183" t="str">
            <v>SUB TOTAL of Q</v>
          </cell>
          <cell r="D183">
            <v>2.3959999999999999</v>
          </cell>
          <cell r="E183">
            <v>3.1989999999999998</v>
          </cell>
          <cell r="F183">
            <v>2.2629999999999999</v>
          </cell>
          <cell r="G183">
            <v>3.8079999999999998</v>
          </cell>
          <cell r="H183">
            <v>5.266</v>
          </cell>
          <cell r="I183">
            <v>1.9159999999999999</v>
          </cell>
          <cell r="J183">
            <v>6.4740000000000002</v>
          </cell>
          <cell r="K183">
            <v>2.1520000000000001</v>
          </cell>
          <cell r="L183">
            <v>3.528</v>
          </cell>
          <cell r="M183">
            <v>2.597</v>
          </cell>
          <cell r="N183">
            <v>2.4119999999999999</v>
          </cell>
          <cell r="O183">
            <v>2.7439999999999998</v>
          </cell>
          <cell r="P183">
            <v>1.48</v>
          </cell>
          <cell r="Q183">
            <v>2.153</v>
          </cell>
          <cell r="R183">
            <v>3.496</v>
          </cell>
          <cell r="S183">
            <v>5.9050000000000002</v>
          </cell>
          <cell r="T183">
            <v>6.2</v>
          </cell>
          <cell r="U183">
            <v>3.3940000000000001</v>
          </cell>
          <cell r="V183">
            <v>3.7429999999999999</v>
          </cell>
          <cell r="W183">
            <v>4.62</v>
          </cell>
          <cell r="X183">
            <v>2.7970000000000002</v>
          </cell>
          <cell r="Y183">
            <v>6.7549999999999999</v>
          </cell>
          <cell r="Z183">
            <v>3.5289999999999999</v>
          </cell>
          <cell r="AA183">
            <v>0.74199999999999999</v>
          </cell>
          <cell r="AB183">
            <v>1.2250000000000001</v>
          </cell>
          <cell r="AC183">
            <v>0.75</v>
          </cell>
          <cell r="AD183">
            <v>0.18</v>
          </cell>
          <cell r="AE183">
            <v>0.186</v>
          </cell>
          <cell r="AF183">
            <v>0.40900000000000003</v>
          </cell>
          <cell r="AG183">
            <v>0</v>
          </cell>
          <cell r="AH183">
            <v>86.319000000000017</v>
          </cell>
        </row>
        <row r="185">
          <cell r="C185" t="str">
            <v>TOTAL OF A TO Q</v>
          </cell>
          <cell r="D185">
            <v>1099.627</v>
          </cell>
          <cell r="E185">
            <v>842.08900000000006</v>
          </cell>
          <cell r="F185">
            <v>941.16200000000003</v>
          </cell>
          <cell r="G185">
            <v>2355.7109999999998</v>
          </cell>
          <cell r="H185">
            <v>1520.749</v>
          </cell>
          <cell r="I185">
            <v>580.07700000000011</v>
          </cell>
          <cell r="J185">
            <v>1510.65</v>
          </cell>
          <cell r="K185">
            <v>944.34400000000005</v>
          </cell>
          <cell r="L185">
            <v>1108.45</v>
          </cell>
          <cell r="M185">
            <v>796.81599999999992</v>
          </cell>
          <cell r="N185">
            <v>1132.9180000000001</v>
          </cell>
          <cell r="O185">
            <v>1509.8339999999998</v>
          </cell>
          <cell r="P185">
            <v>686.06400000000008</v>
          </cell>
          <cell r="Q185">
            <v>637.97400000000016</v>
          </cell>
          <cell r="R185">
            <v>1158.0520000000001</v>
          </cell>
          <cell r="S185">
            <v>3853.3400000000011</v>
          </cell>
          <cell r="T185">
            <v>1391.2820000000002</v>
          </cell>
          <cell r="U185">
            <v>1021.146</v>
          </cell>
          <cell r="V185">
            <v>4118.6459999999997</v>
          </cell>
          <cell r="W185">
            <v>1782.1639999999995</v>
          </cell>
          <cell r="X185">
            <v>1094.126</v>
          </cell>
          <cell r="Y185">
            <v>2311.5469999999991</v>
          </cell>
          <cell r="Z185">
            <v>2549.3009999999999</v>
          </cell>
          <cell r="AA185">
            <v>301.58100000000002</v>
          </cell>
          <cell r="AB185">
            <v>344.048</v>
          </cell>
          <cell r="AC185">
            <v>606.88300000000004</v>
          </cell>
          <cell r="AD185">
            <v>144.05400000000003</v>
          </cell>
          <cell r="AE185">
            <v>113.88600000000001</v>
          </cell>
          <cell r="AF185">
            <v>277.911</v>
          </cell>
          <cell r="AG185">
            <v>0</v>
          </cell>
          <cell r="AH185">
            <v>36734.431999999993</v>
          </cell>
        </row>
      </sheetData>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d.LDLB"/>
      <sheetName val="rs.LDLB"/>
      <sheetName val="pc.LDLB"/>
      <sheetName val="ptwo.LDLB"/>
      <sheetName val="DWV.LDLB"/>
      <sheetName val="ca.LDLB"/>
      <sheetName val="abs.LDLB"/>
      <sheetName val="QTY.LDLB"/>
      <sheetName val="Rate in Words"/>
      <sheetName val="RA.LDLB"/>
      <sheetName val="Sheet1"/>
      <sheetName val="TF.LDLB"/>
      <sheetName val="TD.LDLB"/>
      <sheetName val="SCHB.LDLB"/>
      <sheetName val="SCHBnote.LDLB"/>
      <sheetName val="IND.LDLB"/>
      <sheetName val="BRSC.TR"/>
      <sheetName val="POLP.TR"/>
      <sheetName val="POL.TR"/>
      <sheetName val="Short Item.LDLB"/>
      <sheetName val="MA.LDLB"/>
      <sheetName val="MQ.LDLB"/>
      <sheetName val="COCS.LDLB"/>
      <sheetName val="FQ.LDLB"/>
      <sheetName val="CCS.LDLB"/>
      <sheetName val="SCS.LDLB"/>
      <sheetName val="SPS.LDLB"/>
      <sheetName val="BRSC.LDLB"/>
      <sheetName val="POLP.LDLB"/>
      <sheetName val="POL.LDLB"/>
      <sheetName val="TD TEND.LDLB"/>
      <sheetName val="SCHA TENDER.LDAC"/>
      <sheetName val="SCHB TENDER.LDLB"/>
      <sheetName val="SCHBnote TEND .LDLB"/>
      <sheetName val="SPS TEND.LDLB"/>
      <sheetName val="SCHB_LDLB"/>
      <sheetName val="districtwise awppb"/>
      <sheetName val="RA.LD_x000c_B"/>
      <sheetName val="28"/>
      <sheetName val="SSA_BANGALORE"/>
      <sheetName val="SSA_MYS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HRD supp plan"/>
      <sheetName val="2013-14"/>
      <sheetName val="2012-13"/>
      <sheetName val="Checklist (n)"/>
      <sheetName val="Sheet5"/>
      <sheetName val="Quality (2)"/>
      <sheetName val="Bagalkote"/>
      <sheetName val="Bengaluru Rural"/>
      <sheetName val="Bengaluru Urban"/>
      <sheetName val="Belagavi"/>
      <sheetName val="Ballari"/>
      <sheetName val="Bidar"/>
      <sheetName val="Vijayapura"/>
      <sheetName val="Chamaraja Nagar"/>
      <sheetName val="Chikkaballapur"/>
      <sheetName val="Chikmagaluru"/>
      <sheetName val="Chitradurga"/>
      <sheetName val="Dakshina Kannada"/>
      <sheetName val="Davanagere"/>
      <sheetName val="Dharwad"/>
      <sheetName val="Gadag"/>
      <sheetName val="Kalaburgi"/>
      <sheetName val="Hassan"/>
      <sheetName val="Haveri"/>
      <sheetName val="Kodagu"/>
      <sheetName val="Kolar"/>
      <sheetName val="Koppal"/>
      <sheetName val="Mandya"/>
      <sheetName val="Raichur"/>
      <sheetName val="Mysuru"/>
      <sheetName val="Ramanagara"/>
      <sheetName val="Shivamogga"/>
      <sheetName val="Tumakuru"/>
      <sheetName val="Udupi"/>
      <sheetName val="Uttara Kannada"/>
      <sheetName val="Yadagiri"/>
      <sheetName val="Karnataka"/>
      <sheetName val="Karnataka (2)"/>
      <sheetName val="SFD-2016-17"/>
      <sheetName val="Presen.Priority-16-17 (2)"/>
      <sheetName val="Exe.Summ-2016-17"/>
      <sheetName val="Summary of GOI Releases"/>
      <sheetName val="Breakup of interventions-16-17"/>
      <sheetName val="Presen.Priority-16-17"/>
      <sheetName val="Presen.2016-17"/>
      <sheetName val="GOI share-2016-17"/>
      <sheetName val="Presen.Priority-15-16"/>
      <sheetName val="Pres.2015-16"/>
      <sheetName val="Presentation-breakup-16-17"/>
      <sheetName val="format-2016-17"/>
      <sheetName val="format-2015-16"/>
      <sheetName val="%"/>
      <sheetName val="Breakup of interventions-Summ"/>
      <sheetName val="Prioritywise"/>
      <sheetName val="Prioritywise-Tentative"/>
      <sheetName val="Covering sheet"/>
      <sheetName val="Consolidation"/>
      <sheetName val="Minutes-2015-16"/>
      <sheetName val="PAB Minutes"/>
      <sheetName val="Post PAB REMS-2015-16"/>
      <sheetName val="REMS-2015-16"/>
      <sheetName val="Exe. sum-2014-15"/>
      <sheetName val="Post PAB Recommendations"/>
      <sheetName val="Interv-2014-15 and 2015-16"/>
      <sheetName val="Comitted liability-2015-16"/>
      <sheetName val="Exe.sum"/>
      <sheetName val="Minutes"/>
      <sheetName val="Committed Liability"/>
      <sheetName val="Sheet6"/>
      <sheetName val="dis conso"/>
      <sheetName val="PROPOSAL_TOTAL"/>
      <sheetName val="OoSC-15-16 Recomm"/>
      <sheetName val="Exe.sum2013-14"/>
      <sheetName val="2014-15"/>
      <sheetName val="REMS-2014-15"/>
      <sheetName val="Outstanding advances"/>
      <sheetName val="Revised proposal-CW"/>
      <sheetName val="Innovation"/>
      <sheetName val="Dis.cosol."/>
      <sheetName val="Approval"/>
      <sheetName val="Expenditure"/>
      <sheetName val="Approval final"/>
      <sheetName val="SFD(Old)"/>
      <sheetName val="Comm.mobi"/>
      <sheetName val="SFD"/>
      <sheetName val="Annex-V-CWSN"/>
      <sheetName val="Textbook cost"/>
      <sheetName val="Quality"/>
      <sheetName val="Provision 2011-12"/>
      <sheetName val="Provision 2012-13"/>
      <sheetName val="Model calculation of Capital Ac"/>
      <sheetName val="for pres."/>
      <sheetName val="REMS"/>
      <sheetName val="Comm.Parti"/>
      <sheetName val="Sheet1"/>
      <sheetName val="Sheet2"/>
      <sheetName val="Mgt.cost recomd by Team Member"/>
      <sheetName val="Sheet4"/>
      <sheetName val="Sheet7"/>
      <sheetName val="Sheet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1">
          <cell r="AB51">
            <v>500</v>
          </cell>
        </row>
        <row r="511">
          <cell r="I511">
            <v>124231.96180348934</v>
          </cell>
        </row>
        <row r="517">
          <cell r="AE517">
            <v>193834.01941189996</v>
          </cell>
        </row>
      </sheetData>
      <sheetData sheetId="37"/>
      <sheetData sheetId="38"/>
      <sheetData sheetId="39"/>
      <sheetData sheetId="40"/>
      <sheetData sheetId="41"/>
      <sheetData sheetId="42"/>
      <sheetData sheetId="43">
        <row r="20">
          <cell r="Q20">
            <v>25339.109557139996</v>
          </cell>
          <cell r="R20">
            <v>16892.739704759999</v>
          </cell>
        </row>
        <row r="61">
          <cell r="Q61">
            <v>29257.132889999997</v>
          </cell>
          <cell r="R61">
            <v>19504.755259999998</v>
          </cell>
        </row>
        <row r="84">
          <cell r="Q84">
            <v>61704.169199999997</v>
          </cell>
          <cell r="R84">
            <v>41136.112800000003</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PO and SPO Mgt. Cost"/>
      <sheetName val="Breakup of Interventions"/>
      <sheetName val="ES"/>
      <sheetName val="Sheet8"/>
      <sheetName val="%"/>
      <sheetName val="13th FC"/>
      <sheetName val="Fin. State-Table-20"/>
      <sheetName val="2-Exe.Summ-Fin.Information"/>
      <sheetName val="REMS-2015-16"/>
      <sheetName val="Comitted liability-2015-16"/>
      <sheetName val="Sheet1"/>
      <sheetName val="SFD-2015-16"/>
      <sheetName val="STATE"/>
      <sheetName val="EAST"/>
      <sheetName val="NORTH"/>
      <sheetName val="SOUTH"/>
      <sheetName val="WEST"/>
    </sheetNames>
    <sheetDataSet>
      <sheetData sheetId="0" refreshError="1"/>
      <sheetData sheetId="1">
        <row r="4">
          <cell r="F4">
            <v>342.92999999999995</v>
          </cell>
        </row>
        <row r="9">
          <cell r="F9">
            <v>2696.4029999999998</v>
          </cell>
        </row>
        <row r="11">
          <cell r="F11">
            <v>164.91</v>
          </cell>
        </row>
        <row r="12">
          <cell r="F12">
            <v>13.27</v>
          </cell>
        </row>
        <row r="13">
          <cell r="F13">
            <v>24.97</v>
          </cell>
        </row>
        <row r="14">
          <cell r="F14">
            <v>51.713999999999992</v>
          </cell>
        </row>
        <row r="16">
          <cell r="F16">
            <v>449.32000000000005</v>
          </cell>
        </row>
        <row r="17">
          <cell r="F17">
            <v>663.78</v>
          </cell>
        </row>
        <row r="18">
          <cell r="F18">
            <v>0</v>
          </cell>
        </row>
        <row r="19">
          <cell r="F19">
            <v>0</v>
          </cell>
        </row>
        <row r="20">
          <cell r="F20">
            <v>67.039999999999992</v>
          </cell>
        </row>
        <row r="21">
          <cell r="F21">
            <v>15.22</v>
          </cell>
        </row>
        <row r="22">
          <cell r="F22">
            <v>0</v>
          </cell>
        </row>
        <row r="24">
          <cell r="F24">
            <v>200</v>
          </cell>
        </row>
        <row r="27">
          <cell r="F27">
            <v>40.230000000000004</v>
          </cell>
        </row>
        <row r="28">
          <cell r="F28">
            <v>16.16</v>
          </cell>
        </row>
        <row r="29">
          <cell r="F29">
            <v>13.829999999999998</v>
          </cell>
        </row>
        <row r="32">
          <cell r="F32">
            <v>761.43</v>
          </cell>
        </row>
        <row r="33">
          <cell r="F33">
            <v>90.02</v>
          </cell>
        </row>
        <row r="35">
          <cell r="F35">
            <v>211.75</v>
          </cell>
        </row>
        <row r="40">
          <cell r="F40">
            <v>234.93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16">
          <cell r="D516">
            <v>6057.9070000000011</v>
          </cell>
        </row>
      </sheetData>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Oulay-Rel.15-16-GOI-50%-1st ins"/>
      <sheetName val="Reles.incl.2nd instl.15-GOI 50%"/>
      <sheetName val="Outlay-Rel.15-16-1st Inst-65%."/>
      <sheetName val="Releases-2015-16 (2nd install.)"/>
      <sheetName val="Rels incl.2nd inst.15-16 GOI65%"/>
      <sheetName val="Breakup of Interventions"/>
      <sheetName val="Statewise Outlay Appro.-2015-16"/>
      <sheetName val="Releases.15-16-GOI-60%-1st inst"/>
      <sheetName val="Releases.15-16-GOI+State"/>
      <sheetName val="Summary releases-2015-16"/>
      <sheetName val="2nd install.-option bal.BE7000c"/>
      <sheetName val="Releases-2015-16"/>
      <sheetName val="Releases-2015-16-25-2-16"/>
      <sheetName val="Releases-2015-16-28-1-16"/>
      <sheetName val="NER Releases-2015-16"/>
      <sheetName val="Summary NER Releas-15-16"/>
      <sheetName val="Sheet1"/>
      <sheetName val="Breakup of Interventions-5%"/>
      <sheetName val="Releas-dt.of receipt by SIS "/>
      <sheetName val="State wise Status-Not released "/>
      <sheetName val="Summary-Releas-dt.of recpt-SIS"/>
      <sheetName val="Detail of reles.of bal of 1stin"/>
      <sheetName val="Adhoc-SC and ST releases"/>
      <sheetName val="releases and exdr SC ST"/>
      <sheetName val="Sum.detail of release of balanc"/>
      <sheetName val="UC expd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X4">
            <v>0</v>
          </cell>
        </row>
      </sheetData>
      <sheetData sheetId="8" refreshError="1"/>
      <sheetData sheetId="9" refreshError="1"/>
      <sheetData sheetId="10" refreshError="1"/>
      <sheetData sheetId="11" refreshError="1"/>
      <sheetData sheetId="12" refreshError="1">
        <row r="32">
          <cell r="E32">
            <v>453.07</v>
          </cell>
          <cell r="F32">
            <v>1685.74</v>
          </cell>
          <cell r="J32">
            <v>959.18266852631439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nantnag"/>
      <sheetName val="Bandipora"/>
      <sheetName val="Baramulla"/>
      <sheetName val="Budgam"/>
      <sheetName val="Doda"/>
      <sheetName val="Ganderbal"/>
      <sheetName val="Jammu"/>
      <sheetName val="Kargil"/>
      <sheetName val="Kathua"/>
      <sheetName val="Kishtwar"/>
      <sheetName val="Kulgam"/>
      <sheetName val="Kupwara"/>
      <sheetName val="Leh"/>
      <sheetName val="Pulwama"/>
      <sheetName val="Poonch"/>
      <sheetName val="Rajouri"/>
      <sheetName val="Ramban"/>
      <sheetName val="Reasi"/>
      <sheetName val="Samba"/>
      <sheetName val="Shopian"/>
      <sheetName val="Srinagar"/>
      <sheetName val="Udhampur"/>
      <sheetName val="State"/>
      <sheetName val="Sheet1"/>
      <sheetName val="SFD"/>
      <sheetName val="Breakup of interventions"/>
      <sheetName val="Committed liability"/>
      <sheetName val="Exe.Sum"/>
      <sheetName val="Sheet4"/>
      <sheetName val="Minutes"/>
      <sheetName val="Final State Summary"/>
      <sheetName val="SPO"/>
      <sheetName val="Stat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61">
          <cell r="U261">
            <v>59907.997199999998</v>
          </cell>
        </row>
        <row r="512">
          <cell r="U512">
            <v>87033.254585000002</v>
          </cell>
          <cell r="Z512">
            <v>150161.99950000001</v>
          </cell>
        </row>
      </sheetData>
      <sheetData sheetId="23" refreshError="1"/>
      <sheetData sheetId="24" refreshError="1"/>
      <sheetData sheetId="25" refreshError="1"/>
      <sheetData sheetId="26">
        <row r="5">
          <cell r="D5">
            <v>3505.38</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nantnag"/>
      <sheetName val="Bandipora"/>
      <sheetName val="Baramulla"/>
      <sheetName val="Budgam"/>
      <sheetName val="Doda"/>
      <sheetName val="Ganderbal"/>
      <sheetName val="Jammu"/>
      <sheetName val="Kargil"/>
      <sheetName val="Kathua"/>
      <sheetName val="Kishtwar"/>
      <sheetName val="Kulgam"/>
      <sheetName val="Kupwara"/>
      <sheetName val="Leh"/>
      <sheetName val="Poonch"/>
      <sheetName val="Pulwama"/>
      <sheetName val="Rajouri"/>
      <sheetName val="Ramban"/>
      <sheetName val="Reasi"/>
      <sheetName val="Samba"/>
      <sheetName val="Shopian"/>
      <sheetName val="Srinagar"/>
      <sheetName val="Udhampur"/>
      <sheetName val="State"/>
      <sheetName val="SFD"/>
      <sheetName val="Breakup of interventions"/>
      <sheetName val="Breakup of interven for App.Rep"/>
      <sheetName val="Proposal &amp; Recom2016-17"/>
      <sheetName val="FC"/>
      <sheetName val="Exe.Sum-16-17"/>
      <sheetName val="2016-17"/>
      <sheetName val="2015-16"/>
      <sheetName val="Budget and Exdr15-16"/>
      <sheetName val="Recom.releases-2016-17"/>
      <sheetName val="Committed liability"/>
      <sheetName val="Exe.Sum"/>
      <sheetName val="Minutes"/>
      <sheetName val="Final State Summary"/>
      <sheetName val="SPO"/>
      <sheetName val="Summary of GOI release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380">
          <cell r="AB380">
            <v>2507.9800000000005</v>
          </cell>
        </row>
        <row r="512">
          <cell r="F512">
            <v>177543.01007000002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sa"/>
      <sheetName val="Npegel"/>
      <sheetName val="Kgbv"/>
    </sheetNames>
    <sheetDataSet>
      <sheetData sheetId="0" refreshError="1"/>
      <sheetData sheetId="1"/>
      <sheetData sheetId="2">
        <row r="1">
          <cell r="A1" t="str">
            <v xml:space="preserve"> District: Ahmedabad -State :Gujarat</v>
          </cell>
        </row>
        <row r="2">
          <cell r="A2" t="str">
            <v>Kasturba Gandhi Balika Vidhyalaya</v>
          </cell>
        </row>
        <row r="3">
          <cell r="A3" t="str">
            <v>2008-09</v>
          </cell>
        </row>
        <row r="5">
          <cell r="A5" t="str">
            <v>Sr.No.</v>
          </cell>
          <cell r="B5" t="str">
            <v>Item of Expenditure</v>
          </cell>
        </row>
        <row r="8">
          <cell r="B8" t="str">
            <v>Non-Recurring</v>
          </cell>
        </row>
        <row r="9">
          <cell r="A9">
            <v>1</v>
          </cell>
          <cell r="B9" t="str">
            <v>Building, Boundary Wall, Boring, Handpump, Electricity</v>
          </cell>
        </row>
        <row r="10">
          <cell r="A10">
            <v>2</v>
          </cell>
          <cell r="B10" t="str">
            <v>Furniture /Eqipment incliding kitchen equipment</v>
          </cell>
        </row>
        <row r="11">
          <cell r="A11">
            <v>3</v>
          </cell>
          <cell r="B11" t="str">
            <v>Teaching learining material and eqipment including library books</v>
          </cell>
        </row>
        <row r="12">
          <cell r="A12">
            <v>4</v>
          </cell>
          <cell r="B12" t="str">
            <v>Bedding</v>
          </cell>
        </row>
        <row r="13">
          <cell r="B13" t="str">
            <v>Total</v>
          </cell>
        </row>
        <row r="14">
          <cell r="B14" t="str">
            <v>Recurring Costs per annum</v>
          </cell>
        </row>
        <row r="15">
          <cell r="A15">
            <v>1</v>
          </cell>
          <cell r="B15" t="str">
            <v>Maintenance per trainee per month @ Rs 750 /-</v>
          </cell>
        </row>
        <row r="16">
          <cell r="A16">
            <v>2</v>
          </cell>
          <cell r="B16" t="str">
            <v>Rent of KGBV -ALS</v>
          </cell>
        </row>
        <row r="17">
          <cell r="A17">
            <v>3</v>
          </cell>
          <cell r="B17" t="str">
            <v>Stipend for trainees per month @ Rs 50 /-</v>
          </cell>
        </row>
        <row r="18">
          <cell r="A18">
            <v>4</v>
          </cell>
          <cell r="B18" t="str">
            <v>Suppl TLM stationary and other  Educational matorial @ Rs 50/- per month</v>
          </cell>
        </row>
        <row r="19">
          <cell r="A19">
            <v>5</v>
          </cell>
          <cell r="B19" t="str">
            <v>Examination Fee</v>
          </cell>
        </row>
        <row r="20">
          <cell r="A20">
            <v>6</v>
          </cell>
          <cell r="B20" t="str">
            <v>Salaries</v>
          </cell>
        </row>
        <row r="21">
          <cell r="B21" t="str">
            <v>(1) warden</v>
          </cell>
        </row>
        <row r="22">
          <cell r="B22" t="str">
            <v>(2) Support staff – (Accoutant / Assistant / Peon / Chokidar / Cook / Kitchan Exp / Catring Exp)</v>
          </cell>
        </row>
        <row r="23">
          <cell r="B23" t="str">
            <v>(3) Part time teachers</v>
          </cell>
        </row>
        <row r="24">
          <cell r="B24" t="str">
            <v>(4) Full time teachers</v>
          </cell>
        </row>
        <row r="25">
          <cell r="A25">
            <v>7</v>
          </cell>
          <cell r="B25" t="str">
            <v>Vocational training/Specific skill training</v>
          </cell>
        </row>
        <row r="26">
          <cell r="A26">
            <v>8</v>
          </cell>
          <cell r="B26" t="str">
            <v>Electricity/Water charges</v>
          </cell>
        </row>
        <row r="27">
          <cell r="A27">
            <v>9</v>
          </cell>
          <cell r="B27" t="str">
            <v>Medical care/Contingency@Rs. 750/- per child</v>
          </cell>
        </row>
        <row r="28">
          <cell r="B28" t="str">
            <v>Contingencies @ Rs 2000/- Per month</v>
          </cell>
        </row>
        <row r="29">
          <cell r="A29">
            <v>10</v>
          </cell>
          <cell r="B29" t="str">
            <v>Miscellnious including maintenance</v>
          </cell>
        </row>
        <row r="30">
          <cell r="A30">
            <v>11</v>
          </cell>
          <cell r="B30" t="str">
            <v>Preparatory camps</v>
          </cell>
        </row>
        <row r="31">
          <cell r="A31">
            <v>12</v>
          </cell>
          <cell r="B31" t="str">
            <v>PTAs/School Functions</v>
          </cell>
        </row>
        <row r="32">
          <cell r="A32">
            <v>13</v>
          </cell>
          <cell r="B32" t="str">
            <v>Capacity Building</v>
          </cell>
        </row>
        <row r="33">
          <cell r="B33" t="str">
            <v>Total</v>
          </cell>
        </row>
        <row r="34">
          <cell r="B34" t="str">
            <v>Grand Total</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XXXXXXX"/>
      <sheetName val="DMR-1"/>
      <sheetName val="dmg-val-kmn"/>
      <sheetName val="dmg-val"/>
      <sheetName val="dmr-2-dmg"/>
      <sheetName val="ER"/>
      <sheetName val="BC"/>
      <sheetName val="tbook"/>
      <sheetName val="pta"/>
      <sheetName val="uni"/>
      <sheetName val="mcs"/>
      <sheetName val="admn"/>
      <sheetName val="ecce"/>
      <sheetName val="hdc"/>
      <sheetName val="Lib"/>
      <sheetName val="EGS"/>
      <sheetName val="IED"/>
      <sheetName val="mad"/>
      <sheetName val="grants"/>
      <sheetName val="newMS"/>
      <sheetName val="jsk-brc"/>
      <sheetName val="HS"/>
      <sheetName val="fin"/>
      <sheetName val="eval"/>
      <sheetName val="trg"/>
      <sheetName val="check"/>
      <sheetName val="status"/>
      <sheetName val="1-9"/>
      <sheetName val="10-20"/>
      <sheetName val="21-23"/>
      <sheetName val="24-26"/>
      <sheetName val="27"/>
      <sheetName val="28"/>
      <sheetName val="29"/>
      <sheetName val="CW"/>
      <sheetName val="30"/>
      <sheetName val="31-33"/>
      <sheetName val="34-36"/>
      <sheetName val="37-38"/>
      <sheetName val="39-41"/>
      <sheetName val="42-45"/>
      <sheetName val="46-51"/>
      <sheetName val="52"/>
      <sheetName val="53-fin"/>
      <sheetName val="mis"/>
      <sheetName val="cw-tot"/>
      <sheetName val="dmr-2"/>
      <sheetName val="dmg-fmt"/>
      <sheetName val="dmr-2-fmt"/>
      <sheetName val="A"/>
      <sheetName val="fm-f"/>
      <sheetName val="prob-sh"/>
      <sheetName val="add"/>
      <sheetName val="dmr-2-old"/>
      <sheetName val="dist-not"/>
      <sheetName val="10_20"/>
      <sheetName val="Kgbv"/>
      <sheetName val="SCHB.LDLB"/>
      <sheetName val="STR-Table-6"/>
      <sheetName val="RTE-tch-Prim-Table-10"/>
      <sheetName val="brc-crc-furni-Table-13"/>
      <sheetName val="integ-Table-14"/>
      <sheetName val="cwsn-Table22"/>
      <sheetName val="cw-addl-Table24.1"/>
      <sheetName val="cw-dw-toilet-Table25"/>
      <sheetName val="m-grant-Table-27"/>
      <sheetName val="districtwise awppb"/>
      <sheetName val="SSA_BANGALORE"/>
      <sheetName val="SCHB_LD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 val="A"/>
      <sheetName val="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 val="A"/>
      <sheetName val="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 val="A"/>
      <sheetName val="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utofschool-muslim"/>
      <sheetName val="%outofschool-ST"/>
      <sheetName val="%outofschool-sc"/>
      <sheetName val="all-reasons"/>
      <sheetName val="%outofschool-all"/>
      <sheetName val="State"/>
      <sheetName val="Bangalore Division"/>
      <sheetName val="Mysore  Division "/>
      <sheetName val="Belgaum Division"/>
      <sheetName val="Gulbarga Division"/>
      <sheetName val="Bagalkote"/>
      <sheetName val="Bellary"/>
      <sheetName val="Bidar"/>
      <sheetName val="Bijapur"/>
      <sheetName val="Chikkodi"/>
      <sheetName val="Gulbarga"/>
      <sheetName val="Yadgiri"/>
      <sheetName val="Belgaum"/>
      <sheetName val="Raichur"/>
      <sheetName val="Koppal"/>
      <sheetName val="Bangalore South"/>
      <sheetName val="Bangalore Rural"/>
      <sheetName val="Bangalore Urban"/>
      <sheetName val="CRNagar"/>
      <sheetName val="Chickballapur"/>
      <sheetName val="CKM"/>
      <sheetName val="Chitradurga"/>
      <sheetName val="DK"/>
      <sheetName val="DVG"/>
      <sheetName val="Dharwad"/>
      <sheetName val="Gadag"/>
      <sheetName val="Hassan"/>
      <sheetName val="Haveri"/>
      <sheetName val="Kodagu"/>
      <sheetName val="Kolar"/>
      <sheetName val="Madhugiri"/>
      <sheetName val="Mandya"/>
      <sheetName val="Mysore"/>
      <sheetName val="Shimoga"/>
      <sheetName val="Tumkur"/>
      <sheetName val="Udupi"/>
      <sheetName val="UK"/>
      <sheetName val="SSA_BANGALORE"/>
      <sheetName val="SSA_MYS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0000"/>
  </sheetPr>
  <dimension ref="A1:D28"/>
  <sheetViews>
    <sheetView workbookViewId="0">
      <selection activeCell="H49" sqref="H49"/>
    </sheetView>
  </sheetViews>
  <sheetFormatPr defaultRowHeight="15"/>
  <cols>
    <col min="1" max="1" width="30.85546875" style="94" customWidth="1"/>
    <col min="2" max="4" width="15.28515625" style="94" customWidth="1"/>
    <col min="5" max="16384" width="9.140625" style="94"/>
  </cols>
  <sheetData>
    <row r="1" spans="1:4">
      <c r="A1" s="1297" t="s">
        <v>502</v>
      </c>
      <c r="B1" s="1297"/>
      <c r="C1" s="1297"/>
      <c r="D1" s="1297"/>
    </row>
    <row r="3" spans="1:4" s="97" customFormat="1">
      <c r="A3" s="95"/>
      <c r="B3" s="96" t="s">
        <v>497</v>
      </c>
      <c r="C3" s="96" t="s">
        <v>498</v>
      </c>
      <c r="D3" s="95" t="s">
        <v>38</v>
      </c>
    </row>
    <row r="4" spans="1:4" s="100" customFormat="1">
      <c r="A4" s="98" t="s">
        <v>503</v>
      </c>
      <c r="B4" s="99">
        <v>15863.4905</v>
      </c>
      <c r="C4" s="99">
        <v>8541.8794999999991</v>
      </c>
      <c r="D4" s="99">
        <f>SUM(B4:C4)</f>
        <v>24405.37</v>
      </c>
    </row>
    <row r="5" spans="1:4" s="100" customFormat="1" ht="30">
      <c r="A5" s="98" t="s">
        <v>504</v>
      </c>
      <c r="B5" s="99">
        <f>31056.64+16150.05</f>
        <v>47206.69</v>
      </c>
      <c r="C5" s="99"/>
      <c r="D5" s="99">
        <f t="shared" ref="D5:D10" si="0">SUM(B5:C5)</f>
        <v>47206.69</v>
      </c>
    </row>
    <row r="6" spans="1:4" s="100" customFormat="1">
      <c r="A6" s="98" t="s">
        <v>505</v>
      </c>
      <c r="B6" s="99"/>
      <c r="C6" s="99">
        <v>47021.46</v>
      </c>
      <c r="D6" s="99">
        <f t="shared" si="0"/>
        <v>47021.46</v>
      </c>
    </row>
    <row r="7" spans="1:4" s="102" customFormat="1">
      <c r="A7" s="98" t="s">
        <v>506</v>
      </c>
      <c r="B7" s="101">
        <v>0</v>
      </c>
      <c r="C7" s="101">
        <v>0</v>
      </c>
      <c r="D7" s="99">
        <f t="shared" si="0"/>
        <v>0</v>
      </c>
    </row>
    <row r="8" spans="1:4" s="97" customFormat="1">
      <c r="A8" s="103" t="s">
        <v>507</v>
      </c>
      <c r="B8" s="95">
        <f>SUM(B4:B7)</f>
        <v>63070.180500000002</v>
      </c>
      <c r="C8" s="95">
        <f>SUM(C4:C7)</f>
        <v>55563.339500000002</v>
      </c>
      <c r="D8" s="96">
        <f t="shared" si="0"/>
        <v>118633.52</v>
      </c>
    </row>
    <row r="9" spans="1:4" s="102" customFormat="1" ht="30">
      <c r="A9" s="98" t="s">
        <v>508</v>
      </c>
      <c r="B9" s="104">
        <f>D9*60%</f>
        <v>74539.177082093593</v>
      </c>
      <c r="C9" s="104">
        <f>D9*40%</f>
        <v>49692.784721395736</v>
      </c>
      <c r="D9" s="99">
        <f>[23]Karnataka!I511</f>
        <v>124231.96180348934</v>
      </c>
    </row>
    <row r="10" spans="1:4" s="97" customFormat="1">
      <c r="A10" s="95" t="s">
        <v>509</v>
      </c>
      <c r="B10" s="95">
        <f>B8-B9</f>
        <v>-11468.99658209359</v>
      </c>
      <c r="C10" s="95">
        <f>C8-C9</f>
        <v>5870.5547786042662</v>
      </c>
      <c r="D10" s="96">
        <f t="shared" si="0"/>
        <v>-5598.4418034893242</v>
      </c>
    </row>
    <row r="11" spans="1:4" s="97" customFormat="1">
      <c r="A11" s="105"/>
      <c r="B11" s="105"/>
      <c r="C11" s="105"/>
      <c r="D11" s="106"/>
    </row>
    <row r="13" spans="1:4">
      <c r="A13" s="101" t="s">
        <v>510</v>
      </c>
      <c r="B13" s="101">
        <v>92748.49</v>
      </c>
      <c r="C13" s="101">
        <v>61832.328000000001</v>
      </c>
      <c r="D13" s="101">
        <f>SUM(B13:C13)</f>
        <v>154580.818</v>
      </c>
    </row>
    <row r="14" spans="1:4" ht="45">
      <c r="A14" s="101" t="s">
        <v>511</v>
      </c>
      <c r="B14" s="101">
        <f>B5</f>
        <v>47206.69</v>
      </c>
      <c r="C14" s="101">
        <f>C6</f>
        <v>47021.46</v>
      </c>
      <c r="D14" s="101">
        <f>SUM(B14:C14)</f>
        <v>94228.15</v>
      </c>
    </row>
    <row r="15" spans="1:4">
      <c r="A15" s="103" t="s">
        <v>512</v>
      </c>
      <c r="B15" s="95">
        <f>B13-B14</f>
        <v>45541.8</v>
      </c>
      <c r="C15" s="95">
        <f>C13-C14</f>
        <v>14810.868000000002</v>
      </c>
      <c r="D15" s="95">
        <f>D13-D14</f>
        <v>60352.668000000005</v>
      </c>
    </row>
    <row r="16" spans="1:4">
      <c r="A16" s="101" t="s">
        <v>513</v>
      </c>
      <c r="B16" s="101">
        <f>B4</f>
        <v>15863.4905</v>
      </c>
      <c r="C16" s="101">
        <f>C4</f>
        <v>8541.8794999999991</v>
      </c>
      <c r="D16" s="101">
        <f>SUM(B16:C16)</f>
        <v>24405.37</v>
      </c>
    </row>
    <row r="17" spans="1:4">
      <c r="A17" s="95" t="s">
        <v>514</v>
      </c>
      <c r="B17" s="95">
        <f>B15-B16</f>
        <v>29678.309500000003</v>
      </c>
      <c r="C17" s="95">
        <f>C15-C16</f>
        <v>6268.9885000000031</v>
      </c>
      <c r="D17" s="95">
        <f>D15-D16</f>
        <v>35947.29800000001</v>
      </c>
    </row>
    <row r="18" spans="1:4" s="107" customFormat="1" ht="30">
      <c r="A18" s="98" t="s">
        <v>515</v>
      </c>
      <c r="B18" s="98"/>
      <c r="C18" s="98"/>
      <c r="D18" s="98">
        <v>10135.530000000001</v>
      </c>
    </row>
    <row r="19" spans="1:4" s="107" customFormat="1">
      <c r="A19" s="108"/>
      <c r="B19" s="108"/>
      <c r="C19" s="108"/>
      <c r="D19" s="108"/>
    </row>
    <row r="20" spans="1:4" s="107" customFormat="1">
      <c r="A20" s="108"/>
      <c r="B20" s="108"/>
      <c r="C20" s="108"/>
      <c r="D20" s="108"/>
    </row>
    <row r="21" spans="1:4" s="110" customFormat="1">
      <c r="A21" s="109" t="s">
        <v>516</v>
      </c>
      <c r="B21" s="109">
        <v>116300.41164713998</v>
      </c>
      <c r="C21" s="109">
        <v>77533.607764759989</v>
      </c>
      <c r="D21" s="109">
        <f>[23]Karnataka!AE517</f>
        <v>193834.01941189996</v>
      </c>
    </row>
    <row r="22" spans="1:4">
      <c r="A22" s="111" t="s">
        <v>517</v>
      </c>
      <c r="B22" s="111">
        <v>47206.69</v>
      </c>
      <c r="C22" s="111">
        <v>31471.119999999999</v>
      </c>
      <c r="D22" s="111">
        <f>SUM(B22:C22)</f>
        <v>78677.81</v>
      </c>
    </row>
    <row r="23" spans="1:4">
      <c r="A23" s="111" t="s">
        <v>518</v>
      </c>
      <c r="B23" s="111">
        <f>'[23]Presen.Priority-16-17'!Q20</f>
        <v>25339.109557139996</v>
      </c>
      <c r="C23" s="111">
        <f>'[23]Presen.Priority-16-17'!R20</f>
        <v>16892.739704759999</v>
      </c>
      <c r="D23" s="111">
        <f>SUM(B23:C23)</f>
        <v>42231.849261899995</v>
      </c>
    </row>
    <row r="24" spans="1:4" s="110" customFormat="1">
      <c r="A24" s="112" t="s">
        <v>519</v>
      </c>
      <c r="B24" s="109">
        <f>B22-B23</f>
        <v>21867.580442860006</v>
      </c>
      <c r="C24" s="109">
        <f>C22-C23</f>
        <v>14578.38029524</v>
      </c>
      <c r="D24" s="109">
        <f>D22-D23</f>
        <v>36445.960738100002</v>
      </c>
    </row>
    <row r="25" spans="1:4">
      <c r="A25" s="111" t="s">
        <v>520</v>
      </c>
      <c r="B25" s="111">
        <f>'[23]Presen.Priority-16-17'!Q61</f>
        <v>29257.132889999997</v>
      </c>
      <c r="C25" s="111">
        <f>'[23]Presen.Priority-16-17'!R61</f>
        <v>19504.755259999998</v>
      </c>
      <c r="D25" s="111">
        <f>SUM(B25:C25)</f>
        <v>48761.888149999999</v>
      </c>
    </row>
    <row r="26" spans="1:4" s="110" customFormat="1">
      <c r="A26" s="112" t="s">
        <v>519</v>
      </c>
      <c r="B26" s="109">
        <f>B24-B25</f>
        <v>-7389.5524471399913</v>
      </c>
      <c r="C26" s="109">
        <f>C24-C25</f>
        <v>-4926.374964759998</v>
      </c>
      <c r="D26" s="109">
        <f>D24-D25</f>
        <v>-12315.927411899997</v>
      </c>
    </row>
    <row r="27" spans="1:4">
      <c r="A27" s="111" t="s">
        <v>521</v>
      </c>
      <c r="B27" s="111">
        <f>'[23]Presen.Priority-16-17'!Q84</f>
        <v>61704.169199999997</v>
      </c>
      <c r="C27" s="111">
        <f>'[23]Presen.Priority-16-17'!R84</f>
        <v>41136.112800000003</v>
      </c>
      <c r="D27" s="111">
        <f>SUM(B27:C27)</f>
        <v>102840.28200000001</v>
      </c>
    </row>
    <row r="28" spans="1:4" s="110" customFormat="1">
      <c r="A28" s="109" t="s">
        <v>522</v>
      </c>
      <c r="B28" s="109">
        <f>B27-B26</f>
        <v>69093.721647139988</v>
      </c>
      <c r="C28" s="109">
        <f>C27-C26</f>
        <v>46062.487764760001</v>
      </c>
      <c r="D28" s="109">
        <f>D27-D26</f>
        <v>115156.2094119</v>
      </c>
    </row>
  </sheetData>
  <mergeCells count="1">
    <mergeCell ref="A1: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FFFF00"/>
  </sheetPr>
  <dimension ref="A2:J76"/>
  <sheetViews>
    <sheetView showZeros="0" view="pageBreakPreview" zoomScale="70" zoomScaleSheetLayoutView="70" workbookViewId="0">
      <pane xSplit="2" ySplit="6" topLeftCell="C55" activePane="bottomRight" state="frozen"/>
      <selection activeCell="C47" sqref="C47"/>
      <selection pane="topRight" activeCell="C47" sqref="C47"/>
      <selection pane="bottomLeft" activeCell="C47" sqref="C47"/>
      <selection pane="bottomRight" activeCell="C47" sqref="C47"/>
    </sheetView>
  </sheetViews>
  <sheetFormatPr defaultRowHeight="15.75"/>
  <cols>
    <col min="1" max="1" width="6.42578125" style="69" customWidth="1"/>
    <col min="2" max="2" width="34.140625" style="69" customWidth="1"/>
    <col min="3" max="3" width="14.140625" style="74" customWidth="1"/>
    <col min="4" max="4" width="14.140625" style="69" customWidth="1"/>
    <col min="5" max="5" width="14.140625" style="74" customWidth="1"/>
    <col min="6" max="6" width="13" style="69" customWidth="1"/>
    <col min="7" max="7" width="17.28515625" style="74" customWidth="1"/>
    <col min="8" max="8" width="12" style="69" customWidth="1"/>
    <col min="9" max="9" width="12.140625" style="69" customWidth="1"/>
    <col min="10" max="10" width="10.140625" style="69" bestFit="1" customWidth="1"/>
    <col min="11" max="11" width="9.28515625" style="69" bestFit="1" customWidth="1"/>
    <col min="12" max="16384" width="9.140625" style="69"/>
  </cols>
  <sheetData>
    <row r="2" spans="1:10" s="61" customFormat="1" ht="29.25" customHeight="1">
      <c r="A2" s="1346" t="s">
        <v>554</v>
      </c>
      <c r="B2" s="1347"/>
      <c r="C2" s="1347"/>
      <c r="D2" s="1347"/>
      <c r="E2" s="1347"/>
      <c r="F2" s="1347"/>
      <c r="G2" s="1347"/>
      <c r="H2" s="1347"/>
      <c r="I2" s="1347"/>
    </row>
    <row r="3" spans="1:10" s="61" customFormat="1" ht="33" customHeight="1">
      <c r="A3" s="62" t="s">
        <v>553</v>
      </c>
      <c r="B3" s="62"/>
      <c r="C3" s="63"/>
      <c r="D3" s="62"/>
      <c r="E3" s="63"/>
      <c r="F3" s="62"/>
      <c r="G3" s="63"/>
      <c r="H3" s="62"/>
      <c r="I3" s="62"/>
    </row>
    <row r="4" spans="1:10" s="65" customFormat="1" ht="37.5" customHeight="1">
      <c r="A4" s="1345" t="s">
        <v>0</v>
      </c>
      <c r="B4" s="1345" t="s">
        <v>388</v>
      </c>
      <c r="C4" s="64" t="s">
        <v>389</v>
      </c>
      <c r="D4" s="1348" t="s">
        <v>474</v>
      </c>
      <c r="E4" s="1348"/>
      <c r="F4" s="1348" t="s">
        <v>475</v>
      </c>
      <c r="G4" s="1348"/>
      <c r="H4" s="1348" t="s">
        <v>476</v>
      </c>
      <c r="I4" s="1348"/>
    </row>
    <row r="5" spans="1:10" s="67" customFormat="1" ht="15.75" customHeight="1">
      <c r="A5" s="1345"/>
      <c r="B5" s="1345"/>
      <c r="C5" s="66" t="s">
        <v>292</v>
      </c>
      <c r="D5" s="207" t="s">
        <v>477</v>
      </c>
      <c r="E5" s="66" t="s">
        <v>291</v>
      </c>
      <c r="F5" s="207" t="s">
        <v>477</v>
      </c>
      <c r="G5" s="66" t="s">
        <v>291</v>
      </c>
      <c r="H5" s="207" t="s">
        <v>477</v>
      </c>
      <c r="I5" s="207" t="s">
        <v>291</v>
      </c>
    </row>
    <row r="6" spans="1:10" s="61" customFormat="1" ht="22.5" customHeight="1">
      <c r="A6" s="1345" t="s">
        <v>392</v>
      </c>
      <c r="B6" s="1345"/>
      <c r="C6" s="1345"/>
      <c r="D6" s="1345"/>
      <c r="E6" s="1345"/>
      <c r="F6" s="1345"/>
      <c r="G6" s="1345"/>
      <c r="H6" s="1345"/>
      <c r="I6" s="1345"/>
    </row>
    <row r="7" spans="1:10" ht="31.5">
      <c r="A7" s="208">
        <v>1</v>
      </c>
      <c r="B7" s="206" t="s">
        <v>393</v>
      </c>
      <c r="C7" s="44"/>
      <c r="D7" s="208"/>
      <c r="E7" s="68"/>
      <c r="F7" s="208"/>
      <c r="G7" s="68"/>
      <c r="H7" s="208"/>
      <c r="I7" s="208"/>
    </row>
    <row r="8" spans="1:10">
      <c r="A8" s="1350">
        <v>2</v>
      </c>
      <c r="B8" s="206" t="s">
        <v>394</v>
      </c>
      <c r="C8" s="44"/>
      <c r="D8" s="208"/>
      <c r="E8" s="68"/>
      <c r="F8" s="208"/>
      <c r="G8" s="68"/>
      <c r="H8" s="208"/>
      <c r="I8" s="208"/>
    </row>
    <row r="9" spans="1:10" ht="16.5" customHeight="1">
      <c r="A9" s="1350"/>
      <c r="B9" s="206" t="s">
        <v>395</v>
      </c>
      <c r="C9" s="44"/>
      <c r="D9" s="142">
        <f>State!C197+State!C200</f>
        <v>35703</v>
      </c>
      <c r="E9" s="73">
        <f>State!D197+State!D200</f>
        <v>53.554500000000004</v>
      </c>
      <c r="F9" s="142">
        <f>State!E197+State!E200</f>
        <v>35703</v>
      </c>
      <c r="G9" s="73">
        <f>State!F197+State!F200</f>
        <v>53.554500000000004</v>
      </c>
      <c r="H9" s="70">
        <f>F9/D9</f>
        <v>1</v>
      </c>
      <c r="I9" s="70">
        <f>G9/(E9+C9)</f>
        <v>1</v>
      </c>
    </row>
    <row r="10" spans="1:10">
      <c r="A10" s="1350"/>
      <c r="B10" s="206" t="s">
        <v>396</v>
      </c>
      <c r="C10" s="44"/>
      <c r="D10" s="142">
        <f>State!C203</f>
        <v>34714</v>
      </c>
      <c r="E10" s="73">
        <f>State!D203</f>
        <v>86.785000000000011</v>
      </c>
      <c r="F10" s="142">
        <f>State!E203</f>
        <v>34714</v>
      </c>
      <c r="G10" s="73">
        <f>State!F203</f>
        <v>86.785000000000011</v>
      </c>
      <c r="H10" s="70">
        <f>F10/D10</f>
        <v>1</v>
      </c>
      <c r="I10" s="70">
        <f>G10/(E10+C10)</f>
        <v>1</v>
      </c>
    </row>
    <row r="11" spans="1:10">
      <c r="A11" s="1350"/>
      <c r="B11" s="206" t="s">
        <v>397</v>
      </c>
      <c r="C11" s="44"/>
      <c r="D11" s="142">
        <f>State!C199+State!C202+State!C205</f>
        <v>0</v>
      </c>
      <c r="E11" s="73">
        <f>State!D199+State!D202+State!D205</f>
        <v>0</v>
      </c>
      <c r="F11" s="142">
        <f>State!E199+State!E202+State!E205</f>
        <v>0</v>
      </c>
      <c r="G11" s="73">
        <f>State!F199+State!F202+State!F205</f>
        <v>0</v>
      </c>
      <c r="H11" s="70"/>
      <c r="I11" s="70"/>
    </row>
    <row r="12" spans="1:10">
      <c r="A12" s="1350"/>
      <c r="B12" s="40" t="s">
        <v>398</v>
      </c>
      <c r="C12" s="44"/>
      <c r="D12" s="142">
        <f>State!C198+State!C201+State!C204</f>
        <v>22</v>
      </c>
      <c r="E12" s="73">
        <f>State!D198+State!D201+State!D204</f>
        <v>0.04</v>
      </c>
      <c r="F12" s="142">
        <f>State!E198+State!E201+State!E204</f>
        <v>22</v>
      </c>
      <c r="G12" s="73">
        <f>State!F198+State!F201+State!F204</f>
        <v>0.04</v>
      </c>
      <c r="H12" s="70">
        <f>F12/D12</f>
        <v>1</v>
      </c>
      <c r="I12" s="70">
        <f>G12/(E12+C12)</f>
        <v>1</v>
      </c>
    </row>
    <row r="13" spans="1:10">
      <c r="A13" s="208">
        <v>3</v>
      </c>
      <c r="B13" s="206" t="s">
        <v>399</v>
      </c>
      <c r="C13" s="44"/>
      <c r="D13" s="142">
        <f>State!C212</f>
        <v>70439</v>
      </c>
      <c r="E13" s="73">
        <f>State!D212</f>
        <v>281.75599999999997</v>
      </c>
      <c r="F13" s="142">
        <f>State!E212</f>
        <v>70439</v>
      </c>
      <c r="G13" s="73">
        <f>State!F212</f>
        <v>281.75599999999997</v>
      </c>
      <c r="H13" s="70">
        <f>F13/D13</f>
        <v>1</v>
      </c>
      <c r="I13" s="70">
        <f>G13/(E13+C13)</f>
        <v>1</v>
      </c>
    </row>
    <row r="14" spans="1:10">
      <c r="A14" s="208">
        <v>4</v>
      </c>
      <c r="B14" s="206" t="s">
        <v>400</v>
      </c>
      <c r="C14" s="44"/>
      <c r="D14" s="142">
        <f>State!C143</f>
        <v>55</v>
      </c>
      <c r="E14" s="73">
        <f>State!D143</f>
        <v>25.452500000000001</v>
      </c>
      <c r="F14" s="142">
        <f>State!E143</f>
        <v>55</v>
      </c>
      <c r="G14" s="73">
        <f>State!F143</f>
        <v>25.452500000000001</v>
      </c>
      <c r="H14" s="70"/>
      <c r="I14" s="70"/>
    </row>
    <row r="15" spans="1:10">
      <c r="A15" s="208">
        <v>5</v>
      </c>
      <c r="B15" s="206" t="s">
        <v>383</v>
      </c>
      <c r="C15" s="44"/>
      <c r="D15" s="142">
        <f>State!C512</f>
        <v>3436</v>
      </c>
      <c r="E15" s="73">
        <f>State!D512</f>
        <v>102.20000000000002</v>
      </c>
      <c r="F15" s="142">
        <f>State!E512</f>
        <v>2616</v>
      </c>
      <c r="G15" s="73">
        <f>State!F512</f>
        <v>77.600000000000023</v>
      </c>
      <c r="H15" s="70">
        <f>F15/D15</f>
        <v>0.76135040745052385</v>
      </c>
      <c r="I15" s="70">
        <f>G15/(E15+C15)</f>
        <v>0.75929549902152649</v>
      </c>
      <c r="J15" s="69">
        <v>1838.62</v>
      </c>
    </row>
    <row r="16" spans="1:10">
      <c r="A16" s="208">
        <v>6</v>
      </c>
      <c r="B16" s="206" t="s">
        <v>377</v>
      </c>
      <c r="C16" s="44"/>
      <c r="D16" s="142">
        <f>State!C339</f>
        <v>1055</v>
      </c>
      <c r="E16" s="73">
        <f>State!D339</f>
        <v>31.65</v>
      </c>
      <c r="F16" s="142">
        <f>State!E339</f>
        <v>1055</v>
      </c>
      <c r="G16" s="73">
        <f>State!F339</f>
        <v>31.65</v>
      </c>
      <c r="H16" s="70">
        <f>F16/D16</f>
        <v>1</v>
      </c>
      <c r="I16" s="70">
        <f>G16/(E16+C16)</f>
        <v>1</v>
      </c>
    </row>
    <row r="17" spans="1:9">
      <c r="A17" s="208">
        <v>7</v>
      </c>
      <c r="B17" s="206" t="s">
        <v>94</v>
      </c>
      <c r="C17" s="44"/>
      <c r="D17" s="142">
        <f>State!C328</f>
        <v>1205</v>
      </c>
      <c r="E17" s="73">
        <f>State!D328</f>
        <v>67.47</v>
      </c>
      <c r="F17" s="142">
        <f>State!E328</f>
        <v>1205</v>
      </c>
      <c r="G17" s="73">
        <f>State!F328</f>
        <v>67.47</v>
      </c>
      <c r="H17" s="70">
        <f>F17/D17</f>
        <v>1</v>
      </c>
      <c r="I17" s="70">
        <f>G17/(E17+C17)</f>
        <v>1</v>
      </c>
    </row>
    <row r="18" spans="1:9">
      <c r="A18" s="208">
        <v>8</v>
      </c>
      <c r="B18" s="206" t="s">
        <v>478</v>
      </c>
      <c r="C18" s="44"/>
      <c r="D18" s="142">
        <f>State!C388+State!C397</f>
        <v>1</v>
      </c>
      <c r="E18" s="73">
        <f>State!D388+State!D397</f>
        <v>242.28</v>
      </c>
      <c r="F18" s="142">
        <f>State!E388+State!E397</f>
        <v>1</v>
      </c>
      <c r="G18" s="73">
        <f>State!F388+State!F397</f>
        <v>242.28</v>
      </c>
      <c r="H18" s="70"/>
      <c r="I18" s="70">
        <f>G18/(E18+C18)</f>
        <v>1</v>
      </c>
    </row>
    <row r="19" spans="1:9" s="61" customFormat="1">
      <c r="A19" s="1351" t="s">
        <v>36</v>
      </c>
      <c r="B19" s="1351"/>
      <c r="C19" s="66">
        <f>SUM(C7:C18)</f>
        <v>0</v>
      </c>
      <c r="D19" s="71">
        <f>SUM(D7:D18)</f>
        <v>146630</v>
      </c>
      <c r="E19" s="66">
        <f>SUM(E7:E18)</f>
        <v>891.18799999999999</v>
      </c>
      <c r="F19" s="71">
        <f>SUM(F7:F18)</f>
        <v>145810</v>
      </c>
      <c r="G19" s="66">
        <f>SUM(G7:G18)</f>
        <v>866.58799999999997</v>
      </c>
      <c r="H19" s="72">
        <f>F19/D19</f>
        <v>0.99440769283229902</v>
      </c>
      <c r="I19" s="72">
        <f>G19/(E19+C19)</f>
        <v>0.97239639671988398</v>
      </c>
    </row>
    <row r="20" spans="1:9" ht="25.5" customHeight="1">
      <c r="A20" s="1345" t="s">
        <v>405</v>
      </c>
      <c r="B20" s="1345"/>
      <c r="C20" s="1345"/>
      <c r="D20" s="1345"/>
      <c r="E20" s="1345"/>
      <c r="F20" s="1345"/>
      <c r="G20" s="1345"/>
      <c r="H20" s="1345"/>
      <c r="I20" s="1345"/>
    </row>
    <row r="21" spans="1:9">
      <c r="A21" s="208">
        <v>9</v>
      </c>
      <c r="B21" s="206" t="s">
        <v>406</v>
      </c>
      <c r="C21" s="44"/>
      <c r="D21" s="208"/>
      <c r="E21" s="68"/>
      <c r="F21" s="208">
        <f t="shared" ref="F21:F27" si="0">D21</f>
        <v>0</v>
      </c>
      <c r="G21" s="68">
        <f t="shared" ref="G21:G27" si="1">E21+C21</f>
        <v>0</v>
      </c>
      <c r="H21" s="70"/>
      <c r="I21" s="70"/>
    </row>
    <row r="22" spans="1:9" ht="39" customHeight="1">
      <c r="A22" s="1350">
        <v>10</v>
      </c>
      <c r="B22" s="206" t="s">
        <v>407</v>
      </c>
      <c r="C22" s="44"/>
      <c r="D22" s="208"/>
      <c r="E22" s="68"/>
      <c r="F22" s="208">
        <f t="shared" si="0"/>
        <v>0</v>
      </c>
      <c r="G22" s="68">
        <f t="shared" si="1"/>
        <v>0</v>
      </c>
      <c r="H22" s="70"/>
      <c r="I22" s="70"/>
    </row>
    <row r="23" spans="1:9">
      <c r="A23" s="1350"/>
      <c r="B23" s="46" t="s">
        <v>27</v>
      </c>
      <c r="C23" s="38"/>
      <c r="D23" s="208"/>
      <c r="E23" s="68"/>
      <c r="F23" s="208">
        <f t="shared" si="0"/>
        <v>0</v>
      </c>
      <c r="G23" s="68">
        <f t="shared" si="1"/>
        <v>0</v>
      </c>
      <c r="H23" s="70"/>
      <c r="I23" s="70"/>
    </row>
    <row r="24" spans="1:9">
      <c r="A24" s="1350"/>
      <c r="B24" s="206" t="s">
        <v>408</v>
      </c>
      <c r="C24" s="44"/>
      <c r="D24" s="208"/>
      <c r="E24" s="68"/>
      <c r="F24" s="208">
        <f t="shared" si="0"/>
        <v>0</v>
      </c>
      <c r="G24" s="68">
        <f t="shared" si="1"/>
        <v>0</v>
      </c>
      <c r="H24" s="70"/>
      <c r="I24" s="70"/>
    </row>
    <row r="25" spans="1:9" ht="31.5">
      <c r="A25" s="1350"/>
      <c r="B25" s="46" t="s">
        <v>409</v>
      </c>
      <c r="C25" s="38"/>
      <c r="D25" s="208"/>
      <c r="E25" s="68"/>
      <c r="F25" s="208">
        <f t="shared" si="0"/>
        <v>0</v>
      </c>
      <c r="G25" s="68">
        <f t="shared" si="1"/>
        <v>0</v>
      </c>
      <c r="H25" s="70"/>
      <c r="I25" s="70"/>
    </row>
    <row r="26" spans="1:9">
      <c r="A26" s="1350"/>
      <c r="B26" s="206" t="s">
        <v>410</v>
      </c>
      <c r="C26" s="44"/>
      <c r="D26" s="208"/>
      <c r="E26" s="68"/>
      <c r="F26" s="208">
        <f t="shared" si="0"/>
        <v>0</v>
      </c>
      <c r="G26" s="68">
        <f t="shared" si="1"/>
        <v>0</v>
      </c>
      <c r="H26" s="70"/>
      <c r="I26" s="70"/>
    </row>
    <row r="27" spans="1:9">
      <c r="A27" s="1350"/>
      <c r="B27" s="46" t="s">
        <v>411</v>
      </c>
      <c r="C27" s="38"/>
      <c r="D27" s="208"/>
      <c r="E27" s="68"/>
      <c r="F27" s="208">
        <f t="shared" si="0"/>
        <v>0</v>
      </c>
      <c r="G27" s="68">
        <f t="shared" si="1"/>
        <v>0</v>
      </c>
      <c r="H27" s="70"/>
      <c r="I27" s="70"/>
    </row>
    <row r="28" spans="1:9">
      <c r="A28" s="1350"/>
      <c r="B28" s="206" t="s">
        <v>412</v>
      </c>
      <c r="C28" s="44"/>
      <c r="D28" s="142">
        <f>State!C168</f>
        <v>420</v>
      </c>
      <c r="E28" s="73">
        <f>State!D168</f>
        <v>4.2</v>
      </c>
      <c r="F28" s="142">
        <f>State!E168</f>
        <v>420</v>
      </c>
      <c r="G28" s="73">
        <f>State!F168</f>
        <v>4.2</v>
      </c>
      <c r="H28" s="70">
        <f>F28/D28</f>
        <v>1</v>
      </c>
      <c r="I28" s="70">
        <f>G28/(E28+C28)</f>
        <v>1</v>
      </c>
    </row>
    <row r="29" spans="1:9">
      <c r="A29" s="1350"/>
      <c r="B29" s="206" t="s">
        <v>479</v>
      </c>
      <c r="C29" s="44"/>
      <c r="D29" s="208"/>
      <c r="E29" s="73"/>
      <c r="F29" s="208"/>
      <c r="G29" s="73"/>
      <c r="H29" s="70"/>
      <c r="I29" s="70"/>
    </row>
    <row r="30" spans="1:9">
      <c r="A30" s="1350"/>
      <c r="B30" s="206" t="s">
        <v>480</v>
      </c>
      <c r="C30" s="44"/>
      <c r="D30" s="208"/>
      <c r="E30" s="73"/>
      <c r="F30" s="208"/>
      <c r="G30" s="73"/>
      <c r="H30" s="70"/>
      <c r="I30" s="70"/>
    </row>
    <row r="31" spans="1:9" ht="31.5">
      <c r="A31" s="1350"/>
      <c r="B31" s="46" t="s">
        <v>413</v>
      </c>
      <c r="C31" s="38"/>
      <c r="D31" s="208"/>
      <c r="E31" s="73"/>
      <c r="F31" s="208"/>
      <c r="G31" s="73"/>
      <c r="H31" s="70"/>
      <c r="I31" s="70"/>
    </row>
    <row r="32" spans="1:9">
      <c r="A32" s="1350"/>
      <c r="B32" s="206" t="s">
        <v>414</v>
      </c>
      <c r="C32" s="44"/>
      <c r="D32" s="208"/>
      <c r="E32" s="73"/>
      <c r="F32" s="208"/>
      <c r="G32" s="73"/>
      <c r="H32" s="70"/>
      <c r="I32" s="70"/>
    </row>
    <row r="33" spans="1:10">
      <c r="A33" s="1350"/>
      <c r="B33" s="208" t="s">
        <v>37</v>
      </c>
      <c r="C33" s="68"/>
      <c r="D33" s="208"/>
      <c r="E33" s="73"/>
      <c r="F33" s="208"/>
      <c r="G33" s="73"/>
      <c r="H33" s="70"/>
      <c r="I33" s="70"/>
    </row>
    <row r="34" spans="1:10">
      <c r="A34" s="1350"/>
      <c r="B34" s="40" t="s">
        <v>481</v>
      </c>
      <c r="C34" s="44"/>
      <c r="D34" s="208"/>
      <c r="E34" s="73"/>
      <c r="F34" s="208"/>
      <c r="G34" s="73"/>
      <c r="H34" s="70"/>
      <c r="I34" s="70"/>
    </row>
    <row r="35" spans="1:10">
      <c r="A35" s="1350"/>
      <c r="B35" s="208" t="s">
        <v>482</v>
      </c>
      <c r="C35" s="68"/>
      <c r="D35" s="208"/>
      <c r="E35" s="73"/>
      <c r="F35" s="208"/>
      <c r="G35" s="73"/>
      <c r="H35" s="70"/>
      <c r="I35" s="70"/>
    </row>
    <row r="36" spans="1:10">
      <c r="A36" s="1350"/>
      <c r="B36" s="40" t="s">
        <v>483</v>
      </c>
      <c r="C36" s="44"/>
      <c r="D36" s="208"/>
      <c r="E36" s="73"/>
      <c r="F36" s="208"/>
      <c r="G36" s="73"/>
      <c r="H36" s="70"/>
      <c r="I36" s="70"/>
    </row>
    <row r="37" spans="1:10">
      <c r="A37" s="208">
        <v>11</v>
      </c>
      <c r="B37" s="206" t="s">
        <v>417</v>
      </c>
      <c r="C37" s="44"/>
      <c r="D37" s="142">
        <f>State!C284</f>
        <v>5793</v>
      </c>
      <c r="E37" s="73">
        <f>State!D284</f>
        <v>62.382999999999996</v>
      </c>
      <c r="F37" s="142">
        <f>State!E284</f>
        <v>5793</v>
      </c>
      <c r="G37" s="73">
        <f>State!F284</f>
        <v>62.382999999999996</v>
      </c>
      <c r="H37" s="70">
        <f>F37/D37</f>
        <v>1</v>
      </c>
      <c r="I37" s="70">
        <f>G37/(E37+C37)</f>
        <v>1</v>
      </c>
    </row>
    <row r="38" spans="1:10" ht="31.5">
      <c r="A38" s="1350">
        <v>12</v>
      </c>
      <c r="B38" s="206" t="s">
        <v>418</v>
      </c>
      <c r="C38" s="44"/>
      <c r="D38" s="208"/>
      <c r="E38" s="73"/>
      <c r="F38" s="208"/>
      <c r="G38" s="73"/>
      <c r="H38" s="70"/>
      <c r="I38" s="70"/>
    </row>
    <row r="39" spans="1:10">
      <c r="A39" s="1350"/>
      <c r="B39" s="40" t="s">
        <v>419</v>
      </c>
      <c r="C39" s="68"/>
      <c r="D39" s="142">
        <f>State!C299</f>
        <v>295</v>
      </c>
      <c r="E39" s="73">
        <f>State!D299</f>
        <v>537.93999999999994</v>
      </c>
      <c r="F39" s="142">
        <f>State!E299</f>
        <v>295</v>
      </c>
      <c r="G39" s="73">
        <f>State!F299</f>
        <v>537.93999999999994</v>
      </c>
      <c r="H39" s="70">
        <f>F39/D39</f>
        <v>1</v>
      </c>
      <c r="I39" s="70">
        <f>G39/(E39+C39)</f>
        <v>1</v>
      </c>
      <c r="J39" s="69">
        <v>2058.65</v>
      </c>
    </row>
    <row r="40" spans="1:10">
      <c r="A40" s="1350"/>
      <c r="B40" s="40" t="s">
        <v>420</v>
      </c>
      <c r="C40" s="44"/>
      <c r="D40" s="142">
        <f>State!C308</f>
        <v>109</v>
      </c>
      <c r="E40" s="73">
        <f>State!D308</f>
        <v>815.31999999999994</v>
      </c>
      <c r="F40" s="142">
        <f>State!E308</f>
        <v>109</v>
      </c>
      <c r="G40" s="73">
        <f>State!F308</f>
        <v>815.31999999999994</v>
      </c>
      <c r="H40" s="70">
        <f>F40/D40</f>
        <v>1</v>
      </c>
      <c r="I40" s="70">
        <f>G40/(E40+C40)</f>
        <v>1</v>
      </c>
    </row>
    <row r="41" spans="1:10" ht="31.5">
      <c r="A41" s="208">
        <v>13</v>
      </c>
      <c r="B41" s="206" t="s">
        <v>421</v>
      </c>
      <c r="C41" s="44"/>
      <c r="D41" s="208"/>
      <c r="E41" s="73"/>
      <c r="F41" s="208"/>
      <c r="G41" s="73"/>
      <c r="H41" s="70"/>
      <c r="I41" s="70"/>
    </row>
    <row r="42" spans="1:10">
      <c r="A42" s="208">
        <v>14</v>
      </c>
      <c r="B42" s="206" t="s">
        <v>484</v>
      </c>
      <c r="C42" s="44"/>
      <c r="D42" s="142">
        <f>State!C313</f>
        <v>36</v>
      </c>
      <c r="E42" s="73">
        <f>State!D313</f>
        <v>198.89999999999998</v>
      </c>
      <c r="F42" s="142">
        <f>State!E313</f>
        <v>36</v>
      </c>
      <c r="G42" s="73">
        <f>State!F313</f>
        <v>198.89999999999998</v>
      </c>
      <c r="H42" s="70">
        <f>F42/D42</f>
        <v>1</v>
      </c>
      <c r="I42" s="70">
        <f>G42/(E42+C42)</f>
        <v>1</v>
      </c>
    </row>
    <row r="43" spans="1:10" ht="15.75" customHeight="1">
      <c r="A43" s="208">
        <v>15</v>
      </c>
      <c r="B43" s="206" t="s">
        <v>425</v>
      </c>
      <c r="C43" s="44"/>
      <c r="D43" s="206"/>
      <c r="E43" s="48"/>
      <c r="F43" s="206"/>
      <c r="G43" s="48"/>
      <c r="H43" s="70"/>
      <c r="I43" s="70"/>
    </row>
    <row r="44" spans="1:10">
      <c r="A44" s="208">
        <f t="shared" ref="A44:A49" si="2">A43+1</f>
        <v>16</v>
      </c>
      <c r="B44" s="206" t="s">
        <v>426</v>
      </c>
      <c r="C44" s="44"/>
      <c r="D44" s="208"/>
      <c r="E44" s="73"/>
      <c r="F44" s="208"/>
      <c r="G44" s="73"/>
      <c r="H44" s="70"/>
      <c r="I44" s="70"/>
    </row>
    <row r="45" spans="1:10">
      <c r="A45" s="208">
        <f t="shared" si="2"/>
        <v>17</v>
      </c>
      <c r="B45" s="206" t="s">
        <v>427</v>
      </c>
      <c r="C45" s="44"/>
      <c r="D45" s="208"/>
      <c r="E45" s="73"/>
      <c r="F45" s="208"/>
      <c r="G45" s="73"/>
      <c r="H45" s="70"/>
      <c r="I45" s="70"/>
    </row>
    <row r="46" spans="1:10">
      <c r="A46" s="208">
        <f t="shared" si="2"/>
        <v>18</v>
      </c>
      <c r="B46" s="206" t="s">
        <v>148</v>
      </c>
      <c r="C46" s="44"/>
      <c r="D46" s="142">
        <f>State!C332</f>
        <v>0</v>
      </c>
      <c r="E46" s="73">
        <f>State!D332+State!D398</f>
        <v>17.920000000000002</v>
      </c>
      <c r="F46" s="142">
        <f>State!E332</f>
        <v>0</v>
      </c>
      <c r="G46" s="73">
        <f>State!F332+State!F398</f>
        <v>17.920000000000002</v>
      </c>
      <c r="H46" s="70" t="e">
        <f>F46/D46</f>
        <v>#DIV/0!</v>
      </c>
      <c r="I46" s="70">
        <f>G46/(E46+C46)</f>
        <v>1</v>
      </c>
    </row>
    <row r="47" spans="1:10">
      <c r="A47" s="208">
        <f t="shared" si="2"/>
        <v>19</v>
      </c>
      <c r="B47" s="206" t="s">
        <v>485</v>
      </c>
      <c r="C47" s="44"/>
      <c r="D47" s="142">
        <f>State!C345</f>
        <v>4</v>
      </c>
      <c r="E47" s="73">
        <f>State!D345</f>
        <v>200</v>
      </c>
      <c r="F47" s="142">
        <f>State!E345</f>
        <v>4</v>
      </c>
      <c r="G47" s="73">
        <f>State!F345</f>
        <v>200</v>
      </c>
      <c r="H47" s="70">
        <f>F47/D47</f>
        <v>1</v>
      </c>
      <c r="I47" s="70">
        <f>G47/(E47+C47)</f>
        <v>1</v>
      </c>
    </row>
    <row r="48" spans="1:10">
      <c r="A48" s="208">
        <f t="shared" si="2"/>
        <v>20</v>
      </c>
      <c r="B48" s="206" t="s">
        <v>431</v>
      </c>
      <c r="C48" s="44"/>
      <c r="D48" s="142">
        <f>State!C393</f>
        <v>1</v>
      </c>
      <c r="E48" s="73">
        <f>State!D393</f>
        <v>12</v>
      </c>
      <c r="F48" s="142">
        <f>State!E393</f>
        <v>1</v>
      </c>
      <c r="G48" s="73">
        <f>State!F393</f>
        <v>12</v>
      </c>
      <c r="H48" s="70">
        <f>F48/D48</f>
        <v>1</v>
      </c>
      <c r="I48" s="70">
        <f>G48/(E48+C48)</f>
        <v>1</v>
      </c>
    </row>
    <row r="49" spans="1:10">
      <c r="A49" s="208">
        <f t="shared" si="2"/>
        <v>21</v>
      </c>
      <c r="B49" s="206" t="s">
        <v>432</v>
      </c>
      <c r="C49" s="44"/>
      <c r="D49" s="142">
        <f>State!C349</f>
        <v>4590</v>
      </c>
      <c r="E49" s="73">
        <f>State!D349</f>
        <v>13.77</v>
      </c>
      <c r="F49" s="142">
        <f>State!E349</f>
        <v>4590</v>
      </c>
      <c r="G49" s="73">
        <f>State!F349</f>
        <v>13.77</v>
      </c>
      <c r="H49" s="70">
        <f>F49/D49</f>
        <v>1</v>
      </c>
      <c r="I49" s="70">
        <f>G49/(E49+C49)</f>
        <v>1</v>
      </c>
    </row>
    <row r="50" spans="1:10" s="61" customFormat="1">
      <c r="A50" s="1351" t="s">
        <v>38</v>
      </c>
      <c r="B50" s="1351"/>
      <c r="C50" s="66">
        <f>SUM(C21:C49)</f>
        <v>0</v>
      </c>
      <c r="D50" s="71">
        <f>SUM(D21:D49)</f>
        <v>11248</v>
      </c>
      <c r="E50" s="66">
        <f>SUM(E21:E49)</f>
        <v>1862.433</v>
      </c>
      <c r="F50" s="71">
        <f>SUM(F21:F49)</f>
        <v>11248</v>
      </c>
      <c r="G50" s="66">
        <f>SUM(G21:G49)</f>
        <v>1862.433</v>
      </c>
      <c r="H50" s="72">
        <f>F50/D50</f>
        <v>1</v>
      </c>
      <c r="I50" s="72">
        <f>G50/(E50+C50)</f>
        <v>1</v>
      </c>
    </row>
    <row r="51" spans="1:10" ht="26.25" customHeight="1">
      <c r="A51" s="1345" t="s">
        <v>433</v>
      </c>
      <c r="B51" s="1345"/>
      <c r="C51" s="1345"/>
      <c r="D51" s="1345"/>
      <c r="E51" s="1345"/>
      <c r="F51" s="1345"/>
      <c r="G51" s="1345"/>
      <c r="H51" s="1345"/>
      <c r="I51" s="1345"/>
    </row>
    <row r="52" spans="1:10">
      <c r="A52" s="208">
        <v>22</v>
      </c>
      <c r="B52" s="206" t="s">
        <v>434</v>
      </c>
      <c r="C52" s="68"/>
      <c r="D52" s="142">
        <f>State!C261</f>
        <v>887</v>
      </c>
      <c r="E52" s="73">
        <f>State!D261</f>
        <v>3243.2759999999998</v>
      </c>
      <c r="F52" s="142">
        <f>State!E261</f>
        <v>887</v>
      </c>
      <c r="G52" s="73">
        <f>State!F261</f>
        <v>3243.2759999999998</v>
      </c>
      <c r="H52" s="70">
        <f>F52/D52</f>
        <v>1</v>
      </c>
      <c r="I52" s="70">
        <f>G52/(E52+C52)</f>
        <v>1</v>
      </c>
      <c r="J52" s="69">
        <v>124169.97000000003</v>
      </c>
    </row>
    <row r="53" spans="1:10">
      <c r="A53" s="208">
        <f t="shared" ref="A53:A60" si="3">A52+1</f>
        <v>23</v>
      </c>
      <c r="B53" s="40" t="s">
        <v>435</v>
      </c>
      <c r="C53" s="68"/>
      <c r="D53" s="142">
        <f>State!C352</f>
        <v>0</v>
      </c>
      <c r="E53" s="73">
        <f>State!D352</f>
        <v>34.67</v>
      </c>
      <c r="F53" s="142">
        <f>State!E352</f>
        <v>0</v>
      </c>
      <c r="G53" s="73">
        <f>State!F352</f>
        <v>34.67</v>
      </c>
      <c r="H53" s="70" t="e">
        <f>F53/D53</f>
        <v>#DIV/0!</v>
      </c>
      <c r="I53" s="70">
        <f>G53/(E53+C53)</f>
        <v>1</v>
      </c>
    </row>
    <row r="54" spans="1:10">
      <c r="A54" s="208">
        <f t="shared" si="3"/>
        <v>24</v>
      </c>
      <c r="B54" s="40" t="s">
        <v>436</v>
      </c>
      <c r="C54" s="68"/>
      <c r="D54" s="142">
        <f>State!C357</f>
        <v>2</v>
      </c>
      <c r="E54" s="73">
        <f>State!D357</f>
        <v>48.33</v>
      </c>
      <c r="F54" s="142">
        <f>State!E357</f>
        <v>2</v>
      </c>
      <c r="G54" s="73">
        <f>State!F357</f>
        <v>48.33</v>
      </c>
      <c r="H54" s="70">
        <f>F54/D54</f>
        <v>1</v>
      </c>
      <c r="I54" s="70">
        <f>G54/(E54+C54)</f>
        <v>1</v>
      </c>
    </row>
    <row r="55" spans="1:10">
      <c r="A55" s="208">
        <f t="shared" si="3"/>
        <v>25</v>
      </c>
      <c r="B55" s="40" t="s">
        <v>437</v>
      </c>
      <c r="C55" s="68"/>
      <c r="D55" s="208"/>
      <c r="E55" s="73"/>
      <c r="F55" s="208"/>
      <c r="G55" s="73"/>
      <c r="H55" s="70"/>
      <c r="I55" s="70"/>
    </row>
    <row r="56" spans="1:10">
      <c r="A56" s="208">
        <f t="shared" si="3"/>
        <v>26</v>
      </c>
      <c r="B56" s="40" t="s">
        <v>438</v>
      </c>
      <c r="C56" s="68"/>
      <c r="D56" s="208"/>
      <c r="E56" s="73"/>
      <c r="F56" s="208"/>
      <c r="G56" s="73"/>
      <c r="H56" s="70"/>
      <c r="I56" s="70"/>
    </row>
    <row r="57" spans="1:10">
      <c r="A57" s="208">
        <f t="shared" si="3"/>
        <v>27</v>
      </c>
      <c r="B57" s="40" t="s">
        <v>439</v>
      </c>
      <c r="C57" s="68"/>
      <c r="D57" s="208"/>
      <c r="E57" s="73"/>
      <c r="F57" s="208"/>
      <c r="G57" s="73"/>
      <c r="H57" s="70"/>
      <c r="I57" s="70"/>
    </row>
    <row r="58" spans="1:10">
      <c r="A58" s="208">
        <f t="shared" si="3"/>
        <v>28</v>
      </c>
      <c r="B58" s="40" t="s">
        <v>440</v>
      </c>
      <c r="C58" s="68"/>
      <c r="D58" s="142">
        <f>State!C361+State!C362+State!C363</f>
        <v>0</v>
      </c>
      <c r="E58" s="73">
        <f>State!D361+State!D362+State!D363</f>
        <v>395.67</v>
      </c>
      <c r="F58" s="142">
        <f>State!E361+State!E362+State!E363</f>
        <v>0</v>
      </c>
      <c r="G58" s="73">
        <f>State!F361+State!F362+State!F363</f>
        <v>173.34</v>
      </c>
      <c r="H58" s="70"/>
      <c r="I58" s="70">
        <f>G58/(E58+C58)</f>
        <v>0.43809234968534383</v>
      </c>
      <c r="J58" s="69">
        <v>139.59</v>
      </c>
    </row>
    <row r="59" spans="1:10">
      <c r="A59" s="208">
        <f t="shared" si="3"/>
        <v>29</v>
      </c>
      <c r="B59" s="40" t="s">
        <v>441</v>
      </c>
      <c r="C59" s="68"/>
      <c r="D59" s="142">
        <f>State!C372</f>
        <v>7625</v>
      </c>
      <c r="E59" s="73">
        <f>State!D372</f>
        <v>38.125</v>
      </c>
      <c r="F59" s="142">
        <f>State!E372</f>
        <v>7625</v>
      </c>
      <c r="G59" s="73">
        <f>State!F372</f>
        <v>38.125</v>
      </c>
      <c r="H59" s="70"/>
      <c r="I59" s="70"/>
    </row>
    <row r="60" spans="1:10">
      <c r="A60" s="1350">
        <f t="shared" si="3"/>
        <v>30</v>
      </c>
      <c r="B60" s="40" t="s">
        <v>380</v>
      </c>
      <c r="C60" s="44"/>
      <c r="D60" s="208"/>
      <c r="E60" s="73"/>
      <c r="F60" s="208"/>
      <c r="G60" s="73"/>
      <c r="H60" s="70"/>
      <c r="I60" s="70"/>
    </row>
    <row r="61" spans="1:10">
      <c r="A61" s="1350"/>
      <c r="B61" s="40" t="s">
        <v>443</v>
      </c>
      <c r="C61" s="44"/>
      <c r="D61" s="208"/>
      <c r="E61" s="73"/>
      <c r="F61" s="208"/>
      <c r="G61" s="73"/>
      <c r="H61" s="70"/>
      <c r="I61" s="70"/>
    </row>
    <row r="62" spans="1:10">
      <c r="A62" s="1350"/>
      <c r="B62" s="40" t="s">
        <v>444</v>
      </c>
      <c r="C62" s="44"/>
      <c r="D62" s="208"/>
      <c r="E62" s="73"/>
      <c r="F62" s="208"/>
      <c r="G62" s="73"/>
      <c r="H62" s="70"/>
      <c r="I62" s="70"/>
    </row>
    <row r="63" spans="1:10">
      <c r="A63" s="208">
        <f>A60+1</f>
        <v>31</v>
      </c>
      <c r="B63" s="40" t="s">
        <v>445</v>
      </c>
      <c r="C63" s="44"/>
      <c r="D63" s="142">
        <f>State!C373+State!C374</f>
        <v>4</v>
      </c>
      <c r="E63" s="73">
        <f>State!D373+State!D374</f>
        <v>14.07</v>
      </c>
      <c r="F63" s="142">
        <f>State!E373+State!E374</f>
        <v>4</v>
      </c>
      <c r="G63" s="73">
        <f>State!F373+State!F374</f>
        <v>14.07</v>
      </c>
      <c r="H63" s="70"/>
      <c r="I63" s="70"/>
    </row>
    <row r="64" spans="1:10" ht="21.75" customHeight="1">
      <c r="A64" s="208">
        <f t="shared" ref="A64:A70" si="4">A63+1</f>
        <v>32</v>
      </c>
      <c r="B64" s="206" t="s">
        <v>98</v>
      </c>
      <c r="C64" s="44"/>
      <c r="D64" s="142">
        <f>State!C335</f>
        <v>1205</v>
      </c>
      <c r="E64" s="73">
        <f>State!D335</f>
        <v>90.375</v>
      </c>
      <c r="F64" s="142">
        <f>State!E335</f>
        <v>1205</v>
      </c>
      <c r="G64" s="73">
        <f>State!F335</f>
        <v>90.375</v>
      </c>
      <c r="H64" s="70">
        <f>F64/D64</f>
        <v>1</v>
      </c>
      <c r="I64" s="70">
        <f>G64/(E64+C64)</f>
        <v>1</v>
      </c>
      <c r="J64" s="69">
        <v>1209.68</v>
      </c>
    </row>
    <row r="65" spans="1:9">
      <c r="A65" s="208">
        <f t="shared" si="4"/>
        <v>33</v>
      </c>
      <c r="B65" s="208" t="s">
        <v>486</v>
      </c>
      <c r="C65" s="68"/>
      <c r="D65" s="208"/>
      <c r="E65" s="68"/>
      <c r="F65" s="208"/>
      <c r="G65" s="68"/>
      <c r="H65" s="70"/>
      <c r="I65" s="70"/>
    </row>
    <row r="66" spans="1:9">
      <c r="A66" s="208">
        <f t="shared" si="4"/>
        <v>34</v>
      </c>
      <c r="B66" s="208" t="s">
        <v>450</v>
      </c>
      <c r="C66" s="68"/>
      <c r="D66" s="208"/>
      <c r="E66" s="68"/>
      <c r="F66" s="208">
        <f>D66</f>
        <v>0</v>
      </c>
      <c r="G66" s="68">
        <f>E66+C66</f>
        <v>0</v>
      </c>
      <c r="H66" s="70"/>
      <c r="I66" s="70"/>
    </row>
    <row r="67" spans="1:9" ht="31.5">
      <c r="A67" s="208">
        <f t="shared" si="4"/>
        <v>35</v>
      </c>
      <c r="B67" s="40" t="s">
        <v>487</v>
      </c>
      <c r="C67" s="44"/>
      <c r="D67" s="208"/>
      <c r="E67" s="68"/>
      <c r="F67" s="208">
        <f>D67</f>
        <v>0</v>
      </c>
      <c r="G67" s="68">
        <f>E67+C67</f>
        <v>0</v>
      </c>
      <c r="H67" s="70"/>
      <c r="I67" s="70"/>
    </row>
    <row r="68" spans="1:9" ht="31.5" customHeight="1">
      <c r="A68" s="208">
        <f t="shared" si="4"/>
        <v>36</v>
      </c>
      <c r="B68" s="40" t="s">
        <v>488</v>
      </c>
      <c r="C68" s="1349" t="s">
        <v>453</v>
      </c>
      <c r="D68" s="1349"/>
      <c r="E68" s="1349"/>
      <c r="F68" s="1349"/>
      <c r="G68" s="1349"/>
      <c r="H68" s="1349"/>
      <c r="I68" s="1349"/>
    </row>
    <row r="69" spans="1:9" ht="15.75" customHeight="1">
      <c r="A69" s="208">
        <f t="shared" si="4"/>
        <v>37</v>
      </c>
      <c r="B69" s="208" t="s">
        <v>454</v>
      </c>
      <c r="C69" s="1349" t="s">
        <v>455</v>
      </c>
      <c r="D69" s="1349"/>
      <c r="E69" s="1349"/>
      <c r="F69" s="1349"/>
      <c r="G69" s="1349"/>
      <c r="H69" s="1349"/>
      <c r="I69" s="1349"/>
    </row>
    <row r="70" spans="1:9" ht="15.75" customHeight="1">
      <c r="A70" s="208">
        <f t="shared" si="4"/>
        <v>38</v>
      </c>
      <c r="B70" s="40" t="s">
        <v>456</v>
      </c>
      <c r="C70" s="1349" t="s">
        <v>489</v>
      </c>
      <c r="D70" s="1349"/>
      <c r="E70" s="1349"/>
      <c r="F70" s="1349"/>
      <c r="G70" s="1349"/>
      <c r="H70" s="1349"/>
      <c r="I70" s="1349"/>
    </row>
    <row r="71" spans="1:9" s="61" customFormat="1" ht="21" customHeight="1">
      <c r="A71" s="71"/>
      <c r="B71" s="71" t="s">
        <v>391</v>
      </c>
      <c r="C71" s="66">
        <f>SUM(C52:C70)</f>
        <v>0</v>
      </c>
      <c r="D71" s="71">
        <f>SUM(D52:D70)</f>
        <v>9723</v>
      </c>
      <c r="E71" s="66">
        <f>SUM(E52:E70)</f>
        <v>3864.5160000000001</v>
      </c>
      <c r="F71" s="71">
        <f>SUM(F52:F70)</f>
        <v>9723</v>
      </c>
      <c r="G71" s="66">
        <f>SUM(G52:G70)</f>
        <v>3642.1860000000001</v>
      </c>
      <c r="H71" s="72">
        <f>F71/D71</f>
        <v>1</v>
      </c>
      <c r="I71" s="72">
        <f>G71/(E71+C71)</f>
        <v>0.94246886285371834</v>
      </c>
    </row>
    <row r="72" spans="1:9" s="61" customFormat="1">
      <c r="A72" s="71"/>
      <c r="B72" s="71" t="s">
        <v>458</v>
      </c>
      <c r="C72" s="66">
        <f>C19+C50+C71</f>
        <v>0</v>
      </c>
      <c r="D72" s="71"/>
      <c r="E72" s="66">
        <f>E19+E50+E71</f>
        <v>6618.1370000000006</v>
      </c>
      <c r="F72" s="71"/>
      <c r="G72" s="66">
        <f>G19+G50+G71</f>
        <v>6371.2070000000003</v>
      </c>
      <c r="H72" s="72"/>
      <c r="I72" s="72">
        <f>G72/(E72+C72)</f>
        <v>0.96268889568166993</v>
      </c>
    </row>
    <row r="74" spans="1:9">
      <c r="E74" s="74">
        <f>State!D513</f>
        <v>6851.1019999999999</v>
      </c>
      <c r="F74" s="75"/>
      <c r="G74" s="74">
        <f>State!F513</f>
        <v>6604.1720000000005</v>
      </c>
    </row>
    <row r="75" spans="1:9">
      <c r="E75" s="74">
        <f>C72+E72</f>
        <v>6618.1370000000006</v>
      </c>
      <c r="G75" s="74">
        <f>G74-G72</f>
        <v>232.96500000000015</v>
      </c>
    </row>
    <row r="76" spans="1:9">
      <c r="E76" s="74">
        <f>E74-E75</f>
        <v>232.96499999999924</v>
      </c>
    </row>
  </sheetData>
  <mergeCells count="18">
    <mergeCell ref="C70:I70"/>
    <mergeCell ref="A6:I6"/>
    <mergeCell ref="A8:A12"/>
    <mergeCell ref="A19:B19"/>
    <mergeCell ref="A20:I20"/>
    <mergeCell ref="A22:A36"/>
    <mergeCell ref="A38:A40"/>
    <mergeCell ref="A50:B50"/>
    <mergeCell ref="A51:I51"/>
    <mergeCell ref="A60:A62"/>
    <mergeCell ref="C68:I68"/>
    <mergeCell ref="C69:I69"/>
    <mergeCell ref="A2:I2"/>
    <mergeCell ref="A4:A5"/>
    <mergeCell ref="B4:B5"/>
    <mergeCell ref="D4:E4"/>
    <mergeCell ref="F4:G4"/>
    <mergeCell ref="H4:I4"/>
  </mergeCells>
  <pageMargins left="0.7" right="0.7" top="0.75" bottom="0.75" header="0.3" footer="0.3"/>
  <pageSetup scale="83" orientation="landscape" r:id="rId1"/>
</worksheet>
</file>

<file path=xl/worksheets/sheet11.xml><?xml version="1.0" encoding="utf-8"?>
<worksheet xmlns="http://schemas.openxmlformats.org/spreadsheetml/2006/main" xmlns:r="http://schemas.openxmlformats.org/officeDocument/2006/relationships">
  <sheetPr>
    <tabColor rgb="FF00B0F0"/>
  </sheetPr>
  <dimension ref="A1:N44"/>
  <sheetViews>
    <sheetView view="pageBreakPreview" zoomScale="85" zoomScaleSheetLayoutView="85" workbookViewId="0">
      <pane xSplit="3" ySplit="2" topLeftCell="D18" activePane="bottomRight" state="frozen"/>
      <selection activeCell="C47" sqref="C47"/>
      <selection pane="topRight" activeCell="C47" sqref="C47"/>
      <selection pane="bottomLeft" activeCell="C47" sqref="C47"/>
      <selection pane="bottomRight" activeCell="C47" sqref="C47"/>
    </sheetView>
  </sheetViews>
  <sheetFormatPr defaultRowHeight="15.75"/>
  <cols>
    <col min="1" max="2" width="9.140625" style="17"/>
    <col min="3" max="3" width="30.28515625" style="17" customWidth="1"/>
    <col min="4" max="4" width="22.28515625" style="30" customWidth="1"/>
    <col min="5" max="5" width="11.85546875" style="17" customWidth="1"/>
    <col min="6" max="6" width="20.42578125" style="115" customWidth="1"/>
    <col min="7" max="7" width="18.5703125" style="115" customWidth="1"/>
    <col min="8" max="8" width="10.28515625" style="28" customWidth="1"/>
    <col min="9" max="9" width="15.5703125" style="17" customWidth="1"/>
    <col min="10" max="10" width="11.85546875" style="17" customWidth="1"/>
    <col min="11" max="11" width="19.85546875" style="17" customWidth="1"/>
    <col min="12" max="12" width="11.85546875" style="17" customWidth="1"/>
    <col min="13" max="16384" width="9.140625" style="17"/>
  </cols>
  <sheetData>
    <row r="1" spans="1:12" ht="30.75" customHeight="1">
      <c r="A1" s="1355" t="s">
        <v>523</v>
      </c>
      <c r="B1" s="1355"/>
      <c r="C1" s="1355"/>
      <c r="D1" s="1355"/>
      <c r="E1" s="1355"/>
      <c r="F1" s="1355"/>
      <c r="G1" s="1355"/>
      <c r="H1" s="1355"/>
      <c r="I1" s="1355"/>
      <c r="J1" s="1355"/>
      <c r="K1" s="1355"/>
      <c r="L1" s="1355"/>
    </row>
    <row r="2" spans="1:12" s="21" customFormat="1" ht="57.75" customHeight="1">
      <c r="A2" s="24" t="s">
        <v>351</v>
      </c>
      <c r="B2" s="1356" t="s">
        <v>352</v>
      </c>
      <c r="C2" s="1356"/>
      <c r="D2" s="19" t="s">
        <v>353</v>
      </c>
      <c r="E2" s="20" t="s">
        <v>354</v>
      </c>
      <c r="F2" s="52" t="s">
        <v>355</v>
      </c>
      <c r="G2" s="52" t="s">
        <v>285</v>
      </c>
      <c r="H2" s="19" t="s">
        <v>356</v>
      </c>
      <c r="I2" s="19" t="s">
        <v>547</v>
      </c>
      <c r="J2" s="20" t="s">
        <v>354</v>
      </c>
      <c r="K2" s="19" t="s">
        <v>546</v>
      </c>
      <c r="L2" s="20" t="s">
        <v>354</v>
      </c>
    </row>
    <row r="3" spans="1:12" ht="15.75" customHeight="1">
      <c r="A3" s="24"/>
      <c r="B3" s="1353" t="s">
        <v>531</v>
      </c>
      <c r="C3" s="1353"/>
      <c r="D3" s="22"/>
      <c r="E3" s="23"/>
      <c r="F3" s="52"/>
      <c r="G3" s="52"/>
      <c r="H3" s="19"/>
      <c r="I3" s="19"/>
      <c r="J3" s="23"/>
      <c r="K3" s="19"/>
      <c r="L3" s="23"/>
    </row>
    <row r="4" spans="1:12">
      <c r="A4" s="24">
        <v>1</v>
      </c>
      <c r="B4" s="1358" t="s">
        <v>393</v>
      </c>
      <c r="C4" s="1359"/>
      <c r="D4" s="22"/>
      <c r="E4" s="23"/>
      <c r="F4" s="52"/>
      <c r="G4" s="52"/>
      <c r="H4" s="19"/>
      <c r="I4" s="19"/>
      <c r="J4" s="23"/>
      <c r="K4" s="19"/>
      <c r="L4" s="23"/>
    </row>
    <row r="5" spans="1:12">
      <c r="A5" s="24">
        <v>2</v>
      </c>
      <c r="B5" s="1354" t="s">
        <v>364</v>
      </c>
      <c r="C5" s="1354"/>
      <c r="D5" s="27">
        <f>'[24]Breakup of Interventions'!F11</f>
        <v>164.91</v>
      </c>
      <c r="E5" s="26">
        <f t="shared" ref="E5:E35" si="0">D5/$D$35*100</f>
        <v>2.7222273303304263</v>
      </c>
      <c r="F5" s="27">
        <f>State!$D$206</f>
        <v>140.37950000000001</v>
      </c>
      <c r="G5" s="27">
        <f>State!$F$206</f>
        <v>140.37950000000001</v>
      </c>
      <c r="H5" s="22">
        <f>G5/F5*100</f>
        <v>100</v>
      </c>
      <c r="I5" s="27">
        <f>State!$S$206</f>
        <v>125.29700000000001</v>
      </c>
      <c r="J5" s="26">
        <f t="shared" ref="J5:J35" si="1">I5/$I$35*100</f>
        <v>1.7966318749481709</v>
      </c>
      <c r="K5" s="27">
        <f>State!$AB$206</f>
        <v>125.29700000000001</v>
      </c>
      <c r="L5" s="26">
        <f t="shared" ref="L5:L35" si="2">K5/$K$35*100</f>
        <v>1.8605404260069576</v>
      </c>
    </row>
    <row r="6" spans="1:12">
      <c r="A6" s="24">
        <v>3</v>
      </c>
      <c r="B6" s="1357" t="s">
        <v>350</v>
      </c>
      <c r="C6" s="1357"/>
      <c r="D6" s="25">
        <f>'[24]Breakup of Interventions'!$F$4</f>
        <v>342.92999999999995</v>
      </c>
      <c r="E6" s="26">
        <f t="shared" si="0"/>
        <v>5.6608660383858656</v>
      </c>
      <c r="F6" s="27">
        <f>State!$D$212</f>
        <v>281.75599999999997</v>
      </c>
      <c r="G6" s="27">
        <f>State!$F$212</f>
        <v>281.75599999999997</v>
      </c>
      <c r="H6" s="22">
        <f>G6/F6*100</f>
        <v>100</v>
      </c>
      <c r="I6" s="27">
        <f>State!$S$212</f>
        <v>249.86799999999999</v>
      </c>
      <c r="J6" s="26">
        <f t="shared" si="1"/>
        <v>3.5828536463726142</v>
      </c>
      <c r="K6" s="27">
        <f>State!$AB$212</f>
        <v>249.86799999999999</v>
      </c>
      <c r="L6" s="26">
        <f t="shared" si="2"/>
        <v>3.7103004474608841</v>
      </c>
    </row>
    <row r="7" spans="1:12">
      <c r="A7" s="24" t="s">
        <v>525</v>
      </c>
      <c r="B7" s="1354" t="s">
        <v>359</v>
      </c>
      <c r="C7" s="1354"/>
      <c r="D7" s="27"/>
      <c r="E7" s="26">
        <f t="shared" si="0"/>
        <v>0</v>
      </c>
      <c r="F7" s="27"/>
      <c r="G7" s="27"/>
      <c r="H7" s="22"/>
      <c r="I7" s="27"/>
      <c r="J7" s="26">
        <f t="shared" si="1"/>
        <v>0</v>
      </c>
      <c r="K7" s="27"/>
      <c r="L7" s="26">
        <f t="shared" si="2"/>
        <v>0</v>
      </c>
    </row>
    <row r="8" spans="1:12">
      <c r="A8" s="24" t="s">
        <v>526</v>
      </c>
      <c r="B8" s="1360" t="s">
        <v>360</v>
      </c>
      <c r="C8" s="1360"/>
      <c r="D8" s="27"/>
      <c r="E8" s="26">
        <f t="shared" si="0"/>
        <v>0</v>
      </c>
      <c r="F8" s="27">
        <f>State!$D$143</f>
        <v>25.452500000000001</v>
      </c>
      <c r="G8" s="27">
        <f>State!$F$143</f>
        <v>25.452500000000001</v>
      </c>
      <c r="H8" s="22"/>
      <c r="I8" s="27">
        <f>State!$S$143</f>
        <v>23.4375</v>
      </c>
      <c r="J8" s="26">
        <f t="shared" si="1"/>
        <v>0.33606997429385976</v>
      </c>
      <c r="K8" s="27">
        <f>State!$AB$143</f>
        <v>23.4375</v>
      </c>
      <c r="L8" s="26">
        <f t="shared" si="2"/>
        <v>0.34802442384524818</v>
      </c>
    </row>
    <row r="9" spans="1:12">
      <c r="A9" s="24">
        <v>5</v>
      </c>
      <c r="B9" s="1354" t="s">
        <v>383</v>
      </c>
      <c r="C9" s="1354"/>
      <c r="D9" s="27">
        <f>'[24]Breakup of Interventions'!$F$40</f>
        <v>234.93</v>
      </c>
      <c r="E9" s="26">
        <f t="shared" si="0"/>
        <v>3.8780720800104729</v>
      </c>
      <c r="F9" s="27">
        <f>State!$D$512</f>
        <v>102.20000000000002</v>
      </c>
      <c r="G9" s="27">
        <f>State!$F$512</f>
        <v>77.600000000000023</v>
      </c>
      <c r="H9" s="22">
        <f>G9/F9*100</f>
        <v>75.929549902152644</v>
      </c>
      <c r="I9" s="27">
        <f>State!$S$512</f>
        <v>76.100000000000023</v>
      </c>
      <c r="J9" s="26">
        <f t="shared" si="1"/>
        <v>1.0911968018672102</v>
      </c>
      <c r="K9" s="27">
        <f>State!$AB$512</f>
        <v>76.100000000000023</v>
      </c>
      <c r="L9" s="26">
        <f t="shared" si="2"/>
        <v>1.1300121025972649</v>
      </c>
    </row>
    <row r="10" spans="1:12">
      <c r="A10" s="24">
        <v>6</v>
      </c>
      <c r="B10" s="1354" t="s">
        <v>377</v>
      </c>
      <c r="C10" s="1354"/>
      <c r="D10" s="27">
        <f>'[24]Breakup of Interventions'!F27</f>
        <v>40.230000000000004</v>
      </c>
      <c r="E10" s="26">
        <f t="shared" si="0"/>
        <v>0.66409074949483393</v>
      </c>
      <c r="F10" s="27">
        <f>State!$D$339</f>
        <v>31.65</v>
      </c>
      <c r="G10" s="27">
        <f>State!$F$339</f>
        <v>31.65</v>
      </c>
      <c r="H10" s="22">
        <f>G10/F10*100</f>
        <v>100</v>
      </c>
      <c r="I10" s="27">
        <f>State!$S$339</f>
        <v>32.760000000000005</v>
      </c>
      <c r="J10" s="26">
        <f t="shared" si="1"/>
        <v>0.46974516726898552</v>
      </c>
      <c r="K10" s="27">
        <f>State!$AB$339</f>
        <v>32.760000000000005</v>
      </c>
      <c r="L10" s="26">
        <f t="shared" si="2"/>
        <v>0.48645461867393419</v>
      </c>
    </row>
    <row r="11" spans="1:12">
      <c r="A11" s="24">
        <v>7</v>
      </c>
      <c r="B11" s="1354" t="s">
        <v>94</v>
      </c>
      <c r="C11" s="1354"/>
      <c r="D11" s="27">
        <f>'[24]Breakup of Interventions'!F20</f>
        <v>67.039999999999992</v>
      </c>
      <c r="E11" s="26">
        <f t="shared" si="0"/>
        <v>1.1066528423100586</v>
      </c>
      <c r="F11" s="27">
        <f>State!$D$328</f>
        <v>67.47</v>
      </c>
      <c r="G11" s="27">
        <f>State!$F$328</f>
        <v>67.47</v>
      </c>
      <c r="H11" s="22">
        <f>G11/F11*100</f>
        <v>100</v>
      </c>
      <c r="I11" s="27">
        <f>State!$S$328</f>
        <v>67.260000000000005</v>
      </c>
      <c r="J11" s="26">
        <f t="shared" si="1"/>
        <v>0.96444016942954702</v>
      </c>
      <c r="K11" s="27">
        <f>State!$AB$328</f>
        <v>67.260000000000005</v>
      </c>
      <c r="L11" s="26">
        <f t="shared" si="2"/>
        <v>0.99874657057413951</v>
      </c>
    </row>
    <row r="12" spans="1:12">
      <c r="A12" s="24">
        <v>8</v>
      </c>
      <c r="B12" s="1354" t="s">
        <v>381</v>
      </c>
      <c r="C12" s="1354"/>
      <c r="D12" s="27">
        <f>'[24]Breakup of Interventions'!$F$35</f>
        <v>211.75</v>
      </c>
      <c r="E12" s="26">
        <f t="shared" si="0"/>
        <v>3.4954316730184209</v>
      </c>
      <c r="F12" s="27">
        <f>State!$D$388+State!$D$397</f>
        <v>242.28</v>
      </c>
      <c r="G12" s="27">
        <f>State!$F$388+State!$F$397</f>
        <v>242.28</v>
      </c>
      <c r="H12" s="22">
        <f>G12/F12*100</f>
        <v>100</v>
      </c>
      <c r="I12" s="27">
        <f>State!$S$388+State!$S$397</f>
        <v>234</v>
      </c>
      <c r="J12" s="26">
        <f t="shared" si="1"/>
        <v>3.3553226233498963</v>
      </c>
      <c r="K12" s="27">
        <f>State!$AB$388+State!$AB$397</f>
        <v>234</v>
      </c>
      <c r="L12" s="26">
        <f t="shared" si="2"/>
        <v>3.4746758476709578</v>
      </c>
    </row>
    <row r="13" spans="1:12" s="28" customFormat="1">
      <c r="A13" s="24"/>
      <c r="B13" s="1352" t="s">
        <v>16</v>
      </c>
      <c r="C13" s="1352"/>
      <c r="D13" s="22">
        <f>SUM(D5:D12)</f>
        <v>1061.79</v>
      </c>
      <c r="E13" s="26">
        <f t="shared" si="0"/>
        <v>17.527340713550078</v>
      </c>
      <c r="F13" s="22">
        <f>SUM(F5:F12)</f>
        <v>891.18799999999999</v>
      </c>
      <c r="G13" s="22">
        <f>SUM(G5:G12)</f>
        <v>866.58799999999997</v>
      </c>
      <c r="H13" s="22">
        <f t="shared" ref="H13:H35" si="3">G13/F13*100</f>
        <v>97.2396396719884</v>
      </c>
      <c r="I13" s="22">
        <f>SUM(I5:I12)</f>
        <v>808.72250000000008</v>
      </c>
      <c r="J13" s="26">
        <f t="shared" si="1"/>
        <v>11.596260257530284</v>
      </c>
      <c r="K13" s="22">
        <f>SUM(K5:K12)</f>
        <v>808.72250000000008</v>
      </c>
      <c r="L13" s="26">
        <f t="shared" si="2"/>
        <v>12.008754436829387</v>
      </c>
    </row>
    <row r="14" spans="1:12">
      <c r="A14" s="24"/>
      <c r="B14" s="1353" t="s">
        <v>530</v>
      </c>
      <c r="C14" s="1353"/>
      <c r="D14" s="29"/>
      <c r="E14" s="26">
        <f t="shared" si="0"/>
        <v>0</v>
      </c>
      <c r="F14" s="29"/>
      <c r="G14" s="29"/>
      <c r="H14" s="22"/>
      <c r="I14" s="29"/>
      <c r="J14" s="26">
        <f t="shared" si="1"/>
        <v>0</v>
      </c>
      <c r="K14" s="29"/>
      <c r="L14" s="26">
        <f t="shared" si="2"/>
        <v>0</v>
      </c>
    </row>
    <row r="15" spans="1:12">
      <c r="A15" s="24">
        <v>9</v>
      </c>
      <c r="B15" s="1357" t="s">
        <v>358</v>
      </c>
      <c r="C15" s="1357"/>
      <c r="D15" s="25"/>
      <c r="E15" s="26">
        <f t="shared" si="0"/>
        <v>0</v>
      </c>
      <c r="F15" s="27"/>
      <c r="G15" s="27"/>
      <c r="H15" s="22"/>
      <c r="I15" s="25">
        <f>State!S147</f>
        <v>0</v>
      </c>
      <c r="J15" s="26">
        <f t="shared" si="1"/>
        <v>0</v>
      </c>
      <c r="K15" s="25">
        <f>State!U147</f>
        <v>0</v>
      </c>
      <c r="L15" s="26">
        <f t="shared" si="2"/>
        <v>0</v>
      </c>
    </row>
    <row r="16" spans="1:12">
      <c r="A16" s="24">
        <v>10</v>
      </c>
      <c r="B16" s="1354" t="s">
        <v>365</v>
      </c>
      <c r="C16" s="1354"/>
      <c r="D16" s="27">
        <f>'[24]Breakup of Interventions'!F12</f>
        <v>13.27</v>
      </c>
      <c r="E16" s="26">
        <f t="shared" si="0"/>
        <v>0.21905255395964318</v>
      </c>
      <c r="F16" s="27">
        <f>State!$D$193</f>
        <v>4.2</v>
      </c>
      <c r="G16" s="27">
        <f>State!$F$193</f>
        <v>4.2</v>
      </c>
      <c r="H16" s="22">
        <f>G16/F16*100</f>
        <v>100</v>
      </c>
      <c r="I16" s="27">
        <f>State!$S$193</f>
        <v>2.3800000000000003</v>
      </c>
      <c r="J16" s="26">
        <f t="shared" si="1"/>
        <v>3.4126785656293818E-2</v>
      </c>
      <c r="K16" s="27">
        <f>State!$AB$193</f>
        <v>2.3800000000000003</v>
      </c>
      <c r="L16" s="26">
        <f t="shared" si="2"/>
        <v>3.5340720160072142E-2</v>
      </c>
    </row>
    <row r="17" spans="1:12" ht="15" customHeight="1">
      <c r="A17" s="24">
        <v>11</v>
      </c>
      <c r="B17" s="1354" t="s">
        <v>367</v>
      </c>
      <c r="C17" s="1354"/>
      <c r="D17" s="27">
        <f>'[24]Breakup of Interventions'!F14</f>
        <v>51.713999999999992</v>
      </c>
      <c r="E17" s="26">
        <f t="shared" si="0"/>
        <v>0.85366117373541717</v>
      </c>
      <c r="F17" s="27">
        <f>State!$D$284</f>
        <v>62.382999999999996</v>
      </c>
      <c r="G17" s="27">
        <f>State!$F$284</f>
        <v>62.382999999999996</v>
      </c>
      <c r="H17" s="22">
        <f>G17/F17*100</f>
        <v>100</v>
      </c>
      <c r="I17" s="27">
        <f>State!$S$284</f>
        <v>68.727000000000004</v>
      </c>
      <c r="J17" s="26">
        <f t="shared" si="1"/>
        <v>0.98547546126054841</v>
      </c>
      <c r="K17" s="27">
        <f>State!$AB$284</f>
        <v>68.727000000000004</v>
      </c>
      <c r="L17" s="26">
        <f t="shared" si="2"/>
        <v>1.0205301153114612</v>
      </c>
    </row>
    <row r="18" spans="1:12">
      <c r="A18" s="24" t="s">
        <v>527</v>
      </c>
      <c r="B18" s="1354" t="s">
        <v>369</v>
      </c>
      <c r="C18" s="1354"/>
      <c r="D18" s="27">
        <f>'[24]Breakup of Interventions'!F16</f>
        <v>449.32000000000005</v>
      </c>
      <c r="E18" s="26">
        <f t="shared" si="0"/>
        <v>7.4170831609002921</v>
      </c>
      <c r="F18" s="27">
        <f>State!$D$299</f>
        <v>537.93999999999994</v>
      </c>
      <c r="G18" s="27">
        <f>State!$F$299</f>
        <v>537.93999999999994</v>
      </c>
      <c r="H18" s="22">
        <f>G18/F18*100</f>
        <v>100</v>
      </c>
      <c r="I18" s="27">
        <f>State!$S$299</f>
        <v>583.44599999999991</v>
      </c>
      <c r="J18" s="26">
        <f t="shared" si="1"/>
        <v>8.3660237747991584</v>
      </c>
      <c r="K18" s="27">
        <f>State!$AB$299</f>
        <v>558.44599999999991</v>
      </c>
      <c r="L18" s="26">
        <f t="shared" si="2"/>
        <v>8.2923881556771608</v>
      </c>
    </row>
    <row r="19" spans="1:12">
      <c r="A19" s="24" t="s">
        <v>528</v>
      </c>
      <c r="B19" s="1354" t="s">
        <v>370</v>
      </c>
      <c r="C19" s="1354"/>
      <c r="D19" s="27">
        <f>'[24]Breakup of Interventions'!F17</f>
        <v>663.78</v>
      </c>
      <c r="E19" s="26">
        <f t="shared" si="0"/>
        <v>10.957249756392763</v>
      </c>
      <c r="F19" s="27">
        <f>State!$D$308</f>
        <v>815.31999999999994</v>
      </c>
      <c r="G19" s="27">
        <f>State!$F$308</f>
        <v>815.31999999999994</v>
      </c>
      <c r="H19" s="22">
        <f>G19/F19*100</f>
        <v>100</v>
      </c>
      <c r="I19" s="27">
        <f>State!$S$308</f>
        <v>894.45399999999995</v>
      </c>
      <c r="J19" s="26">
        <f t="shared" si="1"/>
        <v>12.825562998913709</v>
      </c>
      <c r="K19" s="27">
        <f>State!$AB$308</f>
        <v>894.45399999999995</v>
      </c>
      <c r="L19" s="26">
        <f t="shared" si="2"/>
        <v>13.28178508825931</v>
      </c>
    </row>
    <row r="20" spans="1:12">
      <c r="A20" s="24">
        <v>13</v>
      </c>
      <c r="B20" s="1354" t="s">
        <v>366</v>
      </c>
      <c r="C20" s="1354"/>
      <c r="D20" s="27">
        <f>'[24]Breakup of Interventions'!F13</f>
        <v>24.97</v>
      </c>
      <c r="E20" s="26">
        <f t="shared" si="0"/>
        <v>0.41218856611697741</v>
      </c>
      <c r="F20" s="27"/>
      <c r="G20" s="27"/>
      <c r="H20" s="22"/>
      <c r="I20" s="27">
        <f>State!$S$390+State!$S$391+State!$S$392</f>
        <v>48.94</v>
      </c>
      <c r="J20" s="26">
        <f t="shared" si="1"/>
        <v>0.70174995378950389</v>
      </c>
      <c r="K20" s="27">
        <f>State!$AB$390+State!$AB$391+State!$AB$392</f>
        <v>48.94</v>
      </c>
      <c r="L20" s="26">
        <f t="shared" si="2"/>
        <v>0.72671211959408832</v>
      </c>
    </row>
    <row r="21" spans="1:12">
      <c r="A21" s="24">
        <v>14</v>
      </c>
      <c r="B21" s="1354" t="s">
        <v>375</v>
      </c>
      <c r="C21" s="1354"/>
      <c r="D21" s="27">
        <f>'[24]Breakup of Interventions'!F24</f>
        <v>200</v>
      </c>
      <c r="E21" s="26">
        <f t="shared" si="0"/>
        <v>3.3014702932877644</v>
      </c>
      <c r="F21" s="27">
        <f>State!$D$313</f>
        <v>198.89999999999998</v>
      </c>
      <c r="G21" s="27">
        <f>State!$F$313</f>
        <v>198.89999999999998</v>
      </c>
      <c r="H21" s="22">
        <f>G21/F21*100</f>
        <v>100</v>
      </c>
      <c r="I21" s="27">
        <f>State!$S$313</f>
        <v>200</v>
      </c>
      <c r="J21" s="26">
        <f t="shared" si="1"/>
        <v>2.86779711397427</v>
      </c>
      <c r="K21" s="27">
        <f>State!$AB$313</f>
        <v>200</v>
      </c>
      <c r="L21" s="26">
        <f t="shared" si="2"/>
        <v>2.9698084168127843</v>
      </c>
    </row>
    <row r="22" spans="1:12">
      <c r="A22" s="24">
        <v>15</v>
      </c>
      <c r="B22" s="1354" t="s">
        <v>374</v>
      </c>
      <c r="C22" s="1354"/>
      <c r="D22" s="27">
        <f>'[24]Breakup of Interventions'!F23</f>
        <v>0</v>
      </c>
      <c r="E22" s="26">
        <f t="shared" si="0"/>
        <v>0</v>
      </c>
      <c r="F22" s="27"/>
      <c r="G22" s="27"/>
      <c r="H22" s="22"/>
      <c r="I22" s="27">
        <f>State!$S$317</f>
        <v>0</v>
      </c>
      <c r="J22" s="26">
        <f t="shared" si="1"/>
        <v>0</v>
      </c>
      <c r="K22" s="27">
        <f>State!$AB$317</f>
        <v>0</v>
      </c>
      <c r="L22" s="26">
        <f t="shared" si="2"/>
        <v>0</v>
      </c>
    </row>
    <row r="23" spans="1:12">
      <c r="A23" s="24">
        <v>16</v>
      </c>
      <c r="B23" s="1354" t="s">
        <v>372</v>
      </c>
      <c r="C23" s="1354"/>
      <c r="D23" s="27">
        <f>'[24]Breakup of Interventions'!F19</f>
        <v>0</v>
      </c>
      <c r="E23" s="26">
        <f t="shared" si="0"/>
        <v>0</v>
      </c>
      <c r="F23" s="27"/>
      <c r="G23" s="27"/>
      <c r="H23" s="22"/>
      <c r="I23" s="27">
        <f>State!$S$324</f>
        <v>41.25</v>
      </c>
      <c r="J23" s="26">
        <f t="shared" si="1"/>
        <v>0.59148315475719315</v>
      </c>
      <c r="K23" s="27">
        <f>State!$AB$324</f>
        <v>41.25</v>
      </c>
      <c r="L23" s="26">
        <f t="shared" si="2"/>
        <v>0.61252298596763677</v>
      </c>
    </row>
    <row r="24" spans="1:12">
      <c r="A24" s="24">
        <v>17</v>
      </c>
      <c r="B24" s="1354" t="s">
        <v>371</v>
      </c>
      <c r="C24" s="1354"/>
      <c r="D24" s="27">
        <f>'[24]Breakup of Interventions'!F18</f>
        <v>0</v>
      </c>
      <c r="E24" s="26">
        <f t="shared" si="0"/>
        <v>0</v>
      </c>
      <c r="F24" s="27"/>
      <c r="G24" s="27"/>
      <c r="H24" s="22"/>
      <c r="I24" s="27"/>
      <c r="J24" s="26">
        <f t="shared" si="1"/>
        <v>0</v>
      </c>
      <c r="K24" s="27"/>
      <c r="L24" s="26">
        <f t="shared" si="2"/>
        <v>0</v>
      </c>
    </row>
    <row r="25" spans="1:12">
      <c r="A25" s="24">
        <v>18</v>
      </c>
      <c r="B25" s="1354" t="s">
        <v>148</v>
      </c>
      <c r="C25" s="1354"/>
      <c r="D25" s="27">
        <f>'[24]Breakup of Interventions'!F21</f>
        <v>15.22</v>
      </c>
      <c r="E25" s="26">
        <f t="shared" si="0"/>
        <v>0.25124188931919889</v>
      </c>
      <c r="F25" s="27">
        <f>State!$D$332+State!$D$398</f>
        <v>17.920000000000002</v>
      </c>
      <c r="G25" s="27">
        <f>State!$F$332+State!$F$398</f>
        <v>17.920000000000002</v>
      </c>
      <c r="H25" s="22">
        <f>G25/F25*100</f>
        <v>100</v>
      </c>
      <c r="I25" s="27">
        <f>State!$S$332+State!$S$398</f>
        <v>26.223946699999999</v>
      </c>
      <c r="J25" s="26">
        <f t="shared" si="1"/>
        <v>0.37602479331637539</v>
      </c>
      <c r="K25" s="27">
        <f>State!$AB$332+State!$AB$398</f>
        <v>15.621046699999999</v>
      </c>
      <c r="L25" s="26">
        <f t="shared" si="2"/>
        <v>0.23195757984542784</v>
      </c>
    </row>
    <row r="26" spans="1:12">
      <c r="A26" s="24">
        <v>19</v>
      </c>
      <c r="B26" s="1354" t="s">
        <v>373</v>
      </c>
      <c r="C26" s="1354"/>
      <c r="D26" s="27">
        <f>'[24]Breakup of Interventions'!F22</f>
        <v>0</v>
      </c>
      <c r="E26" s="26">
        <f t="shared" si="0"/>
        <v>0</v>
      </c>
      <c r="F26" s="27">
        <f>State!$D$345</f>
        <v>200</v>
      </c>
      <c r="G26" s="27">
        <f>State!$F$345</f>
        <v>200</v>
      </c>
      <c r="H26" s="22">
        <f>G26/F26*100</f>
        <v>100</v>
      </c>
      <c r="I26" s="27">
        <f>State!$S$345</f>
        <v>200</v>
      </c>
      <c r="J26" s="26">
        <f t="shared" si="1"/>
        <v>2.86779711397427</v>
      </c>
      <c r="K26" s="27">
        <f>State!$AB$345</f>
        <v>200</v>
      </c>
      <c r="L26" s="26">
        <f t="shared" si="2"/>
        <v>2.9698084168127843</v>
      </c>
    </row>
    <row r="27" spans="1:12">
      <c r="A27" s="24">
        <v>20</v>
      </c>
      <c r="B27" s="1354" t="s">
        <v>378</v>
      </c>
      <c r="C27" s="1354"/>
      <c r="D27" s="27">
        <f>'[24]Breakup of Interventions'!F28</f>
        <v>16.16</v>
      </c>
      <c r="E27" s="26">
        <f t="shared" si="0"/>
        <v>0.26675879969765137</v>
      </c>
      <c r="F27" s="27">
        <f>State!$D$393</f>
        <v>12</v>
      </c>
      <c r="G27" s="27">
        <f>State!$F$393</f>
        <v>12</v>
      </c>
      <c r="H27" s="22">
        <f>G27/F27*100</f>
        <v>100</v>
      </c>
      <c r="I27" s="27">
        <f>State!$S$393</f>
        <v>32.58</v>
      </c>
      <c r="J27" s="26">
        <f t="shared" si="1"/>
        <v>0.46716414986640853</v>
      </c>
      <c r="K27" s="27">
        <f>State!$AB$393</f>
        <v>32.58</v>
      </c>
      <c r="L27" s="26">
        <f t="shared" si="2"/>
        <v>0.48378179109880259</v>
      </c>
    </row>
    <row r="28" spans="1:12">
      <c r="A28" s="24">
        <v>21</v>
      </c>
      <c r="B28" s="1354" t="s">
        <v>108</v>
      </c>
      <c r="C28" s="1354"/>
      <c r="D28" s="27">
        <f>'[24]Breakup of Interventions'!F29</f>
        <v>13.829999999999998</v>
      </c>
      <c r="E28" s="26">
        <f t="shared" si="0"/>
        <v>0.22829667078084889</v>
      </c>
      <c r="F28" s="27">
        <f>State!$D$349</f>
        <v>13.77</v>
      </c>
      <c r="G28" s="27">
        <f>State!$F$349</f>
        <v>13.77</v>
      </c>
      <c r="H28" s="22">
        <f>G28/F28*100</f>
        <v>100</v>
      </c>
      <c r="I28" s="27">
        <f>State!$S$349</f>
        <v>13.716000000000001</v>
      </c>
      <c r="J28" s="26">
        <f t="shared" si="1"/>
        <v>0.19667352607635546</v>
      </c>
      <c r="K28" s="27">
        <f>State!$AB$349</f>
        <v>13.716000000000001</v>
      </c>
      <c r="L28" s="26">
        <f t="shared" si="2"/>
        <v>0.2036694612250208</v>
      </c>
    </row>
    <row r="29" spans="1:12" s="28" customFormat="1">
      <c r="A29" s="24"/>
      <c r="B29" s="1352" t="s">
        <v>16</v>
      </c>
      <c r="C29" s="1352"/>
      <c r="D29" s="22">
        <f>SUM(D15:D28)</f>
        <v>1448.2640000000001</v>
      </c>
      <c r="E29" s="26">
        <f t="shared" si="0"/>
        <v>23.907002864190556</v>
      </c>
      <c r="F29" s="22">
        <f>SUM(F15:F28)</f>
        <v>1862.433</v>
      </c>
      <c r="G29" s="22">
        <f>SUM(G15:G28)</f>
        <v>1862.433</v>
      </c>
      <c r="H29" s="22">
        <f t="shared" si="3"/>
        <v>100</v>
      </c>
      <c r="I29" s="22">
        <f>SUM(I15:I28)</f>
        <v>2111.7169466999999</v>
      </c>
      <c r="J29" s="26">
        <f t="shared" si="1"/>
        <v>30.279878826384088</v>
      </c>
      <c r="K29" s="22">
        <f>SUM(K15:K28)</f>
        <v>2076.1140467</v>
      </c>
      <c r="L29" s="26">
        <f t="shared" si="2"/>
        <v>30.828304850764553</v>
      </c>
    </row>
    <row r="30" spans="1:12">
      <c r="A30" s="24"/>
      <c r="B30" s="1353" t="s">
        <v>529</v>
      </c>
      <c r="C30" s="1353"/>
      <c r="D30" s="29"/>
      <c r="E30" s="26">
        <f t="shared" si="0"/>
        <v>0</v>
      </c>
      <c r="F30" s="29"/>
      <c r="G30" s="29"/>
      <c r="H30" s="22"/>
      <c r="I30" s="29"/>
      <c r="J30" s="26">
        <f t="shared" si="1"/>
        <v>0</v>
      </c>
      <c r="K30" s="29"/>
      <c r="L30" s="26">
        <f t="shared" si="2"/>
        <v>0</v>
      </c>
    </row>
    <row r="31" spans="1:12" ht="15" customHeight="1">
      <c r="A31" s="24">
        <v>23</v>
      </c>
      <c r="B31" s="1354" t="s">
        <v>362</v>
      </c>
      <c r="C31" s="1354"/>
      <c r="D31" s="27">
        <f>'[24]Breakup of Interventions'!$F$9</f>
        <v>2696.4029999999998</v>
      </c>
      <c r="E31" s="26">
        <f t="shared" si="0"/>
        <v>44.510472016160044</v>
      </c>
      <c r="F31" s="27">
        <f>State!$D$261</f>
        <v>3243.2759999999998</v>
      </c>
      <c r="G31" s="27">
        <f>State!$F$261</f>
        <v>3243.2759999999998</v>
      </c>
      <c r="H31" s="22">
        <f>G31/F31*100</f>
        <v>100</v>
      </c>
      <c r="I31" s="27">
        <f>State!$S$261</f>
        <v>3506.2595999999999</v>
      </c>
      <c r="J31" s="26">
        <f t="shared" si="1"/>
        <v>50.27620580862289</v>
      </c>
      <c r="K31" s="27">
        <f>State!$AB$261</f>
        <v>3506.2595999999999</v>
      </c>
      <c r="L31" s="26">
        <f t="shared" si="2"/>
        <v>52.06459635805313</v>
      </c>
    </row>
    <row r="32" spans="1:12">
      <c r="A32" s="24">
        <v>24</v>
      </c>
      <c r="B32" s="1354" t="s">
        <v>380</v>
      </c>
      <c r="C32" s="1354"/>
      <c r="D32" s="27">
        <f>'[24]Breakup of Interventions'!$F$32</f>
        <v>761.43</v>
      </c>
      <c r="E32" s="26">
        <f t="shared" si="0"/>
        <v>12.569192627090512</v>
      </c>
      <c r="F32" s="27">
        <f>State!$D$381</f>
        <v>594.86500000000001</v>
      </c>
      <c r="G32" s="27">
        <f>State!$F$381</f>
        <v>372.53499999999997</v>
      </c>
      <c r="H32" s="22">
        <f t="shared" si="3"/>
        <v>62.625133433636194</v>
      </c>
      <c r="I32" s="27">
        <f>State!$S$381</f>
        <v>457.22</v>
      </c>
      <c r="J32" s="26">
        <f t="shared" si="1"/>
        <v>6.5560709822565784</v>
      </c>
      <c r="K32" s="27">
        <f>State!$AB$381</f>
        <v>253.27</v>
      </c>
      <c r="L32" s="26">
        <f t="shared" si="2"/>
        <v>3.7608168886308699</v>
      </c>
    </row>
    <row r="33" spans="1:14">
      <c r="A33" s="24">
        <v>25</v>
      </c>
      <c r="B33" s="1354" t="s">
        <v>98</v>
      </c>
      <c r="C33" s="1354"/>
      <c r="D33" s="27">
        <f>'[24]Breakup of Interventions'!$F$33</f>
        <v>90.02</v>
      </c>
      <c r="E33" s="26">
        <f t="shared" si="0"/>
        <v>1.4859917790088228</v>
      </c>
      <c r="F33" s="27">
        <f>State!$D$335</f>
        <v>90.375</v>
      </c>
      <c r="G33" s="27">
        <f>State!$F$335</f>
        <v>90.375</v>
      </c>
      <c r="H33" s="22">
        <f t="shared" si="3"/>
        <v>100</v>
      </c>
      <c r="I33" s="27">
        <f>State!$S$335</f>
        <v>90.074999999999989</v>
      </c>
      <c r="J33" s="26">
        <f t="shared" si="1"/>
        <v>1.2915841252061617</v>
      </c>
      <c r="K33" s="27">
        <f>State!$AB$335</f>
        <v>90.074999999999989</v>
      </c>
      <c r="L33" s="26">
        <f t="shared" si="2"/>
        <v>1.3375274657220575</v>
      </c>
    </row>
    <row r="34" spans="1:14" s="28" customFormat="1">
      <c r="A34" s="24"/>
      <c r="B34" s="1352" t="s">
        <v>16</v>
      </c>
      <c r="C34" s="1352"/>
      <c r="D34" s="22">
        <f>SUM(D31:D33)</f>
        <v>3547.8529999999996</v>
      </c>
      <c r="E34" s="26">
        <f t="shared" si="0"/>
        <v>58.565656422259373</v>
      </c>
      <c r="F34" s="22">
        <f>SUM(F31:F33)</f>
        <v>3928.5159999999996</v>
      </c>
      <c r="G34" s="22">
        <f>SUM(G31:G33)</f>
        <v>3706.1859999999997</v>
      </c>
      <c r="H34" s="22">
        <f t="shared" si="3"/>
        <v>94.340611060257871</v>
      </c>
      <c r="I34" s="22">
        <f>SUM(I31:I33)</f>
        <v>4053.5545999999995</v>
      </c>
      <c r="J34" s="26">
        <f t="shared" si="1"/>
        <v>58.123860916085626</v>
      </c>
      <c r="K34" s="22">
        <f>SUM(K31:K33)</f>
        <v>3849.6045999999997</v>
      </c>
      <c r="L34" s="26">
        <f t="shared" si="2"/>
        <v>57.162940712406062</v>
      </c>
      <c r="N34" s="28">
        <f>1924.69-809.33</f>
        <v>1115.3600000000001</v>
      </c>
    </row>
    <row r="35" spans="1:14" s="28" customFormat="1">
      <c r="A35" s="24"/>
      <c r="B35" s="1352" t="s">
        <v>384</v>
      </c>
      <c r="C35" s="1352"/>
      <c r="D35" s="22">
        <f>D13+D29+D34</f>
        <v>6057.9069999999992</v>
      </c>
      <c r="E35" s="26">
        <f t="shared" si="0"/>
        <v>100</v>
      </c>
      <c r="F35" s="22">
        <f>F13+F29+F34</f>
        <v>6682.1369999999997</v>
      </c>
      <c r="G35" s="22">
        <f>G13+G29+G34</f>
        <v>6435.2069999999994</v>
      </c>
      <c r="H35" s="22">
        <f t="shared" si="3"/>
        <v>96.304625301756005</v>
      </c>
      <c r="I35" s="22">
        <f>I13+I29+I34</f>
        <v>6973.9940466999997</v>
      </c>
      <c r="J35" s="26">
        <f t="shared" si="1"/>
        <v>100</v>
      </c>
      <c r="K35" s="22">
        <f>K13+K29+K34</f>
        <v>6734.4411467</v>
      </c>
      <c r="L35" s="26">
        <f t="shared" si="2"/>
        <v>100</v>
      </c>
    </row>
    <row r="37" spans="1:14">
      <c r="D37" s="30">
        <f>[24]STATE!$D$516</f>
        <v>6057.9070000000011</v>
      </c>
      <c r="F37" s="114">
        <f>State!$D$513</f>
        <v>6851.1019999999999</v>
      </c>
      <c r="G37" s="114">
        <f>State!F513</f>
        <v>6604.1720000000005</v>
      </c>
      <c r="H37" s="32"/>
      <c r="I37" s="31">
        <f>State!S513</f>
        <v>6973.9940466999997</v>
      </c>
      <c r="K37" s="31">
        <f>State!AB513</f>
        <v>6734.4411467</v>
      </c>
    </row>
    <row r="38" spans="1:14">
      <c r="D38" s="30">
        <f>D37-D35</f>
        <v>0</v>
      </c>
      <c r="F38" s="114">
        <f>F37-F35</f>
        <v>168.96500000000015</v>
      </c>
      <c r="G38" s="114">
        <f>G37-G35</f>
        <v>168.96500000000106</v>
      </c>
      <c r="I38" s="31">
        <f>I37-I35</f>
        <v>0</v>
      </c>
      <c r="K38" s="31">
        <f>K37-K35</f>
        <v>0</v>
      </c>
    </row>
    <row r="39" spans="1:14">
      <c r="F39" s="114"/>
      <c r="G39" s="114"/>
      <c r="H39" s="32"/>
      <c r="I39" s="31"/>
      <c r="K39" s="31"/>
    </row>
    <row r="40" spans="1:14">
      <c r="F40" s="114"/>
      <c r="G40" s="114"/>
      <c r="H40" s="32"/>
      <c r="I40" s="31"/>
      <c r="K40" s="31"/>
    </row>
    <row r="41" spans="1:14">
      <c r="D41" s="17"/>
      <c r="F41" s="114"/>
    </row>
    <row r="43" spans="1:14">
      <c r="D43" s="17"/>
      <c r="I43" s="31"/>
      <c r="K43" s="31"/>
    </row>
    <row r="44" spans="1:14">
      <c r="D44" s="17"/>
      <c r="I44" s="31"/>
      <c r="K44" s="31"/>
    </row>
  </sheetData>
  <mergeCells count="35">
    <mergeCell ref="A1:L1"/>
    <mergeCell ref="B2:C2"/>
    <mergeCell ref="B3:C3"/>
    <mergeCell ref="B15:C15"/>
    <mergeCell ref="B6:C6"/>
    <mergeCell ref="B4:C4"/>
    <mergeCell ref="B5:C5"/>
    <mergeCell ref="B7:C7"/>
    <mergeCell ref="B8:C8"/>
    <mergeCell ref="B14:C14"/>
    <mergeCell ref="B9:C9"/>
    <mergeCell ref="B12:C12"/>
    <mergeCell ref="B10:C10"/>
    <mergeCell ref="B11:C11"/>
    <mergeCell ref="B13:C13"/>
    <mergeCell ref="B27:C27"/>
    <mergeCell ref="B28:C28"/>
    <mergeCell ref="B24:C24"/>
    <mergeCell ref="B16:C16"/>
    <mergeCell ref="B26:C26"/>
    <mergeCell ref="B22:C22"/>
    <mergeCell ref="B20:C20"/>
    <mergeCell ref="B17:C17"/>
    <mergeCell ref="B18:C18"/>
    <mergeCell ref="B19:C19"/>
    <mergeCell ref="B23:C23"/>
    <mergeCell ref="B25:C25"/>
    <mergeCell ref="B21:C21"/>
    <mergeCell ref="B29:C29"/>
    <mergeCell ref="B35:C35"/>
    <mergeCell ref="B30:C30"/>
    <mergeCell ref="B32:C32"/>
    <mergeCell ref="B33:C33"/>
    <mergeCell ref="B34:C34"/>
    <mergeCell ref="B31:C31"/>
  </mergeCells>
  <pageMargins left="0.7" right="0.7" top="0.75" bottom="0.75" header="0.3" footer="0.3"/>
  <pageSetup scale="63" orientation="landscape" r:id="rId1"/>
  <rowBreaks count="1" manualBreakCount="1">
    <brk id="35" max="16383" man="1"/>
  </rowBreaks>
</worksheet>
</file>

<file path=xl/worksheets/sheet12.xml><?xml version="1.0" encoding="utf-8"?>
<worksheet xmlns="http://schemas.openxmlformats.org/spreadsheetml/2006/main" xmlns:r="http://schemas.openxmlformats.org/officeDocument/2006/relationships">
  <sheetPr>
    <tabColor rgb="FF00B0F0"/>
  </sheetPr>
  <dimension ref="A2:P82"/>
  <sheetViews>
    <sheetView showZeros="0" view="pageBreakPreview" zoomScale="70" zoomScaleNormal="85" zoomScaleSheetLayoutView="70" workbookViewId="0">
      <pane xSplit="2" ySplit="6" topLeftCell="I67" activePane="bottomRight" state="frozen"/>
      <selection activeCell="L20" sqref="L20"/>
      <selection pane="topRight" activeCell="L20" sqref="L20"/>
      <selection pane="bottomLeft" activeCell="L20" sqref="L20"/>
      <selection pane="bottomRight" activeCell="L20" sqref="L20"/>
    </sheetView>
  </sheetViews>
  <sheetFormatPr defaultRowHeight="15.75"/>
  <cols>
    <col min="1" max="1" width="6.42578125" style="33" customWidth="1"/>
    <col min="2" max="2" width="34.140625" style="33" customWidth="1"/>
    <col min="3" max="3" width="20.5703125" style="93" bestFit="1" customWidth="1"/>
    <col min="4" max="4" width="13.7109375" style="33" bestFit="1" customWidth="1"/>
    <col min="5" max="5" width="19" style="93" bestFit="1" customWidth="1"/>
    <col min="6" max="6" width="13.7109375" style="33" bestFit="1" customWidth="1"/>
    <col min="7" max="7" width="20.5703125" style="93" bestFit="1" customWidth="1"/>
    <col min="8" max="8" width="19" style="93" bestFit="1" customWidth="1"/>
    <col min="9" max="9" width="13.7109375" style="33" bestFit="1" customWidth="1"/>
    <col min="10" max="10" width="15.85546875" style="93" bestFit="1" customWidth="1"/>
    <col min="11" max="11" width="13.7109375" style="33" bestFit="1" customWidth="1"/>
    <col min="12" max="12" width="15.42578125" style="93" bestFit="1" customWidth="1"/>
    <col min="13" max="13" width="43.5703125" style="299" customWidth="1"/>
    <col min="14" max="14" width="11.7109375" style="33" bestFit="1" customWidth="1"/>
    <col min="15" max="15" width="13" style="33" bestFit="1" customWidth="1"/>
    <col min="16" max="16" width="14.85546875" style="33" customWidth="1"/>
    <col min="17" max="17" width="14.28515625" style="33" bestFit="1" customWidth="1"/>
    <col min="18" max="16384" width="9.140625" style="33"/>
  </cols>
  <sheetData>
    <row r="2" spans="1:13" ht="24.75" customHeight="1">
      <c r="A2" s="1307" t="s">
        <v>385</v>
      </c>
      <c r="B2" s="1307"/>
      <c r="C2" s="1307"/>
      <c r="D2" s="1307"/>
      <c r="E2" s="1307"/>
      <c r="F2" s="1307"/>
      <c r="G2" s="1307"/>
      <c r="H2" s="1307"/>
      <c r="I2" s="1307"/>
      <c r="J2" s="1307"/>
      <c r="K2" s="1307"/>
      <c r="L2" s="1307"/>
      <c r="M2" s="1307"/>
    </row>
    <row r="3" spans="1:13" ht="15.75" customHeight="1">
      <c r="A3" s="1308" t="s">
        <v>552</v>
      </c>
      <c r="B3" s="1308"/>
      <c r="C3" s="1308" t="s">
        <v>386</v>
      </c>
      <c r="D3" s="1308"/>
      <c r="E3" s="1308"/>
      <c r="F3" s="1308"/>
      <c r="G3" s="1308"/>
      <c r="H3" s="1361" t="s">
        <v>387</v>
      </c>
      <c r="I3" s="1362"/>
      <c r="J3" s="1362"/>
      <c r="K3" s="1362"/>
      <c r="L3" s="1363"/>
      <c r="M3" s="1309" t="s">
        <v>283</v>
      </c>
    </row>
    <row r="4" spans="1:13" ht="37.5" customHeight="1">
      <c r="A4" s="1308" t="s">
        <v>0</v>
      </c>
      <c r="B4" s="1308" t="s">
        <v>388</v>
      </c>
      <c r="C4" s="80" t="s">
        <v>389</v>
      </c>
      <c r="D4" s="1308" t="s">
        <v>390</v>
      </c>
      <c r="E4" s="1308"/>
      <c r="F4" s="1308" t="s">
        <v>391</v>
      </c>
      <c r="G4" s="1308"/>
      <c r="H4" s="80" t="s">
        <v>389</v>
      </c>
      <c r="I4" s="1308" t="s">
        <v>390</v>
      </c>
      <c r="J4" s="1308"/>
      <c r="K4" s="1308" t="s">
        <v>391</v>
      </c>
      <c r="L4" s="1308"/>
      <c r="M4" s="1309"/>
    </row>
    <row r="5" spans="1:13" ht="15.75" customHeight="1">
      <c r="A5" s="1308"/>
      <c r="B5" s="1308"/>
      <c r="C5" s="80" t="s">
        <v>292</v>
      </c>
      <c r="D5" s="205" t="s">
        <v>290</v>
      </c>
      <c r="E5" s="80" t="s">
        <v>291</v>
      </c>
      <c r="F5" s="205" t="s">
        <v>290</v>
      </c>
      <c r="G5" s="80" t="s">
        <v>291</v>
      </c>
      <c r="H5" s="80" t="s">
        <v>292</v>
      </c>
      <c r="I5" s="205" t="s">
        <v>290</v>
      </c>
      <c r="J5" s="80" t="s">
        <v>291</v>
      </c>
      <c r="K5" s="205" t="s">
        <v>290</v>
      </c>
      <c r="L5" s="80" t="s">
        <v>291</v>
      </c>
      <c r="M5" s="1309"/>
    </row>
    <row r="6" spans="1:13" ht="27" customHeight="1">
      <c r="A6" s="1366" t="s">
        <v>392</v>
      </c>
      <c r="B6" s="1367"/>
      <c r="C6" s="1367"/>
      <c r="D6" s="1367"/>
      <c r="E6" s="1367"/>
      <c r="F6" s="1367"/>
      <c r="G6" s="1367"/>
      <c r="H6" s="1367"/>
      <c r="I6" s="1367"/>
      <c r="J6" s="1367"/>
      <c r="K6" s="1367"/>
      <c r="L6" s="1367"/>
      <c r="M6" s="1368"/>
    </row>
    <row r="7" spans="1:13" ht="31.5">
      <c r="A7" s="204">
        <v>1</v>
      </c>
      <c r="B7" s="206" t="s">
        <v>393</v>
      </c>
      <c r="C7" s="86"/>
      <c r="D7" s="37"/>
      <c r="E7" s="85"/>
      <c r="F7" s="37">
        <f t="shared" ref="F7:F18" si="0">D7</f>
        <v>0</v>
      </c>
      <c r="G7" s="38">
        <f t="shared" ref="G7:G18" si="1">E7+C7</f>
        <v>0</v>
      </c>
      <c r="H7" s="85"/>
      <c r="I7" s="37"/>
      <c r="J7" s="85"/>
      <c r="K7" s="37"/>
      <c r="L7" s="85"/>
      <c r="M7" s="37"/>
    </row>
    <row r="8" spans="1:13">
      <c r="A8" s="1311">
        <v>2</v>
      </c>
      <c r="B8" s="206" t="s">
        <v>394</v>
      </c>
      <c r="C8" s="86"/>
      <c r="D8" s="37"/>
      <c r="E8" s="86"/>
      <c r="F8" s="37">
        <f t="shared" si="0"/>
        <v>0</v>
      </c>
      <c r="G8" s="38">
        <f t="shared" si="1"/>
        <v>0</v>
      </c>
      <c r="H8" s="86"/>
      <c r="I8" s="37"/>
      <c r="J8" s="85"/>
      <c r="K8" s="37"/>
      <c r="L8" s="85"/>
      <c r="M8" s="37"/>
    </row>
    <row r="9" spans="1:13">
      <c r="A9" s="1311"/>
      <c r="B9" s="206" t="s">
        <v>395</v>
      </c>
      <c r="C9" s="86"/>
      <c r="D9" s="118">
        <f>State!$P$197+State!$P$200</f>
        <v>30879</v>
      </c>
      <c r="E9" s="87">
        <f>State!$Q$197+State!$Q$200</f>
        <v>46.3185</v>
      </c>
      <c r="F9" s="37">
        <f t="shared" si="0"/>
        <v>30879</v>
      </c>
      <c r="G9" s="38">
        <f t="shared" si="1"/>
        <v>46.3185</v>
      </c>
      <c r="H9" s="86"/>
      <c r="I9" s="118">
        <f>State!$Y$197+State!$Y$200</f>
        <v>30879</v>
      </c>
      <c r="J9" s="87">
        <f>State!$Z$197+State!$Z$200</f>
        <v>46.3185</v>
      </c>
      <c r="K9" s="117">
        <f t="shared" ref="K9:K18" si="2">I9</f>
        <v>30879</v>
      </c>
      <c r="L9" s="38">
        <f t="shared" ref="L9:L18" si="3">J9+H9</f>
        <v>46.3185</v>
      </c>
      <c r="M9" s="297" t="s">
        <v>401</v>
      </c>
    </row>
    <row r="10" spans="1:13">
      <c r="A10" s="1311"/>
      <c r="B10" s="206" t="s">
        <v>396</v>
      </c>
      <c r="C10" s="86"/>
      <c r="D10" s="118">
        <f>State!$P$203</f>
        <v>31579</v>
      </c>
      <c r="E10" s="87">
        <f>State!$Q$203</f>
        <v>78.947500000000005</v>
      </c>
      <c r="F10" s="37">
        <f t="shared" si="0"/>
        <v>31579</v>
      </c>
      <c r="G10" s="38">
        <f t="shared" si="1"/>
        <v>78.947500000000005</v>
      </c>
      <c r="H10" s="86"/>
      <c r="I10" s="118">
        <f>State!$Y$203</f>
        <v>31579</v>
      </c>
      <c r="J10" s="87">
        <f>State!$Z$203</f>
        <v>78.947500000000005</v>
      </c>
      <c r="K10" s="117">
        <f t="shared" si="2"/>
        <v>31579</v>
      </c>
      <c r="L10" s="38">
        <f t="shared" si="3"/>
        <v>78.947500000000005</v>
      </c>
      <c r="M10" s="297" t="s">
        <v>401</v>
      </c>
    </row>
    <row r="11" spans="1:13">
      <c r="A11" s="1311"/>
      <c r="B11" s="206" t="s">
        <v>397</v>
      </c>
      <c r="C11" s="86"/>
      <c r="D11" s="203"/>
      <c r="E11" s="87"/>
      <c r="F11" s="37">
        <f t="shared" si="0"/>
        <v>0</v>
      </c>
      <c r="G11" s="38">
        <f t="shared" si="1"/>
        <v>0</v>
      </c>
      <c r="H11" s="86"/>
      <c r="I11" s="203"/>
      <c r="J11" s="87"/>
      <c r="K11" s="117">
        <f t="shared" si="2"/>
        <v>0</v>
      </c>
      <c r="L11" s="38">
        <f t="shared" si="3"/>
        <v>0</v>
      </c>
      <c r="M11" s="297"/>
    </row>
    <row r="12" spans="1:13">
      <c r="A12" s="1311"/>
      <c r="B12" s="40" t="s">
        <v>398</v>
      </c>
      <c r="C12" s="86"/>
      <c r="D12" s="118">
        <f>State!$P$198+State!$P$201+State!$P$204</f>
        <v>16</v>
      </c>
      <c r="E12" s="87">
        <f>State!$Q$198+State!$Q$201+State!$Q$204</f>
        <v>3.1000000000000003E-2</v>
      </c>
      <c r="F12" s="37">
        <f t="shared" si="0"/>
        <v>16</v>
      </c>
      <c r="G12" s="38">
        <f t="shared" si="1"/>
        <v>3.1000000000000003E-2</v>
      </c>
      <c r="H12" s="86"/>
      <c r="I12" s="118">
        <f>State!$Y$198+State!$Y$201+State!$Y$204</f>
        <v>16</v>
      </c>
      <c r="J12" s="87">
        <f>State!$Z$198+State!$Z$201+State!$Z$204</f>
        <v>3.1000000000000003E-2</v>
      </c>
      <c r="K12" s="117">
        <f t="shared" si="2"/>
        <v>16</v>
      </c>
      <c r="L12" s="38">
        <f t="shared" si="3"/>
        <v>3.1000000000000003E-2</v>
      </c>
      <c r="M12" s="297" t="s">
        <v>401</v>
      </c>
    </row>
    <row r="13" spans="1:13" ht="15.75" customHeight="1">
      <c r="A13" s="204">
        <v>3</v>
      </c>
      <c r="B13" s="206" t="s">
        <v>399</v>
      </c>
      <c r="C13" s="86"/>
      <c r="D13" s="118">
        <f>State!$P$212</f>
        <v>62467</v>
      </c>
      <c r="E13" s="87">
        <f>State!$Q$212</f>
        <v>249.86799999999999</v>
      </c>
      <c r="F13" s="37">
        <f t="shared" si="0"/>
        <v>62467</v>
      </c>
      <c r="G13" s="38">
        <f t="shared" si="1"/>
        <v>249.86799999999999</v>
      </c>
      <c r="H13" s="86"/>
      <c r="I13" s="118">
        <f>State!$Y$212</f>
        <v>62467</v>
      </c>
      <c r="J13" s="87">
        <f>State!$Z$212</f>
        <v>249.86799999999999</v>
      </c>
      <c r="K13" s="117">
        <f t="shared" si="2"/>
        <v>62467</v>
      </c>
      <c r="L13" s="38">
        <f t="shared" si="3"/>
        <v>249.86799999999999</v>
      </c>
      <c r="M13" s="297" t="s">
        <v>401</v>
      </c>
    </row>
    <row r="14" spans="1:13" ht="31.5">
      <c r="A14" s="204">
        <v>4</v>
      </c>
      <c r="B14" s="206" t="s">
        <v>400</v>
      </c>
      <c r="C14" s="44">
        <f>State!L110</f>
        <v>0</v>
      </c>
      <c r="D14" s="117">
        <f>State!$P$143</f>
        <v>55</v>
      </c>
      <c r="E14" s="44">
        <f>State!$Q$143</f>
        <v>23.4375</v>
      </c>
      <c r="F14" s="37">
        <f t="shared" si="0"/>
        <v>55</v>
      </c>
      <c r="G14" s="38">
        <f t="shared" si="1"/>
        <v>23.4375</v>
      </c>
      <c r="H14" s="44">
        <f>State!U110</f>
        <v>0</v>
      </c>
      <c r="I14" s="117">
        <f>State!$Y$143</f>
        <v>55</v>
      </c>
      <c r="J14" s="44">
        <f>State!$Z$143</f>
        <v>23.4375</v>
      </c>
      <c r="K14" s="117">
        <f t="shared" si="2"/>
        <v>55</v>
      </c>
      <c r="L14" s="38">
        <f t="shared" si="3"/>
        <v>23.4375</v>
      </c>
      <c r="M14" s="297" t="s">
        <v>618</v>
      </c>
    </row>
    <row r="15" spans="1:13">
      <c r="A15" s="204">
        <v>5</v>
      </c>
      <c r="B15" s="206" t="s">
        <v>383</v>
      </c>
      <c r="C15" s="87">
        <f>State!$L$512</f>
        <v>0</v>
      </c>
      <c r="D15" s="118">
        <f>State!$P$512</f>
        <v>2416</v>
      </c>
      <c r="E15" s="87">
        <f>State!$Q$512</f>
        <v>76.100000000000023</v>
      </c>
      <c r="F15" s="37">
        <f t="shared" si="0"/>
        <v>2416</v>
      </c>
      <c r="G15" s="38">
        <f t="shared" si="1"/>
        <v>76.100000000000023</v>
      </c>
      <c r="H15" s="87">
        <f>State!$U$512</f>
        <v>0</v>
      </c>
      <c r="I15" s="118">
        <f>State!$Y$512</f>
        <v>2416</v>
      </c>
      <c r="J15" s="87">
        <f>State!$Z$512</f>
        <v>76.100000000000023</v>
      </c>
      <c r="K15" s="117">
        <f t="shared" si="2"/>
        <v>2416</v>
      </c>
      <c r="L15" s="38">
        <f t="shared" si="3"/>
        <v>76.100000000000023</v>
      </c>
      <c r="M15" s="297" t="s">
        <v>557</v>
      </c>
    </row>
    <row r="16" spans="1:13">
      <c r="A16" s="204">
        <v>6</v>
      </c>
      <c r="B16" s="206" t="s">
        <v>377</v>
      </c>
      <c r="C16" s="86"/>
      <c r="D16" s="118">
        <f>State!$P$339</f>
        <v>1092</v>
      </c>
      <c r="E16" s="87">
        <f>State!$Q$339</f>
        <v>32.760000000000005</v>
      </c>
      <c r="F16" s="37">
        <f t="shared" si="0"/>
        <v>1092</v>
      </c>
      <c r="G16" s="38">
        <f t="shared" si="1"/>
        <v>32.760000000000005</v>
      </c>
      <c r="H16" s="86"/>
      <c r="I16" s="118">
        <f>State!$Y$339</f>
        <v>1092</v>
      </c>
      <c r="J16" s="87">
        <f>State!$Z$339</f>
        <v>32.760000000000005</v>
      </c>
      <c r="K16" s="117">
        <f t="shared" si="2"/>
        <v>1092</v>
      </c>
      <c r="L16" s="38">
        <f t="shared" si="3"/>
        <v>32.760000000000005</v>
      </c>
      <c r="M16" s="37" t="s">
        <v>401</v>
      </c>
    </row>
    <row r="17" spans="1:16">
      <c r="A17" s="204">
        <v>7</v>
      </c>
      <c r="B17" s="206" t="s">
        <v>94</v>
      </c>
      <c r="C17" s="86"/>
      <c r="D17" s="118">
        <f>State!$P$328</f>
        <v>1200</v>
      </c>
      <c r="E17" s="87">
        <f>State!$Q$328</f>
        <v>67.260000000000005</v>
      </c>
      <c r="F17" s="37">
        <f t="shared" si="0"/>
        <v>1200</v>
      </c>
      <c r="G17" s="38">
        <f t="shared" si="1"/>
        <v>67.260000000000005</v>
      </c>
      <c r="H17" s="86"/>
      <c r="I17" s="118">
        <f>State!$Y$328</f>
        <v>1200</v>
      </c>
      <c r="J17" s="87">
        <f>State!$Z$328</f>
        <v>67.260000000000005</v>
      </c>
      <c r="K17" s="117">
        <f t="shared" si="2"/>
        <v>1200</v>
      </c>
      <c r="L17" s="38">
        <f t="shared" si="3"/>
        <v>67.260000000000005</v>
      </c>
      <c r="M17" s="297" t="s">
        <v>401</v>
      </c>
    </row>
    <row r="18" spans="1:16">
      <c r="A18" s="1312">
        <v>8</v>
      </c>
      <c r="B18" s="206" t="s">
        <v>402</v>
      </c>
      <c r="C18" s="86"/>
      <c r="D18" s="37"/>
      <c r="E18" s="87">
        <f>State!$Q$388+State!$Q$397</f>
        <v>234</v>
      </c>
      <c r="F18" s="37">
        <f t="shared" si="0"/>
        <v>0</v>
      </c>
      <c r="G18" s="38">
        <f t="shared" si="1"/>
        <v>234</v>
      </c>
      <c r="H18" s="86"/>
      <c r="I18" s="37"/>
      <c r="J18" s="87">
        <f>State!$Z$388+State!$Z$397</f>
        <v>234</v>
      </c>
      <c r="K18" s="117">
        <f t="shared" si="2"/>
        <v>0</v>
      </c>
      <c r="L18" s="38">
        <f t="shared" si="3"/>
        <v>234</v>
      </c>
      <c r="M18" s="297"/>
      <c r="N18" s="33">
        <v>3250.53</v>
      </c>
    </row>
    <row r="19" spans="1:16">
      <c r="A19" s="1312"/>
      <c r="B19" s="37" t="s">
        <v>403</v>
      </c>
      <c r="C19" s="1369" t="s">
        <v>404</v>
      </c>
      <c r="D19" s="1370"/>
      <c r="E19" s="1370"/>
      <c r="F19" s="1370"/>
      <c r="G19" s="1370"/>
      <c r="H19" s="1370"/>
      <c r="I19" s="1370"/>
      <c r="J19" s="1370"/>
      <c r="K19" s="1370"/>
      <c r="L19" s="1371"/>
      <c r="M19" s="37"/>
      <c r="P19" s="33">
        <f>L9+L10+L11+L12+L13+L14+L15+L16+L17+L18</f>
        <v>808.72250000000008</v>
      </c>
    </row>
    <row r="20" spans="1:16" s="42" customFormat="1">
      <c r="A20" s="1364" t="s">
        <v>36</v>
      </c>
      <c r="B20" s="1365"/>
      <c r="C20" s="88">
        <f t="shared" ref="C20:L20" si="4">SUM(C7:C19)</f>
        <v>0</v>
      </c>
      <c r="D20" s="41">
        <f t="shared" si="4"/>
        <v>129704</v>
      </c>
      <c r="E20" s="88">
        <f t="shared" si="4"/>
        <v>808.72250000000008</v>
      </c>
      <c r="F20" s="41">
        <f t="shared" si="4"/>
        <v>129704</v>
      </c>
      <c r="G20" s="88">
        <f t="shared" si="4"/>
        <v>808.72250000000008</v>
      </c>
      <c r="H20" s="88">
        <f t="shared" si="4"/>
        <v>0</v>
      </c>
      <c r="I20" s="41">
        <f t="shared" si="4"/>
        <v>129704</v>
      </c>
      <c r="J20" s="88">
        <f t="shared" si="4"/>
        <v>808.72250000000008</v>
      </c>
      <c r="K20" s="41">
        <f t="shared" si="4"/>
        <v>129704</v>
      </c>
      <c r="L20" s="88">
        <f t="shared" si="4"/>
        <v>808.72250000000008</v>
      </c>
      <c r="M20" s="298"/>
    </row>
    <row r="21" spans="1:16" s="43" customFormat="1" ht="25.5" customHeight="1">
      <c r="A21" s="1305" t="s">
        <v>405</v>
      </c>
      <c r="B21" s="1305"/>
      <c r="C21" s="1305"/>
      <c r="D21" s="1305"/>
      <c r="E21" s="1305"/>
      <c r="F21" s="1305"/>
      <c r="G21" s="1305"/>
      <c r="H21" s="1305"/>
      <c r="I21" s="1305"/>
      <c r="J21" s="1305"/>
      <c r="K21" s="1305"/>
      <c r="L21" s="1305"/>
      <c r="M21" s="1305"/>
    </row>
    <row r="22" spans="1:16">
      <c r="A22" s="204">
        <v>9</v>
      </c>
      <c r="B22" s="206" t="s">
        <v>406</v>
      </c>
      <c r="C22" s="48"/>
      <c r="D22" s="203"/>
      <c r="E22" s="44"/>
      <c r="F22" s="37">
        <f t="shared" ref="F22:F41" si="5">D22</f>
        <v>0</v>
      </c>
      <c r="G22" s="38">
        <f t="shared" ref="G22:G41" si="6">E22+C22</f>
        <v>0</v>
      </c>
      <c r="H22" s="44"/>
      <c r="I22" s="203"/>
      <c r="J22" s="44"/>
      <c r="K22" s="37">
        <f t="shared" ref="K22:K41" si="7">I22</f>
        <v>0</v>
      </c>
      <c r="L22" s="38">
        <f t="shared" ref="L22:L41" si="8">J22+H22</f>
        <v>0</v>
      </c>
      <c r="M22" s="37"/>
    </row>
    <row r="23" spans="1:16" ht="39" customHeight="1">
      <c r="A23" s="1311">
        <v>10</v>
      </c>
      <c r="B23" s="206" t="s">
        <v>407</v>
      </c>
      <c r="C23" s="48"/>
      <c r="D23" s="203"/>
      <c r="E23" s="44"/>
      <c r="F23" s="37">
        <f t="shared" si="5"/>
        <v>0</v>
      </c>
      <c r="G23" s="38">
        <f t="shared" si="6"/>
        <v>0</v>
      </c>
      <c r="H23" s="44"/>
      <c r="I23" s="206"/>
      <c r="J23" s="48"/>
      <c r="K23" s="37">
        <f t="shared" si="7"/>
        <v>0</v>
      </c>
      <c r="L23" s="38">
        <f t="shared" si="8"/>
        <v>0</v>
      </c>
      <c r="M23" s="37"/>
      <c r="O23" s="33" t="e">
        <f>L29+#REF!+#REF!+L35+L36+L38+L39+L40+L41+L44+L46+L47+L49+L50</f>
        <v>#REF!</v>
      </c>
    </row>
    <row r="24" spans="1:16">
      <c r="A24" s="1311"/>
      <c r="B24" s="46" t="s">
        <v>27</v>
      </c>
      <c r="C24" s="92"/>
      <c r="D24" s="203"/>
      <c r="E24" s="44"/>
      <c r="F24" s="37">
        <f t="shared" si="5"/>
        <v>0</v>
      </c>
      <c r="G24" s="38">
        <f t="shared" si="6"/>
        <v>0</v>
      </c>
      <c r="H24" s="44"/>
      <c r="I24" s="206"/>
      <c r="J24" s="48"/>
      <c r="K24" s="37">
        <f t="shared" si="7"/>
        <v>0</v>
      </c>
      <c r="L24" s="38">
        <f t="shared" si="8"/>
        <v>0</v>
      </c>
      <c r="M24" s="37"/>
    </row>
    <row r="25" spans="1:16">
      <c r="A25" s="1311"/>
      <c r="B25" s="206" t="s">
        <v>408</v>
      </c>
      <c r="C25" s="48"/>
      <c r="D25" s="203"/>
      <c r="E25" s="44"/>
      <c r="F25" s="37">
        <f t="shared" si="5"/>
        <v>0</v>
      </c>
      <c r="G25" s="38">
        <f t="shared" si="6"/>
        <v>0</v>
      </c>
      <c r="H25" s="44"/>
      <c r="I25" s="203"/>
      <c r="J25" s="44"/>
      <c r="K25" s="37">
        <f t="shared" si="7"/>
        <v>0</v>
      </c>
      <c r="L25" s="38">
        <f t="shared" si="8"/>
        <v>0</v>
      </c>
      <c r="M25" s="37"/>
    </row>
    <row r="26" spans="1:16" ht="31.5">
      <c r="A26" s="1311"/>
      <c r="B26" s="46" t="s">
        <v>409</v>
      </c>
      <c r="C26" s="92"/>
      <c r="D26" s="203"/>
      <c r="E26" s="44"/>
      <c r="F26" s="37">
        <f t="shared" si="5"/>
        <v>0</v>
      </c>
      <c r="G26" s="38">
        <f t="shared" si="6"/>
        <v>0</v>
      </c>
      <c r="H26" s="44"/>
      <c r="I26" s="203"/>
      <c r="J26" s="44"/>
      <c r="K26" s="37">
        <f t="shared" si="7"/>
        <v>0</v>
      </c>
      <c r="L26" s="38">
        <f t="shared" si="8"/>
        <v>0</v>
      </c>
      <c r="M26" s="37"/>
    </row>
    <row r="27" spans="1:16">
      <c r="A27" s="1311"/>
      <c r="B27" s="206" t="s">
        <v>410</v>
      </c>
      <c r="C27" s="48"/>
      <c r="D27" s="203"/>
      <c r="E27" s="44"/>
      <c r="F27" s="37">
        <f t="shared" si="5"/>
        <v>0</v>
      </c>
      <c r="G27" s="38">
        <f t="shared" si="6"/>
        <v>0</v>
      </c>
      <c r="H27" s="44"/>
      <c r="I27" s="203"/>
      <c r="J27" s="44"/>
      <c r="K27" s="37">
        <f t="shared" si="7"/>
        <v>0</v>
      </c>
      <c r="L27" s="38">
        <f t="shared" si="8"/>
        <v>0</v>
      </c>
      <c r="M27" s="37"/>
    </row>
    <row r="28" spans="1:16">
      <c r="A28" s="1311"/>
      <c r="B28" s="46" t="s">
        <v>411</v>
      </c>
      <c r="C28" s="92"/>
      <c r="D28" s="203"/>
      <c r="E28" s="44"/>
      <c r="F28" s="37">
        <f t="shared" si="5"/>
        <v>0</v>
      </c>
      <c r="G28" s="38">
        <f t="shared" si="6"/>
        <v>0</v>
      </c>
      <c r="H28" s="44"/>
      <c r="I28" s="203"/>
      <c r="J28" s="44"/>
      <c r="K28" s="37">
        <f t="shared" si="7"/>
        <v>0</v>
      </c>
      <c r="L28" s="38">
        <f t="shared" si="8"/>
        <v>0</v>
      </c>
      <c r="M28" s="37"/>
    </row>
    <row r="29" spans="1:16">
      <c r="A29" s="1311"/>
      <c r="B29" s="40" t="s">
        <v>28</v>
      </c>
      <c r="C29" s="121"/>
      <c r="D29" s="118">
        <f>State!$P$168</f>
        <v>238</v>
      </c>
      <c r="E29" s="87">
        <f>State!$Q$168</f>
        <v>2.3800000000000003</v>
      </c>
      <c r="F29" s="37">
        <f t="shared" si="5"/>
        <v>238</v>
      </c>
      <c r="G29" s="38">
        <f t="shared" si="6"/>
        <v>2.3800000000000003</v>
      </c>
      <c r="H29" s="44"/>
      <c r="I29" s="118">
        <f>State!$Y$168</f>
        <v>238</v>
      </c>
      <c r="J29" s="87">
        <f>State!$Z$168</f>
        <v>2.3800000000000003</v>
      </c>
      <c r="K29" s="117">
        <f t="shared" si="7"/>
        <v>238</v>
      </c>
      <c r="L29" s="38">
        <f t="shared" si="8"/>
        <v>2.3800000000000003</v>
      </c>
      <c r="M29" s="297" t="s">
        <v>401</v>
      </c>
    </row>
    <row r="30" spans="1:16" ht="31.5">
      <c r="A30" s="1311"/>
      <c r="B30" s="46" t="s">
        <v>413</v>
      </c>
      <c r="C30" s="92"/>
      <c r="D30" s="203"/>
      <c r="E30" s="44"/>
      <c r="F30" s="37">
        <f t="shared" si="5"/>
        <v>0</v>
      </c>
      <c r="G30" s="38">
        <f t="shared" si="6"/>
        <v>0</v>
      </c>
      <c r="H30" s="44"/>
      <c r="I30" s="203"/>
      <c r="J30" s="44"/>
      <c r="K30" s="117">
        <f t="shared" si="7"/>
        <v>0</v>
      </c>
      <c r="L30" s="38">
        <f t="shared" si="8"/>
        <v>0</v>
      </c>
      <c r="M30" s="37"/>
    </row>
    <row r="31" spans="1:16">
      <c r="A31" s="1311"/>
      <c r="B31" s="206" t="s">
        <v>414</v>
      </c>
      <c r="C31" s="48"/>
      <c r="D31" s="203"/>
      <c r="E31" s="44"/>
      <c r="F31" s="37">
        <f t="shared" si="5"/>
        <v>0</v>
      </c>
      <c r="G31" s="38">
        <f t="shared" si="6"/>
        <v>0</v>
      </c>
      <c r="H31" s="44"/>
      <c r="I31" s="203"/>
      <c r="J31" s="44"/>
      <c r="K31" s="117">
        <f t="shared" si="7"/>
        <v>0</v>
      </c>
      <c r="L31" s="38">
        <f t="shared" si="8"/>
        <v>0</v>
      </c>
      <c r="M31" s="37"/>
    </row>
    <row r="32" spans="1:16">
      <c r="A32" s="1311"/>
      <c r="B32" s="47" t="s">
        <v>37</v>
      </c>
      <c r="C32" s="121"/>
      <c r="D32" s="203"/>
      <c r="E32" s="44"/>
      <c r="F32" s="37">
        <f t="shared" si="5"/>
        <v>0</v>
      </c>
      <c r="G32" s="38">
        <f t="shared" si="6"/>
        <v>0</v>
      </c>
      <c r="H32" s="44"/>
      <c r="I32" s="203"/>
      <c r="J32" s="44"/>
      <c r="K32" s="117">
        <f t="shared" si="7"/>
        <v>0</v>
      </c>
      <c r="L32" s="38">
        <f t="shared" si="8"/>
        <v>0</v>
      </c>
      <c r="M32" s="37"/>
    </row>
    <row r="33" spans="1:13">
      <c r="A33" s="1311"/>
      <c r="B33" s="40" t="s">
        <v>30</v>
      </c>
      <c r="C33" s="121"/>
      <c r="D33" s="203"/>
      <c r="E33" s="44"/>
      <c r="F33" s="37">
        <f t="shared" si="5"/>
        <v>0</v>
      </c>
      <c r="G33" s="38">
        <f t="shared" si="6"/>
        <v>0</v>
      </c>
      <c r="H33" s="44"/>
      <c r="I33" s="203"/>
      <c r="J33" s="44"/>
      <c r="K33" s="117">
        <f t="shared" si="7"/>
        <v>0</v>
      </c>
      <c r="L33" s="38">
        <f t="shared" si="8"/>
        <v>0</v>
      </c>
      <c r="M33" s="37"/>
    </row>
    <row r="34" spans="1:13" ht="31.5">
      <c r="A34" s="1311"/>
      <c r="B34" s="47" t="s">
        <v>415</v>
      </c>
      <c r="C34" s="121"/>
      <c r="D34" s="203"/>
      <c r="E34" s="44"/>
      <c r="F34" s="37">
        <f t="shared" si="5"/>
        <v>0</v>
      </c>
      <c r="G34" s="38">
        <f t="shared" si="6"/>
        <v>0</v>
      </c>
      <c r="H34" s="44"/>
      <c r="I34" s="203"/>
      <c r="J34" s="44"/>
      <c r="K34" s="117">
        <f t="shared" si="7"/>
        <v>0</v>
      </c>
      <c r="L34" s="38">
        <f t="shared" si="8"/>
        <v>0</v>
      </c>
      <c r="M34" s="37"/>
    </row>
    <row r="35" spans="1:13">
      <c r="A35" s="1311"/>
      <c r="B35" s="40" t="s">
        <v>416</v>
      </c>
      <c r="C35" s="121"/>
      <c r="D35" s="203"/>
      <c r="E35" s="87"/>
      <c r="F35" s="37">
        <f t="shared" si="5"/>
        <v>0</v>
      </c>
      <c r="G35" s="38">
        <f t="shared" si="6"/>
        <v>0</v>
      </c>
      <c r="H35" s="44"/>
      <c r="I35" s="203"/>
      <c r="J35" s="87"/>
      <c r="K35" s="117">
        <f t="shared" si="7"/>
        <v>0</v>
      </c>
      <c r="L35" s="38">
        <f t="shared" si="8"/>
        <v>0</v>
      </c>
      <c r="M35" s="37"/>
    </row>
    <row r="36" spans="1:13">
      <c r="A36" s="204">
        <v>11</v>
      </c>
      <c r="B36" s="206" t="s">
        <v>417</v>
      </c>
      <c r="C36" s="48"/>
      <c r="D36" s="118">
        <f>State!$P$284</f>
        <v>3635</v>
      </c>
      <c r="E36" s="44">
        <f>State!$Q$284</f>
        <v>68.727000000000004</v>
      </c>
      <c r="F36" s="37">
        <f t="shared" si="5"/>
        <v>3635</v>
      </c>
      <c r="G36" s="38">
        <f t="shared" si="6"/>
        <v>68.727000000000004</v>
      </c>
      <c r="H36" s="44"/>
      <c r="I36" s="118">
        <f>State!$Y$284</f>
        <v>3635</v>
      </c>
      <c r="J36" s="44">
        <f>State!$Z$284</f>
        <v>68.727000000000004</v>
      </c>
      <c r="K36" s="117">
        <f t="shared" si="7"/>
        <v>3635</v>
      </c>
      <c r="L36" s="38">
        <f t="shared" si="8"/>
        <v>68.727000000000004</v>
      </c>
      <c r="M36" s="37"/>
    </row>
    <row r="37" spans="1:13" ht="31.5">
      <c r="A37" s="1311">
        <v>12</v>
      </c>
      <c r="B37" s="206" t="s">
        <v>418</v>
      </c>
      <c r="C37" s="48"/>
      <c r="D37" s="203"/>
      <c r="E37" s="44"/>
      <c r="F37" s="37">
        <f t="shared" si="5"/>
        <v>0</v>
      </c>
      <c r="G37" s="38">
        <f t="shared" si="6"/>
        <v>0</v>
      </c>
      <c r="H37" s="44"/>
      <c r="I37" s="203"/>
      <c r="J37" s="44"/>
      <c r="K37" s="117">
        <f t="shared" si="7"/>
        <v>0</v>
      </c>
      <c r="L37" s="38">
        <f t="shared" si="8"/>
        <v>0</v>
      </c>
      <c r="M37" s="37"/>
    </row>
    <row r="38" spans="1:13">
      <c r="A38" s="1311"/>
      <c r="B38" s="40" t="s">
        <v>419</v>
      </c>
      <c r="C38" s="87"/>
      <c r="D38" s="118">
        <f>State!$P$299</f>
        <v>31</v>
      </c>
      <c r="E38" s="87">
        <f>State!$Q$299</f>
        <v>583.44599999999991</v>
      </c>
      <c r="F38" s="37">
        <f t="shared" si="5"/>
        <v>31</v>
      </c>
      <c r="G38" s="38">
        <f t="shared" si="6"/>
        <v>583.44599999999991</v>
      </c>
      <c r="H38" s="44"/>
      <c r="I38" s="118">
        <f>State!$Y$299</f>
        <v>31</v>
      </c>
      <c r="J38" s="44">
        <f>State!$Z$299</f>
        <v>558.44599999999991</v>
      </c>
      <c r="K38" s="117">
        <f t="shared" si="7"/>
        <v>31</v>
      </c>
      <c r="L38" s="38">
        <f t="shared" si="8"/>
        <v>558.44599999999991</v>
      </c>
      <c r="M38" s="297" t="s">
        <v>621</v>
      </c>
    </row>
    <row r="39" spans="1:13">
      <c r="A39" s="1311"/>
      <c r="B39" s="40" t="s">
        <v>420</v>
      </c>
      <c r="C39" s="87"/>
      <c r="D39" s="118">
        <f>State!$P$308</f>
        <v>109</v>
      </c>
      <c r="E39" s="44">
        <f>State!$Q$308</f>
        <v>894.45399999999995</v>
      </c>
      <c r="F39" s="37">
        <f t="shared" si="5"/>
        <v>109</v>
      </c>
      <c r="G39" s="38">
        <f t="shared" si="6"/>
        <v>894.45399999999995</v>
      </c>
      <c r="H39" s="44"/>
      <c r="I39" s="118">
        <f>State!$Y$308</f>
        <v>109</v>
      </c>
      <c r="J39" s="44">
        <f>State!$Z$308</f>
        <v>894.45399999999995</v>
      </c>
      <c r="K39" s="117">
        <f t="shared" si="7"/>
        <v>109</v>
      </c>
      <c r="L39" s="38">
        <f t="shared" si="8"/>
        <v>894.45399999999995</v>
      </c>
      <c r="M39" s="297" t="s">
        <v>621</v>
      </c>
    </row>
    <row r="40" spans="1:13" ht="31.5">
      <c r="A40" s="204">
        <v>13</v>
      </c>
      <c r="B40" s="206" t="s">
        <v>421</v>
      </c>
      <c r="C40" s="48"/>
      <c r="D40" s="118">
        <f>State!P390+State!P391+State!P392</f>
        <v>2611</v>
      </c>
      <c r="E40" s="87">
        <f>State!$Q$390+State!$Q$391+State!Q392</f>
        <v>48.94</v>
      </c>
      <c r="F40" s="37">
        <f t="shared" si="5"/>
        <v>2611</v>
      </c>
      <c r="G40" s="38">
        <f t="shared" si="6"/>
        <v>48.94</v>
      </c>
      <c r="H40" s="44"/>
      <c r="I40" s="118">
        <f>State!Y390+State!Y391+State!Y392</f>
        <v>2611</v>
      </c>
      <c r="J40" s="87">
        <f>State!$Z$390+State!$Z$391+State!Z392</f>
        <v>48.94</v>
      </c>
      <c r="K40" s="117">
        <f t="shared" si="7"/>
        <v>2611</v>
      </c>
      <c r="L40" s="38">
        <f t="shared" si="8"/>
        <v>48.94</v>
      </c>
      <c r="M40" s="297" t="s">
        <v>621</v>
      </c>
    </row>
    <row r="41" spans="1:13">
      <c r="A41" s="1312">
        <v>14</v>
      </c>
      <c r="B41" s="206" t="s">
        <v>422</v>
      </c>
      <c r="C41" s="48"/>
      <c r="D41" s="118">
        <f>State!$P$313</f>
        <v>0</v>
      </c>
      <c r="E41" s="44">
        <f>State!$Q$313</f>
        <v>200</v>
      </c>
      <c r="F41" s="37">
        <f t="shared" si="5"/>
        <v>0</v>
      </c>
      <c r="G41" s="38">
        <f t="shared" si="6"/>
        <v>200</v>
      </c>
      <c r="H41" s="44"/>
      <c r="I41" s="118">
        <f>State!$Y$313</f>
        <v>0</v>
      </c>
      <c r="J41" s="44">
        <f>State!$Z$313</f>
        <v>200</v>
      </c>
      <c r="K41" s="117">
        <f t="shared" si="7"/>
        <v>0</v>
      </c>
      <c r="L41" s="38">
        <f t="shared" si="8"/>
        <v>200</v>
      </c>
      <c r="M41" s="1372" t="s">
        <v>622</v>
      </c>
    </row>
    <row r="42" spans="1:13" ht="31.5">
      <c r="A42" s="1312"/>
      <c r="B42" s="206" t="s">
        <v>423</v>
      </c>
      <c r="C42" s="1369" t="s">
        <v>424</v>
      </c>
      <c r="D42" s="1370"/>
      <c r="E42" s="1370"/>
      <c r="F42" s="1370"/>
      <c r="G42" s="1370"/>
      <c r="H42" s="1370"/>
      <c r="I42" s="1370"/>
      <c r="J42" s="1370"/>
      <c r="K42" s="1370"/>
      <c r="L42" s="1371"/>
      <c r="M42" s="1372"/>
    </row>
    <row r="43" spans="1:13" ht="15.75" customHeight="1">
      <c r="A43" s="204">
        <v>15</v>
      </c>
      <c r="B43" s="206" t="s">
        <v>425</v>
      </c>
      <c r="C43" s="48"/>
      <c r="D43" s="119">
        <f>State!$P$317</f>
        <v>0</v>
      </c>
      <c r="E43" s="48">
        <f>State!$Q$317</f>
        <v>0</v>
      </c>
      <c r="F43" s="37">
        <f>D43</f>
        <v>0</v>
      </c>
      <c r="G43" s="38">
        <f>E43+C43</f>
        <v>0</v>
      </c>
      <c r="H43" s="38"/>
      <c r="I43" s="119">
        <f>State!$Y$317</f>
        <v>0</v>
      </c>
      <c r="J43" s="48">
        <f>State!$Z$317</f>
        <v>0</v>
      </c>
      <c r="K43" s="37">
        <f>I43</f>
        <v>0</v>
      </c>
      <c r="L43" s="38">
        <f>J43+H43</f>
        <v>0</v>
      </c>
      <c r="M43" s="37" t="s">
        <v>556</v>
      </c>
    </row>
    <row r="44" spans="1:13">
      <c r="A44" s="204">
        <f>A43+1</f>
        <v>16</v>
      </c>
      <c r="B44" s="206" t="s">
        <v>426</v>
      </c>
      <c r="C44" s="48"/>
      <c r="D44" s="118">
        <f>State!$P$324</f>
        <v>8250</v>
      </c>
      <c r="E44" s="87">
        <f>State!$Q$324</f>
        <v>41.25</v>
      </c>
      <c r="F44" s="37">
        <f>D44</f>
        <v>8250</v>
      </c>
      <c r="G44" s="38">
        <f>E44+C44</f>
        <v>41.25</v>
      </c>
      <c r="H44" s="44"/>
      <c r="I44" s="118">
        <f>State!$Y$324</f>
        <v>8250</v>
      </c>
      <c r="J44" s="44">
        <f>State!$Z$324</f>
        <v>41.25</v>
      </c>
      <c r="K44" s="37">
        <f>I44</f>
        <v>8250</v>
      </c>
      <c r="L44" s="38">
        <f>J44+H44</f>
        <v>41.25</v>
      </c>
      <c r="M44" s="297" t="s">
        <v>621</v>
      </c>
    </row>
    <row r="45" spans="1:13">
      <c r="A45" s="204">
        <f>A44+1</f>
        <v>17</v>
      </c>
      <c r="B45" s="206" t="s">
        <v>427</v>
      </c>
      <c r="C45" s="48"/>
      <c r="D45" s="203"/>
      <c r="E45" s="44"/>
      <c r="F45" s="37">
        <f>D45</f>
        <v>0</v>
      </c>
      <c r="G45" s="38">
        <f>E45+C45</f>
        <v>0</v>
      </c>
      <c r="H45" s="44"/>
      <c r="I45" s="37"/>
      <c r="J45" s="44"/>
      <c r="K45" s="37">
        <f>I45</f>
        <v>0</v>
      </c>
      <c r="L45" s="38">
        <f>J45+H45</f>
        <v>0</v>
      </c>
      <c r="M45" s="37"/>
    </row>
    <row r="46" spans="1:13">
      <c r="A46" s="204">
        <f>A45+1</f>
        <v>18</v>
      </c>
      <c r="B46" s="206" t="s">
        <v>148</v>
      </c>
      <c r="C46" s="48"/>
      <c r="D46" s="118">
        <f>State!$P$332</f>
        <v>96390</v>
      </c>
      <c r="E46" s="44">
        <f>State!$Q$332+State!$Q$398</f>
        <v>26.223946699999999</v>
      </c>
      <c r="F46" s="37">
        <f>D46</f>
        <v>96390</v>
      </c>
      <c r="G46" s="38">
        <f>E46+C46</f>
        <v>26.223946699999999</v>
      </c>
      <c r="H46" s="44"/>
      <c r="I46" s="118">
        <f>State!$Y$332</f>
        <v>0</v>
      </c>
      <c r="J46" s="44">
        <f>State!$Z$332+State!$Z$398</f>
        <v>15.621046699999999</v>
      </c>
      <c r="K46" s="37">
        <f>I46</f>
        <v>0</v>
      </c>
      <c r="L46" s="38">
        <f>J46+H46</f>
        <v>15.621046699999999</v>
      </c>
      <c r="M46" s="297" t="s">
        <v>621</v>
      </c>
    </row>
    <row r="47" spans="1:13">
      <c r="A47" s="1312">
        <f>A46+1</f>
        <v>19</v>
      </c>
      <c r="B47" s="206" t="s">
        <v>428</v>
      </c>
      <c r="C47" s="48"/>
      <c r="D47" s="118">
        <f>State!$P$345</f>
        <v>4</v>
      </c>
      <c r="E47" s="44">
        <f>State!$Q$345</f>
        <v>200</v>
      </c>
      <c r="F47" s="37">
        <f>D47</f>
        <v>4</v>
      </c>
      <c r="G47" s="38">
        <f>E47+C47</f>
        <v>200</v>
      </c>
      <c r="H47" s="44"/>
      <c r="I47" s="118">
        <f>State!$Y$345</f>
        <v>4</v>
      </c>
      <c r="J47" s="44">
        <f>State!$Z$345</f>
        <v>200</v>
      </c>
      <c r="K47" s="37">
        <f>I47</f>
        <v>4</v>
      </c>
      <c r="L47" s="38">
        <f>J47+H47</f>
        <v>200</v>
      </c>
      <c r="M47" s="1373" t="s">
        <v>555</v>
      </c>
    </row>
    <row r="48" spans="1:13" ht="31.5">
      <c r="A48" s="1312"/>
      <c r="B48" s="206" t="s">
        <v>429</v>
      </c>
      <c r="C48" s="1369" t="s">
        <v>430</v>
      </c>
      <c r="D48" s="1370"/>
      <c r="E48" s="1370"/>
      <c r="F48" s="1370"/>
      <c r="G48" s="1370"/>
      <c r="H48" s="1370"/>
      <c r="I48" s="1370"/>
      <c r="J48" s="1370"/>
      <c r="K48" s="1370"/>
      <c r="L48" s="1371"/>
      <c r="M48" s="1374"/>
    </row>
    <row r="49" spans="1:15">
      <c r="A49" s="204">
        <f>A47+1</f>
        <v>20</v>
      </c>
      <c r="B49" s="206" t="s">
        <v>431</v>
      </c>
      <c r="C49" s="48"/>
      <c r="D49" s="118">
        <f>State!$P$393</f>
        <v>1</v>
      </c>
      <c r="E49" s="44">
        <f>State!$Q$393</f>
        <v>32.58</v>
      </c>
      <c r="F49" s="37">
        <f>D49</f>
        <v>1</v>
      </c>
      <c r="G49" s="38">
        <f>E49+C49</f>
        <v>32.58</v>
      </c>
      <c r="H49" s="44"/>
      <c r="I49" s="118">
        <f>State!$Y$393</f>
        <v>1</v>
      </c>
      <c r="J49" s="44">
        <f>State!$Z$393</f>
        <v>32.58</v>
      </c>
      <c r="K49" s="37">
        <f>I49</f>
        <v>1</v>
      </c>
      <c r="L49" s="38">
        <f>J49+H49</f>
        <v>32.58</v>
      </c>
      <c r="M49" s="37"/>
    </row>
    <row r="50" spans="1:15">
      <c r="A50" s="204">
        <f>A49+1</f>
        <v>21</v>
      </c>
      <c r="B50" s="206" t="s">
        <v>432</v>
      </c>
      <c r="C50" s="48"/>
      <c r="D50" s="118">
        <f>State!$P$349</f>
        <v>4572</v>
      </c>
      <c r="E50" s="44">
        <f>State!$Q$349</f>
        <v>13.716000000000001</v>
      </c>
      <c r="F50" s="37">
        <f>D50</f>
        <v>4572</v>
      </c>
      <c r="G50" s="38">
        <f>E50+C50</f>
        <v>13.716000000000001</v>
      </c>
      <c r="H50" s="44"/>
      <c r="I50" s="118">
        <f>State!$Y$349</f>
        <v>4572</v>
      </c>
      <c r="J50" s="44">
        <f>State!$Z$349</f>
        <v>13.716000000000001</v>
      </c>
      <c r="K50" s="37">
        <f>I50</f>
        <v>4572</v>
      </c>
      <c r="L50" s="38">
        <f>J50+H50</f>
        <v>13.716000000000001</v>
      </c>
      <c r="M50" s="297" t="s">
        <v>621</v>
      </c>
    </row>
    <row r="51" spans="1:15" s="42" customFormat="1">
      <c r="A51" s="1364" t="s">
        <v>38</v>
      </c>
      <c r="B51" s="1365"/>
      <c r="C51" s="88"/>
      <c r="D51" s="41">
        <f>SUM(D22:D50)</f>
        <v>115841</v>
      </c>
      <c r="E51" s="88">
        <f>SUM(E22:E50)</f>
        <v>2111.7169466999999</v>
      </c>
      <c r="F51" s="41">
        <f>SUM(F22:F50)</f>
        <v>115841</v>
      </c>
      <c r="G51" s="88">
        <f>SUM(G22:G50)</f>
        <v>2111.7169466999999</v>
      </c>
      <c r="H51" s="88"/>
      <c r="I51" s="41">
        <f>SUM(I22:I50)</f>
        <v>19451</v>
      </c>
      <c r="J51" s="88">
        <f>SUM(J22:J50)</f>
        <v>2076.1140467</v>
      </c>
      <c r="K51" s="41">
        <f>SUM(K22:K50)</f>
        <v>19451</v>
      </c>
      <c r="L51" s="88">
        <f>SUM(L22:L50)</f>
        <v>2076.1140467</v>
      </c>
      <c r="M51" s="298"/>
    </row>
    <row r="52" spans="1:15" ht="26.25" customHeight="1">
      <c r="A52" s="1366" t="s">
        <v>433</v>
      </c>
      <c r="B52" s="1367"/>
      <c r="C52" s="1367"/>
      <c r="D52" s="1367"/>
      <c r="E52" s="1367"/>
      <c r="F52" s="1367"/>
      <c r="G52" s="1367"/>
      <c r="H52" s="1367"/>
      <c r="I52" s="1367"/>
      <c r="J52" s="1367"/>
      <c r="K52" s="1367"/>
      <c r="L52" s="1367"/>
      <c r="M52" s="1368"/>
    </row>
    <row r="53" spans="1:15">
      <c r="A53" s="204">
        <v>22</v>
      </c>
      <c r="B53" s="206" t="s">
        <v>434</v>
      </c>
      <c r="C53" s="44"/>
      <c r="D53" s="122">
        <f>State!$P$261</f>
        <v>887</v>
      </c>
      <c r="E53" s="44">
        <f>State!$Q$261</f>
        <v>3506.2595999999999</v>
      </c>
      <c r="F53" s="37">
        <f t="shared" ref="F53:F65" si="9">D53</f>
        <v>887</v>
      </c>
      <c r="G53" s="38">
        <f t="shared" ref="G53:G65" si="10">E53+C53</f>
        <v>3506.2595999999999</v>
      </c>
      <c r="H53" s="48"/>
      <c r="I53" s="118">
        <f>State!$Y$261</f>
        <v>887</v>
      </c>
      <c r="J53" s="44">
        <f>State!$Z$261</f>
        <v>3506.2595999999999</v>
      </c>
      <c r="K53" s="37">
        <f t="shared" ref="K53:K65" si="11">I53</f>
        <v>887</v>
      </c>
      <c r="L53" s="38">
        <f t="shared" ref="L53:L65" si="12">J53+H53</f>
        <v>3506.2595999999999</v>
      </c>
      <c r="M53" s="297" t="s">
        <v>621</v>
      </c>
      <c r="O53" s="33">
        <f>L53+L55+L59</f>
        <v>3746.4295999999999</v>
      </c>
    </row>
    <row r="54" spans="1:15" ht="31.5">
      <c r="A54" s="204">
        <f t="shared" ref="A54:A61" si="13">A53+1</f>
        <v>23</v>
      </c>
      <c r="B54" s="40" t="s">
        <v>435</v>
      </c>
      <c r="C54" s="44">
        <f>State!$L$352</f>
        <v>0</v>
      </c>
      <c r="D54" s="50">
        <f>State!$P$352</f>
        <v>0</v>
      </c>
      <c r="E54" s="44">
        <f>State!$Q$352</f>
        <v>0</v>
      </c>
      <c r="F54" s="37">
        <f t="shared" si="9"/>
        <v>0</v>
      </c>
      <c r="G54" s="38">
        <f t="shared" si="10"/>
        <v>0</v>
      </c>
      <c r="H54" s="44">
        <f>State!$U$352</f>
        <v>0</v>
      </c>
      <c r="I54" s="50">
        <f>State!$Y$352</f>
        <v>0</v>
      </c>
      <c r="J54" s="44">
        <f>State!$Z$352</f>
        <v>0</v>
      </c>
      <c r="K54" s="37">
        <f t="shared" si="11"/>
        <v>0</v>
      </c>
      <c r="L54" s="38">
        <f t="shared" si="12"/>
        <v>0</v>
      </c>
      <c r="M54" s="37" t="s">
        <v>583</v>
      </c>
    </row>
    <row r="55" spans="1:15" ht="47.25">
      <c r="A55" s="204">
        <f t="shared" si="13"/>
        <v>24</v>
      </c>
      <c r="B55" s="40" t="s">
        <v>436</v>
      </c>
      <c r="C55" s="123">
        <f>State!$L$357</f>
        <v>0</v>
      </c>
      <c r="D55" s="50">
        <f>State!$P$357</f>
        <v>1</v>
      </c>
      <c r="E55" s="44">
        <f>State!$Q$357</f>
        <v>8.84</v>
      </c>
      <c r="F55" s="37">
        <f t="shared" si="9"/>
        <v>1</v>
      </c>
      <c r="G55" s="38">
        <f t="shared" si="10"/>
        <v>8.84</v>
      </c>
      <c r="H55" s="44">
        <f>State!$U$357</f>
        <v>0</v>
      </c>
      <c r="I55" s="50">
        <f>State!$Y$357</f>
        <v>1</v>
      </c>
      <c r="J55" s="44">
        <f>State!$Z$357</f>
        <v>8.84</v>
      </c>
      <c r="K55" s="37">
        <f t="shared" si="11"/>
        <v>1</v>
      </c>
      <c r="L55" s="38">
        <f t="shared" si="12"/>
        <v>8.84</v>
      </c>
      <c r="M55" s="37" t="s">
        <v>584</v>
      </c>
    </row>
    <row r="56" spans="1:15">
      <c r="A56" s="204">
        <f t="shared" si="13"/>
        <v>25</v>
      </c>
      <c r="B56" s="40" t="s">
        <v>437</v>
      </c>
      <c r="C56" s="44"/>
      <c r="D56" s="124"/>
      <c r="E56" s="44"/>
      <c r="F56" s="37">
        <f t="shared" si="9"/>
        <v>0</v>
      </c>
      <c r="G56" s="38">
        <f t="shared" si="10"/>
        <v>0</v>
      </c>
      <c r="H56" s="44"/>
      <c r="I56" s="45"/>
      <c r="J56" s="44"/>
      <c r="K56" s="37">
        <f t="shared" si="11"/>
        <v>0</v>
      </c>
      <c r="L56" s="38">
        <f t="shared" si="12"/>
        <v>0</v>
      </c>
      <c r="M56" s="37"/>
    </row>
    <row r="57" spans="1:15">
      <c r="A57" s="204">
        <f t="shared" si="13"/>
        <v>26</v>
      </c>
      <c r="B57" s="40" t="s">
        <v>438</v>
      </c>
      <c r="C57" s="44"/>
      <c r="D57" s="124"/>
      <c r="E57" s="44"/>
      <c r="F57" s="37">
        <f t="shared" si="9"/>
        <v>0</v>
      </c>
      <c r="G57" s="38">
        <f t="shared" si="10"/>
        <v>0</v>
      </c>
      <c r="H57" s="44"/>
      <c r="I57" s="45"/>
      <c r="J57" s="44"/>
      <c r="K57" s="37">
        <f t="shared" si="11"/>
        <v>0</v>
      </c>
      <c r="L57" s="38">
        <f t="shared" si="12"/>
        <v>0</v>
      </c>
      <c r="M57" s="37"/>
    </row>
    <row r="58" spans="1:15">
      <c r="A58" s="204">
        <f t="shared" si="13"/>
        <v>27</v>
      </c>
      <c r="B58" s="40" t="s">
        <v>439</v>
      </c>
      <c r="C58" s="44"/>
      <c r="D58" s="124"/>
      <c r="E58" s="44"/>
      <c r="F58" s="37">
        <f t="shared" si="9"/>
        <v>0</v>
      </c>
      <c r="G58" s="38">
        <f t="shared" si="10"/>
        <v>0</v>
      </c>
      <c r="H58" s="44"/>
      <c r="I58" s="45"/>
      <c r="J58" s="44"/>
      <c r="K58" s="37">
        <f t="shared" si="11"/>
        <v>0</v>
      </c>
      <c r="L58" s="38">
        <f t="shared" si="12"/>
        <v>0</v>
      </c>
      <c r="M58" s="37"/>
    </row>
    <row r="59" spans="1:15" ht="115.5" customHeight="1">
      <c r="A59" s="204">
        <f t="shared" si="13"/>
        <v>28</v>
      </c>
      <c r="B59" s="40" t="s">
        <v>440</v>
      </c>
      <c r="C59" s="44">
        <f>State!$L$361+State!$L$362+State!$L$363+State!$L$364</f>
        <v>222.33</v>
      </c>
      <c r="D59" s="50">
        <f>State!$P$361+State!$P$362+State!$P$363+State!$P$364</f>
        <v>3</v>
      </c>
      <c r="E59" s="44">
        <f>State!$Q$361+State!$Q$362+State!$Q$363+State!$Q$364</f>
        <v>9</v>
      </c>
      <c r="F59" s="37">
        <f t="shared" si="9"/>
        <v>3</v>
      </c>
      <c r="G59" s="38">
        <f t="shared" si="10"/>
        <v>231.33</v>
      </c>
      <c r="H59" s="44">
        <f>State!$U$361+State!$U$362+State!$U$363+State!$U$364</f>
        <v>222.33</v>
      </c>
      <c r="I59" s="50">
        <f>State!$Y$361+State!$Y$362+State!$Y$363+State!$Y$364</f>
        <v>3</v>
      </c>
      <c r="J59" s="44">
        <f>State!$Z$361+State!$Z$362+State!$Z$363+State!$Z$364</f>
        <v>9</v>
      </c>
      <c r="K59" s="37">
        <f t="shared" si="11"/>
        <v>3</v>
      </c>
      <c r="L59" s="38">
        <f t="shared" si="12"/>
        <v>231.33</v>
      </c>
      <c r="M59" s="37" t="s">
        <v>585</v>
      </c>
    </row>
    <row r="60" spans="1:15" ht="47.25">
      <c r="A60" s="204">
        <f t="shared" si="13"/>
        <v>29</v>
      </c>
      <c r="B60" s="40" t="s">
        <v>441</v>
      </c>
      <c r="C60" s="44">
        <f>State!$L$372</f>
        <v>0</v>
      </c>
      <c r="D60" s="50">
        <f>State!$P$372</f>
        <v>0</v>
      </c>
      <c r="E60" s="44">
        <f>State!$Q$372</f>
        <v>0</v>
      </c>
      <c r="F60" s="37">
        <f t="shared" si="9"/>
        <v>0</v>
      </c>
      <c r="G60" s="38">
        <f t="shared" si="10"/>
        <v>0</v>
      </c>
      <c r="H60" s="44">
        <f>State!$U$372</f>
        <v>0</v>
      </c>
      <c r="I60" s="50">
        <f>State!$Y$372</f>
        <v>0</v>
      </c>
      <c r="J60" s="44">
        <f>State!$Z$372</f>
        <v>0</v>
      </c>
      <c r="K60" s="37">
        <f t="shared" si="11"/>
        <v>0</v>
      </c>
      <c r="L60" s="38">
        <f t="shared" si="12"/>
        <v>0</v>
      </c>
      <c r="M60" s="37" t="s">
        <v>586</v>
      </c>
    </row>
    <row r="61" spans="1:15" ht="31.5">
      <c r="A61" s="1312">
        <f t="shared" si="13"/>
        <v>30</v>
      </c>
      <c r="B61" s="40" t="s">
        <v>442</v>
      </c>
      <c r="C61" s="44"/>
      <c r="D61" s="50">
        <f>State!$P$366+State!P369</f>
        <v>138</v>
      </c>
      <c r="E61" s="44">
        <f>State!$Q$366+State!Q369</f>
        <v>69</v>
      </c>
      <c r="F61" s="37">
        <f t="shared" si="9"/>
        <v>138</v>
      </c>
      <c r="G61" s="38">
        <f t="shared" si="10"/>
        <v>69</v>
      </c>
      <c r="H61" s="44"/>
      <c r="I61" s="50">
        <f>State!Y369</f>
        <v>0</v>
      </c>
      <c r="J61" s="44">
        <f>State!Z369</f>
        <v>0</v>
      </c>
      <c r="K61" s="37">
        <f t="shared" si="11"/>
        <v>0</v>
      </c>
      <c r="L61" s="38">
        <f t="shared" si="12"/>
        <v>0</v>
      </c>
      <c r="M61" s="37" t="s">
        <v>620</v>
      </c>
    </row>
    <row r="62" spans="1:15">
      <c r="A62" s="1312"/>
      <c r="B62" s="40" t="s">
        <v>443</v>
      </c>
      <c r="C62" s="44"/>
      <c r="D62" s="50">
        <f>State!$P$365</f>
        <v>0</v>
      </c>
      <c r="E62" s="44">
        <f>State!$Q$365</f>
        <v>0</v>
      </c>
      <c r="F62" s="37">
        <f t="shared" si="9"/>
        <v>0</v>
      </c>
      <c r="G62" s="38">
        <f t="shared" si="10"/>
        <v>0</v>
      </c>
      <c r="H62" s="44"/>
      <c r="I62" s="50">
        <f>State!$Y$365</f>
        <v>0</v>
      </c>
      <c r="J62" s="44">
        <f>State!$Z$365</f>
        <v>0</v>
      </c>
      <c r="K62" s="37">
        <f t="shared" si="11"/>
        <v>0</v>
      </c>
      <c r="L62" s="38">
        <f t="shared" si="12"/>
        <v>0</v>
      </c>
      <c r="M62" s="37" t="s">
        <v>556</v>
      </c>
    </row>
    <row r="63" spans="1:15">
      <c r="A63" s="1312"/>
      <c r="B63" s="40" t="s">
        <v>444</v>
      </c>
      <c r="C63" s="44"/>
      <c r="D63" s="50">
        <f>State!$P$370</f>
        <v>0</v>
      </c>
      <c r="E63" s="44">
        <f>State!$Q$370</f>
        <v>0</v>
      </c>
      <c r="F63" s="37">
        <f t="shared" si="9"/>
        <v>0</v>
      </c>
      <c r="G63" s="38">
        <f t="shared" si="10"/>
        <v>0</v>
      </c>
      <c r="H63" s="44"/>
      <c r="I63" s="50">
        <f>State!$Y$370</f>
        <v>0</v>
      </c>
      <c r="J63" s="44">
        <f>State!$Z$370</f>
        <v>0</v>
      </c>
      <c r="K63" s="37">
        <f t="shared" si="11"/>
        <v>0</v>
      </c>
      <c r="L63" s="38">
        <f t="shared" si="12"/>
        <v>0</v>
      </c>
      <c r="M63" s="37" t="s">
        <v>556</v>
      </c>
    </row>
    <row r="64" spans="1:15" ht="31.5">
      <c r="A64" s="204">
        <f>A61+1</f>
        <v>31</v>
      </c>
      <c r="B64" s="40" t="s">
        <v>445</v>
      </c>
      <c r="C64" s="44">
        <f>State!$L$373+State!$L$374</f>
        <v>0</v>
      </c>
      <c r="D64" s="50">
        <f>State!$P$373+State!$P$374</f>
        <v>6</v>
      </c>
      <c r="E64" s="44">
        <f>State!$Q$373+State!$Q$374</f>
        <v>13.1</v>
      </c>
      <c r="F64" s="37">
        <f t="shared" si="9"/>
        <v>6</v>
      </c>
      <c r="G64" s="38">
        <f t="shared" si="10"/>
        <v>13.1</v>
      </c>
      <c r="H64" s="44">
        <f>State!$U$373+State!$U$374</f>
        <v>0</v>
      </c>
      <c r="I64" s="50">
        <f>State!$Y$373+State!$Y$374</f>
        <v>6</v>
      </c>
      <c r="J64" s="44">
        <f>State!$Z$373+State!$Z$374</f>
        <v>13.1</v>
      </c>
      <c r="K64" s="37">
        <f t="shared" si="11"/>
        <v>6</v>
      </c>
      <c r="L64" s="38">
        <f t="shared" si="12"/>
        <v>13.1</v>
      </c>
      <c r="M64" s="37" t="s">
        <v>587</v>
      </c>
    </row>
    <row r="65" spans="1:14">
      <c r="A65" s="1312">
        <f>A64+1</f>
        <v>32</v>
      </c>
      <c r="B65" s="206" t="s">
        <v>446</v>
      </c>
      <c r="C65" s="44"/>
      <c r="D65" s="50">
        <f>State!$P$335</f>
        <v>1201</v>
      </c>
      <c r="E65" s="44">
        <f>State!$Q$335</f>
        <v>90.074999999999989</v>
      </c>
      <c r="F65" s="37">
        <f t="shared" si="9"/>
        <v>1201</v>
      </c>
      <c r="G65" s="38">
        <f t="shared" si="10"/>
        <v>90.074999999999989</v>
      </c>
      <c r="H65" s="44"/>
      <c r="I65" s="118">
        <f>State!$Y$335</f>
        <v>1201</v>
      </c>
      <c r="J65" s="44">
        <f>State!$Z$335</f>
        <v>90.074999999999989</v>
      </c>
      <c r="K65" s="37">
        <f t="shared" si="11"/>
        <v>1201</v>
      </c>
      <c r="L65" s="38">
        <f t="shared" si="12"/>
        <v>90.074999999999989</v>
      </c>
      <c r="M65" s="37" t="s">
        <v>588</v>
      </c>
    </row>
    <row r="66" spans="1:14">
      <c r="A66" s="1312"/>
      <c r="B66" s="206" t="s">
        <v>447</v>
      </c>
      <c r="C66" s="1369" t="s">
        <v>448</v>
      </c>
      <c r="D66" s="1370"/>
      <c r="E66" s="1370"/>
      <c r="F66" s="1370"/>
      <c r="G66" s="1370"/>
      <c r="H66" s="1370"/>
      <c r="I66" s="1370"/>
      <c r="J66" s="1370"/>
      <c r="K66" s="1370"/>
      <c r="L66" s="1371"/>
      <c r="M66" s="37"/>
    </row>
    <row r="67" spans="1:14">
      <c r="A67" s="204">
        <f>A65+1</f>
        <v>33</v>
      </c>
      <c r="B67" s="37" t="s">
        <v>449</v>
      </c>
      <c r="C67" s="85"/>
      <c r="D67" s="49"/>
      <c r="E67" s="44"/>
      <c r="F67" s="37">
        <f>D67</f>
        <v>0</v>
      </c>
      <c r="G67" s="38">
        <f>E67+C67</f>
        <v>0</v>
      </c>
      <c r="H67" s="44"/>
      <c r="I67" s="45"/>
      <c r="J67" s="44"/>
      <c r="K67" s="37">
        <f>I67</f>
        <v>0</v>
      </c>
      <c r="L67" s="38">
        <f>J67+H67</f>
        <v>0</v>
      </c>
      <c r="M67" s="37"/>
    </row>
    <row r="68" spans="1:14">
      <c r="A68" s="204">
        <f>A67+1</f>
        <v>34</v>
      </c>
      <c r="B68" s="37" t="s">
        <v>450</v>
      </c>
      <c r="C68" s="85"/>
      <c r="D68" s="49"/>
      <c r="E68" s="44"/>
      <c r="F68" s="37">
        <f>D68</f>
        <v>0</v>
      </c>
      <c r="G68" s="38">
        <f>E68+C68</f>
        <v>0</v>
      </c>
      <c r="H68" s="44"/>
      <c r="I68" s="45"/>
      <c r="J68" s="44"/>
      <c r="K68" s="37">
        <f>I68</f>
        <v>0</v>
      </c>
      <c r="L68" s="38">
        <f>J68+H68</f>
        <v>0</v>
      </c>
      <c r="M68" s="37"/>
    </row>
    <row r="69" spans="1:14" ht="31.5">
      <c r="A69" s="204">
        <f>A68+1</f>
        <v>35</v>
      </c>
      <c r="B69" s="40" t="s">
        <v>451</v>
      </c>
      <c r="C69" s="120"/>
      <c r="D69" s="49"/>
      <c r="E69" s="44"/>
      <c r="F69" s="37">
        <f>D69</f>
        <v>0</v>
      </c>
      <c r="G69" s="38">
        <f>E69+C69</f>
        <v>0</v>
      </c>
      <c r="H69" s="44"/>
      <c r="I69" s="45"/>
      <c r="J69" s="44"/>
      <c r="K69" s="37">
        <f>I69</f>
        <v>0</v>
      </c>
      <c r="L69" s="38">
        <f>J69+H69</f>
        <v>0</v>
      </c>
      <c r="M69" s="37"/>
    </row>
    <row r="70" spans="1:14" ht="31.5" customHeight="1">
      <c r="A70" s="204">
        <f>A69+1</f>
        <v>36</v>
      </c>
      <c r="B70" s="40" t="s">
        <v>452</v>
      </c>
      <c r="C70" s="1313" t="s">
        <v>453</v>
      </c>
      <c r="D70" s="1313"/>
      <c r="E70" s="1313"/>
      <c r="F70" s="1313"/>
      <c r="G70" s="1313"/>
      <c r="H70" s="1313"/>
      <c r="I70" s="1313"/>
      <c r="J70" s="1313"/>
      <c r="K70" s="1313"/>
      <c r="L70" s="1313"/>
      <c r="M70" s="37"/>
    </row>
    <row r="71" spans="1:14" ht="15.75" customHeight="1">
      <c r="A71" s="204">
        <f>A70+1</f>
        <v>37</v>
      </c>
      <c r="B71" s="37" t="s">
        <v>454</v>
      </c>
      <c r="C71" s="1313" t="s">
        <v>455</v>
      </c>
      <c r="D71" s="1313"/>
      <c r="E71" s="1313"/>
      <c r="F71" s="1313"/>
      <c r="G71" s="1313"/>
      <c r="H71" s="1313"/>
      <c r="I71" s="1313"/>
      <c r="J71" s="1313"/>
      <c r="K71" s="1313"/>
      <c r="L71" s="1313"/>
      <c r="M71" s="37"/>
    </row>
    <row r="72" spans="1:14" ht="15.75" customHeight="1">
      <c r="A72" s="204">
        <f>A71+1</f>
        <v>38</v>
      </c>
      <c r="B72" s="40" t="s">
        <v>456</v>
      </c>
      <c r="C72" s="1313" t="s">
        <v>457</v>
      </c>
      <c r="D72" s="1313"/>
      <c r="E72" s="1313"/>
      <c r="F72" s="1313"/>
      <c r="G72" s="1313"/>
      <c r="H72" s="1313"/>
      <c r="I72" s="1313"/>
      <c r="J72" s="1313"/>
      <c r="K72" s="1313"/>
      <c r="L72" s="1313"/>
      <c r="M72" s="37"/>
    </row>
    <row r="73" spans="1:14" s="42" customFormat="1" ht="21" customHeight="1">
      <c r="A73" s="41"/>
      <c r="B73" s="202" t="s">
        <v>391</v>
      </c>
      <c r="C73" s="88">
        <f t="shared" ref="C73:L73" si="14">SUM(C53:C72)</f>
        <v>222.33</v>
      </c>
      <c r="D73" s="41">
        <f t="shared" si="14"/>
        <v>2236</v>
      </c>
      <c r="E73" s="88">
        <f t="shared" si="14"/>
        <v>3696.2745999999997</v>
      </c>
      <c r="F73" s="41">
        <f t="shared" si="14"/>
        <v>2236</v>
      </c>
      <c r="G73" s="88">
        <f t="shared" si="14"/>
        <v>3918.6045999999997</v>
      </c>
      <c r="H73" s="88">
        <f t="shared" si="14"/>
        <v>222.33</v>
      </c>
      <c r="I73" s="41">
        <f t="shared" si="14"/>
        <v>2098</v>
      </c>
      <c r="J73" s="88">
        <f t="shared" si="14"/>
        <v>3627.2745999999997</v>
      </c>
      <c r="K73" s="41">
        <f t="shared" si="14"/>
        <v>2098</v>
      </c>
      <c r="L73" s="88">
        <f t="shared" si="14"/>
        <v>3849.6045999999997</v>
      </c>
      <c r="M73" s="298"/>
    </row>
    <row r="74" spans="1:14" s="42" customFormat="1">
      <c r="A74" s="41"/>
      <c r="B74" s="202" t="s">
        <v>458</v>
      </c>
      <c r="C74" s="88">
        <f t="shared" ref="C74:L74" si="15">C20+C51+C73</f>
        <v>222.33</v>
      </c>
      <c r="D74" s="41">
        <f t="shared" si="15"/>
        <v>247781</v>
      </c>
      <c r="E74" s="88">
        <f t="shared" si="15"/>
        <v>6616.7140466999999</v>
      </c>
      <c r="F74" s="41">
        <f t="shared" si="15"/>
        <v>247781</v>
      </c>
      <c r="G74" s="88">
        <f t="shared" si="15"/>
        <v>6839.0440466999999</v>
      </c>
      <c r="H74" s="88">
        <f t="shared" si="15"/>
        <v>222.33</v>
      </c>
      <c r="I74" s="41">
        <f t="shared" si="15"/>
        <v>151253</v>
      </c>
      <c r="J74" s="88">
        <f t="shared" si="15"/>
        <v>6512.1111467000001</v>
      </c>
      <c r="K74" s="41">
        <f t="shared" si="15"/>
        <v>151253</v>
      </c>
      <c r="L74" s="88">
        <f t="shared" si="15"/>
        <v>6734.4411467</v>
      </c>
      <c r="M74" s="298"/>
    </row>
    <row r="76" spans="1:14">
      <c r="L76" s="93" t="s">
        <v>459</v>
      </c>
    </row>
    <row r="77" spans="1:14">
      <c r="C77" s="93">
        <f>State!$L$513</f>
        <v>222.33</v>
      </c>
      <c r="D77" s="211">
        <f>State!R513</f>
        <v>248989</v>
      </c>
      <c r="E77" s="93">
        <f>State!$Q$513</f>
        <v>6751.6640466999997</v>
      </c>
      <c r="G77" s="93">
        <f>State!S513</f>
        <v>6973.9940466999997</v>
      </c>
      <c r="H77" s="93">
        <f>State!$U$513</f>
        <v>222.33</v>
      </c>
      <c r="I77" s="211">
        <f>State!Y513</f>
        <v>152456</v>
      </c>
      <c r="J77" s="93">
        <f>State!$Z$513</f>
        <v>6512.1111467000001</v>
      </c>
      <c r="L77" s="93">
        <f>State!AB513</f>
        <v>6734.4411467</v>
      </c>
      <c r="N77" s="33">
        <f>L73+L51+L20</f>
        <v>6734.4411466999991</v>
      </c>
    </row>
    <row r="78" spans="1:14">
      <c r="C78" s="93">
        <f>C77-C74</f>
        <v>0</v>
      </c>
      <c r="D78" s="211">
        <f>D77-D74</f>
        <v>1208</v>
      </c>
      <c r="E78" s="93">
        <f>E77-E74</f>
        <v>134.94999999999982</v>
      </c>
      <c r="G78" s="93">
        <f>G77-G74</f>
        <v>134.94999999999982</v>
      </c>
      <c r="H78" s="93">
        <f>H77-H74</f>
        <v>0</v>
      </c>
      <c r="I78" s="211">
        <f>I77-I74</f>
        <v>1203</v>
      </c>
      <c r="J78" s="93">
        <f>J77-J74</f>
        <v>0</v>
      </c>
      <c r="L78" s="93">
        <f>L77-L74</f>
        <v>0</v>
      </c>
    </row>
    <row r="81" spans="11:11">
      <c r="K81" s="93">
        <f>L18/L74*100</f>
        <v>3.4746758476709578</v>
      </c>
    </row>
    <row r="82" spans="11:11">
      <c r="K82" s="93">
        <f>L50/L74*100</f>
        <v>0.2036694612250208</v>
      </c>
    </row>
  </sheetData>
  <mergeCells count="33">
    <mergeCell ref="C72:L72"/>
    <mergeCell ref="A52:M52"/>
    <mergeCell ref="A65:A66"/>
    <mergeCell ref="C66:L66"/>
    <mergeCell ref="C70:L70"/>
    <mergeCell ref="C71:L71"/>
    <mergeCell ref="A61:A63"/>
    <mergeCell ref="A51:B51"/>
    <mergeCell ref="A6:M6"/>
    <mergeCell ref="A8:A12"/>
    <mergeCell ref="A18:A19"/>
    <mergeCell ref="C19:L19"/>
    <mergeCell ref="A20:B20"/>
    <mergeCell ref="A21:M21"/>
    <mergeCell ref="A23:A35"/>
    <mergeCell ref="A37:A39"/>
    <mergeCell ref="M41:M42"/>
    <mergeCell ref="C42:L42"/>
    <mergeCell ref="A47:A48"/>
    <mergeCell ref="M47:M48"/>
    <mergeCell ref="C48:L48"/>
    <mergeCell ref="A41:A42"/>
    <mergeCell ref="A2:M2"/>
    <mergeCell ref="A3:B3"/>
    <mergeCell ref="C3:G3"/>
    <mergeCell ref="H3:L3"/>
    <mergeCell ref="M3:M5"/>
    <mergeCell ref="A4:A5"/>
    <mergeCell ref="B4:B5"/>
    <mergeCell ref="D4:E4"/>
    <mergeCell ref="F4:G4"/>
    <mergeCell ref="I4:J4"/>
    <mergeCell ref="K4:L4"/>
  </mergeCells>
  <pageMargins left="0.7" right="0.7" top="0.75" bottom="0.75" header="0.3" footer="0.3"/>
  <pageSetup scale="47" orientation="landscape" r:id="rId1"/>
</worksheet>
</file>

<file path=xl/worksheets/sheet13.xml><?xml version="1.0" encoding="utf-8"?>
<worksheet xmlns="http://schemas.openxmlformats.org/spreadsheetml/2006/main" xmlns:r="http://schemas.openxmlformats.org/officeDocument/2006/relationships">
  <sheetPr>
    <tabColor rgb="FF00B0F0"/>
  </sheetPr>
  <dimension ref="A1:H3"/>
  <sheetViews>
    <sheetView workbookViewId="0">
      <selection activeCell="L20" sqref="L20"/>
    </sheetView>
  </sheetViews>
  <sheetFormatPr defaultRowHeight="15"/>
  <cols>
    <col min="1" max="1" width="12.7109375" style="201" customWidth="1"/>
    <col min="2" max="2" width="15.7109375" style="201" customWidth="1"/>
    <col min="3" max="3" width="12.85546875" style="201" customWidth="1"/>
    <col min="4" max="4" width="15.85546875" style="201" customWidth="1"/>
    <col min="5" max="5" width="11.5703125" style="201" customWidth="1"/>
    <col min="6" max="6" width="15.7109375" style="201" customWidth="1"/>
    <col min="7" max="7" width="15.140625" style="201" customWidth="1"/>
    <col min="8" max="8" width="13" style="201" customWidth="1"/>
    <col min="9" max="16384" width="9.140625" style="201"/>
  </cols>
  <sheetData>
    <row r="1" spans="1:8" ht="30" customHeight="1">
      <c r="A1" s="1375" t="s">
        <v>460</v>
      </c>
      <c r="B1" s="1375" t="s">
        <v>461</v>
      </c>
      <c r="C1" s="1375" t="s">
        <v>462</v>
      </c>
      <c r="D1" s="1375" t="s">
        <v>463</v>
      </c>
      <c r="E1" s="1375" t="s">
        <v>464</v>
      </c>
      <c r="F1" s="1375" t="s">
        <v>465</v>
      </c>
      <c r="G1" s="1375"/>
      <c r="H1" s="1375"/>
    </row>
    <row r="2" spans="1:8" ht="42.75" customHeight="1">
      <c r="A2" s="1375"/>
      <c r="B2" s="1375"/>
      <c r="C2" s="1375"/>
      <c r="D2" s="1375"/>
      <c r="E2" s="1375"/>
      <c r="F2" s="209" t="s">
        <v>466</v>
      </c>
      <c r="G2" s="209" t="s">
        <v>462</v>
      </c>
      <c r="H2" s="209" t="s">
        <v>38</v>
      </c>
    </row>
    <row r="3" spans="1:8" ht="22.5" customHeight="1">
      <c r="A3" s="52">
        <f>State!AB513</f>
        <v>6734.4411467</v>
      </c>
      <c r="B3" s="52">
        <f>State!AB381+State!AB406</f>
        <v>253.27</v>
      </c>
      <c r="C3" s="52">
        <f>A3-B3</f>
        <v>6481.1711466999996</v>
      </c>
      <c r="D3" s="52">
        <v>0</v>
      </c>
      <c r="E3" s="52">
        <f>+C3-D3</f>
        <v>6481.1711466999996</v>
      </c>
      <c r="F3" s="52">
        <f>B3*90%</f>
        <v>227.94300000000001</v>
      </c>
      <c r="G3" s="52">
        <f>E3*90%</f>
        <v>5833.0540320299997</v>
      </c>
      <c r="H3" s="52">
        <f>+G3+F3</f>
        <v>6060.9970320299999</v>
      </c>
    </row>
  </sheetData>
  <mergeCells count="6">
    <mergeCell ref="F1:H1"/>
    <mergeCell ref="A1:A2"/>
    <mergeCell ref="B1:B2"/>
    <mergeCell ref="C1:C2"/>
    <mergeCell ref="D1:D2"/>
    <mergeCell ref="E1:E2"/>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sheetPr>
    <tabColor rgb="FF00B0F0"/>
  </sheetPr>
  <dimension ref="A1:J9"/>
  <sheetViews>
    <sheetView view="pageBreakPreview" zoomScaleSheetLayoutView="100" workbookViewId="0">
      <selection activeCell="L20" sqref="L20"/>
    </sheetView>
  </sheetViews>
  <sheetFormatPr defaultRowHeight="15"/>
  <cols>
    <col min="1" max="1" width="7.85546875" style="201" customWidth="1"/>
    <col min="2" max="2" width="15.28515625" style="201" customWidth="1"/>
    <col min="3" max="3" width="11.5703125" style="201" customWidth="1"/>
    <col min="4" max="4" width="11.28515625" style="201" customWidth="1"/>
    <col min="5" max="5" width="12.7109375" style="201" customWidth="1"/>
    <col min="6" max="6" width="13.5703125" style="201" customWidth="1"/>
    <col min="7" max="7" width="11.7109375" style="201" customWidth="1"/>
    <col min="8" max="8" width="11.5703125" style="201" customWidth="1"/>
    <col min="9" max="9" width="11.42578125" style="201" customWidth="1"/>
    <col min="10" max="10" width="11.7109375" style="201" customWidth="1"/>
    <col min="11" max="16384" width="9.140625" style="201"/>
  </cols>
  <sheetData>
    <row r="1" spans="1:10" s="53" customFormat="1" ht="33.75" customHeight="1">
      <c r="A1" s="1376" t="s">
        <v>472</v>
      </c>
      <c r="B1" s="1376"/>
      <c r="C1" s="1376"/>
      <c r="D1" s="1376"/>
      <c r="E1" s="1376"/>
      <c r="F1" s="1376"/>
      <c r="G1" s="1376"/>
      <c r="H1" s="1376"/>
      <c r="I1" s="1376"/>
      <c r="J1" s="1376"/>
    </row>
    <row r="2" spans="1:10" s="53" customFormat="1" ht="15.75">
      <c r="A2" s="1345" t="s">
        <v>467</v>
      </c>
      <c r="B2" s="1345" t="s">
        <v>468</v>
      </c>
      <c r="C2" s="1345" t="s">
        <v>469</v>
      </c>
      <c r="D2" s="1345"/>
      <c r="E2" s="1345"/>
      <c r="F2" s="1345"/>
      <c r="G2" s="1345" t="s">
        <v>470</v>
      </c>
      <c r="H2" s="1345"/>
      <c r="I2" s="1345"/>
      <c r="J2" s="1345"/>
    </row>
    <row r="3" spans="1:10" s="53" customFormat="1" ht="31.5">
      <c r="A3" s="1345"/>
      <c r="B3" s="1345"/>
      <c r="C3" s="54" t="s">
        <v>287</v>
      </c>
      <c r="D3" s="54" t="s">
        <v>473</v>
      </c>
      <c r="E3" s="54" t="s">
        <v>471</v>
      </c>
      <c r="F3" s="54" t="s">
        <v>391</v>
      </c>
      <c r="G3" s="54" t="s">
        <v>287</v>
      </c>
      <c r="H3" s="54" t="s">
        <v>473</v>
      </c>
      <c r="I3" s="54" t="s">
        <v>289</v>
      </c>
      <c r="J3" s="54" t="s">
        <v>391</v>
      </c>
    </row>
    <row r="4" spans="1:10" ht="15.75">
      <c r="A4" s="54">
        <v>1</v>
      </c>
      <c r="B4" s="55" t="s">
        <v>4</v>
      </c>
      <c r="C4" s="56">
        <f>State!L400</f>
        <v>222.33</v>
      </c>
      <c r="D4" s="56"/>
      <c r="E4" s="56">
        <f>State!Q400</f>
        <v>6675.5640466999994</v>
      </c>
      <c r="F4" s="56">
        <f>SUM(C4:E4)</f>
        <v>6897.8940466999993</v>
      </c>
      <c r="G4" s="56">
        <f>State!U400</f>
        <v>222.33</v>
      </c>
      <c r="H4" s="56"/>
      <c r="I4" s="56">
        <f>State!Z400</f>
        <v>6436.0111466999997</v>
      </c>
      <c r="J4" s="57">
        <f>SUM(G4:I4)</f>
        <v>6658.3411466999996</v>
      </c>
    </row>
    <row r="5" spans="1:10" ht="15.75">
      <c r="A5" s="54">
        <v>2</v>
      </c>
      <c r="B5" s="55" t="s">
        <v>383</v>
      </c>
      <c r="C5" s="56">
        <f>State!L512</f>
        <v>0</v>
      </c>
      <c r="D5" s="56"/>
      <c r="E5" s="56">
        <f>State!Q512</f>
        <v>76.100000000000023</v>
      </c>
      <c r="F5" s="56">
        <f>SUM(C5:E5)</f>
        <v>76.100000000000023</v>
      </c>
      <c r="G5" s="56">
        <f>State!U512</f>
        <v>0</v>
      </c>
      <c r="H5" s="56"/>
      <c r="I5" s="56">
        <f>State!Z512</f>
        <v>76.100000000000023</v>
      </c>
      <c r="J5" s="57">
        <f>SUM(G5:I5)</f>
        <v>76.100000000000023</v>
      </c>
    </row>
    <row r="6" spans="1:10" ht="15.75">
      <c r="A6" s="54"/>
      <c r="B6" s="54" t="s">
        <v>391</v>
      </c>
      <c r="C6" s="57">
        <f t="shared" ref="C6:J6" si="0">SUM(C4:C5)</f>
        <v>222.33</v>
      </c>
      <c r="D6" s="57">
        <f t="shared" si="0"/>
        <v>0</v>
      </c>
      <c r="E6" s="57">
        <f t="shared" si="0"/>
        <v>6751.6640466999997</v>
      </c>
      <c r="F6" s="57">
        <f t="shared" si="0"/>
        <v>6973.9940466999997</v>
      </c>
      <c r="G6" s="57">
        <f t="shared" si="0"/>
        <v>222.33</v>
      </c>
      <c r="H6" s="57">
        <f t="shared" si="0"/>
        <v>0</v>
      </c>
      <c r="I6" s="57">
        <f t="shared" si="0"/>
        <v>6512.1111467000001</v>
      </c>
      <c r="J6" s="57">
        <f t="shared" si="0"/>
        <v>6734.4411467</v>
      </c>
    </row>
    <row r="7" spans="1:10">
      <c r="A7" s="58"/>
      <c r="B7" s="59"/>
      <c r="C7" s="60"/>
      <c r="D7" s="60"/>
      <c r="E7" s="60"/>
      <c r="F7" s="60"/>
      <c r="G7" s="60"/>
      <c r="H7" s="60"/>
      <c r="I7" s="60"/>
      <c r="J7" s="60"/>
    </row>
    <row r="8" spans="1:10">
      <c r="A8" s="58"/>
      <c r="B8" s="59"/>
      <c r="C8" s="60">
        <f>State!L513</f>
        <v>222.33</v>
      </c>
      <c r="D8" s="60"/>
      <c r="E8" s="60">
        <f>State!Q513</f>
        <v>6751.6640466999997</v>
      </c>
      <c r="F8" s="60">
        <f>SUM(C8:E8)</f>
        <v>6973.9940466999997</v>
      </c>
      <c r="G8" s="60">
        <f>State!U513</f>
        <v>222.33</v>
      </c>
      <c r="H8" s="60"/>
      <c r="I8" s="60">
        <f>State!Z513</f>
        <v>6512.1111467000001</v>
      </c>
      <c r="J8" s="60">
        <f>SUM(G8:I8)</f>
        <v>6734.4411467</v>
      </c>
    </row>
    <row r="9" spans="1:10">
      <c r="A9" s="58"/>
      <c r="B9" s="59"/>
      <c r="C9" s="60">
        <f>C6-C8</f>
        <v>0</v>
      </c>
      <c r="D9" s="60"/>
      <c r="E9" s="60">
        <f>E6-E8</f>
        <v>0</v>
      </c>
      <c r="F9" s="60">
        <f>F6-F8</f>
        <v>0</v>
      </c>
      <c r="G9" s="60">
        <f>G6-G8</f>
        <v>0</v>
      </c>
      <c r="H9" s="60"/>
      <c r="I9" s="60">
        <f>I6-I8</f>
        <v>0</v>
      </c>
      <c r="J9" s="60">
        <f>J6-J8</f>
        <v>0</v>
      </c>
    </row>
  </sheetData>
  <mergeCells count="5">
    <mergeCell ref="A1:J1"/>
    <mergeCell ref="A2:A3"/>
    <mergeCell ref="B2:B3"/>
    <mergeCell ref="C2:F2"/>
    <mergeCell ref="G2:J2"/>
  </mergeCells>
  <pageMargins left="0.7" right="0.7"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dimension ref="A1:K94"/>
  <sheetViews>
    <sheetView showZeros="0" zoomScale="80" zoomScaleNormal="80" zoomScaleSheetLayoutView="85" workbookViewId="0">
      <pane xSplit="2" ySplit="5" topLeftCell="D75" activePane="bottomRight" state="frozen"/>
      <selection activeCell="L89" sqref="L89"/>
      <selection pane="topRight" activeCell="L89" sqref="L89"/>
      <selection pane="bottomLeft" activeCell="L89" sqref="L89"/>
      <selection pane="bottomRight" activeCell="H3" sqref="H3:J3"/>
    </sheetView>
  </sheetViews>
  <sheetFormatPr defaultRowHeight="15"/>
  <cols>
    <col min="1" max="1" width="7.5703125" style="527" customWidth="1"/>
    <col min="2" max="2" width="35.5703125" style="527" customWidth="1"/>
    <col min="3" max="3" width="11.28515625" style="405" bestFit="1" customWidth="1"/>
    <col min="4" max="4" width="12.85546875" style="417" customWidth="1"/>
    <col min="5" max="5" width="12.42578125" style="418" bestFit="1" customWidth="1"/>
    <col min="6" max="6" width="15.7109375" style="417" bestFit="1" customWidth="1"/>
    <col min="7" max="7" width="13.7109375" style="419" bestFit="1" customWidth="1"/>
    <col min="8" max="8" width="12" style="417" bestFit="1" customWidth="1"/>
    <col min="9" max="9" width="12.140625" style="418" customWidth="1"/>
    <col min="10" max="10" width="12.5703125" style="420" bestFit="1" customWidth="1"/>
    <col min="11" max="11" width="11.7109375" style="527" customWidth="1"/>
    <col min="12" max="254" width="9.140625" style="527"/>
    <col min="255" max="255" width="30.5703125" style="527" customWidth="1"/>
    <col min="256" max="256" width="10.5703125" style="527" bestFit="1" customWidth="1"/>
    <col min="257" max="257" width="12.85546875" style="527" customWidth="1"/>
    <col min="258" max="258" width="11.7109375" style="527" bestFit="1" customWidth="1"/>
    <col min="259" max="259" width="15.7109375" style="527" bestFit="1" customWidth="1"/>
    <col min="260" max="260" width="11.7109375" style="527" bestFit="1" customWidth="1"/>
    <col min="261" max="261" width="18" style="527" customWidth="1"/>
    <col min="262" max="262" width="10" style="527" bestFit="1" customWidth="1"/>
    <col min="263" max="263" width="11.7109375" style="527" bestFit="1" customWidth="1"/>
    <col min="264" max="264" width="10" style="527" bestFit="1" customWidth="1"/>
    <col min="265" max="265" width="11.7109375" style="527" bestFit="1" customWidth="1"/>
    <col min="266" max="266" width="50" style="527" customWidth="1"/>
    <col min="267" max="510" width="9.140625" style="527"/>
    <col min="511" max="511" width="30.5703125" style="527" customWidth="1"/>
    <col min="512" max="512" width="10.5703125" style="527" bestFit="1" customWidth="1"/>
    <col min="513" max="513" width="12.85546875" style="527" customWidth="1"/>
    <col min="514" max="514" width="11.7109375" style="527" bestFit="1" customWidth="1"/>
    <col min="515" max="515" width="15.7109375" style="527" bestFit="1" customWidth="1"/>
    <col min="516" max="516" width="11.7109375" style="527" bestFit="1" customWidth="1"/>
    <col min="517" max="517" width="18" style="527" customWidth="1"/>
    <col min="518" max="518" width="10" style="527" bestFit="1" customWidth="1"/>
    <col min="519" max="519" width="11.7109375" style="527" bestFit="1" customWidth="1"/>
    <col min="520" max="520" width="10" style="527" bestFit="1" customWidth="1"/>
    <col min="521" max="521" width="11.7109375" style="527" bestFit="1" customWidth="1"/>
    <col min="522" max="522" width="50" style="527" customWidth="1"/>
    <col min="523" max="766" width="9.140625" style="527"/>
    <col min="767" max="767" width="30.5703125" style="527" customWidth="1"/>
    <col min="768" max="768" width="10.5703125" style="527" bestFit="1" customWidth="1"/>
    <col min="769" max="769" width="12.85546875" style="527" customWidth="1"/>
    <col min="770" max="770" width="11.7109375" style="527" bestFit="1" customWidth="1"/>
    <col min="771" max="771" width="15.7109375" style="527" bestFit="1" customWidth="1"/>
    <col min="772" max="772" width="11.7109375" style="527" bestFit="1" customWidth="1"/>
    <col min="773" max="773" width="18" style="527" customWidth="1"/>
    <col min="774" max="774" width="10" style="527" bestFit="1" customWidth="1"/>
    <col min="775" max="775" width="11.7109375" style="527" bestFit="1" customWidth="1"/>
    <col min="776" max="776" width="10" style="527" bestFit="1" customWidth="1"/>
    <col min="777" max="777" width="11.7109375" style="527" bestFit="1" customWidth="1"/>
    <col min="778" max="778" width="50" style="527" customWidth="1"/>
    <col min="779" max="1022" width="9.140625" style="527"/>
    <col min="1023" max="1023" width="30.5703125" style="527" customWidth="1"/>
    <col min="1024" max="1024" width="10.5703125" style="527" bestFit="1" customWidth="1"/>
    <col min="1025" max="1025" width="12.85546875" style="527" customWidth="1"/>
    <col min="1026" max="1026" width="11.7109375" style="527" bestFit="1" customWidth="1"/>
    <col min="1027" max="1027" width="15.7109375" style="527" bestFit="1" customWidth="1"/>
    <col min="1028" max="1028" width="11.7109375" style="527" bestFit="1" customWidth="1"/>
    <col min="1029" max="1029" width="18" style="527" customWidth="1"/>
    <col min="1030" max="1030" width="10" style="527" bestFit="1" customWidth="1"/>
    <col min="1031" max="1031" width="11.7109375" style="527" bestFit="1" customWidth="1"/>
    <col min="1032" max="1032" width="10" style="527" bestFit="1" customWidth="1"/>
    <col min="1033" max="1033" width="11.7109375" style="527" bestFit="1" customWidth="1"/>
    <col min="1034" max="1034" width="50" style="527" customWidth="1"/>
    <col min="1035" max="1278" width="9.140625" style="527"/>
    <col min="1279" max="1279" width="30.5703125" style="527" customWidth="1"/>
    <col min="1280" max="1280" width="10.5703125" style="527" bestFit="1" customWidth="1"/>
    <col min="1281" max="1281" width="12.85546875" style="527" customWidth="1"/>
    <col min="1282" max="1282" width="11.7109375" style="527" bestFit="1" customWidth="1"/>
    <col min="1283" max="1283" width="15.7109375" style="527" bestFit="1" customWidth="1"/>
    <col min="1284" max="1284" width="11.7109375" style="527" bestFit="1" customWidth="1"/>
    <col min="1285" max="1285" width="18" style="527" customWidth="1"/>
    <col min="1286" max="1286" width="10" style="527" bestFit="1" customWidth="1"/>
    <col min="1287" max="1287" width="11.7109375" style="527" bestFit="1" customWidth="1"/>
    <col min="1288" max="1288" width="10" style="527" bestFit="1" customWidth="1"/>
    <col min="1289" max="1289" width="11.7109375" style="527" bestFit="1" customWidth="1"/>
    <col min="1290" max="1290" width="50" style="527" customWidth="1"/>
    <col min="1291" max="1534" width="9.140625" style="527"/>
    <col min="1535" max="1535" width="30.5703125" style="527" customWidth="1"/>
    <col min="1536" max="1536" width="10.5703125" style="527" bestFit="1" customWidth="1"/>
    <col min="1537" max="1537" width="12.85546875" style="527" customWidth="1"/>
    <col min="1538" max="1538" width="11.7109375" style="527" bestFit="1" customWidth="1"/>
    <col min="1539" max="1539" width="15.7109375" style="527" bestFit="1" customWidth="1"/>
    <col min="1540" max="1540" width="11.7109375" style="527" bestFit="1" customWidth="1"/>
    <col min="1541" max="1541" width="18" style="527" customWidth="1"/>
    <col min="1542" max="1542" width="10" style="527" bestFit="1" customWidth="1"/>
    <col min="1543" max="1543" width="11.7109375" style="527" bestFit="1" customWidth="1"/>
    <col min="1544" max="1544" width="10" style="527" bestFit="1" customWidth="1"/>
    <col min="1545" max="1545" width="11.7109375" style="527" bestFit="1" customWidth="1"/>
    <col min="1546" max="1546" width="50" style="527" customWidth="1"/>
    <col min="1547" max="1790" width="9.140625" style="527"/>
    <col min="1791" max="1791" width="30.5703125" style="527" customWidth="1"/>
    <col min="1792" max="1792" width="10.5703125" style="527" bestFit="1" customWidth="1"/>
    <col min="1793" max="1793" width="12.85546875" style="527" customWidth="1"/>
    <col min="1794" max="1794" width="11.7109375" style="527" bestFit="1" customWidth="1"/>
    <col min="1795" max="1795" width="15.7109375" style="527" bestFit="1" customWidth="1"/>
    <col min="1796" max="1796" width="11.7109375" style="527" bestFit="1" customWidth="1"/>
    <col min="1797" max="1797" width="18" style="527" customWidth="1"/>
    <col min="1798" max="1798" width="10" style="527" bestFit="1" customWidth="1"/>
    <col min="1799" max="1799" width="11.7109375" style="527" bestFit="1" customWidth="1"/>
    <col min="1800" max="1800" width="10" style="527" bestFit="1" customWidth="1"/>
    <col min="1801" max="1801" width="11.7109375" style="527" bestFit="1" customWidth="1"/>
    <col min="1802" max="1802" width="50" style="527" customWidth="1"/>
    <col min="1803" max="2046" width="9.140625" style="527"/>
    <col min="2047" max="2047" width="30.5703125" style="527" customWidth="1"/>
    <col min="2048" max="2048" width="10.5703125" style="527" bestFit="1" customWidth="1"/>
    <col min="2049" max="2049" width="12.85546875" style="527" customWidth="1"/>
    <col min="2050" max="2050" width="11.7109375" style="527" bestFit="1" customWidth="1"/>
    <col min="2051" max="2051" width="15.7109375" style="527" bestFit="1" customWidth="1"/>
    <col min="2052" max="2052" width="11.7109375" style="527" bestFit="1" customWidth="1"/>
    <col min="2053" max="2053" width="18" style="527" customWidth="1"/>
    <col min="2054" max="2054" width="10" style="527" bestFit="1" customWidth="1"/>
    <col min="2055" max="2055" width="11.7109375" style="527" bestFit="1" customWidth="1"/>
    <col min="2056" max="2056" width="10" style="527" bestFit="1" customWidth="1"/>
    <col min="2057" max="2057" width="11.7109375" style="527" bestFit="1" customWidth="1"/>
    <col min="2058" max="2058" width="50" style="527" customWidth="1"/>
    <col min="2059" max="2302" width="9.140625" style="527"/>
    <col min="2303" max="2303" width="30.5703125" style="527" customWidth="1"/>
    <col min="2304" max="2304" width="10.5703125" style="527" bestFit="1" customWidth="1"/>
    <col min="2305" max="2305" width="12.85546875" style="527" customWidth="1"/>
    <col min="2306" max="2306" width="11.7109375" style="527" bestFit="1" customWidth="1"/>
    <col min="2307" max="2307" width="15.7109375" style="527" bestFit="1" customWidth="1"/>
    <col min="2308" max="2308" width="11.7109375" style="527" bestFit="1" customWidth="1"/>
    <col min="2309" max="2309" width="18" style="527" customWidth="1"/>
    <col min="2310" max="2310" width="10" style="527" bestFit="1" customWidth="1"/>
    <col min="2311" max="2311" width="11.7109375" style="527" bestFit="1" customWidth="1"/>
    <col min="2312" max="2312" width="10" style="527" bestFit="1" customWidth="1"/>
    <col min="2313" max="2313" width="11.7109375" style="527" bestFit="1" customWidth="1"/>
    <col min="2314" max="2314" width="50" style="527" customWidth="1"/>
    <col min="2315" max="2558" width="9.140625" style="527"/>
    <col min="2559" max="2559" width="30.5703125" style="527" customWidth="1"/>
    <col min="2560" max="2560" width="10.5703125" style="527" bestFit="1" customWidth="1"/>
    <col min="2561" max="2561" width="12.85546875" style="527" customWidth="1"/>
    <col min="2562" max="2562" width="11.7109375" style="527" bestFit="1" customWidth="1"/>
    <col min="2563" max="2563" width="15.7109375" style="527" bestFit="1" customWidth="1"/>
    <col min="2564" max="2564" width="11.7109375" style="527" bestFit="1" customWidth="1"/>
    <col min="2565" max="2565" width="18" style="527" customWidth="1"/>
    <col min="2566" max="2566" width="10" style="527" bestFit="1" customWidth="1"/>
    <col min="2567" max="2567" width="11.7109375" style="527" bestFit="1" customWidth="1"/>
    <col min="2568" max="2568" width="10" style="527" bestFit="1" customWidth="1"/>
    <col min="2569" max="2569" width="11.7109375" style="527" bestFit="1" customWidth="1"/>
    <col min="2570" max="2570" width="50" style="527" customWidth="1"/>
    <col min="2571" max="2814" width="9.140625" style="527"/>
    <col min="2815" max="2815" width="30.5703125" style="527" customWidth="1"/>
    <col min="2816" max="2816" width="10.5703125" style="527" bestFit="1" customWidth="1"/>
    <col min="2817" max="2817" width="12.85546875" style="527" customWidth="1"/>
    <col min="2818" max="2818" width="11.7109375" style="527" bestFit="1" customWidth="1"/>
    <col min="2819" max="2819" width="15.7109375" style="527" bestFit="1" customWidth="1"/>
    <col min="2820" max="2820" width="11.7109375" style="527" bestFit="1" customWidth="1"/>
    <col min="2821" max="2821" width="18" style="527" customWidth="1"/>
    <col min="2822" max="2822" width="10" style="527" bestFit="1" customWidth="1"/>
    <col min="2823" max="2823" width="11.7109375" style="527" bestFit="1" customWidth="1"/>
    <col min="2824" max="2824" width="10" style="527" bestFit="1" customWidth="1"/>
    <col min="2825" max="2825" width="11.7109375" style="527" bestFit="1" customWidth="1"/>
    <col min="2826" max="2826" width="50" style="527" customWidth="1"/>
    <col min="2827" max="3070" width="9.140625" style="527"/>
    <col min="3071" max="3071" width="30.5703125" style="527" customWidth="1"/>
    <col min="3072" max="3072" width="10.5703125" style="527" bestFit="1" customWidth="1"/>
    <col min="3073" max="3073" width="12.85546875" style="527" customWidth="1"/>
    <col min="3074" max="3074" width="11.7109375" style="527" bestFit="1" customWidth="1"/>
    <col min="3075" max="3075" width="15.7109375" style="527" bestFit="1" customWidth="1"/>
    <col min="3076" max="3076" width="11.7109375" style="527" bestFit="1" customWidth="1"/>
    <col min="3077" max="3077" width="18" style="527" customWidth="1"/>
    <col min="3078" max="3078" width="10" style="527" bestFit="1" customWidth="1"/>
    <col min="3079" max="3079" width="11.7109375" style="527" bestFit="1" customWidth="1"/>
    <col min="3080" max="3080" width="10" style="527" bestFit="1" customWidth="1"/>
    <col min="3081" max="3081" width="11.7109375" style="527" bestFit="1" customWidth="1"/>
    <col min="3082" max="3082" width="50" style="527" customWidth="1"/>
    <col min="3083" max="3326" width="9.140625" style="527"/>
    <col min="3327" max="3327" width="30.5703125" style="527" customWidth="1"/>
    <col min="3328" max="3328" width="10.5703125" style="527" bestFit="1" customWidth="1"/>
    <col min="3329" max="3329" width="12.85546875" style="527" customWidth="1"/>
    <col min="3330" max="3330" width="11.7109375" style="527" bestFit="1" customWidth="1"/>
    <col min="3331" max="3331" width="15.7109375" style="527" bestFit="1" customWidth="1"/>
    <col min="3332" max="3332" width="11.7109375" style="527" bestFit="1" customWidth="1"/>
    <col min="3333" max="3333" width="18" style="527" customWidth="1"/>
    <col min="3334" max="3334" width="10" style="527" bestFit="1" customWidth="1"/>
    <col min="3335" max="3335" width="11.7109375" style="527" bestFit="1" customWidth="1"/>
    <col min="3336" max="3336" width="10" style="527" bestFit="1" customWidth="1"/>
    <col min="3337" max="3337" width="11.7109375" style="527" bestFit="1" customWidth="1"/>
    <col min="3338" max="3338" width="50" style="527" customWidth="1"/>
    <col min="3339" max="3582" width="9.140625" style="527"/>
    <col min="3583" max="3583" width="30.5703125" style="527" customWidth="1"/>
    <col min="3584" max="3584" width="10.5703125" style="527" bestFit="1" customWidth="1"/>
    <col min="3585" max="3585" width="12.85546875" style="527" customWidth="1"/>
    <col min="3586" max="3586" width="11.7109375" style="527" bestFit="1" customWidth="1"/>
    <col min="3587" max="3587" width="15.7109375" style="527" bestFit="1" customWidth="1"/>
    <col min="3588" max="3588" width="11.7109375" style="527" bestFit="1" customWidth="1"/>
    <col min="3589" max="3589" width="18" style="527" customWidth="1"/>
    <col min="3590" max="3590" width="10" style="527" bestFit="1" customWidth="1"/>
    <col min="3591" max="3591" width="11.7109375" style="527" bestFit="1" customWidth="1"/>
    <col min="3592" max="3592" width="10" style="527" bestFit="1" customWidth="1"/>
    <col min="3593" max="3593" width="11.7109375" style="527" bestFit="1" customWidth="1"/>
    <col min="3594" max="3594" width="50" style="527" customWidth="1"/>
    <col min="3595" max="3838" width="9.140625" style="527"/>
    <col min="3839" max="3839" width="30.5703125" style="527" customWidth="1"/>
    <col min="3840" max="3840" width="10.5703125" style="527" bestFit="1" customWidth="1"/>
    <col min="3841" max="3841" width="12.85546875" style="527" customWidth="1"/>
    <col min="3842" max="3842" width="11.7109375" style="527" bestFit="1" customWidth="1"/>
    <col min="3843" max="3843" width="15.7109375" style="527" bestFit="1" customWidth="1"/>
    <col min="3844" max="3844" width="11.7109375" style="527" bestFit="1" customWidth="1"/>
    <col min="3845" max="3845" width="18" style="527" customWidth="1"/>
    <col min="3846" max="3846" width="10" style="527" bestFit="1" customWidth="1"/>
    <col min="3847" max="3847" width="11.7109375" style="527" bestFit="1" customWidth="1"/>
    <col min="3848" max="3848" width="10" style="527" bestFit="1" customWidth="1"/>
    <col min="3849" max="3849" width="11.7109375" style="527" bestFit="1" customWidth="1"/>
    <col min="3850" max="3850" width="50" style="527" customWidth="1"/>
    <col min="3851" max="4094" width="9.140625" style="527"/>
    <col min="4095" max="4095" width="30.5703125" style="527" customWidth="1"/>
    <col min="4096" max="4096" width="10.5703125" style="527" bestFit="1" customWidth="1"/>
    <col min="4097" max="4097" width="12.85546875" style="527" customWidth="1"/>
    <col min="4098" max="4098" width="11.7109375" style="527" bestFit="1" customWidth="1"/>
    <col min="4099" max="4099" width="15.7109375" style="527" bestFit="1" customWidth="1"/>
    <col min="4100" max="4100" width="11.7109375" style="527" bestFit="1" customWidth="1"/>
    <col min="4101" max="4101" width="18" style="527" customWidth="1"/>
    <col min="4102" max="4102" width="10" style="527" bestFit="1" customWidth="1"/>
    <col min="4103" max="4103" width="11.7109375" style="527" bestFit="1" customWidth="1"/>
    <col min="4104" max="4104" width="10" style="527" bestFit="1" customWidth="1"/>
    <col min="4105" max="4105" width="11.7109375" style="527" bestFit="1" customWidth="1"/>
    <col min="4106" max="4106" width="50" style="527" customWidth="1"/>
    <col min="4107" max="4350" width="9.140625" style="527"/>
    <col min="4351" max="4351" width="30.5703125" style="527" customWidth="1"/>
    <col min="4352" max="4352" width="10.5703125" style="527" bestFit="1" customWidth="1"/>
    <col min="4353" max="4353" width="12.85546875" style="527" customWidth="1"/>
    <col min="4354" max="4354" width="11.7109375" style="527" bestFit="1" customWidth="1"/>
    <col min="4355" max="4355" width="15.7109375" style="527" bestFit="1" customWidth="1"/>
    <col min="4356" max="4356" width="11.7109375" style="527" bestFit="1" customWidth="1"/>
    <col min="4357" max="4357" width="18" style="527" customWidth="1"/>
    <col min="4358" max="4358" width="10" style="527" bestFit="1" customWidth="1"/>
    <col min="4359" max="4359" width="11.7109375" style="527" bestFit="1" customWidth="1"/>
    <col min="4360" max="4360" width="10" style="527" bestFit="1" customWidth="1"/>
    <col min="4361" max="4361" width="11.7109375" style="527" bestFit="1" customWidth="1"/>
    <col min="4362" max="4362" width="50" style="527" customWidth="1"/>
    <col min="4363" max="4606" width="9.140625" style="527"/>
    <col min="4607" max="4607" width="30.5703125" style="527" customWidth="1"/>
    <col min="4608" max="4608" width="10.5703125" style="527" bestFit="1" customWidth="1"/>
    <col min="4609" max="4609" width="12.85546875" style="527" customWidth="1"/>
    <col min="4610" max="4610" width="11.7109375" style="527" bestFit="1" customWidth="1"/>
    <col min="4611" max="4611" width="15.7109375" style="527" bestFit="1" customWidth="1"/>
    <col min="4612" max="4612" width="11.7109375" style="527" bestFit="1" customWidth="1"/>
    <col min="4613" max="4613" width="18" style="527" customWidth="1"/>
    <col min="4614" max="4614" width="10" style="527" bestFit="1" customWidth="1"/>
    <col min="4615" max="4615" width="11.7109375" style="527" bestFit="1" customWidth="1"/>
    <col min="4616" max="4616" width="10" style="527" bestFit="1" customWidth="1"/>
    <col min="4617" max="4617" width="11.7109375" style="527" bestFit="1" customWidth="1"/>
    <col min="4618" max="4618" width="50" style="527" customWidth="1"/>
    <col min="4619" max="4862" width="9.140625" style="527"/>
    <col min="4863" max="4863" width="30.5703125" style="527" customWidth="1"/>
    <col min="4864" max="4864" width="10.5703125" style="527" bestFit="1" customWidth="1"/>
    <col min="4865" max="4865" width="12.85546875" style="527" customWidth="1"/>
    <col min="4866" max="4866" width="11.7109375" style="527" bestFit="1" customWidth="1"/>
    <col min="4867" max="4867" width="15.7109375" style="527" bestFit="1" customWidth="1"/>
    <col min="4868" max="4868" width="11.7109375" style="527" bestFit="1" customWidth="1"/>
    <col min="4869" max="4869" width="18" style="527" customWidth="1"/>
    <col min="4870" max="4870" width="10" style="527" bestFit="1" customWidth="1"/>
    <col min="4871" max="4871" width="11.7109375" style="527" bestFit="1" customWidth="1"/>
    <col min="4872" max="4872" width="10" style="527" bestFit="1" customWidth="1"/>
    <col min="4873" max="4873" width="11.7109375" style="527" bestFit="1" customWidth="1"/>
    <col min="4874" max="4874" width="50" style="527" customWidth="1"/>
    <col min="4875" max="5118" width="9.140625" style="527"/>
    <col min="5119" max="5119" width="30.5703125" style="527" customWidth="1"/>
    <col min="5120" max="5120" width="10.5703125" style="527" bestFit="1" customWidth="1"/>
    <col min="5121" max="5121" width="12.85546875" style="527" customWidth="1"/>
    <col min="5122" max="5122" width="11.7109375" style="527" bestFit="1" customWidth="1"/>
    <col min="5123" max="5123" width="15.7109375" style="527" bestFit="1" customWidth="1"/>
    <col min="5124" max="5124" width="11.7109375" style="527" bestFit="1" customWidth="1"/>
    <col min="5125" max="5125" width="18" style="527" customWidth="1"/>
    <col min="5126" max="5126" width="10" style="527" bestFit="1" customWidth="1"/>
    <col min="5127" max="5127" width="11.7109375" style="527" bestFit="1" customWidth="1"/>
    <col min="5128" max="5128" width="10" style="527" bestFit="1" customWidth="1"/>
    <col min="5129" max="5129" width="11.7109375" style="527" bestFit="1" customWidth="1"/>
    <col min="5130" max="5130" width="50" style="527" customWidth="1"/>
    <col min="5131" max="5374" width="9.140625" style="527"/>
    <col min="5375" max="5375" width="30.5703125" style="527" customWidth="1"/>
    <col min="5376" max="5376" width="10.5703125" style="527" bestFit="1" customWidth="1"/>
    <col min="5377" max="5377" width="12.85546875" style="527" customWidth="1"/>
    <col min="5378" max="5378" width="11.7109375" style="527" bestFit="1" customWidth="1"/>
    <col min="5379" max="5379" width="15.7109375" style="527" bestFit="1" customWidth="1"/>
    <col min="5380" max="5380" width="11.7109375" style="527" bestFit="1" customWidth="1"/>
    <col min="5381" max="5381" width="18" style="527" customWidth="1"/>
    <col min="5382" max="5382" width="10" style="527" bestFit="1" customWidth="1"/>
    <col min="5383" max="5383" width="11.7109375" style="527" bestFit="1" customWidth="1"/>
    <col min="5384" max="5384" width="10" style="527" bestFit="1" customWidth="1"/>
    <col min="5385" max="5385" width="11.7109375" style="527" bestFit="1" customWidth="1"/>
    <col min="5386" max="5386" width="50" style="527" customWidth="1"/>
    <col min="5387" max="5630" width="9.140625" style="527"/>
    <col min="5631" max="5631" width="30.5703125" style="527" customWidth="1"/>
    <col min="5632" max="5632" width="10.5703125" style="527" bestFit="1" customWidth="1"/>
    <col min="5633" max="5633" width="12.85546875" style="527" customWidth="1"/>
    <col min="5634" max="5634" width="11.7109375" style="527" bestFit="1" customWidth="1"/>
    <col min="5635" max="5635" width="15.7109375" style="527" bestFit="1" customWidth="1"/>
    <col min="5636" max="5636" width="11.7109375" style="527" bestFit="1" customWidth="1"/>
    <col min="5637" max="5637" width="18" style="527" customWidth="1"/>
    <col min="5638" max="5638" width="10" style="527" bestFit="1" customWidth="1"/>
    <col min="5639" max="5639" width="11.7109375" style="527" bestFit="1" customWidth="1"/>
    <col min="5640" max="5640" width="10" style="527" bestFit="1" customWidth="1"/>
    <col min="5641" max="5641" width="11.7109375" style="527" bestFit="1" customWidth="1"/>
    <col min="5642" max="5642" width="50" style="527" customWidth="1"/>
    <col min="5643" max="5886" width="9.140625" style="527"/>
    <col min="5887" max="5887" width="30.5703125" style="527" customWidth="1"/>
    <col min="5888" max="5888" width="10.5703125" style="527" bestFit="1" customWidth="1"/>
    <col min="5889" max="5889" width="12.85546875" style="527" customWidth="1"/>
    <col min="5890" max="5890" width="11.7109375" style="527" bestFit="1" customWidth="1"/>
    <col min="5891" max="5891" width="15.7109375" style="527" bestFit="1" customWidth="1"/>
    <col min="5892" max="5892" width="11.7109375" style="527" bestFit="1" customWidth="1"/>
    <col min="5893" max="5893" width="18" style="527" customWidth="1"/>
    <col min="5894" max="5894" width="10" style="527" bestFit="1" customWidth="1"/>
    <col min="5895" max="5895" width="11.7109375" style="527" bestFit="1" customWidth="1"/>
    <col min="5896" max="5896" width="10" style="527" bestFit="1" customWidth="1"/>
    <col min="5897" max="5897" width="11.7109375" style="527" bestFit="1" customWidth="1"/>
    <col min="5898" max="5898" width="50" style="527" customWidth="1"/>
    <col min="5899" max="6142" width="9.140625" style="527"/>
    <col min="6143" max="6143" width="30.5703125" style="527" customWidth="1"/>
    <col min="6144" max="6144" width="10.5703125" style="527" bestFit="1" customWidth="1"/>
    <col min="6145" max="6145" width="12.85546875" style="527" customWidth="1"/>
    <col min="6146" max="6146" width="11.7109375" style="527" bestFit="1" customWidth="1"/>
    <col min="6147" max="6147" width="15.7109375" style="527" bestFit="1" customWidth="1"/>
    <col min="6148" max="6148" width="11.7109375" style="527" bestFit="1" customWidth="1"/>
    <col min="6149" max="6149" width="18" style="527" customWidth="1"/>
    <col min="6150" max="6150" width="10" style="527" bestFit="1" customWidth="1"/>
    <col min="6151" max="6151" width="11.7109375" style="527" bestFit="1" customWidth="1"/>
    <col min="6152" max="6152" width="10" style="527" bestFit="1" customWidth="1"/>
    <col min="6153" max="6153" width="11.7109375" style="527" bestFit="1" customWidth="1"/>
    <col min="6154" max="6154" width="50" style="527" customWidth="1"/>
    <col min="6155" max="6398" width="9.140625" style="527"/>
    <col min="6399" max="6399" width="30.5703125" style="527" customWidth="1"/>
    <col min="6400" max="6400" width="10.5703125" style="527" bestFit="1" customWidth="1"/>
    <col min="6401" max="6401" width="12.85546875" style="527" customWidth="1"/>
    <col min="6402" max="6402" width="11.7109375" style="527" bestFit="1" customWidth="1"/>
    <col min="6403" max="6403" width="15.7109375" style="527" bestFit="1" customWidth="1"/>
    <col min="6404" max="6404" width="11.7109375" style="527" bestFit="1" customWidth="1"/>
    <col min="6405" max="6405" width="18" style="527" customWidth="1"/>
    <col min="6406" max="6406" width="10" style="527" bestFit="1" customWidth="1"/>
    <col min="6407" max="6407" width="11.7109375" style="527" bestFit="1" customWidth="1"/>
    <col min="6408" max="6408" width="10" style="527" bestFit="1" customWidth="1"/>
    <col min="6409" max="6409" width="11.7109375" style="527" bestFit="1" customWidth="1"/>
    <col min="6410" max="6410" width="50" style="527" customWidth="1"/>
    <col min="6411" max="6654" width="9.140625" style="527"/>
    <col min="6655" max="6655" width="30.5703125" style="527" customWidth="1"/>
    <col min="6656" max="6656" width="10.5703125" style="527" bestFit="1" customWidth="1"/>
    <col min="6657" max="6657" width="12.85546875" style="527" customWidth="1"/>
    <col min="6658" max="6658" width="11.7109375" style="527" bestFit="1" customWidth="1"/>
    <col min="6659" max="6659" width="15.7109375" style="527" bestFit="1" customWidth="1"/>
    <col min="6660" max="6660" width="11.7109375" style="527" bestFit="1" customWidth="1"/>
    <col min="6661" max="6661" width="18" style="527" customWidth="1"/>
    <col min="6662" max="6662" width="10" style="527" bestFit="1" customWidth="1"/>
    <col min="6663" max="6663" width="11.7109375" style="527" bestFit="1" customWidth="1"/>
    <col min="6664" max="6664" width="10" style="527" bestFit="1" customWidth="1"/>
    <col min="6665" max="6665" width="11.7109375" style="527" bestFit="1" customWidth="1"/>
    <col min="6666" max="6666" width="50" style="527" customWidth="1"/>
    <col min="6667" max="6910" width="9.140625" style="527"/>
    <col min="6911" max="6911" width="30.5703125" style="527" customWidth="1"/>
    <col min="6912" max="6912" width="10.5703125" style="527" bestFit="1" customWidth="1"/>
    <col min="6913" max="6913" width="12.85546875" style="527" customWidth="1"/>
    <col min="6914" max="6914" width="11.7109375" style="527" bestFit="1" customWidth="1"/>
    <col min="6915" max="6915" width="15.7109375" style="527" bestFit="1" customWidth="1"/>
    <col min="6916" max="6916" width="11.7109375" style="527" bestFit="1" customWidth="1"/>
    <col min="6917" max="6917" width="18" style="527" customWidth="1"/>
    <col min="6918" max="6918" width="10" style="527" bestFit="1" customWidth="1"/>
    <col min="6919" max="6919" width="11.7109375" style="527" bestFit="1" customWidth="1"/>
    <col min="6920" max="6920" width="10" style="527" bestFit="1" customWidth="1"/>
    <col min="6921" max="6921" width="11.7109375" style="527" bestFit="1" customWidth="1"/>
    <col min="6922" max="6922" width="50" style="527" customWidth="1"/>
    <col min="6923" max="7166" width="9.140625" style="527"/>
    <col min="7167" max="7167" width="30.5703125" style="527" customWidth="1"/>
    <col min="7168" max="7168" width="10.5703125" style="527" bestFit="1" customWidth="1"/>
    <col min="7169" max="7169" width="12.85546875" style="527" customWidth="1"/>
    <col min="7170" max="7170" width="11.7109375" style="527" bestFit="1" customWidth="1"/>
    <col min="7171" max="7171" width="15.7109375" style="527" bestFit="1" customWidth="1"/>
    <col min="7172" max="7172" width="11.7109375" style="527" bestFit="1" customWidth="1"/>
    <col min="7173" max="7173" width="18" style="527" customWidth="1"/>
    <col min="7174" max="7174" width="10" style="527" bestFit="1" customWidth="1"/>
    <col min="7175" max="7175" width="11.7109375" style="527" bestFit="1" customWidth="1"/>
    <col min="7176" max="7176" width="10" style="527" bestFit="1" customWidth="1"/>
    <col min="7177" max="7177" width="11.7109375" style="527" bestFit="1" customWidth="1"/>
    <col min="7178" max="7178" width="50" style="527" customWidth="1"/>
    <col min="7179" max="7422" width="9.140625" style="527"/>
    <col min="7423" max="7423" width="30.5703125" style="527" customWidth="1"/>
    <col min="7424" max="7424" width="10.5703125" style="527" bestFit="1" customWidth="1"/>
    <col min="7425" max="7425" width="12.85546875" style="527" customWidth="1"/>
    <col min="7426" max="7426" width="11.7109375" style="527" bestFit="1" customWidth="1"/>
    <col min="7427" max="7427" width="15.7109375" style="527" bestFit="1" customWidth="1"/>
    <col min="7428" max="7428" width="11.7109375" style="527" bestFit="1" customWidth="1"/>
    <col min="7429" max="7429" width="18" style="527" customWidth="1"/>
    <col min="7430" max="7430" width="10" style="527" bestFit="1" customWidth="1"/>
    <col min="7431" max="7431" width="11.7109375" style="527" bestFit="1" customWidth="1"/>
    <col min="7432" max="7432" width="10" style="527" bestFit="1" customWidth="1"/>
    <col min="7433" max="7433" width="11.7109375" style="527" bestFit="1" customWidth="1"/>
    <col min="7434" max="7434" width="50" style="527" customWidth="1"/>
    <col min="7435" max="7678" width="9.140625" style="527"/>
    <col min="7679" max="7679" width="30.5703125" style="527" customWidth="1"/>
    <col min="7680" max="7680" width="10.5703125" style="527" bestFit="1" customWidth="1"/>
    <col min="7681" max="7681" width="12.85546875" style="527" customWidth="1"/>
    <col min="7682" max="7682" width="11.7109375" style="527" bestFit="1" customWidth="1"/>
    <col min="7683" max="7683" width="15.7109375" style="527" bestFit="1" customWidth="1"/>
    <col min="7684" max="7684" width="11.7109375" style="527" bestFit="1" customWidth="1"/>
    <col min="7685" max="7685" width="18" style="527" customWidth="1"/>
    <col min="7686" max="7686" width="10" style="527" bestFit="1" customWidth="1"/>
    <col min="7687" max="7687" width="11.7109375" style="527" bestFit="1" customWidth="1"/>
    <col min="7688" max="7688" width="10" style="527" bestFit="1" customWidth="1"/>
    <col min="7689" max="7689" width="11.7109375" style="527" bestFit="1" customWidth="1"/>
    <col min="7690" max="7690" width="50" style="527" customWidth="1"/>
    <col min="7691" max="7934" width="9.140625" style="527"/>
    <col min="7935" max="7935" width="30.5703125" style="527" customWidth="1"/>
    <col min="7936" max="7936" width="10.5703125" style="527" bestFit="1" customWidth="1"/>
    <col min="7937" max="7937" width="12.85546875" style="527" customWidth="1"/>
    <col min="7938" max="7938" width="11.7109375" style="527" bestFit="1" customWidth="1"/>
    <col min="7939" max="7939" width="15.7109375" style="527" bestFit="1" customWidth="1"/>
    <col min="7940" max="7940" width="11.7109375" style="527" bestFit="1" customWidth="1"/>
    <col min="7941" max="7941" width="18" style="527" customWidth="1"/>
    <col min="7942" max="7942" width="10" style="527" bestFit="1" customWidth="1"/>
    <col min="7943" max="7943" width="11.7109375" style="527" bestFit="1" customWidth="1"/>
    <col min="7944" max="7944" width="10" style="527" bestFit="1" customWidth="1"/>
    <col min="7945" max="7945" width="11.7109375" style="527" bestFit="1" customWidth="1"/>
    <col min="7946" max="7946" width="50" style="527" customWidth="1"/>
    <col min="7947" max="8190" width="9.140625" style="527"/>
    <col min="8191" max="8191" width="30.5703125" style="527" customWidth="1"/>
    <col min="8192" max="8192" width="10.5703125" style="527" bestFit="1" customWidth="1"/>
    <col min="8193" max="8193" width="12.85546875" style="527" customWidth="1"/>
    <col min="8194" max="8194" width="11.7109375" style="527" bestFit="1" customWidth="1"/>
    <col min="8195" max="8195" width="15.7109375" style="527" bestFit="1" customWidth="1"/>
    <col min="8196" max="8196" width="11.7109375" style="527" bestFit="1" customWidth="1"/>
    <col min="8197" max="8197" width="18" style="527" customWidth="1"/>
    <col min="8198" max="8198" width="10" style="527" bestFit="1" customWidth="1"/>
    <col min="8199" max="8199" width="11.7109375" style="527" bestFit="1" customWidth="1"/>
    <col min="8200" max="8200" width="10" style="527" bestFit="1" customWidth="1"/>
    <col min="8201" max="8201" width="11.7109375" style="527" bestFit="1" customWidth="1"/>
    <col min="8202" max="8202" width="50" style="527" customWidth="1"/>
    <col min="8203" max="8446" width="9.140625" style="527"/>
    <col min="8447" max="8447" width="30.5703125" style="527" customWidth="1"/>
    <col min="8448" max="8448" width="10.5703125" style="527" bestFit="1" customWidth="1"/>
    <col min="8449" max="8449" width="12.85546875" style="527" customWidth="1"/>
    <col min="8450" max="8450" width="11.7109375" style="527" bestFit="1" customWidth="1"/>
    <col min="8451" max="8451" width="15.7109375" style="527" bestFit="1" customWidth="1"/>
    <col min="8452" max="8452" width="11.7109375" style="527" bestFit="1" customWidth="1"/>
    <col min="8453" max="8453" width="18" style="527" customWidth="1"/>
    <col min="8454" max="8454" width="10" style="527" bestFit="1" customWidth="1"/>
    <col min="8455" max="8455" width="11.7109375" style="527" bestFit="1" customWidth="1"/>
    <col min="8456" max="8456" width="10" style="527" bestFit="1" customWidth="1"/>
    <col min="8457" max="8457" width="11.7109375" style="527" bestFit="1" customWidth="1"/>
    <col min="8458" max="8458" width="50" style="527" customWidth="1"/>
    <col min="8459" max="8702" width="9.140625" style="527"/>
    <col min="8703" max="8703" width="30.5703125" style="527" customWidth="1"/>
    <col min="8704" max="8704" width="10.5703125" style="527" bestFit="1" customWidth="1"/>
    <col min="8705" max="8705" width="12.85546875" style="527" customWidth="1"/>
    <col min="8706" max="8706" width="11.7109375" style="527" bestFit="1" customWidth="1"/>
    <col min="8707" max="8707" width="15.7109375" style="527" bestFit="1" customWidth="1"/>
    <col min="8708" max="8708" width="11.7109375" style="527" bestFit="1" customWidth="1"/>
    <col min="8709" max="8709" width="18" style="527" customWidth="1"/>
    <col min="8710" max="8710" width="10" style="527" bestFit="1" customWidth="1"/>
    <col min="8711" max="8711" width="11.7109375" style="527" bestFit="1" customWidth="1"/>
    <col min="8712" max="8712" width="10" style="527" bestFit="1" customWidth="1"/>
    <col min="8713" max="8713" width="11.7109375" style="527" bestFit="1" customWidth="1"/>
    <col min="8714" max="8714" width="50" style="527" customWidth="1"/>
    <col min="8715" max="8958" width="9.140625" style="527"/>
    <col min="8959" max="8959" width="30.5703125" style="527" customWidth="1"/>
    <col min="8960" max="8960" width="10.5703125" style="527" bestFit="1" customWidth="1"/>
    <col min="8961" max="8961" width="12.85546875" style="527" customWidth="1"/>
    <col min="8962" max="8962" width="11.7109375" style="527" bestFit="1" customWidth="1"/>
    <col min="8963" max="8963" width="15.7109375" style="527" bestFit="1" customWidth="1"/>
    <col min="8964" max="8964" width="11.7109375" style="527" bestFit="1" customWidth="1"/>
    <col min="8965" max="8965" width="18" style="527" customWidth="1"/>
    <col min="8966" max="8966" width="10" style="527" bestFit="1" customWidth="1"/>
    <col min="8967" max="8967" width="11.7109375" style="527" bestFit="1" customWidth="1"/>
    <col min="8968" max="8968" width="10" style="527" bestFit="1" customWidth="1"/>
    <col min="8969" max="8969" width="11.7109375" style="527" bestFit="1" customWidth="1"/>
    <col min="8970" max="8970" width="50" style="527" customWidth="1"/>
    <col min="8971" max="9214" width="9.140625" style="527"/>
    <col min="9215" max="9215" width="30.5703125" style="527" customWidth="1"/>
    <col min="9216" max="9216" width="10.5703125" style="527" bestFit="1" customWidth="1"/>
    <col min="9217" max="9217" width="12.85546875" style="527" customWidth="1"/>
    <col min="9218" max="9218" width="11.7109375" style="527" bestFit="1" customWidth="1"/>
    <col min="9219" max="9219" width="15.7109375" style="527" bestFit="1" customWidth="1"/>
    <col min="9220" max="9220" width="11.7109375" style="527" bestFit="1" customWidth="1"/>
    <col min="9221" max="9221" width="18" style="527" customWidth="1"/>
    <col min="9222" max="9222" width="10" style="527" bestFit="1" customWidth="1"/>
    <col min="9223" max="9223" width="11.7109375" style="527" bestFit="1" customWidth="1"/>
    <col min="9224" max="9224" width="10" style="527" bestFit="1" customWidth="1"/>
    <col min="9225" max="9225" width="11.7109375" style="527" bestFit="1" customWidth="1"/>
    <col min="9226" max="9226" width="50" style="527" customWidth="1"/>
    <col min="9227" max="9470" width="9.140625" style="527"/>
    <col min="9471" max="9471" width="30.5703125" style="527" customWidth="1"/>
    <col min="9472" max="9472" width="10.5703125" style="527" bestFit="1" customWidth="1"/>
    <col min="9473" max="9473" width="12.85546875" style="527" customWidth="1"/>
    <col min="9474" max="9474" width="11.7109375" style="527" bestFit="1" customWidth="1"/>
    <col min="9475" max="9475" width="15.7109375" style="527" bestFit="1" customWidth="1"/>
    <col min="9476" max="9476" width="11.7109375" style="527" bestFit="1" customWidth="1"/>
    <col min="9477" max="9477" width="18" style="527" customWidth="1"/>
    <col min="9478" max="9478" width="10" style="527" bestFit="1" customWidth="1"/>
    <col min="9479" max="9479" width="11.7109375" style="527" bestFit="1" customWidth="1"/>
    <col min="9480" max="9480" width="10" style="527" bestFit="1" customWidth="1"/>
    <col min="9481" max="9481" width="11.7109375" style="527" bestFit="1" customWidth="1"/>
    <col min="9482" max="9482" width="50" style="527" customWidth="1"/>
    <col min="9483" max="9726" width="9.140625" style="527"/>
    <col min="9727" max="9727" width="30.5703125" style="527" customWidth="1"/>
    <col min="9728" max="9728" width="10.5703125" style="527" bestFit="1" customWidth="1"/>
    <col min="9729" max="9729" width="12.85546875" style="527" customWidth="1"/>
    <col min="9730" max="9730" width="11.7109375" style="527" bestFit="1" customWidth="1"/>
    <col min="9731" max="9731" width="15.7109375" style="527" bestFit="1" customWidth="1"/>
    <col min="9732" max="9732" width="11.7109375" style="527" bestFit="1" customWidth="1"/>
    <col min="9733" max="9733" width="18" style="527" customWidth="1"/>
    <col min="9734" max="9734" width="10" style="527" bestFit="1" customWidth="1"/>
    <col min="9735" max="9735" width="11.7109375" style="527" bestFit="1" customWidth="1"/>
    <col min="9736" max="9736" width="10" style="527" bestFit="1" customWidth="1"/>
    <col min="9737" max="9737" width="11.7109375" style="527" bestFit="1" customWidth="1"/>
    <col min="9738" max="9738" width="50" style="527" customWidth="1"/>
    <col min="9739" max="9982" width="9.140625" style="527"/>
    <col min="9983" max="9983" width="30.5703125" style="527" customWidth="1"/>
    <col min="9984" max="9984" width="10.5703125" style="527" bestFit="1" customWidth="1"/>
    <col min="9985" max="9985" width="12.85546875" style="527" customWidth="1"/>
    <col min="9986" max="9986" width="11.7109375" style="527" bestFit="1" customWidth="1"/>
    <col min="9987" max="9987" width="15.7109375" style="527" bestFit="1" customWidth="1"/>
    <col min="9988" max="9988" width="11.7109375" style="527" bestFit="1" customWidth="1"/>
    <col min="9989" max="9989" width="18" style="527" customWidth="1"/>
    <col min="9990" max="9990" width="10" style="527" bestFit="1" customWidth="1"/>
    <col min="9991" max="9991" width="11.7109375" style="527" bestFit="1" customWidth="1"/>
    <col min="9992" max="9992" width="10" style="527" bestFit="1" customWidth="1"/>
    <col min="9993" max="9993" width="11.7109375" style="527" bestFit="1" customWidth="1"/>
    <col min="9994" max="9994" width="50" style="527" customWidth="1"/>
    <col min="9995" max="10238" width="9.140625" style="527"/>
    <col min="10239" max="10239" width="30.5703125" style="527" customWidth="1"/>
    <col min="10240" max="10240" width="10.5703125" style="527" bestFit="1" customWidth="1"/>
    <col min="10241" max="10241" width="12.85546875" style="527" customWidth="1"/>
    <col min="10242" max="10242" width="11.7109375" style="527" bestFit="1" customWidth="1"/>
    <col min="10243" max="10243" width="15.7109375" style="527" bestFit="1" customWidth="1"/>
    <col min="10244" max="10244" width="11.7109375" style="527" bestFit="1" customWidth="1"/>
    <col min="10245" max="10245" width="18" style="527" customWidth="1"/>
    <col min="10246" max="10246" width="10" style="527" bestFit="1" customWidth="1"/>
    <col min="10247" max="10247" width="11.7109375" style="527" bestFit="1" customWidth="1"/>
    <col min="10248" max="10248" width="10" style="527" bestFit="1" customWidth="1"/>
    <col min="10249" max="10249" width="11.7109375" style="527" bestFit="1" customWidth="1"/>
    <col min="10250" max="10250" width="50" style="527" customWidth="1"/>
    <col min="10251" max="10494" width="9.140625" style="527"/>
    <col min="10495" max="10495" width="30.5703125" style="527" customWidth="1"/>
    <col min="10496" max="10496" width="10.5703125" style="527" bestFit="1" customWidth="1"/>
    <col min="10497" max="10497" width="12.85546875" style="527" customWidth="1"/>
    <col min="10498" max="10498" width="11.7109375" style="527" bestFit="1" customWidth="1"/>
    <col min="10499" max="10499" width="15.7109375" style="527" bestFit="1" customWidth="1"/>
    <col min="10500" max="10500" width="11.7109375" style="527" bestFit="1" customWidth="1"/>
    <col min="10501" max="10501" width="18" style="527" customWidth="1"/>
    <col min="10502" max="10502" width="10" style="527" bestFit="1" customWidth="1"/>
    <col min="10503" max="10503" width="11.7109375" style="527" bestFit="1" customWidth="1"/>
    <col min="10504" max="10504" width="10" style="527" bestFit="1" customWidth="1"/>
    <col min="10505" max="10505" width="11.7109375" style="527" bestFit="1" customWidth="1"/>
    <col min="10506" max="10506" width="50" style="527" customWidth="1"/>
    <col min="10507" max="10750" width="9.140625" style="527"/>
    <col min="10751" max="10751" width="30.5703125" style="527" customWidth="1"/>
    <col min="10752" max="10752" width="10.5703125" style="527" bestFit="1" customWidth="1"/>
    <col min="10753" max="10753" width="12.85546875" style="527" customWidth="1"/>
    <col min="10754" max="10754" width="11.7109375" style="527" bestFit="1" customWidth="1"/>
    <col min="10755" max="10755" width="15.7109375" style="527" bestFit="1" customWidth="1"/>
    <col min="10756" max="10756" width="11.7109375" style="527" bestFit="1" customWidth="1"/>
    <col min="10757" max="10757" width="18" style="527" customWidth="1"/>
    <col min="10758" max="10758" width="10" style="527" bestFit="1" customWidth="1"/>
    <col min="10759" max="10759" width="11.7109375" style="527" bestFit="1" customWidth="1"/>
    <col min="10760" max="10760" width="10" style="527" bestFit="1" customWidth="1"/>
    <col min="10761" max="10761" width="11.7109375" style="527" bestFit="1" customWidth="1"/>
    <col min="10762" max="10762" width="50" style="527" customWidth="1"/>
    <col min="10763" max="11006" width="9.140625" style="527"/>
    <col min="11007" max="11007" width="30.5703125" style="527" customWidth="1"/>
    <col min="11008" max="11008" width="10.5703125" style="527" bestFit="1" customWidth="1"/>
    <col min="11009" max="11009" width="12.85546875" style="527" customWidth="1"/>
    <col min="11010" max="11010" width="11.7109375" style="527" bestFit="1" customWidth="1"/>
    <col min="11011" max="11011" width="15.7109375" style="527" bestFit="1" customWidth="1"/>
    <col min="11012" max="11012" width="11.7109375" style="527" bestFit="1" customWidth="1"/>
    <col min="11013" max="11013" width="18" style="527" customWidth="1"/>
    <col min="11014" max="11014" width="10" style="527" bestFit="1" customWidth="1"/>
    <col min="11015" max="11015" width="11.7109375" style="527" bestFit="1" customWidth="1"/>
    <col min="11016" max="11016" width="10" style="527" bestFit="1" customWidth="1"/>
    <col min="11017" max="11017" width="11.7109375" style="527" bestFit="1" customWidth="1"/>
    <col min="11018" max="11018" width="50" style="527" customWidth="1"/>
    <col min="11019" max="11262" width="9.140625" style="527"/>
    <col min="11263" max="11263" width="30.5703125" style="527" customWidth="1"/>
    <col min="11264" max="11264" width="10.5703125" style="527" bestFit="1" customWidth="1"/>
    <col min="11265" max="11265" width="12.85546875" style="527" customWidth="1"/>
    <col min="11266" max="11266" width="11.7109375" style="527" bestFit="1" customWidth="1"/>
    <col min="11267" max="11267" width="15.7109375" style="527" bestFit="1" customWidth="1"/>
    <col min="11268" max="11268" width="11.7109375" style="527" bestFit="1" customWidth="1"/>
    <col min="11269" max="11269" width="18" style="527" customWidth="1"/>
    <col min="11270" max="11270" width="10" style="527" bestFit="1" customWidth="1"/>
    <col min="11271" max="11271" width="11.7109375" style="527" bestFit="1" customWidth="1"/>
    <col min="11272" max="11272" width="10" style="527" bestFit="1" customWidth="1"/>
    <col min="11273" max="11273" width="11.7109375" style="527" bestFit="1" customWidth="1"/>
    <col min="11274" max="11274" width="50" style="527" customWidth="1"/>
    <col min="11275" max="11518" width="9.140625" style="527"/>
    <col min="11519" max="11519" width="30.5703125" style="527" customWidth="1"/>
    <col min="11520" max="11520" width="10.5703125" style="527" bestFit="1" customWidth="1"/>
    <col min="11521" max="11521" width="12.85546875" style="527" customWidth="1"/>
    <col min="11522" max="11522" width="11.7109375" style="527" bestFit="1" customWidth="1"/>
    <col min="11523" max="11523" width="15.7109375" style="527" bestFit="1" customWidth="1"/>
    <col min="11524" max="11524" width="11.7109375" style="527" bestFit="1" customWidth="1"/>
    <col min="11525" max="11525" width="18" style="527" customWidth="1"/>
    <col min="11526" max="11526" width="10" style="527" bestFit="1" customWidth="1"/>
    <col min="11527" max="11527" width="11.7109375" style="527" bestFit="1" customWidth="1"/>
    <col min="11528" max="11528" width="10" style="527" bestFit="1" customWidth="1"/>
    <col min="11529" max="11529" width="11.7109375" style="527" bestFit="1" customWidth="1"/>
    <col min="11530" max="11530" width="50" style="527" customWidth="1"/>
    <col min="11531" max="11774" width="9.140625" style="527"/>
    <col min="11775" max="11775" width="30.5703125" style="527" customWidth="1"/>
    <col min="11776" max="11776" width="10.5703125" style="527" bestFit="1" customWidth="1"/>
    <col min="11777" max="11777" width="12.85546875" style="527" customWidth="1"/>
    <col min="11778" max="11778" width="11.7109375" style="527" bestFit="1" customWidth="1"/>
    <col min="11779" max="11779" width="15.7109375" style="527" bestFit="1" customWidth="1"/>
    <col min="11780" max="11780" width="11.7109375" style="527" bestFit="1" customWidth="1"/>
    <col min="11781" max="11781" width="18" style="527" customWidth="1"/>
    <col min="11782" max="11782" width="10" style="527" bestFit="1" customWidth="1"/>
    <col min="11783" max="11783" width="11.7109375" style="527" bestFit="1" customWidth="1"/>
    <col min="11784" max="11784" width="10" style="527" bestFit="1" customWidth="1"/>
    <col min="11785" max="11785" width="11.7109375" style="527" bestFit="1" customWidth="1"/>
    <col min="11786" max="11786" width="50" style="527" customWidth="1"/>
    <col min="11787" max="12030" width="9.140625" style="527"/>
    <col min="12031" max="12031" width="30.5703125" style="527" customWidth="1"/>
    <col min="12032" max="12032" width="10.5703125" style="527" bestFit="1" customWidth="1"/>
    <col min="12033" max="12033" width="12.85546875" style="527" customWidth="1"/>
    <col min="12034" max="12034" width="11.7109375" style="527" bestFit="1" customWidth="1"/>
    <col min="12035" max="12035" width="15.7109375" style="527" bestFit="1" customWidth="1"/>
    <col min="12036" max="12036" width="11.7109375" style="527" bestFit="1" customWidth="1"/>
    <col min="12037" max="12037" width="18" style="527" customWidth="1"/>
    <col min="12038" max="12038" width="10" style="527" bestFit="1" customWidth="1"/>
    <col min="12039" max="12039" width="11.7109375" style="527" bestFit="1" customWidth="1"/>
    <col min="12040" max="12040" width="10" style="527" bestFit="1" customWidth="1"/>
    <col min="12041" max="12041" width="11.7109375" style="527" bestFit="1" customWidth="1"/>
    <col min="12042" max="12042" width="50" style="527" customWidth="1"/>
    <col min="12043" max="12286" width="9.140625" style="527"/>
    <col min="12287" max="12287" width="30.5703125" style="527" customWidth="1"/>
    <col min="12288" max="12288" width="10.5703125" style="527" bestFit="1" customWidth="1"/>
    <col min="12289" max="12289" width="12.85546875" style="527" customWidth="1"/>
    <col min="12290" max="12290" width="11.7109375" style="527" bestFit="1" customWidth="1"/>
    <col min="12291" max="12291" width="15.7109375" style="527" bestFit="1" customWidth="1"/>
    <col min="12292" max="12292" width="11.7109375" style="527" bestFit="1" customWidth="1"/>
    <col min="12293" max="12293" width="18" style="527" customWidth="1"/>
    <col min="12294" max="12294" width="10" style="527" bestFit="1" customWidth="1"/>
    <col min="12295" max="12295" width="11.7109375" style="527" bestFit="1" customWidth="1"/>
    <col min="12296" max="12296" width="10" style="527" bestFit="1" customWidth="1"/>
    <col min="12297" max="12297" width="11.7109375" style="527" bestFit="1" customWidth="1"/>
    <col min="12298" max="12298" width="50" style="527" customWidth="1"/>
    <col min="12299" max="12542" width="9.140625" style="527"/>
    <col min="12543" max="12543" width="30.5703125" style="527" customWidth="1"/>
    <col min="12544" max="12544" width="10.5703125" style="527" bestFit="1" customWidth="1"/>
    <col min="12545" max="12545" width="12.85546875" style="527" customWidth="1"/>
    <col min="12546" max="12546" width="11.7109375" style="527" bestFit="1" customWidth="1"/>
    <col min="12547" max="12547" width="15.7109375" style="527" bestFit="1" customWidth="1"/>
    <col min="12548" max="12548" width="11.7109375" style="527" bestFit="1" customWidth="1"/>
    <col min="12549" max="12549" width="18" style="527" customWidth="1"/>
    <col min="12550" max="12550" width="10" style="527" bestFit="1" customWidth="1"/>
    <col min="12551" max="12551" width="11.7109375" style="527" bestFit="1" customWidth="1"/>
    <col min="12552" max="12552" width="10" style="527" bestFit="1" customWidth="1"/>
    <col min="12553" max="12553" width="11.7109375" style="527" bestFit="1" customWidth="1"/>
    <col min="12554" max="12554" width="50" style="527" customWidth="1"/>
    <col min="12555" max="12798" width="9.140625" style="527"/>
    <col min="12799" max="12799" width="30.5703125" style="527" customWidth="1"/>
    <col min="12800" max="12800" width="10.5703125" style="527" bestFit="1" customWidth="1"/>
    <col min="12801" max="12801" width="12.85546875" style="527" customWidth="1"/>
    <col min="12802" max="12802" width="11.7109375" style="527" bestFit="1" customWidth="1"/>
    <col min="12803" max="12803" width="15.7109375" style="527" bestFit="1" customWidth="1"/>
    <col min="12804" max="12804" width="11.7109375" style="527" bestFit="1" customWidth="1"/>
    <col min="12805" max="12805" width="18" style="527" customWidth="1"/>
    <col min="12806" max="12806" width="10" style="527" bestFit="1" customWidth="1"/>
    <col min="12807" max="12807" width="11.7109375" style="527" bestFit="1" customWidth="1"/>
    <col min="12808" max="12808" width="10" style="527" bestFit="1" customWidth="1"/>
    <col min="12809" max="12809" width="11.7109375" style="527" bestFit="1" customWidth="1"/>
    <col min="12810" max="12810" width="50" style="527" customWidth="1"/>
    <col min="12811" max="13054" width="9.140625" style="527"/>
    <col min="13055" max="13055" width="30.5703125" style="527" customWidth="1"/>
    <col min="13056" max="13056" width="10.5703125" style="527" bestFit="1" customWidth="1"/>
    <col min="13057" max="13057" width="12.85546875" style="527" customWidth="1"/>
    <col min="13058" max="13058" width="11.7109375" style="527" bestFit="1" customWidth="1"/>
    <col min="13059" max="13059" width="15.7109375" style="527" bestFit="1" customWidth="1"/>
    <col min="13060" max="13060" width="11.7109375" style="527" bestFit="1" customWidth="1"/>
    <col min="13061" max="13061" width="18" style="527" customWidth="1"/>
    <col min="13062" max="13062" width="10" style="527" bestFit="1" customWidth="1"/>
    <col min="13063" max="13063" width="11.7109375" style="527" bestFit="1" customWidth="1"/>
    <col min="13064" max="13064" width="10" style="527" bestFit="1" customWidth="1"/>
    <col min="13065" max="13065" width="11.7109375" style="527" bestFit="1" customWidth="1"/>
    <col min="13066" max="13066" width="50" style="527" customWidth="1"/>
    <col min="13067" max="13310" width="9.140625" style="527"/>
    <col min="13311" max="13311" width="30.5703125" style="527" customWidth="1"/>
    <col min="13312" max="13312" width="10.5703125" style="527" bestFit="1" customWidth="1"/>
    <col min="13313" max="13313" width="12.85546875" style="527" customWidth="1"/>
    <col min="13314" max="13314" width="11.7109375" style="527" bestFit="1" customWidth="1"/>
    <col min="13315" max="13315" width="15.7109375" style="527" bestFit="1" customWidth="1"/>
    <col min="13316" max="13316" width="11.7109375" style="527" bestFit="1" customWidth="1"/>
    <col min="13317" max="13317" width="18" style="527" customWidth="1"/>
    <col min="13318" max="13318" width="10" style="527" bestFit="1" customWidth="1"/>
    <col min="13319" max="13319" width="11.7109375" style="527" bestFit="1" customWidth="1"/>
    <col min="13320" max="13320" width="10" style="527" bestFit="1" customWidth="1"/>
    <col min="13321" max="13321" width="11.7109375" style="527" bestFit="1" customWidth="1"/>
    <col min="13322" max="13322" width="50" style="527" customWidth="1"/>
    <col min="13323" max="13566" width="9.140625" style="527"/>
    <col min="13567" max="13567" width="30.5703125" style="527" customWidth="1"/>
    <col min="13568" max="13568" width="10.5703125" style="527" bestFit="1" customWidth="1"/>
    <col min="13569" max="13569" width="12.85546875" style="527" customWidth="1"/>
    <col min="13570" max="13570" width="11.7109375" style="527" bestFit="1" customWidth="1"/>
    <col min="13571" max="13571" width="15.7109375" style="527" bestFit="1" customWidth="1"/>
    <col min="13572" max="13572" width="11.7109375" style="527" bestFit="1" customWidth="1"/>
    <col min="13573" max="13573" width="18" style="527" customWidth="1"/>
    <col min="13574" max="13574" width="10" style="527" bestFit="1" customWidth="1"/>
    <col min="13575" max="13575" width="11.7109375" style="527" bestFit="1" customWidth="1"/>
    <col min="13576" max="13576" width="10" style="527" bestFit="1" customWidth="1"/>
    <col min="13577" max="13577" width="11.7109375" style="527" bestFit="1" customWidth="1"/>
    <col min="13578" max="13578" width="50" style="527" customWidth="1"/>
    <col min="13579" max="13822" width="9.140625" style="527"/>
    <col min="13823" max="13823" width="30.5703125" style="527" customWidth="1"/>
    <col min="13824" max="13824" width="10.5703125" style="527" bestFit="1" customWidth="1"/>
    <col min="13825" max="13825" width="12.85546875" style="527" customWidth="1"/>
    <col min="13826" max="13826" width="11.7109375" style="527" bestFit="1" customWidth="1"/>
    <col min="13827" max="13827" width="15.7109375" style="527" bestFit="1" customWidth="1"/>
    <col min="13828" max="13828" width="11.7109375" style="527" bestFit="1" customWidth="1"/>
    <col min="13829" max="13829" width="18" style="527" customWidth="1"/>
    <col min="13830" max="13830" width="10" style="527" bestFit="1" customWidth="1"/>
    <col min="13831" max="13831" width="11.7109375" style="527" bestFit="1" customWidth="1"/>
    <col min="13832" max="13832" width="10" style="527" bestFit="1" customWidth="1"/>
    <col min="13833" max="13833" width="11.7109375" style="527" bestFit="1" customWidth="1"/>
    <col min="13834" max="13834" width="50" style="527" customWidth="1"/>
    <col min="13835" max="14078" width="9.140625" style="527"/>
    <col min="14079" max="14079" width="30.5703125" style="527" customWidth="1"/>
    <col min="14080" max="14080" width="10.5703125" style="527" bestFit="1" customWidth="1"/>
    <col min="14081" max="14081" width="12.85546875" style="527" customWidth="1"/>
    <col min="14082" max="14082" width="11.7109375" style="527" bestFit="1" customWidth="1"/>
    <col min="14083" max="14083" width="15.7109375" style="527" bestFit="1" customWidth="1"/>
    <col min="14084" max="14084" width="11.7109375" style="527" bestFit="1" customWidth="1"/>
    <col min="14085" max="14085" width="18" style="527" customWidth="1"/>
    <col min="14086" max="14086" width="10" style="527" bestFit="1" customWidth="1"/>
    <col min="14087" max="14087" width="11.7109375" style="527" bestFit="1" customWidth="1"/>
    <col min="14088" max="14088" width="10" style="527" bestFit="1" customWidth="1"/>
    <col min="14089" max="14089" width="11.7109375" style="527" bestFit="1" customWidth="1"/>
    <col min="14090" max="14090" width="50" style="527" customWidth="1"/>
    <col min="14091" max="14334" width="9.140625" style="527"/>
    <col min="14335" max="14335" width="30.5703125" style="527" customWidth="1"/>
    <col min="14336" max="14336" width="10.5703125" style="527" bestFit="1" customWidth="1"/>
    <col min="14337" max="14337" width="12.85546875" style="527" customWidth="1"/>
    <col min="14338" max="14338" width="11.7109375" style="527" bestFit="1" customWidth="1"/>
    <col min="14339" max="14339" width="15.7109375" style="527" bestFit="1" customWidth="1"/>
    <col min="14340" max="14340" width="11.7109375" style="527" bestFit="1" customWidth="1"/>
    <col min="14341" max="14341" width="18" style="527" customWidth="1"/>
    <col min="14342" max="14342" width="10" style="527" bestFit="1" customWidth="1"/>
    <col min="14343" max="14343" width="11.7109375" style="527" bestFit="1" customWidth="1"/>
    <col min="14344" max="14344" width="10" style="527" bestFit="1" customWidth="1"/>
    <col min="14345" max="14345" width="11.7109375" style="527" bestFit="1" customWidth="1"/>
    <col min="14346" max="14346" width="50" style="527" customWidth="1"/>
    <col min="14347" max="14590" width="9.140625" style="527"/>
    <col min="14591" max="14591" width="30.5703125" style="527" customWidth="1"/>
    <col min="14592" max="14592" width="10.5703125" style="527" bestFit="1" customWidth="1"/>
    <col min="14593" max="14593" width="12.85546875" style="527" customWidth="1"/>
    <col min="14594" max="14594" width="11.7109375" style="527" bestFit="1" customWidth="1"/>
    <col min="14595" max="14595" width="15.7109375" style="527" bestFit="1" customWidth="1"/>
    <col min="14596" max="14596" width="11.7109375" style="527" bestFit="1" customWidth="1"/>
    <col min="14597" max="14597" width="18" style="527" customWidth="1"/>
    <col min="14598" max="14598" width="10" style="527" bestFit="1" customWidth="1"/>
    <col min="14599" max="14599" width="11.7109375" style="527" bestFit="1" customWidth="1"/>
    <col min="14600" max="14600" width="10" style="527" bestFit="1" customWidth="1"/>
    <col min="14601" max="14601" width="11.7109375" style="527" bestFit="1" customWidth="1"/>
    <col min="14602" max="14602" width="50" style="527" customWidth="1"/>
    <col min="14603" max="14846" width="9.140625" style="527"/>
    <col min="14847" max="14847" width="30.5703125" style="527" customWidth="1"/>
    <col min="14848" max="14848" width="10.5703125" style="527" bestFit="1" customWidth="1"/>
    <col min="14849" max="14849" width="12.85546875" style="527" customWidth="1"/>
    <col min="14850" max="14850" width="11.7109375" style="527" bestFit="1" customWidth="1"/>
    <col min="14851" max="14851" width="15.7109375" style="527" bestFit="1" customWidth="1"/>
    <col min="14852" max="14852" width="11.7109375" style="527" bestFit="1" customWidth="1"/>
    <col min="14853" max="14853" width="18" style="527" customWidth="1"/>
    <col min="14854" max="14854" width="10" style="527" bestFit="1" customWidth="1"/>
    <col min="14855" max="14855" width="11.7109375" style="527" bestFit="1" customWidth="1"/>
    <col min="14856" max="14856" width="10" style="527" bestFit="1" customWidth="1"/>
    <col min="14857" max="14857" width="11.7109375" style="527" bestFit="1" customWidth="1"/>
    <col min="14858" max="14858" width="50" style="527" customWidth="1"/>
    <col min="14859" max="15102" width="9.140625" style="527"/>
    <col min="15103" max="15103" width="30.5703125" style="527" customWidth="1"/>
    <col min="15104" max="15104" width="10.5703125" style="527" bestFit="1" customWidth="1"/>
    <col min="15105" max="15105" width="12.85546875" style="527" customWidth="1"/>
    <col min="15106" max="15106" width="11.7109375" style="527" bestFit="1" customWidth="1"/>
    <col min="15107" max="15107" width="15.7109375" style="527" bestFit="1" customWidth="1"/>
    <col min="15108" max="15108" width="11.7109375" style="527" bestFit="1" customWidth="1"/>
    <col min="15109" max="15109" width="18" style="527" customWidth="1"/>
    <col min="15110" max="15110" width="10" style="527" bestFit="1" customWidth="1"/>
    <col min="15111" max="15111" width="11.7109375" style="527" bestFit="1" customWidth="1"/>
    <col min="15112" max="15112" width="10" style="527" bestFit="1" customWidth="1"/>
    <col min="15113" max="15113" width="11.7109375" style="527" bestFit="1" customWidth="1"/>
    <col min="15114" max="15114" width="50" style="527" customWidth="1"/>
    <col min="15115" max="15358" width="9.140625" style="527"/>
    <col min="15359" max="15359" width="30.5703125" style="527" customWidth="1"/>
    <col min="15360" max="15360" width="10.5703125" style="527" bestFit="1" customWidth="1"/>
    <col min="15361" max="15361" width="12.85546875" style="527" customWidth="1"/>
    <col min="15362" max="15362" width="11.7109375" style="527" bestFit="1" customWidth="1"/>
    <col min="15363" max="15363" width="15.7109375" style="527" bestFit="1" customWidth="1"/>
    <col min="15364" max="15364" width="11.7109375" style="527" bestFit="1" customWidth="1"/>
    <col min="15365" max="15365" width="18" style="527" customWidth="1"/>
    <col min="15366" max="15366" width="10" style="527" bestFit="1" customWidth="1"/>
    <col min="15367" max="15367" width="11.7109375" style="527" bestFit="1" customWidth="1"/>
    <col min="15368" max="15368" width="10" style="527" bestFit="1" customWidth="1"/>
    <col min="15369" max="15369" width="11.7109375" style="527" bestFit="1" customWidth="1"/>
    <col min="15370" max="15370" width="50" style="527" customWidth="1"/>
    <col min="15371" max="15614" width="9.140625" style="527"/>
    <col min="15615" max="15615" width="30.5703125" style="527" customWidth="1"/>
    <col min="15616" max="15616" width="10.5703125" style="527" bestFit="1" customWidth="1"/>
    <col min="15617" max="15617" width="12.85546875" style="527" customWidth="1"/>
    <col min="15618" max="15618" width="11.7109375" style="527" bestFit="1" customWidth="1"/>
    <col min="15619" max="15619" width="15.7109375" style="527" bestFit="1" customWidth="1"/>
    <col min="15620" max="15620" width="11.7109375" style="527" bestFit="1" customWidth="1"/>
    <col min="15621" max="15621" width="18" style="527" customWidth="1"/>
    <col min="15622" max="15622" width="10" style="527" bestFit="1" customWidth="1"/>
    <col min="15623" max="15623" width="11.7109375" style="527" bestFit="1" customWidth="1"/>
    <col min="15624" max="15624" width="10" style="527" bestFit="1" customWidth="1"/>
    <col min="15625" max="15625" width="11.7109375" style="527" bestFit="1" customWidth="1"/>
    <col min="15626" max="15626" width="50" style="527" customWidth="1"/>
    <col min="15627" max="15870" width="9.140625" style="527"/>
    <col min="15871" max="15871" width="30.5703125" style="527" customWidth="1"/>
    <col min="15872" max="15872" width="10.5703125" style="527" bestFit="1" customWidth="1"/>
    <col min="15873" max="15873" width="12.85546875" style="527" customWidth="1"/>
    <col min="15874" max="15874" width="11.7109375" style="527" bestFit="1" customWidth="1"/>
    <col min="15875" max="15875" width="15.7109375" style="527" bestFit="1" customWidth="1"/>
    <col min="15876" max="15876" width="11.7109375" style="527" bestFit="1" customWidth="1"/>
    <col min="15877" max="15877" width="18" style="527" customWidth="1"/>
    <col min="15878" max="15878" width="10" style="527" bestFit="1" customWidth="1"/>
    <col min="15879" max="15879" width="11.7109375" style="527" bestFit="1" customWidth="1"/>
    <col min="15880" max="15880" width="10" style="527" bestFit="1" customWidth="1"/>
    <col min="15881" max="15881" width="11.7109375" style="527" bestFit="1" customWidth="1"/>
    <col min="15882" max="15882" width="50" style="527" customWidth="1"/>
    <col min="15883" max="16126" width="9.140625" style="527"/>
    <col min="16127" max="16127" width="30.5703125" style="527" customWidth="1"/>
    <col min="16128" max="16128" width="10.5703125" style="527" bestFit="1" customWidth="1"/>
    <col min="16129" max="16129" width="12.85546875" style="527" customWidth="1"/>
    <col min="16130" max="16130" width="11.7109375" style="527" bestFit="1" customWidth="1"/>
    <col min="16131" max="16131" width="15.7109375" style="527" bestFit="1" customWidth="1"/>
    <col min="16132" max="16132" width="11.7109375" style="527" bestFit="1" customWidth="1"/>
    <col min="16133" max="16133" width="18" style="527" customWidth="1"/>
    <col min="16134" max="16134" width="10" style="527" bestFit="1" customWidth="1"/>
    <col min="16135" max="16135" width="11.7109375" style="527" bestFit="1" customWidth="1"/>
    <col min="16136" max="16136" width="10" style="527" bestFit="1" customWidth="1"/>
    <col min="16137" max="16137" width="11.7109375" style="527" bestFit="1" customWidth="1"/>
    <col min="16138" max="16138" width="50" style="527" customWidth="1"/>
    <col min="16139" max="16384" width="9.140625" style="527"/>
  </cols>
  <sheetData>
    <row r="1" spans="1:10" ht="42" customHeight="1">
      <c r="A1" s="1384" t="s">
        <v>776</v>
      </c>
      <c r="B1" s="1384"/>
      <c r="C1" s="1384"/>
      <c r="D1" s="1384"/>
      <c r="E1" s="1384"/>
      <c r="F1" s="1384"/>
      <c r="G1" s="1384"/>
      <c r="H1" s="1384"/>
      <c r="I1" s="1384"/>
      <c r="J1" s="1384"/>
    </row>
    <row r="2" spans="1:10" ht="15.75">
      <c r="A2" s="1385" t="s">
        <v>665</v>
      </c>
      <c r="B2" s="1385"/>
      <c r="C2" s="1385"/>
      <c r="D2" s="1385"/>
      <c r="E2" s="1385"/>
      <c r="F2" s="1385"/>
      <c r="G2" s="1385"/>
      <c r="H2" s="1385"/>
      <c r="I2" s="1385"/>
      <c r="J2" s="1385"/>
    </row>
    <row r="3" spans="1:10" s="53" customFormat="1" ht="15.75" customHeight="1">
      <c r="A3" s="1386" t="s">
        <v>0</v>
      </c>
      <c r="B3" s="1386" t="s">
        <v>388</v>
      </c>
      <c r="C3" s="1386" t="s">
        <v>777</v>
      </c>
      <c r="D3" s="1386"/>
      <c r="E3" s="1386"/>
      <c r="F3" s="1386"/>
      <c r="G3" s="1386"/>
      <c r="H3" s="1387" t="s">
        <v>775</v>
      </c>
      <c r="I3" s="1387"/>
      <c r="J3" s="1388"/>
    </row>
    <row r="4" spans="1:10" s="53" customFormat="1" ht="15.75">
      <c r="A4" s="1386"/>
      <c r="B4" s="1386"/>
      <c r="C4" s="382" t="s">
        <v>389</v>
      </c>
      <c r="D4" s="1386" t="s">
        <v>390</v>
      </c>
      <c r="E4" s="1386"/>
      <c r="F4" s="1389" t="s">
        <v>391</v>
      </c>
      <c r="G4" s="1389"/>
      <c r="H4" s="1386" t="s">
        <v>763</v>
      </c>
      <c r="I4" s="1386"/>
      <c r="J4" s="540" t="s">
        <v>762</v>
      </c>
    </row>
    <row r="5" spans="1:10" s="53" customFormat="1" ht="15.75">
      <c r="A5" s="1386"/>
      <c r="B5" s="1386"/>
      <c r="C5" s="382" t="s">
        <v>292</v>
      </c>
      <c r="D5" s="507" t="s">
        <v>290</v>
      </c>
      <c r="E5" s="384" t="s">
        <v>291</v>
      </c>
      <c r="F5" s="507" t="s">
        <v>290</v>
      </c>
      <c r="G5" s="384" t="s">
        <v>291</v>
      </c>
      <c r="H5" s="507" t="s">
        <v>290</v>
      </c>
      <c r="I5" s="384" t="s">
        <v>291</v>
      </c>
      <c r="J5" s="384" t="s">
        <v>291</v>
      </c>
    </row>
    <row r="6" spans="1:10" ht="18.75" customHeight="1">
      <c r="A6" s="1379" t="s">
        <v>531</v>
      </c>
      <c r="B6" s="1380"/>
      <c r="C6" s="1380"/>
      <c r="D6" s="1380"/>
      <c r="E6" s="1380"/>
      <c r="F6" s="1380"/>
      <c r="G6" s="1380"/>
      <c r="H6" s="1380"/>
      <c r="I6" s="1380"/>
      <c r="J6" s="1380"/>
    </row>
    <row r="7" spans="1:10" ht="15.75">
      <c r="A7" s="528">
        <v>1</v>
      </c>
      <c r="B7" s="387" t="s">
        <v>393</v>
      </c>
      <c r="C7" s="388">
        <f>State!L148</f>
        <v>0</v>
      </c>
      <c r="D7" s="389"/>
      <c r="E7" s="390"/>
      <c r="F7" s="389">
        <f>D7</f>
        <v>0</v>
      </c>
      <c r="G7" s="391">
        <f>C7+E7</f>
        <v>0</v>
      </c>
      <c r="H7" s="389"/>
      <c r="I7" s="392"/>
      <c r="J7" s="391"/>
    </row>
    <row r="8" spans="1:10" ht="15.75">
      <c r="A8" s="1377">
        <v>2</v>
      </c>
      <c r="B8" s="387" t="s">
        <v>394</v>
      </c>
      <c r="C8" s="388"/>
      <c r="D8" s="393"/>
      <c r="E8" s="394"/>
      <c r="F8" s="389">
        <f t="shared" ref="F8" si="0">D8</f>
        <v>0</v>
      </c>
      <c r="G8" s="391">
        <f t="shared" ref="G8" si="1">C8+E8</f>
        <v>0</v>
      </c>
      <c r="H8" s="393"/>
      <c r="I8" s="388"/>
      <c r="J8" s="391"/>
    </row>
    <row r="9" spans="1:10" ht="15.75">
      <c r="A9" s="1377"/>
      <c r="B9" s="387" t="s">
        <v>395</v>
      </c>
      <c r="C9" s="388">
        <f>State!L197+State!L200</f>
        <v>0</v>
      </c>
      <c r="D9" s="393">
        <f>State!C197+State!C200</f>
        <v>35703</v>
      </c>
      <c r="E9" s="395">
        <f>State!D197+State!D200</f>
        <v>53.554500000000004</v>
      </c>
      <c r="F9" s="393">
        <f>D9</f>
        <v>35703</v>
      </c>
      <c r="G9" s="395">
        <f>C9+E9</f>
        <v>53.554500000000004</v>
      </c>
      <c r="H9" s="393">
        <f>State!E197+State!E200</f>
        <v>35703</v>
      </c>
      <c r="I9" s="395">
        <f>State!F197+State!F200</f>
        <v>53.554500000000004</v>
      </c>
      <c r="J9" s="541">
        <f>I9/I$22</f>
        <v>5.5152090608661088E-2</v>
      </c>
    </row>
    <row r="10" spans="1:10" ht="15.75">
      <c r="A10" s="1377"/>
      <c r="B10" s="387" t="s">
        <v>396</v>
      </c>
      <c r="C10" s="388">
        <f>State!L203</f>
        <v>0</v>
      </c>
      <c r="D10" s="393">
        <f>State!C203</f>
        <v>34714</v>
      </c>
      <c r="E10" s="395">
        <f>State!D203</f>
        <v>86.785000000000011</v>
      </c>
      <c r="F10" s="393">
        <f t="shared" ref="F10:F20" si="2">D10</f>
        <v>34714</v>
      </c>
      <c r="G10" s="395">
        <f t="shared" ref="G10:G20" si="3">C10+E10</f>
        <v>86.785000000000011</v>
      </c>
      <c r="H10" s="393">
        <f>State!E203</f>
        <v>34714</v>
      </c>
      <c r="I10" s="395">
        <f>State!F203</f>
        <v>86.785000000000011</v>
      </c>
      <c r="J10" s="541">
        <f>I10/I$22</f>
        <v>8.9373893575192612E-2</v>
      </c>
    </row>
    <row r="11" spans="1:10" ht="15.75">
      <c r="A11" s="1377"/>
      <c r="B11" s="387" t="s">
        <v>397</v>
      </c>
      <c r="C11" s="388">
        <f>State!L199+State!L202+State!L205</f>
        <v>0</v>
      </c>
      <c r="D11" s="393">
        <f>State!C199+State!C202+State!C205</f>
        <v>0</v>
      </c>
      <c r="E11" s="395">
        <f>State!D199+State!D202+State!D205</f>
        <v>0</v>
      </c>
      <c r="F11" s="393">
        <f t="shared" si="2"/>
        <v>0</v>
      </c>
      <c r="G11" s="395">
        <f t="shared" si="3"/>
        <v>0</v>
      </c>
      <c r="H11" s="393">
        <f>State!E199+State!E202+State!E205</f>
        <v>0</v>
      </c>
      <c r="I11" s="395">
        <f>State!F199+State!F202+State!F205</f>
        <v>0</v>
      </c>
      <c r="J11" s="541">
        <f t="shared" ref="J11:J20" si="4">I11/I$22</f>
        <v>0</v>
      </c>
    </row>
    <row r="12" spans="1:10" ht="15.75">
      <c r="A12" s="1377"/>
      <c r="B12" s="396" t="s">
        <v>398</v>
      </c>
      <c r="C12" s="388">
        <f>State!L198+State!L201+State!L204</f>
        <v>0</v>
      </c>
      <c r="D12" s="393">
        <f>State!C198+State!C201+State!C204</f>
        <v>22</v>
      </c>
      <c r="E12" s="395">
        <f>State!D198+State!D201+State!D204</f>
        <v>0.04</v>
      </c>
      <c r="F12" s="393">
        <f t="shared" si="2"/>
        <v>22</v>
      </c>
      <c r="G12" s="395">
        <f t="shared" si="3"/>
        <v>0.04</v>
      </c>
      <c r="H12" s="393">
        <f>State!E198+State!E201+State!E204</f>
        <v>22</v>
      </c>
      <c r="I12" s="395">
        <f>State!F198+State!F201+State!F204</f>
        <v>0.04</v>
      </c>
      <c r="J12" s="542">
        <f t="shared" si="4"/>
        <v>4.1193244719798398E-5</v>
      </c>
    </row>
    <row r="13" spans="1:10" ht="15.75">
      <c r="A13" s="528">
        <v>3</v>
      </c>
      <c r="B13" s="387" t="s">
        <v>399</v>
      </c>
      <c r="C13" s="388">
        <f>State!L212</f>
        <v>0</v>
      </c>
      <c r="D13" s="393">
        <f>State!C212</f>
        <v>70439</v>
      </c>
      <c r="E13" s="395">
        <f>State!D212</f>
        <v>281.75599999999997</v>
      </c>
      <c r="F13" s="393">
        <f t="shared" si="2"/>
        <v>70439</v>
      </c>
      <c r="G13" s="395">
        <f t="shared" si="3"/>
        <v>281.75599999999997</v>
      </c>
      <c r="H13" s="393">
        <f>State!E212</f>
        <v>70439</v>
      </c>
      <c r="I13" s="395">
        <f>State!F212</f>
        <v>281.75599999999997</v>
      </c>
      <c r="J13" s="541">
        <f t="shared" si="4"/>
        <v>0.29016109648178789</v>
      </c>
    </row>
    <row r="14" spans="1:10" ht="15.75">
      <c r="A14" s="528">
        <v>4</v>
      </c>
      <c r="B14" s="387" t="s">
        <v>400</v>
      </c>
      <c r="C14" s="388">
        <f>State!L78+State!L143</f>
        <v>0</v>
      </c>
      <c r="D14" s="393">
        <f>State!C78+State!C143</f>
        <v>55</v>
      </c>
      <c r="E14" s="395">
        <f>State!D78+State!D143</f>
        <v>25.452500000000001</v>
      </c>
      <c r="F14" s="393">
        <f t="shared" si="2"/>
        <v>55</v>
      </c>
      <c r="G14" s="395">
        <f t="shared" si="3"/>
        <v>25.452500000000001</v>
      </c>
      <c r="H14" s="393">
        <f>State!E78+State!E143</f>
        <v>55</v>
      </c>
      <c r="I14" s="395">
        <f>State!F78+State!F143</f>
        <v>25.452500000000001</v>
      </c>
      <c r="J14" s="541">
        <f t="shared" si="4"/>
        <v>2.6211776530766721E-2</v>
      </c>
    </row>
    <row r="15" spans="1:10" ht="15.75">
      <c r="A15" s="528">
        <v>5</v>
      </c>
      <c r="B15" s="387" t="s">
        <v>383</v>
      </c>
      <c r="C15" s="388">
        <f>State!L512</f>
        <v>0</v>
      </c>
      <c r="D15" s="393">
        <f>State!C512</f>
        <v>3436</v>
      </c>
      <c r="E15" s="395">
        <f>State!D512</f>
        <v>102.20000000000002</v>
      </c>
      <c r="F15" s="393">
        <f t="shared" si="2"/>
        <v>3436</v>
      </c>
      <c r="G15" s="395">
        <f t="shared" si="3"/>
        <v>102.20000000000002</v>
      </c>
      <c r="H15" s="393">
        <f>State!E512</f>
        <v>2616</v>
      </c>
      <c r="I15" s="395">
        <f>State!F512</f>
        <v>77.600000000000023</v>
      </c>
      <c r="J15" s="541">
        <f t="shared" si="4"/>
        <v>7.9914894756408922E-2</v>
      </c>
    </row>
    <row r="16" spans="1:10" ht="15.75">
      <c r="A16" s="528">
        <v>6</v>
      </c>
      <c r="B16" s="387" t="s">
        <v>377</v>
      </c>
      <c r="C16" s="388">
        <f>State!L339</f>
        <v>0</v>
      </c>
      <c r="D16" s="393">
        <f>State!C339</f>
        <v>1055</v>
      </c>
      <c r="E16" s="395">
        <f>State!D339</f>
        <v>31.65</v>
      </c>
      <c r="F16" s="393">
        <f t="shared" si="2"/>
        <v>1055</v>
      </c>
      <c r="G16" s="395">
        <f t="shared" si="3"/>
        <v>31.65</v>
      </c>
      <c r="H16" s="393">
        <f>State!E339</f>
        <v>1055</v>
      </c>
      <c r="I16" s="395">
        <f>State!F339</f>
        <v>31.65</v>
      </c>
      <c r="J16" s="541">
        <f t="shared" si="4"/>
        <v>3.2594154884540483E-2</v>
      </c>
    </row>
    <row r="17" spans="1:11" ht="15.75">
      <c r="A17" s="528">
        <v>7</v>
      </c>
      <c r="B17" s="387" t="s">
        <v>94</v>
      </c>
      <c r="C17" s="388">
        <f>State!L328</f>
        <v>0</v>
      </c>
      <c r="D17" s="393">
        <f>State!C328</f>
        <v>1205</v>
      </c>
      <c r="E17" s="395">
        <f>State!D328</f>
        <v>67.47</v>
      </c>
      <c r="F17" s="393">
        <f t="shared" si="2"/>
        <v>1205</v>
      </c>
      <c r="G17" s="395">
        <f t="shared" si="3"/>
        <v>67.47</v>
      </c>
      <c r="H17" s="393">
        <f>State!E328</f>
        <v>1205</v>
      </c>
      <c r="I17" s="395">
        <f>State!F328</f>
        <v>67.47</v>
      </c>
      <c r="J17" s="541">
        <f t="shared" si="4"/>
        <v>6.9482705531119945E-2</v>
      </c>
    </row>
    <row r="18" spans="1:11" ht="15.75">
      <c r="A18" s="528">
        <f t="shared" ref="A18" si="5">A17+1</f>
        <v>8</v>
      </c>
      <c r="B18" s="387" t="s">
        <v>98</v>
      </c>
      <c r="C18" s="395">
        <f>State!L335</f>
        <v>0</v>
      </c>
      <c r="D18" s="393">
        <f>State!C335</f>
        <v>1205</v>
      </c>
      <c r="E18" s="395">
        <f>State!D335</f>
        <v>90.375</v>
      </c>
      <c r="F18" s="393">
        <f t="shared" si="2"/>
        <v>1205</v>
      </c>
      <c r="G18" s="395">
        <f t="shared" si="3"/>
        <v>90.375</v>
      </c>
      <c r="H18" s="393">
        <f>State!E335</f>
        <v>1205</v>
      </c>
      <c r="I18" s="395">
        <f>State!F335</f>
        <v>90.375</v>
      </c>
      <c r="J18" s="541">
        <f t="shared" si="4"/>
        <v>9.307098728879451E-2</v>
      </c>
    </row>
    <row r="19" spans="1:11" ht="15.75">
      <c r="A19" s="528">
        <v>9</v>
      </c>
      <c r="B19" s="396" t="s">
        <v>755</v>
      </c>
      <c r="C19" s="395">
        <f>State!L373+State!L374</f>
        <v>0</v>
      </c>
      <c r="D19" s="393">
        <f>State!C373+State!C374</f>
        <v>4</v>
      </c>
      <c r="E19" s="395">
        <f>State!D373+State!D374</f>
        <v>14.07</v>
      </c>
      <c r="F19" s="393">
        <f t="shared" si="2"/>
        <v>4</v>
      </c>
      <c r="G19" s="395">
        <f t="shared" si="3"/>
        <v>14.07</v>
      </c>
      <c r="H19" s="393">
        <f>State!E373+State!E374</f>
        <v>4</v>
      </c>
      <c r="I19" s="395">
        <f>State!F373+State!F374</f>
        <v>14.07</v>
      </c>
      <c r="J19" s="541">
        <f t="shared" si="4"/>
        <v>1.4489723830189087E-2</v>
      </c>
    </row>
    <row r="20" spans="1:11" ht="15.75">
      <c r="A20" s="1377">
        <v>10</v>
      </c>
      <c r="B20" s="387" t="s">
        <v>402</v>
      </c>
      <c r="C20" s="388">
        <f>State!L388+State!L397</f>
        <v>0</v>
      </c>
      <c r="D20" s="393">
        <f>State!C388+State!C397</f>
        <v>1</v>
      </c>
      <c r="E20" s="395">
        <f>State!D388+State!D397</f>
        <v>242.28</v>
      </c>
      <c r="F20" s="393">
        <f t="shared" si="2"/>
        <v>1</v>
      </c>
      <c r="G20" s="395">
        <f t="shared" si="3"/>
        <v>242.28</v>
      </c>
      <c r="H20" s="393">
        <f>State!E388+State!E397</f>
        <v>1</v>
      </c>
      <c r="I20" s="395">
        <f>State!F388+State!F397</f>
        <v>242.28</v>
      </c>
      <c r="J20" s="541">
        <f t="shared" si="4"/>
        <v>0.24950748326781891</v>
      </c>
    </row>
    <row r="21" spans="1:11" ht="47.25">
      <c r="A21" s="1377"/>
      <c r="B21" s="387" t="s">
        <v>668</v>
      </c>
      <c r="C21" s="397" t="s">
        <v>669</v>
      </c>
      <c r="D21" s="398"/>
      <c r="E21" s="398"/>
      <c r="F21" s="398"/>
      <c r="G21" s="398"/>
      <c r="H21" s="398"/>
      <c r="I21" s="399"/>
      <c r="J21" s="541"/>
    </row>
    <row r="22" spans="1:11" ht="15.75">
      <c r="A22" s="1378" t="s">
        <v>36</v>
      </c>
      <c r="B22" s="1378"/>
      <c r="C22" s="382">
        <f t="shared" ref="C22" si="6">SUM(C7:C20)</f>
        <v>0</v>
      </c>
      <c r="D22" s="383">
        <f t="shared" ref="D22:I22" si="7">SUM(D7:D20)</f>
        <v>147839</v>
      </c>
      <c r="E22" s="400">
        <f t="shared" si="7"/>
        <v>995.63300000000004</v>
      </c>
      <c r="F22" s="383">
        <f t="shared" si="7"/>
        <v>147839</v>
      </c>
      <c r="G22" s="400">
        <f t="shared" si="7"/>
        <v>995.63300000000004</v>
      </c>
      <c r="H22" s="383">
        <f t="shared" si="7"/>
        <v>147019</v>
      </c>
      <c r="I22" s="400">
        <f t="shared" si="7"/>
        <v>971.03300000000002</v>
      </c>
      <c r="J22" s="541">
        <f>I22/I89</f>
        <v>0.14703326927281726</v>
      </c>
      <c r="K22" s="401">
        <f>+J22+J68</f>
        <v>0.45462640888214301</v>
      </c>
    </row>
    <row r="23" spans="1:11" ht="18.75" customHeight="1">
      <c r="A23" s="1379" t="s">
        <v>530</v>
      </c>
      <c r="B23" s="1380"/>
      <c r="C23" s="1380"/>
      <c r="D23" s="1380"/>
      <c r="E23" s="1380"/>
      <c r="F23" s="1380"/>
      <c r="G23" s="1380"/>
      <c r="H23" s="1380"/>
      <c r="I23" s="1380"/>
      <c r="J23" s="1380"/>
    </row>
    <row r="24" spans="1:11" ht="15.75">
      <c r="A24" s="528">
        <v>11</v>
      </c>
      <c r="B24" s="387" t="s">
        <v>406</v>
      </c>
      <c r="C24" s="388">
        <f>State!L147</f>
        <v>0</v>
      </c>
      <c r="D24" s="388">
        <f>State!P147</f>
        <v>0</v>
      </c>
      <c r="E24" s="388">
        <f>State!Q147</f>
        <v>0</v>
      </c>
      <c r="F24" s="389">
        <f>D24</f>
        <v>0</v>
      </c>
      <c r="G24" s="391">
        <f>C24+E24</f>
        <v>0</v>
      </c>
      <c r="H24" s="388">
        <f>State!Y147</f>
        <v>0</v>
      </c>
      <c r="I24" s="388">
        <f>State!Z147</f>
        <v>0</v>
      </c>
      <c r="J24" s="391"/>
    </row>
    <row r="25" spans="1:11" ht="31.5">
      <c r="A25" s="1381">
        <v>12</v>
      </c>
      <c r="B25" s="387" t="s">
        <v>407</v>
      </c>
      <c r="C25" s="388"/>
      <c r="D25" s="394"/>
      <c r="E25" s="388"/>
      <c r="F25" s="389">
        <f>D25</f>
        <v>0</v>
      </c>
      <c r="G25" s="391">
        <f>C25+E25</f>
        <v>0</v>
      </c>
      <c r="H25" s="394"/>
      <c r="I25" s="388"/>
      <c r="J25" s="391"/>
    </row>
    <row r="26" spans="1:11" ht="15.75">
      <c r="A26" s="1382"/>
      <c r="B26" s="402" t="s">
        <v>27</v>
      </c>
      <c r="C26" s="382"/>
      <c r="D26" s="507"/>
      <c r="E26" s="382"/>
      <c r="F26" s="389">
        <f t="shared" ref="F26:F57" si="8">D26</f>
        <v>0</v>
      </c>
      <c r="G26" s="391">
        <f t="shared" ref="G26:G57" si="9">C26+E26</f>
        <v>0</v>
      </c>
      <c r="H26" s="507"/>
      <c r="I26" s="382"/>
      <c r="J26" s="391"/>
    </row>
    <row r="27" spans="1:11" ht="15.75">
      <c r="A27" s="1382"/>
      <c r="B27" s="387" t="s">
        <v>28</v>
      </c>
      <c r="C27" s="388"/>
      <c r="D27" s="394"/>
      <c r="E27" s="388"/>
      <c r="F27" s="389">
        <f t="shared" si="8"/>
        <v>0</v>
      </c>
      <c r="G27" s="391">
        <f t="shared" si="9"/>
        <v>0</v>
      </c>
      <c r="H27" s="394"/>
      <c r="I27" s="388"/>
      <c r="J27" s="391"/>
    </row>
    <row r="28" spans="1:11" ht="15.75">
      <c r="A28" s="1382"/>
      <c r="B28" s="404" t="s">
        <v>29</v>
      </c>
      <c r="C28" s="388"/>
      <c r="D28" s="394"/>
      <c r="E28" s="388"/>
      <c r="F28" s="389">
        <f t="shared" si="8"/>
        <v>0</v>
      </c>
      <c r="G28" s="391">
        <f t="shared" si="9"/>
        <v>0</v>
      </c>
      <c r="H28" s="394"/>
      <c r="I28" s="388"/>
      <c r="J28" s="391"/>
    </row>
    <row r="29" spans="1:11" ht="15.75">
      <c r="A29" s="1382"/>
      <c r="B29" s="404" t="s">
        <v>30</v>
      </c>
      <c r="C29" s="388"/>
      <c r="D29" s="394"/>
      <c r="E29" s="388"/>
      <c r="F29" s="389">
        <f t="shared" si="8"/>
        <v>0</v>
      </c>
      <c r="G29" s="391">
        <f t="shared" si="9"/>
        <v>0</v>
      </c>
      <c r="H29" s="394"/>
      <c r="I29" s="388"/>
      <c r="J29" s="391"/>
    </row>
    <row r="30" spans="1:11" ht="15.75">
      <c r="A30" s="1382"/>
      <c r="B30" s="404" t="s">
        <v>31</v>
      </c>
      <c r="C30" s="388"/>
      <c r="D30" s="394"/>
      <c r="E30" s="388"/>
      <c r="F30" s="389">
        <f t="shared" si="8"/>
        <v>0</v>
      </c>
      <c r="G30" s="391">
        <f t="shared" si="9"/>
        <v>0</v>
      </c>
      <c r="H30" s="394"/>
      <c r="I30" s="388"/>
      <c r="J30" s="391"/>
    </row>
    <row r="31" spans="1:11" ht="31.5">
      <c r="A31" s="1382"/>
      <c r="B31" s="402" t="s">
        <v>409</v>
      </c>
      <c r="C31" s="382"/>
      <c r="D31" s="507"/>
      <c r="E31" s="382"/>
      <c r="F31" s="389">
        <f t="shared" si="8"/>
        <v>0</v>
      </c>
      <c r="G31" s="391">
        <f t="shared" si="9"/>
        <v>0</v>
      </c>
      <c r="H31" s="507"/>
      <c r="I31" s="382"/>
      <c r="J31" s="391"/>
    </row>
    <row r="32" spans="1:11" ht="15.75">
      <c r="A32" s="1382"/>
      <c r="B32" s="404" t="s">
        <v>670</v>
      </c>
      <c r="C32" s="388"/>
      <c r="D32" s="394"/>
      <c r="E32" s="388"/>
      <c r="F32" s="389">
        <f t="shared" si="8"/>
        <v>0</v>
      </c>
      <c r="G32" s="391">
        <f t="shared" si="9"/>
        <v>0</v>
      </c>
      <c r="H32" s="394"/>
      <c r="I32" s="388"/>
      <c r="J32" s="391"/>
    </row>
    <row r="33" spans="1:10" ht="15.75">
      <c r="A33" s="1382"/>
      <c r="B33" s="404" t="s">
        <v>671</v>
      </c>
      <c r="C33" s="388"/>
      <c r="D33" s="394"/>
      <c r="E33" s="388"/>
      <c r="F33" s="389">
        <f t="shared" si="8"/>
        <v>0</v>
      </c>
      <c r="G33" s="391">
        <f t="shared" si="9"/>
        <v>0</v>
      </c>
      <c r="H33" s="394"/>
      <c r="I33" s="388"/>
      <c r="J33" s="391"/>
    </row>
    <row r="34" spans="1:10" ht="15.75">
      <c r="A34" s="1382"/>
      <c r="B34" s="402" t="s">
        <v>411</v>
      </c>
      <c r="C34" s="382"/>
      <c r="D34" s="507"/>
      <c r="E34" s="382"/>
      <c r="F34" s="389">
        <f t="shared" si="8"/>
        <v>0</v>
      </c>
      <c r="G34" s="391">
        <f t="shared" si="9"/>
        <v>0</v>
      </c>
      <c r="H34" s="507"/>
      <c r="I34" s="382"/>
      <c r="J34" s="391"/>
    </row>
    <row r="35" spans="1:10" s="405" customFormat="1" ht="15.75">
      <c r="A35" s="1382"/>
      <c r="B35" s="404" t="s">
        <v>28</v>
      </c>
      <c r="C35" s="388">
        <f>State!L164</f>
        <v>0</v>
      </c>
      <c r="D35" s="394">
        <f>State!C164</f>
        <v>420</v>
      </c>
      <c r="E35" s="388">
        <f>State!D164</f>
        <v>4.2</v>
      </c>
      <c r="F35" s="389">
        <f t="shared" si="8"/>
        <v>420</v>
      </c>
      <c r="G35" s="391">
        <f t="shared" si="9"/>
        <v>4.2</v>
      </c>
      <c r="H35" s="394">
        <f>State!E164</f>
        <v>420</v>
      </c>
      <c r="I35" s="388">
        <f>State!F164</f>
        <v>4.2</v>
      </c>
      <c r="J35" s="541">
        <f>I35/I$68</f>
        <v>2.0675416634258776E-3</v>
      </c>
    </row>
    <row r="36" spans="1:10" s="405" customFormat="1" ht="15.75">
      <c r="A36" s="1382"/>
      <c r="B36" s="404" t="s">
        <v>29</v>
      </c>
      <c r="C36" s="388">
        <f>State!L165</f>
        <v>0</v>
      </c>
      <c r="D36" s="394">
        <f>State!C165</f>
        <v>0</v>
      </c>
      <c r="E36" s="388">
        <f>State!D165</f>
        <v>0</v>
      </c>
      <c r="F36" s="389">
        <f t="shared" si="8"/>
        <v>0</v>
      </c>
      <c r="G36" s="391">
        <f t="shared" si="9"/>
        <v>0</v>
      </c>
      <c r="H36" s="394">
        <f>State!E165</f>
        <v>0</v>
      </c>
      <c r="I36" s="388">
        <f>State!F165</f>
        <v>0</v>
      </c>
      <c r="J36" s="391"/>
    </row>
    <row r="37" spans="1:10" s="405" customFormat="1" ht="15.75">
      <c r="A37" s="1382"/>
      <c r="B37" s="404" t="s">
        <v>30</v>
      </c>
      <c r="C37" s="388">
        <f>State!L166</f>
        <v>0</v>
      </c>
      <c r="D37" s="394">
        <f>State!C166</f>
        <v>0</v>
      </c>
      <c r="E37" s="388">
        <f>State!D166</f>
        <v>0</v>
      </c>
      <c r="F37" s="389">
        <f t="shared" si="8"/>
        <v>0</v>
      </c>
      <c r="G37" s="391">
        <f t="shared" si="9"/>
        <v>0</v>
      </c>
      <c r="H37" s="394">
        <f>State!E166</f>
        <v>0</v>
      </c>
      <c r="I37" s="388">
        <f>State!F166</f>
        <v>0</v>
      </c>
      <c r="J37" s="391"/>
    </row>
    <row r="38" spans="1:10" s="405" customFormat="1" ht="15.75">
      <c r="A38" s="1382"/>
      <c r="B38" s="404" t="s">
        <v>31</v>
      </c>
      <c r="C38" s="388">
        <f>State!L167</f>
        <v>0</v>
      </c>
      <c r="D38" s="394">
        <f>State!C167</f>
        <v>0</v>
      </c>
      <c r="E38" s="388">
        <f>State!D167</f>
        <v>0</v>
      </c>
      <c r="F38" s="389">
        <f t="shared" si="8"/>
        <v>0</v>
      </c>
      <c r="G38" s="391">
        <f t="shared" si="9"/>
        <v>0</v>
      </c>
      <c r="H38" s="394">
        <f>State!E167</f>
        <v>0</v>
      </c>
      <c r="I38" s="388">
        <f>State!F167</f>
        <v>0</v>
      </c>
      <c r="J38" s="391"/>
    </row>
    <row r="39" spans="1:10" s="405" customFormat="1" ht="31.5">
      <c r="A39" s="1382"/>
      <c r="B39" s="402" t="s">
        <v>413</v>
      </c>
      <c r="C39" s="382"/>
      <c r="D39" s="507"/>
      <c r="E39" s="382"/>
      <c r="F39" s="389">
        <f t="shared" si="8"/>
        <v>0</v>
      </c>
      <c r="G39" s="391">
        <f t="shared" si="9"/>
        <v>0</v>
      </c>
      <c r="H39" s="507"/>
      <c r="I39" s="382"/>
      <c r="J39" s="391"/>
    </row>
    <row r="40" spans="1:10" s="405" customFormat="1" ht="15.75">
      <c r="A40" s="1382"/>
      <c r="B40" s="404" t="s">
        <v>28</v>
      </c>
      <c r="C40" s="388"/>
      <c r="D40" s="394"/>
      <c r="E40" s="388"/>
      <c r="F40" s="389">
        <f t="shared" si="8"/>
        <v>0</v>
      </c>
      <c r="G40" s="391">
        <f t="shared" si="9"/>
        <v>0</v>
      </c>
      <c r="H40" s="394"/>
      <c r="I40" s="388"/>
      <c r="J40" s="391"/>
    </row>
    <row r="41" spans="1:10" s="405" customFormat="1" ht="15.75">
      <c r="A41" s="1382"/>
      <c r="B41" s="404" t="s">
        <v>29</v>
      </c>
      <c r="C41" s="388"/>
      <c r="D41" s="394"/>
      <c r="E41" s="388"/>
      <c r="F41" s="389">
        <f t="shared" si="8"/>
        <v>0</v>
      </c>
      <c r="G41" s="391">
        <f t="shared" si="9"/>
        <v>0</v>
      </c>
      <c r="H41" s="394"/>
      <c r="I41" s="388"/>
      <c r="J41" s="391"/>
    </row>
    <row r="42" spans="1:10" s="405" customFormat="1" ht="15.75">
      <c r="A42" s="1382"/>
      <c r="B42" s="404" t="s">
        <v>30</v>
      </c>
      <c r="C42" s="388"/>
      <c r="D42" s="394"/>
      <c r="E42" s="388"/>
      <c r="F42" s="389">
        <f t="shared" si="8"/>
        <v>0</v>
      </c>
      <c r="G42" s="391">
        <f t="shared" si="9"/>
        <v>0</v>
      </c>
      <c r="H42" s="394"/>
      <c r="I42" s="388"/>
      <c r="J42" s="391"/>
    </row>
    <row r="43" spans="1:10" s="405" customFormat="1" ht="15.75">
      <c r="A43" s="1382"/>
      <c r="B43" s="404" t="s">
        <v>31</v>
      </c>
      <c r="C43" s="388"/>
      <c r="D43" s="394"/>
      <c r="E43" s="388"/>
      <c r="F43" s="389">
        <f t="shared" si="8"/>
        <v>0</v>
      </c>
      <c r="G43" s="391">
        <f t="shared" si="9"/>
        <v>0</v>
      </c>
      <c r="H43" s="394"/>
      <c r="I43" s="388"/>
      <c r="J43" s="391"/>
    </row>
    <row r="44" spans="1:10" ht="15.75">
      <c r="A44" s="1382"/>
      <c r="B44" s="402" t="s">
        <v>35</v>
      </c>
      <c r="C44" s="388"/>
      <c r="D44" s="394"/>
      <c r="E44" s="388"/>
      <c r="F44" s="389">
        <f t="shared" si="8"/>
        <v>0</v>
      </c>
      <c r="G44" s="391">
        <f t="shared" si="9"/>
        <v>0</v>
      </c>
      <c r="H44" s="394"/>
      <c r="I44" s="388"/>
      <c r="J44" s="391"/>
    </row>
    <row r="45" spans="1:10" ht="15.75">
      <c r="A45" s="1382"/>
      <c r="B45" s="387" t="s">
        <v>672</v>
      </c>
      <c r="C45" s="388"/>
      <c r="D45" s="394"/>
      <c r="E45" s="388"/>
      <c r="F45" s="389">
        <f t="shared" si="8"/>
        <v>0</v>
      </c>
      <c r="G45" s="391">
        <f t="shared" si="9"/>
        <v>0</v>
      </c>
      <c r="H45" s="394"/>
      <c r="I45" s="388"/>
      <c r="J45" s="391"/>
    </row>
    <row r="46" spans="1:10" ht="15.75">
      <c r="A46" s="1382"/>
      <c r="B46" s="387" t="s">
        <v>673</v>
      </c>
      <c r="C46" s="388"/>
      <c r="D46" s="394"/>
      <c r="E46" s="388"/>
      <c r="F46" s="389">
        <f t="shared" si="8"/>
        <v>0</v>
      </c>
      <c r="G46" s="391">
        <f t="shared" si="9"/>
        <v>0</v>
      </c>
      <c r="H46" s="394"/>
      <c r="I46" s="388"/>
      <c r="J46" s="391"/>
    </row>
    <row r="47" spans="1:10" ht="15.75">
      <c r="A47" s="1382"/>
      <c r="B47" s="406" t="s">
        <v>37</v>
      </c>
      <c r="C47" s="382"/>
      <c r="D47" s="507"/>
      <c r="E47" s="382"/>
      <c r="F47" s="389">
        <f t="shared" si="8"/>
        <v>0</v>
      </c>
      <c r="G47" s="391">
        <f t="shared" si="9"/>
        <v>0</v>
      </c>
      <c r="H47" s="507"/>
      <c r="I47" s="382"/>
      <c r="J47" s="391"/>
    </row>
    <row r="48" spans="1:10" ht="15.75">
      <c r="A48" s="1382"/>
      <c r="B48" s="396" t="s">
        <v>481</v>
      </c>
      <c r="C48" s="388"/>
      <c r="D48" s="394"/>
      <c r="E48" s="388"/>
      <c r="F48" s="389">
        <f t="shared" si="8"/>
        <v>0</v>
      </c>
      <c r="G48" s="391">
        <f t="shared" si="9"/>
        <v>0</v>
      </c>
      <c r="H48" s="394"/>
      <c r="I48" s="388"/>
      <c r="J48" s="391"/>
    </row>
    <row r="49" spans="1:10" ht="15.75">
      <c r="A49" s="1382"/>
      <c r="B49" s="396" t="s">
        <v>31</v>
      </c>
      <c r="C49" s="388"/>
      <c r="D49" s="394"/>
      <c r="E49" s="388"/>
      <c r="F49" s="389">
        <f t="shared" si="8"/>
        <v>0</v>
      </c>
      <c r="G49" s="391">
        <f t="shared" si="9"/>
        <v>0</v>
      </c>
      <c r="H49" s="394"/>
      <c r="I49" s="388"/>
      <c r="J49" s="391"/>
    </row>
    <row r="50" spans="1:10" ht="15.75">
      <c r="A50" s="1382"/>
      <c r="B50" s="406" t="s">
        <v>240</v>
      </c>
      <c r="C50" s="382"/>
      <c r="D50" s="507"/>
      <c r="E50" s="382"/>
      <c r="F50" s="389">
        <f t="shared" si="8"/>
        <v>0</v>
      </c>
      <c r="G50" s="391">
        <f t="shared" si="9"/>
        <v>0</v>
      </c>
      <c r="H50" s="507"/>
      <c r="I50" s="382"/>
      <c r="J50" s="391"/>
    </row>
    <row r="51" spans="1:10" ht="15.75">
      <c r="A51" s="1382"/>
      <c r="B51" s="396" t="s">
        <v>674</v>
      </c>
      <c r="C51" s="388"/>
      <c r="D51" s="394"/>
      <c r="E51" s="388"/>
      <c r="F51" s="389">
        <f t="shared" si="8"/>
        <v>0</v>
      </c>
      <c r="G51" s="391">
        <f t="shared" si="9"/>
        <v>0</v>
      </c>
      <c r="H51" s="394"/>
      <c r="I51" s="388"/>
      <c r="J51" s="391"/>
    </row>
    <row r="52" spans="1:10" ht="15.75">
      <c r="A52" s="1383"/>
      <c r="B52" s="396" t="s">
        <v>675</v>
      </c>
      <c r="C52" s="388"/>
      <c r="D52" s="394"/>
      <c r="E52" s="388"/>
      <c r="F52" s="389">
        <f t="shared" si="8"/>
        <v>0</v>
      </c>
      <c r="G52" s="391">
        <f t="shared" si="9"/>
        <v>0</v>
      </c>
      <c r="H52" s="394"/>
      <c r="I52" s="388"/>
      <c r="J52" s="391"/>
    </row>
    <row r="53" spans="1:10" ht="15.75">
      <c r="A53" s="528">
        <v>13</v>
      </c>
      <c r="B53" s="387" t="s">
        <v>417</v>
      </c>
      <c r="C53" s="388">
        <f>State!L284</f>
        <v>0</v>
      </c>
      <c r="D53" s="394">
        <f>State!C284</f>
        <v>5793</v>
      </c>
      <c r="E53" s="388">
        <f>State!D284</f>
        <v>62.382999999999996</v>
      </c>
      <c r="F53" s="389">
        <f t="shared" si="8"/>
        <v>5793</v>
      </c>
      <c r="G53" s="391">
        <f t="shared" si="9"/>
        <v>62.382999999999996</v>
      </c>
      <c r="H53" s="394">
        <f>State!E284</f>
        <v>5793</v>
      </c>
      <c r="I53" s="388">
        <f>State!F284</f>
        <v>62.382999999999996</v>
      </c>
      <c r="J53" s="541">
        <f>I53/I$68</f>
        <v>3.0709393235594407E-2</v>
      </c>
    </row>
    <row r="54" spans="1:10" ht="15.75">
      <c r="A54" s="1377">
        <v>14</v>
      </c>
      <c r="B54" s="387" t="s">
        <v>418</v>
      </c>
      <c r="C54" s="388"/>
      <c r="D54" s="394"/>
      <c r="E54" s="388"/>
      <c r="F54" s="389">
        <f t="shared" si="8"/>
        <v>0</v>
      </c>
      <c r="G54" s="391">
        <f t="shared" si="9"/>
        <v>0</v>
      </c>
      <c r="H54" s="394"/>
      <c r="I54" s="388"/>
      <c r="J54" s="538"/>
    </row>
    <row r="55" spans="1:10" ht="15.75">
      <c r="A55" s="1377"/>
      <c r="B55" s="396" t="s">
        <v>419</v>
      </c>
      <c r="C55" s="388">
        <f>State!L299</f>
        <v>0</v>
      </c>
      <c r="D55" s="394">
        <f>State!C299</f>
        <v>295</v>
      </c>
      <c r="E55" s="388">
        <f>State!D299</f>
        <v>537.93999999999994</v>
      </c>
      <c r="F55" s="389">
        <f t="shared" si="8"/>
        <v>295</v>
      </c>
      <c r="G55" s="391">
        <f t="shared" si="9"/>
        <v>537.93999999999994</v>
      </c>
      <c r="H55" s="394">
        <f>State!E299</f>
        <v>295</v>
      </c>
      <c r="I55" s="388">
        <f>State!F299</f>
        <v>537.93999999999994</v>
      </c>
      <c r="J55" s="541">
        <f t="shared" ref="J55:J56" si="10">I55/I$68</f>
        <v>0.26481270533888485</v>
      </c>
    </row>
    <row r="56" spans="1:10" ht="15.75">
      <c r="A56" s="1377"/>
      <c r="B56" s="396" t="s">
        <v>420</v>
      </c>
      <c r="C56" s="388">
        <f>State!L308</f>
        <v>0</v>
      </c>
      <c r="D56" s="394">
        <f>State!C308</f>
        <v>109</v>
      </c>
      <c r="E56" s="388">
        <f>State!D308</f>
        <v>815.31999999999994</v>
      </c>
      <c r="F56" s="389">
        <f t="shared" si="8"/>
        <v>109</v>
      </c>
      <c r="G56" s="391">
        <f t="shared" si="9"/>
        <v>815.31999999999994</v>
      </c>
      <c r="H56" s="394">
        <f>State!E308</f>
        <v>109</v>
      </c>
      <c r="I56" s="388">
        <f>State!F308</f>
        <v>815.31999999999994</v>
      </c>
      <c r="J56" s="541">
        <f t="shared" si="10"/>
        <v>0.40135906405342531</v>
      </c>
    </row>
    <row r="57" spans="1:10" ht="31.5">
      <c r="A57" s="528">
        <v>15</v>
      </c>
      <c r="B57" s="387" t="s">
        <v>421</v>
      </c>
      <c r="C57" s="388">
        <f>State!L390+State!L391+State!L392</f>
        <v>0</v>
      </c>
      <c r="D57" s="394">
        <f>State!C390+State!C391+State!C392</f>
        <v>1291</v>
      </c>
      <c r="E57" s="388">
        <f>State!D390+State!D391+State!D392</f>
        <v>127.12</v>
      </c>
      <c r="F57" s="389">
        <f t="shared" si="8"/>
        <v>1291</v>
      </c>
      <c r="G57" s="391">
        <f t="shared" si="9"/>
        <v>127.12</v>
      </c>
      <c r="H57" s="394">
        <f>State!E390+State!E391+State!E392</f>
        <v>0</v>
      </c>
      <c r="I57" s="388">
        <f>State!F390+State!F391+State!F392</f>
        <v>127.12</v>
      </c>
      <c r="J57" s="538">
        <f t="shared" ref="J57:J58" si="11">I57/G57</f>
        <v>1</v>
      </c>
    </row>
    <row r="58" spans="1:10" ht="31.5" customHeight="1">
      <c r="A58" s="1381">
        <v>16</v>
      </c>
      <c r="B58" s="387" t="s">
        <v>422</v>
      </c>
      <c r="C58" s="388">
        <f>State!L311</f>
        <v>0</v>
      </c>
      <c r="D58" s="394">
        <f>State!C311</f>
        <v>0</v>
      </c>
      <c r="E58" s="388">
        <f>State!D311</f>
        <v>100.62</v>
      </c>
      <c r="F58" s="389">
        <f>D58</f>
        <v>0</v>
      </c>
      <c r="G58" s="391">
        <f>C58+E58</f>
        <v>100.62</v>
      </c>
      <c r="H58" s="394">
        <f>State!E311</f>
        <v>0</v>
      </c>
      <c r="I58" s="388">
        <f>State!F311</f>
        <v>100.62</v>
      </c>
      <c r="J58" s="538">
        <f t="shared" si="11"/>
        <v>1</v>
      </c>
    </row>
    <row r="59" spans="1:10" ht="31.5">
      <c r="A59" s="1383"/>
      <c r="B59" s="387" t="s">
        <v>676</v>
      </c>
      <c r="C59" s="388">
        <f>State!L312</f>
        <v>0</v>
      </c>
      <c r="D59" s="394">
        <f>State!C312</f>
        <v>36</v>
      </c>
      <c r="E59" s="388">
        <f>State!D312</f>
        <v>98.28</v>
      </c>
      <c r="F59" s="389">
        <f>D59</f>
        <v>36</v>
      </c>
      <c r="G59" s="391">
        <f>C59+E59</f>
        <v>98.28</v>
      </c>
      <c r="H59" s="394">
        <f>State!E312</f>
        <v>36</v>
      </c>
      <c r="I59" s="388">
        <f>State!F312</f>
        <v>98.28</v>
      </c>
      <c r="J59" s="541">
        <f>I59/I$68</f>
        <v>4.8380474924165535E-2</v>
      </c>
    </row>
    <row r="60" spans="1:10" ht="15.75">
      <c r="A60" s="528">
        <v>17</v>
      </c>
      <c r="B60" s="387" t="s">
        <v>425</v>
      </c>
      <c r="C60" s="388">
        <f>State!L317</f>
        <v>0</v>
      </c>
      <c r="D60" s="394">
        <f>State!C317</f>
        <v>0</v>
      </c>
      <c r="E60" s="388">
        <f>State!D317</f>
        <v>0</v>
      </c>
      <c r="F60" s="389">
        <f t="shared" ref="F60:F67" si="12">D60</f>
        <v>0</v>
      </c>
      <c r="G60" s="391">
        <f t="shared" ref="G60:G67" si="13">C60+E60</f>
        <v>0</v>
      </c>
      <c r="H60" s="394">
        <f>State!E317</f>
        <v>0</v>
      </c>
      <c r="I60" s="388">
        <f>State!F317</f>
        <v>0</v>
      </c>
      <c r="J60" s="395"/>
    </row>
    <row r="61" spans="1:10" ht="15.75">
      <c r="A61" s="528">
        <v>18</v>
      </c>
      <c r="B61" s="387" t="s">
        <v>426</v>
      </c>
      <c r="C61" s="388">
        <f>State!L324</f>
        <v>0</v>
      </c>
      <c r="D61" s="394">
        <f>State!C324</f>
        <v>8369</v>
      </c>
      <c r="E61" s="388">
        <f>State!D324</f>
        <v>41.844999999999999</v>
      </c>
      <c r="F61" s="389">
        <f t="shared" si="12"/>
        <v>8369</v>
      </c>
      <c r="G61" s="391">
        <f t="shared" si="13"/>
        <v>41.844999999999999</v>
      </c>
      <c r="H61" s="394">
        <f>State!E324</f>
        <v>8369</v>
      </c>
      <c r="I61" s="388">
        <f>State!F324</f>
        <v>41.844999999999999</v>
      </c>
      <c r="J61" s="541">
        <f>I61/I$68</f>
        <v>2.0599114501441865E-2</v>
      </c>
    </row>
    <row r="62" spans="1:10" ht="15.75">
      <c r="A62" s="528">
        <f t="shared" ref="A62:A67" si="14">A61+1</f>
        <v>19</v>
      </c>
      <c r="B62" s="387" t="s">
        <v>427</v>
      </c>
      <c r="C62" s="388">
        <f>State!L216</f>
        <v>0</v>
      </c>
      <c r="D62" s="394">
        <f>State!C216</f>
        <v>0</v>
      </c>
      <c r="E62" s="388">
        <f>State!D216</f>
        <v>0</v>
      </c>
      <c r="F62" s="389">
        <f t="shared" si="12"/>
        <v>0</v>
      </c>
      <c r="G62" s="391">
        <f t="shared" si="13"/>
        <v>0</v>
      </c>
      <c r="H62" s="394">
        <f>State!E216</f>
        <v>0</v>
      </c>
      <c r="I62" s="388">
        <f>State!F216</f>
        <v>0</v>
      </c>
      <c r="J62" s="391"/>
    </row>
    <row r="63" spans="1:10" ht="15.75">
      <c r="A63" s="528">
        <f t="shared" si="14"/>
        <v>20</v>
      </c>
      <c r="B63" s="387" t="s">
        <v>148</v>
      </c>
      <c r="C63" s="388">
        <f>State!L398</f>
        <v>0</v>
      </c>
      <c r="D63" s="394">
        <f>State!C332+State!C398</f>
        <v>0</v>
      </c>
      <c r="E63" s="388">
        <f>State!D332+State!D398</f>
        <v>17.920000000000002</v>
      </c>
      <c r="F63" s="389">
        <f t="shared" si="12"/>
        <v>0</v>
      </c>
      <c r="G63" s="391">
        <f t="shared" si="13"/>
        <v>17.920000000000002</v>
      </c>
      <c r="H63" s="394">
        <f>State!E332+State!E398</f>
        <v>0</v>
      </c>
      <c r="I63" s="388">
        <f>State!F332+State!F398</f>
        <v>17.920000000000002</v>
      </c>
      <c r="J63" s="541">
        <f>I63/I$68</f>
        <v>8.8215110972837442E-3</v>
      </c>
    </row>
    <row r="64" spans="1:10" ht="15.75">
      <c r="A64" s="1377">
        <f>A63+1</f>
        <v>21</v>
      </c>
      <c r="B64" s="387" t="s">
        <v>428</v>
      </c>
      <c r="C64" s="388">
        <f>State!L345</f>
        <v>0</v>
      </c>
      <c r="D64" s="394">
        <f>State!C345</f>
        <v>4</v>
      </c>
      <c r="E64" s="388">
        <f>State!D345</f>
        <v>200</v>
      </c>
      <c r="F64" s="389">
        <f t="shared" si="12"/>
        <v>4</v>
      </c>
      <c r="G64" s="391">
        <f t="shared" si="13"/>
        <v>200</v>
      </c>
      <c r="H64" s="394">
        <f>State!E345</f>
        <v>4</v>
      </c>
      <c r="I64" s="388">
        <f>State!F345</f>
        <v>200</v>
      </c>
      <c r="J64" s="538">
        <f t="shared" ref="J64" si="15">I64/G64</f>
        <v>1</v>
      </c>
    </row>
    <row r="65" spans="1:11" ht="15.75">
      <c r="A65" s="1377"/>
      <c r="B65" s="407" t="s">
        <v>677</v>
      </c>
      <c r="C65" s="388"/>
      <c r="D65" s="394"/>
      <c r="E65" s="388"/>
      <c r="F65" s="389">
        <f t="shared" si="12"/>
        <v>0</v>
      </c>
      <c r="G65" s="391">
        <f t="shared" si="13"/>
        <v>0</v>
      </c>
      <c r="H65" s="394"/>
      <c r="I65" s="388"/>
      <c r="J65" s="538"/>
    </row>
    <row r="66" spans="1:11" ht="15.75">
      <c r="A66" s="528">
        <f>A64+1</f>
        <v>22</v>
      </c>
      <c r="B66" s="387" t="s">
        <v>431</v>
      </c>
      <c r="C66" s="388">
        <f>State!L393</f>
        <v>0</v>
      </c>
      <c r="D66" s="394">
        <f>State!C393</f>
        <v>1</v>
      </c>
      <c r="E66" s="388">
        <f>State!D393</f>
        <v>12</v>
      </c>
      <c r="F66" s="389">
        <f t="shared" si="12"/>
        <v>1</v>
      </c>
      <c r="G66" s="391">
        <f t="shared" si="13"/>
        <v>12</v>
      </c>
      <c r="H66" s="394">
        <f>State!E393</f>
        <v>1</v>
      </c>
      <c r="I66" s="388">
        <f>State!F393</f>
        <v>12</v>
      </c>
      <c r="J66" s="541">
        <f t="shared" ref="J66:J67" si="16">I66/I$68</f>
        <v>5.9072618955025068E-3</v>
      </c>
    </row>
    <row r="67" spans="1:11" ht="15.75">
      <c r="A67" s="528">
        <f t="shared" si="14"/>
        <v>23</v>
      </c>
      <c r="B67" s="387" t="s">
        <v>432</v>
      </c>
      <c r="C67" s="388">
        <f>State!L349</f>
        <v>0</v>
      </c>
      <c r="D67" s="394">
        <f>State!C349</f>
        <v>4590</v>
      </c>
      <c r="E67" s="388">
        <f>State!D349</f>
        <v>13.77</v>
      </c>
      <c r="F67" s="389">
        <f t="shared" si="12"/>
        <v>4590</v>
      </c>
      <c r="G67" s="391">
        <f t="shared" si="13"/>
        <v>13.77</v>
      </c>
      <c r="H67" s="394">
        <f>State!E349</f>
        <v>4590</v>
      </c>
      <c r="I67" s="388">
        <f>State!F349</f>
        <v>13.77</v>
      </c>
      <c r="J67" s="541">
        <f t="shared" si="16"/>
        <v>6.7785830250891264E-3</v>
      </c>
    </row>
    <row r="68" spans="1:11" ht="15.75">
      <c r="A68" s="1378" t="s">
        <v>38</v>
      </c>
      <c r="B68" s="1378"/>
      <c r="C68" s="384">
        <f>SUM(C24:C67)</f>
        <v>0</v>
      </c>
      <c r="D68" s="408"/>
      <c r="E68" s="385">
        <f>SUM(E24:E67)</f>
        <v>2031.3979999999997</v>
      </c>
      <c r="F68" s="408"/>
      <c r="G68" s="385">
        <f>SUM(G24:G67)</f>
        <v>2031.3979999999997</v>
      </c>
      <c r="H68" s="408">
        <f>SUM(H24:H67)</f>
        <v>19617</v>
      </c>
      <c r="I68" s="384">
        <f>SUM(I24:I67)</f>
        <v>2031.3979999999997</v>
      </c>
      <c r="J68" s="541">
        <f>I68/I89</f>
        <v>0.30759313960932572</v>
      </c>
      <c r="K68" s="401">
        <f>+J68+J22</f>
        <v>0.45462640888214301</v>
      </c>
    </row>
    <row r="69" spans="1:11" ht="18.75" customHeight="1">
      <c r="A69" s="1379" t="s">
        <v>529</v>
      </c>
      <c r="B69" s="1380"/>
      <c r="C69" s="1380"/>
      <c r="D69" s="1380"/>
      <c r="E69" s="1380"/>
      <c r="F69" s="1380"/>
      <c r="G69" s="1380"/>
      <c r="H69" s="1380"/>
      <c r="I69" s="1380"/>
      <c r="J69" s="1380"/>
    </row>
    <row r="70" spans="1:11" ht="15.75">
      <c r="A70" s="528">
        <v>24</v>
      </c>
      <c r="B70" s="387" t="s">
        <v>434</v>
      </c>
      <c r="C70" s="388">
        <f>State!L261</f>
        <v>0</v>
      </c>
      <c r="D70" s="394">
        <f>State!C261</f>
        <v>887</v>
      </c>
      <c r="E70" s="388">
        <f>State!D261</f>
        <v>3243.2759999999998</v>
      </c>
      <c r="F70" s="389">
        <f>D70</f>
        <v>887</v>
      </c>
      <c r="G70" s="391">
        <f>C70+E70</f>
        <v>3243.2759999999998</v>
      </c>
      <c r="H70" s="394">
        <f>State!E261</f>
        <v>887</v>
      </c>
      <c r="I70" s="395">
        <f>State!F261</f>
        <v>3243.2759999999998</v>
      </c>
      <c r="J70" s="541">
        <f>I70/I$88</f>
        <v>0.9004745205166057</v>
      </c>
    </row>
    <row r="71" spans="1:11" ht="15.75">
      <c r="A71" s="528">
        <f>A70+1</f>
        <v>25</v>
      </c>
      <c r="B71" s="396" t="s">
        <v>435</v>
      </c>
      <c r="C71" s="395">
        <v>34.67</v>
      </c>
      <c r="D71" s="393">
        <f>State!C352+State!C353+State!C354+State!C355</f>
        <v>0</v>
      </c>
      <c r="E71" s="395"/>
      <c r="F71" s="389">
        <f>D71</f>
        <v>0</v>
      </c>
      <c r="G71" s="391">
        <f>C71+E71</f>
        <v>34.67</v>
      </c>
      <c r="H71" s="393">
        <f>State!E352+State!E353+State!E354+State!E355</f>
        <v>0</v>
      </c>
      <c r="I71" s="395">
        <f>State!F352+State!F353+State!F354+State!F355</f>
        <v>34.67</v>
      </c>
      <c r="J71" s="541">
        <f>I71/I$88</f>
        <v>9.625900363185471E-3</v>
      </c>
    </row>
    <row r="72" spans="1:11" ht="15.75">
      <c r="A72" s="528">
        <f t="shared" ref="A72:A87" si="17">A71+1</f>
        <v>26</v>
      </c>
      <c r="B72" s="396" t="s">
        <v>436</v>
      </c>
      <c r="C72" s="395">
        <v>30.65</v>
      </c>
      <c r="D72" s="393">
        <f>State!C356+State!C357+State!C358+State!C359+State!C360</f>
        <v>2</v>
      </c>
      <c r="E72" s="395">
        <v>17.68</v>
      </c>
      <c r="F72" s="389">
        <f>D72</f>
        <v>2</v>
      </c>
      <c r="G72" s="391">
        <f>C72+E72</f>
        <v>48.33</v>
      </c>
      <c r="H72" s="393">
        <f>State!E356+State!E357+State!E358+State!E359+State!E360</f>
        <v>2</v>
      </c>
      <c r="I72" s="395">
        <f>State!F356+State!F357+State!F358+State!F359+State!F360</f>
        <v>48.33</v>
      </c>
      <c r="J72" s="541">
        <f t="shared" ref="J72:J73" si="18">I72/I$88</f>
        <v>1.3418510659150671E-2</v>
      </c>
    </row>
    <row r="73" spans="1:11" ht="15.75">
      <c r="A73" s="528">
        <f t="shared" si="17"/>
        <v>27</v>
      </c>
      <c r="B73" s="396" t="s">
        <v>437</v>
      </c>
      <c r="C73" s="395">
        <f>State!L369</f>
        <v>0</v>
      </c>
      <c r="D73" s="393">
        <f>State!C369</f>
        <v>2</v>
      </c>
      <c r="E73" s="395">
        <f>State!D369</f>
        <v>10</v>
      </c>
      <c r="F73" s="389">
        <f t="shared" ref="F73:F84" si="19">D73</f>
        <v>2</v>
      </c>
      <c r="G73" s="391">
        <f t="shared" ref="G73:G84" si="20">C73+E73</f>
        <v>10</v>
      </c>
      <c r="H73" s="393">
        <f>State!E369</f>
        <v>2</v>
      </c>
      <c r="I73" s="395">
        <f>State!F369</f>
        <v>10</v>
      </c>
      <c r="J73" s="541">
        <f t="shared" si="18"/>
        <v>2.7764350629320652E-3</v>
      </c>
    </row>
    <row r="74" spans="1:11" ht="15.75">
      <c r="A74" s="528">
        <f t="shared" si="17"/>
        <v>28</v>
      </c>
      <c r="B74" s="396" t="s">
        <v>438</v>
      </c>
      <c r="C74" s="44"/>
      <c r="D74" s="50"/>
      <c r="E74" s="44"/>
      <c r="F74" s="532">
        <f t="shared" si="19"/>
        <v>0</v>
      </c>
      <c r="G74" s="533">
        <f t="shared" si="20"/>
        <v>0</v>
      </c>
      <c r="H74" s="50"/>
      <c r="I74" s="44"/>
      <c r="J74" s="538"/>
    </row>
    <row r="75" spans="1:11" ht="15.75">
      <c r="A75" s="528">
        <f t="shared" si="17"/>
        <v>29</v>
      </c>
      <c r="B75" s="396" t="s">
        <v>439</v>
      </c>
      <c r="C75" s="395">
        <f>State!L376+State!L377+State!L378+State!L379</f>
        <v>0</v>
      </c>
      <c r="D75" s="393">
        <f>State!C376+State!C377+State!C378+State!C379</f>
        <v>0</v>
      </c>
      <c r="E75" s="395">
        <f>State!D376+State!D377+State!D378+State!D379</f>
        <v>0</v>
      </c>
      <c r="F75" s="389">
        <f t="shared" si="19"/>
        <v>0</v>
      </c>
      <c r="G75" s="391">
        <f t="shared" si="20"/>
        <v>0</v>
      </c>
      <c r="H75" s="393">
        <f>State!E376+State!E377+State!E378+State!E379</f>
        <v>0</v>
      </c>
      <c r="I75" s="395">
        <f>State!F376+State!F377+State!F378+State!F379</f>
        <v>0</v>
      </c>
      <c r="J75" s="538"/>
    </row>
    <row r="76" spans="1:11" ht="15.75">
      <c r="A76" s="528">
        <f t="shared" si="17"/>
        <v>30</v>
      </c>
      <c r="B76" s="396" t="s">
        <v>440</v>
      </c>
      <c r="C76" s="395">
        <f>212.67+90+93</f>
        <v>395.66999999999996</v>
      </c>
      <c r="D76" s="393">
        <f>State!C361+State!C362+State!C363+State!C364</f>
        <v>108</v>
      </c>
      <c r="E76" s="395">
        <v>54</v>
      </c>
      <c r="F76" s="389">
        <f t="shared" si="19"/>
        <v>108</v>
      </c>
      <c r="G76" s="391">
        <f t="shared" si="20"/>
        <v>449.66999999999996</v>
      </c>
      <c r="H76" s="393">
        <f>State!E361+State!E362+State!E363+State!E364</f>
        <v>108</v>
      </c>
      <c r="I76" s="395">
        <f>State!F361+State!F362+State!F363+State!F364</f>
        <v>227.34</v>
      </c>
      <c r="J76" s="541">
        <f t="shared" ref="J76:J77" si="21">I76/I$88</f>
        <v>6.311947472069758E-2</v>
      </c>
    </row>
    <row r="77" spans="1:11" ht="15.75">
      <c r="A77" s="528">
        <f t="shared" si="17"/>
        <v>31</v>
      </c>
      <c r="B77" s="396" t="s">
        <v>441</v>
      </c>
      <c r="C77" s="395">
        <f>State!L372</f>
        <v>0</v>
      </c>
      <c r="D77" s="393">
        <f>State!C372</f>
        <v>7625</v>
      </c>
      <c r="E77" s="395">
        <f>State!D372</f>
        <v>38.125</v>
      </c>
      <c r="F77" s="389">
        <f t="shared" si="19"/>
        <v>7625</v>
      </c>
      <c r="G77" s="391">
        <f t="shared" si="20"/>
        <v>38.125</v>
      </c>
      <c r="H77" s="393">
        <f>State!E372</f>
        <v>7625</v>
      </c>
      <c r="I77" s="395">
        <f>State!F372</f>
        <v>38.125</v>
      </c>
      <c r="J77" s="541">
        <f t="shared" si="21"/>
        <v>1.0585158677428499E-2</v>
      </c>
    </row>
    <row r="78" spans="1:11" ht="15.75">
      <c r="A78" s="1381">
        <f t="shared" si="17"/>
        <v>32</v>
      </c>
      <c r="B78" s="396" t="s">
        <v>380</v>
      </c>
      <c r="C78" s="395"/>
      <c r="D78" s="393"/>
      <c r="E78" s="395"/>
      <c r="F78" s="389">
        <f t="shared" si="19"/>
        <v>0</v>
      </c>
      <c r="G78" s="391">
        <f t="shared" si="20"/>
        <v>0</v>
      </c>
      <c r="H78" s="393"/>
      <c r="I78" s="395"/>
      <c r="J78" s="538"/>
    </row>
    <row r="79" spans="1:11" ht="15.75">
      <c r="A79" s="1382"/>
      <c r="B79" s="396" t="s">
        <v>443</v>
      </c>
      <c r="C79" s="395">
        <f>State!L365</f>
        <v>0</v>
      </c>
      <c r="D79" s="393">
        <f>State!C365</f>
        <v>0</v>
      </c>
      <c r="E79" s="395">
        <f>State!D365</f>
        <v>0</v>
      </c>
      <c r="F79" s="389">
        <f t="shared" si="19"/>
        <v>0</v>
      </c>
      <c r="G79" s="391">
        <f t="shared" si="20"/>
        <v>0</v>
      </c>
      <c r="H79" s="393">
        <f>State!E365</f>
        <v>0</v>
      </c>
      <c r="I79" s="395">
        <f>State!F365</f>
        <v>0</v>
      </c>
      <c r="J79" s="538"/>
    </row>
    <row r="80" spans="1:11" ht="15.75">
      <c r="A80" s="1382"/>
      <c r="B80" s="396" t="s">
        <v>444</v>
      </c>
      <c r="C80" s="395">
        <f>State!L370</f>
        <v>0</v>
      </c>
      <c r="D80" s="393">
        <f>State!C370</f>
        <v>0</v>
      </c>
      <c r="E80" s="395">
        <f>State!D370</f>
        <v>0</v>
      </c>
      <c r="F80" s="389">
        <f t="shared" si="19"/>
        <v>0</v>
      </c>
      <c r="G80" s="391">
        <f t="shared" si="20"/>
        <v>0</v>
      </c>
      <c r="H80" s="393">
        <f>State!E370</f>
        <v>0</v>
      </c>
      <c r="I80" s="395">
        <f>State!F370</f>
        <v>0</v>
      </c>
      <c r="J80" s="538"/>
    </row>
    <row r="81" spans="1:10" ht="15.75">
      <c r="A81" s="1383"/>
      <c r="B81" s="396" t="s">
        <v>738</v>
      </c>
      <c r="C81" s="395">
        <f>State!L380+State!L366</f>
        <v>0</v>
      </c>
      <c r="D81" s="393">
        <f>State!C380+State!C366</f>
        <v>0</v>
      </c>
      <c r="E81" s="395">
        <f>State!D380+State!D366</f>
        <v>0</v>
      </c>
      <c r="F81" s="389">
        <f t="shared" si="19"/>
        <v>0</v>
      </c>
      <c r="G81" s="391">
        <f t="shared" si="20"/>
        <v>0</v>
      </c>
      <c r="H81" s="393">
        <f>State!E380+State!E366</f>
        <v>0</v>
      </c>
      <c r="I81" s="395">
        <f>State!F380+State!F366</f>
        <v>0</v>
      </c>
      <c r="J81" s="538"/>
    </row>
    <row r="82" spans="1:10" ht="15.75">
      <c r="A82" s="528">
        <v>33</v>
      </c>
      <c r="B82" s="409" t="s">
        <v>449</v>
      </c>
      <c r="C82" s="388"/>
      <c r="D82" s="394"/>
      <c r="E82" s="388"/>
      <c r="F82" s="389">
        <f t="shared" si="19"/>
        <v>0</v>
      </c>
      <c r="G82" s="391">
        <f t="shared" si="20"/>
        <v>0</v>
      </c>
      <c r="H82" s="394"/>
      <c r="I82" s="388"/>
      <c r="J82" s="538"/>
    </row>
    <row r="83" spans="1:10" ht="15.75">
      <c r="A83" s="528">
        <f t="shared" si="17"/>
        <v>34</v>
      </c>
      <c r="B83" s="409" t="s">
        <v>450</v>
      </c>
      <c r="C83" s="388">
        <f>State!L7</f>
        <v>0</v>
      </c>
      <c r="D83" s="388">
        <f>State!P7</f>
        <v>0</v>
      </c>
      <c r="E83" s="388">
        <f>State!Q7</f>
        <v>0</v>
      </c>
      <c r="F83" s="389">
        <f t="shared" si="19"/>
        <v>0</v>
      </c>
      <c r="G83" s="391">
        <f t="shared" si="20"/>
        <v>0</v>
      </c>
      <c r="H83" s="388">
        <f>State!Y7</f>
        <v>0</v>
      </c>
      <c r="I83" s="388">
        <f>State!Z7</f>
        <v>0</v>
      </c>
      <c r="J83" s="538"/>
    </row>
    <row r="84" spans="1:10" ht="31.5">
      <c r="A84" s="528">
        <f t="shared" si="17"/>
        <v>35</v>
      </c>
      <c r="B84" s="396" t="s">
        <v>451</v>
      </c>
      <c r="C84" s="388">
        <f>State!L8</f>
        <v>0</v>
      </c>
      <c r="D84" s="388">
        <f>State!P8</f>
        <v>0</v>
      </c>
      <c r="E84" s="388">
        <f>State!Q8</f>
        <v>0</v>
      </c>
      <c r="F84" s="389">
        <f t="shared" si="19"/>
        <v>0</v>
      </c>
      <c r="G84" s="391">
        <f t="shared" si="20"/>
        <v>0</v>
      </c>
      <c r="H84" s="388">
        <f>State!Y8</f>
        <v>0</v>
      </c>
      <c r="I84" s="388">
        <f>State!Z8</f>
        <v>0</v>
      </c>
      <c r="J84" s="538"/>
    </row>
    <row r="85" spans="1:10" ht="31.5">
      <c r="A85" s="528">
        <f t="shared" si="17"/>
        <v>36</v>
      </c>
      <c r="B85" s="396" t="s">
        <v>452</v>
      </c>
      <c r="C85" s="495" t="s">
        <v>678</v>
      </c>
      <c r="D85" s="496"/>
      <c r="E85" s="496"/>
      <c r="F85" s="496"/>
      <c r="G85" s="496"/>
      <c r="H85" s="496"/>
      <c r="I85" s="496"/>
      <c r="J85" s="497"/>
    </row>
    <row r="86" spans="1:10" ht="15.75">
      <c r="A86" s="528">
        <f t="shared" si="17"/>
        <v>37</v>
      </c>
      <c r="B86" s="410" t="s">
        <v>454</v>
      </c>
      <c r="C86" s="495" t="s">
        <v>679</v>
      </c>
      <c r="D86" s="496"/>
      <c r="E86" s="496"/>
      <c r="F86" s="496"/>
      <c r="G86" s="496"/>
      <c r="H86" s="496"/>
      <c r="I86" s="496"/>
      <c r="J86" s="497"/>
    </row>
    <row r="87" spans="1:10" ht="15.75">
      <c r="A87" s="528">
        <f t="shared" si="17"/>
        <v>38</v>
      </c>
      <c r="B87" s="396" t="s">
        <v>456</v>
      </c>
      <c r="C87" s="495" t="s">
        <v>489</v>
      </c>
      <c r="D87" s="496"/>
      <c r="E87" s="496"/>
      <c r="F87" s="496"/>
      <c r="G87" s="496"/>
      <c r="H87" s="496"/>
      <c r="I87" s="496"/>
      <c r="J87" s="497"/>
    </row>
    <row r="88" spans="1:10" ht="15.75">
      <c r="A88" s="411"/>
      <c r="B88" s="380" t="s">
        <v>391</v>
      </c>
      <c r="C88" s="412">
        <f>SUM(C70:C87)</f>
        <v>460.98999999999995</v>
      </c>
      <c r="D88" s="413"/>
      <c r="E88" s="412">
        <f>SUM(E70:E87)</f>
        <v>3363.0809999999997</v>
      </c>
      <c r="F88" s="413"/>
      <c r="G88" s="414">
        <f>SUM(G70:G87)</f>
        <v>3824.0709999999999</v>
      </c>
      <c r="H88" s="413"/>
      <c r="I88" s="412">
        <f>SUM(I70:I87)</f>
        <v>3601.741</v>
      </c>
      <c r="J88" s="541">
        <f>I88/I89</f>
        <v>0.5453735911178571</v>
      </c>
    </row>
    <row r="89" spans="1:10" ht="15.75">
      <c r="A89" s="411"/>
      <c r="B89" s="380" t="s">
        <v>458</v>
      </c>
      <c r="C89" s="412">
        <f>C22+C68+C88</f>
        <v>460.98999999999995</v>
      </c>
      <c r="D89" s="413"/>
      <c r="E89" s="412">
        <f>E22+E68+E88</f>
        <v>6390.1119999999992</v>
      </c>
      <c r="F89" s="413"/>
      <c r="G89" s="414">
        <f>G22+G68+G88</f>
        <v>6851.1019999999999</v>
      </c>
      <c r="H89" s="413">
        <f>V22+V68+V88</f>
        <v>0</v>
      </c>
      <c r="I89" s="412">
        <f>I22+I68+I88</f>
        <v>6604.1719999999996</v>
      </c>
      <c r="J89" s="541">
        <f>I89/G89</f>
        <v>0.96395762316777645</v>
      </c>
    </row>
    <row r="92" spans="1:10">
      <c r="G92" s="537"/>
    </row>
    <row r="93" spans="1:10">
      <c r="C93" s="418"/>
    </row>
    <row r="94" spans="1:10">
      <c r="C94" s="418"/>
    </row>
  </sheetData>
  <mergeCells count="21">
    <mergeCell ref="A22:B22"/>
    <mergeCell ref="A1:J1"/>
    <mergeCell ref="A2:J2"/>
    <mergeCell ref="A3:A5"/>
    <mergeCell ref="B3:B5"/>
    <mergeCell ref="C3:G3"/>
    <mergeCell ref="H3:J3"/>
    <mergeCell ref="D4:E4"/>
    <mergeCell ref="F4:G4"/>
    <mergeCell ref="H4:I4"/>
    <mergeCell ref="A6:J6"/>
    <mergeCell ref="A8:A12"/>
    <mergeCell ref="A20:A21"/>
    <mergeCell ref="A64:A65"/>
    <mergeCell ref="A68:B68"/>
    <mergeCell ref="A69:J69"/>
    <mergeCell ref="A78:A81"/>
    <mergeCell ref="A23:J23"/>
    <mergeCell ref="A25:A52"/>
    <mergeCell ref="A54:A56"/>
    <mergeCell ref="A58:A59"/>
  </mergeCells>
  <pageMargins left="0.31" right="0.3" top="0.54" bottom="0.16" header="0.3" footer="0.18"/>
  <pageSetup scale="83" orientation="landscape" r:id="rId1"/>
  <headerFooter>
    <oddHeader>&amp;L&amp;"-,Bold"&amp;16State: Sikkim</oddHeader>
  </headerFooter>
</worksheet>
</file>

<file path=xl/worksheets/sheet16.xml><?xml version="1.0" encoding="utf-8"?>
<worksheet xmlns="http://schemas.openxmlformats.org/spreadsheetml/2006/main" xmlns:r="http://schemas.openxmlformats.org/officeDocument/2006/relationships">
  <dimension ref="A1:N94"/>
  <sheetViews>
    <sheetView showZeros="0" zoomScale="70" zoomScaleNormal="70" zoomScaleSheetLayoutView="85" workbookViewId="0">
      <pane xSplit="2" ySplit="5" topLeftCell="C75" activePane="bottomRight" state="frozen"/>
      <selection activeCell="L89" sqref="L89"/>
      <selection pane="topRight" activeCell="L89" sqref="L89"/>
      <selection pane="bottomLeft" activeCell="L89" sqref="L89"/>
      <selection pane="bottomRight" activeCell="J45" sqref="J45"/>
    </sheetView>
  </sheetViews>
  <sheetFormatPr defaultRowHeight="15"/>
  <cols>
    <col min="1" max="1" width="7.5703125" style="357" customWidth="1"/>
    <col min="2" max="2" width="35.5703125" style="357" customWidth="1"/>
    <col min="3" max="3" width="11.28515625" style="405" bestFit="1" customWidth="1"/>
    <col min="4" max="4" width="12.85546875" style="417" customWidth="1"/>
    <col min="5" max="5" width="12.42578125" style="418" bestFit="1" customWidth="1"/>
    <col min="6" max="6" width="15.7109375" style="417" bestFit="1" customWidth="1"/>
    <col min="7" max="7" width="13.7109375" style="419" bestFit="1" customWidth="1"/>
    <col min="8" max="8" width="12.85546875" style="405" customWidth="1"/>
    <col min="9" max="9" width="12" style="417" bestFit="1" customWidth="1"/>
    <col min="10" max="10" width="12.140625" style="418" customWidth="1"/>
    <col min="11" max="11" width="12" style="417" bestFit="1" customWidth="1"/>
    <col min="12" max="12" width="12.5703125" style="420" bestFit="1" customWidth="1"/>
    <col min="13" max="13" width="29.140625" style="421" customWidth="1"/>
    <col min="14" max="14" width="11.7109375" style="357" customWidth="1"/>
    <col min="15" max="257" width="9.140625" style="357"/>
    <col min="258" max="258" width="30.5703125" style="357" customWidth="1"/>
    <col min="259" max="259" width="10.5703125" style="357" bestFit="1" customWidth="1"/>
    <col min="260" max="260" width="12.85546875" style="357" customWidth="1"/>
    <col min="261" max="261" width="11.7109375" style="357" bestFit="1" customWidth="1"/>
    <col min="262" max="262" width="15.7109375" style="357" bestFit="1" customWidth="1"/>
    <col min="263" max="263" width="11.7109375" style="357" bestFit="1" customWidth="1"/>
    <col min="264" max="264" width="18" style="357" customWidth="1"/>
    <col min="265" max="265" width="10" style="357" bestFit="1" customWidth="1"/>
    <col min="266" max="266" width="11.7109375" style="357" bestFit="1" customWidth="1"/>
    <col min="267" max="267" width="10" style="357" bestFit="1" customWidth="1"/>
    <col min="268" max="268" width="11.7109375" style="357" bestFit="1" customWidth="1"/>
    <col min="269" max="269" width="50" style="357" customWidth="1"/>
    <col min="270" max="513" width="9.140625" style="357"/>
    <col min="514" max="514" width="30.5703125" style="357" customWidth="1"/>
    <col min="515" max="515" width="10.5703125" style="357" bestFit="1" customWidth="1"/>
    <col min="516" max="516" width="12.85546875" style="357" customWidth="1"/>
    <col min="517" max="517" width="11.7109375" style="357" bestFit="1" customWidth="1"/>
    <col min="518" max="518" width="15.7109375" style="357" bestFit="1" customWidth="1"/>
    <col min="519" max="519" width="11.7109375" style="357" bestFit="1" customWidth="1"/>
    <col min="520" max="520" width="18" style="357" customWidth="1"/>
    <col min="521" max="521" width="10" style="357" bestFit="1" customWidth="1"/>
    <col min="522" max="522" width="11.7109375" style="357" bestFit="1" customWidth="1"/>
    <col min="523" max="523" width="10" style="357" bestFit="1" customWidth="1"/>
    <col min="524" max="524" width="11.7109375" style="357" bestFit="1" customWidth="1"/>
    <col min="525" max="525" width="50" style="357" customWidth="1"/>
    <col min="526" max="769" width="9.140625" style="357"/>
    <col min="770" max="770" width="30.5703125" style="357" customWidth="1"/>
    <col min="771" max="771" width="10.5703125" style="357" bestFit="1" customWidth="1"/>
    <col min="772" max="772" width="12.85546875" style="357" customWidth="1"/>
    <col min="773" max="773" width="11.7109375" style="357" bestFit="1" customWidth="1"/>
    <col min="774" max="774" width="15.7109375" style="357" bestFit="1" customWidth="1"/>
    <col min="775" max="775" width="11.7109375" style="357" bestFit="1" customWidth="1"/>
    <col min="776" max="776" width="18" style="357" customWidth="1"/>
    <col min="777" max="777" width="10" style="357" bestFit="1" customWidth="1"/>
    <col min="778" max="778" width="11.7109375" style="357" bestFit="1" customWidth="1"/>
    <col min="779" max="779" width="10" style="357" bestFit="1" customWidth="1"/>
    <col min="780" max="780" width="11.7109375" style="357" bestFit="1" customWidth="1"/>
    <col min="781" max="781" width="50" style="357" customWidth="1"/>
    <col min="782" max="1025" width="9.140625" style="357"/>
    <col min="1026" max="1026" width="30.5703125" style="357" customWidth="1"/>
    <col min="1027" max="1027" width="10.5703125" style="357" bestFit="1" customWidth="1"/>
    <col min="1028" max="1028" width="12.85546875" style="357" customWidth="1"/>
    <col min="1029" max="1029" width="11.7109375" style="357" bestFit="1" customWidth="1"/>
    <col min="1030" max="1030" width="15.7109375" style="357" bestFit="1" customWidth="1"/>
    <col min="1031" max="1031" width="11.7109375" style="357" bestFit="1" customWidth="1"/>
    <col min="1032" max="1032" width="18" style="357" customWidth="1"/>
    <col min="1033" max="1033" width="10" style="357" bestFit="1" customWidth="1"/>
    <col min="1034" max="1034" width="11.7109375" style="357" bestFit="1" customWidth="1"/>
    <col min="1035" max="1035" width="10" style="357" bestFit="1" customWidth="1"/>
    <col min="1036" max="1036" width="11.7109375" style="357" bestFit="1" customWidth="1"/>
    <col min="1037" max="1037" width="50" style="357" customWidth="1"/>
    <col min="1038" max="1281" width="9.140625" style="357"/>
    <col min="1282" max="1282" width="30.5703125" style="357" customWidth="1"/>
    <col min="1283" max="1283" width="10.5703125" style="357" bestFit="1" customWidth="1"/>
    <col min="1284" max="1284" width="12.85546875" style="357" customWidth="1"/>
    <col min="1285" max="1285" width="11.7109375" style="357" bestFit="1" customWidth="1"/>
    <col min="1286" max="1286" width="15.7109375" style="357" bestFit="1" customWidth="1"/>
    <col min="1287" max="1287" width="11.7109375" style="357" bestFit="1" customWidth="1"/>
    <col min="1288" max="1288" width="18" style="357" customWidth="1"/>
    <col min="1289" max="1289" width="10" style="357" bestFit="1" customWidth="1"/>
    <col min="1290" max="1290" width="11.7109375" style="357" bestFit="1" customWidth="1"/>
    <col min="1291" max="1291" width="10" style="357" bestFit="1" customWidth="1"/>
    <col min="1292" max="1292" width="11.7109375" style="357" bestFit="1" customWidth="1"/>
    <col min="1293" max="1293" width="50" style="357" customWidth="1"/>
    <col min="1294" max="1537" width="9.140625" style="357"/>
    <col min="1538" max="1538" width="30.5703125" style="357" customWidth="1"/>
    <col min="1539" max="1539" width="10.5703125" style="357" bestFit="1" customWidth="1"/>
    <col min="1540" max="1540" width="12.85546875" style="357" customWidth="1"/>
    <col min="1541" max="1541" width="11.7109375" style="357" bestFit="1" customWidth="1"/>
    <col min="1542" max="1542" width="15.7109375" style="357" bestFit="1" customWidth="1"/>
    <col min="1543" max="1543" width="11.7109375" style="357" bestFit="1" customWidth="1"/>
    <col min="1544" max="1544" width="18" style="357" customWidth="1"/>
    <col min="1545" max="1545" width="10" style="357" bestFit="1" customWidth="1"/>
    <col min="1546" max="1546" width="11.7109375" style="357" bestFit="1" customWidth="1"/>
    <col min="1547" max="1547" width="10" style="357" bestFit="1" customWidth="1"/>
    <col min="1548" max="1548" width="11.7109375" style="357" bestFit="1" customWidth="1"/>
    <col min="1549" max="1549" width="50" style="357" customWidth="1"/>
    <col min="1550" max="1793" width="9.140625" style="357"/>
    <col min="1794" max="1794" width="30.5703125" style="357" customWidth="1"/>
    <col min="1795" max="1795" width="10.5703125" style="357" bestFit="1" customWidth="1"/>
    <col min="1796" max="1796" width="12.85546875" style="357" customWidth="1"/>
    <col min="1797" max="1797" width="11.7109375" style="357" bestFit="1" customWidth="1"/>
    <col min="1798" max="1798" width="15.7109375" style="357" bestFit="1" customWidth="1"/>
    <col min="1799" max="1799" width="11.7109375" style="357" bestFit="1" customWidth="1"/>
    <col min="1800" max="1800" width="18" style="357" customWidth="1"/>
    <col min="1801" max="1801" width="10" style="357" bestFit="1" customWidth="1"/>
    <col min="1802" max="1802" width="11.7109375" style="357" bestFit="1" customWidth="1"/>
    <col min="1803" max="1803" width="10" style="357" bestFit="1" customWidth="1"/>
    <col min="1804" max="1804" width="11.7109375" style="357" bestFit="1" customWidth="1"/>
    <col min="1805" max="1805" width="50" style="357" customWidth="1"/>
    <col min="1806" max="2049" width="9.140625" style="357"/>
    <col min="2050" max="2050" width="30.5703125" style="357" customWidth="1"/>
    <col min="2051" max="2051" width="10.5703125" style="357" bestFit="1" customWidth="1"/>
    <col min="2052" max="2052" width="12.85546875" style="357" customWidth="1"/>
    <col min="2053" max="2053" width="11.7109375" style="357" bestFit="1" customWidth="1"/>
    <col min="2054" max="2054" width="15.7109375" style="357" bestFit="1" customWidth="1"/>
    <col min="2055" max="2055" width="11.7109375" style="357" bestFit="1" customWidth="1"/>
    <col min="2056" max="2056" width="18" style="357" customWidth="1"/>
    <col min="2057" max="2057" width="10" style="357" bestFit="1" customWidth="1"/>
    <col min="2058" max="2058" width="11.7109375" style="357" bestFit="1" customWidth="1"/>
    <col min="2059" max="2059" width="10" style="357" bestFit="1" customWidth="1"/>
    <col min="2060" max="2060" width="11.7109375" style="357" bestFit="1" customWidth="1"/>
    <col min="2061" max="2061" width="50" style="357" customWidth="1"/>
    <col min="2062" max="2305" width="9.140625" style="357"/>
    <col min="2306" max="2306" width="30.5703125" style="357" customWidth="1"/>
    <col min="2307" max="2307" width="10.5703125" style="357" bestFit="1" customWidth="1"/>
    <col min="2308" max="2308" width="12.85546875" style="357" customWidth="1"/>
    <col min="2309" max="2309" width="11.7109375" style="357" bestFit="1" customWidth="1"/>
    <col min="2310" max="2310" width="15.7109375" style="357" bestFit="1" customWidth="1"/>
    <col min="2311" max="2311" width="11.7109375" style="357" bestFit="1" customWidth="1"/>
    <col min="2312" max="2312" width="18" style="357" customWidth="1"/>
    <col min="2313" max="2313" width="10" style="357" bestFit="1" customWidth="1"/>
    <col min="2314" max="2314" width="11.7109375" style="357" bestFit="1" customWidth="1"/>
    <col min="2315" max="2315" width="10" style="357" bestFit="1" customWidth="1"/>
    <col min="2316" max="2316" width="11.7109375" style="357" bestFit="1" customWidth="1"/>
    <col min="2317" max="2317" width="50" style="357" customWidth="1"/>
    <col min="2318" max="2561" width="9.140625" style="357"/>
    <col min="2562" max="2562" width="30.5703125" style="357" customWidth="1"/>
    <col min="2563" max="2563" width="10.5703125" style="357" bestFit="1" customWidth="1"/>
    <col min="2564" max="2564" width="12.85546875" style="357" customWidth="1"/>
    <col min="2565" max="2565" width="11.7109375" style="357" bestFit="1" customWidth="1"/>
    <col min="2566" max="2566" width="15.7109375" style="357" bestFit="1" customWidth="1"/>
    <col min="2567" max="2567" width="11.7109375" style="357" bestFit="1" customWidth="1"/>
    <col min="2568" max="2568" width="18" style="357" customWidth="1"/>
    <col min="2569" max="2569" width="10" style="357" bestFit="1" customWidth="1"/>
    <col min="2570" max="2570" width="11.7109375" style="357" bestFit="1" customWidth="1"/>
    <col min="2571" max="2571" width="10" style="357" bestFit="1" customWidth="1"/>
    <col min="2572" max="2572" width="11.7109375" style="357" bestFit="1" customWidth="1"/>
    <col min="2573" max="2573" width="50" style="357" customWidth="1"/>
    <col min="2574" max="2817" width="9.140625" style="357"/>
    <col min="2818" max="2818" width="30.5703125" style="357" customWidth="1"/>
    <col min="2819" max="2819" width="10.5703125" style="357" bestFit="1" customWidth="1"/>
    <col min="2820" max="2820" width="12.85546875" style="357" customWidth="1"/>
    <col min="2821" max="2821" width="11.7109375" style="357" bestFit="1" customWidth="1"/>
    <col min="2822" max="2822" width="15.7109375" style="357" bestFit="1" customWidth="1"/>
    <col min="2823" max="2823" width="11.7109375" style="357" bestFit="1" customWidth="1"/>
    <col min="2824" max="2824" width="18" style="357" customWidth="1"/>
    <col min="2825" max="2825" width="10" style="357" bestFit="1" customWidth="1"/>
    <col min="2826" max="2826" width="11.7109375" style="357" bestFit="1" customWidth="1"/>
    <col min="2827" max="2827" width="10" style="357" bestFit="1" customWidth="1"/>
    <col min="2828" max="2828" width="11.7109375" style="357" bestFit="1" customWidth="1"/>
    <col min="2829" max="2829" width="50" style="357" customWidth="1"/>
    <col min="2830" max="3073" width="9.140625" style="357"/>
    <col min="3074" max="3074" width="30.5703125" style="357" customWidth="1"/>
    <col min="3075" max="3075" width="10.5703125" style="357" bestFit="1" customWidth="1"/>
    <col min="3076" max="3076" width="12.85546875" style="357" customWidth="1"/>
    <col min="3077" max="3077" width="11.7109375" style="357" bestFit="1" customWidth="1"/>
    <col min="3078" max="3078" width="15.7109375" style="357" bestFit="1" customWidth="1"/>
    <col min="3079" max="3079" width="11.7109375" style="357" bestFit="1" customWidth="1"/>
    <col min="3080" max="3080" width="18" style="357" customWidth="1"/>
    <col min="3081" max="3081" width="10" style="357" bestFit="1" customWidth="1"/>
    <col min="3082" max="3082" width="11.7109375" style="357" bestFit="1" customWidth="1"/>
    <col min="3083" max="3083" width="10" style="357" bestFit="1" customWidth="1"/>
    <col min="3084" max="3084" width="11.7109375" style="357" bestFit="1" customWidth="1"/>
    <col min="3085" max="3085" width="50" style="357" customWidth="1"/>
    <col min="3086" max="3329" width="9.140625" style="357"/>
    <col min="3330" max="3330" width="30.5703125" style="357" customWidth="1"/>
    <col min="3331" max="3331" width="10.5703125" style="357" bestFit="1" customWidth="1"/>
    <col min="3332" max="3332" width="12.85546875" style="357" customWidth="1"/>
    <col min="3333" max="3333" width="11.7109375" style="357" bestFit="1" customWidth="1"/>
    <col min="3334" max="3334" width="15.7109375" style="357" bestFit="1" customWidth="1"/>
    <col min="3335" max="3335" width="11.7109375" style="357" bestFit="1" customWidth="1"/>
    <col min="3336" max="3336" width="18" style="357" customWidth="1"/>
    <col min="3337" max="3337" width="10" style="357" bestFit="1" customWidth="1"/>
    <col min="3338" max="3338" width="11.7109375" style="357" bestFit="1" customWidth="1"/>
    <col min="3339" max="3339" width="10" style="357" bestFit="1" customWidth="1"/>
    <col min="3340" max="3340" width="11.7109375" style="357" bestFit="1" customWidth="1"/>
    <col min="3341" max="3341" width="50" style="357" customWidth="1"/>
    <col min="3342" max="3585" width="9.140625" style="357"/>
    <col min="3586" max="3586" width="30.5703125" style="357" customWidth="1"/>
    <col min="3587" max="3587" width="10.5703125" style="357" bestFit="1" customWidth="1"/>
    <col min="3588" max="3588" width="12.85546875" style="357" customWidth="1"/>
    <col min="3589" max="3589" width="11.7109375" style="357" bestFit="1" customWidth="1"/>
    <col min="3590" max="3590" width="15.7109375" style="357" bestFit="1" customWidth="1"/>
    <col min="3591" max="3591" width="11.7109375" style="357" bestFit="1" customWidth="1"/>
    <col min="3592" max="3592" width="18" style="357" customWidth="1"/>
    <col min="3593" max="3593" width="10" style="357" bestFit="1" customWidth="1"/>
    <col min="3594" max="3594" width="11.7109375" style="357" bestFit="1" customWidth="1"/>
    <col min="3595" max="3595" width="10" style="357" bestFit="1" customWidth="1"/>
    <col min="3596" max="3596" width="11.7109375" style="357" bestFit="1" customWidth="1"/>
    <col min="3597" max="3597" width="50" style="357" customWidth="1"/>
    <col min="3598" max="3841" width="9.140625" style="357"/>
    <col min="3842" max="3842" width="30.5703125" style="357" customWidth="1"/>
    <col min="3843" max="3843" width="10.5703125" style="357" bestFit="1" customWidth="1"/>
    <col min="3844" max="3844" width="12.85546875" style="357" customWidth="1"/>
    <col min="3845" max="3845" width="11.7109375" style="357" bestFit="1" customWidth="1"/>
    <col min="3846" max="3846" width="15.7109375" style="357" bestFit="1" customWidth="1"/>
    <col min="3847" max="3847" width="11.7109375" style="357" bestFit="1" customWidth="1"/>
    <col min="3848" max="3848" width="18" style="357" customWidth="1"/>
    <col min="3849" max="3849" width="10" style="357" bestFit="1" customWidth="1"/>
    <col min="3850" max="3850" width="11.7109375" style="357" bestFit="1" customWidth="1"/>
    <col min="3851" max="3851" width="10" style="357" bestFit="1" customWidth="1"/>
    <col min="3852" max="3852" width="11.7109375" style="357" bestFit="1" customWidth="1"/>
    <col min="3853" max="3853" width="50" style="357" customWidth="1"/>
    <col min="3854" max="4097" width="9.140625" style="357"/>
    <col min="4098" max="4098" width="30.5703125" style="357" customWidth="1"/>
    <col min="4099" max="4099" width="10.5703125" style="357" bestFit="1" customWidth="1"/>
    <col min="4100" max="4100" width="12.85546875" style="357" customWidth="1"/>
    <col min="4101" max="4101" width="11.7109375" style="357" bestFit="1" customWidth="1"/>
    <col min="4102" max="4102" width="15.7109375" style="357" bestFit="1" customWidth="1"/>
    <col min="4103" max="4103" width="11.7109375" style="357" bestFit="1" customWidth="1"/>
    <col min="4104" max="4104" width="18" style="357" customWidth="1"/>
    <col min="4105" max="4105" width="10" style="357" bestFit="1" customWidth="1"/>
    <col min="4106" max="4106" width="11.7109375" style="357" bestFit="1" customWidth="1"/>
    <col min="4107" max="4107" width="10" style="357" bestFit="1" customWidth="1"/>
    <col min="4108" max="4108" width="11.7109375" style="357" bestFit="1" customWidth="1"/>
    <col min="4109" max="4109" width="50" style="357" customWidth="1"/>
    <col min="4110" max="4353" width="9.140625" style="357"/>
    <col min="4354" max="4354" width="30.5703125" style="357" customWidth="1"/>
    <col min="4355" max="4355" width="10.5703125" style="357" bestFit="1" customWidth="1"/>
    <col min="4356" max="4356" width="12.85546875" style="357" customWidth="1"/>
    <col min="4357" max="4357" width="11.7109375" style="357" bestFit="1" customWidth="1"/>
    <col min="4358" max="4358" width="15.7109375" style="357" bestFit="1" customWidth="1"/>
    <col min="4359" max="4359" width="11.7109375" style="357" bestFit="1" customWidth="1"/>
    <col min="4360" max="4360" width="18" style="357" customWidth="1"/>
    <col min="4361" max="4361" width="10" style="357" bestFit="1" customWidth="1"/>
    <col min="4362" max="4362" width="11.7109375" style="357" bestFit="1" customWidth="1"/>
    <col min="4363" max="4363" width="10" style="357" bestFit="1" customWidth="1"/>
    <col min="4364" max="4364" width="11.7109375" style="357" bestFit="1" customWidth="1"/>
    <col min="4365" max="4365" width="50" style="357" customWidth="1"/>
    <col min="4366" max="4609" width="9.140625" style="357"/>
    <col min="4610" max="4610" width="30.5703125" style="357" customWidth="1"/>
    <col min="4611" max="4611" width="10.5703125" style="357" bestFit="1" customWidth="1"/>
    <col min="4612" max="4612" width="12.85546875" style="357" customWidth="1"/>
    <col min="4613" max="4613" width="11.7109375" style="357" bestFit="1" customWidth="1"/>
    <col min="4614" max="4614" width="15.7109375" style="357" bestFit="1" customWidth="1"/>
    <col min="4615" max="4615" width="11.7109375" style="357" bestFit="1" customWidth="1"/>
    <col min="4616" max="4616" width="18" style="357" customWidth="1"/>
    <col min="4617" max="4617" width="10" style="357" bestFit="1" customWidth="1"/>
    <col min="4618" max="4618" width="11.7109375" style="357" bestFit="1" customWidth="1"/>
    <col min="4619" max="4619" width="10" style="357" bestFit="1" customWidth="1"/>
    <col min="4620" max="4620" width="11.7109375" style="357" bestFit="1" customWidth="1"/>
    <col min="4621" max="4621" width="50" style="357" customWidth="1"/>
    <col min="4622" max="4865" width="9.140625" style="357"/>
    <col min="4866" max="4866" width="30.5703125" style="357" customWidth="1"/>
    <col min="4867" max="4867" width="10.5703125" style="357" bestFit="1" customWidth="1"/>
    <col min="4868" max="4868" width="12.85546875" style="357" customWidth="1"/>
    <col min="4869" max="4869" width="11.7109375" style="357" bestFit="1" customWidth="1"/>
    <col min="4870" max="4870" width="15.7109375" style="357" bestFit="1" customWidth="1"/>
    <col min="4871" max="4871" width="11.7109375" style="357" bestFit="1" customWidth="1"/>
    <col min="4872" max="4872" width="18" style="357" customWidth="1"/>
    <col min="4873" max="4873" width="10" style="357" bestFit="1" customWidth="1"/>
    <col min="4874" max="4874" width="11.7109375" style="357" bestFit="1" customWidth="1"/>
    <col min="4875" max="4875" width="10" style="357" bestFit="1" customWidth="1"/>
    <col min="4876" max="4876" width="11.7109375" style="357" bestFit="1" customWidth="1"/>
    <col min="4877" max="4877" width="50" style="357" customWidth="1"/>
    <col min="4878" max="5121" width="9.140625" style="357"/>
    <col min="5122" max="5122" width="30.5703125" style="357" customWidth="1"/>
    <col min="5123" max="5123" width="10.5703125" style="357" bestFit="1" customWidth="1"/>
    <col min="5124" max="5124" width="12.85546875" style="357" customWidth="1"/>
    <col min="5125" max="5125" width="11.7109375" style="357" bestFit="1" customWidth="1"/>
    <col min="5126" max="5126" width="15.7109375" style="357" bestFit="1" customWidth="1"/>
    <col min="5127" max="5127" width="11.7109375" style="357" bestFit="1" customWidth="1"/>
    <col min="5128" max="5128" width="18" style="357" customWidth="1"/>
    <col min="5129" max="5129" width="10" style="357" bestFit="1" customWidth="1"/>
    <col min="5130" max="5130" width="11.7109375" style="357" bestFit="1" customWidth="1"/>
    <col min="5131" max="5131" width="10" style="357" bestFit="1" customWidth="1"/>
    <col min="5132" max="5132" width="11.7109375" style="357" bestFit="1" customWidth="1"/>
    <col min="5133" max="5133" width="50" style="357" customWidth="1"/>
    <col min="5134" max="5377" width="9.140625" style="357"/>
    <col min="5378" max="5378" width="30.5703125" style="357" customWidth="1"/>
    <col min="5379" max="5379" width="10.5703125" style="357" bestFit="1" customWidth="1"/>
    <col min="5380" max="5380" width="12.85546875" style="357" customWidth="1"/>
    <col min="5381" max="5381" width="11.7109375" style="357" bestFit="1" customWidth="1"/>
    <col min="5382" max="5382" width="15.7109375" style="357" bestFit="1" customWidth="1"/>
    <col min="5383" max="5383" width="11.7109375" style="357" bestFit="1" customWidth="1"/>
    <col min="5384" max="5384" width="18" style="357" customWidth="1"/>
    <col min="5385" max="5385" width="10" style="357" bestFit="1" customWidth="1"/>
    <col min="5386" max="5386" width="11.7109375" style="357" bestFit="1" customWidth="1"/>
    <col min="5387" max="5387" width="10" style="357" bestFit="1" customWidth="1"/>
    <col min="5388" max="5388" width="11.7109375" style="357" bestFit="1" customWidth="1"/>
    <col min="5389" max="5389" width="50" style="357" customWidth="1"/>
    <col min="5390" max="5633" width="9.140625" style="357"/>
    <col min="5634" max="5634" width="30.5703125" style="357" customWidth="1"/>
    <col min="5635" max="5635" width="10.5703125" style="357" bestFit="1" customWidth="1"/>
    <col min="5636" max="5636" width="12.85546875" style="357" customWidth="1"/>
    <col min="5637" max="5637" width="11.7109375" style="357" bestFit="1" customWidth="1"/>
    <col min="5638" max="5638" width="15.7109375" style="357" bestFit="1" customWidth="1"/>
    <col min="5639" max="5639" width="11.7109375" style="357" bestFit="1" customWidth="1"/>
    <col min="5640" max="5640" width="18" style="357" customWidth="1"/>
    <col min="5641" max="5641" width="10" style="357" bestFit="1" customWidth="1"/>
    <col min="5642" max="5642" width="11.7109375" style="357" bestFit="1" customWidth="1"/>
    <col min="5643" max="5643" width="10" style="357" bestFit="1" customWidth="1"/>
    <col min="5644" max="5644" width="11.7109375" style="357" bestFit="1" customWidth="1"/>
    <col min="5645" max="5645" width="50" style="357" customWidth="1"/>
    <col min="5646" max="5889" width="9.140625" style="357"/>
    <col min="5890" max="5890" width="30.5703125" style="357" customWidth="1"/>
    <col min="5891" max="5891" width="10.5703125" style="357" bestFit="1" customWidth="1"/>
    <col min="5892" max="5892" width="12.85546875" style="357" customWidth="1"/>
    <col min="5893" max="5893" width="11.7109375" style="357" bestFit="1" customWidth="1"/>
    <col min="5894" max="5894" width="15.7109375" style="357" bestFit="1" customWidth="1"/>
    <col min="5895" max="5895" width="11.7109375" style="357" bestFit="1" customWidth="1"/>
    <col min="5896" max="5896" width="18" style="357" customWidth="1"/>
    <col min="5897" max="5897" width="10" style="357" bestFit="1" customWidth="1"/>
    <col min="5898" max="5898" width="11.7109375" style="357" bestFit="1" customWidth="1"/>
    <col min="5899" max="5899" width="10" style="357" bestFit="1" customWidth="1"/>
    <col min="5900" max="5900" width="11.7109375" style="357" bestFit="1" customWidth="1"/>
    <col min="5901" max="5901" width="50" style="357" customWidth="1"/>
    <col min="5902" max="6145" width="9.140625" style="357"/>
    <col min="6146" max="6146" width="30.5703125" style="357" customWidth="1"/>
    <col min="6147" max="6147" width="10.5703125" style="357" bestFit="1" customWidth="1"/>
    <col min="6148" max="6148" width="12.85546875" style="357" customWidth="1"/>
    <col min="6149" max="6149" width="11.7109375" style="357" bestFit="1" customWidth="1"/>
    <col min="6150" max="6150" width="15.7109375" style="357" bestFit="1" customWidth="1"/>
    <col min="6151" max="6151" width="11.7109375" style="357" bestFit="1" customWidth="1"/>
    <col min="6152" max="6152" width="18" style="357" customWidth="1"/>
    <col min="6153" max="6153" width="10" style="357" bestFit="1" customWidth="1"/>
    <col min="6154" max="6154" width="11.7109375" style="357" bestFit="1" customWidth="1"/>
    <col min="6155" max="6155" width="10" style="357" bestFit="1" customWidth="1"/>
    <col min="6156" max="6156" width="11.7109375" style="357" bestFit="1" customWidth="1"/>
    <col min="6157" max="6157" width="50" style="357" customWidth="1"/>
    <col min="6158" max="6401" width="9.140625" style="357"/>
    <col min="6402" max="6402" width="30.5703125" style="357" customWidth="1"/>
    <col min="6403" max="6403" width="10.5703125" style="357" bestFit="1" customWidth="1"/>
    <col min="6404" max="6404" width="12.85546875" style="357" customWidth="1"/>
    <col min="6405" max="6405" width="11.7109375" style="357" bestFit="1" customWidth="1"/>
    <col min="6406" max="6406" width="15.7109375" style="357" bestFit="1" customWidth="1"/>
    <col min="6407" max="6407" width="11.7109375" style="357" bestFit="1" customWidth="1"/>
    <col min="6408" max="6408" width="18" style="357" customWidth="1"/>
    <col min="6409" max="6409" width="10" style="357" bestFit="1" customWidth="1"/>
    <col min="6410" max="6410" width="11.7109375" style="357" bestFit="1" customWidth="1"/>
    <col min="6411" max="6411" width="10" style="357" bestFit="1" customWidth="1"/>
    <col min="6412" max="6412" width="11.7109375" style="357" bestFit="1" customWidth="1"/>
    <col min="6413" max="6413" width="50" style="357" customWidth="1"/>
    <col min="6414" max="6657" width="9.140625" style="357"/>
    <col min="6658" max="6658" width="30.5703125" style="357" customWidth="1"/>
    <col min="6659" max="6659" width="10.5703125" style="357" bestFit="1" customWidth="1"/>
    <col min="6660" max="6660" width="12.85546875" style="357" customWidth="1"/>
    <col min="6661" max="6661" width="11.7109375" style="357" bestFit="1" customWidth="1"/>
    <col min="6662" max="6662" width="15.7109375" style="357" bestFit="1" customWidth="1"/>
    <col min="6663" max="6663" width="11.7109375" style="357" bestFit="1" customWidth="1"/>
    <col min="6664" max="6664" width="18" style="357" customWidth="1"/>
    <col min="6665" max="6665" width="10" style="357" bestFit="1" customWidth="1"/>
    <col min="6666" max="6666" width="11.7109375" style="357" bestFit="1" customWidth="1"/>
    <col min="6667" max="6667" width="10" style="357" bestFit="1" customWidth="1"/>
    <col min="6668" max="6668" width="11.7109375" style="357" bestFit="1" customWidth="1"/>
    <col min="6669" max="6669" width="50" style="357" customWidth="1"/>
    <col min="6670" max="6913" width="9.140625" style="357"/>
    <col min="6914" max="6914" width="30.5703125" style="357" customWidth="1"/>
    <col min="6915" max="6915" width="10.5703125" style="357" bestFit="1" customWidth="1"/>
    <col min="6916" max="6916" width="12.85546875" style="357" customWidth="1"/>
    <col min="6917" max="6917" width="11.7109375" style="357" bestFit="1" customWidth="1"/>
    <col min="6918" max="6918" width="15.7109375" style="357" bestFit="1" customWidth="1"/>
    <col min="6919" max="6919" width="11.7109375" style="357" bestFit="1" customWidth="1"/>
    <col min="6920" max="6920" width="18" style="357" customWidth="1"/>
    <col min="6921" max="6921" width="10" style="357" bestFit="1" customWidth="1"/>
    <col min="6922" max="6922" width="11.7109375" style="357" bestFit="1" customWidth="1"/>
    <col min="6923" max="6923" width="10" style="357" bestFit="1" customWidth="1"/>
    <col min="6924" max="6924" width="11.7109375" style="357" bestFit="1" customWidth="1"/>
    <col min="6925" max="6925" width="50" style="357" customWidth="1"/>
    <col min="6926" max="7169" width="9.140625" style="357"/>
    <col min="7170" max="7170" width="30.5703125" style="357" customWidth="1"/>
    <col min="7171" max="7171" width="10.5703125" style="357" bestFit="1" customWidth="1"/>
    <col min="7172" max="7172" width="12.85546875" style="357" customWidth="1"/>
    <col min="7173" max="7173" width="11.7109375" style="357" bestFit="1" customWidth="1"/>
    <col min="7174" max="7174" width="15.7109375" style="357" bestFit="1" customWidth="1"/>
    <col min="7175" max="7175" width="11.7109375" style="357" bestFit="1" customWidth="1"/>
    <col min="7176" max="7176" width="18" style="357" customWidth="1"/>
    <col min="7177" max="7177" width="10" style="357" bestFit="1" customWidth="1"/>
    <col min="7178" max="7178" width="11.7109375" style="357" bestFit="1" customWidth="1"/>
    <col min="7179" max="7179" width="10" style="357" bestFit="1" customWidth="1"/>
    <col min="7180" max="7180" width="11.7109375" style="357" bestFit="1" customWidth="1"/>
    <col min="7181" max="7181" width="50" style="357" customWidth="1"/>
    <col min="7182" max="7425" width="9.140625" style="357"/>
    <col min="7426" max="7426" width="30.5703125" style="357" customWidth="1"/>
    <col min="7427" max="7427" width="10.5703125" style="357" bestFit="1" customWidth="1"/>
    <col min="7428" max="7428" width="12.85546875" style="357" customWidth="1"/>
    <col min="7429" max="7429" width="11.7109375" style="357" bestFit="1" customWidth="1"/>
    <col min="7430" max="7430" width="15.7109375" style="357" bestFit="1" customWidth="1"/>
    <col min="7431" max="7431" width="11.7109375" style="357" bestFit="1" customWidth="1"/>
    <col min="7432" max="7432" width="18" style="357" customWidth="1"/>
    <col min="7433" max="7433" width="10" style="357" bestFit="1" customWidth="1"/>
    <col min="7434" max="7434" width="11.7109375" style="357" bestFit="1" customWidth="1"/>
    <col min="7435" max="7435" width="10" style="357" bestFit="1" customWidth="1"/>
    <col min="7436" max="7436" width="11.7109375" style="357" bestFit="1" customWidth="1"/>
    <col min="7437" max="7437" width="50" style="357" customWidth="1"/>
    <col min="7438" max="7681" width="9.140625" style="357"/>
    <col min="7682" max="7682" width="30.5703125" style="357" customWidth="1"/>
    <col min="7683" max="7683" width="10.5703125" style="357" bestFit="1" customWidth="1"/>
    <col min="7684" max="7684" width="12.85546875" style="357" customWidth="1"/>
    <col min="7685" max="7685" width="11.7109375" style="357" bestFit="1" customWidth="1"/>
    <col min="7686" max="7686" width="15.7109375" style="357" bestFit="1" customWidth="1"/>
    <col min="7687" max="7687" width="11.7109375" style="357" bestFit="1" customWidth="1"/>
    <col min="7688" max="7688" width="18" style="357" customWidth="1"/>
    <col min="7689" max="7689" width="10" style="357" bestFit="1" customWidth="1"/>
    <col min="7690" max="7690" width="11.7109375" style="357" bestFit="1" customWidth="1"/>
    <col min="7691" max="7691" width="10" style="357" bestFit="1" customWidth="1"/>
    <col min="7692" max="7692" width="11.7109375" style="357" bestFit="1" customWidth="1"/>
    <col min="7693" max="7693" width="50" style="357" customWidth="1"/>
    <col min="7694" max="7937" width="9.140625" style="357"/>
    <col min="7938" max="7938" width="30.5703125" style="357" customWidth="1"/>
    <col min="7939" max="7939" width="10.5703125" style="357" bestFit="1" customWidth="1"/>
    <col min="7940" max="7940" width="12.85546875" style="357" customWidth="1"/>
    <col min="7941" max="7941" width="11.7109375" style="357" bestFit="1" customWidth="1"/>
    <col min="7942" max="7942" width="15.7109375" style="357" bestFit="1" customWidth="1"/>
    <col min="7943" max="7943" width="11.7109375" style="357" bestFit="1" customWidth="1"/>
    <col min="7944" max="7944" width="18" style="357" customWidth="1"/>
    <col min="7945" max="7945" width="10" style="357" bestFit="1" customWidth="1"/>
    <col min="7946" max="7946" width="11.7109375" style="357" bestFit="1" customWidth="1"/>
    <col min="7947" max="7947" width="10" style="357" bestFit="1" customWidth="1"/>
    <col min="7948" max="7948" width="11.7109375" style="357" bestFit="1" customWidth="1"/>
    <col min="7949" max="7949" width="50" style="357" customWidth="1"/>
    <col min="7950" max="8193" width="9.140625" style="357"/>
    <col min="8194" max="8194" width="30.5703125" style="357" customWidth="1"/>
    <col min="8195" max="8195" width="10.5703125" style="357" bestFit="1" customWidth="1"/>
    <col min="8196" max="8196" width="12.85546875" style="357" customWidth="1"/>
    <col min="8197" max="8197" width="11.7109375" style="357" bestFit="1" customWidth="1"/>
    <col min="8198" max="8198" width="15.7109375" style="357" bestFit="1" customWidth="1"/>
    <col min="8199" max="8199" width="11.7109375" style="357" bestFit="1" customWidth="1"/>
    <col min="8200" max="8200" width="18" style="357" customWidth="1"/>
    <col min="8201" max="8201" width="10" style="357" bestFit="1" customWidth="1"/>
    <col min="8202" max="8202" width="11.7109375" style="357" bestFit="1" customWidth="1"/>
    <col min="8203" max="8203" width="10" style="357" bestFit="1" customWidth="1"/>
    <col min="8204" max="8204" width="11.7109375" style="357" bestFit="1" customWidth="1"/>
    <col min="8205" max="8205" width="50" style="357" customWidth="1"/>
    <col min="8206" max="8449" width="9.140625" style="357"/>
    <col min="8450" max="8450" width="30.5703125" style="357" customWidth="1"/>
    <col min="8451" max="8451" width="10.5703125" style="357" bestFit="1" customWidth="1"/>
    <col min="8452" max="8452" width="12.85546875" style="357" customWidth="1"/>
    <col min="8453" max="8453" width="11.7109375" style="357" bestFit="1" customWidth="1"/>
    <col min="8454" max="8454" width="15.7109375" style="357" bestFit="1" customWidth="1"/>
    <col min="8455" max="8455" width="11.7109375" style="357" bestFit="1" customWidth="1"/>
    <col min="8456" max="8456" width="18" style="357" customWidth="1"/>
    <col min="8457" max="8457" width="10" style="357" bestFit="1" customWidth="1"/>
    <col min="8458" max="8458" width="11.7109375" style="357" bestFit="1" customWidth="1"/>
    <col min="8459" max="8459" width="10" style="357" bestFit="1" customWidth="1"/>
    <col min="8460" max="8460" width="11.7109375" style="357" bestFit="1" customWidth="1"/>
    <col min="8461" max="8461" width="50" style="357" customWidth="1"/>
    <col min="8462" max="8705" width="9.140625" style="357"/>
    <col min="8706" max="8706" width="30.5703125" style="357" customWidth="1"/>
    <col min="8707" max="8707" width="10.5703125" style="357" bestFit="1" customWidth="1"/>
    <col min="8708" max="8708" width="12.85546875" style="357" customWidth="1"/>
    <col min="8709" max="8709" width="11.7109375" style="357" bestFit="1" customWidth="1"/>
    <col min="8710" max="8710" width="15.7109375" style="357" bestFit="1" customWidth="1"/>
    <col min="8711" max="8711" width="11.7109375" style="357" bestFit="1" customWidth="1"/>
    <col min="8712" max="8712" width="18" style="357" customWidth="1"/>
    <col min="8713" max="8713" width="10" style="357" bestFit="1" customWidth="1"/>
    <col min="8714" max="8714" width="11.7109375" style="357" bestFit="1" customWidth="1"/>
    <col min="8715" max="8715" width="10" style="357" bestFit="1" customWidth="1"/>
    <col min="8716" max="8716" width="11.7109375" style="357" bestFit="1" customWidth="1"/>
    <col min="8717" max="8717" width="50" style="357" customWidth="1"/>
    <col min="8718" max="8961" width="9.140625" style="357"/>
    <col min="8962" max="8962" width="30.5703125" style="357" customWidth="1"/>
    <col min="8963" max="8963" width="10.5703125" style="357" bestFit="1" customWidth="1"/>
    <col min="8964" max="8964" width="12.85546875" style="357" customWidth="1"/>
    <col min="8965" max="8965" width="11.7109375" style="357" bestFit="1" customWidth="1"/>
    <col min="8966" max="8966" width="15.7109375" style="357" bestFit="1" customWidth="1"/>
    <col min="8967" max="8967" width="11.7109375" style="357" bestFit="1" customWidth="1"/>
    <col min="8968" max="8968" width="18" style="357" customWidth="1"/>
    <col min="8969" max="8969" width="10" style="357" bestFit="1" customWidth="1"/>
    <col min="8970" max="8970" width="11.7109375" style="357" bestFit="1" customWidth="1"/>
    <col min="8971" max="8971" width="10" style="357" bestFit="1" customWidth="1"/>
    <col min="8972" max="8972" width="11.7109375" style="357" bestFit="1" customWidth="1"/>
    <col min="8973" max="8973" width="50" style="357" customWidth="1"/>
    <col min="8974" max="9217" width="9.140625" style="357"/>
    <col min="9218" max="9218" width="30.5703125" style="357" customWidth="1"/>
    <col min="9219" max="9219" width="10.5703125" style="357" bestFit="1" customWidth="1"/>
    <col min="9220" max="9220" width="12.85546875" style="357" customWidth="1"/>
    <col min="9221" max="9221" width="11.7109375" style="357" bestFit="1" customWidth="1"/>
    <col min="9222" max="9222" width="15.7109375" style="357" bestFit="1" customWidth="1"/>
    <col min="9223" max="9223" width="11.7109375" style="357" bestFit="1" customWidth="1"/>
    <col min="9224" max="9224" width="18" style="357" customWidth="1"/>
    <col min="9225" max="9225" width="10" style="357" bestFit="1" customWidth="1"/>
    <col min="9226" max="9226" width="11.7109375" style="357" bestFit="1" customWidth="1"/>
    <col min="9227" max="9227" width="10" style="357" bestFit="1" customWidth="1"/>
    <col min="9228" max="9228" width="11.7109375" style="357" bestFit="1" customWidth="1"/>
    <col min="9229" max="9229" width="50" style="357" customWidth="1"/>
    <col min="9230" max="9473" width="9.140625" style="357"/>
    <col min="9474" max="9474" width="30.5703125" style="357" customWidth="1"/>
    <col min="9475" max="9475" width="10.5703125" style="357" bestFit="1" customWidth="1"/>
    <col min="9476" max="9476" width="12.85546875" style="357" customWidth="1"/>
    <col min="9477" max="9477" width="11.7109375" style="357" bestFit="1" customWidth="1"/>
    <col min="9478" max="9478" width="15.7109375" style="357" bestFit="1" customWidth="1"/>
    <col min="9479" max="9479" width="11.7109375" style="357" bestFit="1" customWidth="1"/>
    <col min="9480" max="9480" width="18" style="357" customWidth="1"/>
    <col min="9481" max="9481" width="10" style="357" bestFit="1" customWidth="1"/>
    <col min="9482" max="9482" width="11.7109375" style="357" bestFit="1" customWidth="1"/>
    <col min="9483" max="9483" width="10" style="357" bestFit="1" customWidth="1"/>
    <col min="9484" max="9484" width="11.7109375" style="357" bestFit="1" customWidth="1"/>
    <col min="9485" max="9485" width="50" style="357" customWidth="1"/>
    <col min="9486" max="9729" width="9.140625" style="357"/>
    <col min="9730" max="9730" width="30.5703125" style="357" customWidth="1"/>
    <col min="9731" max="9731" width="10.5703125" style="357" bestFit="1" customWidth="1"/>
    <col min="9732" max="9732" width="12.85546875" style="357" customWidth="1"/>
    <col min="9733" max="9733" width="11.7109375" style="357" bestFit="1" customWidth="1"/>
    <col min="9734" max="9734" width="15.7109375" style="357" bestFit="1" customWidth="1"/>
    <col min="9735" max="9735" width="11.7109375" style="357" bestFit="1" customWidth="1"/>
    <col min="9736" max="9736" width="18" style="357" customWidth="1"/>
    <col min="9737" max="9737" width="10" style="357" bestFit="1" customWidth="1"/>
    <col min="9738" max="9738" width="11.7109375" style="357" bestFit="1" customWidth="1"/>
    <col min="9739" max="9739" width="10" style="357" bestFit="1" customWidth="1"/>
    <col min="9740" max="9740" width="11.7109375" style="357" bestFit="1" customWidth="1"/>
    <col min="9741" max="9741" width="50" style="357" customWidth="1"/>
    <col min="9742" max="9985" width="9.140625" style="357"/>
    <col min="9986" max="9986" width="30.5703125" style="357" customWidth="1"/>
    <col min="9987" max="9987" width="10.5703125" style="357" bestFit="1" customWidth="1"/>
    <col min="9988" max="9988" width="12.85546875" style="357" customWidth="1"/>
    <col min="9989" max="9989" width="11.7109375" style="357" bestFit="1" customWidth="1"/>
    <col min="9990" max="9990" width="15.7109375" style="357" bestFit="1" customWidth="1"/>
    <col min="9991" max="9991" width="11.7109375" style="357" bestFit="1" customWidth="1"/>
    <col min="9992" max="9992" width="18" style="357" customWidth="1"/>
    <col min="9993" max="9993" width="10" style="357" bestFit="1" customWidth="1"/>
    <col min="9994" max="9994" width="11.7109375" style="357" bestFit="1" customWidth="1"/>
    <col min="9995" max="9995" width="10" style="357" bestFit="1" customWidth="1"/>
    <col min="9996" max="9996" width="11.7109375" style="357" bestFit="1" customWidth="1"/>
    <col min="9997" max="9997" width="50" style="357" customWidth="1"/>
    <col min="9998" max="10241" width="9.140625" style="357"/>
    <col min="10242" max="10242" width="30.5703125" style="357" customWidth="1"/>
    <col min="10243" max="10243" width="10.5703125" style="357" bestFit="1" customWidth="1"/>
    <col min="10244" max="10244" width="12.85546875" style="357" customWidth="1"/>
    <col min="10245" max="10245" width="11.7109375" style="357" bestFit="1" customWidth="1"/>
    <col min="10246" max="10246" width="15.7109375" style="357" bestFit="1" customWidth="1"/>
    <col min="10247" max="10247" width="11.7109375" style="357" bestFit="1" customWidth="1"/>
    <col min="10248" max="10248" width="18" style="357" customWidth="1"/>
    <col min="10249" max="10249" width="10" style="357" bestFit="1" customWidth="1"/>
    <col min="10250" max="10250" width="11.7109375" style="357" bestFit="1" customWidth="1"/>
    <col min="10251" max="10251" width="10" style="357" bestFit="1" customWidth="1"/>
    <col min="10252" max="10252" width="11.7109375" style="357" bestFit="1" customWidth="1"/>
    <col min="10253" max="10253" width="50" style="357" customWidth="1"/>
    <col min="10254" max="10497" width="9.140625" style="357"/>
    <col min="10498" max="10498" width="30.5703125" style="357" customWidth="1"/>
    <col min="10499" max="10499" width="10.5703125" style="357" bestFit="1" customWidth="1"/>
    <col min="10500" max="10500" width="12.85546875" style="357" customWidth="1"/>
    <col min="10501" max="10501" width="11.7109375" style="357" bestFit="1" customWidth="1"/>
    <col min="10502" max="10502" width="15.7109375" style="357" bestFit="1" customWidth="1"/>
    <col min="10503" max="10503" width="11.7109375" style="357" bestFit="1" customWidth="1"/>
    <col min="10504" max="10504" width="18" style="357" customWidth="1"/>
    <col min="10505" max="10505" width="10" style="357" bestFit="1" customWidth="1"/>
    <col min="10506" max="10506" width="11.7109375" style="357" bestFit="1" customWidth="1"/>
    <col min="10507" max="10507" width="10" style="357" bestFit="1" customWidth="1"/>
    <col min="10508" max="10508" width="11.7109375" style="357" bestFit="1" customWidth="1"/>
    <col min="10509" max="10509" width="50" style="357" customWidth="1"/>
    <col min="10510" max="10753" width="9.140625" style="357"/>
    <col min="10754" max="10754" width="30.5703125" style="357" customWidth="1"/>
    <col min="10755" max="10755" width="10.5703125" style="357" bestFit="1" customWidth="1"/>
    <col min="10756" max="10756" width="12.85546875" style="357" customWidth="1"/>
    <col min="10757" max="10757" width="11.7109375" style="357" bestFit="1" customWidth="1"/>
    <col min="10758" max="10758" width="15.7109375" style="357" bestFit="1" customWidth="1"/>
    <col min="10759" max="10759" width="11.7109375" style="357" bestFit="1" customWidth="1"/>
    <col min="10760" max="10760" width="18" style="357" customWidth="1"/>
    <col min="10761" max="10761" width="10" style="357" bestFit="1" customWidth="1"/>
    <col min="10762" max="10762" width="11.7109375" style="357" bestFit="1" customWidth="1"/>
    <col min="10763" max="10763" width="10" style="357" bestFit="1" customWidth="1"/>
    <col min="10764" max="10764" width="11.7109375" style="357" bestFit="1" customWidth="1"/>
    <col min="10765" max="10765" width="50" style="357" customWidth="1"/>
    <col min="10766" max="11009" width="9.140625" style="357"/>
    <col min="11010" max="11010" width="30.5703125" style="357" customWidth="1"/>
    <col min="11011" max="11011" width="10.5703125" style="357" bestFit="1" customWidth="1"/>
    <col min="11012" max="11012" width="12.85546875" style="357" customWidth="1"/>
    <col min="11013" max="11013" width="11.7109375" style="357" bestFit="1" customWidth="1"/>
    <col min="11014" max="11014" width="15.7109375" style="357" bestFit="1" customWidth="1"/>
    <col min="11015" max="11015" width="11.7109375" style="357" bestFit="1" customWidth="1"/>
    <col min="11016" max="11016" width="18" style="357" customWidth="1"/>
    <col min="11017" max="11017" width="10" style="357" bestFit="1" customWidth="1"/>
    <col min="11018" max="11018" width="11.7109375" style="357" bestFit="1" customWidth="1"/>
    <col min="11019" max="11019" width="10" style="357" bestFit="1" customWidth="1"/>
    <col min="11020" max="11020" width="11.7109375" style="357" bestFit="1" customWidth="1"/>
    <col min="11021" max="11021" width="50" style="357" customWidth="1"/>
    <col min="11022" max="11265" width="9.140625" style="357"/>
    <col min="11266" max="11266" width="30.5703125" style="357" customWidth="1"/>
    <col min="11267" max="11267" width="10.5703125" style="357" bestFit="1" customWidth="1"/>
    <col min="11268" max="11268" width="12.85546875" style="357" customWidth="1"/>
    <col min="11269" max="11269" width="11.7109375" style="357" bestFit="1" customWidth="1"/>
    <col min="11270" max="11270" width="15.7109375" style="357" bestFit="1" customWidth="1"/>
    <col min="11271" max="11271" width="11.7109375" style="357" bestFit="1" customWidth="1"/>
    <col min="11272" max="11272" width="18" style="357" customWidth="1"/>
    <col min="11273" max="11273" width="10" style="357" bestFit="1" customWidth="1"/>
    <col min="11274" max="11274" width="11.7109375" style="357" bestFit="1" customWidth="1"/>
    <col min="11275" max="11275" width="10" style="357" bestFit="1" customWidth="1"/>
    <col min="11276" max="11276" width="11.7109375" style="357" bestFit="1" customWidth="1"/>
    <col min="11277" max="11277" width="50" style="357" customWidth="1"/>
    <col min="11278" max="11521" width="9.140625" style="357"/>
    <col min="11522" max="11522" width="30.5703125" style="357" customWidth="1"/>
    <col min="11523" max="11523" width="10.5703125" style="357" bestFit="1" customWidth="1"/>
    <col min="11524" max="11524" width="12.85546875" style="357" customWidth="1"/>
    <col min="11525" max="11525" width="11.7109375" style="357" bestFit="1" customWidth="1"/>
    <col min="11526" max="11526" width="15.7109375" style="357" bestFit="1" customWidth="1"/>
    <col min="11527" max="11527" width="11.7109375" style="357" bestFit="1" customWidth="1"/>
    <col min="11528" max="11528" width="18" style="357" customWidth="1"/>
    <col min="11529" max="11529" width="10" style="357" bestFit="1" customWidth="1"/>
    <col min="11530" max="11530" width="11.7109375" style="357" bestFit="1" customWidth="1"/>
    <col min="11531" max="11531" width="10" style="357" bestFit="1" customWidth="1"/>
    <col min="11532" max="11532" width="11.7109375" style="357" bestFit="1" customWidth="1"/>
    <col min="11533" max="11533" width="50" style="357" customWidth="1"/>
    <col min="11534" max="11777" width="9.140625" style="357"/>
    <col min="11778" max="11778" width="30.5703125" style="357" customWidth="1"/>
    <col min="11779" max="11779" width="10.5703125" style="357" bestFit="1" customWidth="1"/>
    <col min="11780" max="11780" width="12.85546875" style="357" customWidth="1"/>
    <col min="11781" max="11781" width="11.7109375" style="357" bestFit="1" customWidth="1"/>
    <col min="11782" max="11782" width="15.7109375" style="357" bestFit="1" customWidth="1"/>
    <col min="11783" max="11783" width="11.7109375" style="357" bestFit="1" customWidth="1"/>
    <col min="11784" max="11784" width="18" style="357" customWidth="1"/>
    <col min="11785" max="11785" width="10" style="357" bestFit="1" customWidth="1"/>
    <col min="11786" max="11786" width="11.7109375" style="357" bestFit="1" customWidth="1"/>
    <col min="11787" max="11787" width="10" style="357" bestFit="1" customWidth="1"/>
    <col min="11788" max="11788" width="11.7109375" style="357" bestFit="1" customWidth="1"/>
    <col min="11789" max="11789" width="50" style="357" customWidth="1"/>
    <col min="11790" max="12033" width="9.140625" style="357"/>
    <col min="12034" max="12034" width="30.5703125" style="357" customWidth="1"/>
    <col min="12035" max="12035" width="10.5703125" style="357" bestFit="1" customWidth="1"/>
    <col min="12036" max="12036" width="12.85546875" style="357" customWidth="1"/>
    <col min="12037" max="12037" width="11.7109375" style="357" bestFit="1" customWidth="1"/>
    <col min="12038" max="12038" width="15.7109375" style="357" bestFit="1" customWidth="1"/>
    <col min="12039" max="12039" width="11.7109375" style="357" bestFit="1" customWidth="1"/>
    <col min="12040" max="12040" width="18" style="357" customWidth="1"/>
    <col min="12041" max="12041" width="10" style="357" bestFit="1" customWidth="1"/>
    <col min="12042" max="12042" width="11.7109375" style="357" bestFit="1" customWidth="1"/>
    <col min="12043" max="12043" width="10" style="357" bestFit="1" customWidth="1"/>
    <col min="12044" max="12044" width="11.7109375" style="357" bestFit="1" customWidth="1"/>
    <col min="12045" max="12045" width="50" style="357" customWidth="1"/>
    <col min="12046" max="12289" width="9.140625" style="357"/>
    <col min="12290" max="12290" width="30.5703125" style="357" customWidth="1"/>
    <col min="12291" max="12291" width="10.5703125" style="357" bestFit="1" customWidth="1"/>
    <col min="12292" max="12292" width="12.85546875" style="357" customWidth="1"/>
    <col min="12293" max="12293" width="11.7109375" style="357" bestFit="1" customWidth="1"/>
    <col min="12294" max="12294" width="15.7109375" style="357" bestFit="1" customWidth="1"/>
    <col min="12295" max="12295" width="11.7109375" style="357" bestFit="1" customWidth="1"/>
    <col min="12296" max="12296" width="18" style="357" customWidth="1"/>
    <col min="12297" max="12297" width="10" style="357" bestFit="1" customWidth="1"/>
    <col min="12298" max="12298" width="11.7109375" style="357" bestFit="1" customWidth="1"/>
    <col min="12299" max="12299" width="10" style="357" bestFit="1" customWidth="1"/>
    <col min="12300" max="12300" width="11.7109375" style="357" bestFit="1" customWidth="1"/>
    <col min="12301" max="12301" width="50" style="357" customWidth="1"/>
    <col min="12302" max="12545" width="9.140625" style="357"/>
    <col min="12546" max="12546" width="30.5703125" style="357" customWidth="1"/>
    <col min="12547" max="12547" width="10.5703125" style="357" bestFit="1" customWidth="1"/>
    <col min="12548" max="12548" width="12.85546875" style="357" customWidth="1"/>
    <col min="12549" max="12549" width="11.7109375" style="357" bestFit="1" customWidth="1"/>
    <col min="12550" max="12550" width="15.7109375" style="357" bestFit="1" customWidth="1"/>
    <col min="12551" max="12551" width="11.7109375" style="357" bestFit="1" customWidth="1"/>
    <col min="12552" max="12552" width="18" style="357" customWidth="1"/>
    <col min="12553" max="12553" width="10" style="357" bestFit="1" customWidth="1"/>
    <col min="12554" max="12554" width="11.7109375" style="357" bestFit="1" customWidth="1"/>
    <col min="12555" max="12555" width="10" style="357" bestFit="1" customWidth="1"/>
    <col min="12556" max="12556" width="11.7109375" style="357" bestFit="1" customWidth="1"/>
    <col min="12557" max="12557" width="50" style="357" customWidth="1"/>
    <col min="12558" max="12801" width="9.140625" style="357"/>
    <col min="12802" max="12802" width="30.5703125" style="357" customWidth="1"/>
    <col min="12803" max="12803" width="10.5703125" style="357" bestFit="1" customWidth="1"/>
    <col min="12804" max="12804" width="12.85546875" style="357" customWidth="1"/>
    <col min="12805" max="12805" width="11.7109375" style="357" bestFit="1" customWidth="1"/>
    <col min="12806" max="12806" width="15.7109375" style="357" bestFit="1" customWidth="1"/>
    <col min="12807" max="12807" width="11.7109375" style="357" bestFit="1" customWidth="1"/>
    <col min="12808" max="12808" width="18" style="357" customWidth="1"/>
    <col min="12809" max="12809" width="10" style="357" bestFit="1" customWidth="1"/>
    <col min="12810" max="12810" width="11.7109375" style="357" bestFit="1" customWidth="1"/>
    <col min="12811" max="12811" width="10" style="357" bestFit="1" customWidth="1"/>
    <col min="12812" max="12812" width="11.7109375" style="357" bestFit="1" customWidth="1"/>
    <col min="12813" max="12813" width="50" style="357" customWidth="1"/>
    <col min="12814" max="13057" width="9.140625" style="357"/>
    <col min="13058" max="13058" width="30.5703125" style="357" customWidth="1"/>
    <col min="13059" max="13059" width="10.5703125" style="357" bestFit="1" customWidth="1"/>
    <col min="13060" max="13060" width="12.85546875" style="357" customWidth="1"/>
    <col min="13061" max="13061" width="11.7109375" style="357" bestFit="1" customWidth="1"/>
    <col min="13062" max="13062" width="15.7109375" style="357" bestFit="1" customWidth="1"/>
    <col min="13063" max="13063" width="11.7109375" style="357" bestFit="1" customWidth="1"/>
    <col min="13064" max="13064" width="18" style="357" customWidth="1"/>
    <col min="13065" max="13065" width="10" style="357" bestFit="1" customWidth="1"/>
    <col min="13066" max="13066" width="11.7109375" style="357" bestFit="1" customWidth="1"/>
    <col min="13067" max="13067" width="10" style="357" bestFit="1" customWidth="1"/>
    <col min="13068" max="13068" width="11.7109375" style="357" bestFit="1" customWidth="1"/>
    <col min="13069" max="13069" width="50" style="357" customWidth="1"/>
    <col min="13070" max="13313" width="9.140625" style="357"/>
    <col min="13314" max="13314" width="30.5703125" style="357" customWidth="1"/>
    <col min="13315" max="13315" width="10.5703125" style="357" bestFit="1" customWidth="1"/>
    <col min="13316" max="13316" width="12.85546875" style="357" customWidth="1"/>
    <col min="13317" max="13317" width="11.7109375" style="357" bestFit="1" customWidth="1"/>
    <col min="13318" max="13318" width="15.7109375" style="357" bestFit="1" customWidth="1"/>
    <col min="13319" max="13319" width="11.7109375" style="357" bestFit="1" customWidth="1"/>
    <col min="13320" max="13320" width="18" style="357" customWidth="1"/>
    <col min="13321" max="13321" width="10" style="357" bestFit="1" customWidth="1"/>
    <col min="13322" max="13322" width="11.7109375" style="357" bestFit="1" customWidth="1"/>
    <col min="13323" max="13323" width="10" style="357" bestFit="1" customWidth="1"/>
    <col min="13324" max="13324" width="11.7109375" style="357" bestFit="1" customWidth="1"/>
    <col min="13325" max="13325" width="50" style="357" customWidth="1"/>
    <col min="13326" max="13569" width="9.140625" style="357"/>
    <col min="13570" max="13570" width="30.5703125" style="357" customWidth="1"/>
    <col min="13571" max="13571" width="10.5703125" style="357" bestFit="1" customWidth="1"/>
    <col min="13572" max="13572" width="12.85546875" style="357" customWidth="1"/>
    <col min="13573" max="13573" width="11.7109375" style="357" bestFit="1" customWidth="1"/>
    <col min="13574" max="13574" width="15.7109375" style="357" bestFit="1" customWidth="1"/>
    <col min="13575" max="13575" width="11.7109375" style="357" bestFit="1" customWidth="1"/>
    <col min="13576" max="13576" width="18" style="357" customWidth="1"/>
    <col min="13577" max="13577" width="10" style="357" bestFit="1" customWidth="1"/>
    <col min="13578" max="13578" width="11.7109375" style="357" bestFit="1" customWidth="1"/>
    <col min="13579" max="13579" width="10" style="357" bestFit="1" customWidth="1"/>
    <col min="13580" max="13580" width="11.7109375" style="357" bestFit="1" customWidth="1"/>
    <col min="13581" max="13581" width="50" style="357" customWidth="1"/>
    <col min="13582" max="13825" width="9.140625" style="357"/>
    <col min="13826" max="13826" width="30.5703125" style="357" customWidth="1"/>
    <col min="13827" max="13827" width="10.5703125" style="357" bestFit="1" customWidth="1"/>
    <col min="13828" max="13828" width="12.85546875" style="357" customWidth="1"/>
    <col min="13829" max="13829" width="11.7109375" style="357" bestFit="1" customWidth="1"/>
    <col min="13830" max="13830" width="15.7109375" style="357" bestFit="1" customWidth="1"/>
    <col min="13831" max="13831" width="11.7109375" style="357" bestFit="1" customWidth="1"/>
    <col min="13832" max="13832" width="18" style="357" customWidth="1"/>
    <col min="13833" max="13833" width="10" style="357" bestFit="1" customWidth="1"/>
    <col min="13834" max="13834" width="11.7109375" style="357" bestFit="1" customWidth="1"/>
    <col min="13835" max="13835" width="10" style="357" bestFit="1" customWidth="1"/>
    <col min="13836" max="13836" width="11.7109375" style="357" bestFit="1" customWidth="1"/>
    <col min="13837" max="13837" width="50" style="357" customWidth="1"/>
    <col min="13838" max="14081" width="9.140625" style="357"/>
    <col min="14082" max="14082" width="30.5703125" style="357" customWidth="1"/>
    <col min="14083" max="14083" width="10.5703125" style="357" bestFit="1" customWidth="1"/>
    <col min="14084" max="14084" width="12.85546875" style="357" customWidth="1"/>
    <col min="14085" max="14085" width="11.7109375" style="357" bestFit="1" customWidth="1"/>
    <col min="14086" max="14086" width="15.7109375" style="357" bestFit="1" customWidth="1"/>
    <col min="14087" max="14087" width="11.7109375" style="357" bestFit="1" customWidth="1"/>
    <col min="14088" max="14088" width="18" style="357" customWidth="1"/>
    <col min="14089" max="14089" width="10" style="357" bestFit="1" customWidth="1"/>
    <col min="14090" max="14090" width="11.7109375" style="357" bestFit="1" customWidth="1"/>
    <col min="14091" max="14091" width="10" style="357" bestFit="1" customWidth="1"/>
    <col min="14092" max="14092" width="11.7109375" style="357" bestFit="1" customWidth="1"/>
    <col min="14093" max="14093" width="50" style="357" customWidth="1"/>
    <col min="14094" max="14337" width="9.140625" style="357"/>
    <col min="14338" max="14338" width="30.5703125" style="357" customWidth="1"/>
    <col min="14339" max="14339" width="10.5703125" style="357" bestFit="1" customWidth="1"/>
    <col min="14340" max="14340" width="12.85546875" style="357" customWidth="1"/>
    <col min="14341" max="14341" width="11.7109375" style="357" bestFit="1" customWidth="1"/>
    <col min="14342" max="14342" width="15.7109375" style="357" bestFit="1" customWidth="1"/>
    <col min="14343" max="14343" width="11.7109375" style="357" bestFit="1" customWidth="1"/>
    <col min="14344" max="14344" width="18" style="357" customWidth="1"/>
    <col min="14345" max="14345" width="10" style="357" bestFit="1" customWidth="1"/>
    <col min="14346" max="14346" width="11.7109375" style="357" bestFit="1" customWidth="1"/>
    <col min="14347" max="14347" width="10" style="357" bestFit="1" customWidth="1"/>
    <col min="14348" max="14348" width="11.7109375" style="357" bestFit="1" customWidth="1"/>
    <col min="14349" max="14349" width="50" style="357" customWidth="1"/>
    <col min="14350" max="14593" width="9.140625" style="357"/>
    <col min="14594" max="14594" width="30.5703125" style="357" customWidth="1"/>
    <col min="14595" max="14595" width="10.5703125" style="357" bestFit="1" customWidth="1"/>
    <col min="14596" max="14596" width="12.85546875" style="357" customWidth="1"/>
    <col min="14597" max="14597" width="11.7109375" style="357" bestFit="1" customWidth="1"/>
    <col min="14598" max="14598" width="15.7109375" style="357" bestFit="1" customWidth="1"/>
    <col min="14599" max="14599" width="11.7109375" style="357" bestFit="1" customWidth="1"/>
    <col min="14600" max="14600" width="18" style="357" customWidth="1"/>
    <col min="14601" max="14601" width="10" style="357" bestFit="1" customWidth="1"/>
    <col min="14602" max="14602" width="11.7109375" style="357" bestFit="1" customWidth="1"/>
    <col min="14603" max="14603" width="10" style="357" bestFit="1" customWidth="1"/>
    <col min="14604" max="14604" width="11.7109375" style="357" bestFit="1" customWidth="1"/>
    <col min="14605" max="14605" width="50" style="357" customWidth="1"/>
    <col min="14606" max="14849" width="9.140625" style="357"/>
    <col min="14850" max="14850" width="30.5703125" style="357" customWidth="1"/>
    <col min="14851" max="14851" width="10.5703125" style="357" bestFit="1" customWidth="1"/>
    <col min="14852" max="14852" width="12.85546875" style="357" customWidth="1"/>
    <col min="14853" max="14853" width="11.7109375" style="357" bestFit="1" customWidth="1"/>
    <col min="14854" max="14854" width="15.7109375" style="357" bestFit="1" customWidth="1"/>
    <col min="14855" max="14855" width="11.7109375" style="357" bestFit="1" customWidth="1"/>
    <col min="14856" max="14856" width="18" style="357" customWidth="1"/>
    <col min="14857" max="14857" width="10" style="357" bestFit="1" customWidth="1"/>
    <col min="14858" max="14858" width="11.7109375" style="357" bestFit="1" customWidth="1"/>
    <col min="14859" max="14859" width="10" style="357" bestFit="1" customWidth="1"/>
    <col min="14860" max="14860" width="11.7109375" style="357" bestFit="1" customWidth="1"/>
    <col min="14861" max="14861" width="50" style="357" customWidth="1"/>
    <col min="14862" max="15105" width="9.140625" style="357"/>
    <col min="15106" max="15106" width="30.5703125" style="357" customWidth="1"/>
    <col min="15107" max="15107" width="10.5703125" style="357" bestFit="1" customWidth="1"/>
    <col min="15108" max="15108" width="12.85546875" style="357" customWidth="1"/>
    <col min="15109" max="15109" width="11.7109375" style="357" bestFit="1" customWidth="1"/>
    <col min="15110" max="15110" width="15.7109375" style="357" bestFit="1" customWidth="1"/>
    <col min="15111" max="15111" width="11.7109375" style="357" bestFit="1" customWidth="1"/>
    <col min="15112" max="15112" width="18" style="357" customWidth="1"/>
    <col min="15113" max="15113" width="10" style="357" bestFit="1" customWidth="1"/>
    <col min="15114" max="15114" width="11.7109375" style="357" bestFit="1" customWidth="1"/>
    <col min="15115" max="15115" width="10" style="357" bestFit="1" customWidth="1"/>
    <col min="15116" max="15116" width="11.7109375" style="357" bestFit="1" customWidth="1"/>
    <col min="15117" max="15117" width="50" style="357" customWidth="1"/>
    <col min="15118" max="15361" width="9.140625" style="357"/>
    <col min="15362" max="15362" width="30.5703125" style="357" customWidth="1"/>
    <col min="15363" max="15363" width="10.5703125" style="357" bestFit="1" customWidth="1"/>
    <col min="15364" max="15364" width="12.85546875" style="357" customWidth="1"/>
    <col min="15365" max="15365" width="11.7109375" style="357" bestFit="1" customWidth="1"/>
    <col min="15366" max="15366" width="15.7109375" style="357" bestFit="1" customWidth="1"/>
    <col min="15367" max="15367" width="11.7109375" style="357" bestFit="1" customWidth="1"/>
    <col min="15368" max="15368" width="18" style="357" customWidth="1"/>
    <col min="15369" max="15369" width="10" style="357" bestFit="1" customWidth="1"/>
    <col min="15370" max="15370" width="11.7109375" style="357" bestFit="1" customWidth="1"/>
    <col min="15371" max="15371" width="10" style="357" bestFit="1" customWidth="1"/>
    <col min="15372" max="15372" width="11.7109375" style="357" bestFit="1" customWidth="1"/>
    <col min="15373" max="15373" width="50" style="357" customWidth="1"/>
    <col min="15374" max="15617" width="9.140625" style="357"/>
    <col min="15618" max="15618" width="30.5703125" style="357" customWidth="1"/>
    <col min="15619" max="15619" width="10.5703125" style="357" bestFit="1" customWidth="1"/>
    <col min="15620" max="15620" width="12.85546875" style="357" customWidth="1"/>
    <col min="15621" max="15621" width="11.7109375" style="357" bestFit="1" customWidth="1"/>
    <col min="15622" max="15622" width="15.7109375" style="357" bestFit="1" customWidth="1"/>
    <col min="15623" max="15623" width="11.7109375" style="357" bestFit="1" customWidth="1"/>
    <col min="15624" max="15624" width="18" style="357" customWidth="1"/>
    <col min="15625" max="15625" width="10" style="357" bestFit="1" customWidth="1"/>
    <col min="15626" max="15626" width="11.7109375" style="357" bestFit="1" customWidth="1"/>
    <col min="15627" max="15627" width="10" style="357" bestFit="1" customWidth="1"/>
    <col min="15628" max="15628" width="11.7109375" style="357" bestFit="1" customWidth="1"/>
    <col min="15629" max="15629" width="50" style="357" customWidth="1"/>
    <col min="15630" max="15873" width="9.140625" style="357"/>
    <col min="15874" max="15874" width="30.5703125" style="357" customWidth="1"/>
    <col min="15875" max="15875" width="10.5703125" style="357" bestFit="1" customWidth="1"/>
    <col min="15876" max="15876" width="12.85546875" style="357" customWidth="1"/>
    <col min="15877" max="15877" width="11.7109375" style="357" bestFit="1" customWidth="1"/>
    <col min="15878" max="15878" width="15.7109375" style="357" bestFit="1" customWidth="1"/>
    <col min="15879" max="15879" width="11.7109375" style="357" bestFit="1" customWidth="1"/>
    <col min="15880" max="15880" width="18" style="357" customWidth="1"/>
    <col min="15881" max="15881" width="10" style="357" bestFit="1" customWidth="1"/>
    <col min="15882" max="15882" width="11.7109375" style="357" bestFit="1" customWidth="1"/>
    <col min="15883" max="15883" width="10" style="357" bestFit="1" customWidth="1"/>
    <col min="15884" max="15884" width="11.7109375" style="357" bestFit="1" customWidth="1"/>
    <col min="15885" max="15885" width="50" style="357" customWidth="1"/>
    <col min="15886" max="16129" width="9.140625" style="357"/>
    <col min="16130" max="16130" width="30.5703125" style="357" customWidth="1"/>
    <col min="16131" max="16131" width="10.5703125" style="357" bestFit="1" customWidth="1"/>
    <col min="16132" max="16132" width="12.85546875" style="357" customWidth="1"/>
    <col min="16133" max="16133" width="11.7109375" style="357" bestFit="1" customWidth="1"/>
    <col min="16134" max="16134" width="15.7109375" style="357" bestFit="1" customWidth="1"/>
    <col min="16135" max="16135" width="11.7109375" style="357" bestFit="1" customWidth="1"/>
    <col min="16136" max="16136" width="18" style="357" customWidth="1"/>
    <col min="16137" max="16137" width="10" style="357" bestFit="1" customWidth="1"/>
    <col min="16138" max="16138" width="11.7109375" style="357" bestFit="1" customWidth="1"/>
    <col min="16139" max="16139" width="10" style="357" bestFit="1" customWidth="1"/>
    <col min="16140" max="16140" width="11.7109375" style="357" bestFit="1" customWidth="1"/>
    <col min="16141" max="16141" width="50" style="357" customWidth="1"/>
    <col min="16142" max="16384" width="9.140625" style="357"/>
  </cols>
  <sheetData>
    <row r="1" spans="1:13" ht="15.75" customHeight="1">
      <c r="A1" s="1384" t="s">
        <v>664</v>
      </c>
      <c r="B1" s="1384"/>
      <c r="C1" s="1384"/>
      <c r="D1" s="1384"/>
      <c r="E1" s="1384"/>
      <c r="F1" s="1384"/>
      <c r="G1" s="1384"/>
      <c r="H1" s="1384"/>
      <c r="I1" s="1384"/>
      <c r="J1" s="1384"/>
      <c r="K1" s="1384"/>
      <c r="L1" s="1384"/>
      <c r="M1" s="1384"/>
    </row>
    <row r="2" spans="1:13" ht="15.75">
      <c r="A2" s="1385" t="s">
        <v>665</v>
      </c>
      <c r="B2" s="1385"/>
      <c r="C2" s="1385"/>
      <c r="D2" s="1385"/>
      <c r="E2" s="1385"/>
      <c r="F2" s="1385"/>
      <c r="G2" s="1385"/>
      <c r="H2" s="1385"/>
      <c r="I2" s="1385"/>
      <c r="J2" s="1385"/>
      <c r="K2" s="1385"/>
      <c r="L2" s="1385"/>
      <c r="M2" s="1385"/>
    </row>
    <row r="3" spans="1:13" ht="26.25" customHeight="1">
      <c r="A3" s="1386" t="s">
        <v>0</v>
      </c>
      <c r="B3" s="1386" t="s">
        <v>388</v>
      </c>
      <c r="C3" s="1386" t="s">
        <v>666</v>
      </c>
      <c r="D3" s="1386"/>
      <c r="E3" s="1386"/>
      <c r="F3" s="1386"/>
      <c r="G3" s="1386"/>
      <c r="H3" s="1397" t="s">
        <v>667</v>
      </c>
      <c r="I3" s="1387"/>
      <c r="J3" s="1387"/>
      <c r="K3" s="1387"/>
      <c r="L3" s="1388"/>
      <c r="M3" s="1394" t="s">
        <v>283</v>
      </c>
    </row>
    <row r="4" spans="1:13" ht="22.5" customHeight="1">
      <c r="A4" s="1386"/>
      <c r="B4" s="1386"/>
      <c r="C4" s="382" t="s">
        <v>389</v>
      </c>
      <c r="D4" s="1386" t="s">
        <v>390</v>
      </c>
      <c r="E4" s="1386"/>
      <c r="F4" s="1389" t="s">
        <v>391</v>
      </c>
      <c r="G4" s="1389"/>
      <c r="H4" s="382" t="s">
        <v>389</v>
      </c>
      <c r="I4" s="1386" t="s">
        <v>471</v>
      </c>
      <c r="J4" s="1386"/>
      <c r="K4" s="1389" t="s">
        <v>391</v>
      </c>
      <c r="L4" s="1389"/>
      <c r="M4" s="1395"/>
    </row>
    <row r="5" spans="1:13" s="1184" customFormat="1" ht="15.75">
      <c r="A5" s="1386"/>
      <c r="B5" s="1386"/>
      <c r="C5" s="382" t="s">
        <v>292</v>
      </c>
      <c r="D5" s="507" t="s">
        <v>290</v>
      </c>
      <c r="E5" s="384" t="s">
        <v>291</v>
      </c>
      <c r="F5" s="507" t="s">
        <v>290</v>
      </c>
      <c r="G5" s="384" t="s">
        <v>291</v>
      </c>
      <c r="H5" s="382" t="s">
        <v>292</v>
      </c>
      <c r="I5" s="507" t="s">
        <v>290</v>
      </c>
      <c r="J5" s="384" t="s">
        <v>291</v>
      </c>
      <c r="K5" s="507" t="s">
        <v>290</v>
      </c>
      <c r="L5" s="384" t="s">
        <v>291</v>
      </c>
      <c r="M5" s="1396"/>
    </row>
    <row r="6" spans="1:13" ht="18.75" customHeight="1">
      <c r="A6" s="1379" t="s">
        <v>531</v>
      </c>
      <c r="B6" s="1380"/>
      <c r="C6" s="1380"/>
      <c r="D6" s="1380"/>
      <c r="E6" s="1380"/>
      <c r="F6" s="1380"/>
      <c r="G6" s="1380"/>
      <c r="H6" s="1380"/>
      <c r="I6" s="1380"/>
      <c r="J6" s="1380"/>
      <c r="K6" s="1380"/>
      <c r="L6" s="1380"/>
      <c r="M6" s="1390"/>
    </row>
    <row r="7" spans="1:13" ht="15.75">
      <c r="A7" s="386">
        <v>1</v>
      </c>
      <c r="B7" s="387" t="s">
        <v>393</v>
      </c>
      <c r="C7" s="388">
        <f>State!L148</f>
        <v>0</v>
      </c>
      <c r="D7" s="389"/>
      <c r="E7" s="390"/>
      <c r="F7" s="389">
        <f>D7</f>
        <v>0</v>
      </c>
      <c r="G7" s="391">
        <f>C7+E7</f>
        <v>0</v>
      </c>
      <c r="H7" s="388"/>
      <c r="I7" s="389"/>
      <c r="J7" s="392"/>
      <c r="K7" s="389">
        <f>I7</f>
        <v>0</v>
      </c>
      <c r="L7" s="391">
        <f>H7+J7</f>
        <v>0</v>
      </c>
      <c r="M7" s="381"/>
    </row>
    <row r="8" spans="1:13" ht="15.75">
      <c r="A8" s="1377">
        <v>2</v>
      </c>
      <c r="B8" s="387" t="s">
        <v>394</v>
      </c>
      <c r="C8" s="388"/>
      <c r="D8" s="393"/>
      <c r="E8" s="394"/>
      <c r="F8" s="389">
        <f t="shared" ref="F8" si="0">D8</f>
        <v>0</v>
      </c>
      <c r="G8" s="391">
        <f t="shared" ref="G8" si="1">C8+E8</f>
        <v>0</v>
      </c>
      <c r="H8" s="388"/>
      <c r="I8" s="393"/>
      <c r="J8" s="388"/>
      <c r="K8" s="389">
        <f t="shared" ref="K8:K20" si="2">I8</f>
        <v>0</v>
      </c>
      <c r="L8" s="391">
        <f t="shared" ref="L8:L20" si="3">H8+J8</f>
        <v>0</v>
      </c>
      <c r="M8" s="381"/>
    </row>
    <row r="9" spans="1:13" ht="15.75">
      <c r="A9" s="1377"/>
      <c r="B9" s="387" t="s">
        <v>395</v>
      </c>
      <c r="C9" s="388">
        <f>State!L197+State!L200</f>
        <v>0</v>
      </c>
      <c r="D9" s="393">
        <f>State!P197+State!P200</f>
        <v>30879</v>
      </c>
      <c r="E9" s="395">
        <f>State!Q197+State!Q200</f>
        <v>46.3185</v>
      </c>
      <c r="F9" s="393">
        <f>D9</f>
        <v>30879</v>
      </c>
      <c r="G9" s="395">
        <f>C9+E9</f>
        <v>46.3185</v>
      </c>
      <c r="H9" s="388">
        <f>State!U197+State!U200</f>
        <v>0</v>
      </c>
      <c r="I9" s="393">
        <f>State!Y197+State!Y200</f>
        <v>30879</v>
      </c>
      <c r="J9" s="395">
        <f>State!Z197+State!Z200</f>
        <v>46.3185</v>
      </c>
      <c r="K9" s="389">
        <f t="shared" si="2"/>
        <v>30879</v>
      </c>
      <c r="L9" s="391">
        <f t="shared" si="3"/>
        <v>46.3185</v>
      </c>
      <c r="M9" s="1391" t="s">
        <v>771</v>
      </c>
    </row>
    <row r="10" spans="1:13" ht="15.75">
      <c r="A10" s="1377"/>
      <c r="B10" s="387" t="s">
        <v>396</v>
      </c>
      <c r="C10" s="388">
        <f>State!L203</f>
        <v>0</v>
      </c>
      <c r="D10" s="393">
        <f>State!P203</f>
        <v>31579</v>
      </c>
      <c r="E10" s="395">
        <f>State!Q203</f>
        <v>78.947500000000005</v>
      </c>
      <c r="F10" s="393">
        <f t="shared" ref="F10:F20" si="4">D10</f>
        <v>31579</v>
      </c>
      <c r="G10" s="395">
        <f t="shared" ref="G10:G20" si="5">C10+E10</f>
        <v>78.947500000000005</v>
      </c>
      <c r="H10" s="388">
        <f>State!U203</f>
        <v>0</v>
      </c>
      <c r="I10" s="393">
        <f>State!Y203</f>
        <v>31579</v>
      </c>
      <c r="J10" s="395">
        <f>State!Z203</f>
        <v>78.947500000000005</v>
      </c>
      <c r="K10" s="389">
        <f t="shared" si="2"/>
        <v>31579</v>
      </c>
      <c r="L10" s="391">
        <f t="shared" si="3"/>
        <v>78.947500000000005</v>
      </c>
      <c r="M10" s="1393"/>
    </row>
    <row r="11" spans="1:13" ht="15.75">
      <c r="A11" s="1377"/>
      <c r="B11" s="387" t="s">
        <v>397</v>
      </c>
      <c r="C11" s="388">
        <f>State!L199+State!L202+State!L205</f>
        <v>0</v>
      </c>
      <c r="D11" s="393">
        <f>State!P199+State!P202+State!P205</f>
        <v>0</v>
      </c>
      <c r="E11" s="395">
        <f>State!Q199+State!Q202+State!Q205</f>
        <v>0</v>
      </c>
      <c r="F11" s="393">
        <f t="shared" si="4"/>
        <v>0</v>
      </c>
      <c r="G11" s="395">
        <f t="shared" si="5"/>
        <v>0</v>
      </c>
      <c r="H11" s="388">
        <f>State!U199+State!U202+State!U205</f>
        <v>0</v>
      </c>
      <c r="I11" s="393">
        <f>State!Y199+State!Y202+State!Y205</f>
        <v>0</v>
      </c>
      <c r="J11" s="395">
        <f>State!Z199+State!Z202+State!Z205</f>
        <v>0</v>
      </c>
      <c r="K11" s="389">
        <f t="shared" si="2"/>
        <v>0</v>
      </c>
      <c r="L11" s="391">
        <f t="shared" si="3"/>
        <v>0</v>
      </c>
      <c r="M11" s="1393"/>
    </row>
    <row r="12" spans="1:13" ht="15.75">
      <c r="A12" s="1377"/>
      <c r="B12" s="396" t="s">
        <v>398</v>
      </c>
      <c r="C12" s="388">
        <f>State!L198+State!L201+State!L204</f>
        <v>0</v>
      </c>
      <c r="D12" s="393">
        <f>State!P198+State!P201+State!P204</f>
        <v>16</v>
      </c>
      <c r="E12" s="395">
        <f>State!Q198+State!Q201+State!Q204</f>
        <v>3.1000000000000003E-2</v>
      </c>
      <c r="F12" s="393">
        <f t="shared" si="4"/>
        <v>16</v>
      </c>
      <c r="G12" s="395">
        <f t="shared" si="5"/>
        <v>3.1000000000000003E-2</v>
      </c>
      <c r="H12" s="388">
        <f>State!U198+State!U201+State!U204</f>
        <v>0</v>
      </c>
      <c r="I12" s="393">
        <f>State!Y198+State!Y201+State!Y204</f>
        <v>16</v>
      </c>
      <c r="J12" s="395">
        <f>State!Z198+State!Z201+State!Z204</f>
        <v>3.1000000000000003E-2</v>
      </c>
      <c r="K12" s="389">
        <f t="shared" si="2"/>
        <v>16</v>
      </c>
      <c r="L12" s="391">
        <f t="shared" si="3"/>
        <v>3.1000000000000003E-2</v>
      </c>
      <c r="M12" s="1392"/>
    </row>
    <row r="13" spans="1:13" ht="15.75">
      <c r="A13" s="386">
        <v>3</v>
      </c>
      <c r="B13" s="387" t="s">
        <v>399</v>
      </c>
      <c r="C13" s="388">
        <f>State!L212</f>
        <v>0</v>
      </c>
      <c r="D13" s="393">
        <f>State!P212</f>
        <v>62467</v>
      </c>
      <c r="E13" s="395">
        <f>State!Q212</f>
        <v>249.86799999999999</v>
      </c>
      <c r="F13" s="393">
        <f t="shared" si="4"/>
        <v>62467</v>
      </c>
      <c r="G13" s="395">
        <f t="shared" si="5"/>
        <v>249.86799999999999</v>
      </c>
      <c r="H13" s="388">
        <f>State!U212</f>
        <v>0</v>
      </c>
      <c r="I13" s="393">
        <f>State!Y212</f>
        <v>62467</v>
      </c>
      <c r="J13" s="395">
        <f>State!Z212</f>
        <v>249.86799999999999</v>
      </c>
      <c r="K13" s="389">
        <f t="shared" si="2"/>
        <v>62467</v>
      </c>
      <c r="L13" s="391">
        <f t="shared" si="3"/>
        <v>249.86799999999999</v>
      </c>
      <c r="M13" s="403" t="s">
        <v>771</v>
      </c>
    </row>
    <row r="14" spans="1:13" ht="15.75">
      <c r="A14" s="386">
        <v>4</v>
      </c>
      <c r="B14" s="387" t="s">
        <v>400</v>
      </c>
      <c r="C14" s="388">
        <f>State!L78+State!L143</f>
        <v>0</v>
      </c>
      <c r="D14" s="393">
        <f>State!P78+State!P143</f>
        <v>55</v>
      </c>
      <c r="E14" s="395">
        <f>State!Q78+State!Q143</f>
        <v>23.4375</v>
      </c>
      <c r="F14" s="393">
        <f t="shared" si="4"/>
        <v>55</v>
      </c>
      <c r="G14" s="395">
        <f t="shared" si="5"/>
        <v>23.4375</v>
      </c>
      <c r="H14" s="388">
        <f>State!U78+State!U143</f>
        <v>0</v>
      </c>
      <c r="I14" s="393">
        <f>State!Y78+State!Y143</f>
        <v>55</v>
      </c>
      <c r="J14" s="395">
        <f>State!Z78+State!Z143</f>
        <v>23.4375</v>
      </c>
      <c r="K14" s="389">
        <f t="shared" si="2"/>
        <v>55</v>
      </c>
      <c r="L14" s="391">
        <f t="shared" si="3"/>
        <v>23.4375</v>
      </c>
      <c r="M14" s="403" t="s">
        <v>771</v>
      </c>
    </row>
    <row r="15" spans="1:13" ht="15.75">
      <c r="A15" s="386">
        <v>5</v>
      </c>
      <c r="B15" s="387" t="s">
        <v>383</v>
      </c>
      <c r="C15" s="388">
        <f>State!L512</f>
        <v>0</v>
      </c>
      <c r="D15" s="393">
        <f>State!P512</f>
        <v>2416</v>
      </c>
      <c r="E15" s="395">
        <f>State!Q512</f>
        <v>76.100000000000023</v>
      </c>
      <c r="F15" s="393">
        <f t="shared" si="4"/>
        <v>2416</v>
      </c>
      <c r="G15" s="395">
        <f t="shared" si="5"/>
        <v>76.100000000000023</v>
      </c>
      <c r="H15" s="388">
        <f>State!U512</f>
        <v>0</v>
      </c>
      <c r="I15" s="393">
        <f>State!Y512</f>
        <v>2416</v>
      </c>
      <c r="J15" s="395">
        <f>State!Z512</f>
        <v>76.100000000000023</v>
      </c>
      <c r="K15" s="389">
        <f t="shared" si="2"/>
        <v>2416</v>
      </c>
      <c r="L15" s="391">
        <f t="shared" si="3"/>
        <v>76.100000000000023</v>
      </c>
      <c r="M15" s="403" t="s">
        <v>771</v>
      </c>
    </row>
    <row r="16" spans="1:13" ht="15.75">
      <c r="A16" s="386">
        <v>6</v>
      </c>
      <c r="B16" s="387" t="s">
        <v>377</v>
      </c>
      <c r="C16" s="388">
        <f>State!L339</f>
        <v>0</v>
      </c>
      <c r="D16" s="393">
        <f>State!P339</f>
        <v>1092</v>
      </c>
      <c r="E16" s="395">
        <f>State!Q339</f>
        <v>32.760000000000005</v>
      </c>
      <c r="F16" s="393">
        <f t="shared" si="4"/>
        <v>1092</v>
      </c>
      <c r="G16" s="395">
        <f t="shared" si="5"/>
        <v>32.760000000000005</v>
      </c>
      <c r="H16" s="388">
        <f>State!U339</f>
        <v>0</v>
      </c>
      <c r="I16" s="393">
        <f>State!Y339</f>
        <v>1092</v>
      </c>
      <c r="J16" s="395">
        <f>State!Z339</f>
        <v>32.760000000000005</v>
      </c>
      <c r="K16" s="389">
        <f t="shared" si="2"/>
        <v>1092</v>
      </c>
      <c r="L16" s="391">
        <f t="shared" si="3"/>
        <v>32.760000000000005</v>
      </c>
      <c r="M16" s="403" t="s">
        <v>771</v>
      </c>
    </row>
    <row r="17" spans="1:14" ht="15.75">
      <c r="A17" s="386">
        <v>7</v>
      </c>
      <c r="B17" s="387" t="s">
        <v>94</v>
      </c>
      <c r="C17" s="388">
        <f>State!L328</f>
        <v>0</v>
      </c>
      <c r="D17" s="393">
        <f>State!P328</f>
        <v>1200</v>
      </c>
      <c r="E17" s="395">
        <f>State!Q328</f>
        <v>67.260000000000005</v>
      </c>
      <c r="F17" s="393">
        <f t="shared" si="4"/>
        <v>1200</v>
      </c>
      <c r="G17" s="395">
        <f t="shared" si="5"/>
        <v>67.260000000000005</v>
      </c>
      <c r="H17" s="388">
        <f>State!U328</f>
        <v>0</v>
      </c>
      <c r="I17" s="393">
        <f>State!Y328</f>
        <v>1200</v>
      </c>
      <c r="J17" s="395">
        <f>State!Z328</f>
        <v>67.260000000000005</v>
      </c>
      <c r="K17" s="389">
        <f t="shared" si="2"/>
        <v>1200</v>
      </c>
      <c r="L17" s="391">
        <f t="shared" si="3"/>
        <v>67.260000000000005</v>
      </c>
      <c r="M17" s="403" t="s">
        <v>771</v>
      </c>
    </row>
    <row r="18" spans="1:14" ht="15.75">
      <c r="A18" s="386">
        <f t="shared" ref="A18" si="6">A17+1</f>
        <v>8</v>
      </c>
      <c r="B18" s="387" t="s">
        <v>98</v>
      </c>
      <c r="C18" s="395">
        <f>State!L335</f>
        <v>0</v>
      </c>
      <c r="D18" s="393">
        <f>State!P335</f>
        <v>1201</v>
      </c>
      <c r="E18" s="395">
        <f>State!Q335</f>
        <v>90.074999999999989</v>
      </c>
      <c r="F18" s="393">
        <f t="shared" si="4"/>
        <v>1201</v>
      </c>
      <c r="G18" s="395">
        <f t="shared" si="5"/>
        <v>90.074999999999989</v>
      </c>
      <c r="H18" s="395">
        <f>State!U335</f>
        <v>0</v>
      </c>
      <c r="I18" s="393">
        <f>State!Y335</f>
        <v>1201</v>
      </c>
      <c r="J18" s="395">
        <f>State!Z335</f>
        <v>90.074999999999989</v>
      </c>
      <c r="K18" s="389">
        <f t="shared" si="2"/>
        <v>1201</v>
      </c>
      <c r="L18" s="391">
        <f t="shared" si="3"/>
        <v>90.074999999999989</v>
      </c>
      <c r="M18" s="403" t="s">
        <v>771</v>
      </c>
    </row>
    <row r="19" spans="1:14" ht="15.75">
      <c r="A19" s="386">
        <v>9</v>
      </c>
      <c r="B19" s="396" t="s">
        <v>755</v>
      </c>
      <c r="C19" s="395">
        <f>State!L373+State!L374</f>
        <v>0</v>
      </c>
      <c r="D19" s="393">
        <f>State!P373+State!P374</f>
        <v>6</v>
      </c>
      <c r="E19" s="395">
        <f>State!Q373+State!Q374</f>
        <v>13.1</v>
      </c>
      <c r="F19" s="393">
        <f t="shared" si="4"/>
        <v>6</v>
      </c>
      <c r="G19" s="395">
        <f t="shared" si="5"/>
        <v>13.1</v>
      </c>
      <c r="H19" s="395">
        <f>State!U373+State!U374</f>
        <v>0</v>
      </c>
      <c r="I19" s="393">
        <f>State!Y373+State!Y374</f>
        <v>6</v>
      </c>
      <c r="J19" s="395">
        <f>State!Z373+State!Z374</f>
        <v>13.1</v>
      </c>
      <c r="K19" s="389">
        <f t="shared" si="2"/>
        <v>6</v>
      </c>
      <c r="L19" s="391">
        <f t="shared" si="3"/>
        <v>13.1</v>
      </c>
      <c r="M19" s="403" t="s">
        <v>771</v>
      </c>
    </row>
    <row r="20" spans="1:14" ht="15.75">
      <c r="A20" s="1377">
        <v>10</v>
      </c>
      <c r="B20" s="387" t="s">
        <v>402</v>
      </c>
      <c r="C20" s="388">
        <f>State!L388+State!L397</f>
        <v>0</v>
      </c>
      <c r="D20" s="393">
        <f>State!P388+State!P397</f>
        <v>2</v>
      </c>
      <c r="E20" s="395">
        <f>State!Q388+State!Q397</f>
        <v>234</v>
      </c>
      <c r="F20" s="393">
        <f t="shared" si="4"/>
        <v>2</v>
      </c>
      <c r="G20" s="395">
        <f t="shared" si="5"/>
        <v>234</v>
      </c>
      <c r="H20" s="388">
        <f>State!U388+State!U397</f>
        <v>0</v>
      </c>
      <c r="I20" s="393">
        <f>State!Y388+State!Y397</f>
        <v>2</v>
      </c>
      <c r="J20" s="395">
        <f>State!Z388+State!Z397</f>
        <v>234</v>
      </c>
      <c r="K20" s="389">
        <f t="shared" si="2"/>
        <v>2</v>
      </c>
      <c r="L20" s="391">
        <f t="shared" si="3"/>
        <v>234</v>
      </c>
      <c r="M20" s="403" t="s">
        <v>771</v>
      </c>
    </row>
    <row r="21" spans="1:14" ht="47.25">
      <c r="A21" s="1377"/>
      <c r="B21" s="387" t="s">
        <v>668</v>
      </c>
      <c r="C21" s="397" t="s">
        <v>669</v>
      </c>
      <c r="D21" s="398"/>
      <c r="E21" s="398"/>
      <c r="F21" s="398"/>
      <c r="G21" s="398"/>
      <c r="H21" s="397"/>
      <c r="I21" s="398"/>
      <c r="J21" s="399"/>
      <c r="K21" s="398"/>
      <c r="L21" s="398"/>
      <c r="M21" s="381"/>
    </row>
    <row r="22" spans="1:14" ht="15.75">
      <c r="A22" s="1378" t="s">
        <v>36</v>
      </c>
      <c r="B22" s="1378"/>
      <c r="C22" s="382">
        <f t="shared" ref="C22" si="7">SUM(C7:C20)</f>
        <v>0</v>
      </c>
      <c r="D22" s="383">
        <f t="shared" ref="D22:L22" si="8">SUM(D7:D20)</f>
        <v>130913</v>
      </c>
      <c r="E22" s="400">
        <f t="shared" si="8"/>
        <v>911.89750000000015</v>
      </c>
      <c r="F22" s="383">
        <f t="shared" si="8"/>
        <v>130913</v>
      </c>
      <c r="G22" s="400">
        <f t="shared" si="8"/>
        <v>911.89750000000015</v>
      </c>
      <c r="H22" s="383">
        <f t="shared" si="8"/>
        <v>0</v>
      </c>
      <c r="I22" s="383">
        <f t="shared" si="8"/>
        <v>130913</v>
      </c>
      <c r="J22" s="400">
        <f t="shared" si="8"/>
        <v>911.89750000000015</v>
      </c>
      <c r="K22" s="383">
        <f t="shared" si="8"/>
        <v>130913</v>
      </c>
      <c r="L22" s="400">
        <f t="shared" si="8"/>
        <v>911.89750000000015</v>
      </c>
      <c r="M22" s="381"/>
      <c r="N22" s="401">
        <f>+L22+L68</f>
        <v>2988.0115467000001</v>
      </c>
    </row>
    <row r="23" spans="1:14" ht="18.75" customHeight="1">
      <c r="A23" s="1379" t="s">
        <v>530</v>
      </c>
      <c r="B23" s="1380"/>
      <c r="C23" s="1380"/>
      <c r="D23" s="1380"/>
      <c r="E23" s="1380"/>
      <c r="F23" s="1380"/>
      <c r="G23" s="1380"/>
      <c r="H23" s="1380"/>
      <c r="I23" s="1380"/>
      <c r="J23" s="1380"/>
      <c r="K23" s="1380"/>
      <c r="L23" s="1380"/>
      <c r="M23" s="1390"/>
    </row>
    <row r="24" spans="1:14" ht="15.75">
      <c r="A24" s="386">
        <v>11</v>
      </c>
      <c r="B24" s="387" t="s">
        <v>406</v>
      </c>
      <c r="C24" s="388">
        <f>State!L147</f>
        <v>0</v>
      </c>
      <c r="D24" s="388">
        <f>State!P147</f>
        <v>0</v>
      </c>
      <c r="E24" s="388">
        <f>State!Q147</f>
        <v>0</v>
      </c>
      <c r="F24" s="389">
        <f>D24</f>
        <v>0</v>
      </c>
      <c r="G24" s="391">
        <f>C24+E24</f>
        <v>0</v>
      </c>
      <c r="H24" s="388">
        <f>State!U147</f>
        <v>0</v>
      </c>
      <c r="I24" s="388">
        <f>State!Y147</f>
        <v>0</v>
      </c>
      <c r="J24" s="388">
        <f>State!Z147</f>
        <v>0</v>
      </c>
      <c r="K24" s="389">
        <f t="shared" ref="K24:K59" si="9">I24</f>
        <v>0</v>
      </c>
      <c r="L24" s="391">
        <f t="shared" ref="L24:L59" si="10">H24+J24</f>
        <v>0</v>
      </c>
      <c r="M24" s="381"/>
    </row>
    <row r="25" spans="1:14" ht="31.5">
      <c r="A25" s="1381">
        <v>12</v>
      </c>
      <c r="B25" s="387" t="s">
        <v>407</v>
      </c>
      <c r="C25" s="388"/>
      <c r="D25" s="394"/>
      <c r="E25" s="388"/>
      <c r="F25" s="389">
        <f>D25</f>
        <v>0</v>
      </c>
      <c r="G25" s="391">
        <f>C25+E25</f>
        <v>0</v>
      </c>
      <c r="H25" s="388"/>
      <c r="I25" s="394"/>
      <c r="J25" s="388"/>
      <c r="K25" s="389">
        <f t="shared" si="9"/>
        <v>0</v>
      </c>
      <c r="L25" s="391">
        <f t="shared" si="10"/>
        <v>0</v>
      </c>
      <c r="M25" s="381"/>
    </row>
    <row r="26" spans="1:14" ht="18.75" customHeight="1">
      <c r="A26" s="1382"/>
      <c r="B26" s="402" t="s">
        <v>27</v>
      </c>
      <c r="C26" s="382"/>
      <c r="D26" s="507"/>
      <c r="E26" s="382"/>
      <c r="F26" s="389">
        <f t="shared" ref="F26:F57" si="11">D26</f>
        <v>0</v>
      </c>
      <c r="G26" s="391">
        <f t="shared" ref="G26:G57" si="12">C26+E26</f>
        <v>0</v>
      </c>
      <c r="H26" s="382"/>
      <c r="I26" s="507"/>
      <c r="J26" s="382"/>
      <c r="K26" s="389">
        <f t="shared" si="9"/>
        <v>0</v>
      </c>
      <c r="L26" s="391">
        <f t="shared" si="10"/>
        <v>0</v>
      </c>
      <c r="M26" s="403"/>
    </row>
    <row r="27" spans="1:14" ht="15.75">
      <c r="A27" s="1382"/>
      <c r="B27" s="387" t="s">
        <v>28</v>
      </c>
      <c r="C27" s="388"/>
      <c r="D27" s="394"/>
      <c r="E27" s="388"/>
      <c r="F27" s="389">
        <f t="shared" si="11"/>
        <v>0</v>
      </c>
      <c r="G27" s="391">
        <f t="shared" si="12"/>
        <v>0</v>
      </c>
      <c r="H27" s="388"/>
      <c r="I27" s="394"/>
      <c r="J27" s="388"/>
      <c r="K27" s="389">
        <f t="shared" si="9"/>
        <v>0</v>
      </c>
      <c r="L27" s="391">
        <f t="shared" si="10"/>
        <v>0</v>
      </c>
      <c r="M27" s="403"/>
    </row>
    <row r="28" spans="1:14" ht="15.75">
      <c r="A28" s="1382"/>
      <c r="B28" s="404" t="s">
        <v>29</v>
      </c>
      <c r="C28" s="388"/>
      <c r="D28" s="394"/>
      <c r="E28" s="388"/>
      <c r="F28" s="389">
        <f t="shared" si="11"/>
        <v>0</v>
      </c>
      <c r="G28" s="391">
        <f t="shared" si="12"/>
        <v>0</v>
      </c>
      <c r="H28" s="388"/>
      <c r="I28" s="394"/>
      <c r="J28" s="388"/>
      <c r="K28" s="389">
        <f t="shared" si="9"/>
        <v>0</v>
      </c>
      <c r="L28" s="391">
        <f t="shared" si="10"/>
        <v>0</v>
      </c>
      <c r="M28" s="403"/>
    </row>
    <row r="29" spans="1:14" ht="15.75">
      <c r="A29" s="1382"/>
      <c r="B29" s="404" t="s">
        <v>30</v>
      </c>
      <c r="C29" s="388"/>
      <c r="D29" s="394"/>
      <c r="E29" s="388"/>
      <c r="F29" s="389">
        <f t="shared" si="11"/>
        <v>0</v>
      </c>
      <c r="G29" s="391">
        <f t="shared" si="12"/>
        <v>0</v>
      </c>
      <c r="H29" s="388"/>
      <c r="I29" s="394"/>
      <c r="J29" s="388"/>
      <c r="K29" s="389">
        <f t="shared" si="9"/>
        <v>0</v>
      </c>
      <c r="L29" s="391">
        <f t="shared" si="10"/>
        <v>0</v>
      </c>
      <c r="M29" s="403"/>
    </row>
    <row r="30" spans="1:14" ht="15.75">
      <c r="A30" s="1382"/>
      <c r="B30" s="404" t="s">
        <v>31</v>
      </c>
      <c r="C30" s="388"/>
      <c r="D30" s="394"/>
      <c r="E30" s="388"/>
      <c r="F30" s="389">
        <f t="shared" si="11"/>
        <v>0</v>
      </c>
      <c r="G30" s="391">
        <f t="shared" si="12"/>
        <v>0</v>
      </c>
      <c r="H30" s="388"/>
      <c r="I30" s="394"/>
      <c r="J30" s="388"/>
      <c r="K30" s="389">
        <f t="shared" si="9"/>
        <v>0</v>
      </c>
      <c r="L30" s="391">
        <f t="shared" si="10"/>
        <v>0</v>
      </c>
      <c r="M30" s="403"/>
    </row>
    <row r="31" spans="1:14" ht="31.5">
      <c r="A31" s="1382"/>
      <c r="B31" s="402" t="s">
        <v>409</v>
      </c>
      <c r="C31" s="382"/>
      <c r="D31" s="507"/>
      <c r="E31" s="382"/>
      <c r="F31" s="389">
        <f t="shared" si="11"/>
        <v>0</v>
      </c>
      <c r="G31" s="391">
        <f t="shared" si="12"/>
        <v>0</v>
      </c>
      <c r="H31" s="382"/>
      <c r="I31" s="507"/>
      <c r="J31" s="382"/>
      <c r="K31" s="389">
        <f t="shared" si="9"/>
        <v>0</v>
      </c>
      <c r="L31" s="391">
        <f t="shared" si="10"/>
        <v>0</v>
      </c>
      <c r="M31" s="403"/>
    </row>
    <row r="32" spans="1:14" ht="15.75">
      <c r="A32" s="1382"/>
      <c r="B32" s="404" t="s">
        <v>670</v>
      </c>
      <c r="C32" s="388"/>
      <c r="D32" s="394"/>
      <c r="E32" s="388"/>
      <c r="F32" s="389">
        <f t="shared" si="11"/>
        <v>0</v>
      </c>
      <c r="G32" s="391">
        <f t="shared" si="12"/>
        <v>0</v>
      </c>
      <c r="H32" s="388"/>
      <c r="I32" s="394"/>
      <c r="J32" s="388"/>
      <c r="K32" s="389">
        <f t="shared" si="9"/>
        <v>0</v>
      </c>
      <c r="L32" s="391">
        <f t="shared" si="10"/>
        <v>0</v>
      </c>
      <c r="M32" s="403"/>
    </row>
    <row r="33" spans="1:13" ht="15.75">
      <c r="A33" s="1382"/>
      <c r="B33" s="404" t="s">
        <v>671</v>
      </c>
      <c r="C33" s="388"/>
      <c r="D33" s="394"/>
      <c r="E33" s="388"/>
      <c r="F33" s="389">
        <f t="shared" si="11"/>
        <v>0</v>
      </c>
      <c r="G33" s="391">
        <f t="shared" si="12"/>
        <v>0</v>
      </c>
      <c r="H33" s="388"/>
      <c r="I33" s="394"/>
      <c r="J33" s="388"/>
      <c r="K33" s="389">
        <f t="shared" si="9"/>
        <v>0</v>
      </c>
      <c r="L33" s="391">
        <f t="shared" si="10"/>
        <v>0</v>
      </c>
      <c r="M33" s="403"/>
    </row>
    <row r="34" spans="1:13" ht="15.75">
      <c r="A34" s="1382"/>
      <c r="B34" s="402" t="s">
        <v>411</v>
      </c>
      <c r="C34" s="382"/>
      <c r="D34" s="507"/>
      <c r="E34" s="382"/>
      <c r="F34" s="389">
        <f t="shared" si="11"/>
        <v>0</v>
      </c>
      <c r="G34" s="391">
        <f t="shared" si="12"/>
        <v>0</v>
      </c>
      <c r="H34" s="382"/>
      <c r="I34" s="507"/>
      <c r="J34" s="382"/>
      <c r="K34" s="389">
        <f t="shared" si="9"/>
        <v>0</v>
      </c>
      <c r="L34" s="391">
        <f t="shared" si="10"/>
        <v>0</v>
      </c>
      <c r="M34" s="403"/>
    </row>
    <row r="35" spans="1:13" s="405" customFormat="1" ht="15.75">
      <c r="A35" s="1382"/>
      <c r="B35" s="404" t="s">
        <v>28</v>
      </c>
      <c r="C35" s="388">
        <f>State!L164</f>
        <v>0</v>
      </c>
      <c r="D35" s="394">
        <f>State!P164</f>
        <v>238</v>
      </c>
      <c r="E35" s="388">
        <f>State!Q164</f>
        <v>2.3800000000000003</v>
      </c>
      <c r="F35" s="389">
        <f t="shared" si="11"/>
        <v>238</v>
      </c>
      <c r="G35" s="391">
        <f t="shared" si="12"/>
        <v>2.3800000000000003</v>
      </c>
      <c r="H35" s="388">
        <f>State!U164</f>
        <v>0</v>
      </c>
      <c r="I35" s="394">
        <f>State!Y164</f>
        <v>238</v>
      </c>
      <c r="J35" s="388">
        <f>State!Z164</f>
        <v>2.3800000000000003</v>
      </c>
      <c r="K35" s="389">
        <f t="shared" si="9"/>
        <v>238</v>
      </c>
      <c r="L35" s="391">
        <f t="shared" si="10"/>
        <v>2.3800000000000003</v>
      </c>
      <c r="M35" s="403" t="s">
        <v>771</v>
      </c>
    </row>
    <row r="36" spans="1:13" s="405" customFormat="1" ht="15.75">
      <c r="A36" s="1382"/>
      <c r="B36" s="404" t="s">
        <v>29</v>
      </c>
      <c r="C36" s="388">
        <f>State!L165</f>
        <v>0</v>
      </c>
      <c r="D36" s="394">
        <f>State!P165</f>
        <v>0</v>
      </c>
      <c r="E36" s="388">
        <f>State!Q165</f>
        <v>0</v>
      </c>
      <c r="F36" s="389">
        <f t="shared" si="11"/>
        <v>0</v>
      </c>
      <c r="G36" s="391">
        <f t="shared" si="12"/>
        <v>0</v>
      </c>
      <c r="H36" s="388">
        <f>State!U165</f>
        <v>0</v>
      </c>
      <c r="I36" s="394">
        <f>State!Y165</f>
        <v>0</v>
      </c>
      <c r="J36" s="388">
        <f>State!Z165</f>
        <v>0</v>
      </c>
      <c r="K36" s="389">
        <f t="shared" si="9"/>
        <v>0</v>
      </c>
      <c r="L36" s="391">
        <f t="shared" si="10"/>
        <v>0</v>
      </c>
      <c r="M36" s="403"/>
    </row>
    <row r="37" spans="1:13" s="405" customFormat="1" ht="15.75">
      <c r="A37" s="1382"/>
      <c r="B37" s="404" t="s">
        <v>30</v>
      </c>
      <c r="C37" s="388">
        <f>State!L166</f>
        <v>0</v>
      </c>
      <c r="D37" s="394">
        <f>State!P166</f>
        <v>0</v>
      </c>
      <c r="E37" s="388">
        <f>State!Q166</f>
        <v>0</v>
      </c>
      <c r="F37" s="389">
        <f t="shared" si="11"/>
        <v>0</v>
      </c>
      <c r="G37" s="391">
        <f t="shared" si="12"/>
        <v>0</v>
      </c>
      <c r="H37" s="388">
        <f>State!U166</f>
        <v>0</v>
      </c>
      <c r="I37" s="394">
        <f>State!Y166</f>
        <v>0</v>
      </c>
      <c r="J37" s="388">
        <f>State!Z166</f>
        <v>0</v>
      </c>
      <c r="K37" s="389">
        <f t="shared" si="9"/>
        <v>0</v>
      </c>
      <c r="L37" s="391">
        <f t="shared" si="10"/>
        <v>0</v>
      </c>
      <c r="M37" s="403"/>
    </row>
    <row r="38" spans="1:13" s="405" customFormat="1" ht="15.75">
      <c r="A38" s="1382"/>
      <c r="B38" s="404" t="s">
        <v>31</v>
      </c>
      <c r="C38" s="388">
        <f>State!L167</f>
        <v>0</v>
      </c>
      <c r="D38" s="394">
        <f>State!P167</f>
        <v>0</v>
      </c>
      <c r="E38" s="388">
        <f>State!Q167</f>
        <v>0</v>
      </c>
      <c r="F38" s="389">
        <f t="shared" si="11"/>
        <v>0</v>
      </c>
      <c r="G38" s="391">
        <f t="shared" si="12"/>
        <v>0</v>
      </c>
      <c r="H38" s="388">
        <f>State!U167</f>
        <v>0</v>
      </c>
      <c r="I38" s="394">
        <f>State!Y167</f>
        <v>0</v>
      </c>
      <c r="J38" s="388">
        <f>State!Z167</f>
        <v>0</v>
      </c>
      <c r="K38" s="389">
        <f t="shared" si="9"/>
        <v>0</v>
      </c>
      <c r="L38" s="391">
        <f t="shared" si="10"/>
        <v>0</v>
      </c>
      <c r="M38" s="403"/>
    </row>
    <row r="39" spans="1:13" s="405" customFormat="1" ht="31.5">
      <c r="A39" s="1382"/>
      <c r="B39" s="402" t="s">
        <v>413</v>
      </c>
      <c r="C39" s="382"/>
      <c r="D39" s="507"/>
      <c r="E39" s="382"/>
      <c r="F39" s="389">
        <f t="shared" si="11"/>
        <v>0</v>
      </c>
      <c r="G39" s="391">
        <f t="shared" si="12"/>
        <v>0</v>
      </c>
      <c r="H39" s="382"/>
      <c r="I39" s="507"/>
      <c r="J39" s="382"/>
      <c r="K39" s="389">
        <f t="shared" si="9"/>
        <v>0</v>
      </c>
      <c r="L39" s="391">
        <f t="shared" si="10"/>
        <v>0</v>
      </c>
      <c r="M39" s="403"/>
    </row>
    <row r="40" spans="1:13" s="405" customFormat="1" ht="15.75">
      <c r="A40" s="1382"/>
      <c r="B40" s="404" t="s">
        <v>28</v>
      </c>
      <c r="C40" s="388"/>
      <c r="D40" s="394"/>
      <c r="E40" s="388"/>
      <c r="F40" s="389">
        <f t="shared" si="11"/>
        <v>0</v>
      </c>
      <c r="G40" s="391">
        <f t="shared" si="12"/>
        <v>0</v>
      </c>
      <c r="H40" s="388"/>
      <c r="I40" s="394"/>
      <c r="J40" s="388"/>
      <c r="K40" s="389">
        <f t="shared" si="9"/>
        <v>0</v>
      </c>
      <c r="L40" s="391">
        <f t="shared" si="10"/>
        <v>0</v>
      </c>
      <c r="M40" s="403"/>
    </row>
    <row r="41" spans="1:13" s="405" customFormat="1" ht="15.75">
      <c r="A41" s="1382"/>
      <c r="B41" s="404" t="s">
        <v>29</v>
      </c>
      <c r="C41" s="388"/>
      <c r="D41" s="394"/>
      <c r="E41" s="388"/>
      <c r="F41" s="389">
        <f t="shared" si="11"/>
        <v>0</v>
      </c>
      <c r="G41" s="391">
        <f t="shared" si="12"/>
        <v>0</v>
      </c>
      <c r="H41" s="388"/>
      <c r="I41" s="394"/>
      <c r="J41" s="388"/>
      <c r="K41" s="389">
        <f t="shared" si="9"/>
        <v>0</v>
      </c>
      <c r="L41" s="391">
        <f t="shared" si="10"/>
        <v>0</v>
      </c>
      <c r="M41" s="403"/>
    </row>
    <row r="42" spans="1:13" s="405" customFormat="1" ht="15.75">
      <c r="A42" s="1382"/>
      <c r="B42" s="404" t="s">
        <v>30</v>
      </c>
      <c r="C42" s="388"/>
      <c r="D42" s="394"/>
      <c r="E42" s="388"/>
      <c r="F42" s="389">
        <f t="shared" si="11"/>
        <v>0</v>
      </c>
      <c r="G42" s="391">
        <f t="shared" si="12"/>
        <v>0</v>
      </c>
      <c r="H42" s="388"/>
      <c r="I42" s="394"/>
      <c r="J42" s="388"/>
      <c r="K42" s="389">
        <f t="shared" si="9"/>
        <v>0</v>
      </c>
      <c r="L42" s="391">
        <f t="shared" si="10"/>
        <v>0</v>
      </c>
      <c r="M42" s="403"/>
    </row>
    <row r="43" spans="1:13" s="405" customFormat="1" ht="15.75">
      <c r="A43" s="1382"/>
      <c r="B43" s="404" t="s">
        <v>31</v>
      </c>
      <c r="C43" s="388"/>
      <c r="D43" s="394"/>
      <c r="E43" s="388"/>
      <c r="F43" s="389">
        <f t="shared" si="11"/>
        <v>0</v>
      </c>
      <c r="G43" s="391">
        <f t="shared" si="12"/>
        <v>0</v>
      </c>
      <c r="H43" s="388"/>
      <c r="I43" s="394"/>
      <c r="J43" s="388"/>
      <c r="K43" s="389">
        <f t="shared" si="9"/>
        <v>0</v>
      </c>
      <c r="L43" s="391">
        <f t="shared" si="10"/>
        <v>0</v>
      </c>
      <c r="M43" s="381"/>
    </row>
    <row r="44" spans="1:13" ht="15.75">
      <c r="A44" s="1382"/>
      <c r="B44" s="402" t="s">
        <v>35</v>
      </c>
      <c r="C44" s="388"/>
      <c r="D44" s="394"/>
      <c r="E44" s="388"/>
      <c r="F44" s="389">
        <f t="shared" si="11"/>
        <v>0</v>
      </c>
      <c r="G44" s="391">
        <f t="shared" si="12"/>
        <v>0</v>
      </c>
      <c r="H44" s="388"/>
      <c r="I44" s="394"/>
      <c r="J44" s="388"/>
      <c r="K44" s="389">
        <f t="shared" si="9"/>
        <v>0</v>
      </c>
      <c r="L44" s="391">
        <f t="shared" si="10"/>
        <v>0</v>
      </c>
      <c r="M44" s="403"/>
    </row>
    <row r="45" spans="1:13" ht="15.75">
      <c r="A45" s="1382"/>
      <c r="B45" s="387" t="s">
        <v>672</v>
      </c>
      <c r="C45" s="388"/>
      <c r="D45" s="394"/>
      <c r="E45" s="388"/>
      <c r="F45" s="389">
        <f t="shared" si="11"/>
        <v>0</v>
      </c>
      <c r="G45" s="391">
        <f t="shared" si="12"/>
        <v>0</v>
      </c>
      <c r="H45" s="388"/>
      <c r="I45" s="394"/>
      <c r="J45" s="388"/>
      <c r="K45" s="389">
        <f t="shared" si="9"/>
        <v>0</v>
      </c>
      <c r="L45" s="391">
        <f t="shared" si="10"/>
        <v>0</v>
      </c>
      <c r="M45" s="381"/>
    </row>
    <row r="46" spans="1:13" ht="15.75">
      <c r="A46" s="1382"/>
      <c r="B46" s="387" t="s">
        <v>673</v>
      </c>
      <c r="C46" s="388"/>
      <c r="D46" s="394"/>
      <c r="E46" s="388"/>
      <c r="F46" s="389">
        <f t="shared" si="11"/>
        <v>0</v>
      </c>
      <c r="G46" s="391">
        <f t="shared" si="12"/>
        <v>0</v>
      </c>
      <c r="H46" s="388"/>
      <c r="I46" s="394"/>
      <c r="J46" s="388"/>
      <c r="K46" s="389">
        <f t="shared" si="9"/>
        <v>0</v>
      </c>
      <c r="L46" s="391">
        <f t="shared" si="10"/>
        <v>0</v>
      </c>
      <c r="M46" s="403"/>
    </row>
    <row r="47" spans="1:13" ht="15.75">
      <c r="A47" s="1382"/>
      <c r="B47" s="406" t="s">
        <v>37</v>
      </c>
      <c r="C47" s="382"/>
      <c r="D47" s="507"/>
      <c r="E47" s="382"/>
      <c r="F47" s="389">
        <f t="shared" si="11"/>
        <v>0</v>
      </c>
      <c r="G47" s="391">
        <f t="shared" si="12"/>
        <v>0</v>
      </c>
      <c r="H47" s="382"/>
      <c r="I47" s="507"/>
      <c r="J47" s="382"/>
      <c r="K47" s="389">
        <f t="shared" si="9"/>
        <v>0</v>
      </c>
      <c r="L47" s="391">
        <f t="shared" si="10"/>
        <v>0</v>
      </c>
      <c r="M47" s="403"/>
    </row>
    <row r="48" spans="1:13" ht="15.75">
      <c r="A48" s="1382"/>
      <c r="B48" s="396" t="s">
        <v>481</v>
      </c>
      <c r="C48" s="388"/>
      <c r="D48" s="394"/>
      <c r="E48" s="388"/>
      <c r="F48" s="389">
        <f t="shared" si="11"/>
        <v>0</v>
      </c>
      <c r="G48" s="391">
        <f t="shared" si="12"/>
        <v>0</v>
      </c>
      <c r="H48" s="388"/>
      <c r="I48" s="394"/>
      <c r="J48" s="388"/>
      <c r="K48" s="389">
        <f t="shared" si="9"/>
        <v>0</v>
      </c>
      <c r="L48" s="391">
        <f t="shared" si="10"/>
        <v>0</v>
      </c>
      <c r="M48" s="403"/>
    </row>
    <row r="49" spans="1:13" ht="15.75">
      <c r="A49" s="1382"/>
      <c r="B49" s="396" t="s">
        <v>31</v>
      </c>
      <c r="C49" s="388"/>
      <c r="D49" s="394"/>
      <c r="E49" s="388"/>
      <c r="F49" s="389">
        <f t="shared" si="11"/>
        <v>0</v>
      </c>
      <c r="G49" s="391">
        <f t="shared" si="12"/>
        <v>0</v>
      </c>
      <c r="H49" s="388"/>
      <c r="I49" s="394"/>
      <c r="J49" s="388"/>
      <c r="K49" s="389">
        <f t="shared" si="9"/>
        <v>0</v>
      </c>
      <c r="L49" s="391">
        <f t="shared" si="10"/>
        <v>0</v>
      </c>
      <c r="M49" s="403"/>
    </row>
    <row r="50" spans="1:13" ht="15.75">
      <c r="A50" s="1382"/>
      <c r="B50" s="406" t="s">
        <v>240</v>
      </c>
      <c r="C50" s="382"/>
      <c r="D50" s="507"/>
      <c r="E50" s="382"/>
      <c r="F50" s="389">
        <f t="shared" si="11"/>
        <v>0</v>
      </c>
      <c r="G50" s="391">
        <f t="shared" si="12"/>
        <v>0</v>
      </c>
      <c r="H50" s="382"/>
      <c r="I50" s="507"/>
      <c r="J50" s="382"/>
      <c r="K50" s="389">
        <f t="shared" si="9"/>
        <v>0</v>
      </c>
      <c r="L50" s="391">
        <f t="shared" si="10"/>
        <v>0</v>
      </c>
      <c r="M50" s="403"/>
    </row>
    <row r="51" spans="1:13" ht="15.75">
      <c r="A51" s="1382"/>
      <c r="B51" s="396" t="s">
        <v>674</v>
      </c>
      <c r="C51" s="388"/>
      <c r="D51" s="394"/>
      <c r="E51" s="388"/>
      <c r="F51" s="389">
        <f t="shared" si="11"/>
        <v>0</v>
      </c>
      <c r="G51" s="391">
        <f t="shared" si="12"/>
        <v>0</v>
      </c>
      <c r="H51" s="388"/>
      <c r="I51" s="394"/>
      <c r="J51" s="388"/>
      <c r="K51" s="389">
        <f t="shared" si="9"/>
        <v>0</v>
      </c>
      <c r="L51" s="391">
        <f t="shared" si="10"/>
        <v>0</v>
      </c>
      <c r="M51" s="403"/>
    </row>
    <row r="52" spans="1:13" ht="15.75">
      <c r="A52" s="1383"/>
      <c r="B52" s="396" t="s">
        <v>675</v>
      </c>
      <c r="C52" s="388"/>
      <c r="D52" s="394"/>
      <c r="E52" s="388"/>
      <c r="F52" s="389">
        <f t="shared" si="11"/>
        <v>0</v>
      </c>
      <c r="G52" s="391">
        <f t="shared" si="12"/>
        <v>0</v>
      </c>
      <c r="H52" s="388"/>
      <c r="I52" s="394"/>
      <c r="J52" s="388"/>
      <c r="K52" s="389">
        <f t="shared" si="9"/>
        <v>0</v>
      </c>
      <c r="L52" s="391">
        <f t="shared" si="10"/>
        <v>0</v>
      </c>
      <c r="M52" s="403"/>
    </row>
    <row r="53" spans="1:13" ht="15.75">
      <c r="A53" s="386">
        <v>13</v>
      </c>
      <c r="B53" s="387" t="s">
        <v>417</v>
      </c>
      <c r="C53" s="388">
        <f>State!L284</f>
        <v>0</v>
      </c>
      <c r="D53" s="394">
        <f>State!P284</f>
        <v>3635</v>
      </c>
      <c r="E53" s="388">
        <f>State!Q284</f>
        <v>68.727000000000004</v>
      </c>
      <c r="F53" s="389">
        <f t="shared" si="11"/>
        <v>3635</v>
      </c>
      <c r="G53" s="391">
        <f t="shared" si="12"/>
        <v>68.727000000000004</v>
      </c>
      <c r="H53" s="388">
        <f>State!U284</f>
        <v>0</v>
      </c>
      <c r="I53" s="394">
        <f>State!Y284</f>
        <v>3635</v>
      </c>
      <c r="J53" s="388">
        <f>State!Z284</f>
        <v>68.727000000000004</v>
      </c>
      <c r="K53" s="389">
        <f t="shared" si="9"/>
        <v>3635</v>
      </c>
      <c r="L53" s="391">
        <f t="shared" si="10"/>
        <v>68.727000000000004</v>
      </c>
      <c r="M53" s="381" t="s">
        <v>771</v>
      </c>
    </row>
    <row r="54" spans="1:13" ht="15.75">
      <c r="A54" s="1377">
        <v>14</v>
      </c>
      <c r="B54" s="387" t="s">
        <v>418</v>
      </c>
      <c r="C54" s="388"/>
      <c r="D54" s="394"/>
      <c r="E54" s="388"/>
      <c r="F54" s="389">
        <f t="shared" si="11"/>
        <v>0</v>
      </c>
      <c r="G54" s="391">
        <f t="shared" si="12"/>
        <v>0</v>
      </c>
      <c r="H54" s="388"/>
      <c r="I54" s="394"/>
      <c r="J54" s="388"/>
      <c r="K54" s="389">
        <f t="shared" si="9"/>
        <v>0</v>
      </c>
      <c r="L54" s="391">
        <f t="shared" si="10"/>
        <v>0</v>
      </c>
      <c r="M54" s="381"/>
    </row>
    <row r="55" spans="1:13" ht="15.75">
      <c r="A55" s="1377"/>
      <c r="B55" s="396" t="s">
        <v>419</v>
      </c>
      <c r="C55" s="388">
        <f>State!L299</f>
        <v>0</v>
      </c>
      <c r="D55" s="394">
        <f>State!P299</f>
        <v>31</v>
      </c>
      <c r="E55" s="388">
        <f>State!Q299</f>
        <v>583.44599999999991</v>
      </c>
      <c r="F55" s="389">
        <f t="shared" si="11"/>
        <v>31</v>
      </c>
      <c r="G55" s="391">
        <f t="shared" si="12"/>
        <v>583.44599999999991</v>
      </c>
      <c r="H55" s="388">
        <f>State!U299</f>
        <v>0</v>
      </c>
      <c r="I55" s="394">
        <f>State!Y299</f>
        <v>31</v>
      </c>
      <c r="J55" s="388">
        <f>State!Z299</f>
        <v>558.44599999999991</v>
      </c>
      <c r="K55" s="389">
        <f t="shared" si="9"/>
        <v>31</v>
      </c>
      <c r="L55" s="391">
        <f t="shared" si="10"/>
        <v>558.44599999999991</v>
      </c>
      <c r="M55" s="381" t="s">
        <v>772</v>
      </c>
    </row>
    <row r="56" spans="1:13" ht="15.75">
      <c r="A56" s="1377"/>
      <c r="B56" s="396" t="s">
        <v>420</v>
      </c>
      <c r="C56" s="388">
        <f>State!L308</f>
        <v>0</v>
      </c>
      <c r="D56" s="394">
        <f>State!P308</f>
        <v>109</v>
      </c>
      <c r="E56" s="388">
        <f>State!Q308</f>
        <v>894.45399999999995</v>
      </c>
      <c r="F56" s="389">
        <f t="shared" si="11"/>
        <v>109</v>
      </c>
      <c r="G56" s="391">
        <f t="shared" si="12"/>
        <v>894.45399999999995</v>
      </c>
      <c r="H56" s="388">
        <f>State!U308</f>
        <v>0</v>
      </c>
      <c r="I56" s="394">
        <f>State!Y308</f>
        <v>109</v>
      </c>
      <c r="J56" s="388">
        <f>State!Z308</f>
        <v>894.45399999999995</v>
      </c>
      <c r="K56" s="389">
        <f t="shared" si="9"/>
        <v>109</v>
      </c>
      <c r="L56" s="391">
        <f t="shared" si="10"/>
        <v>894.45399999999995</v>
      </c>
      <c r="M56" s="381" t="s">
        <v>771</v>
      </c>
    </row>
    <row r="57" spans="1:13" ht="31.5">
      <c r="A57" s="386">
        <v>15</v>
      </c>
      <c r="B57" s="387" t="s">
        <v>421</v>
      </c>
      <c r="C57" s="388">
        <f>State!L390+State!L391+State!L392</f>
        <v>0</v>
      </c>
      <c r="D57" s="394">
        <f>State!P390+State!P391+State!P392</f>
        <v>2611</v>
      </c>
      <c r="E57" s="388">
        <f>State!Q390+State!Q391+State!Q392</f>
        <v>48.94</v>
      </c>
      <c r="F57" s="389">
        <f t="shared" si="11"/>
        <v>2611</v>
      </c>
      <c r="G57" s="391">
        <f t="shared" si="12"/>
        <v>48.94</v>
      </c>
      <c r="H57" s="388">
        <f>State!U390+State!U391+State!U392</f>
        <v>0</v>
      </c>
      <c r="I57" s="394">
        <f>State!Y390+State!Y391+State!Y392</f>
        <v>2611</v>
      </c>
      <c r="J57" s="388">
        <f>State!Z390+State!Z391+State!Z392</f>
        <v>48.94</v>
      </c>
      <c r="K57" s="389"/>
      <c r="L57" s="391">
        <f t="shared" si="10"/>
        <v>48.94</v>
      </c>
      <c r="M57" s="381" t="s">
        <v>771</v>
      </c>
    </row>
    <row r="58" spans="1:13" ht="31.5" customHeight="1">
      <c r="A58" s="1381">
        <v>16</v>
      </c>
      <c r="B58" s="387" t="s">
        <v>422</v>
      </c>
      <c r="C58" s="388">
        <f>State!L311</f>
        <v>0</v>
      </c>
      <c r="D58" s="394">
        <f>State!P311</f>
        <v>4</v>
      </c>
      <c r="E58" s="388">
        <f>State!Q311</f>
        <v>100</v>
      </c>
      <c r="F58" s="389">
        <f>D58</f>
        <v>4</v>
      </c>
      <c r="G58" s="391">
        <f>C58+E58</f>
        <v>100</v>
      </c>
      <c r="H58" s="388">
        <f>State!U311</f>
        <v>0</v>
      </c>
      <c r="I58" s="394">
        <f>State!Y311</f>
        <v>4</v>
      </c>
      <c r="J58" s="388">
        <f>State!Z311</f>
        <v>100</v>
      </c>
      <c r="K58" s="389">
        <f t="shared" si="9"/>
        <v>4</v>
      </c>
      <c r="L58" s="391">
        <f t="shared" si="10"/>
        <v>100</v>
      </c>
      <c r="M58" s="1391" t="s">
        <v>773</v>
      </c>
    </row>
    <row r="59" spans="1:13" ht="31.5">
      <c r="A59" s="1383"/>
      <c r="B59" s="387" t="s">
        <v>676</v>
      </c>
      <c r="C59" s="388">
        <f>State!L312</f>
        <v>0</v>
      </c>
      <c r="D59" s="394">
        <f>State!P312</f>
        <v>4</v>
      </c>
      <c r="E59" s="388">
        <f>State!Q312</f>
        <v>100</v>
      </c>
      <c r="F59" s="389">
        <f>D59</f>
        <v>4</v>
      </c>
      <c r="G59" s="391">
        <f>C59+E59</f>
        <v>100</v>
      </c>
      <c r="H59" s="388">
        <f>State!U312</f>
        <v>0</v>
      </c>
      <c r="I59" s="394">
        <f>State!Y312</f>
        <v>4</v>
      </c>
      <c r="J59" s="388">
        <f>State!Z312</f>
        <v>100</v>
      </c>
      <c r="K59" s="389">
        <f t="shared" si="9"/>
        <v>4</v>
      </c>
      <c r="L59" s="391">
        <f t="shared" si="10"/>
        <v>100</v>
      </c>
      <c r="M59" s="1392"/>
    </row>
    <row r="60" spans="1:13" ht="15.75">
      <c r="A60" s="386">
        <v>17</v>
      </c>
      <c r="B60" s="387" t="s">
        <v>425</v>
      </c>
      <c r="C60" s="388">
        <f>State!L317</f>
        <v>0</v>
      </c>
      <c r="D60" s="394">
        <f>State!P317</f>
        <v>0</v>
      </c>
      <c r="E60" s="388">
        <f>State!Q317</f>
        <v>0</v>
      </c>
      <c r="F60" s="389">
        <f t="shared" ref="F60:F67" si="13">D60</f>
        <v>0</v>
      </c>
      <c r="G60" s="391">
        <f t="shared" ref="G60:G67" si="14">C60+E60</f>
        <v>0</v>
      </c>
      <c r="H60" s="388">
        <f>State!U317</f>
        <v>0</v>
      </c>
      <c r="I60" s="394">
        <f>State!Y317</f>
        <v>0</v>
      </c>
      <c r="J60" s="388">
        <f>State!Z317</f>
        <v>0</v>
      </c>
      <c r="K60" s="395"/>
      <c r="L60" s="395"/>
      <c r="M60" s="381"/>
    </row>
    <row r="61" spans="1:13" ht="15.75">
      <c r="A61" s="386">
        <v>18</v>
      </c>
      <c r="B61" s="387" t="s">
        <v>426</v>
      </c>
      <c r="C61" s="388">
        <f>State!L324</f>
        <v>0</v>
      </c>
      <c r="D61" s="394">
        <f>State!P324</f>
        <v>8250</v>
      </c>
      <c r="E61" s="388">
        <f>State!Q324</f>
        <v>41.25</v>
      </c>
      <c r="F61" s="389">
        <f t="shared" si="13"/>
        <v>8250</v>
      </c>
      <c r="G61" s="391">
        <f t="shared" si="14"/>
        <v>41.25</v>
      </c>
      <c r="H61" s="388">
        <f>State!U324</f>
        <v>0</v>
      </c>
      <c r="I61" s="394">
        <f>State!Y324</f>
        <v>8250</v>
      </c>
      <c r="J61" s="388">
        <f>State!Z324</f>
        <v>41.25</v>
      </c>
      <c r="K61" s="389">
        <f t="shared" ref="K61:K67" si="15">I61</f>
        <v>8250</v>
      </c>
      <c r="L61" s="391">
        <f t="shared" ref="L61:L67" si="16">H61+J61</f>
        <v>41.25</v>
      </c>
      <c r="M61" s="381" t="s">
        <v>771</v>
      </c>
    </row>
    <row r="62" spans="1:13" ht="15.75">
      <c r="A62" s="386">
        <f t="shared" ref="A62:A67" si="17">A61+1</f>
        <v>19</v>
      </c>
      <c r="B62" s="387" t="s">
        <v>427</v>
      </c>
      <c r="C62" s="388">
        <f>State!L216</f>
        <v>0</v>
      </c>
      <c r="D62" s="394">
        <f>State!P216</f>
        <v>0</v>
      </c>
      <c r="E62" s="388">
        <f>State!Q216</f>
        <v>0</v>
      </c>
      <c r="F62" s="389">
        <f t="shared" si="13"/>
        <v>0</v>
      </c>
      <c r="G62" s="391">
        <f t="shared" si="14"/>
        <v>0</v>
      </c>
      <c r="H62" s="388">
        <f>State!U216</f>
        <v>0</v>
      </c>
      <c r="I62" s="394">
        <f>State!Y216</f>
        <v>0</v>
      </c>
      <c r="J62" s="388">
        <f>State!Z216</f>
        <v>0</v>
      </c>
      <c r="K62" s="389">
        <f t="shared" si="15"/>
        <v>0</v>
      </c>
      <c r="L62" s="391">
        <f t="shared" si="16"/>
        <v>0</v>
      </c>
      <c r="M62" s="381"/>
    </row>
    <row r="63" spans="1:13" ht="22.5" customHeight="1">
      <c r="A63" s="386">
        <f t="shared" si="17"/>
        <v>20</v>
      </c>
      <c r="B63" s="387" t="s">
        <v>148</v>
      </c>
      <c r="C63" s="388">
        <f>State!L398</f>
        <v>0</v>
      </c>
      <c r="D63" s="394">
        <f>State!P332+State!P398</f>
        <v>97591</v>
      </c>
      <c r="E63" s="388">
        <f>State!Q332+State!Q398</f>
        <v>26.223946699999999</v>
      </c>
      <c r="F63" s="389">
        <f t="shared" si="13"/>
        <v>97591</v>
      </c>
      <c r="G63" s="391">
        <f t="shared" si="14"/>
        <v>26.223946699999999</v>
      </c>
      <c r="H63" s="388">
        <f>State!U332</f>
        <v>0</v>
      </c>
      <c r="I63" s="394">
        <f>State!Y332+State!Y398</f>
        <v>1201</v>
      </c>
      <c r="J63" s="388">
        <f>State!Z332+State!Z398</f>
        <v>15.621046699999999</v>
      </c>
      <c r="K63" s="389">
        <f t="shared" si="15"/>
        <v>1201</v>
      </c>
      <c r="L63" s="391">
        <f t="shared" si="16"/>
        <v>15.621046699999999</v>
      </c>
      <c r="M63" s="381" t="s">
        <v>772</v>
      </c>
    </row>
    <row r="64" spans="1:13" ht="15.75">
      <c r="A64" s="1377">
        <f>A63+1</f>
        <v>21</v>
      </c>
      <c r="B64" s="387" t="s">
        <v>428</v>
      </c>
      <c r="C64" s="388">
        <f>State!L345</f>
        <v>0</v>
      </c>
      <c r="D64" s="394">
        <f>State!P345</f>
        <v>4</v>
      </c>
      <c r="E64" s="388">
        <f>State!Q345</f>
        <v>200</v>
      </c>
      <c r="F64" s="389">
        <f t="shared" si="13"/>
        <v>4</v>
      </c>
      <c r="G64" s="391">
        <f t="shared" si="14"/>
        <v>200</v>
      </c>
      <c r="H64" s="388">
        <f>State!U345</f>
        <v>0</v>
      </c>
      <c r="I64" s="394">
        <f>State!Y345</f>
        <v>4</v>
      </c>
      <c r="J64" s="388">
        <f>State!Z345</f>
        <v>200</v>
      </c>
      <c r="K64" s="389">
        <f t="shared" si="15"/>
        <v>4</v>
      </c>
      <c r="L64" s="391">
        <f t="shared" si="16"/>
        <v>200</v>
      </c>
      <c r="M64" s="381" t="s">
        <v>771</v>
      </c>
    </row>
    <row r="65" spans="1:14" ht="15.75">
      <c r="A65" s="1377"/>
      <c r="B65" s="407" t="s">
        <v>677</v>
      </c>
      <c r="C65" s="388"/>
      <c r="D65" s="394"/>
      <c r="E65" s="388"/>
      <c r="F65" s="389">
        <f t="shared" si="13"/>
        <v>0</v>
      </c>
      <c r="G65" s="391">
        <f t="shared" si="14"/>
        <v>0</v>
      </c>
      <c r="H65" s="388"/>
      <c r="I65" s="394"/>
      <c r="J65" s="388"/>
      <c r="K65" s="389">
        <f t="shared" si="15"/>
        <v>0</v>
      </c>
      <c r="L65" s="391">
        <f t="shared" si="16"/>
        <v>0</v>
      </c>
      <c r="M65" s="381"/>
    </row>
    <row r="66" spans="1:14" ht="15.75">
      <c r="A66" s="386">
        <f>A64+1</f>
        <v>22</v>
      </c>
      <c r="B66" s="387" t="s">
        <v>431</v>
      </c>
      <c r="C66" s="388">
        <f>State!L393</f>
        <v>0</v>
      </c>
      <c r="D66" s="394">
        <f>State!P393</f>
        <v>1</v>
      </c>
      <c r="E66" s="388">
        <f>State!Q393</f>
        <v>32.58</v>
      </c>
      <c r="F66" s="389">
        <f t="shared" si="13"/>
        <v>1</v>
      </c>
      <c r="G66" s="391">
        <f t="shared" si="14"/>
        <v>32.58</v>
      </c>
      <c r="H66" s="388">
        <f>State!U393</f>
        <v>0</v>
      </c>
      <c r="I66" s="394">
        <f>State!Y393</f>
        <v>1</v>
      </c>
      <c r="J66" s="388">
        <f>State!Z393</f>
        <v>32.58</v>
      </c>
      <c r="K66" s="389">
        <f t="shared" si="15"/>
        <v>1</v>
      </c>
      <c r="L66" s="391">
        <f t="shared" si="16"/>
        <v>32.58</v>
      </c>
      <c r="M66" s="381" t="s">
        <v>771</v>
      </c>
    </row>
    <row r="67" spans="1:14" ht="15.75">
      <c r="A67" s="386">
        <f t="shared" si="17"/>
        <v>23</v>
      </c>
      <c r="B67" s="387" t="s">
        <v>432</v>
      </c>
      <c r="C67" s="388">
        <f>State!L349</f>
        <v>0</v>
      </c>
      <c r="D67" s="394">
        <f>State!P349</f>
        <v>4572</v>
      </c>
      <c r="E67" s="388">
        <f>State!Q349</f>
        <v>13.716000000000001</v>
      </c>
      <c r="F67" s="389">
        <f t="shared" si="13"/>
        <v>4572</v>
      </c>
      <c r="G67" s="391">
        <f t="shared" si="14"/>
        <v>13.716000000000001</v>
      </c>
      <c r="H67" s="388">
        <f>State!U349</f>
        <v>0</v>
      </c>
      <c r="I67" s="394">
        <f>State!Y349</f>
        <v>4572</v>
      </c>
      <c r="J67" s="388">
        <f>State!Z349</f>
        <v>13.716000000000001</v>
      </c>
      <c r="K67" s="389">
        <f t="shared" si="15"/>
        <v>4572</v>
      </c>
      <c r="L67" s="391">
        <f t="shared" si="16"/>
        <v>13.716000000000001</v>
      </c>
      <c r="M67" s="381" t="s">
        <v>771</v>
      </c>
    </row>
    <row r="68" spans="1:14" ht="15.75">
      <c r="A68" s="1378" t="s">
        <v>38</v>
      </c>
      <c r="B68" s="1378"/>
      <c r="C68" s="384">
        <f>SUM(C24:C67)</f>
        <v>0</v>
      </c>
      <c r="D68" s="408"/>
      <c r="E68" s="385">
        <f>SUM(E24:E67)</f>
        <v>2111.7169466999999</v>
      </c>
      <c r="F68" s="408"/>
      <c r="G68" s="385">
        <f>SUM(G24:G67)</f>
        <v>2111.7169466999999</v>
      </c>
      <c r="H68" s="384"/>
      <c r="I68" s="408">
        <f>SUM(I24:I67)</f>
        <v>20660</v>
      </c>
      <c r="J68" s="384">
        <f>SUM(J24:J67)</f>
        <v>2076.1140467</v>
      </c>
      <c r="K68" s="408">
        <f>SUM(K24:K67)</f>
        <v>18049</v>
      </c>
      <c r="L68" s="385">
        <f>SUM(L24:L67)</f>
        <v>2076.1140467</v>
      </c>
      <c r="M68" s="381"/>
      <c r="N68" s="401">
        <f>+L68+L22</f>
        <v>2988.0115467000001</v>
      </c>
    </row>
    <row r="69" spans="1:14" ht="18.75" customHeight="1">
      <c r="A69" s="1379" t="s">
        <v>529</v>
      </c>
      <c r="B69" s="1380"/>
      <c r="C69" s="1380"/>
      <c r="D69" s="1380"/>
      <c r="E69" s="1380"/>
      <c r="F69" s="1380"/>
      <c r="G69" s="1380"/>
      <c r="H69" s="1380"/>
      <c r="I69" s="1380"/>
      <c r="J69" s="1380"/>
      <c r="K69" s="1380"/>
      <c r="L69" s="1380"/>
      <c r="M69" s="1390"/>
    </row>
    <row r="70" spans="1:14" ht="15.75">
      <c r="A70" s="386">
        <v>24</v>
      </c>
      <c r="B70" s="387" t="s">
        <v>434</v>
      </c>
      <c r="C70" s="388">
        <f>State!L261</f>
        <v>0</v>
      </c>
      <c r="D70" s="394">
        <f>State!P261</f>
        <v>887</v>
      </c>
      <c r="E70" s="388">
        <f>State!Q261</f>
        <v>3506.2595999999999</v>
      </c>
      <c r="F70" s="389">
        <f>D70</f>
        <v>887</v>
      </c>
      <c r="G70" s="391">
        <f>C70+E70</f>
        <v>3506.2595999999999</v>
      </c>
      <c r="H70" s="388">
        <f>State!U261</f>
        <v>0</v>
      </c>
      <c r="I70" s="394">
        <f>State!Y261</f>
        <v>887</v>
      </c>
      <c r="J70" s="388">
        <f>State!Z261</f>
        <v>3506.2595999999999</v>
      </c>
      <c r="K70" s="389">
        <f t="shared" ref="K70" si="18">I70</f>
        <v>887</v>
      </c>
      <c r="L70" s="391">
        <f t="shared" ref="L70" si="19">H70+J70</f>
        <v>3506.2595999999999</v>
      </c>
      <c r="M70" s="381" t="s">
        <v>771</v>
      </c>
    </row>
    <row r="71" spans="1:14" ht="15.75">
      <c r="A71" s="386">
        <f>A70+1</f>
        <v>25</v>
      </c>
      <c r="B71" s="396" t="s">
        <v>435</v>
      </c>
      <c r="C71" s="395">
        <f>State!L352+State!L353+State!L354+State!L355</f>
        <v>0</v>
      </c>
      <c r="D71" s="393">
        <f>State!P352+State!P353+State!P354+State!P355</f>
        <v>0</v>
      </c>
      <c r="E71" s="395">
        <f>State!Q352+State!Q353+State!Q354+State!Q355</f>
        <v>0</v>
      </c>
      <c r="F71" s="389">
        <f>D71</f>
        <v>0</v>
      </c>
      <c r="G71" s="391">
        <f>C71+E71</f>
        <v>0</v>
      </c>
      <c r="H71" s="395">
        <f>State!U352+State!U353+State!U354+State!U355</f>
        <v>0</v>
      </c>
      <c r="I71" s="393">
        <f>State!Y352+State!Y353+State!Y354+State!Y355</f>
        <v>0</v>
      </c>
      <c r="J71" s="395">
        <f>State!Z352+State!Z353+State!Z354+State!Z355</f>
        <v>0</v>
      </c>
      <c r="K71" s="389">
        <f t="shared" ref="K71:K84" si="20">I71</f>
        <v>0</v>
      </c>
      <c r="L71" s="391">
        <f t="shared" ref="L71:L84" si="21">H71+J71</f>
        <v>0</v>
      </c>
      <c r="M71" s="381"/>
    </row>
    <row r="72" spans="1:14" ht="15.75">
      <c r="A72" s="386">
        <f t="shared" ref="A72:A87" si="22">A71+1</f>
        <v>26</v>
      </c>
      <c r="B72" s="396" t="s">
        <v>436</v>
      </c>
      <c r="C72" s="395">
        <f>State!L356+State!L357+State!L358+State!L359+State!L360</f>
        <v>0</v>
      </c>
      <c r="D72" s="393">
        <f>State!P356+State!P357+State!P358+State!P359+State!P360</f>
        <v>1</v>
      </c>
      <c r="E72" s="395">
        <f>State!Q356+State!Q357+State!Q358+State!Q359+State!Q360</f>
        <v>8.84</v>
      </c>
      <c r="F72" s="389">
        <f>D72</f>
        <v>1</v>
      </c>
      <c r="G72" s="391">
        <f>C72+E72</f>
        <v>8.84</v>
      </c>
      <c r="H72" s="395">
        <f>State!U356+State!U357+State!U358+State!U359+State!U360</f>
        <v>0</v>
      </c>
      <c r="I72" s="393">
        <f>State!Y356+State!Y357+State!Y358+State!Y359+State!Y360</f>
        <v>1</v>
      </c>
      <c r="J72" s="395">
        <f>State!Z356+State!Z357+State!Z358+State!Z359+State!Z360</f>
        <v>8.84</v>
      </c>
      <c r="K72" s="389">
        <f t="shared" si="20"/>
        <v>1</v>
      </c>
      <c r="L72" s="391">
        <f t="shared" si="21"/>
        <v>8.84</v>
      </c>
      <c r="M72" s="381" t="s">
        <v>771</v>
      </c>
    </row>
    <row r="73" spans="1:14" ht="15.75">
      <c r="A73" s="386">
        <f t="shared" si="22"/>
        <v>27</v>
      </c>
      <c r="B73" s="396" t="s">
        <v>437</v>
      </c>
      <c r="C73" s="395">
        <f>State!L369</f>
        <v>0</v>
      </c>
      <c r="D73" s="393">
        <f>State!P369</f>
        <v>0</v>
      </c>
      <c r="E73" s="395">
        <f>State!Q369</f>
        <v>0</v>
      </c>
      <c r="F73" s="389">
        <f t="shared" ref="F73:F84" si="23">D73</f>
        <v>0</v>
      </c>
      <c r="G73" s="391">
        <f t="shared" ref="G73:G84" si="24">C73+E73</f>
        <v>0</v>
      </c>
      <c r="H73" s="395">
        <f>State!U369</f>
        <v>0</v>
      </c>
      <c r="I73" s="393">
        <f>State!Y369</f>
        <v>0</v>
      </c>
      <c r="J73" s="395">
        <f>State!Z369</f>
        <v>0</v>
      </c>
      <c r="K73" s="389">
        <f t="shared" si="20"/>
        <v>0</v>
      </c>
      <c r="L73" s="391">
        <f t="shared" si="21"/>
        <v>0</v>
      </c>
      <c r="M73" s="381"/>
    </row>
    <row r="74" spans="1:14" ht="15.75">
      <c r="A74" s="386">
        <f t="shared" si="22"/>
        <v>28</v>
      </c>
      <c r="B74" s="396" t="s">
        <v>438</v>
      </c>
      <c r="C74" s="44"/>
      <c r="D74" s="50"/>
      <c r="E74" s="44"/>
      <c r="F74" s="532">
        <f t="shared" si="23"/>
        <v>0</v>
      </c>
      <c r="G74" s="533">
        <f t="shared" si="24"/>
        <v>0</v>
      </c>
      <c r="H74" s="44"/>
      <c r="I74" s="50"/>
      <c r="J74" s="44"/>
      <c r="K74" s="389">
        <f t="shared" si="20"/>
        <v>0</v>
      </c>
      <c r="L74" s="391">
        <f t="shared" si="21"/>
        <v>0</v>
      </c>
      <c r="M74" s="381"/>
    </row>
    <row r="75" spans="1:14" ht="15.75">
      <c r="A75" s="386">
        <f t="shared" si="22"/>
        <v>29</v>
      </c>
      <c r="B75" s="396" t="s">
        <v>439</v>
      </c>
      <c r="C75" s="395">
        <f>State!L376+State!L377+State!L378+State!L379</f>
        <v>0</v>
      </c>
      <c r="D75" s="393">
        <f>State!P376+State!P377+State!P378+State!P379</f>
        <v>0</v>
      </c>
      <c r="E75" s="395">
        <f>State!Q376+State!Q377+State!Q378+State!Q379</f>
        <v>0</v>
      </c>
      <c r="F75" s="389">
        <f t="shared" si="23"/>
        <v>0</v>
      </c>
      <c r="G75" s="391">
        <f t="shared" si="24"/>
        <v>0</v>
      </c>
      <c r="H75" s="395">
        <f>State!U376+State!U377+State!U378+State!U379</f>
        <v>0</v>
      </c>
      <c r="I75" s="393">
        <f>State!Y376+State!Y377+State!Y378+State!Y379</f>
        <v>0</v>
      </c>
      <c r="J75" s="395">
        <f>State!Z376+State!Z377+State!Z378+State!Z379</f>
        <v>0</v>
      </c>
      <c r="K75" s="389">
        <f t="shared" si="20"/>
        <v>0</v>
      </c>
      <c r="L75" s="391">
        <f t="shared" si="21"/>
        <v>0</v>
      </c>
      <c r="M75" s="381"/>
    </row>
    <row r="76" spans="1:14" ht="15.75">
      <c r="A76" s="386">
        <f t="shared" si="22"/>
        <v>30</v>
      </c>
      <c r="B76" s="396" t="s">
        <v>440</v>
      </c>
      <c r="C76" s="395">
        <f>State!L361+State!L362+State!L363+State!L364</f>
        <v>222.33</v>
      </c>
      <c r="D76" s="393">
        <f>State!P361+State!P362+State!P363+State!P364</f>
        <v>3</v>
      </c>
      <c r="E76" s="395">
        <f>State!Q361+State!Q362+State!Q363+State!Q364</f>
        <v>9</v>
      </c>
      <c r="F76" s="389">
        <f t="shared" si="23"/>
        <v>3</v>
      </c>
      <c r="G76" s="391">
        <f t="shared" si="24"/>
        <v>231.33</v>
      </c>
      <c r="H76" s="395">
        <f>State!U361+State!U362+State!U363+State!U364</f>
        <v>222.33</v>
      </c>
      <c r="I76" s="393">
        <f>State!Y361+State!Y362+State!Y363+State!Y364</f>
        <v>3</v>
      </c>
      <c r="J76" s="395">
        <f>State!Z361+State!Z362+State!Z363+State!Z364</f>
        <v>9</v>
      </c>
      <c r="K76" s="389">
        <f t="shared" si="20"/>
        <v>3</v>
      </c>
      <c r="L76" s="391">
        <f t="shared" si="21"/>
        <v>231.33</v>
      </c>
      <c r="M76" s="381" t="s">
        <v>771</v>
      </c>
    </row>
    <row r="77" spans="1:14" ht="15.75">
      <c r="A77" s="386">
        <f t="shared" si="22"/>
        <v>31</v>
      </c>
      <c r="B77" s="396" t="s">
        <v>441</v>
      </c>
      <c r="C77" s="395">
        <f>State!L372</f>
        <v>0</v>
      </c>
      <c r="D77" s="393">
        <f>State!P372</f>
        <v>0</v>
      </c>
      <c r="E77" s="395">
        <f>State!Q372</f>
        <v>0</v>
      </c>
      <c r="F77" s="389">
        <f t="shared" si="23"/>
        <v>0</v>
      </c>
      <c r="G77" s="391">
        <f t="shared" si="24"/>
        <v>0</v>
      </c>
      <c r="H77" s="395">
        <f>State!U372</f>
        <v>0</v>
      </c>
      <c r="I77" s="393">
        <f>State!Y372</f>
        <v>0</v>
      </c>
      <c r="J77" s="395">
        <f>State!Z372</f>
        <v>0</v>
      </c>
      <c r="K77" s="389">
        <f t="shared" si="20"/>
        <v>0</v>
      </c>
      <c r="L77" s="391">
        <f t="shared" si="21"/>
        <v>0</v>
      </c>
      <c r="M77" s="381"/>
    </row>
    <row r="78" spans="1:14" ht="15.75">
      <c r="A78" s="1381">
        <f t="shared" si="22"/>
        <v>32</v>
      </c>
      <c r="B78" s="396" t="s">
        <v>380</v>
      </c>
      <c r="C78" s="395"/>
      <c r="D78" s="393"/>
      <c r="E78" s="395"/>
      <c r="F78" s="389">
        <f t="shared" si="23"/>
        <v>0</v>
      </c>
      <c r="G78" s="391">
        <f t="shared" si="24"/>
        <v>0</v>
      </c>
      <c r="H78" s="395"/>
      <c r="I78" s="393"/>
      <c r="J78" s="395"/>
      <c r="K78" s="389">
        <f t="shared" si="20"/>
        <v>0</v>
      </c>
      <c r="L78" s="391">
        <f t="shared" si="21"/>
        <v>0</v>
      </c>
      <c r="M78" s="381"/>
    </row>
    <row r="79" spans="1:14" ht="15.75">
      <c r="A79" s="1382"/>
      <c r="B79" s="396" t="s">
        <v>443</v>
      </c>
      <c r="C79" s="395">
        <f>State!L365</f>
        <v>0</v>
      </c>
      <c r="D79" s="393">
        <f>State!P365</f>
        <v>0</v>
      </c>
      <c r="E79" s="395">
        <f>State!Q365</f>
        <v>0</v>
      </c>
      <c r="F79" s="389">
        <f t="shared" si="23"/>
        <v>0</v>
      </c>
      <c r="G79" s="391">
        <f t="shared" si="24"/>
        <v>0</v>
      </c>
      <c r="H79" s="395">
        <f>State!U365</f>
        <v>0</v>
      </c>
      <c r="I79" s="393">
        <f>State!Y365</f>
        <v>0</v>
      </c>
      <c r="J79" s="395">
        <f>State!Z365</f>
        <v>0</v>
      </c>
      <c r="K79" s="389">
        <f t="shared" si="20"/>
        <v>0</v>
      </c>
      <c r="L79" s="391">
        <f t="shared" si="21"/>
        <v>0</v>
      </c>
      <c r="M79" s="381"/>
    </row>
    <row r="80" spans="1:14" ht="15.75">
      <c r="A80" s="1382"/>
      <c r="B80" s="396" t="s">
        <v>444</v>
      </c>
      <c r="C80" s="395">
        <f>State!L370</f>
        <v>0</v>
      </c>
      <c r="D80" s="393">
        <f>State!P370</f>
        <v>0</v>
      </c>
      <c r="E80" s="395">
        <f>State!Q370</f>
        <v>0</v>
      </c>
      <c r="F80" s="389">
        <f t="shared" si="23"/>
        <v>0</v>
      </c>
      <c r="G80" s="391">
        <f t="shared" si="24"/>
        <v>0</v>
      </c>
      <c r="H80" s="395">
        <f>State!U370</f>
        <v>0</v>
      </c>
      <c r="I80" s="393">
        <f>State!Y370</f>
        <v>0</v>
      </c>
      <c r="J80" s="395">
        <f>State!Z370</f>
        <v>0</v>
      </c>
      <c r="K80" s="389">
        <f t="shared" si="20"/>
        <v>0</v>
      </c>
      <c r="L80" s="391">
        <f t="shared" si="21"/>
        <v>0</v>
      </c>
      <c r="M80" s="381"/>
    </row>
    <row r="81" spans="1:13" s="360" customFormat="1" ht="15.75">
      <c r="A81" s="1383"/>
      <c r="B81" s="396" t="s">
        <v>738</v>
      </c>
      <c r="C81" s="395">
        <f>State!L380+State!L366</f>
        <v>0</v>
      </c>
      <c r="D81" s="393">
        <f>State!P380+State!P366</f>
        <v>143</v>
      </c>
      <c r="E81" s="395">
        <f>State!Q380+State!Q366</f>
        <v>203.95</v>
      </c>
      <c r="F81" s="389">
        <f t="shared" ref="F81" si="25">D81</f>
        <v>143</v>
      </c>
      <c r="G81" s="391">
        <f t="shared" ref="G81" si="26">C81+E81</f>
        <v>203.95</v>
      </c>
      <c r="H81" s="395">
        <f>State!U380+State!U366</f>
        <v>0</v>
      </c>
      <c r="I81" s="393">
        <f>State!Y380+State!Y366</f>
        <v>0</v>
      </c>
      <c r="J81" s="395">
        <f>State!Z380+State!Z366</f>
        <v>0</v>
      </c>
      <c r="K81" s="389">
        <f t="shared" si="20"/>
        <v>0</v>
      </c>
      <c r="L81" s="391">
        <f t="shared" si="21"/>
        <v>0</v>
      </c>
      <c r="M81" s="381" t="s">
        <v>766</v>
      </c>
    </row>
    <row r="82" spans="1:13" ht="15.75">
      <c r="A82" s="386">
        <v>33</v>
      </c>
      <c r="B82" s="409" t="s">
        <v>449</v>
      </c>
      <c r="C82" s="388"/>
      <c r="D82" s="394"/>
      <c r="E82" s="388"/>
      <c r="F82" s="389">
        <f t="shared" si="23"/>
        <v>0</v>
      </c>
      <c r="G82" s="391">
        <f t="shared" si="24"/>
        <v>0</v>
      </c>
      <c r="H82" s="388"/>
      <c r="I82" s="394"/>
      <c r="J82" s="388"/>
      <c r="K82" s="389">
        <f t="shared" si="20"/>
        <v>0</v>
      </c>
      <c r="L82" s="391">
        <f t="shared" si="21"/>
        <v>0</v>
      </c>
      <c r="M82" s="381"/>
    </row>
    <row r="83" spans="1:13" ht="15.75">
      <c r="A83" s="386">
        <f t="shared" si="22"/>
        <v>34</v>
      </c>
      <c r="B83" s="409" t="s">
        <v>450</v>
      </c>
      <c r="C83" s="388">
        <f>State!L7</f>
        <v>0</v>
      </c>
      <c r="D83" s="388">
        <f>State!P7</f>
        <v>0</v>
      </c>
      <c r="E83" s="388">
        <f>State!Q7</f>
        <v>0</v>
      </c>
      <c r="F83" s="389">
        <f t="shared" si="23"/>
        <v>0</v>
      </c>
      <c r="G83" s="391">
        <f t="shared" si="24"/>
        <v>0</v>
      </c>
      <c r="H83" s="388">
        <f>State!U7</f>
        <v>0</v>
      </c>
      <c r="I83" s="388">
        <f>State!Y7</f>
        <v>0</v>
      </c>
      <c r="J83" s="388">
        <f>State!Z7</f>
        <v>0</v>
      </c>
      <c r="K83" s="389">
        <f t="shared" si="20"/>
        <v>0</v>
      </c>
      <c r="L83" s="391">
        <f t="shared" si="21"/>
        <v>0</v>
      </c>
      <c r="M83" s="381"/>
    </row>
    <row r="84" spans="1:13" ht="31.5">
      <c r="A84" s="386">
        <f t="shared" si="22"/>
        <v>35</v>
      </c>
      <c r="B84" s="396" t="s">
        <v>451</v>
      </c>
      <c r="C84" s="388">
        <f>State!L8</f>
        <v>0</v>
      </c>
      <c r="D84" s="388">
        <f>State!P8</f>
        <v>0</v>
      </c>
      <c r="E84" s="388">
        <f>State!Q8</f>
        <v>0</v>
      </c>
      <c r="F84" s="389">
        <f t="shared" si="23"/>
        <v>0</v>
      </c>
      <c r="G84" s="391">
        <f t="shared" si="24"/>
        <v>0</v>
      </c>
      <c r="H84" s="388">
        <f>State!U8</f>
        <v>0</v>
      </c>
      <c r="I84" s="388">
        <f>State!Y8</f>
        <v>0</v>
      </c>
      <c r="J84" s="388">
        <f>State!Z8</f>
        <v>0</v>
      </c>
      <c r="K84" s="389">
        <f t="shared" si="20"/>
        <v>0</v>
      </c>
      <c r="L84" s="391">
        <f t="shared" si="21"/>
        <v>0</v>
      </c>
      <c r="M84" s="381"/>
    </row>
    <row r="85" spans="1:13" ht="31.5">
      <c r="A85" s="386">
        <f t="shared" si="22"/>
        <v>36</v>
      </c>
      <c r="B85" s="396" t="s">
        <v>452</v>
      </c>
      <c r="C85" s="495" t="s">
        <v>678</v>
      </c>
      <c r="D85" s="496"/>
      <c r="E85" s="496"/>
      <c r="F85" s="496"/>
      <c r="G85" s="496"/>
      <c r="H85" s="496"/>
      <c r="I85" s="496"/>
      <c r="J85" s="496"/>
      <c r="K85" s="496"/>
      <c r="L85" s="497"/>
      <c r="M85" s="381"/>
    </row>
    <row r="86" spans="1:13" ht="15.75">
      <c r="A86" s="386">
        <f t="shared" si="22"/>
        <v>37</v>
      </c>
      <c r="B86" s="410" t="s">
        <v>454</v>
      </c>
      <c r="C86" s="495" t="s">
        <v>679</v>
      </c>
      <c r="D86" s="496"/>
      <c r="E86" s="496"/>
      <c r="F86" s="496"/>
      <c r="G86" s="496"/>
      <c r="H86" s="496"/>
      <c r="I86" s="496"/>
      <c r="J86" s="496"/>
      <c r="K86" s="496"/>
      <c r="L86" s="497"/>
      <c r="M86" s="381"/>
    </row>
    <row r="87" spans="1:13" ht="15.75">
      <c r="A87" s="386">
        <f t="shared" si="22"/>
        <v>38</v>
      </c>
      <c r="B87" s="396" t="s">
        <v>456</v>
      </c>
      <c r="C87" s="495" t="s">
        <v>489</v>
      </c>
      <c r="D87" s="496"/>
      <c r="E87" s="496"/>
      <c r="F87" s="496"/>
      <c r="G87" s="496"/>
      <c r="H87" s="496"/>
      <c r="I87" s="496"/>
      <c r="J87" s="496"/>
      <c r="K87" s="496"/>
      <c r="L87" s="497"/>
      <c r="M87" s="381"/>
    </row>
    <row r="88" spans="1:13" ht="15.75">
      <c r="A88" s="411"/>
      <c r="B88" s="380" t="s">
        <v>391</v>
      </c>
      <c r="C88" s="412">
        <f>SUM(C70:C87)</f>
        <v>222.33</v>
      </c>
      <c r="D88" s="413"/>
      <c r="E88" s="412">
        <f>SUM(E70:E87)</f>
        <v>3728.0495999999998</v>
      </c>
      <c r="F88" s="413"/>
      <c r="G88" s="414">
        <f>SUM(G70:G87)</f>
        <v>3950.3795999999998</v>
      </c>
      <c r="H88" s="412">
        <f t="shared" ref="H88" si="27">SUM(H70:H87)</f>
        <v>222.33</v>
      </c>
      <c r="I88" s="413"/>
      <c r="J88" s="412">
        <f>SUM(J70:J87)</f>
        <v>3524.0996</v>
      </c>
      <c r="K88" s="413"/>
      <c r="L88" s="415">
        <f>SUM(L70:L87)</f>
        <v>3746.4295999999999</v>
      </c>
      <c r="M88" s="381"/>
    </row>
    <row r="89" spans="1:13" ht="15.75">
      <c r="A89" s="411"/>
      <c r="B89" s="380" t="s">
        <v>458</v>
      </c>
      <c r="C89" s="412">
        <f>C22+C68+C88</f>
        <v>222.33</v>
      </c>
      <c r="D89" s="413"/>
      <c r="E89" s="412">
        <f>E22+E68+E88</f>
        <v>6751.6640466999997</v>
      </c>
      <c r="F89" s="413"/>
      <c r="G89" s="414">
        <f>G22+G68+G88</f>
        <v>6973.9940466999997</v>
      </c>
      <c r="H89" s="412">
        <f>H22+H68+H88</f>
        <v>222.33</v>
      </c>
      <c r="I89" s="413">
        <f>Y22+Y68+Y88</f>
        <v>0</v>
      </c>
      <c r="J89" s="412">
        <f>J22+J68+J88</f>
        <v>6512.1111467000001</v>
      </c>
      <c r="K89" s="413"/>
      <c r="L89" s="415">
        <f>L22+L68+L88</f>
        <v>6734.4411467</v>
      </c>
      <c r="M89" s="416"/>
    </row>
    <row r="91" spans="1:13">
      <c r="L91" s="420">
        <f>+L88+L22+L68</f>
        <v>6734.4411467000009</v>
      </c>
    </row>
    <row r="92" spans="1:13">
      <c r="F92" s="419"/>
    </row>
    <row r="93" spans="1:13">
      <c r="C93" s="418"/>
    </row>
    <row r="94" spans="1:13">
      <c r="C94" s="418"/>
    </row>
  </sheetData>
  <mergeCells count="25">
    <mergeCell ref="M3:M5"/>
    <mergeCell ref="A3:A5"/>
    <mergeCell ref="B3:B5"/>
    <mergeCell ref="H3:L3"/>
    <mergeCell ref="A1:M1"/>
    <mergeCell ref="A2:M2"/>
    <mergeCell ref="C3:G3"/>
    <mergeCell ref="D4:E4"/>
    <mergeCell ref="F4:G4"/>
    <mergeCell ref="I4:J4"/>
    <mergeCell ref="K4:L4"/>
    <mergeCell ref="A6:M6"/>
    <mergeCell ref="A69:M69"/>
    <mergeCell ref="A78:A81"/>
    <mergeCell ref="A68:B68"/>
    <mergeCell ref="A25:A52"/>
    <mergeCell ref="A54:A56"/>
    <mergeCell ref="A58:A59"/>
    <mergeCell ref="M58:M59"/>
    <mergeCell ref="A23:M23"/>
    <mergeCell ref="A64:A65"/>
    <mergeCell ref="A8:A12"/>
    <mergeCell ref="M9:M12"/>
    <mergeCell ref="A20:A21"/>
    <mergeCell ref="A22:B22"/>
  </mergeCells>
  <pageMargins left="0.31" right="0.3" top="0.62" bottom="0.32" header="0.3" footer="0.18"/>
  <pageSetup scale="59" orientation="landscape" r:id="rId1"/>
  <headerFooter>
    <oddHeader>&amp;L&amp;"-,Bold"&amp;16State: Sikkim</oddHeader>
  </headerFooter>
</worksheet>
</file>

<file path=xl/worksheets/sheet17.xml><?xml version="1.0" encoding="utf-8"?>
<worksheet xmlns="http://schemas.openxmlformats.org/spreadsheetml/2006/main" xmlns:r="http://schemas.openxmlformats.org/officeDocument/2006/relationships">
  <sheetPr codeName="Sheet3">
    <tabColor rgb="FFFF0000"/>
  </sheetPr>
  <dimension ref="A1:L63"/>
  <sheetViews>
    <sheetView view="pageBreakPreview" zoomScale="78" zoomScaleNormal="76" zoomScaleSheetLayoutView="78" workbookViewId="0">
      <selection activeCell="B6" sqref="B6:I6"/>
    </sheetView>
  </sheetViews>
  <sheetFormatPr defaultRowHeight="20.25"/>
  <cols>
    <col min="1" max="1" width="12.7109375" style="466" customWidth="1"/>
    <col min="2" max="2" width="14" style="466" customWidth="1"/>
    <col min="3" max="3" width="12.5703125" style="466" customWidth="1"/>
    <col min="4" max="4" width="12.140625" style="466" customWidth="1"/>
    <col min="5" max="5" width="11.7109375" style="466" customWidth="1"/>
    <col min="6" max="6" width="15.5703125" style="466" customWidth="1"/>
    <col min="7" max="7" width="14.7109375" style="466" customWidth="1"/>
    <col min="8" max="8" width="13.28515625" style="466" customWidth="1"/>
    <col min="9" max="9" width="13.42578125" style="466" customWidth="1"/>
    <col min="10" max="10" width="15.5703125" style="466" customWidth="1"/>
    <col min="11" max="11" width="13.7109375" style="466" customWidth="1"/>
    <col min="12" max="12" width="15.42578125" style="1187" customWidth="1"/>
    <col min="13" max="249" width="9.140625" style="466"/>
    <col min="250" max="250" width="10.7109375" style="466" bestFit="1" customWidth="1"/>
    <col min="251" max="252" width="11.5703125" style="466" customWidth="1"/>
    <col min="253" max="253" width="9.140625" style="466"/>
    <col min="254" max="254" width="12.5703125" style="466" customWidth="1"/>
    <col min="255" max="255" width="10.7109375" style="466" bestFit="1" customWidth="1"/>
    <col min="256" max="256" width="12.7109375" style="466" bestFit="1" customWidth="1"/>
    <col min="257" max="258" width="10.7109375" style="466" bestFit="1" customWidth="1"/>
    <col min="259" max="259" width="11.85546875" style="466" customWidth="1"/>
    <col min="260" max="261" width="9.140625" style="466"/>
    <col min="262" max="262" width="9.5703125" style="466" bestFit="1" customWidth="1"/>
    <col min="263" max="505" width="9.140625" style="466"/>
    <col min="506" max="506" width="10.7109375" style="466" bestFit="1" customWidth="1"/>
    <col min="507" max="508" width="11.5703125" style="466" customWidth="1"/>
    <col min="509" max="509" width="9.140625" style="466"/>
    <col min="510" max="510" width="12.5703125" style="466" customWidth="1"/>
    <col min="511" max="511" width="10.7109375" style="466" bestFit="1" customWidth="1"/>
    <col min="512" max="512" width="12.7109375" style="466" bestFit="1" customWidth="1"/>
    <col min="513" max="514" width="10.7109375" style="466" bestFit="1" customWidth="1"/>
    <col min="515" max="515" width="11.85546875" style="466" customWidth="1"/>
    <col min="516" max="517" width="9.140625" style="466"/>
    <col min="518" max="518" width="9.5703125" style="466" bestFit="1" customWidth="1"/>
    <col min="519" max="761" width="9.140625" style="466"/>
    <col min="762" max="762" width="10.7109375" style="466" bestFit="1" customWidth="1"/>
    <col min="763" max="764" width="11.5703125" style="466" customWidth="1"/>
    <col min="765" max="765" width="9.140625" style="466"/>
    <col min="766" max="766" width="12.5703125" style="466" customWidth="1"/>
    <col min="767" max="767" width="10.7109375" style="466" bestFit="1" customWidth="1"/>
    <col min="768" max="768" width="12.7109375" style="466" bestFit="1" customWidth="1"/>
    <col min="769" max="770" width="10.7109375" style="466" bestFit="1" customWidth="1"/>
    <col min="771" max="771" width="11.85546875" style="466" customWidth="1"/>
    <col min="772" max="773" width="9.140625" style="466"/>
    <col min="774" max="774" width="9.5703125" style="466" bestFit="1" customWidth="1"/>
    <col min="775" max="1017" width="9.140625" style="466"/>
    <col min="1018" max="1018" width="10.7109375" style="466" bestFit="1" customWidth="1"/>
    <col min="1019" max="1020" width="11.5703125" style="466" customWidth="1"/>
    <col min="1021" max="1021" width="9.140625" style="466"/>
    <col min="1022" max="1022" width="12.5703125" style="466" customWidth="1"/>
    <col min="1023" max="1023" width="10.7109375" style="466" bestFit="1" customWidth="1"/>
    <col min="1024" max="1024" width="12.7109375" style="466" bestFit="1" customWidth="1"/>
    <col min="1025" max="1026" width="10.7109375" style="466" bestFit="1" customWidth="1"/>
    <col min="1027" max="1027" width="11.85546875" style="466" customWidth="1"/>
    <col min="1028" max="1029" width="9.140625" style="466"/>
    <col min="1030" max="1030" width="9.5703125" style="466" bestFit="1" customWidth="1"/>
    <col min="1031" max="1273" width="9.140625" style="466"/>
    <col min="1274" max="1274" width="10.7109375" style="466" bestFit="1" customWidth="1"/>
    <col min="1275" max="1276" width="11.5703125" style="466" customWidth="1"/>
    <col min="1277" max="1277" width="9.140625" style="466"/>
    <col min="1278" max="1278" width="12.5703125" style="466" customWidth="1"/>
    <col min="1279" max="1279" width="10.7109375" style="466" bestFit="1" customWidth="1"/>
    <col min="1280" max="1280" width="12.7109375" style="466" bestFit="1" customWidth="1"/>
    <col min="1281" max="1282" width="10.7109375" style="466" bestFit="1" customWidth="1"/>
    <col min="1283" max="1283" width="11.85546875" style="466" customWidth="1"/>
    <col min="1284" max="1285" width="9.140625" style="466"/>
    <col min="1286" max="1286" width="9.5703125" style="466" bestFit="1" customWidth="1"/>
    <col min="1287" max="1529" width="9.140625" style="466"/>
    <col min="1530" max="1530" width="10.7109375" style="466" bestFit="1" customWidth="1"/>
    <col min="1531" max="1532" width="11.5703125" style="466" customWidth="1"/>
    <col min="1533" max="1533" width="9.140625" style="466"/>
    <col min="1534" max="1534" width="12.5703125" style="466" customWidth="1"/>
    <col min="1535" max="1535" width="10.7109375" style="466" bestFit="1" customWidth="1"/>
    <col min="1536" max="1536" width="12.7109375" style="466" bestFit="1" customWidth="1"/>
    <col min="1537" max="1538" width="10.7109375" style="466" bestFit="1" customWidth="1"/>
    <col min="1539" max="1539" width="11.85546875" style="466" customWidth="1"/>
    <col min="1540" max="1541" width="9.140625" style="466"/>
    <col min="1542" max="1542" width="9.5703125" style="466" bestFit="1" customWidth="1"/>
    <col min="1543" max="1785" width="9.140625" style="466"/>
    <col min="1786" max="1786" width="10.7109375" style="466" bestFit="1" customWidth="1"/>
    <col min="1787" max="1788" width="11.5703125" style="466" customWidth="1"/>
    <col min="1789" max="1789" width="9.140625" style="466"/>
    <col min="1790" max="1790" width="12.5703125" style="466" customWidth="1"/>
    <col min="1791" max="1791" width="10.7109375" style="466" bestFit="1" customWidth="1"/>
    <col min="1792" max="1792" width="12.7109375" style="466" bestFit="1" customWidth="1"/>
    <col min="1793" max="1794" width="10.7109375" style="466" bestFit="1" customWidth="1"/>
    <col min="1795" max="1795" width="11.85546875" style="466" customWidth="1"/>
    <col min="1796" max="1797" width="9.140625" style="466"/>
    <col min="1798" max="1798" width="9.5703125" style="466" bestFit="1" customWidth="1"/>
    <col min="1799" max="2041" width="9.140625" style="466"/>
    <col min="2042" max="2042" width="10.7109375" style="466" bestFit="1" customWidth="1"/>
    <col min="2043" max="2044" width="11.5703125" style="466" customWidth="1"/>
    <col min="2045" max="2045" width="9.140625" style="466"/>
    <col min="2046" max="2046" width="12.5703125" style="466" customWidth="1"/>
    <col min="2047" max="2047" width="10.7109375" style="466" bestFit="1" customWidth="1"/>
    <col min="2048" max="2048" width="12.7109375" style="466" bestFit="1" customWidth="1"/>
    <col min="2049" max="2050" width="10.7109375" style="466" bestFit="1" customWidth="1"/>
    <col min="2051" max="2051" width="11.85546875" style="466" customWidth="1"/>
    <col min="2052" max="2053" width="9.140625" style="466"/>
    <col min="2054" max="2054" width="9.5703125" style="466" bestFit="1" customWidth="1"/>
    <col min="2055" max="2297" width="9.140625" style="466"/>
    <col min="2298" max="2298" width="10.7109375" style="466" bestFit="1" customWidth="1"/>
    <col min="2299" max="2300" width="11.5703125" style="466" customWidth="1"/>
    <col min="2301" max="2301" width="9.140625" style="466"/>
    <col min="2302" max="2302" width="12.5703125" style="466" customWidth="1"/>
    <col min="2303" max="2303" width="10.7109375" style="466" bestFit="1" customWidth="1"/>
    <col min="2304" max="2304" width="12.7109375" style="466" bestFit="1" customWidth="1"/>
    <col min="2305" max="2306" width="10.7109375" style="466" bestFit="1" customWidth="1"/>
    <col min="2307" max="2307" width="11.85546875" style="466" customWidth="1"/>
    <col min="2308" max="2309" width="9.140625" style="466"/>
    <col min="2310" max="2310" width="9.5703125" style="466" bestFit="1" customWidth="1"/>
    <col min="2311" max="2553" width="9.140625" style="466"/>
    <col min="2554" max="2554" width="10.7109375" style="466" bestFit="1" customWidth="1"/>
    <col min="2555" max="2556" width="11.5703125" style="466" customWidth="1"/>
    <col min="2557" max="2557" width="9.140625" style="466"/>
    <col min="2558" max="2558" width="12.5703125" style="466" customWidth="1"/>
    <col min="2559" max="2559" width="10.7109375" style="466" bestFit="1" customWidth="1"/>
    <col min="2560" max="2560" width="12.7109375" style="466" bestFit="1" customWidth="1"/>
    <col min="2561" max="2562" width="10.7109375" style="466" bestFit="1" customWidth="1"/>
    <col min="2563" max="2563" width="11.85546875" style="466" customWidth="1"/>
    <col min="2564" max="2565" width="9.140625" style="466"/>
    <col min="2566" max="2566" width="9.5703125" style="466" bestFit="1" customWidth="1"/>
    <col min="2567" max="2809" width="9.140625" style="466"/>
    <col min="2810" max="2810" width="10.7109375" style="466" bestFit="1" customWidth="1"/>
    <col min="2811" max="2812" width="11.5703125" style="466" customWidth="1"/>
    <col min="2813" max="2813" width="9.140625" style="466"/>
    <col min="2814" max="2814" width="12.5703125" style="466" customWidth="1"/>
    <col min="2815" max="2815" width="10.7109375" style="466" bestFit="1" customWidth="1"/>
    <col min="2816" max="2816" width="12.7109375" style="466" bestFit="1" customWidth="1"/>
    <col min="2817" max="2818" width="10.7109375" style="466" bestFit="1" customWidth="1"/>
    <col min="2819" max="2819" width="11.85546875" style="466" customWidth="1"/>
    <col min="2820" max="2821" width="9.140625" style="466"/>
    <col min="2822" max="2822" width="9.5703125" style="466" bestFit="1" customWidth="1"/>
    <col min="2823" max="3065" width="9.140625" style="466"/>
    <col min="3066" max="3066" width="10.7109375" style="466" bestFit="1" customWidth="1"/>
    <col min="3067" max="3068" width="11.5703125" style="466" customWidth="1"/>
    <col min="3069" max="3069" width="9.140625" style="466"/>
    <col min="3070" max="3070" width="12.5703125" style="466" customWidth="1"/>
    <col min="3071" max="3071" width="10.7109375" style="466" bestFit="1" customWidth="1"/>
    <col min="3072" max="3072" width="12.7109375" style="466" bestFit="1" customWidth="1"/>
    <col min="3073" max="3074" width="10.7109375" style="466" bestFit="1" customWidth="1"/>
    <col min="3075" max="3075" width="11.85546875" style="466" customWidth="1"/>
    <col min="3076" max="3077" width="9.140625" style="466"/>
    <col min="3078" max="3078" width="9.5703125" style="466" bestFit="1" customWidth="1"/>
    <col min="3079" max="3321" width="9.140625" style="466"/>
    <col min="3322" max="3322" width="10.7109375" style="466" bestFit="1" customWidth="1"/>
    <col min="3323" max="3324" width="11.5703125" style="466" customWidth="1"/>
    <col min="3325" max="3325" width="9.140625" style="466"/>
    <col min="3326" max="3326" width="12.5703125" style="466" customWidth="1"/>
    <col min="3327" max="3327" width="10.7109375" style="466" bestFit="1" customWidth="1"/>
    <col min="3328" max="3328" width="12.7109375" style="466" bestFit="1" customWidth="1"/>
    <col min="3329" max="3330" width="10.7109375" style="466" bestFit="1" customWidth="1"/>
    <col min="3331" max="3331" width="11.85546875" style="466" customWidth="1"/>
    <col min="3332" max="3333" width="9.140625" style="466"/>
    <col min="3334" max="3334" width="9.5703125" style="466" bestFit="1" customWidth="1"/>
    <col min="3335" max="3577" width="9.140625" style="466"/>
    <col min="3578" max="3578" width="10.7109375" style="466" bestFit="1" customWidth="1"/>
    <col min="3579" max="3580" width="11.5703125" style="466" customWidth="1"/>
    <col min="3581" max="3581" width="9.140625" style="466"/>
    <col min="3582" max="3582" width="12.5703125" style="466" customWidth="1"/>
    <col min="3583" max="3583" width="10.7109375" style="466" bestFit="1" customWidth="1"/>
    <col min="3584" max="3584" width="12.7109375" style="466" bestFit="1" customWidth="1"/>
    <col min="3585" max="3586" width="10.7109375" style="466" bestFit="1" customWidth="1"/>
    <col min="3587" max="3587" width="11.85546875" style="466" customWidth="1"/>
    <col min="3588" max="3589" width="9.140625" style="466"/>
    <col min="3590" max="3590" width="9.5703125" style="466" bestFit="1" customWidth="1"/>
    <col min="3591" max="3833" width="9.140625" style="466"/>
    <col min="3834" max="3834" width="10.7109375" style="466" bestFit="1" customWidth="1"/>
    <col min="3835" max="3836" width="11.5703125" style="466" customWidth="1"/>
    <col min="3837" max="3837" width="9.140625" style="466"/>
    <col min="3838" max="3838" width="12.5703125" style="466" customWidth="1"/>
    <col min="3839" max="3839" width="10.7109375" style="466" bestFit="1" customWidth="1"/>
    <col min="3840" max="3840" width="12.7109375" style="466" bestFit="1" customWidth="1"/>
    <col min="3841" max="3842" width="10.7109375" style="466" bestFit="1" customWidth="1"/>
    <col min="3843" max="3843" width="11.85546875" style="466" customWidth="1"/>
    <col min="3844" max="3845" width="9.140625" style="466"/>
    <col min="3846" max="3846" width="9.5703125" style="466" bestFit="1" customWidth="1"/>
    <col min="3847" max="4089" width="9.140625" style="466"/>
    <col min="4090" max="4090" width="10.7109375" style="466" bestFit="1" customWidth="1"/>
    <col min="4091" max="4092" width="11.5703125" style="466" customWidth="1"/>
    <col min="4093" max="4093" width="9.140625" style="466"/>
    <col min="4094" max="4094" width="12.5703125" style="466" customWidth="1"/>
    <col min="4095" max="4095" width="10.7109375" style="466" bestFit="1" customWidth="1"/>
    <col min="4096" max="4096" width="12.7109375" style="466" bestFit="1" customWidth="1"/>
    <col min="4097" max="4098" width="10.7109375" style="466" bestFit="1" customWidth="1"/>
    <col min="4099" max="4099" width="11.85546875" style="466" customWidth="1"/>
    <col min="4100" max="4101" width="9.140625" style="466"/>
    <col min="4102" max="4102" width="9.5703125" style="466" bestFit="1" customWidth="1"/>
    <col min="4103" max="4345" width="9.140625" style="466"/>
    <col min="4346" max="4346" width="10.7109375" style="466" bestFit="1" customWidth="1"/>
    <col min="4347" max="4348" width="11.5703125" style="466" customWidth="1"/>
    <col min="4349" max="4349" width="9.140625" style="466"/>
    <col min="4350" max="4350" width="12.5703125" style="466" customWidth="1"/>
    <col min="4351" max="4351" width="10.7109375" style="466" bestFit="1" customWidth="1"/>
    <col min="4352" max="4352" width="12.7109375" style="466" bestFit="1" customWidth="1"/>
    <col min="4353" max="4354" width="10.7109375" style="466" bestFit="1" customWidth="1"/>
    <col min="4355" max="4355" width="11.85546875" style="466" customWidth="1"/>
    <col min="4356" max="4357" width="9.140625" style="466"/>
    <col min="4358" max="4358" width="9.5703125" style="466" bestFit="1" customWidth="1"/>
    <col min="4359" max="4601" width="9.140625" style="466"/>
    <col min="4602" max="4602" width="10.7109375" style="466" bestFit="1" customWidth="1"/>
    <col min="4603" max="4604" width="11.5703125" style="466" customWidth="1"/>
    <col min="4605" max="4605" width="9.140625" style="466"/>
    <col min="4606" max="4606" width="12.5703125" style="466" customWidth="1"/>
    <col min="4607" max="4607" width="10.7109375" style="466" bestFit="1" customWidth="1"/>
    <col min="4608" max="4608" width="12.7109375" style="466" bestFit="1" customWidth="1"/>
    <col min="4609" max="4610" width="10.7109375" style="466" bestFit="1" customWidth="1"/>
    <col min="4611" max="4611" width="11.85546875" style="466" customWidth="1"/>
    <col min="4612" max="4613" width="9.140625" style="466"/>
    <col min="4614" max="4614" width="9.5703125" style="466" bestFit="1" customWidth="1"/>
    <col min="4615" max="4857" width="9.140625" style="466"/>
    <col min="4858" max="4858" width="10.7109375" style="466" bestFit="1" customWidth="1"/>
    <col min="4859" max="4860" width="11.5703125" style="466" customWidth="1"/>
    <col min="4861" max="4861" width="9.140625" style="466"/>
    <col min="4862" max="4862" width="12.5703125" style="466" customWidth="1"/>
    <col min="4863" max="4863" width="10.7109375" style="466" bestFit="1" customWidth="1"/>
    <col min="4864" max="4864" width="12.7109375" style="466" bestFit="1" customWidth="1"/>
    <col min="4865" max="4866" width="10.7109375" style="466" bestFit="1" customWidth="1"/>
    <col min="4867" max="4867" width="11.85546875" style="466" customWidth="1"/>
    <col min="4868" max="4869" width="9.140625" style="466"/>
    <col min="4870" max="4870" width="9.5703125" style="466" bestFit="1" customWidth="1"/>
    <col min="4871" max="5113" width="9.140625" style="466"/>
    <col min="5114" max="5114" width="10.7109375" style="466" bestFit="1" customWidth="1"/>
    <col min="5115" max="5116" width="11.5703125" style="466" customWidth="1"/>
    <col min="5117" max="5117" width="9.140625" style="466"/>
    <col min="5118" max="5118" width="12.5703125" style="466" customWidth="1"/>
    <col min="5119" max="5119" width="10.7109375" style="466" bestFit="1" customWidth="1"/>
    <col min="5120" max="5120" width="12.7109375" style="466" bestFit="1" customWidth="1"/>
    <col min="5121" max="5122" width="10.7109375" style="466" bestFit="1" customWidth="1"/>
    <col min="5123" max="5123" width="11.85546875" style="466" customWidth="1"/>
    <col min="5124" max="5125" width="9.140625" style="466"/>
    <col min="5126" max="5126" width="9.5703125" style="466" bestFit="1" customWidth="1"/>
    <col min="5127" max="5369" width="9.140625" style="466"/>
    <col min="5370" max="5370" width="10.7109375" style="466" bestFit="1" customWidth="1"/>
    <col min="5371" max="5372" width="11.5703125" style="466" customWidth="1"/>
    <col min="5373" max="5373" width="9.140625" style="466"/>
    <col min="5374" max="5374" width="12.5703125" style="466" customWidth="1"/>
    <col min="5375" max="5375" width="10.7109375" style="466" bestFit="1" customWidth="1"/>
    <col min="5376" max="5376" width="12.7109375" style="466" bestFit="1" customWidth="1"/>
    <col min="5377" max="5378" width="10.7109375" style="466" bestFit="1" customWidth="1"/>
    <col min="5379" max="5379" width="11.85546875" style="466" customWidth="1"/>
    <col min="5380" max="5381" width="9.140625" style="466"/>
    <col min="5382" max="5382" width="9.5703125" style="466" bestFit="1" customWidth="1"/>
    <col min="5383" max="5625" width="9.140625" style="466"/>
    <col min="5626" max="5626" width="10.7109375" style="466" bestFit="1" customWidth="1"/>
    <col min="5627" max="5628" width="11.5703125" style="466" customWidth="1"/>
    <col min="5629" max="5629" width="9.140625" style="466"/>
    <col min="5630" max="5630" width="12.5703125" style="466" customWidth="1"/>
    <col min="5631" max="5631" width="10.7109375" style="466" bestFit="1" customWidth="1"/>
    <col min="5632" max="5632" width="12.7109375" style="466" bestFit="1" customWidth="1"/>
    <col min="5633" max="5634" width="10.7109375" style="466" bestFit="1" customWidth="1"/>
    <col min="5635" max="5635" width="11.85546875" style="466" customWidth="1"/>
    <col min="5636" max="5637" width="9.140625" style="466"/>
    <col min="5638" max="5638" width="9.5703125" style="466" bestFit="1" customWidth="1"/>
    <col min="5639" max="5881" width="9.140625" style="466"/>
    <col min="5882" max="5882" width="10.7109375" style="466" bestFit="1" customWidth="1"/>
    <col min="5883" max="5884" width="11.5703125" style="466" customWidth="1"/>
    <col min="5885" max="5885" width="9.140625" style="466"/>
    <col min="5886" max="5886" width="12.5703125" style="466" customWidth="1"/>
    <col min="5887" max="5887" width="10.7109375" style="466" bestFit="1" customWidth="1"/>
    <col min="5888" max="5888" width="12.7109375" style="466" bestFit="1" customWidth="1"/>
    <col min="5889" max="5890" width="10.7109375" style="466" bestFit="1" customWidth="1"/>
    <col min="5891" max="5891" width="11.85546875" style="466" customWidth="1"/>
    <col min="5892" max="5893" width="9.140625" style="466"/>
    <col min="5894" max="5894" width="9.5703125" style="466" bestFit="1" customWidth="1"/>
    <col min="5895" max="6137" width="9.140625" style="466"/>
    <col min="6138" max="6138" width="10.7109375" style="466" bestFit="1" customWidth="1"/>
    <col min="6139" max="6140" width="11.5703125" style="466" customWidth="1"/>
    <col min="6141" max="6141" width="9.140625" style="466"/>
    <col min="6142" max="6142" width="12.5703125" style="466" customWidth="1"/>
    <col min="6143" max="6143" width="10.7109375" style="466" bestFit="1" customWidth="1"/>
    <col min="6144" max="6144" width="12.7109375" style="466" bestFit="1" customWidth="1"/>
    <col min="6145" max="6146" width="10.7109375" style="466" bestFit="1" customWidth="1"/>
    <col min="6147" max="6147" width="11.85546875" style="466" customWidth="1"/>
    <col min="6148" max="6149" width="9.140625" style="466"/>
    <col min="6150" max="6150" width="9.5703125" style="466" bestFit="1" customWidth="1"/>
    <col min="6151" max="6393" width="9.140625" style="466"/>
    <col min="6394" max="6394" width="10.7109375" style="466" bestFit="1" customWidth="1"/>
    <col min="6395" max="6396" width="11.5703125" style="466" customWidth="1"/>
    <col min="6397" max="6397" width="9.140625" style="466"/>
    <col min="6398" max="6398" width="12.5703125" style="466" customWidth="1"/>
    <col min="6399" max="6399" width="10.7109375" style="466" bestFit="1" customWidth="1"/>
    <col min="6400" max="6400" width="12.7109375" style="466" bestFit="1" customWidth="1"/>
    <col min="6401" max="6402" width="10.7109375" style="466" bestFit="1" customWidth="1"/>
    <col min="6403" max="6403" width="11.85546875" style="466" customWidth="1"/>
    <col min="6404" max="6405" width="9.140625" style="466"/>
    <col min="6406" max="6406" width="9.5703125" style="466" bestFit="1" customWidth="1"/>
    <col min="6407" max="6649" width="9.140625" style="466"/>
    <col min="6650" max="6650" width="10.7109375" style="466" bestFit="1" customWidth="1"/>
    <col min="6651" max="6652" width="11.5703125" style="466" customWidth="1"/>
    <col min="6653" max="6653" width="9.140625" style="466"/>
    <col min="6654" max="6654" width="12.5703125" style="466" customWidth="1"/>
    <col min="6655" max="6655" width="10.7109375" style="466" bestFit="1" customWidth="1"/>
    <col min="6656" max="6656" width="12.7109375" style="466" bestFit="1" customWidth="1"/>
    <col min="6657" max="6658" width="10.7109375" style="466" bestFit="1" customWidth="1"/>
    <col min="6659" max="6659" width="11.85546875" style="466" customWidth="1"/>
    <col min="6660" max="6661" width="9.140625" style="466"/>
    <col min="6662" max="6662" width="9.5703125" style="466" bestFit="1" customWidth="1"/>
    <col min="6663" max="6905" width="9.140625" style="466"/>
    <col min="6906" max="6906" width="10.7109375" style="466" bestFit="1" customWidth="1"/>
    <col min="6907" max="6908" width="11.5703125" style="466" customWidth="1"/>
    <col min="6909" max="6909" width="9.140625" style="466"/>
    <col min="6910" max="6910" width="12.5703125" style="466" customWidth="1"/>
    <col min="6911" max="6911" width="10.7109375" style="466" bestFit="1" customWidth="1"/>
    <col min="6912" max="6912" width="12.7109375" style="466" bestFit="1" customWidth="1"/>
    <col min="6913" max="6914" width="10.7109375" style="466" bestFit="1" customWidth="1"/>
    <col min="6915" max="6915" width="11.85546875" style="466" customWidth="1"/>
    <col min="6916" max="6917" width="9.140625" style="466"/>
    <col min="6918" max="6918" width="9.5703125" style="466" bestFit="1" customWidth="1"/>
    <col min="6919" max="7161" width="9.140625" style="466"/>
    <col min="7162" max="7162" width="10.7109375" style="466" bestFit="1" customWidth="1"/>
    <col min="7163" max="7164" width="11.5703125" style="466" customWidth="1"/>
    <col min="7165" max="7165" width="9.140625" style="466"/>
    <col min="7166" max="7166" width="12.5703125" style="466" customWidth="1"/>
    <col min="7167" max="7167" width="10.7109375" style="466" bestFit="1" customWidth="1"/>
    <col min="7168" max="7168" width="12.7109375" style="466" bestFit="1" customWidth="1"/>
    <col min="7169" max="7170" width="10.7109375" style="466" bestFit="1" customWidth="1"/>
    <col min="7171" max="7171" width="11.85546875" style="466" customWidth="1"/>
    <col min="7172" max="7173" width="9.140625" style="466"/>
    <col min="7174" max="7174" width="9.5703125" style="466" bestFit="1" customWidth="1"/>
    <col min="7175" max="7417" width="9.140625" style="466"/>
    <col min="7418" max="7418" width="10.7109375" style="466" bestFit="1" customWidth="1"/>
    <col min="7419" max="7420" width="11.5703125" style="466" customWidth="1"/>
    <col min="7421" max="7421" width="9.140625" style="466"/>
    <col min="7422" max="7422" width="12.5703125" style="466" customWidth="1"/>
    <col min="7423" max="7423" width="10.7109375" style="466" bestFit="1" customWidth="1"/>
    <col min="7424" max="7424" width="12.7109375" style="466" bestFit="1" customWidth="1"/>
    <col min="7425" max="7426" width="10.7109375" style="466" bestFit="1" customWidth="1"/>
    <col min="7427" max="7427" width="11.85546875" style="466" customWidth="1"/>
    <col min="7428" max="7429" width="9.140625" style="466"/>
    <col min="7430" max="7430" width="9.5703125" style="466" bestFit="1" customWidth="1"/>
    <col min="7431" max="7673" width="9.140625" style="466"/>
    <col min="7674" max="7674" width="10.7109375" style="466" bestFit="1" customWidth="1"/>
    <col min="7675" max="7676" width="11.5703125" style="466" customWidth="1"/>
    <col min="7677" max="7677" width="9.140625" style="466"/>
    <col min="7678" max="7678" width="12.5703125" style="466" customWidth="1"/>
    <col min="7679" max="7679" width="10.7109375" style="466" bestFit="1" customWidth="1"/>
    <col min="7680" max="7680" width="12.7109375" style="466" bestFit="1" customWidth="1"/>
    <col min="7681" max="7682" width="10.7109375" style="466" bestFit="1" customWidth="1"/>
    <col min="7683" max="7683" width="11.85546875" style="466" customWidth="1"/>
    <col min="7684" max="7685" width="9.140625" style="466"/>
    <col min="7686" max="7686" width="9.5703125" style="466" bestFit="1" customWidth="1"/>
    <col min="7687" max="7929" width="9.140625" style="466"/>
    <col min="7930" max="7930" width="10.7109375" style="466" bestFit="1" customWidth="1"/>
    <col min="7931" max="7932" width="11.5703125" style="466" customWidth="1"/>
    <col min="7933" max="7933" width="9.140625" style="466"/>
    <col min="7934" max="7934" width="12.5703125" style="466" customWidth="1"/>
    <col min="7935" max="7935" width="10.7109375" style="466" bestFit="1" customWidth="1"/>
    <col min="7936" max="7936" width="12.7109375" style="466" bestFit="1" customWidth="1"/>
    <col min="7937" max="7938" width="10.7109375" style="466" bestFit="1" customWidth="1"/>
    <col min="7939" max="7939" width="11.85546875" style="466" customWidth="1"/>
    <col min="7940" max="7941" width="9.140625" style="466"/>
    <col min="7942" max="7942" width="9.5703125" style="466" bestFit="1" customWidth="1"/>
    <col min="7943" max="8185" width="9.140625" style="466"/>
    <col min="8186" max="8186" width="10.7109375" style="466" bestFit="1" customWidth="1"/>
    <col min="8187" max="8188" width="11.5703125" style="466" customWidth="1"/>
    <col min="8189" max="8189" width="9.140625" style="466"/>
    <col min="8190" max="8190" width="12.5703125" style="466" customWidth="1"/>
    <col min="8191" max="8191" width="10.7109375" style="466" bestFit="1" customWidth="1"/>
    <col min="8192" max="8192" width="12.7109375" style="466" bestFit="1" customWidth="1"/>
    <col min="8193" max="8194" width="10.7109375" style="466" bestFit="1" customWidth="1"/>
    <col min="8195" max="8195" width="11.85546875" style="466" customWidth="1"/>
    <col min="8196" max="8197" width="9.140625" style="466"/>
    <col min="8198" max="8198" width="9.5703125" style="466" bestFit="1" customWidth="1"/>
    <col min="8199" max="8441" width="9.140625" style="466"/>
    <col min="8442" max="8442" width="10.7109375" style="466" bestFit="1" customWidth="1"/>
    <col min="8443" max="8444" width="11.5703125" style="466" customWidth="1"/>
    <col min="8445" max="8445" width="9.140625" style="466"/>
    <col min="8446" max="8446" width="12.5703125" style="466" customWidth="1"/>
    <col min="8447" max="8447" width="10.7109375" style="466" bestFit="1" customWidth="1"/>
    <col min="8448" max="8448" width="12.7109375" style="466" bestFit="1" customWidth="1"/>
    <col min="8449" max="8450" width="10.7109375" style="466" bestFit="1" customWidth="1"/>
    <col min="8451" max="8451" width="11.85546875" style="466" customWidth="1"/>
    <col min="8452" max="8453" width="9.140625" style="466"/>
    <col min="8454" max="8454" width="9.5703125" style="466" bestFit="1" customWidth="1"/>
    <col min="8455" max="8697" width="9.140625" style="466"/>
    <col min="8698" max="8698" width="10.7109375" style="466" bestFit="1" customWidth="1"/>
    <col min="8699" max="8700" width="11.5703125" style="466" customWidth="1"/>
    <col min="8701" max="8701" width="9.140625" style="466"/>
    <col min="8702" max="8702" width="12.5703125" style="466" customWidth="1"/>
    <col min="8703" max="8703" width="10.7109375" style="466" bestFit="1" customWidth="1"/>
    <col min="8704" max="8704" width="12.7109375" style="466" bestFit="1" customWidth="1"/>
    <col min="8705" max="8706" width="10.7109375" style="466" bestFit="1" customWidth="1"/>
    <col min="8707" max="8707" width="11.85546875" style="466" customWidth="1"/>
    <col min="8708" max="8709" width="9.140625" style="466"/>
    <col min="8710" max="8710" width="9.5703125" style="466" bestFit="1" customWidth="1"/>
    <col min="8711" max="8953" width="9.140625" style="466"/>
    <col min="8954" max="8954" width="10.7109375" style="466" bestFit="1" customWidth="1"/>
    <col min="8955" max="8956" width="11.5703125" style="466" customWidth="1"/>
    <col min="8957" max="8957" width="9.140625" style="466"/>
    <col min="8958" max="8958" width="12.5703125" style="466" customWidth="1"/>
    <col min="8959" max="8959" width="10.7109375" style="466" bestFit="1" customWidth="1"/>
    <col min="8960" max="8960" width="12.7109375" style="466" bestFit="1" customWidth="1"/>
    <col min="8961" max="8962" width="10.7109375" style="466" bestFit="1" customWidth="1"/>
    <col min="8963" max="8963" width="11.85546875" style="466" customWidth="1"/>
    <col min="8964" max="8965" width="9.140625" style="466"/>
    <col min="8966" max="8966" width="9.5703125" style="466" bestFit="1" customWidth="1"/>
    <col min="8967" max="9209" width="9.140625" style="466"/>
    <col min="9210" max="9210" width="10.7109375" style="466" bestFit="1" customWidth="1"/>
    <col min="9211" max="9212" width="11.5703125" style="466" customWidth="1"/>
    <col min="9213" max="9213" width="9.140625" style="466"/>
    <col min="9214" max="9214" width="12.5703125" style="466" customWidth="1"/>
    <col min="9215" max="9215" width="10.7109375" style="466" bestFit="1" customWidth="1"/>
    <col min="9216" max="9216" width="12.7109375" style="466" bestFit="1" customWidth="1"/>
    <col min="9217" max="9218" width="10.7109375" style="466" bestFit="1" customWidth="1"/>
    <col min="9219" max="9219" width="11.85546875" style="466" customWidth="1"/>
    <col min="9220" max="9221" width="9.140625" style="466"/>
    <col min="9222" max="9222" width="9.5703125" style="466" bestFit="1" customWidth="1"/>
    <col min="9223" max="9465" width="9.140625" style="466"/>
    <col min="9466" max="9466" width="10.7109375" style="466" bestFit="1" customWidth="1"/>
    <col min="9467" max="9468" width="11.5703125" style="466" customWidth="1"/>
    <col min="9469" max="9469" width="9.140625" style="466"/>
    <col min="9470" max="9470" width="12.5703125" style="466" customWidth="1"/>
    <col min="9471" max="9471" width="10.7109375" style="466" bestFit="1" customWidth="1"/>
    <col min="9472" max="9472" width="12.7109375" style="466" bestFit="1" customWidth="1"/>
    <col min="9473" max="9474" width="10.7109375" style="466" bestFit="1" customWidth="1"/>
    <col min="9475" max="9475" width="11.85546875" style="466" customWidth="1"/>
    <col min="9476" max="9477" width="9.140625" style="466"/>
    <col min="9478" max="9478" width="9.5703125" style="466" bestFit="1" customWidth="1"/>
    <col min="9479" max="9721" width="9.140625" style="466"/>
    <col min="9722" max="9722" width="10.7109375" style="466" bestFit="1" customWidth="1"/>
    <col min="9723" max="9724" width="11.5703125" style="466" customWidth="1"/>
    <col min="9725" max="9725" width="9.140625" style="466"/>
    <col min="9726" max="9726" width="12.5703125" style="466" customWidth="1"/>
    <col min="9727" max="9727" width="10.7109375" style="466" bestFit="1" customWidth="1"/>
    <col min="9728" max="9728" width="12.7109375" style="466" bestFit="1" customWidth="1"/>
    <col min="9729" max="9730" width="10.7109375" style="466" bestFit="1" customWidth="1"/>
    <col min="9731" max="9731" width="11.85546875" style="466" customWidth="1"/>
    <col min="9732" max="9733" width="9.140625" style="466"/>
    <col min="9734" max="9734" width="9.5703125" style="466" bestFit="1" customWidth="1"/>
    <col min="9735" max="9977" width="9.140625" style="466"/>
    <col min="9978" max="9978" width="10.7109375" style="466" bestFit="1" customWidth="1"/>
    <col min="9979" max="9980" width="11.5703125" style="466" customWidth="1"/>
    <col min="9981" max="9981" width="9.140625" style="466"/>
    <col min="9982" max="9982" width="12.5703125" style="466" customWidth="1"/>
    <col min="9983" max="9983" width="10.7109375" style="466" bestFit="1" customWidth="1"/>
    <col min="9984" max="9984" width="12.7109375" style="466" bestFit="1" customWidth="1"/>
    <col min="9985" max="9986" width="10.7109375" style="466" bestFit="1" customWidth="1"/>
    <col min="9987" max="9987" width="11.85546875" style="466" customWidth="1"/>
    <col min="9988" max="9989" width="9.140625" style="466"/>
    <col min="9990" max="9990" width="9.5703125" style="466" bestFit="1" customWidth="1"/>
    <col min="9991" max="10233" width="9.140625" style="466"/>
    <col min="10234" max="10234" width="10.7109375" style="466" bestFit="1" customWidth="1"/>
    <col min="10235" max="10236" width="11.5703125" style="466" customWidth="1"/>
    <col min="10237" max="10237" width="9.140625" style="466"/>
    <col min="10238" max="10238" width="12.5703125" style="466" customWidth="1"/>
    <col min="10239" max="10239" width="10.7109375" style="466" bestFit="1" customWidth="1"/>
    <col min="10240" max="10240" width="12.7109375" style="466" bestFit="1" customWidth="1"/>
    <col min="10241" max="10242" width="10.7109375" style="466" bestFit="1" customWidth="1"/>
    <col min="10243" max="10243" width="11.85546875" style="466" customWidth="1"/>
    <col min="10244" max="10245" width="9.140625" style="466"/>
    <col min="10246" max="10246" width="9.5703125" style="466" bestFit="1" customWidth="1"/>
    <col min="10247" max="10489" width="9.140625" style="466"/>
    <col min="10490" max="10490" width="10.7109375" style="466" bestFit="1" customWidth="1"/>
    <col min="10491" max="10492" width="11.5703125" style="466" customWidth="1"/>
    <col min="10493" max="10493" width="9.140625" style="466"/>
    <col min="10494" max="10494" width="12.5703125" style="466" customWidth="1"/>
    <col min="10495" max="10495" width="10.7109375" style="466" bestFit="1" customWidth="1"/>
    <col min="10496" max="10496" width="12.7109375" style="466" bestFit="1" customWidth="1"/>
    <col min="10497" max="10498" width="10.7109375" style="466" bestFit="1" customWidth="1"/>
    <col min="10499" max="10499" width="11.85546875" style="466" customWidth="1"/>
    <col min="10500" max="10501" width="9.140625" style="466"/>
    <col min="10502" max="10502" width="9.5703125" style="466" bestFit="1" customWidth="1"/>
    <col min="10503" max="10745" width="9.140625" style="466"/>
    <col min="10746" max="10746" width="10.7109375" style="466" bestFit="1" customWidth="1"/>
    <col min="10747" max="10748" width="11.5703125" style="466" customWidth="1"/>
    <col min="10749" max="10749" width="9.140625" style="466"/>
    <col min="10750" max="10750" width="12.5703125" style="466" customWidth="1"/>
    <col min="10751" max="10751" width="10.7109375" style="466" bestFit="1" customWidth="1"/>
    <col min="10752" max="10752" width="12.7109375" style="466" bestFit="1" customWidth="1"/>
    <col min="10753" max="10754" width="10.7109375" style="466" bestFit="1" customWidth="1"/>
    <col min="10755" max="10755" width="11.85546875" style="466" customWidth="1"/>
    <col min="10756" max="10757" width="9.140625" style="466"/>
    <col min="10758" max="10758" width="9.5703125" style="466" bestFit="1" customWidth="1"/>
    <col min="10759" max="11001" width="9.140625" style="466"/>
    <col min="11002" max="11002" width="10.7109375" style="466" bestFit="1" customWidth="1"/>
    <col min="11003" max="11004" width="11.5703125" style="466" customWidth="1"/>
    <col min="11005" max="11005" width="9.140625" style="466"/>
    <col min="11006" max="11006" width="12.5703125" style="466" customWidth="1"/>
    <col min="11007" max="11007" width="10.7109375" style="466" bestFit="1" customWidth="1"/>
    <col min="11008" max="11008" width="12.7109375" style="466" bestFit="1" customWidth="1"/>
    <col min="11009" max="11010" width="10.7109375" style="466" bestFit="1" customWidth="1"/>
    <col min="11011" max="11011" width="11.85546875" style="466" customWidth="1"/>
    <col min="11012" max="11013" width="9.140625" style="466"/>
    <col min="11014" max="11014" width="9.5703125" style="466" bestFit="1" customWidth="1"/>
    <col min="11015" max="11257" width="9.140625" style="466"/>
    <col min="11258" max="11258" width="10.7109375" style="466" bestFit="1" customWidth="1"/>
    <col min="11259" max="11260" width="11.5703125" style="466" customWidth="1"/>
    <col min="11261" max="11261" width="9.140625" style="466"/>
    <col min="11262" max="11262" width="12.5703125" style="466" customWidth="1"/>
    <col min="11263" max="11263" width="10.7109375" style="466" bestFit="1" customWidth="1"/>
    <col min="11264" max="11264" width="12.7109375" style="466" bestFit="1" customWidth="1"/>
    <col min="11265" max="11266" width="10.7109375" style="466" bestFit="1" customWidth="1"/>
    <col min="11267" max="11267" width="11.85546875" style="466" customWidth="1"/>
    <col min="11268" max="11269" width="9.140625" style="466"/>
    <col min="11270" max="11270" width="9.5703125" style="466" bestFit="1" customWidth="1"/>
    <col min="11271" max="11513" width="9.140625" style="466"/>
    <col min="11514" max="11514" width="10.7109375" style="466" bestFit="1" customWidth="1"/>
    <col min="11515" max="11516" width="11.5703125" style="466" customWidth="1"/>
    <col min="11517" max="11517" width="9.140625" style="466"/>
    <col min="11518" max="11518" width="12.5703125" style="466" customWidth="1"/>
    <col min="11519" max="11519" width="10.7109375" style="466" bestFit="1" customWidth="1"/>
    <col min="11520" max="11520" width="12.7109375" style="466" bestFit="1" customWidth="1"/>
    <col min="11521" max="11522" width="10.7109375" style="466" bestFit="1" customWidth="1"/>
    <col min="11523" max="11523" width="11.85546875" style="466" customWidth="1"/>
    <col min="11524" max="11525" width="9.140625" style="466"/>
    <col min="11526" max="11526" width="9.5703125" style="466" bestFit="1" customWidth="1"/>
    <col min="11527" max="11769" width="9.140625" style="466"/>
    <col min="11770" max="11770" width="10.7109375" style="466" bestFit="1" customWidth="1"/>
    <col min="11771" max="11772" width="11.5703125" style="466" customWidth="1"/>
    <col min="11773" max="11773" width="9.140625" style="466"/>
    <col min="11774" max="11774" width="12.5703125" style="466" customWidth="1"/>
    <col min="11775" max="11775" width="10.7109375" style="466" bestFit="1" customWidth="1"/>
    <col min="11776" max="11776" width="12.7109375" style="466" bestFit="1" customWidth="1"/>
    <col min="11777" max="11778" width="10.7109375" style="466" bestFit="1" customWidth="1"/>
    <col min="11779" max="11779" width="11.85546875" style="466" customWidth="1"/>
    <col min="11780" max="11781" width="9.140625" style="466"/>
    <col min="11782" max="11782" width="9.5703125" style="466" bestFit="1" customWidth="1"/>
    <col min="11783" max="12025" width="9.140625" style="466"/>
    <col min="12026" max="12026" width="10.7109375" style="466" bestFit="1" customWidth="1"/>
    <col min="12027" max="12028" width="11.5703125" style="466" customWidth="1"/>
    <col min="12029" max="12029" width="9.140625" style="466"/>
    <col min="12030" max="12030" width="12.5703125" style="466" customWidth="1"/>
    <col min="12031" max="12031" width="10.7109375" style="466" bestFit="1" customWidth="1"/>
    <col min="12032" max="12032" width="12.7109375" style="466" bestFit="1" customWidth="1"/>
    <col min="12033" max="12034" width="10.7109375" style="466" bestFit="1" customWidth="1"/>
    <col min="12035" max="12035" width="11.85546875" style="466" customWidth="1"/>
    <col min="12036" max="12037" width="9.140625" style="466"/>
    <col min="12038" max="12038" width="9.5703125" style="466" bestFit="1" customWidth="1"/>
    <col min="12039" max="12281" width="9.140625" style="466"/>
    <col min="12282" max="12282" width="10.7109375" style="466" bestFit="1" customWidth="1"/>
    <col min="12283" max="12284" width="11.5703125" style="466" customWidth="1"/>
    <col min="12285" max="12285" width="9.140625" style="466"/>
    <col min="12286" max="12286" width="12.5703125" style="466" customWidth="1"/>
    <col min="12287" max="12287" width="10.7109375" style="466" bestFit="1" customWidth="1"/>
    <col min="12288" max="12288" width="12.7109375" style="466" bestFit="1" customWidth="1"/>
    <col min="12289" max="12290" width="10.7109375" style="466" bestFit="1" customWidth="1"/>
    <col min="12291" max="12291" width="11.85546875" style="466" customWidth="1"/>
    <col min="12292" max="12293" width="9.140625" style="466"/>
    <col min="12294" max="12294" width="9.5703125" style="466" bestFit="1" customWidth="1"/>
    <col min="12295" max="12537" width="9.140625" style="466"/>
    <col min="12538" max="12538" width="10.7109375" style="466" bestFit="1" customWidth="1"/>
    <col min="12539" max="12540" width="11.5703125" style="466" customWidth="1"/>
    <col min="12541" max="12541" width="9.140625" style="466"/>
    <col min="12542" max="12542" width="12.5703125" style="466" customWidth="1"/>
    <col min="12543" max="12543" width="10.7109375" style="466" bestFit="1" customWidth="1"/>
    <col min="12544" max="12544" width="12.7109375" style="466" bestFit="1" customWidth="1"/>
    <col min="12545" max="12546" width="10.7109375" style="466" bestFit="1" customWidth="1"/>
    <col min="12547" max="12547" width="11.85546875" style="466" customWidth="1"/>
    <col min="12548" max="12549" width="9.140625" style="466"/>
    <col min="12550" max="12550" width="9.5703125" style="466" bestFit="1" customWidth="1"/>
    <col min="12551" max="12793" width="9.140625" style="466"/>
    <col min="12794" max="12794" width="10.7109375" style="466" bestFit="1" customWidth="1"/>
    <col min="12795" max="12796" width="11.5703125" style="466" customWidth="1"/>
    <col min="12797" max="12797" width="9.140625" style="466"/>
    <col min="12798" max="12798" width="12.5703125" style="466" customWidth="1"/>
    <col min="12799" max="12799" width="10.7109375" style="466" bestFit="1" customWidth="1"/>
    <col min="12800" max="12800" width="12.7109375" style="466" bestFit="1" customWidth="1"/>
    <col min="12801" max="12802" width="10.7109375" style="466" bestFit="1" customWidth="1"/>
    <col min="12803" max="12803" width="11.85546875" style="466" customWidth="1"/>
    <col min="12804" max="12805" width="9.140625" style="466"/>
    <col min="12806" max="12806" width="9.5703125" style="466" bestFit="1" customWidth="1"/>
    <col min="12807" max="13049" width="9.140625" style="466"/>
    <col min="13050" max="13050" width="10.7109375" style="466" bestFit="1" customWidth="1"/>
    <col min="13051" max="13052" width="11.5703125" style="466" customWidth="1"/>
    <col min="13053" max="13053" width="9.140625" style="466"/>
    <col min="13054" max="13054" width="12.5703125" style="466" customWidth="1"/>
    <col min="13055" max="13055" width="10.7109375" style="466" bestFit="1" customWidth="1"/>
    <col min="13056" max="13056" width="12.7109375" style="466" bestFit="1" customWidth="1"/>
    <col min="13057" max="13058" width="10.7109375" style="466" bestFit="1" customWidth="1"/>
    <col min="13059" max="13059" width="11.85546875" style="466" customWidth="1"/>
    <col min="13060" max="13061" width="9.140625" style="466"/>
    <col min="13062" max="13062" width="9.5703125" style="466" bestFit="1" customWidth="1"/>
    <col min="13063" max="13305" width="9.140625" style="466"/>
    <col min="13306" max="13306" width="10.7109375" style="466" bestFit="1" customWidth="1"/>
    <col min="13307" max="13308" width="11.5703125" style="466" customWidth="1"/>
    <col min="13309" max="13309" width="9.140625" style="466"/>
    <col min="13310" max="13310" width="12.5703125" style="466" customWidth="1"/>
    <col min="13311" max="13311" width="10.7109375" style="466" bestFit="1" customWidth="1"/>
    <col min="13312" max="13312" width="12.7109375" style="466" bestFit="1" customWidth="1"/>
    <col min="13313" max="13314" width="10.7109375" style="466" bestFit="1" customWidth="1"/>
    <col min="13315" max="13315" width="11.85546875" style="466" customWidth="1"/>
    <col min="13316" max="13317" width="9.140625" style="466"/>
    <col min="13318" max="13318" width="9.5703125" style="466" bestFit="1" customWidth="1"/>
    <col min="13319" max="13561" width="9.140625" style="466"/>
    <col min="13562" max="13562" width="10.7109375" style="466" bestFit="1" customWidth="1"/>
    <col min="13563" max="13564" width="11.5703125" style="466" customWidth="1"/>
    <col min="13565" max="13565" width="9.140625" style="466"/>
    <col min="13566" max="13566" width="12.5703125" style="466" customWidth="1"/>
    <col min="13567" max="13567" width="10.7109375" style="466" bestFit="1" customWidth="1"/>
    <col min="13568" max="13568" width="12.7109375" style="466" bestFit="1" customWidth="1"/>
    <col min="13569" max="13570" width="10.7109375" style="466" bestFit="1" customWidth="1"/>
    <col min="13571" max="13571" width="11.85546875" style="466" customWidth="1"/>
    <col min="13572" max="13573" width="9.140625" style="466"/>
    <col min="13574" max="13574" width="9.5703125" style="466" bestFit="1" customWidth="1"/>
    <col min="13575" max="13817" width="9.140625" style="466"/>
    <col min="13818" max="13818" width="10.7109375" style="466" bestFit="1" customWidth="1"/>
    <col min="13819" max="13820" width="11.5703125" style="466" customWidth="1"/>
    <col min="13821" max="13821" width="9.140625" style="466"/>
    <col min="13822" max="13822" width="12.5703125" style="466" customWidth="1"/>
    <col min="13823" max="13823" width="10.7109375" style="466" bestFit="1" customWidth="1"/>
    <col min="13824" max="13824" width="12.7109375" style="466" bestFit="1" customWidth="1"/>
    <col min="13825" max="13826" width="10.7109375" style="466" bestFit="1" customWidth="1"/>
    <col min="13827" max="13827" width="11.85546875" style="466" customWidth="1"/>
    <col min="13828" max="13829" width="9.140625" style="466"/>
    <col min="13830" max="13830" width="9.5703125" style="466" bestFit="1" customWidth="1"/>
    <col min="13831" max="14073" width="9.140625" style="466"/>
    <col min="14074" max="14074" width="10.7109375" style="466" bestFit="1" customWidth="1"/>
    <col min="14075" max="14076" width="11.5703125" style="466" customWidth="1"/>
    <col min="14077" max="14077" width="9.140625" style="466"/>
    <col min="14078" max="14078" width="12.5703125" style="466" customWidth="1"/>
    <col min="14079" max="14079" width="10.7109375" style="466" bestFit="1" customWidth="1"/>
    <col min="14080" max="14080" width="12.7109375" style="466" bestFit="1" customWidth="1"/>
    <col min="14081" max="14082" width="10.7109375" style="466" bestFit="1" customWidth="1"/>
    <col min="14083" max="14083" width="11.85546875" style="466" customWidth="1"/>
    <col min="14084" max="14085" width="9.140625" style="466"/>
    <col min="14086" max="14086" width="9.5703125" style="466" bestFit="1" customWidth="1"/>
    <col min="14087" max="14329" width="9.140625" style="466"/>
    <col min="14330" max="14330" width="10.7109375" style="466" bestFit="1" customWidth="1"/>
    <col min="14331" max="14332" width="11.5703125" style="466" customWidth="1"/>
    <col min="14333" max="14333" width="9.140625" style="466"/>
    <col min="14334" max="14334" width="12.5703125" style="466" customWidth="1"/>
    <col min="14335" max="14335" width="10.7109375" style="466" bestFit="1" customWidth="1"/>
    <col min="14336" max="14336" width="12.7109375" style="466" bestFit="1" customWidth="1"/>
    <col min="14337" max="14338" width="10.7109375" style="466" bestFit="1" customWidth="1"/>
    <col min="14339" max="14339" width="11.85546875" style="466" customWidth="1"/>
    <col min="14340" max="14341" width="9.140625" style="466"/>
    <col min="14342" max="14342" width="9.5703125" style="466" bestFit="1" customWidth="1"/>
    <col min="14343" max="14585" width="9.140625" style="466"/>
    <col min="14586" max="14586" width="10.7109375" style="466" bestFit="1" customWidth="1"/>
    <col min="14587" max="14588" width="11.5703125" style="466" customWidth="1"/>
    <col min="14589" max="14589" width="9.140625" style="466"/>
    <col min="14590" max="14590" width="12.5703125" style="466" customWidth="1"/>
    <col min="14591" max="14591" width="10.7109375" style="466" bestFit="1" customWidth="1"/>
    <col min="14592" max="14592" width="12.7109375" style="466" bestFit="1" customWidth="1"/>
    <col min="14593" max="14594" width="10.7109375" style="466" bestFit="1" customWidth="1"/>
    <col min="14595" max="14595" width="11.85546875" style="466" customWidth="1"/>
    <col min="14596" max="14597" width="9.140625" style="466"/>
    <col min="14598" max="14598" width="9.5703125" style="466" bestFit="1" customWidth="1"/>
    <col min="14599" max="14841" width="9.140625" style="466"/>
    <col min="14842" max="14842" width="10.7109375" style="466" bestFit="1" customWidth="1"/>
    <col min="14843" max="14844" width="11.5703125" style="466" customWidth="1"/>
    <col min="14845" max="14845" width="9.140625" style="466"/>
    <col min="14846" max="14846" width="12.5703125" style="466" customWidth="1"/>
    <col min="14847" max="14847" width="10.7109375" style="466" bestFit="1" customWidth="1"/>
    <col min="14848" max="14848" width="12.7109375" style="466" bestFit="1" customWidth="1"/>
    <col min="14849" max="14850" width="10.7109375" style="466" bestFit="1" customWidth="1"/>
    <col min="14851" max="14851" width="11.85546875" style="466" customWidth="1"/>
    <col min="14852" max="14853" width="9.140625" style="466"/>
    <col min="14854" max="14854" width="9.5703125" style="466" bestFit="1" customWidth="1"/>
    <col min="14855" max="15097" width="9.140625" style="466"/>
    <col min="15098" max="15098" width="10.7109375" style="466" bestFit="1" customWidth="1"/>
    <col min="15099" max="15100" width="11.5703125" style="466" customWidth="1"/>
    <col min="15101" max="15101" width="9.140625" style="466"/>
    <col min="15102" max="15102" width="12.5703125" style="466" customWidth="1"/>
    <col min="15103" max="15103" width="10.7109375" style="466" bestFit="1" customWidth="1"/>
    <col min="15104" max="15104" width="12.7109375" style="466" bestFit="1" customWidth="1"/>
    <col min="15105" max="15106" width="10.7109375" style="466" bestFit="1" customWidth="1"/>
    <col min="15107" max="15107" width="11.85546875" style="466" customWidth="1"/>
    <col min="15108" max="15109" width="9.140625" style="466"/>
    <col min="15110" max="15110" width="9.5703125" style="466" bestFit="1" customWidth="1"/>
    <col min="15111" max="15353" width="9.140625" style="466"/>
    <col min="15354" max="15354" width="10.7109375" style="466" bestFit="1" customWidth="1"/>
    <col min="15355" max="15356" width="11.5703125" style="466" customWidth="1"/>
    <col min="15357" max="15357" width="9.140625" style="466"/>
    <col min="15358" max="15358" width="12.5703125" style="466" customWidth="1"/>
    <col min="15359" max="15359" width="10.7109375" style="466" bestFit="1" customWidth="1"/>
    <col min="15360" max="15360" width="12.7109375" style="466" bestFit="1" customWidth="1"/>
    <col min="15361" max="15362" width="10.7109375" style="466" bestFit="1" customWidth="1"/>
    <col min="15363" max="15363" width="11.85546875" style="466" customWidth="1"/>
    <col min="15364" max="15365" width="9.140625" style="466"/>
    <col min="15366" max="15366" width="9.5703125" style="466" bestFit="1" customWidth="1"/>
    <col min="15367" max="15609" width="9.140625" style="466"/>
    <col min="15610" max="15610" width="10.7109375" style="466" bestFit="1" customWidth="1"/>
    <col min="15611" max="15612" width="11.5703125" style="466" customWidth="1"/>
    <col min="15613" max="15613" width="9.140625" style="466"/>
    <col min="15614" max="15614" width="12.5703125" style="466" customWidth="1"/>
    <col min="15615" max="15615" width="10.7109375" style="466" bestFit="1" customWidth="1"/>
    <col min="15616" max="15616" width="12.7109375" style="466" bestFit="1" customWidth="1"/>
    <col min="15617" max="15618" width="10.7109375" style="466" bestFit="1" customWidth="1"/>
    <col min="15619" max="15619" width="11.85546875" style="466" customWidth="1"/>
    <col min="15620" max="15621" width="9.140625" style="466"/>
    <col min="15622" max="15622" width="9.5703125" style="466" bestFit="1" customWidth="1"/>
    <col min="15623" max="15865" width="9.140625" style="466"/>
    <col min="15866" max="15866" width="10.7109375" style="466" bestFit="1" customWidth="1"/>
    <col min="15867" max="15868" width="11.5703125" style="466" customWidth="1"/>
    <col min="15869" max="15869" width="9.140625" style="466"/>
    <col min="15870" max="15870" width="12.5703125" style="466" customWidth="1"/>
    <col min="15871" max="15871" width="10.7109375" style="466" bestFit="1" customWidth="1"/>
    <col min="15872" max="15872" width="12.7109375" style="466" bestFit="1" customWidth="1"/>
    <col min="15873" max="15874" width="10.7109375" style="466" bestFit="1" customWidth="1"/>
    <col min="15875" max="15875" width="11.85546875" style="466" customWidth="1"/>
    <col min="15876" max="15877" width="9.140625" style="466"/>
    <col min="15878" max="15878" width="9.5703125" style="466" bestFit="1" customWidth="1"/>
    <col min="15879" max="16121" width="9.140625" style="466"/>
    <col min="16122" max="16122" width="10.7109375" style="466" bestFit="1" customWidth="1"/>
    <col min="16123" max="16124" width="11.5703125" style="466" customWidth="1"/>
    <col min="16125" max="16125" width="9.140625" style="466"/>
    <col min="16126" max="16126" width="12.5703125" style="466" customWidth="1"/>
    <col min="16127" max="16127" width="10.7109375" style="466" bestFit="1" customWidth="1"/>
    <col min="16128" max="16128" width="12.7109375" style="466" bestFit="1" customWidth="1"/>
    <col min="16129" max="16130" width="10.7109375" style="466" bestFit="1" customWidth="1"/>
    <col min="16131" max="16131" width="11.85546875" style="466" customWidth="1"/>
    <col min="16132" max="16133" width="9.140625" style="466"/>
    <col min="16134" max="16134" width="9.5703125" style="466" bestFit="1" customWidth="1"/>
    <col min="16135" max="16384" width="9.140625" style="466"/>
  </cols>
  <sheetData>
    <row r="1" spans="1:12" s="464" customFormat="1">
      <c r="A1" s="462" t="s">
        <v>723</v>
      </c>
      <c r="B1" s="1398" t="s">
        <v>724</v>
      </c>
      <c r="C1" s="1398"/>
      <c r="D1" s="1398"/>
      <c r="E1" s="1398"/>
      <c r="F1" s="1398"/>
      <c r="G1" s="1398"/>
      <c r="H1" s="463"/>
      <c r="I1" s="463"/>
      <c r="L1" s="1187"/>
    </row>
    <row r="2" spans="1:12" s="464" customFormat="1">
      <c r="A2" s="463"/>
      <c r="B2" s="463"/>
      <c r="C2" s="463"/>
      <c r="D2" s="463"/>
      <c r="E2" s="463"/>
      <c r="F2" s="463"/>
      <c r="G2" s="463"/>
      <c r="H2" s="1399" t="s">
        <v>665</v>
      </c>
      <c r="I2" s="1399"/>
      <c r="L2" s="1187"/>
    </row>
    <row r="3" spans="1:12" ht="3" customHeight="1">
      <c r="A3" s="465"/>
      <c r="B3" s="465"/>
      <c r="C3" s="465"/>
      <c r="D3" s="465"/>
      <c r="E3" s="465"/>
      <c r="F3" s="465"/>
      <c r="G3" s="465"/>
      <c r="H3" s="465"/>
      <c r="I3" s="465"/>
    </row>
    <row r="4" spans="1:12">
      <c r="A4" s="465"/>
      <c r="B4" s="1400" t="s">
        <v>460</v>
      </c>
      <c r="C4" s="1400" t="s">
        <v>461</v>
      </c>
      <c r="D4" s="1400" t="s">
        <v>462</v>
      </c>
      <c r="E4" s="1400" t="s">
        <v>463</v>
      </c>
      <c r="F4" s="1400" t="s">
        <v>464</v>
      </c>
      <c r="G4" s="1400" t="s">
        <v>725</v>
      </c>
      <c r="H4" s="1400"/>
      <c r="I4" s="1400"/>
    </row>
    <row r="5" spans="1:12" ht="73.5" customHeight="1">
      <c r="A5" s="465"/>
      <c r="B5" s="1400"/>
      <c r="C5" s="1400"/>
      <c r="D5" s="1400"/>
      <c r="E5" s="1400"/>
      <c r="F5" s="1400"/>
      <c r="G5" s="467" t="s">
        <v>466</v>
      </c>
      <c r="H5" s="467" t="s">
        <v>462</v>
      </c>
      <c r="I5" s="467" t="s">
        <v>38</v>
      </c>
    </row>
    <row r="6" spans="1:12" ht="27" customHeight="1">
      <c r="A6" s="465"/>
      <c r="B6" s="468">
        <f>State!AB513</f>
        <v>6734.4411467</v>
      </c>
      <c r="C6" s="468">
        <f>+State!AB381</f>
        <v>253.27</v>
      </c>
      <c r="D6" s="468">
        <f>B6-C6</f>
        <v>6481.1711466999996</v>
      </c>
      <c r="E6" s="469">
        <v>0</v>
      </c>
      <c r="F6" s="1183">
        <f>+D6-E6</f>
        <v>6481.1711466999996</v>
      </c>
      <c r="G6" s="468">
        <f>+C6*90/100</f>
        <v>227.94299999999998</v>
      </c>
      <c r="H6" s="468">
        <f>+F6*90%</f>
        <v>5833.0540320299997</v>
      </c>
      <c r="I6" s="468">
        <f>+H6+G6</f>
        <v>6060.9970320299999</v>
      </c>
      <c r="K6" s="470"/>
    </row>
    <row r="7" spans="1:12" ht="3.75" customHeight="1">
      <c r="A7" s="465"/>
      <c r="B7" s="465"/>
      <c r="C7" s="465"/>
      <c r="D7" s="465"/>
      <c r="E7" s="465"/>
      <c r="F7" s="465"/>
      <c r="G7" s="465"/>
      <c r="H7" s="465"/>
      <c r="I7" s="465"/>
    </row>
    <row r="8" spans="1:12" s="464" customFormat="1">
      <c r="A8" s="462" t="s">
        <v>726</v>
      </c>
      <c r="B8" s="462" t="s">
        <v>727</v>
      </c>
      <c r="C8" s="463"/>
      <c r="D8" s="463"/>
      <c r="E8" s="463"/>
      <c r="F8" s="463"/>
      <c r="G8" s="463"/>
      <c r="H8" s="463"/>
      <c r="I8" s="463"/>
      <c r="L8" s="1187"/>
    </row>
    <row r="9" spans="1:12" s="464" customFormat="1">
      <c r="A9" s="463"/>
      <c r="B9" s="463"/>
      <c r="C9" s="463"/>
      <c r="D9" s="463"/>
      <c r="E9" s="463"/>
      <c r="F9" s="463"/>
      <c r="G9" s="463"/>
      <c r="H9" s="1399" t="s">
        <v>665</v>
      </c>
      <c r="I9" s="1399"/>
      <c r="L9" s="1187"/>
    </row>
    <row r="10" spans="1:12" ht="30" customHeight="1">
      <c r="A10" s="465"/>
      <c r="B10" s="1404" t="s">
        <v>467</v>
      </c>
      <c r="C10" s="1404" t="s">
        <v>468</v>
      </c>
      <c r="D10" s="1404" t="s">
        <v>469</v>
      </c>
      <c r="E10" s="1404"/>
      <c r="F10" s="1404"/>
      <c r="G10" s="1404" t="s">
        <v>470</v>
      </c>
      <c r="H10" s="1404"/>
      <c r="I10" s="1404"/>
    </row>
    <row r="11" spans="1:12" ht="36.75" customHeight="1">
      <c r="A11" s="465"/>
      <c r="B11" s="1404"/>
      <c r="C11" s="1404"/>
      <c r="D11" s="471" t="s">
        <v>287</v>
      </c>
      <c r="E11" s="471" t="s">
        <v>471</v>
      </c>
      <c r="F11" s="471" t="s">
        <v>391</v>
      </c>
      <c r="G11" s="471" t="s">
        <v>287</v>
      </c>
      <c r="H11" s="471" t="s">
        <v>289</v>
      </c>
      <c r="I11" s="471" t="s">
        <v>391</v>
      </c>
    </row>
    <row r="12" spans="1:12" ht="24" customHeight="1">
      <c r="A12" s="465"/>
      <c r="B12" s="471">
        <v>1</v>
      </c>
      <c r="C12" s="472" t="s">
        <v>4</v>
      </c>
      <c r="D12" s="539">
        <f>State!L513</f>
        <v>222.33</v>
      </c>
      <c r="E12" s="539">
        <f>State!Q400</f>
        <v>6675.5640466999994</v>
      </c>
      <c r="F12" s="539">
        <f>+D12+E12</f>
        <v>6897.8940466999993</v>
      </c>
      <c r="G12" s="539">
        <f>State!U400</f>
        <v>222.33</v>
      </c>
      <c r="H12" s="539">
        <f>State!Z400</f>
        <v>6436.0111466999997</v>
      </c>
      <c r="I12" s="539">
        <f>+G12+H12</f>
        <v>6658.3411466999996</v>
      </c>
    </row>
    <row r="13" spans="1:12" ht="24" customHeight="1">
      <c r="A13" s="465"/>
      <c r="B13" s="471">
        <v>2</v>
      </c>
      <c r="C13" s="472" t="s">
        <v>383</v>
      </c>
      <c r="D13" s="539">
        <f>State!L512</f>
        <v>0</v>
      </c>
      <c r="E13" s="539">
        <f>State!Q512</f>
        <v>76.100000000000023</v>
      </c>
      <c r="F13" s="539">
        <f t="shared" ref="F13:F14" si="0">+D13+E13</f>
        <v>76.100000000000023</v>
      </c>
      <c r="G13" s="539">
        <f>State!U512</f>
        <v>0</v>
      </c>
      <c r="H13" s="539">
        <f>State!Z512</f>
        <v>76.100000000000023</v>
      </c>
      <c r="I13" s="539">
        <f t="shared" ref="I13:I14" si="1">+G13+H13</f>
        <v>76.100000000000023</v>
      </c>
    </row>
    <row r="14" spans="1:12" ht="24" customHeight="1">
      <c r="A14" s="465"/>
      <c r="B14" s="471"/>
      <c r="C14" s="471" t="s">
        <v>391</v>
      </c>
      <c r="D14" s="539">
        <f t="shared" ref="D14" si="2">SUM(D12:D13)</f>
        <v>222.33</v>
      </c>
      <c r="E14" s="539">
        <f>SUM(E12:E13)</f>
        <v>6751.6640466999997</v>
      </c>
      <c r="F14" s="539">
        <f t="shared" si="0"/>
        <v>6973.9940466999997</v>
      </c>
      <c r="G14" s="539">
        <f>SUM(G12:G13)</f>
        <v>222.33</v>
      </c>
      <c r="H14" s="539">
        <f>SUM(H12:H13)</f>
        <v>6512.1111467000001</v>
      </c>
      <c r="I14" s="539">
        <f t="shared" si="1"/>
        <v>6734.4411467</v>
      </c>
    </row>
    <row r="15" spans="1:12" ht="7.5" customHeight="1">
      <c r="A15" s="465"/>
      <c r="B15" s="465"/>
      <c r="C15" s="465"/>
      <c r="D15" s="465"/>
      <c r="E15" s="465"/>
      <c r="F15" s="465"/>
      <c r="G15" s="465"/>
      <c r="H15" s="465"/>
      <c r="I15" s="465"/>
    </row>
    <row r="16" spans="1:12" s="464" customFormat="1">
      <c r="A16" s="462" t="s">
        <v>728</v>
      </c>
      <c r="B16" s="462" t="s">
        <v>729</v>
      </c>
      <c r="C16" s="463"/>
      <c r="D16" s="463"/>
      <c r="E16" s="463"/>
      <c r="F16" s="463"/>
      <c r="G16" s="463"/>
      <c r="H16" s="463"/>
      <c r="I16" s="463"/>
      <c r="L16" s="1187"/>
    </row>
    <row r="17" spans="1:12" s="464" customFormat="1" ht="24.75" customHeight="1">
      <c r="A17" s="463"/>
      <c r="B17" s="463"/>
      <c r="C17" s="463"/>
      <c r="D17" s="463"/>
      <c r="E17" s="463"/>
      <c r="H17" s="1399" t="s">
        <v>665</v>
      </c>
      <c r="I17" s="1399"/>
      <c r="L17" s="1187"/>
    </row>
    <row r="18" spans="1:12" ht="63">
      <c r="A18" s="465"/>
      <c r="B18" s="465"/>
      <c r="C18" s="473" t="s">
        <v>351</v>
      </c>
      <c r="D18" s="1405" t="s">
        <v>352</v>
      </c>
      <c r="E18" s="1406"/>
      <c r="F18" s="1406"/>
      <c r="G18" s="1407"/>
      <c r="H18" s="474" t="s">
        <v>730</v>
      </c>
      <c r="I18" s="475" t="s">
        <v>354</v>
      </c>
      <c r="J18" s="474" t="s">
        <v>782</v>
      </c>
      <c r="K18" s="475" t="s">
        <v>354</v>
      </c>
      <c r="L18" s="1188" t="s">
        <v>787</v>
      </c>
    </row>
    <row r="19" spans="1:12" ht="19.5" customHeight="1">
      <c r="A19" s="465"/>
      <c r="B19" s="465"/>
      <c r="C19" s="476"/>
      <c r="D19" s="1408" t="s">
        <v>357</v>
      </c>
      <c r="E19" s="1409"/>
      <c r="F19" s="1409"/>
      <c r="G19" s="1410"/>
      <c r="H19" s="477"/>
      <c r="I19" s="478"/>
      <c r="J19" s="477"/>
      <c r="K19" s="478"/>
      <c r="L19" s="1189"/>
    </row>
    <row r="20" spans="1:12" ht="19.5" customHeight="1">
      <c r="A20" s="465"/>
      <c r="B20" s="465"/>
      <c r="C20" s="479">
        <v>1</v>
      </c>
      <c r="D20" s="1401" t="s">
        <v>358</v>
      </c>
      <c r="E20" s="1402"/>
      <c r="F20" s="1402"/>
      <c r="G20" s="1403"/>
      <c r="H20" s="480">
        <f>State!AB147</f>
        <v>0</v>
      </c>
      <c r="I20" s="478">
        <f>H20/$H$57*100</f>
        <v>0</v>
      </c>
      <c r="J20" s="480">
        <f>+State!D147</f>
        <v>0</v>
      </c>
      <c r="K20" s="478">
        <f>J20/$H$57*100</f>
        <v>0</v>
      </c>
      <c r="L20" s="1190">
        <f>+H20-J20</f>
        <v>0</v>
      </c>
    </row>
    <row r="21" spans="1:12" ht="19.5" customHeight="1">
      <c r="A21" s="465"/>
      <c r="B21" s="465"/>
      <c r="C21" s="479">
        <v>2</v>
      </c>
      <c r="D21" s="1401" t="s">
        <v>350</v>
      </c>
      <c r="E21" s="1402"/>
      <c r="F21" s="1402"/>
      <c r="G21" s="1403"/>
      <c r="H21" s="480">
        <f>State!AB212</f>
        <v>249.86799999999999</v>
      </c>
      <c r="I21" s="478">
        <f>H21/$H$57*100</f>
        <v>3.7103004474608832</v>
      </c>
      <c r="J21" s="480">
        <f>+State!D212</f>
        <v>281.75599999999997</v>
      </c>
      <c r="K21" s="478">
        <f>J21/$H$57*100</f>
        <v>4.1838067014375131</v>
      </c>
      <c r="L21" s="1191">
        <f t="shared" ref="L21:L57" si="3">+H21-J21</f>
        <v>-31.887999999999977</v>
      </c>
    </row>
    <row r="22" spans="1:12" ht="19.5" customHeight="1">
      <c r="A22" s="465"/>
      <c r="B22" s="465"/>
      <c r="C22" s="481">
        <v>3</v>
      </c>
      <c r="D22" s="1401" t="s">
        <v>359</v>
      </c>
      <c r="E22" s="1402"/>
      <c r="F22" s="1402"/>
      <c r="G22" s="1403"/>
      <c r="H22" s="480">
        <f>State!AB77</f>
        <v>0</v>
      </c>
      <c r="I22" s="478">
        <f>H22/$H$57*100</f>
        <v>0</v>
      </c>
      <c r="J22" s="480">
        <f>+State!D78</f>
        <v>0</v>
      </c>
      <c r="K22" s="478">
        <f>J22/$H$57*100</f>
        <v>0</v>
      </c>
      <c r="L22" s="1190">
        <f t="shared" si="3"/>
        <v>0</v>
      </c>
    </row>
    <row r="23" spans="1:12" ht="19.5" customHeight="1">
      <c r="A23" s="465"/>
      <c r="B23" s="465"/>
      <c r="C23" s="481">
        <v>4</v>
      </c>
      <c r="D23" s="1401" t="s">
        <v>360</v>
      </c>
      <c r="E23" s="1402"/>
      <c r="F23" s="1402"/>
      <c r="G23" s="1403"/>
      <c r="H23" s="480">
        <f>State!AB143</f>
        <v>23.4375</v>
      </c>
      <c r="I23" s="478">
        <f>H23/$H$57*100</f>
        <v>0.34802442384524812</v>
      </c>
      <c r="J23" s="480">
        <f>+State!D143</f>
        <v>25.452500000000001</v>
      </c>
      <c r="K23" s="478">
        <f>J23/$H$57*100</f>
        <v>0.37794524364463694</v>
      </c>
      <c r="L23" s="1190">
        <f t="shared" si="3"/>
        <v>-2.0150000000000006</v>
      </c>
    </row>
    <row r="24" spans="1:12" ht="19.5" customHeight="1">
      <c r="A24" s="482"/>
      <c r="B24" s="482"/>
      <c r="C24" s="476"/>
      <c r="D24" s="1411" t="s">
        <v>16</v>
      </c>
      <c r="E24" s="1412"/>
      <c r="F24" s="1412"/>
      <c r="G24" s="1413"/>
      <c r="H24" s="483">
        <f>SUM(H20:H23)</f>
        <v>273.30549999999999</v>
      </c>
      <c r="I24" s="484">
        <f>H24/$H$57*100</f>
        <v>4.058324871306132</v>
      </c>
      <c r="J24" s="483">
        <f>SUM(J20:J23)</f>
        <v>307.20849999999996</v>
      </c>
      <c r="K24" s="484">
        <f>J24/$H$57*100</f>
        <v>4.5617519450821504</v>
      </c>
      <c r="L24" s="1192">
        <f t="shared" si="3"/>
        <v>-33.902999999999963</v>
      </c>
    </row>
    <row r="25" spans="1:12" ht="19.5" customHeight="1">
      <c r="A25" s="482"/>
      <c r="B25" s="482"/>
      <c r="C25" s="476"/>
      <c r="D25" s="1408" t="s">
        <v>361</v>
      </c>
      <c r="E25" s="1409"/>
      <c r="F25" s="1409"/>
      <c r="G25" s="1410"/>
      <c r="H25" s="483"/>
      <c r="I25" s="484"/>
      <c r="J25" s="483"/>
      <c r="K25" s="484"/>
      <c r="L25" s="1190">
        <f t="shared" si="3"/>
        <v>0</v>
      </c>
    </row>
    <row r="26" spans="1:12" ht="19.5" customHeight="1">
      <c r="A26" s="465"/>
      <c r="B26" s="465"/>
      <c r="C26" s="479">
        <v>5</v>
      </c>
      <c r="D26" s="1401" t="s">
        <v>362</v>
      </c>
      <c r="E26" s="1402"/>
      <c r="F26" s="1402"/>
      <c r="G26" s="1403"/>
      <c r="H26" s="480">
        <f>State!AB261</f>
        <v>3506.2595999999999</v>
      </c>
      <c r="I26" s="478">
        <f t="shared" ref="I26:I40" si="4">H26/$H$57*100</f>
        <v>52.06459635805313</v>
      </c>
      <c r="J26" s="480">
        <f>+State!D261</f>
        <v>3243.2759999999998</v>
      </c>
      <c r="K26" s="478">
        <f t="shared" ref="K26:K40" si="5">J26/$H$57*100</f>
        <v>48.159541814234494</v>
      </c>
      <c r="L26" s="1190">
        <f t="shared" si="3"/>
        <v>262.98360000000002</v>
      </c>
    </row>
    <row r="27" spans="1:12" ht="19.5" customHeight="1">
      <c r="A27" s="465"/>
      <c r="B27" s="465"/>
      <c r="C27" s="479">
        <v>6</v>
      </c>
      <c r="D27" s="1401" t="s">
        <v>364</v>
      </c>
      <c r="E27" s="1402"/>
      <c r="F27" s="1402"/>
      <c r="G27" s="1403"/>
      <c r="H27" s="480">
        <f>State!AB206</f>
        <v>125.29700000000001</v>
      </c>
      <c r="I27" s="478">
        <f t="shared" si="4"/>
        <v>1.8605404260069573</v>
      </c>
      <c r="J27" s="480">
        <f>+State!D206</f>
        <v>140.37950000000001</v>
      </c>
      <c r="K27" s="478">
        <f t="shared" si="5"/>
        <v>2.0845011032398513</v>
      </c>
      <c r="L27" s="1191">
        <f t="shared" si="3"/>
        <v>-15.082499999999996</v>
      </c>
    </row>
    <row r="28" spans="1:12" ht="19.5" customHeight="1">
      <c r="A28" s="465"/>
      <c r="B28" s="465"/>
      <c r="C28" s="479">
        <v>7</v>
      </c>
      <c r="D28" s="1401" t="s">
        <v>365</v>
      </c>
      <c r="E28" s="1402"/>
      <c r="F28" s="1402"/>
      <c r="G28" s="1403"/>
      <c r="H28" s="480">
        <f>State!AB193</f>
        <v>2.3800000000000003</v>
      </c>
      <c r="I28" s="478">
        <f t="shared" si="4"/>
        <v>3.5340720160072135E-2</v>
      </c>
      <c r="J28" s="480">
        <f>+State!D193</f>
        <v>4.2</v>
      </c>
      <c r="K28" s="478">
        <f t="shared" si="5"/>
        <v>6.2365976753068465E-2</v>
      </c>
      <c r="L28" s="1191">
        <f t="shared" si="3"/>
        <v>-1.8199999999999998</v>
      </c>
    </row>
    <row r="29" spans="1:12" ht="19.5" customHeight="1">
      <c r="A29" s="465"/>
      <c r="B29" s="465"/>
      <c r="C29" s="479">
        <v>8</v>
      </c>
      <c r="D29" s="1401" t="s">
        <v>366</v>
      </c>
      <c r="E29" s="1402"/>
      <c r="F29" s="1402"/>
      <c r="G29" s="1403"/>
      <c r="H29" s="480">
        <f>State!AB390+State!AB391+State!AB392</f>
        <v>48.94</v>
      </c>
      <c r="I29" s="478">
        <f t="shared" si="4"/>
        <v>0.72671211959408821</v>
      </c>
      <c r="J29" s="480">
        <f>+State!D390+State!D391+State!D392</f>
        <v>127.12</v>
      </c>
      <c r="K29" s="478">
        <f t="shared" si="5"/>
        <v>1.8876102297262058</v>
      </c>
      <c r="L29" s="1191">
        <f t="shared" si="3"/>
        <v>-78.180000000000007</v>
      </c>
    </row>
    <row r="30" spans="1:12" ht="19.5" customHeight="1">
      <c r="A30" s="465"/>
      <c r="B30" s="465"/>
      <c r="C30" s="479">
        <v>9</v>
      </c>
      <c r="D30" s="1401" t="s">
        <v>367</v>
      </c>
      <c r="E30" s="1402"/>
      <c r="F30" s="1402"/>
      <c r="G30" s="1403"/>
      <c r="H30" s="480">
        <f>State!AB284</f>
        <v>68.727000000000004</v>
      </c>
      <c r="I30" s="478">
        <f t="shared" si="4"/>
        <v>1.0205301153114612</v>
      </c>
      <c r="J30" s="480">
        <f>+State!D284</f>
        <v>62.382999999999996</v>
      </c>
      <c r="K30" s="478">
        <f t="shared" si="5"/>
        <v>0.92632779233015949</v>
      </c>
      <c r="L30" s="1190">
        <f t="shared" si="3"/>
        <v>6.3440000000000083</v>
      </c>
    </row>
    <row r="31" spans="1:12" ht="19.5" customHeight="1">
      <c r="A31" s="465"/>
      <c r="B31" s="465"/>
      <c r="C31" s="479">
        <v>10</v>
      </c>
      <c r="D31" s="1401" t="s">
        <v>369</v>
      </c>
      <c r="E31" s="1402"/>
      <c r="F31" s="1402"/>
      <c r="G31" s="1403"/>
      <c r="H31" s="480">
        <f>State!AB299</f>
        <v>558.44599999999991</v>
      </c>
      <c r="I31" s="478">
        <f t="shared" si="4"/>
        <v>8.292388155677159</v>
      </c>
      <c r="J31" s="480">
        <f>+State!D299</f>
        <v>537.93999999999994</v>
      </c>
      <c r="K31" s="478">
        <f t="shared" si="5"/>
        <v>7.9878936987013445</v>
      </c>
      <c r="L31" s="1190">
        <f t="shared" si="3"/>
        <v>20.505999999999972</v>
      </c>
    </row>
    <row r="32" spans="1:12" ht="19.5" customHeight="1">
      <c r="A32" s="465"/>
      <c r="B32" s="465"/>
      <c r="C32" s="479">
        <v>11</v>
      </c>
      <c r="D32" s="1401" t="s">
        <v>370</v>
      </c>
      <c r="E32" s="1402"/>
      <c r="F32" s="1402"/>
      <c r="G32" s="1403"/>
      <c r="H32" s="480">
        <f>State!AB308</f>
        <v>894.45399999999995</v>
      </c>
      <c r="I32" s="478">
        <f t="shared" si="4"/>
        <v>13.28178508825931</v>
      </c>
      <c r="J32" s="480">
        <f>+State!D308</f>
        <v>815.31999999999994</v>
      </c>
      <c r="K32" s="478">
        <f t="shared" si="5"/>
        <v>12.106720991978994</v>
      </c>
      <c r="L32" s="1190">
        <f t="shared" si="3"/>
        <v>79.134000000000015</v>
      </c>
    </row>
    <row r="33" spans="1:12" ht="19.5" customHeight="1">
      <c r="A33" s="465"/>
      <c r="B33" s="465"/>
      <c r="C33" s="479">
        <v>12</v>
      </c>
      <c r="D33" s="1401" t="s">
        <v>371</v>
      </c>
      <c r="E33" s="1402"/>
      <c r="F33" s="1402"/>
      <c r="G33" s="1403"/>
      <c r="H33" s="480">
        <f>State!AB216</f>
        <v>0</v>
      </c>
      <c r="I33" s="478">
        <f t="shared" si="4"/>
        <v>0</v>
      </c>
      <c r="J33" s="480">
        <f>+State!D216</f>
        <v>0</v>
      </c>
      <c r="K33" s="478">
        <f t="shared" si="5"/>
        <v>0</v>
      </c>
      <c r="L33" s="1190">
        <f t="shared" si="3"/>
        <v>0</v>
      </c>
    </row>
    <row r="34" spans="1:12" ht="19.5" customHeight="1">
      <c r="A34" s="465"/>
      <c r="B34" s="465"/>
      <c r="C34" s="479">
        <v>13</v>
      </c>
      <c r="D34" s="1401" t="s">
        <v>372</v>
      </c>
      <c r="E34" s="1402"/>
      <c r="F34" s="1402"/>
      <c r="G34" s="1403"/>
      <c r="H34" s="480">
        <f>State!AB324</f>
        <v>41.25</v>
      </c>
      <c r="I34" s="478">
        <f t="shared" si="4"/>
        <v>0.61252298596763666</v>
      </c>
      <c r="J34" s="480">
        <f>+State!D324</f>
        <v>41.844999999999999</v>
      </c>
      <c r="K34" s="478">
        <f t="shared" si="5"/>
        <v>0.6213581660076547</v>
      </c>
      <c r="L34" s="1191">
        <f t="shared" si="3"/>
        <v>-0.59499999999999886</v>
      </c>
    </row>
    <row r="35" spans="1:12" ht="19.5" customHeight="1">
      <c r="A35" s="465"/>
      <c r="B35" s="465"/>
      <c r="C35" s="479">
        <v>14</v>
      </c>
      <c r="D35" s="1401" t="s">
        <v>94</v>
      </c>
      <c r="E35" s="1402"/>
      <c r="F35" s="1402"/>
      <c r="G35" s="1403"/>
      <c r="H35" s="480">
        <f>State!AB328</f>
        <v>67.260000000000005</v>
      </c>
      <c r="I35" s="478">
        <f t="shared" si="4"/>
        <v>0.99874657057413929</v>
      </c>
      <c r="J35" s="480">
        <f>+State!D328</f>
        <v>67.47</v>
      </c>
      <c r="K35" s="478">
        <f t="shared" si="5"/>
        <v>1.0018648694117929</v>
      </c>
      <c r="L35" s="1191">
        <f t="shared" si="3"/>
        <v>-0.20999999999999375</v>
      </c>
    </row>
    <row r="36" spans="1:12" ht="19.5" customHeight="1">
      <c r="A36" s="465"/>
      <c r="B36" s="465"/>
      <c r="C36" s="479">
        <v>15</v>
      </c>
      <c r="D36" s="1401" t="s">
        <v>148</v>
      </c>
      <c r="E36" s="1402"/>
      <c r="F36" s="1402"/>
      <c r="G36" s="1403"/>
      <c r="H36" s="480">
        <f>State!AB332+State!AB398</f>
        <v>15.621046699999999</v>
      </c>
      <c r="I36" s="478">
        <f t="shared" si="4"/>
        <v>0.23195757984542784</v>
      </c>
      <c r="J36" s="480">
        <f>+State!D398</f>
        <v>17.920000000000002</v>
      </c>
      <c r="K36" s="478">
        <f t="shared" si="5"/>
        <v>0.26609483414642549</v>
      </c>
      <c r="L36" s="1191">
        <f t="shared" si="3"/>
        <v>-2.2989533000000026</v>
      </c>
    </row>
    <row r="37" spans="1:12" ht="19.5" customHeight="1">
      <c r="A37" s="465"/>
      <c r="B37" s="465"/>
      <c r="C37" s="479">
        <v>16</v>
      </c>
      <c r="D37" s="1401" t="s">
        <v>373</v>
      </c>
      <c r="E37" s="1402"/>
      <c r="F37" s="1402"/>
      <c r="G37" s="1403"/>
      <c r="H37" s="480">
        <f>State!AB345</f>
        <v>200</v>
      </c>
      <c r="I37" s="478">
        <f t="shared" si="4"/>
        <v>2.9698084168127843</v>
      </c>
      <c r="J37" s="480">
        <f>+State!D345</f>
        <v>200</v>
      </c>
      <c r="K37" s="478">
        <f t="shared" si="5"/>
        <v>2.9698084168127843</v>
      </c>
      <c r="L37" s="1190">
        <f t="shared" si="3"/>
        <v>0</v>
      </c>
    </row>
    <row r="38" spans="1:12" ht="19.5" customHeight="1">
      <c r="A38" s="465"/>
      <c r="B38" s="465"/>
      <c r="C38" s="479">
        <v>17</v>
      </c>
      <c r="D38" s="1401" t="s">
        <v>374</v>
      </c>
      <c r="E38" s="1402"/>
      <c r="F38" s="1402"/>
      <c r="G38" s="1403"/>
      <c r="H38" s="480">
        <f>State!AB317</f>
        <v>0</v>
      </c>
      <c r="I38" s="478">
        <f t="shared" si="4"/>
        <v>0</v>
      </c>
      <c r="J38" s="480">
        <f>+State!D317</f>
        <v>0</v>
      </c>
      <c r="K38" s="478">
        <f t="shared" si="5"/>
        <v>0</v>
      </c>
      <c r="L38" s="1190">
        <f t="shared" si="3"/>
        <v>0</v>
      </c>
    </row>
    <row r="39" spans="1:12" ht="19.5" customHeight="1">
      <c r="A39" s="465"/>
      <c r="B39" s="465"/>
      <c r="C39" s="479">
        <v>18</v>
      </c>
      <c r="D39" s="1401" t="s">
        <v>375</v>
      </c>
      <c r="E39" s="1402"/>
      <c r="F39" s="1402"/>
      <c r="G39" s="1403"/>
      <c r="H39" s="480">
        <f>State!AB313</f>
        <v>200</v>
      </c>
      <c r="I39" s="478">
        <f t="shared" si="4"/>
        <v>2.9698084168127843</v>
      </c>
      <c r="J39" s="480">
        <f>+State!D313</f>
        <v>198.89999999999998</v>
      </c>
      <c r="K39" s="478">
        <f t="shared" si="5"/>
        <v>2.9534744705203133</v>
      </c>
      <c r="L39" s="1190">
        <f t="shared" si="3"/>
        <v>1.1000000000000227</v>
      </c>
    </row>
    <row r="40" spans="1:12" ht="19.5" customHeight="1">
      <c r="A40" s="482"/>
      <c r="B40" s="482"/>
      <c r="C40" s="476"/>
      <c r="D40" s="1414" t="s">
        <v>16</v>
      </c>
      <c r="E40" s="1415"/>
      <c r="F40" s="1415"/>
      <c r="G40" s="1416"/>
      <c r="H40" s="483">
        <f>SUM(H26:H39)</f>
        <v>5728.6346467000003</v>
      </c>
      <c r="I40" s="484">
        <f t="shared" si="4"/>
        <v>85.064736953074942</v>
      </c>
      <c r="J40" s="483">
        <f>SUM(J26:J39)</f>
        <v>5456.7534999999989</v>
      </c>
      <c r="K40" s="484">
        <f t="shared" si="5"/>
        <v>81.027562363863083</v>
      </c>
      <c r="L40" s="1192">
        <f t="shared" si="3"/>
        <v>271.88114670000141</v>
      </c>
    </row>
    <row r="41" spans="1:12" ht="19.5" customHeight="1">
      <c r="A41" s="482"/>
      <c r="B41" s="482"/>
      <c r="C41" s="476"/>
      <c r="D41" s="1408" t="s">
        <v>376</v>
      </c>
      <c r="E41" s="1409"/>
      <c r="F41" s="1409"/>
      <c r="G41" s="1410"/>
      <c r="H41" s="483"/>
      <c r="I41" s="484"/>
      <c r="J41" s="483"/>
      <c r="K41" s="484"/>
      <c r="L41" s="1190">
        <f t="shared" si="3"/>
        <v>0</v>
      </c>
    </row>
    <row r="42" spans="1:12" ht="19.5" customHeight="1">
      <c r="A42" s="465"/>
      <c r="B42" s="465"/>
      <c r="C42" s="479">
        <v>19</v>
      </c>
      <c r="D42" s="1401" t="s">
        <v>377</v>
      </c>
      <c r="E42" s="1402"/>
      <c r="F42" s="1402"/>
      <c r="G42" s="1403"/>
      <c r="H42" s="480">
        <f>State!AB339</f>
        <v>32.760000000000005</v>
      </c>
      <c r="I42" s="478">
        <f>H42/$H$57*100</f>
        <v>0.48645461867393408</v>
      </c>
      <c r="J42" s="480">
        <f>+State!D339</f>
        <v>31.65</v>
      </c>
      <c r="K42" s="478">
        <f>J42/$H$57*100</f>
        <v>0.46997218196062307</v>
      </c>
      <c r="L42" s="1190">
        <f t="shared" si="3"/>
        <v>1.1100000000000065</v>
      </c>
    </row>
    <row r="43" spans="1:12" ht="19.5" customHeight="1">
      <c r="A43" s="465"/>
      <c r="B43" s="465"/>
      <c r="C43" s="479">
        <v>20</v>
      </c>
      <c r="D43" s="1401" t="s">
        <v>378</v>
      </c>
      <c r="E43" s="1402"/>
      <c r="F43" s="1402"/>
      <c r="G43" s="1403"/>
      <c r="H43" s="480">
        <f>State!AB393</f>
        <v>32.58</v>
      </c>
      <c r="I43" s="478">
        <f>H43/$H$57*100</f>
        <v>0.48378179109880248</v>
      </c>
      <c r="J43" s="480">
        <f>+State!D393</f>
        <v>12</v>
      </c>
      <c r="K43" s="478">
        <f>J43/$H$57*100</f>
        <v>0.17818850500876704</v>
      </c>
      <c r="L43" s="1190">
        <f t="shared" si="3"/>
        <v>20.58</v>
      </c>
    </row>
    <row r="44" spans="1:12" ht="19.5" customHeight="1">
      <c r="A44" s="465"/>
      <c r="B44" s="465"/>
      <c r="C44" s="479">
        <v>21</v>
      </c>
      <c r="D44" s="1401" t="s">
        <v>108</v>
      </c>
      <c r="E44" s="1402"/>
      <c r="F44" s="1402"/>
      <c r="G44" s="1403"/>
      <c r="H44" s="480">
        <f>State!AB349</f>
        <v>13.716000000000001</v>
      </c>
      <c r="I44" s="478">
        <f>H44/$H$57*100</f>
        <v>0.20366946122502075</v>
      </c>
      <c r="J44" s="480">
        <f>+State!D349</f>
        <v>13.77</v>
      </c>
      <c r="K44" s="478">
        <f>J44/$H$57*100</f>
        <v>0.20447130949756018</v>
      </c>
      <c r="L44" s="1191">
        <f t="shared" si="3"/>
        <v>-5.3999999999998494E-2</v>
      </c>
    </row>
    <row r="45" spans="1:12" ht="19.5" customHeight="1">
      <c r="A45" s="482"/>
      <c r="B45" s="482"/>
      <c r="C45" s="476"/>
      <c r="D45" s="1414" t="s">
        <v>16</v>
      </c>
      <c r="E45" s="1415"/>
      <c r="F45" s="1415"/>
      <c r="G45" s="1416"/>
      <c r="H45" s="483">
        <f>SUM(H42:H44)</f>
        <v>79.056000000000012</v>
      </c>
      <c r="I45" s="484">
        <f>H45/$H$57*100</f>
        <v>1.1739058709977575</v>
      </c>
      <c r="J45" s="483">
        <f>SUM(J42:J44)</f>
        <v>57.42</v>
      </c>
      <c r="K45" s="484">
        <f>J45/$H$57*100</f>
        <v>0.85263199646695031</v>
      </c>
      <c r="L45" s="1192">
        <f t="shared" si="3"/>
        <v>21.63600000000001</v>
      </c>
    </row>
    <row r="46" spans="1:12" ht="19.5" customHeight="1">
      <c r="A46" s="465"/>
      <c r="B46" s="465"/>
      <c r="C46" s="476"/>
      <c r="D46" s="1408" t="s">
        <v>379</v>
      </c>
      <c r="E46" s="1409"/>
      <c r="F46" s="1409"/>
      <c r="G46" s="1410"/>
      <c r="H46" s="483"/>
      <c r="I46" s="484"/>
      <c r="J46" s="483"/>
      <c r="K46" s="484"/>
      <c r="L46" s="1190">
        <f t="shared" si="3"/>
        <v>0</v>
      </c>
    </row>
    <row r="47" spans="1:12" ht="19.5" customHeight="1">
      <c r="A47" s="465"/>
      <c r="B47" s="465"/>
      <c r="C47" s="479">
        <v>22</v>
      </c>
      <c r="D47" s="1401" t="s">
        <v>380</v>
      </c>
      <c r="E47" s="1402"/>
      <c r="F47" s="1402"/>
      <c r="G47" s="1403"/>
      <c r="H47" s="480">
        <f>State!AB381</f>
        <v>253.27</v>
      </c>
      <c r="I47" s="478">
        <f t="shared" ref="I47:I53" si="6">H47/$H$57*100</f>
        <v>3.760816888630869</v>
      </c>
      <c r="J47" s="480">
        <f>+State!D381</f>
        <v>594.86500000000001</v>
      </c>
      <c r="K47" s="478">
        <f t="shared" ref="K47:K53" si="7">J47/$H$57*100</f>
        <v>8.8331754193366852</v>
      </c>
      <c r="L47" s="1191">
        <f t="shared" si="3"/>
        <v>-341.59500000000003</v>
      </c>
    </row>
    <row r="48" spans="1:12" ht="19.5" customHeight="1">
      <c r="A48" s="465"/>
      <c r="B48" s="465"/>
      <c r="C48" s="479">
        <v>23</v>
      </c>
      <c r="D48" s="1401" t="s">
        <v>98</v>
      </c>
      <c r="E48" s="1402"/>
      <c r="F48" s="1402"/>
      <c r="G48" s="1403"/>
      <c r="H48" s="480">
        <f>State!AB335</f>
        <v>90.074999999999989</v>
      </c>
      <c r="I48" s="478">
        <f t="shared" si="6"/>
        <v>1.3375274657220575</v>
      </c>
      <c r="J48" s="480">
        <f>+State!D335</f>
        <v>90.375</v>
      </c>
      <c r="K48" s="478">
        <f t="shared" si="7"/>
        <v>1.3419821783472767</v>
      </c>
      <c r="L48" s="1191">
        <f t="shared" si="3"/>
        <v>-0.30000000000001137</v>
      </c>
    </row>
    <row r="49" spans="1:12" ht="19.5" customHeight="1">
      <c r="A49" s="482"/>
      <c r="B49" s="482"/>
      <c r="C49" s="476"/>
      <c r="D49" s="1414" t="s">
        <v>16</v>
      </c>
      <c r="E49" s="1415"/>
      <c r="F49" s="1415"/>
      <c r="G49" s="1416"/>
      <c r="H49" s="483">
        <f>SUM(H47:H48)</f>
        <v>343.34500000000003</v>
      </c>
      <c r="I49" s="484">
        <f t="shared" si="6"/>
        <v>5.0983443543529274</v>
      </c>
      <c r="J49" s="483">
        <f>SUM(J47:J48)</f>
        <v>685.24</v>
      </c>
      <c r="K49" s="484">
        <f t="shared" si="7"/>
        <v>10.175157597683961</v>
      </c>
      <c r="L49" s="1192">
        <f t="shared" si="3"/>
        <v>-341.89499999999998</v>
      </c>
    </row>
    <row r="50" spans="1:12" ht="19.5" customHeight="1">
      <c r="A50" s="465"/>
      <c r="B50" s="465"/>
      <c r="C50" s="476">
        <v>24</v>
      </c>
      <c r="D50" s="1408" t="s">
        <v>381</v>
      </c>
      <c r="E50" s="1409"/>
      <c r="F50" s="1409"/>
      <c r="G50" s="1410"/>
      <c r="H50" s="480">
        <f>State!AB388+State!AB397</f>
        <v>234</v>
      </c>
      <c r="I50" s="478">
        <f t="shared" si="6"/>
        <v>3.4746758476709578</v>
      </c>
      <c r="J50" s="480">
        <f>+State!D388+State!D397</f>
        <v>242.28</v>
      </c>
      <c r="K50" s="478">
        <f t="shared" si="7"/>
        <v>3.597625916127007</v>
      </c>
      <c r="L50" s="1191">
        <f t="shared" si="3"/>
        <v>-8.2800000000000011</v>
      </c>
    </row>
    <row r="51" spans="1:12" ht="19.5" customHeight="1">
      <c r="A51" s="482"/>
      <c r="B51" s="482"/>
      <c r="C51" s="476"/>
      <c r="D51" s="1414" t="s">
        <v>16</v>
      </c>
      <c r="E51" s="1415"/>
      <c r="F51" s="1415"/>
      <c r="G51" s="1416"/>
      <c r="H51" s="483">
        <f>SUM(H50)</f>
        <v>234</v>
      </c>
      <c r="I51" s="484">
        <f t="shared" si="6"/>
        <v>3.4746758476709578</v>
      </c>
      <c r="J51" s="483">
        <f>SUM(J50)</f>
        <v>242.28</v>
      </c>
      <c r="K51" s="484">
        <f t="shared" si="7"/>
        <v>3.597625916127007</v>
      </c>
      <c r="L51" s="1192">
        <f t="shared" si="3"/>
        <v>-8.2800000000000011</v>
      </c>
    </row>
    <row r="52" spans="1:12" ht="84" customHeight="1">
      <c r="A52" s="465"/>
      <c r="B52" s="465"/>
      <c r="C52" s="476">
        <v>25</v>
      </c>
      <c r="D52" s="1417" t="s">
        <v>731</v>
      </c>
      <c r="E52" s="1418"/>
      <c r="F52" s="1418"/>
      <c r="G52" s="1419"/>
      <c r="H52" s="480">
        <f>State!AB149</f>
        <v>0</v>
      </c>
      <c r="I52" s="484">
        <f t="shared" si="6"/>
        <v>0</v>
      </c>
      <c r="J52" s="480">
        <f>+State!D149</f>
        <v>0</v>
      </c>
      <c r="K52" s="484">
        <f t="shared" si="7"/>
        <v>0</v>
      </c>
      <c r="L52" s="1190">
        <f t="shared" si="3"/>
        <v>0</v>
      </c>
    </row>
    <row r="53" spans="1:12" ht="20.25" customHeight="1">
      <c r="A53" s="482"/>
      <c r="B53" s="482"/>
      <c r="C53" s="476"/>
      <c r="D53" s="1414" t="s">
        <v>16</v>
      </c>
      <c r="E53" s="1415"/>
      <c r="F53" s="1415"/>
      <c r="G53" s="1416"/>
      <c r="H53" s="483">
        <f>H24+H40+H45+H49+H51+H52</f>
        <v>6658.3411467000005</v>
      </c>
      <c r="I53" s="484">
        <f t="shared" si="6"/>
        <v>98.869987897402737</v>
      </c>
      <c r="J53" s="483">
        <f>J24+J40+J45+J49+J51+J52</f>
        <v>6748.9019999999982</v>
      </c>
      <c r="K53" s="484">
        <f t="shared" si="7"/>
        <v>100.21472981922312</v>
      </c>
      <c r="L53" s="1192">
        <f t="shared" si="3"/>
        <v>-90.560853299997689</v>
      </c>
    </row>
    <row r="54" spans="1:12" ht="20.25" customHeight="1">
      <c r="A54" s="482"/>
      <c r="B54" s="482"/>
      <c r="C54" s="476"/>
      <c r="D54" s="1408" t="s">
        <v>382</v>
      </c>
      <c r="E54" s="1409"/>
      <c r="F54" s="1409"/>
      <c r="G54" s="1410"/>
      <c r="H54" s="483"/>
      <c r="I54" s="484"/>
      <c r="J54" s="483"/>
      <c r="K54" s="484"/>
      <c r="L54" s="1190">
        <f t="shared" si="3"/>
        <v>0</v>
      </c>
    </row>
    <row r="55" spans="1:12" ht="20.25" customHeight="1">
      <c r="A55" s="465"/>
      <c r="B55" s="465"/>
      <c r="C55" s="476">
        <v>26</v>
      </c>
      <c r="D55" s="1408" t="s">
        <v>383</v>
      </c>
      <c r="E55" s="1409"/>
      <c r="F55" s="1409"/>
      <c r="G55" s="1410"/>
      <c r="H55" s="480">
        <f>State!AB512</f>
        <v>76.100000000000023</v>
      </c>
      <c r="I55" s="478">
        <f>H55/$H$57*100</f>
        <v>1.1300121025972647</v>
      </c>
      <c r="J55" s="480">
        <f>+State!D512</f>
        <v>102.20000000000002</v>
      </c>
      <c r="K55" s="478">
        <f>J55/$H$57*100</f>
        <v>1.5175721009913328</v>
      </c>
      <c r="L55" s="1191">
        <f t="shared" si="3"/>
        <v>-26.099999999999994</v>
      </c>
    </row>
    <row r="56" spans="1:12" ht="20.25" customHeight="1">
      <c r="A56" s="482"/>
      <c r="B56" s="482"/>
      <c r="C56" s="476"/>
      <c r="D56" s="1414" t="s">
        <v>16</v>
      </c>
      <c r="E56" s="1415"/>
      <c r="F56" s="1415"/>
      <c r="G56" s="1416"/>
      <c r="H56" s="483">
        <f>SUM(H55:H55)</f>
        <v>76.100000000000023</v>
      </c>
      <c r="I56" s="484">
        <f>H56/$H$57*100</f>
        <v>1.1300121025972647</v>
      </c>
      <c r="J56" s="483">
        <f>SUM(J55:J55)</f>
        <v>102.20000000000002</v>
      </c>
      <c r="K56" s="484">
        <f>J56/$H$57*100</f>
        <v>1.5175721009913328</v>
      </c>
      <c r="L56" s="1192">
        <f t="shared" si="3"/>
        <v>-26.099999999999994</v>
      </c>
    </row>
    <row r="57" spans="1:12" ht="20.25" customHeight="1">
      <c r="A57" s="482"/>
      <c r="B57" s="482"/>
      <c r="C57" s="476"/>
      <c r="D57" s="1414" t="s">
        <v>384</v>
      </c>
      <c r="E57" s="1415"/>
      <c r="F57" s="1415"/>
      <c r="G57" s="1416"/>
      <c r="H57" s="485">
        <f>H53+H56</f>
        <v>6734.4411467000009</v>
      </c>
      <c r="I57" s="484"/>
      <c r="J57" s="485">
        <f>J53+J56</f>
        <v>6851.101999999998</v>
      </c>
      <c r="K57" s="484"/>
      <c r="L57" s="1192">
        <f t="shared" si="3"/>
        <v>-116.66085329999714</v>
      </c>
    </row>
    <row r="59" spans="1:12" ht="37.5">
      <c r="A59" s="486" t="s">
        <v>352</v>
      </c>
      <c r="B59" s="486" t="s">
        <v>732</v>
      </c>
      <c r="C59" s="487" t="s">
        <v>733</v>
      </c>
      <c r="D59" s="488" t="s">
        <v>734</v>
      </c>
      <c r="F59" s="1193" t="s">
        <v>783</v>
      </c>
      <c r="G59" s="1196" t="s">
        <v>746</v>
      </c>
      <c r="H59" s="489"/>
    </row>
    <row r="60" spans="1:12">
      <c r="A60" s="490" t="s">
        <v>2</v>
      </c>
      <c r="B60" s="543">
        <f>'Category wise Recommendation'!L22</f>
        <v>911.89750000000015</v>
      </c>
      <c r="C60" s="491">
        <f>+B60+B61</f>
        <v>2988.0115467000001</v>
      </c>
      <c r="D60" s="491">
        <f>+B60/H57*100</f>
        <v>13.540804353852682</v>
      </c>
      <c r="F60" s="1193" t="s">
        <v>646</v>
      </c>
      <c r="G60" s="1194">
        <f>+J57</f>
        <v>6851.101999999998</v>
      </c>
      <c r="H60" s="489"/>
    </row>
    <row r="61" spans="1:12">
      <c r="A61" s="490" t="s">
        <v>39</v>
      </c>
      <c r="B61" s="543">
        <f>+'Category wise Recommendation'!L68</f>
        <v>2076.1140467</v>
      </c>
      <c r="C61" s="492"/>
      <c r="D61" s="491">
        <f>+B61/H57*100</f>
        <v>30.82830485076455</v>
      </c>
      <c r="F61" s="1193" t="s">
        <v>784</v>
      </c>
      <c r="G61" s="1194">
        <f>+H57</f>
        <v>6734.4411467000009</v>
      </c>
    </row>
    <row r="62" spans="1:12">
      <c r="A62" s="490" t="s">
        <v>52</v>
      </c>
      <c r="B62" s="543">
        <f>+'Category wise Recommendation'!L88</f>
        <v>3746.4295999999999</v>
      </c>
      <c r="C62" s="492"/>
      <c r="D62" s="491">
        <f>+B62/H57*100</f>
        <v>55.630890795382761</v>
      </c>
      <c r="F62" s="1193" t="s">
        <v>785</v>
      </c>
      <c r="G62" s="1194">
        <f>+G60-G61</f>
        <v>116.66085329999714</v>
      </c>
    </row>
    <row r="63" spans="1:12">
      <c r="A63" s="493" t="s">
        <v>391</v>
      </c>
      <c r="B63" s="544">
        <f>SUM(B60:B62)</f>
        <v>6734.4411467</v>
      </c>
      <c r="C63" s="492"/>
      <c r="D63" s="494"/>
      <c r="F63" s="1195" t="s">
        <v>786</v>
      </c>
      <c r="G63" s="1194">
        <f>+G62/G60*100</f>
        <v>1.7028042101839553</v>
      </c>
    </row>
  </sheetData>
  <mergeCells count="54">
    <mergeCell ref="D57:G57"/>
    <mergeCell ref="D46:G46"/>
    <mergeCell ref="D47:G47"/>
    <mergeCell ref="D48:G48"/>
    <mergeCell ref="D49:G49"/>
    <mergeCell ref="D50:G50"/>
    <mergeCell ref="D51:G51"/>
    <mergeCell ref="D52:G52"/>
    <mergeCell ref="D53:G53"/>
    <mergeCell ref="D54:G54"/>
    <mergeCell ref="D55:G55"/>
    <mergeCell ref="D56:G56"/>
    <mergeCell ref="D45:G45"/>
    <mergeCell ref="D34:G34"/>
    <mergeCell ref="D35:G35"/>
    <mergeCell ref="D36:G36"/>
    <mergeCell ref="D37:G37"/>
    <mergeCell ref="D38:G38"/>
    <mergeCell ref="D39:G39"/>
    <mergeCell ref="D40:G40"/>
    <mergeCell ref="D41:G41"/>
    <mergeCell ref="D42:G42"/>
    <mergeCell ref="D43:G43"/>
    <mergeCell ref="D44:G44"/>
    <mergeCell ref="D33:G33"/>
    <mergeCell ref="D24:G24"/>
    <mergeCell ref="D25:G25"/>
    <mergeCell ref="D26:G26"/>
    <mergeCell ref="D27:G27"/>
    <mergeCell ref="D28:G28"/>
    <mergeCell ref="D29:G29"/>
    <mergeCell ref="D30:G30"/>
    <mergeCell ref="D31:G31"/>
    <mergeCell ref="D32:G32"/>
    <mergeCell ref="D23:G23"/>
    <mergeCell ref="H9:I9"/>
    <mergeCell ref="B10:B11"/>
    <mergeCell ref="C10:C11"/>
    <mergeCell ref="D10:F10"/>
    <mergeCell ref="G10:I10"/>
    <mergeCell ref="H17:I17"/>
    <mergeCell ref="D18:G18"/>
    <mergeCell ref="D19:G19"/>
    <mergeCell ref="D20:G20"/>
    <mergeCell ref="D21:G21"/>
    <mergeCell ref="D22:G22"/>
    <mergeCell ref="B1:G1"/>
    <mergeCell ref="H2:I2"/>
    <mergeCell ref="B4:B5"/>
    <mergeCell ref="C4:C5"/>
    <mergeCell ref="D4:D5"/>
    <mergeCell ref="E4:E5"/>
    <mergeCell ref="F4:F5"/>
    <mergeCell ref="G4:I4"/>
  </mergeCells>
  <printOptions horizontalCentered="1"/>
  <pageMargins left="0.25" right="0.25" top="0.76" bottom="0.68" header="0.33" footer="0.39"/>
  <pageSetup paperSize="9" scale="60" orientation="portrait" verticalDpi="300" r:id="rId1"/>
  <headerFooter>
    <oddFooter>&amp;C&amp;"-,Bold"&amp;18&amp;P</oddFooter>
  </headerFooter>
  <rowBreaks count="1" manualBreakCount="1">
    <brk id="15" max="11" man="1"/>
  </rowBreaks>
</worksheet>
</file>

<file path=xl/worksheets/sheet18.xml><?xml version="1.0" encoding="utf-8"?>
<worksheet xmlns="http://schemas.openxmlformats.org/spreadsheetml/2006/main" xmlns:r="http://schemas.openxmlformats.org/officeDocument/2006/relationships">
  <dimension ref="A1:AE521"/>
  <sheetViews>
    <sheetView showZeros="0" view="pageBreakPreview" zoomScale="55" zoomScaleNormal="77" zoomScaleSheetLayoutView="55" workbookViewId="0">
      <pane xSplit="2" ySplit="5" topLeftCell="O6" activePane="bottomRight" state="frozen"/>
      <selection activeCell="X98" sqref="X98"/>
      <selection pane="topRight" activeCell="X98" sqref="X98"/>
      <selection pane="bottomLeft" activeCell="X98" sqref="X98"/>
      <selection pane="bottomRight" activeCell="U12" sqref="U12"/>
    </sheetView>
  </sheetViews>
  <sheetFormatPr defaultRowHeight="19.5"/>
  <cols>
    <col min="1" max="1" width="7.5703125" style="1251" customWidth="1"/>
    <col min="2" max="2" width="35.85546875" style="1197" customWidth="1"/>
    <col min="3" max="3" width="14.5703125" style="1197" customWidth="1"/>
    <col min="4" max="4" width="13.140625" style="1289" customWidth="1"/>
    <col min="5" max="5" width="14.42578125" style="1197" customWidth="1"/>
    <col min="6" max="6" width="12.140625" style="1283" customWidth="1"/>
    <col min="7" max="8" width="12.28515625" style="1197" customWidth="1"/>
    <col min="9" max="9" width="11" style="1197" customWidth="1"/>
    <col min="10" max="10" width="12.28515625" style="1283" customWidth="1"/>
    <col min="11" max="11" width="8.42578125" style="1197" customWidth="1"/>
    <col min="12" max="12" width="9.140625" style="1283" customWidth="1"/>
    <col min="13" max="13" width="12.28515625" style="1197" hidden="1" customWidth="1"/>
    <col min="14" max="14" width="5.85546875" style="1197" hidden="1" customWidth="1"/>
    <col min="15" max="15" width="12.85546875" style="1284" customWidth="1"/>
    <col min="16" max="16" width="12.85546875" style="1197" customWidth="1"/>
    <col min="17" max="17" width="15.42578125" style="1283" customWidth="1"/>
    <col min="18" max="18" width="13.42578125" style="1197" customWidth="1"/>
    <col min="19" max="19" width="15.42578125" style="1283" customWidth="1"/>
    <col min="20" max="20" width="8.7109375" style="1197" customWidth="1"/>
    <col min="21" max="21" width="13.42578125" style="1283" customWidth="1"/>
    <col min="22" max="22" width="7.42578125" style="1197" hidden="1" customWidth="1"/>
    <col min="23" max="23" width="0.140625" style="1197" customWidth="1"/>
    <col min="24" max="24" width="13.28515625" style="1197" customWidth="1"/>
    <col min="25" max="25" width="13.42578125" style="1251" customWidth="1"/>
    <col min="26" max="26" width="16.140625" style="1286" customWidth="1"/>
    <col min="27" max="27" width="11.85546875" style="1251" customWidth="1"/>
    <col min="28" max="28" width="14" style="1286" customWidth="1"/>
    <col min="29" max="29" width="22.85546875" style="1197" customWidth="1"/>
    <col min="30" max="32" width="12.85546875" style="1197" customWidth="1"/>
    <col min="33" max="16384" width="9.140625" style="1197"/>
  </cols>
  <sheetData>
    <row r="1" spans="1:31" ht="22.5" customHeight="1">
      <c r="A1" s="1420" t="s">
        <v>0</v>
      </c>
      <c r="B1" s="1421" t="s">
        <v>1</v>
      </c>
      <c r="C1" s="1421" t="s">
        <v>623</v>
      </c>
      <c r="D1" s="1421"/>
      <c r="E1" s="1421"/>
      <c r="F1" s="1421"/>
      <c r="G1" s="1421"/>
      <c r="H1" s="1421"/>
      <c r="I1" s="1421"/>
      <c r="J1" s="1421"/>
      <c r="K1" s="1421" t="s">
        <v>764</v>
      </c>
      <c r="L1" s="1421"/>
      <c r="M1" s="1421"/>
      <c r="N1" s="1421"/>
      <c r="O1" s="1421"/>
      <c r="P1" s="1421"/>
      <c r="Q1" s="1421"/>
      <c r="R1" s="1421"/>
      <c r="S1" s="1421"/>
      <c r="T1" s="1421" t="s">
        <v>765</v>
      </c>
      <c r="U1" s="1421"/>
      <c r="V1" s="1421"/>
      <c r="W1" s="1421"/>
      <c r="X1" s="1421"/>
      <c r="Y1" s="1421"/>
      <c r="Z1" s="1421"/>
      <c r="AA1" s="1421"/>
      <c r="AB1" s="1422"/>
      <c r="AC1" s="1421" t="s">
        <v>283</v>
      </c>
    </row>
    <row r="2" spans="1:31" ht="45" customHeight="1">
      <c r="A2" s="1420"/>
      <c r="B2" s="1421"/>
      <c r="C2" s="1421" t="s">
        <v>284</v>
      </c>
      <c r="D2" s="1421"/>
      <c r="E2" s="1421" t="s">
        <v>781</v>
      </c>
      <c r="F2" s="1421"/>
      <c r="G2" s="1421"/>
      <c r="H2" s="1421"/>
      <c r="I2" s="1423" t="s">
        <v>286</v>
      </c>
      <c r="J2" s="1423"/>
      <c r="K2" s="1424" t="s">
        <v>287</v>
      </c>
      <c r="L2" s="1425"/>
      <c r="M2" s="1422" t="s">
        <v>288</v>
      </c>
      <c r="N2" s="1426"/>
      <c r="O2" s="1421" t="s">
        <v>289</v>
      </c>
      <c r="P2" s="1421"/>
      <c r="Q2" s="1421"/>
      <c r="R2" s="1424" t="s">
        <v>38</v>
      </c>
      <c r="S2" s="1425"/>
      <c r="T2" s="1424" t="s">
        <v>287</v>
      </c>
      <c r="U2" s="1425"/>
      <c r="V2" s="1422" t="s">
        <v>288</v>
      </c>
      <c r="W2" s="1426"/>
      <c r="X2" s="1421" t="s">
        <v>289</v>
      </c>
      <c r="Y2" s="1421"/>
      <c r="Z2" s="1421"/>
      <c r="AA2" s="1424" t="s">
        <v>38</v>
      </c>
      <c r="AB2" s="1427"/>
      <c r="AC2" s="1421"/>
    </row>
    <row r="3" spans="1:31" ht="78">
      <c r="A3" s="1420"/>
      <c r="B3" s="1421"/>
      <c r="C3" s="1198" t="s">
        <v>290</v>
      </c>
      <c r="D3" s="1199" t="s">
        <v>291</v>
      </c>
      <c r="E3" s="1198" t="s">
        <v>290</v>
      </c>
      <c r="F3" s="1200" t="s">
        <v>292</v>
      </c>
      <c r="G3" s="1198" t="s">
        <v>293</v>
      </c>
      <c r="H3" s="1201" t="s">
        <v>737</v>
      </c>
      <c r="I3" s="1198" t="s">
        <v>290</v>
      </c>
      <c r="J3" s="1200" t="s">
        <v>292</v>
      </c>
      <c r="K3" s="1198" t="s">
        <v>290</v>
      </c>
      <c r="L3" s="1200" t="s">
        <v>292</v>
      </c>
      <c r="M3" s="1198" t="s">
        <v>290</v>
      </c>
      <c r="N3" s="1200" t="s">
        <v>292</v>
      </c>
      <c r="O3" s="1202" t="s">
        <v>295</v>
      </c>
      <c r="P3" s="1198" t="s">
        <v>290</v>
      </c>
      <c r="Q3" s="1200" t="s">
        <v>292</v>
      </c>
      <c r="R3" s="1198" t="s">
        <v>290</v>
      </c>
      <c r="S3" s="1200" t="s">
        <v>292</v>
      </c>
      <c r="T3" s="1198" t="s">
        <v>290</v>
      </c>
      <c r="U3" s="1200" t="s">
        <v>292</v>
      </c>
      <c r="V3" s="1198" t="s">
        <v>290</v>
      </c>
      <c r="W3" s="1200" t="s">
        <v>292</v>
      </c>
      <c r="X3" s="1199" t="s">
        <v>295</v>
      </c>
      <c r="Y3" s="1198" t="s">
        <v>290</v>
      </c>
      <c r="Z3" s="1200" t="s">
        <v>292</v>
      </c>
      <c r="AA3" s="1198" t="s">
        <v>290</v>
      </c>
      <c r="AB3" s="1203" t="s">
        <v>292</v>
      </c>
      <c r="AC3" s="1421"/>
    </row>
    <row r="4" spans="1:31">
      <c r="A4" s="1204" t="s">
        <v>2</v>
      </c>
      <c r="B4" s="1205" t="s">
        <v>3</v>
      </c>
      <c r="C4" s="1205"/>
      <c r="D4" s="1206"/>
      <c r="E4" s="1205"/>
      <c r="F4" s="1207"/>
      <c r="G4" s="1205"/>
      <c r="H4" s="1205"/>
      <c r="I4" s="1205"/>
      <c r="J4" s="1207"/>
      <c r="K4" s="1205"/>
      <c r="L4" s="1207"/>
      <c r="M4" s="1205"/>
      <c r="N4" s="1205"/>
      <c r="O4" s="1202"/>
      <c r="P4" s="1205"/>
      <c r="Q4" s="1207"/>
      <c r="R4" s="1205"/>
      <c r="S4" s="1207"/>
      <c r="T4" s="1205"/>
      <c r="U4" s="1207"/>
      <c r="V4" s="1205"/>
      <c r="W4" s="1205"/>
      <c r="X4" s="1205"/>
      <c r="Y4" s="1201"/>
      <c r="Z4" s="1200"/>
      <c r="AA4" s="1201"/>
      <c r="AB4" s="1200"/>
      <c r="AC4" s="1205"/>
    </row>
    <row r="5" spans="1:31">
      <c r="A5" s="1204"/>
      <c r="B5" s="1205" t="s">
        <v>4</v>
      </c>
      <c r="C5" s="1208"/>
      <c r="D5" s="1209"/>
      <c r="E5" s="1208"/>
      <c r="F5" s="1210"/>
      <c r="G5" s="1208"/>
      <c r="H5" s="1208"/>
      <c r="I5" s="1208"/>
      <c r="J5" s="1210"/>
      <c r="K5" s="1208"/>
      <c r="L5" s="1210"/>
      <c r="M5" s="1208"/>
      <c r="N5" s="1208"/>
      <c r="O5" s="1202"/>
      <c r="P5" s="1208"/>
      <c r="Q5" s="1210"/>
      <c r="R5" s="1208"/>
      <c r="S5" s="1210"/>
      <c r="T5" s="1208"/>
      <c r="U5" s="1210"/>
      <c r="V5" s="1208"/>
      <c r="W5" s="1208"/>
      <c r="X5" s="1208"/>
      <c r="Y5" s="1201"/>
      <c r="Z5" s="1200"/>
      <c r="AA5" s="1201"/>
      <c r="AB5" s="1200"/>
      <c r="AC5" s="1205"/>
    </row>
    <row r="6" spans="1:31">
      <c r="A6" s="1211">
        <v>1</v>
      </c>
      <c r="B6" s="1205" t="s">
        <v>5</v>
      </c>
      <c r="C6" s="1208"/>
      <c r="D6" s="1209"/>
      <c r="E6" s="1208"/>
      <c r="F6" s="1210"/>
      <c r="G6" s="1208"/>
      <c r="H6" s="1208"/>
      <c r="I6" s="1208"/>
      <c r="J6" s="1210"/>
      <c r="K6" s="1208"/>
      <c r="L6" s="1210"/>
      <c r="M6" s="1208"/>
      <c r="N6" s="1208"/>
      <c r="O6" s="1202"/>
      <c r="P6" s="1208"/>
      <c r="Q6" s="1210"/>
      <c r="R6" s="1208"/>
      <c r="S6" s="1210"/>
      <c r="T6" s="1208"/>
      <c r="U6" s="1210"/>
      <c r="V6" s="1208"/>
      <c r="W6" s="1208"/>
      <c r="X6" s="1208"/>
      <c r="Y6" s="1201"/>
      <c r="Z6" s="1200"/>
      <c r="AA6" s="1201"/>
      <c r="AB6" s="1200"/>
      <c r="AC6" s="1205"/>
    </row>
    <row r="7" spans="1:31">
      <c r="A7" s="1212">
        <v>1.01</v>
      </c>
      <c r="B7" s="1213" t="s">
        <v>6</v>
      </c>
      <c r="C7" s="1214">
        <f>SUM(EAST:SOUTH!C7)</f>
        <v>0</v>
      </c>
      <c r="D7" s="1215">
        <f>SUM(EAST:SOUTH!D7)</f>
        <v>0</v>
      </c>
      <c r="E7" s="1214">
        <f>SUM(EAST:SOUTH!E7)</f>
        <v>1</v>
      </c>
      <c r="F7" s="1216">
        <f>SUM(EAST:SOUTH!F7)</f>
        <v>0</v>
      </c>
      <c r="G7" s="1217"/>
      <c r="H7" s="1217"/>
      <c r="I7" s="1214"/>
      <c r="J7" s="1216">
        <f>D7-F7</f>
        <v>0</v>
      </c>
      <c r="K7" s="1214">
        <f>EAST!K7+WEST!K7+NORTH!K7+SOUTH!K7</f>
        <v>0</v>
      </c>
      <c r="L7" s="1216">
        <f>EAST!L7+WEST!L7+NORTH!L7+SOUTH!L7</f>
        <v>0</v>
      </c>
      <c r="M7" s="1214">
        <f>EAST!M7+WEST!M7+NORTH!M7+SOUTH!M7</f>
        <v>0</v>
      </c>
      <c r="N7" s="1216">
        <f>EAST!N7+WEST!N7+NORTH!N7+SOUTH!N7</f>
        <v>0</v>
      </c>
      <c r="O7" s="1214"/>
      <c r="P7" s="1214">
        <f>EAST!P7+WEST!P7+NORTH!P7+SOUTH!P7</f>
        <v>0</v>
      </c>
      <c r="Q7" s="1216">
        <f>EAST!Q7+WEST!Q7+NORTH!Q7+SOUTH!Q7</f>
        <v>0</v>
      </c>
      <c r="R7" s="1214">
        <f>EAST!R7+WEST!R7+NORTH!R7+SOUTH!R7</f>
        <v>0</v>
      </c>
      <c r="S7" s="1216">
        <f>EAST!S7+WEST!S7+NORTH!S7+SOUTH!S7</f>
        <v>0</v>
      </c>
      <c r="T7" s="1214"/>
      <c r="U7" s="1216">
        <f>EAST!U7+WEST!U7+NORTH!U7+SOUTH!U7</f>
        <v>0</v>
      </c>
      <c r="V7" s="1214">
        <f>EAST!V7+WEST!V7+NORTH!V7+SOUTH!V7</f>
        <v>0</v>
      </c>
      <c r="W7" s="1216">
        <f>EAST!W7+WEST!W7+NORTH!W7+SOUTH!W7</f>
        <v>0</v>
      </c>
      <c r="X7" s="1214"/>
      <c r="Y7" s="1211">
        <f>EAST!Y7+WEST!Y7+NORTH!Y7+SOUTH!Y7</f>
        <v>0</v>
      </c>
      <c r="Z7" s="1204">
        <f>EAST!Z7+WEST!Z7+NORTH!Z7+SOUTH!Z7</f>
        <v>0</v>
      </c>
      <c r="AA7" s="1211">
        <f>EAST!AA7+WEST!AA7+NORTH!AA7+SOUTH!AA7</f>
        <v>0</v>
      </c>
      <c r="AB7" s="1204">
        <f>EAST!AB7+WEST!AB7+NORTH!AB7+SOUTH!AB7</f>
        <v>0</v>
      </c>
      <c r="AC7" s="1218"/>
      <c r="AD7" s="1197" t="b">
        <f>+X7*Y7=Z7</f>
        <v>1</v>
      </c>
      <c r="AE7" s="1197" t="b">
        <f>+U7+Z7=AB7</f>
        <v>1</v>
      </c>
    </row>
    <row r="8" spans="1:31">
      <c r="A8" s="1204">
        <v>1.02</v>
      </c>
      <c r="B8" s="1213" t="s">
        <v>7</v>
      </c>
      <c r="C8" s="1214">
        <f>SUM(EAST:SOUTH!C8)</f>
        <v>0</v>
      </c>
      <c r="D8" s="1215">
        <f>SUM(EAST:SOUTH!D8)</f>
        <v>0</v>
      </c>
      <c r="E8" s="1214">
        <f>SUM(EAST:SOUTH!E8)</f>
        <v>0</v>
      </c>
      <c r="F8" s="1216">
        <f>SUM(EAST:SOUTH!F8)</f>
        <v>0</v>
      </c>
      <c r="G8" s="1214"/>
      <c r="H8" s="1216"/>
      <c r="I8" s="1214">
        <f t="shared" ref="I8:I71" si="0">C8-E8</f>
        <v>0</v>
      </c>
      <c r="J8" s="1216">
        <f t="shared" ref="J8:J71" si="1">D8-F8</f>
        <v>0</v>
      </c>
      <c r="K8" s="1214">
        <f>EAST!K8+WEST!K8+NORTH!K8+SOUTH!K8</f>
        <v>0</v>
      </c>
      <c r="L8" s="1216">
        <f>EAST!L8+WEST!L8+NORTH!L8+SOUTH!L8</f>
        <v>0</v>
      </c>
      <c r="M8" s="1219"/>
      <c r="N8" s="1219"/>
      <c r="O8" s="1220"/>
      <c r="P8" s="1214">
        <f>EAST!P8+WEST!P8+NORTH!P8+SOUTH!P8</f>
        <v>0</v>
      </c>
      <c r="Q8" s="1216">
        <f>EAST!Q8+WEST!Q8+NORTH!Q8+SOUTH!Q8</f>
        <v>0</v>
      </c>
      <c r="R8" s="1214">
        <f>EAST!R8+WEST!R8+NORTH!R8+SOUTH!R8</f>
        <v>0</v>
      </c>
      <c r="S8" s="1216">
        <f>EAST!S8+WEST!S8+NORTH!S8+SOUTH!S8</f>
        <v>0</v>
      </c>
      <c r="T8" s="1214"/>
      <c r="U8" s="1216">
        <f>EAST!U8+WEST!U8+NORTH!U8+SOUTH!U8</f>
        <v>0</v>
      </c>
      <c r="V8" s="1219"/>
      <c r="W8" s="1219"/>
      <c r="X8" s="1220"/>
      <c r="Y8" s="1211">
        <f>EAST!Y8+WEST!Y8+NORTH!Y8+SOUTH!Y8</f>
        <v>0</v>
      </c>
      <c r="Z8" s="1204">
        <f>EAST!Z8+WEST!Z8+NORTH!Z8+SOUTH!Z8</f>
        <v>0</v>
      </c>
      <c r="AA8" s="1211">
        <f>EAST!AA8+WEST!AA8+NORTH!AA8+SOUTH!AA8</f>
        <v>0</v>
      </c>
      <c r="AB8" s="1204">
        <f>EAST!AB8+WEST!AB8+NORTH!AB8+SOUTH!AB8</f>
        <v>0</v>
      </c>
      <c r="AC8" s="1218"/>
      <c r="AD8" s="1197" t="b">
        <f t="shared" ref="AD8:AD71" si="2">+X8*Y8=Z8</f>
        <v>1</v>
      </c>
      <c r="AE8" s="1197" t="b">
        <f t="shared" ref="AE8:AE71" si="3">+U8+Z8=AB8</f>
        <v>1</v>
      </c>
    </row>
    <row r="9" spans="1:31">
      <c r="A9" s="1204">
        <v>1.03</v>
      </c>
      <c r="B9" s="1213" t="s">
        <v>8</v>
      </c>
      <c r="C9" s="1214">
        <f>SUM(EAST:SOUTH!C9)</f>
        <v>0</v>
      </c>
      <c r="D9" s="1215">
        <f>SUM(EAST:SOUTH!D9)</f>
        <v>0</v>
      </c>
      <c r="E9" s="1214">
        <f>SUM(EAST:SOUTH!E9)</f>
        <v>0</v>
      </c>
      <c r="F9" s="1216">
        <f>SUM(EAST:SOUTH!F9)</f>
        <v>0</v>
      </c>
      <c r="G9" s="1214"/>
      <c r="H9" s="1216"/>
      <c r="I9" s="1214">
        <f t="shared" si="0"/>
        <v>0</v>
      </c>
      <c r="J9" s="1216">
        <f t="shared" si="1"/>
        <v>0</v>
      </c>
      <c r="K9" s="1214">
        <f>EAST!K9+WEST!K9+NORTH!K9+SOUTH!K9</f>
        <v>0</v>
      </c>
      <c r="L9" s="1216">
        <f>EAST!L9+WEST!L9+NORTH!L9+SOUTH!L9</f>
        <v>0</v>
      </c>
      <c r="M9" s="1219"/>
      <c r="N9" s="1219"/>
      <c r="O9" s="1220"/>
      <c r="P9" s="1214">
        <f>EAST!P9+WEST!P9+NORTH!P9+SOUTH!P9</f>
        <v>0</v>
      </c>
      <c r="Q9" s="1216">
        <f>EAST!Q9+WEST!Q9+NORTH!Q9+SOUTH!Q9</f>
        <v>0</v>
      </c>
      <c r="R9" s="1214">
        <f>EAST!R9+WEST!R9+NORTH!R9+SOUTH!R9</f>
        <v>0</v>
      </c>
      <c r="S9" s="1216">
        <f>EAST!S9+WEST!S9+NORTH!S9+SOUTH!S9</f>
        <v>0</v>
      </c>
      <c r="T9" s="1214"/>
      <c r="U9" s="1216">
        <f>EAST!U9+WEST!U9+NORTH!U9+SOUTH!U9</f>
        <v>0</v>
      </c>
      <c r="V9" s="1219"/>
      <c r="W9" s="1219"/>
      <c r="X9" s="1220"/>
      <c r="Y9" s="1211">
        <f>EAST!Y9+WEST!Y9+NORTH!Y9+SOUTH!Y9</f>
        <v>0</v>
      </c>
      <c r="Z9" s="1204">
        <f>EAST!Z9+WEST!Z9+NORTH!Z9+SOUTH!Z9</f>
        <v>0</v>
      </c>
      <c r="AA9" s="1211">
        <f>EAST!AA9+WEST!AA9+NORTH!AA9+SOUTH!AA9</f>
        <v>0</v>
      </c>
      <c r="AB9" s="1204">
        <f>EAST!AB9+WEST!AB9+NORTH!AB9+SOUTH!AB9</f>
        <v>0</v>
      </c>
      <c r="AC9" s="1218"/>
      <c r="AD9" s="1197" t="b">
        <f t="shared" si="2"/>
        <v>1</v>
      </c>
      <c r="AE9" s="1197" t="b">
        <f t="shared" si="3"/>
        <v>1</v>
      </c>
    </row>
    <row r="10" spans="1:31" ht="39">
      <c r="A10" s="1204">
        <v>1.04</v>
      </c>
      <c r="B10" s="1221" t="s">
        <v>9</v>
      </c>
      <c r="C10" s="1214">
        <f>SUM(EAST:SOUTH!C10)</f>
        <v>0</v>
      </c>
      <c r="D10" s="1215">
        <f>SUM(EAST:SOUTH!D10)</f>
        <v>0</v>
      </c>
      <c r="E10" s="1214">
        <f>SUM(EAST:SOUTH!E10)</f>
        <v>0</v>
      </c>
      <c r="F10" s="1216">
        <f>SUM(EAST:SOUTH!F10)</f>
        <v>0</v>
      </c>
      <c r="G10" s="1214"/>
      <c r="H10" s="1216"/>
      <c r="I10" s="1214">
        <f t="shared" si="0"/>
        <v>0</v>
      </c>
      <c r="J10" s="1216">
        <f t="shared" si="1"/>
        <v>0</v>
      </c>
      <c r="K10" s="1214">
        <f>EAST!K10+WEST!K10+NORTH!K10+SOUTH!K10</f>
        <v>0</v>
      </c>
      <c r="L10" s="1216">
        <f>EAST!L10+WEST!L10+NORTH!L10+SOUTH!L10</f>
        <v>0</v>
      </c>
      <c r="M10" s="1219"/>
      <c r="N10" s="1219"/>
      <c r="O10" s="1220"/>
      <c r="P10" s="1214">
        <f>EAST!P10+WEST!P10+NORTH!P10+SOUTH!P10</f>
        <v>0</v>
      </c>
      <c r="Q10" s="1216">
        <f>EAST!Q10+WEST!Q10+NORTH!Q10+SOUTH!Q10</f>
        <v>0</v>
      </c>
      <c r="R10" s="1214">
        <f>EAST!R10+WEST!R10+NORTH!R10+SOUTH!R10</f>
        <v>0</v>
      </c>
      <c r="S10" s="1216">
        <f>EAST!S10+WEST!S10+NORTH!S10+SOUTH!S10</f>
        <v>0</v>
      </c>
      <c r="T10" s="1214"/>
      <c r="U10" s="1216">
        <f>EAST!U10+WEST!U10+NORTH!U10+SOUTH!U10</f>
        <v>0</v>
      </c>
      <c r="V10" s="1219"/>
      <c r="W10" s="1219"/>
      <c r="X10" s="1220"/>
      <c r="Y10" s="1211">
        <f>EAST!Y10+WEST!Y10+NORTH!Y10+SOUTH!Y10</f>
        <v>0</v>
      </c>
      <c r="Z10" s="1204">
        <f>EAST!Z10+WEST!Z10+NORTH!Z10+SOUTH!Z10</f>
        <v>0</v>
      </c>
      <c r="AA10" s="1211">
        <f>EAST!AA10+WEST!AA10+NORTH!AA10+SOUTH!AA10</f>
        <v>0</v>
      </c>
      <c r="AB10" s="1204">
        <f>EAST!AB10+WEST!AB10+NORTH!AB10+SOUTH!AB10</f>
        <v>0</v>
      </c>
      <c r="AC10" s="1218"/>
      <c r="AD10" s="1197" t="b">
        <f t="shared" si="2"/>
        <v>1</v>
      </c>
      <c r="AE10" s="1197" t="b">
        <f t="shared" si="3"/>
        <v>1</v>
      </c>
    </row>
    <row r="11" spans="1:31">
      <c r="A11" s="1204">
        <v>1.05</v>
      </c>
      <c r="B11" s="1221" t="s">
        <v>10</v>
      </c>
      <c r="C11" s="1214">
        <f>SUM(EAST:SOUTH!C11)</f>
        <v>0</v>
      </c>
      <c r="D11" s="1215">
        <f>SUM(EAST:SOUTH!D11)</f>
        <v>0</v>
      </c>
      <c r="E11" s="1214">
        <f>SUM(EAST:SOUTH!E11)</f>
        <v>0</v>
      </c>
      <c r="F11" s="1216">
        <f>SUM(EAST:SOUTH!F11)</f>
        <v>0</v>
      </c>
      <c r="G11" s="1214"/>
      <c r="H11" s="1216"/>
      <c r="I11" s="1214">
        <f t="shared" si="0"/>
        <v>0</v>
      </c>
      <c r="J11" s="1216">
        <f t="shared" si="1"/>
        <v>0</v>
      </c>
      <c r="K11" s="1214">
        <f>EAST!K11+WEST!K11+NORTH!K11+SOUTH!K11</f>
        <v>0</v>
      </c>
      <c r="L11" s="1216">
        <f>EAST!L11+WEST!L11+NORTH!L11+SOUTH!L11</f>
        <v>0</v>
      </c>
      <c r="M11" s="1219"/>
      <c r="N11" s="1219"/>
      <c r="O11" s="1220"/>
      <c r="P11" s="1214">
        <f>EAST!P11+WEST!P11+NORTH!P11+SOUTH!P11</f>
        <v>0</v>
      </c>
      <c r="Q11" s="1216">
        <f>EAST!Q11+WEST!Q11+NORTH!Q11+SOUTH!Q11</f>
        <v>0</v>
      </c>
      <c r="R11" s="1214">
        <f>EAST!R11+WEST!R11+NORTH!R11+SOUTH!R11</f>
        <v>0</v>
      </c>
      <c r="S11" s="1216">
        <f>EAST!S11+WEST!S11+NORTH!S11+SOUTH!S11</f>
        <v>0</v>
      </c>
      <c r="T11" s="1214"/>
      <c r="U11" s="1216">
        <f>EAST!U11+WEST!U11+NORTH!U11+SOUTH!U11</f>
        <v>0</v>
      </c>
      <c r="V11" s="1219"/>
      <c r="W11" s="1219"/>
      <c r="X11" s="1220"/>
      <c r="Y11" s="1211">
        <f>EAST!Y11+WEST!Y11+NORTH!Y11+SOUTH!Y11</f>
        <v>0</v>
      </c>
      <c r="Z11" s="1204">
        <f>EAST!Z11+WEST!Z11+NORTH!Z11+SOUTH!Z11</f>
        <v>0</v>
      </c>
      <c r="AA11" s="1211">
        <f>EAST!AA11+WEST!AA11+NORTH!AA11+SOUTH!AA11</f>
        <v>0</v>
      </c>
      <c r="AB11" s="1204">
        <f>EAST!AB11+WEST!AB11+NORTH!AB11+SOUTH!AB11</f>
        <v>0</v>
      </c>
      <c r="AC11" s="1218"/>
      <c r="AD11" s="1197" t="b">
        <f t="shared" si="2"/>
        <v>1</v>
      </c>
      <c r="AE11" s="1197" t="b">
        <f t="shared" si="3"/>
        <v>1</v>
      </c>
    </row>
    <row r="12" spans="1:31" ht="39">
      <c r="A12" s="1204">
        <v>1.06</v>
      </c>
      <c r="B12" s="1222" t="s">
        <v>11</v>
      </c>
      <c r="C12" s="1214">
        <f>SUM(EAST:SOUTH!C12)</f>
        <v>0</v>
      </c>
      <c r="D12" s="1215">
        <f>SUM(EAST:SOUTH!D12)</f>
        <v>0</v>
      </c>
      <c r="E12" s="1214">
        <f>SUM(EAST:SOUTH!E12)</f>
        <v>0</v>
      </c>
      <c r="F12" s="1216">
        <f>SUM(EAST:SOUTH!F12)</f>
        <v>0</v>
      </c>
      <c r="G12" s="1214"/>
      <c r="H12" s="1216"/>
      <c r="I12" s="1214">
        <f t="shared" si="0"/>
        <v>0</v>
      </c>
      <c r="J12" s="1216">
        <f t="shared" si="1"/>
        <v>0</v>
      </c>
      <c r="K12" s="1214">
        <f>EAST!K12+WEST!K12+NORTH!K12+SOUTH!K12</f>
        <v>0</v>
      </c>
      <c r="L12" s="1216">
        <f>EAST!L12+WEST!L12+NORTH!L12+SOUTH!L12</f>
        <v>0</v>
      </c>
      <c r="M12" s="1223"/>
      <c r="N12" s="1223"/>
      <c r="O12" s="1224"/>
      <c r="P12" s="1214">
        <f>EAST!P12+WEST!P12+NORTH!P12+SOUTH!P12</f>
        <v>0</v>
      </c>
      <c r="Q12" s="1216">
        <f>EAST!Q12+WEST!Q12+NORTH!Q12+SOUTH!Q12</f>
        <v>0</v>
      </c>
      <c r="R12" s="1214">
        <f>EAST!R12+WEST!R12+NORTH!R12+SOUTH!R12</f>
        <v>0</v>
      </c>
      <c r="S12" s="1216">
        <f>EAST!S12+WEST!S12+NORTH!S12+SOUTH!S12</f>
        <v>0</v>
      </c>
      <c r="T12" s="1214"/>
      <c r="U12" s="1216">
        <f>EAST!U12+WEST!U12+NORTH!U12+SOUTH!U12</f>
        <v>0</v>
      </c>
      <c r="V12" s="1223"/>
      <c r="W12" s="1223"/>
      <c r="X12" s="1224"/>
      <c r="Y12" s="1211">
        <f>EAST!Y12+WEST!Y12+NORTH!Y12+SOUTH!Y12</f>
        <v>0</v>
      </c>
      <c r="Z12" s="1204">
        <f>EAST!Z12+WEST!Z12+NORTH!Z12+SOUTH!Z12</f>
        <v>0</v>
      </c>
      <c r="AA12" s="1211">
        <f>EAST!AA12+WEST!AA12+NORTH!AA12+SOUTH!AA12</f>
        <v>0</v>
      </c>
      <c r="AB12" s="1204">
        <f>EAST!AB12+WEST!AB12+NORTH!AB12+SOUTH!AB12</f>
        <v>0</v>
      </c>
      <c r="AC12" s="1218"/>
      <c r="AD12" s="1197" t="b">
        <f t="shared" si="2"/>
        <v>1</v>
      </c>
      <c r="AE12" s="1197" t="b">
        <f t="shared" si="3"/>
        <v>1</v>
      </c>
    </row>
    <row r="13" spans="1:31" ht="39">
      <c r="A13" s="1204">
        <v>1.07</v>
      </c>
      <c r="B13" s="1222" t="s">
        <v>12</v>
      </c>
      <c r="C13" s="1214">
        <f>SUM(EAST:SOUTH!C13)</f>
        <v>0</v>
      </c>
      <c r="D13" s="1215">
        <f>SUM(EAST:SOUTH!D13)</f>
        <v>0</v>
      </c>
      <c r="E13" s="1214">
        <f>SUM(EAST:SOUTH!E13)</f>
        <v>0</v>
      </c>
      <c r="F13" s="1216">
        <f>SUM(EAST:SOUTH!F13)</f>
        <v>0</v>
      </c>
      <c r="G13" s="1214"/>
      <c r="H13" s="1216"/>
      <c r="I13" s="1214">
        <f t="shared" si="0"/>
        <v>0</v>
      </c>
      <c r="J13" s="1216">
        <f t="shared" si="1"/>
        <v>0</v>
      </c>
      <c r="K13" s="1214">
        <f>EAST!K13+WEST!K13+NORTH!K13+SOUTH!K13</f>
        <v>0</v>
      </c>
      <c r="L13" s="1216">
        <f>EAST!L13+WEST!L13+NORTH!L13+SOUTH!L13</f>
        <v>0</v>
      </c>
      <c r="M13" s="1223"/>
      <c r="N13" s="1223"/>
      <c r="O13" s="1224"/>
      <c r="P13" s="1214">
        <f>EAST!P13+WEST!P13+NORTH!P13+SOUTH!P13</f>
        <v>0</v>
      </c>
      <c r="Q13" s="1216">
        <f>EAST!Q13+WEST!Q13+NORTH!Q13+SOUTH!Q13</f>
        <v>0</v>
      </c>
      <c r="R13" s="1214">
        <f>EAST!R13+WEST!R13+NORTH!R13+SOUTH!R13</f>
        <v>0</v>
      </c>
      <c r="S13" s="1216">
        <f>EAST!S13+WEST!S13+NORTH!S13+SOUTH!S13</f>
        <v>0</v>
      </c>
      <c r="T13" s="1214"/>
      <c r="U13" s="1216">
        <f>EAST!U13+WEST!U13+NORTH!U13+SOUTH!U13</f>
        <v>0</v>
      </c>
      <c r="V13" s="1223"/>
      <c r="W13" s="1223"/>
      <c r="X13" s="1224"/>
      <c r="Y13" s="1211">
        <f>EAST!Y13+WEST!Y13+NORTH!Y13+SOUTH!Y13</f>
        <v>0</v>
      </c>
      <c r="Z13" s="1204">
        <f>EAST!Z13+WEST!Z13+NORTH!Z13+SOUTH!Z13</f>
        <v>0</v>
      </c>
      <c r="AA13" s="1211">
        <f>EAST!AA13+WEST!AA13+NORTH!AA13+SOUTH!AA13</f>
        <v>0</v>
      </c>
      <c r="AB13" s="1204">
        <f>EAST!AB13+WEST!AB13+NORTH!AB13+SOUTH!AB13</f>
        <v>0</v>
      </c>
      <c r="AC13" s="1218"/>
      <c r="AD13" s="1197" t="b">
        <f t="shared" si="2"/>
        <v>1</v>
      </c>
      <c r="AE13" s="1197" t="b">
        <f t="shared" si="3"/>
        <v>1</v>
      </c>
    </row>
    <row r="14" spans="1:31" ht="39">
      <c r="A14" s="1211">
        <v>2</v>
      </c>
      <c r="B14" s="1225" t="s">
        <v>13</v>
      </c>
      <c r="C14" s="1214"/>
      <c r="D14" s="1215"/>
      <c r="E14" s="1214"/>
      <c r="F14" s="1216"/>
      <c r="G14" s="1214"/>
      <c r="H14" s="1216"/>
      <c r="I14" s="1214">
        <f t="shared" si="0"/>
        <v>0</v>
      </c>
      <c r="J14" s="1216">
        <f t="shared" si="1"/>
        <v>0</v>
      </c>
      <c r="K14" s="1214"/>
      <c r="L14" s="1216"/>
      <c r="M14" s="1226"/>
      <c r="N14" s="1226"/>
      <c r="O14" s="1227"/>
      <c r="P14" s="1214"/>
      <c r="Q14" s="1216"/>
      <c r="R14" s="1214"/>
      <c r="S14" s="1216"/>
      <c r="T14" s="1214"/>
      <c r="U14" s="1216"/>
      <c r="V14" s="1226"/>
      <c r="W14" s="1226"/>
      <c r="X14" s="1227"/>
      <c r="Y14" s="1211"/>
      <c r="Z14" s="1204"/>
      <c r="AA14" s="1211"/>
      <c r="AB14" s="1204"/>
      <c r="AC14" s="1218"/>
      <c r="AD14" s="1197" t="b">
        <f t="shared" si="2"/>
        <v>1</v>
      </c>
      <c r="AE14" s="1197" t="b">
        <f t="shared" si="3"/>
        <v>1</v>
      </c>
    </row>
    <row r="15" spans="1:31">
      <c r="A15" s="1211"/>
      <c r="B15" s="1225" t="s">
        <v>260</v>
      </c>
      <c r="C15" s="1214"/>
      <c r="D15" s="1215"/>
      <c r="E15" s="1214"/>
      <c r="F15" s="1216"/>
      <c r="G15" s="1214"/>
      <c r="H15" s="1216"/>
      <c r="I15" s="1214">
        <f t="shared" si="0"/>
        <v>0</v>
      </c>
      <c r="J15" s="1216">
        <f t="shared" si="1"/>
        <v>0</v>
      </c>
      <c r="K15" s="1214"/>
      <c r="L15" s="1216"/>
      <c r="M15" s="1226"/>
      <c r="N15" s="1226"/>
      <c r="O15" s="1227"/>
      <c r="P15" s="1214"/>
      <c r="Q15" s="1216"/>
      <c r="R15" s="1214"/>
      <c r="S15" s="1216"/>
      <c r="T15" s="1214"/>
      <c r="U15" s="1216"/>
      <c r="V15" s="1226"/>
      <c r="W15" s="1226"/>
      <c r="X15" s="1227"/>
      <c r="Y15" s="1211"/>
      <c r="Z15" s="1204"/>
      <c r="AA15" s="1211"/>
      <c r="AB15" s="1204"/>
      <c r="AC15" s="1218"/>
      <c r="AD15" s="1197" t="b">
        <f t="shared" si="2"/>
        <v>1</v>
      </c>
      <c r="AE15" s="1197" t="b">
        <f t="shared" si="3"/>
        <v>1</v>
      </c>
    </row>
    <row r="16" spans="1:31" ht="39">
      <c r="A16" s="1204"/>
      <c r="B16" s="1228" t="s">
        <v>14</v>
      </c>
      <c r="C16" s="1214"/>
      <c r="D16" s="1215"/>
      <c r="E16" s="1214"/>
      <c r="F16" s="1216"/>
      <c r="G16" s="1214"/>
      <c r="H16" s="1216"/>
      <c r="I16" s="1214">
        <f t="shared" si="0"/>
        <v>0</v>
      </c>
      <c r="J16" s="1216">
        <f t="shared" si="1"/>
        <v>0</v>
      </c>
      <c r="K16" s="1214"/>
      <c r="L16" s="1216"/>
      <c r="M16" s="1229"/>
      <c r="N16" s="1229"/>
      <c r="O16" s="1230"/>
      <c r="P16" s="1214"/>
      <c r="Q16" s="1216"/>
      <c r="R16" s="1214"/>
      <c r="S16" s="1216"/>
      <c r="T16" s="1214"/>
      <c r="U16" s="1216"/>
      <c r="V16" s="1229"/>
      <c r="W16" s="1229"/>
      <c r="X16" s="1230"/>
      <c r="Y16" s="1211"/>
      <c r="Z16" s="1204"/>
      <c r="AA16" s="1211"/>
      <c r="AB16" s="1204"/>
      <c r="AC16" s="1218"/>
      <c r="AD16" s="1197" t="b">
        <f t="shared" si="2"/>
        <v>1</v>
      </c>
      <c r="AE16" s="1197" t="b">
        <f t="shared" si="3"/>
        <v>1</v>
      </c>
    </row>
    <row r="17" spans="1:31" ht="39">
      <c r="A17" s="1204">
        <v>2.0099999999999998</v>
      </c>
      <c r="B17" s="1221" t="s">
        <v>155</v>
      </c>
      <c r="C17" s="1214">
        <f>SUM(EAST:SOUTH!C17)</f>
        <v>0</v>
      </c>
      <c r="D17" s="1215">
        <f>SUM(EAST:SOUTH!D17)</f>
        <v>0</v>
      </c>
      <c r="E17" s="1214">
        <f>SUM(EAST:SOUTH!E17)</f>
        <v>0</v>
      </c>
      <c r="F17" s="1216">
        <f>SUM(EAST:SOUTH!F17)</f>
        <v>0</v>
      </c>
      <c r="G17" s="1214"/>
      <c r="H17" s="1216"/>
      <c r="I17" s="1214">
        <f t="shared" si="0"/>
        <v>0</v>
      </c>
      <c r="J17" s="1216">
        <f t="shared" si="1"/>
        <v>0</v>
      </c>
      <c r="K17" s="1214">
        <f>EAST!K17+WEST!K17+NORTH!K17+SOUTH!K17</f>
        <v>0</v>
      </c>
      <c r="L17" s="1216">
        <f>EAST!L17+WEST!L17+NORTH!L17+SOUTH!L17</f>
        <v>0</v>
      </c>
      <c r="M17" s="1219"/>
      <c r="N17" s="1219"/>
      <c r="O17" s="1220">
        <v>2</v>
      </c>
      <c r="P17" s="1214">
        <f>EAST!P17+WEST!P17+NORTH!P17+SOUTH!P17</f>
        <v>0</v>
      </c>
      <c r="Q17" s="1216">
        <f>EAST!Q17+WEST!Q17+NORTH!Q17+SOUTH!Q17</f>
        <v>0</v>
      </c>
      <c r="R17" s="1214">
        <f>EAST!R17+WEST!R17+NORTH!R17+SOUTH!R17</f>
        <v>0</v>
      </c>
      <c r="S17" s="1216">
        <f>EAST!S17+WEST!S17+NORTH!S17+SOUTH!S17</f>
        <v>0</v>
      </c>
      <c r="T17" s="1214"/>
      <c r="U17" s="1216">
        <f>EAST!U17+WEST!U17+NORTH!U17+SOUTH!U17</f>
        <v>0</v>
      </c>
      <c r="V17" s="1219"/>
      <c r="W17" s="1219"/>
      <c r="X17" s="1220">
        <v>2</v>
      </c>
      <c r="Y17" s="1211">
        <f>EAST!Y17+WEST!Y17+NORTH!Y17+SOUTH!Y17</f>
        <v>0</v>
      </c>
      <c r="Z17" s="1204">
        <f>EAST!Z17+WEST!Z17+NORTH!Z17+SOUTH!Z17</f>
        <v>0</v>
      </c>
      <c r="AA17" s="1211">
        <f>EAST!AA17+WEST!AA17+NORTH!AA17+SOUTH!AA17</f>
        <v>0</v>
      </c>
      <c r="AB17" s="1204">
        <f>EAST!AB17+WEST!AB17+NORTH!AB17+SOUTH!AB17</f>
        <v>0</v>
      </c>
      <c r="AC17" s="1218"/>
      <c r="AD17" s="1197" t="b">
        <f t="shared" si="2"/>
        <v>1</v>
      </c>
      <c r="AE17" s="1197" t="b">
        <f t="shared" si="3"/>
        <v>1</v>
      </c>
    </row>
    <row r="18" spans="1:31" ht="39">
      <c r="A18" s="1204">
        <v>2.02</v>
      </c>
      <c r="B18" s="1221" t="s">
        <v>15</v>
      </c>
      <c r="C18" s="1214">
        <f>SUM(EAST:SOUTH!C18)</f>
        <v>0</v>
      </c>
      <c r="D18" s="1215">
        <f>SUM(EAST:SOUTH!D18)</f>
        <v>0</v>
      </c>
      <c r="E18" s="1214">
        <f>SUM(EAST:SOUTH!E18)</f>
        <v>0</v>
      </c>
      <c r="F18" s="1216">
        <f>SUM(EAST:SOUTH!F18)</f>
        <v>0</v>
      </c>
      <c r="G18" s="1214"/>
      <c r="H18" s="1216"/>
      <c r="I18" s="1214">
        <f t="shared" si="0"/>
        <v>0</v>
      </c>
      <c r="J18" s="1216">
        <f t="shared" si="1"/>
        <v>0</v>
      </c>
      <c r="K18" s="1214">
        <f>EAST!K18+WEST!K18+NORTH!K18+SOUTH!K18</f>
        <v>0</v>
      </c>
      <c r="L18" s="1216">
        <f>EAST!L18+WEST!L18+NORTH!L18+SOUTH!L18</f>
        <v>0</v>
      </c>
      <c r="M18" s="1219"/>
      <c r="N18" s="1219"/>
      <c r="O18" s="1220">
        <v>3</v>
      </c>
      <c r="P18" s="1214">
        <f>EAST!P18+WEST!P18+NORTH!P18+SOUTH!P18</f>
        <v>0</v>
      </c>
      <c r="Q18" s="1216">
        <f>EAST!Q18+WEST!Q18+NORTH!Q18+SOUTH!Q18</f>
        <v>0</v>
      </c>
      <c r="R18" s="1214">
        <f>EAST!R18+WEST!R18+NORTH!R18+SOUTH!R18</f>
        <v>0</v>
      </c>
      <c r="S18" s="1216">
        <f>EAST!S18+WEST!S18+NORTH!S18+SOUTH!S18</f>
        <v>0</v>
      </c>
      <c r="T18" s="1214"/>
      <c r="U18" s="1216">
        <f>EAST!U18+WEST!U18+NORTH!U18+SOUTH!U18</f>
        <v>0</v>
      </c>
      <c r="V18" s="1219"/>
      <c r="W18" s="1219"/>
      <c r="X18" s="1220">
        <v>3</v>
      </c>
      <c r="Y18" s="1211">
        <f>EAST!Y18+WEST!Y18+NORTH!Y18+SOUTH!Y18</f>
        <v>0</v>
      </c>
      <c r="Z18" s="1204">
        <f>EAST!Z18+WEST!Z18+NORTH!Z18+SOUTH!Z18</f>
        <v>0</v>
      </c>
      <c r="AA18" s="1211">
        <f>EAST!AA18+WEST!AA18+NORTH!AA18+SOUTH!AA18</f>
        <v>0</v>
      </c>
      <c r="AB18" s="1204">
        <f>EAST!AB18+WEST!AB18+NORTH!AB18+SOUTH!AB18</f>
        <v>0</v>
      </c>
      <c r="AC18" s="1218"/>
      <c r="AD18" s="1197" t="b">
        <f t="shared" si="2"/>
        <v>1</v>
      </c>
      <c r="AE18" s="1197" t="b">
        <f t="shared" si="3"/>
        <v>1</v>
      </c>
    </row>
    <row r="19" spans="1:31">
      <c r="A19" s="1204">
        <v>2.0299999999999998</v>
      </c>
      <c r="B19" s="1221" t="s">
        <v>156</v>
      </c>
      <c r="C19" s="1214">
        <f>SUM(EAST:SOUTH!C19)</f>
        <v>0</v>
      </c>
      <c r="D19" s="1215">
        <f>SUM(EAST:SOUTH!D19)</f>
        <v>0</v>
      </c>
      <c r="E19" s="1214">
        <f>SUM(EAST:SOUTH!E19)</f>
        <v>0</v>
      </c>
      <c r="F19" s="1216">
        <f>SUM(EAST:SOUTH!F19)</f>
        <v>0</v>
      </c>
      <c r="G19" s="1214"/>
      <c r="H19" s="1216"/>
      <c r="I19" s="1214">
        <f t="shared" si="0"/>
        <v>0</v>
      </c>
      <c r="J19" s="1216">
        <f t="shared" si="1"/>
        <v>0</v>
      </c>
      <c r="K19" s="1214">
        <f>EAST!K19+WEST!K19+NORTH!K19+SOUTH!K19</f>
        <v>0</v>
      </c>
      <c r="L19" s="1216">
        <f>EAST!L19+WEST!L19+NORTH!L19+SOUTH!L19</f>
        <v>0</v>
      </c>
      <c r="M19" s="1219"/>
      <c r="N19" s="1219"/>
      <c r="O19" s="1220">
        <v>0.375</v>
      </c>
      <c r="P19" s="1214">
        <f>EAST!P19+WEST!P19+NORTH!P19+SOUTH!P19</f>
        <v>0</v>
      </c>
      <c r="Q19" s="1216">
        <f>EAST!Q19+WEST!Q19+NORTH!Q19+SOUTH!Q19</f>
        <v>0</v>
      </c>
      <c r="R19" s="1214">
        <f>EAST!R19+WEST!R19+NORTH!R19+SOUTH!R19</f>
        <v>0</v>
      </c>
      <c r="S19" s="1216">
        <f>EAST!S19+WEST!S19+NORTH!S19+SOUTH!S19</f>
        <v>0</v>
      </c>
      <c r="T19" s="1214"/>
      <c r="U19" s="1216">
        <f>EAST!U19+WEST!U19+NORTH!U19+SOUTH!U19</f>
        <v>0</v>
      </c>
      <c r="V19" s="1219"/>
      <c r="W19" s="1219"/>
      <c r="X19" s="1220">
        <v>0.375</v>
      </c>
      <c r="Y19" s="1211">
        <f>EAST!Y19+WEST!Y19+NORTH!Y19+SOUTH!Y19</f>
        <v>0</v>
      </c>
      <c r="Z19" s="1204">
        <f>EAST!Z19+WEST!Z19+NORTH!Z19+SOUTH!Z19</f>
        <v>0</v>
      </c>
      <c r="AA19" s="1211">
        <f>EAST!AA19+WEST!AA19+NORTH!AA19+SOUTH!AA19</f>
        <v>0</v>
      </c>
      <c r="AB19" s="1204">
        <f>EAST!AB19+WEST!AB19+NORTH!AB19+SOUTH!AB19</f>
        <v>0</v>
      </c>
      <c r="AC19" s="1218"/>
      <c r="AD19" s="1197" t="b">
        <f t="shared" si="2"/>
        <v>1</v>
      </c>
      <c r="AE19" s="1197" t="b">
        <f t="shared" si="3"/>
        <v>1</v>
      </c>
    </row>
    <row r="20" spans="1:31" ht="39">
      <c r="A20" s="1204">
        <v>2.04</v>
      </c>
      <c r="B20" s="1221" t="s">
        <v>157</v>
      </c>
      <c r="C20" s="1214">
        <f>SUM(EAST:SOUTH!C20)</f>
        <v>0</v>
      </c>
      <c r="D20" s="1215">
        <f>SUM(EAST:SOUTH!D20)</f>
        <v>0</v>
      </c>
      <c r="E20" s="1214">
        <f>SUM(EAST:SOUTH!E20)</f>
        <v>0</v>
      </c>
      <c r="F20" s="1216">
        <f>SUM(EAST:SOUTH!F20)</f>
        <v>0</v>
      </c>
      <c r="G20" s="1214"/>
      <c r="H20" s="1216"/>
      <c r="I20" s="1214">
        <f t="shared" si="0"/>
        <v>0</v>
      </c>
      <c r="J20" s="1216">
        <f t="shared" si="1"/>
        <v>0</v>
      </c>
      <c r="K20" s="1214">
        <f>EAST!K20+WEST!K20+NORTH!K20+SOUTH!K20</f>
        <v>0</v>
      </c>
      <c r="L20" s="1216">
        <f>EAST!L20+WEST!L20+NORTH!L20+SOUTH!L20</f>
        <v>0</v>
      </c>
      <c r="M20" s="1219"/>
      <c r="N20" s="1219"/>
      <c r="O20" s="1220"/>
      <c r="P20" s="1214">
        <f>EAST!P20+WEST!P20+NORTH!P20+SOUTH!P20</f>
        <v>0</v>
      </c>
      <c r="Q20" s="1216">
        <f>EAST!Q20+WEST!Q20+NORTH!Q20+SOUTH!Q20</f>
        <v>0</v>
      </c>
      <c r="R20" s="1214">
        <f>EAST!R20+WEST!R20+NORTH!R20+SOUTH!R20</f>
        <v>0</v>
      </c>
      <c r="S20" s="1216">
        <f>EAST!S20+WEST!S20+NORTH!S20+SOUTH!S20</f>
        <v>0</v>
      </c>
      <c r="T20" s="1214"/>
      <c r="U20" s="1216">
        <f>EAST!U20+WEST!U20+NORTH!U20+SOUTH!U20</f>
        <v>0</v>
      </c>
      <c r="V20" s="1219"/>
      <c r="W20" s="1219"/>
      <c r="X20" s="1220"/>
      <c r="Y20" s="1211">
        <f>EAST!Y20+WEST!Y20+NORTH!Y20+SOUTH!Y20</f>
        <v>0</v>
      </c>
      <c r="Z20" s="1204">
        <f>EAST!Z20+WEST!Z20+NORTH!Z20+SOUTH!Z20</f>
        <v>0</v>
      </c>
      <c r="AA20" s="1211">
        <f>EAST!AA20+WEST!AA20+NORTH!AA20+SOUTH!AA20</f>
        <v>0</v>
      </c>
      <c r="AB20" s="1204">
        <f>EAST!AB20+WEST!AB20+NORTH!AB20+SOUTH!AB20</f>
        <v>0</v>
      </c>
      <c r="AC20" s="1218"/>
      <c r="AD20" s="1197" t="b">
        <f t="shared" si="2"/>
        <v>1</v>
      </c>
      <c r="AE20" s="1197" t="b">
        <f t="shared" si="3"/>
        <v>1</v>
      </c>
    </row>
    <row r="21" spans="1:31" s="1231" customFormat="1">
      <c r="A21" s="1200"/>
      <c r="B21" s="1229" t="s">
        <v>235</v>
      </c>
      <c r="C21" s="1214">
        <f>SUM(EAST:SOUTH!C21)</f>
        <v>0</v>
      </c>
      <c r="D21" s="1215">
        <f>SUM(EAST:SOUTH!D21)</f>
        <v>0</v>
      </c>
      <c r="E21" s="1214">
        <f>SUM(EAST:SOUTH!E21)</f>
        <v>0</v>
      </c>
      <c r="F21" s="1216">
        <f>SUM(EAST:SOUTH!F21)</f>
        <v>0</v>
      </c>
      <c r="G21" s="1239"/>
      <c r="H21" s="1239"/>
      <c r="I21" s="1214">
        <f t="shared" si="0"/>
        <v>0</v>
      </c>
      <c r="J21" s="1216">
        <f t="shared" si="1"/>
        <v>0</v>
      </c>
      <c r="K21" s="1239">
        <f t="shared" ref="K21:S21" si="4">SUM(K17:K20)</f>
        <v>0</v>
      </c>
      <c r="L21" s="1210">
        <f t="shared" si="4"/>
        <v>0</v>
      </c>
      <c r="M21" s="1239">
        <f t="shared" si="4"/>
        <v>0</v>
      </c>
      <c r="N21" s="1239">
        <f t="shared" si="4"/>
        <v>0</v>
      </c>
      <c r="O21" s="1239"/>
      <c r="P21" s="1239">
        <f t="shared" si="4"/>
        <v>0</v>
      </c>
      <c r="Q21" s="1210">
        <f t="shared" si="4"/>
        <v>0</v>
      </c>
      <c r="R21" s="1239">
        <f t="shared" si="4"/>
        <v>0</v>
      </c>
      <c r="S21" s="1210">
        <f t="shared" si="4"/>
        <v>0</v>
      </c>
      <c r="T21" s="1239"/>
      <c r="U21" s="1210">
        <f t="shared" ref="U21:W21" si="5">SUM(U17:U20)</f>
        <v>0</v>
      </c>
      <c r="V21" s="1239">
        <f t="shared" si="5"/>
        <v>0</v>
      </c>
      <c r="W21" s="1239">
        <f t="shared" si="5"/>
        <v>0</v>
      </c>
      <c r="X21" s="1239"/>
      <c r="Y21" s="1198">
        <f t="shared" ref="Y21:AB21" si="6">SUM(Y17:Y20)</f>
        <v>0</v>
      </c>
      <c r="Z21" s="1200">
        <f t="shared" si="6"/>
        <v>0</v>
      </c>
      <c r="AA21" s="1198">
        <f t="shared" si="6"/>
        <v>0</v>
      </c>
      <c r="AB21" s="1200">
        <f t="shared" si="6"/>
        <v>0</v>
      </c>
      <c r="AC21" s="1240"/>
      <c r="AD21" s="1197" t="b">
        <f t="shared" si="2"/>
        <v>1</v>
      </c>
      <c r="AE21" s="1197" t="b">
        <f t="shared" si="3"/>
        <v>1</v>
      </c>
    </row>
    <row r="22" spans="1:31">
      <c r="A22" s="1204"/>
      <c r="B22" s="1228" t="s">
        <v>331</v>
      </c>
      <c r="C22" s="1214">
        <f>SUM(EAST:SOUTH!C22)</f>
        <v>0</v>
      </c>
      <c r="D22" s="1215">
        <f>SUM(EAST:SOUTH!D22)</f>
        <v>0</v>
      </c>
      <c r="E22" s="1214">
        <f>SUM(EAST:SOUTH!E22)</f>
        <v>0</v>
      </c>
      <c r="F22" s="1216">
        <f>SUM(EAST:SOUTH!F22)</f>
        <v>0</v>
      </c>
      <c r="G22" s="1214"/>
      <c r="H22" s="1216"/>
      <c r="I22" s="1214">
        <f t="shared" si="0"/>
        <v>0</v>
      </c>
      <c r="J22" s="1216">
        <f t="shared" si="1"/>
        <v>0</v>
      </c>
      <c r="K22" s="1214"/>
      <c r="L22" s="1216"/>
      <c r="M22" s="1229"/>
      <c r="N22" s="1229"/>
      <c r="O22" s="1230"/>
      <c r="P22" s="1214"/>
      <c r="Q22" s="1216"/>
      <c r="R22" s="1214"/>
      <c r="S22" s="1216"/>
      <c r="T22" s="1214"/>
      <c r="U22" s="1216"/>
      <c r="V22" s="1229"/>
      <c r="W22" s="1229"/>
      <c r="X22" s="1230"/>
      <c r="Y22" s="1211"/>
      <c r="Z22" s="1204"/>
      <c r="AA22" s="1211"/>
      <c r="AB22" s="1204"/>
      <c r="AC22" s="1218"/>
      <c r="AD22" s="1197" t="b">
        <f t="shared" si="2"/>
        <v>1</v>
      </c>
      <c r="AE22" s="1197" t="b">
        <f t="shared" si="3"/>
        <v>1</v>
      </c>
    </row>
    <row r="23" spans="1:31" ht="39">
      <c r="A23" s="1204">
        <v>2.0499999999999998</v>
      </c>
      <c r="B23" s="1232" t="s">
        <v>247</v>
      </c>
      <c r="C23" s="1214">
        <f>SUM(EAST:SOUTH!C23)</f>
        <v>0</v>
      </c>
      <c r="D23" s="1215">
        <f>SUM(EAST:SOUTH!D23)</f>
        <v>0</v>
      </c>
      <c r="E23" s="1214">
        <f>SUM(EAST:SOUTH!E23)</f>
        <v>0</v>
      </c>
      <c r="F23" s="1216">
        <f>SUM(EAST:SOUTH!F23)</f>
        <v>0</v>
      </c>
      <c r="G23" s="1214"/>
      <c r="H23" s="1216"/>
      <c r="I23" s="1214">
        <f t="shared" si="0"/>
        <v>0</v>
      </c>
      <c r="J23" s="1216">
        <f t="shared" si="1"/>
        <v>0</v>
      </c>
      <c r="K23" s="1214">
        <f>EAST!K23+WEST!K23+NORTH!K23+SOUTH!K23</f>
        <v>0</v>
      </c>
      <c r="L23" s="1216">
        <f>EAST!L23+WEST!L23+NORTH!L23+SOUTH!L23</f>
        <v>0</v>
      </c>
      <c r="M23" s="1233"/>
      <c r="N23" s="1233"/>
      <c r="O23" s="1220">
        <v>9</v>
      </c>
      <c r="P23" s="1214">
        <f>EAST!P23+WEST!P23+NORTH!P23+SOUTH!P23</f>
        <v>0</v>
      </c>
      <c r="Q23" s="1216">
        <f>EAST!Q23+WEST!Q23+NORTH!Q23+SOUTH!Q23</f>
        <v>0</v>
      </c>
      <c r="R23" s="1214">
        <f>EAST!R23+WEST!R23+NORTH!R23+SOUTH!R23</f>
        <v>0</v>
      </c>
      <c r="S23" s="1216">
        <f>EAST!S23+WEST!S23+NORTH!S23+SOUTH!S23</f>
        <v>0</v>
      </c>
      <c r="T23" s="1214"/>
      <c r="U23" s="1216">
        <f>EAST!U23+WEST!U23+NORTH!U23+SOUTH!U23</f>
        <v>0</v>
      </c>
      <c r="V23" s="1233"/>
      <c r="W23" s="1233"/>
      <c r="X23" s="1220">
        <v>9</v>
      </c>
      <c r="Y23" s="1211">
        <f>EAST!Y23+WEST!Y23+NORTH!Y23+SOUTH!Y23</f>
        <v>0</v>
      </c>
      <c r="Z23" s="1204">
        <f>EAST!Z23+WEST!Z23+NORTH!Z23+SOUTH!Z23</f>
        <v>0</v>
      </c>
      <c r="AA23" s="1211">
        <f>EAST!AA23+WEST!AA23+NORTH!AA23+SOUTH!AA23</f>
        <v>0</v>
      </c>
      <c r="AB23" s="1204">
        <f>EAST!AB23+WEST!AB23+NORTH!AB23+SOUTH!AB23</f>
        <v>0</v>
      </c>
      <c r="AC23" s="1218"/>
      <c r="AD23" s="1197" t="b">
        <f t="shared" si="2"/>
        <v>1</v>
      </c>
      <c r="AE23" s="1197" t="b">
        <f t="shared" si="3"/>
        <v>1</v>
      </c>
    </row>
    <row r="24" spans="1:31" ht="39">
      <c r="A24" s="1204">
        <v>2.06</v>
      </c>
      <c r="B24" s="1232" t="s">
        <v>170</v>
      </c>
      <c r="C24" s="1214">
        <f>SUM(EAST:SOUTH!C24)</f>
        <v>0</v>
      </c>
      <c r="D24" s="1215">
        <f>SUM(EAST:SOUTH!D24)</f>
        <v>0</v>
      </c>
      <c r="E24" s="1214">
        <f>SUM(EAST:SOUTH!E24)</f>
        <v>0</v>
      </c>
      <c r="F24" s="1216">
        <f>SUM(EAST:SOUTH!F24)</f>
        <v>0</v>
      </c>
      <c r="G24" s="1214"/>
      <c r="H24" s="1216"/>
      <c r="I24" s="1214">
        <f t="shared" si="0"/>
        <v>0</v>
      </c>
      <c r="J24" s="1216">
        <f t="shared" si="1"/>
        <v>0</v>
      </c>
      <c r="K24" s="1214">
        <f>EAST!K24+WEST!K24+NORTH!K24+SOUTH!K24</f>
        <v>0</v>
      </c>
      <c r="L24" s="1216">
        <f>EAST!L24+WEST!L24+NORTH!L24+SOUTH!L24</f>
        <v>0</v>
      </c>
      <c r="M24" s="1233"/>
      <c r="N24" s="1233"/>
      <c r="O24" s="1220">
        <v>0.6</v>
      </c>
      <c r="P24" s="1214">
        <f>EAST!P24+WEST!P24+NORTH!P24+SOUTH!P24</f>
        <v>0</v>
      </c>
      <c r="Q24" s="1216">
        <f>EAST!Q24+WEST!Q24+NORTH!Q24+SOUTH!Q24</f>
        <v>0</v>
      </c>
      <c r="R24" s="1214">
        <f>EAST!R24+WEST!R24+NORTH!R24+SOUTH!R24</f>
        <v>0</v>
      </c>
      <c r="S24" s="1216">
        <f>EAST!S24+WEST!S24+NORTH!S24+SOUTH!S24</f>
        <v>0</v>
      </c>
      <c r="T24" s="1214"/>
      <c r="U24" s="1216">
        <f>EAST!U24+WEST!U24+NORTH!U24+SOUTH!U24</f>
        <v>0</v>
      </c>
      <c r="V24" s="1233"/>
      <c r="W24" s="1233"/>
      <c r="X24" s="1220">
        <v>0.6</v>
      </c>
      <c r="Y24" s="1211">
        <f>EAST!Y24+WEST!Y24+NORTH!Y24+SOUTH!Y24</f>
        <v>0</v>
      </c>
      <c r="Z24" s="1204">
        <f>EAST!Z24+WEST!Z24+NORTH!Z24+SOUTH!Z24</f>
        <v>0</v>
      </c>
      <c r="AA24" s="1211">
        <f>EAST!AA24+WEST!AA24+NORTH!AA24+SOUTH!AA24</f>
        <v>0</v>
      </c>
      <c r="AB24" s="1204">
        <f>EAST!AB24+WEST!AB24+NORTH!AB24+SOUTH!AB24</f>
        <v>0</v>
      </c>
      <c r="AC24" s="1218"/>
      <c r="AD24" s="1197" t="b">
        <f t="shared" si="2"/>
        <v>1</v>
      </c>
      <c r="AE24" s="1197" t="b">
        <f t="shared" si="3"/>
        <v>1</v>
      </c>
    </row>
    <row r="25" spans="1:31" ht="97.5">
      <c r="A25" s="1204">
        <v>2.0699999999999998</v>
      </c>
      <c r="B25" s="1232" t="s">
        <v>246</v>
      </c>
      <c r="C25" s="1214">
        <f>SUM(EAST:SOUTH!C25)</f>
        <v>0</v>
      </c>
      <c r="D25" s="1215">
        <f>SUM(EAST:SOUTH!D25)</f>
        <v>0</v>
      </c>
      <c r="E25" s="1214">
        <f>SUM(EAST:SOUTH!E25)</f>
        <v>0</v>
      </c>
      <c r="F25" s="1216">
        <f>SUM(EAST:SOUTH!F25)</f>
        <v>0</v>
      </c>
      <c r="G25" s="1214"/>
      <c r="H25" s="1216"/>
      <c r="I25" s="1214">
        <f t="shared" si="0"/>
        <v>0</v>
      </c>
      <c r="J25" s="1216">
        <f t="shared" si="1"/>
        <v>0</v>
      </c>
      <c r="K25" s="1214">
        <f>EAST!K25+WEST!K25+NORTH!K25+SOUTH!K25</f>
        <v>0</v>
      </c>
      <c r="L25" s="1216">
        <f>EAST!L25+WEST!L25+NORTH!L25+SOUTH!L25</f>
        <v>0</v>
      </c>
      <c r="M25" s="1233"/>
      <c r="N25" s="1233"/>
      <c r="O25" s="1220">
        <v>0.5</v>
      </c>
      <c r="P25" s="1214">
        <f>EAST!P25+WEST!P25+NORTH!P25+SOUTH!P25</f>
        <v>0</v>
      </c>
      <c r="Q25" s="1216">
        <f>EAST!Q25+WEST!Q25+NORTH!Q25+SOUTH!Q25</f>
        <v>0</v>
      </c>
      <c r="R25" s="1214">
        <f>EAST!R25+WEST!R25+NORTH!R25+SOUTH!R25</f>
        <v>0</v>
      </c>
      <c r="S25" s="1216">
        <f>EAST!S25+WEST!S25+NORTH!S25+SOUTH!S25</f>
        <v>0</v>
      </c>
      <c r="T25" s="1214"/>
      <c r="U25" s="1216">
        <f>EAST!U25+WEST!U25+NORTH!U25+SOUTH!U25</f>
        <v>0</v>
      </c>
      <c r="V25" s="1233"/>
      <c r="W25" s="1233"/>
      <c r="X25" s="1220">
        <v>0.5</v>
      </c>
      <c r="Y25" s="1211">
        <f>EAST!Y25+WEST!Y25+NORTH!Y25+SOUTH!Y25</f>
        <v>0</v>
      </c>
      <c r="Z25" s="1204">
        <f>EAST!Z25+WEST!Z25+NORTH!Z25+SOUTH!Z25</f>
        <v>0</v>
      </c>
      <c r="AA25" s="1211">
        <f>EAST!AA25+WEST!AA25+NORTH!AA25+SOUTH!AA25</f>
        <v>0</v>
      </c>
      <c r="AB25" s="1204">
        <f>EAST!AB25+WEST!AB25+NORTH!AB25+SOUTH!AB25</f>
        <v>0</v>
      </c>
      <c r="AC25" s="1218"/>
      <c r="AD25" s="1197" t="b">
        <f t="shared" si="2"/>
        <v>1</v>
      </c>
      <c r="AE25" s="1197" t="b">
        <f t="shared" si="3"/>
        <v>1</v>
      </c>
    </row>
    <row r="26" spans="1:31">
      <c r="A26" s="1204">
        <v>2.08</v>
      </c>
      <c r="B26" s="1232" t="s">
        <v>18</v>
      </c>
      <c r="C26" s="1214">
        <f>SUM(EAST:SOUTH!C26)</f>
        <v>0</v>
      </c>
      <c r="D26" s="1215">
        <f>SUM(EAST:SOUTH!D26)</f>
        <v>0</v>
      </c>
      <c r="E26" s="1214">
        <f>SUM(EAST:SOUTH!E26)</f>
        <v>0</v>
      </c>
      <c r="F26" s="1216">
        <f>SUM(EAST:SOUTH!F26)</f>
        <v>0</v>
      </c>
      <c r="G26" s="1214"/>
      <c r="H26" s="1216"/>
      <c r="I26" s="1214">
        <f t="shared" si="0"/>
        <v>0</v>
      </c>
      <c r="J26" s="1216">
        <f t="shared" si="1"/>
        <v>0</v>
      </c>
      <c r="K26" s="1214">
        <f>EAST!K26+WEST!K26+NORTH!K26+SOUTH!K26</f>
        <v>0</v>
      </c>
      <c r="L26" s="1216">
        <f>EAST!L26+WEST!L26+NORTH!L26+SOUTH!L26</f>
        <v>0</v>
      </c>
      <c r="M26" s="1233"/>
      <c r="N26" s="1233"/>
      <c r="O26" s="1234"/>
      <c r="P26" s="1214">
        <f>EAST!P26+WEST!P26+NORTH!P26+SOUTH!P26</f>
        <v>0</v>
      </c>
      <c r="Q26" s="1216">
        <f>EAST!Q26+WEST!Q26+NORTH!Q26+SOUTH!Q26</f>
        <v>0</v>
      </c>
      <c r="R26" s="1214">
        <f>EAST!R26+WEST!R26+NORTH!R26+SOUTH!R26</f>
        <v>0</v>
      </c>
      <c r="S26" s="1216">
        <f>EAST!S26+WEST!S26+NORTH!S26+SOUTH!S26</f>
        <v>0</v>
      </c>
      <c r="T26" s="1214"/>
      <c r="U26" s="1216">
        <f>EAST!U26+WEST!U26+NORTH!U26+SOUTH!U26</f>
        <v>0</v>
      </c>
      <c r="V26" s="1233"/>
      <c r="W26" s="1233"/>
      <c r="X26" s="1234"/>
      <c r="Y26" s="1211">
        <f>EAST!Y26+WEST!Y26+NORTH!Y26+SOUTH!Y26</f>
        <v>0</v>
      </c>
      <c r="Z26" s="1204">
        <f>EAST!Z26+WEST!Z26+NORTH!Z26+SOUTH!Z26</f>
        <v>0</v>
      </c>
      <c r="AA26" s="1211">
        <f>EAST!AA26+WEST!AA26+NORTH!AA26+SOUTH!AA26</f>
        <v>0</v>
      </c>
      <c r="AB26" s="1204">
        <f>EAST!AB26+WEST!AB26+NORTH!AB26+SOUTH!AB26</f>
        <v>0</v>
      </c>
      <c r="AC26" s="1218"/>
      <c r="AD26" s="1197" t="b">
        <f t="shared" si="2"/>
        <v>1</v>
      </c>
      <c r="AE26" s="1197" t="b">
        <f t="shared" si="3"/>
        <v>1</v>
      </c>
    </row>
    <row r="27" spans="1:31" ht="39">
      <c r="A27" s="1204" t="s">
        <v>19</v>
      </c>
      <c r="B27" s="1235" t="s">
        <v>173</v>
      </c>
      <c r="C27" s="1214">
        <f>SUM(EAST:SOUTH!C27)</f>
        <v>0</v>
      </c>
      <c r="D27" s="1215">
        <f>SUM(EAST:SOUTH!D27)</f>
        <v>0</v>
      </c>
      <c r="E27" s="1214">
        <f>SUM(EAST:SOUTH!E27)</f>
        <v>0</v>
      </c>
      <c r="F27" s="1216">
        <f>SUM(EAST:SOUTH!F27)</f>
        <v>0</v>
      </c>
      <c r="G27" s="1214"/>
      <c r="H27" s="1216"/>
      <c r="I27" s="1214">
        <f t="shared" si="0"/>
        <v>0</v>
      </c>
      <c r="J27" s="1216">
        <f t="shared" si="1"/>
        <v>0</v>
      </c>
      <c r="K27" s="1214">
        <f>EAST!K27+WEST!K27+NORTH!K27+SOUTH!K27</f>
        <v>0</v>
      </c>
      <c r="L27" s="1216">
        <f>EAST!L27+WEST!L27+NORTH!L27+SOUTH!L27</f>
        <v>0</v>
      </c>
      <c r="M27" s="1236"/>
      <c r="N27" s="1236"/>
      <c r="O27" s="1237">
        <v>3</v>
      </c>
      <c r="P27" s="1214">
        <f>EAST!P27+WEST!P27+NORTH!P27+SOUTH!P27</f>
        <v>0</v>
      </c>
      <c r="Q27" s="1216">
        <f>EAST!Q27+WEST!Q27+NORTH!Q27+SOUTH!Q27</f>
        <v>0</v>
      </c>
      <c r="R27" s="1214">
        <f>EAST!R27+WEST!R27+NORTH!R27+SOUTH!R27</f>
        <v>0</v>
      </c>
      <c r="S27" s="1216">
        <f>EAST!S27+WEST!S27+NORTH!S27+SOUTH!S27</f>
        <v>0</v>
      </c>
      <c r="T27" s="1214"/>
      <c r="U27" s="1216">
        <f>EAST!U27+WEST!U27+NORTH!U27+SOUTH!U27</f>
        <v>0</v>
      </c>
      <c r="V27" s="1236"/>
      <c r="W27" s="1236"/>
      <c r="X27" s="1237">
        <v>3</v>
      </c>
      <c r="Y27" s="1211">
        <f>EAST!Y27+WEST!Y27+NORTH!Y27+SOUTH!Y27</f>
        <v>0</v>
      </c>
      <c r="Z27" s="1204">
        <f>EAST!Z27+WEST!Z27+NORTH!Z27+SOUTH!Z27</f>
        <v>0</v>
      </c>
      <c r="AA27" s="1211">
        <f>EAST!AA27+WEST!AA27+NORTH!AA27+SOUTH!AA27</f>
        <v>0</v>
      </c>
      <c r="AB27" s="1204">
        <f>EAST!AB27+WEST!AB27+NORTH!AB27+SOUTH!AB27</f>
        <v>0</v>
      </c>
      <c r="AC27" s="1218"/>
      <c r="AD27" s="1197" t="b">
        <f t="shared" si="2"/>
        <v>1</v>
      </c>
      <c r="AE27" s="1197" t="b">
        <f t="shared" si="3"/>
        <v>1</v>
      </c>
    </row>
    <row r="28" spans="1:31" ht="58.5">
      <c r="A28" s="1204" t="s">
        <v>20</v>
      </c>
      <c r="B28" s="1235" t="s">
        <v>174</v>
      </c>
      <c r="C28" s="1214">
        <f>SUM(EAST:SOUTH!C28)</f>
        <v>0</v>
      </c>
      <c r="D28" s="1215">
        <f>SUM(EAST:SOUTH!D28)</f>
        <v>0</v>
      </c>
      <c r="E28" s="1214">
        <f>SUM(EAST:SOUTH!E28)</f>
        <v>0</v>
      </c>
      <c r="F28" s="1216">
        <f>SUM(EAST:SOUTH!F28)</f>
        <v>0</v>
      </c>
      <c r="G28" s="1214"/>
      <c r="H28" s="1216"/>
      <c r="I28" s="1214">
        <f t="shared" si="0"/>
        <v>0</v>
      </c>
      <c r="J28" s="1216">
        <f t="shared" si="1"/>
        <v>0</v>
      </c>
      <c r="K28" s="1214">
        <f>EAST!K28+WEST!K28+NORTH!K28+SOUTH!K28</f>
        <v>0</v>
      </c>
      <c r="L28" s="1216">
        <f>EAST!L28+WEST!L28+NORTH!L28+SOUTH!L28</f>
        <v>0</v>
      </c>
      <c r="M28" s="1236"/>
      <c r="N28" s="1236"/>
      <c r="O28" s="1237">
        <v>9.6</v>
      </c>
      <c r="P28" s="1214">
        <f>EAST!P28+WEST!P28+NORTH!P28+SOUTH!P28</f>
        <v>0</v>
      </c>
      <c r="Q28" s="1216">
        <f>EAST!Q28+WEST!Q28+NORTH!Q28+SOUTH!Q28</f>
        <v>0</v>
      </c>
      <c r="R28" s="1214">
        <f>EAST!R28+WEST!R28+NORTH!R28+SOUTH!R28</f>
        <v>0</v>
      </c>
      <c r="S28" s="1216">
        <f>EAST!S28+WEST!S28+NORTH!S28+SOUTH!S28</f>
        <v>0</v>
      </c>
      <c r="T28" s="1214"/>
      <c r="U28" s="1216">
        <f>EAST!U28+WEST!U28+NORTH!U28+SOUTH!U28</f>
        <v>0</v>
      </c>
      <c r="V28" s="1236"/>
      <c r="W28" s="1236"/>
      <c r="X28" s="1237">
        <v>9.6</v>
      </c>
      <c r="Y28" s="1211">
        <f>EAST!Y28+WEST!Y28+NORTH!Y28+SOUTH!Y28</f>
        <v>0</v>
      </c>
      <c r="Z28" s="1204">
        <f>EAST!Z28+WEST!Z28+NORTH!Z28+SOUTH!Z28</f>
        <v>0</v>
      </c>
      <c r="AA28" s="1211">
        <f>EAST!AA28+WEST!AA28+NORTH!AA28+SOUTH!AA28</f>
        <v>0</v>
      </c>
      <c r="AB28" s="1204">
        <f>EAST!AB28+WEST!AB28+NORTH!AB28+SOUTH!AB28</f>
        <v>0</v>
      </c>
      <c r="AC28" s="1218"/>
      <c r="AD28" s="1197" t="b">
        <f t="shared" si="2"/>
        <v>1</v>
      </c>
      <c r="AE28" s="1197" t="b">
        <f t="shared" si="3"/>
        <v>1</v>
      </c>
    </row>
    <row r="29" spans="1:31" ht="117">
      <c r="A29" s="1204" t="s">
        <v>21</v>
      </c>
      <c r="B29" s="1235" t="s">
        <v>225</v>
      </c>
      <c r="C29" s="1214">
        <f>SUM(EAST:SOUTH!C29)</f>
        <v>0</v>
      </c>
      <c r="D29" s="1215">
        <f>SUM(EAST:SOUTH!D29)</f>
        <v>0</v>
      </c>
      <c r="E29" s="1214">
        <f>SUM(EAST:SOUTH!E29)</f>
        <v>0</v>
      </c>
      <c r="F29" s="1216">
        <f>SUM(EAST:SOUTH!F29)</f>
        <v>0</v>
      </c>
      <c r="G29" s="1214"/>
      <c r="H29" s="1216"/>
      <c r="I29" s="1214">
        <f t="shared" si="0"/>
        <v>0</v>
      </c>
      <c r="J29" s="1216">
        <f t="shared" si="1"/>
        <v>0</v>
      </c>
      <c r="K29" s="1214">
        <f>EAST!K29+WEST!K29+NORTH!K29+SOUTH!K29</f>
        <v>0</v>
      </c>
      <c r="L29" s="1216">
        <f>EAST!L29+WEST!L29+NORTH!L29+SOUTH!L29</f>
        <v>0</v>
      </c>
      <c r="M29" s="1236"/>
      <c r="N29" s="1236"/>
      <c r="O29" s="1220">
        <v>2.88</v>
      </c>
      <c r="P29" s="1214">
        <f>EAST!P29+WEST!P29+NORTH!P29+SOUTH!P29</f>
        <v>0</v>
      </c>
      <c r="Q29" s="1216">
        <f>EAST!Q29+WEST!Q29+NORTH!Q29+SOUTH!Q29</f>
        <v>0</v>
      </c>
      <c r="R29" s="1214">
        <f>EAST!R29+WEST!R29+NORTH!R29+SOUTH!R29</f>
        <v>0</v>
      </c>
      <c r="S29" s="1216">
        <f>EAST!S29+WEST!S29+NORTH!S29+SOUTH!S29</f>
        <v>0</v>
      </c>
      <c r="T29" s="1214"/>
      <c r="U29" s="1216">
        <f>EAST!U29+WEST!U29+NORTH!U29+SOUTH!U29</f>
        <v>0</v>
      </c>
      <c r="V29" s="1236"/>
      <c r="W29" s="1236"/>
      <c r="X29" s="1220">
        <v>2.88</v>
      </c>
      <c r="Y29" s="1211">
        <f>EAST!Y29+WEST!Y29+NORTH!Y29+SOUTH!Y29</f>
        <v>0</v>
      </c>
      <c r="Z29" s="1204">
        <f>EAST!Z29+WEST!Z29+NORTH!Z29+SOUTH!Z29</f>
        <v>0</v>
      </c>
      <c r="AA29" s="1211">
        <f>EAST!AA29+WEST!AA29+NORTH!AA29+SOUTH!AA29</f>
        <v>0</v>
      </c>
      <c r="AB29" s="1204">
        <f>EAST!AB29+WEST!AB29+NORTH!AB29+SOUTH!AB29</f>
        <v>0</v>
      </c>
      <c r="AC29" s="1218"/>
      <c r="AD29" s="1197" t="b">
        <f t="shared" si="2"/>
        <v>1</v>
      </c>
      <c r="AE29" s="1197" t="b">
        <f t="shared" si="3"/>
        <v>1</v>
      </c>
    </row>
    <row r="30" spans="1:31" ht="58.5">
      <c r="A30" s="1204" t="s">
        <v>175</v>
      </c>
      <c r="B30" s="1235" t="s">
        <v>176</v>
      </c>
      <c r="C30" s="1214">
        <f>SUM(EAST:SOUTH!C30)</f>
        <v>0</v>
      </c>
      <c r="D30" s="1215">
        <f>SUM(EAST:SOUTH!D30)</f>
        <v>0</v>
      </c>
      <c r="E30" s="1214">
        <f>SUM(EAST:SOUTH!E30)</f>
        <v>0</v>
      </c>
      <c r="F30" s="1216">
        <f>SUM(EAST:SOUTH!F30)</f>
        <v>0</v>
      </c>
      <c r="G30" s="1214"/>
      <c r="H30" s="1216"/>
      <c r="I30" s="1214">
        <f t="shared" si="0"/>
        <v>0</v>
      </c>
      <c r="J30" s="1216">
        <f t="shared" si="1"/>
        <v>0</v>
      </c>
      <c r="K30" s="1214">
        <f>EAST!K30+WEST!K30+NORTH!K30+SOUTH!K30</f>
        <v>0</v>
      </c>
      <c r="L30" s="1216">
        <f>EAST!L30+WEST!L30+NORTH!L30+SOUTH!L30</f>
        <v>0</v>
      </c>
      <c r="M30" s="1236"/>
      <c r="N30" s="1236"/>
      <c r="O30" s="1220">
        <v>1.5</v>
      </c>
      <c r="P30" s="1214">
        <f>EAST!P30+WEST!P30+NORTH!P30+SOUTH!P30</f>
        <v>0</v>
      </c>
      <c r="Q30" s="1216">
        <f>EAST!Q30+WEST!Q30+NORTH!Q30+SOUTH!Q30</f>
        <v>0</v>
      </c>
      <c r="R30" s="1214">
        <f>EAST!R30+WEST!R30+NORTH!R30+SOUTH!R30</f>
        <v>0</v>
      </c>
      <c r="S30" s="1216">
        <f>EAST!S30+WEST!S30+NORTH!S30+SOUTH!S30</f>
        <v>0</v>
      </c>
      <c r="T30" s="1214"/>
      <c r="U30" s="1216">
        <f>EAST!U30+WEST!U30+NORTH!U30+SOUTH!U30</f>
        <v>0</v>
      </c>
      <c r="V30" s="1236"/>
      <c r="W30" s="1236"/>
      <c r="X30" s="1220">
        <v>1.5</v>
      </c>
      <c r="Y30" s="1211">
        <f>EAST!Y30+WEST!Y30+NORTH!Y30+SOUTH!Y30</f>
        <v>0</v>
      </c>
      <c r="Z30" s="1204">
        <f>EAST!Z30+WEST!Z30+NORTH!Z30+SOUTH!Z30</f>
        <v>0</v>
      </c>
      <c r="AA30" s="1211">
        <f>EAST!AA30+WEST!AA30+NORTH!AA30+SOUTH!AA30</f>
        <v>0</v>
      </c>
      <c r="AB30" s="1204">
        <f>EAST!AB30+WEST!AB30+NORTH!AB30+SOUTH!AB30</f>
        <v>0</v>
      </c>
      <c r="AC30" s="1218"/>
      <c r="AD30" s="1197" t="b">
        <f t="shared" si="2"/>
        <v>1</v>
      </c>
      <c r="AE30" s="1197" t="b">
        <f t="shared" si="3"/>
        <v>1</v>
      </c>
    </row>
    <row r="31" spans="1:31" ht="39">
      <c r="A31" s="1204" t="s">
        <v>177</v>
      </c>
      <c r="B31" s="1235" t="s">
        <v>178</v>
      </c>
      <c r="C31" s="1214">
        <f>SUM(EAST:SOUTH!C31)</f>
        <v>0</v>
      </c>
      <c r="D31" s="1215">
        <f>SUM(EAST:SOUTH!D31)</f>
        <v>0</v>
      </c>
      <c r="E31" s="1214">
        <f>SUM(EAST:SOUTH!E31)</f>
        <v>0</v>
      </c>
      <c r="F31" s="1216">
        <f>SUM(EAST:SOUTH!F31)</f>
        <v>0</v>
      </c>
      <c r="G31" s="1214"/>
      <c r="H31" s="1216"/>
      <c r="I31" s="1214">
        <f t="shared" si="0"/>
        <v>0</v>
      </c>
      <c r="J31" s="1216">
        <f t="shared" si="1"/>
        <v>0</v>
      </c>
      <c r="K31" s="1214">
        <f>EAST!K31+WEST!K31+NORTH!K31+SOUTH!K31</f>
        <v>0</v>
      </c>
      <c r="L31" s="1216">
        <f>EAST!L31+WEST!L31+NORTH!L31+SOUTH!L31</f>
        <v>0</v>
      </c>
      <c r="M31" s="1236"/>
      <c r="N31" s="1236"/>
      <c r="O31" s="1220">
        <v>1.2</v>
      </c>
      <c r="P31" s="1214">
        <f>EAST!P31+WEST!P31+NORTH!P31+SOUTH!P31</f>
        <v>0</v>
      </c>
      <c r="Q31" s="1216">
        <f>EAST!Q31+WEST!Q31+NORTH!Q31+SOUTH!Q31</f>
        <v>0</v>
      </c>
      <c r="R31" s="1214">
        <f>EAST!R31+WEST!R31+NORTH!R31+SOUTH!R31</f>
        <v>0</v>
      </c>
      <c r="S31" s="1216">
        <f>EAST!S31+WEST!S31+NORTH!S31+SOUTH!S31</f>
        <v>0</v>
      </c>
      <c r="T31" s="1214"/>
      <c r="U31" s="1216">
        <f>EAST!U31+WEST!U31+NORTH!U31+SOUTH!U31</f>
        <v>0</v>
      </c>
      <c r="V31" s="1236"/>
      <c r="W31" s="1236"/>
      <c r="X31" s="1220">
        <v>1.2</v>
      </c>
      <c r="Y31" s="1211">
        <f>EAST!Y31+WEST!Y31+NORTH!Y31+SOUTH!Y31</f>
        <v>0</v>
      </c>
      <c r="Z31" s="1204">
        <f>EAST!Z31+WEST!Z31+NORTH!Z31+SOUTH!Z31</f>
        <v>0</v>
      </c>
      <c r="AA31" s="1211">
        <f>EAST!AA31+WEST!AA31+NORTH!AA31+SOUTH!AA31</f>
        <v>0</v>
      </c>
      <c r="AB31" s="1204">
        <f>EAST!AB31+WEST!AB31+NORTH!AB31+SOUTH!AB31</f>
        <v>0</v>
      </c>
      <c r="AC31" s="1218"/>
      <c r="AD31" s="1197" t="b">
        <f t="shared" si="2"/>
        <v>1</v>
      </c>
      <c r="AE31" s="1197" t="b">
        <f t="shared" si="3"/>
        <v>1</v>
      </c>
    </row>
    <row r="32" spans="1:31" ht="78">
      <c r="A32" s="1204" t="s">
        <v>179</v>
      </c>
      <c r="B32" s="1235" t="s">
        <v>180</v>
      </c>
      <c r="C32" s="1214">
        <f>SUM(EAST:SOUTH!C32)</f>
        <v>0</v>
      </c>
      <c r="D32" s="1215">
        <f>SUM(EAST:SOUTH!D32)</f>
        <v>0</v>
      </c>
      <c r="E32" s="1214">
        <f>SUM(EAST:SOUTH!E32)</f>
        <v>0</v>
      </c>
      <c r="F32" s="1216">
        <f>SUM(EAST:SOUTH!F32)</f>
        <v>0</v>
      </c>
      <c r="G32" s="1214"/>
      <c r="H32" s="1216"/>
      <c r="I32" s="1214">
        <f t="shared" si="0"/>
        <v>0</v>
      </c>
      <c r="J32" s="1216">
        <f t="shared" si="1"/>
        <v>0</v>
      </c>
      <c r="K32" s="1214">
        <f>EAST!K32+WEST!K32+NORTH!K32+SOUTH!K32</f>
        <v>0</v>
      </c>
      <c r="L32" s="1216">
        <f>EAST!L32+WEST!L32+NORTH!L32+SOUTH!L32</f>
        <v>0</v>
      </c>
      <c r="M32" s="1236"/>
      <c r="N32" s="1236"/>
      <c r="O32" s="1220">
        <v>1.2</v>
      </c>
      <c r="P32" s="1214">
        <f>EAST!P32+WEST!P32+NORTH!P32+SOUTH!P32</f>
        <v>0</v>
      </c>
      <c r="Q32" s="1216">
        <f>EAST!Q32+WEST!Q32+NORTH!Q32+SOUTH!Q32</f>
        <v>0</v>
      </c>
      <c r="R32" s="1214">
        <f>EAST!R32+WEST!R32+NORTH!R32+SOUTH!R32</f>
        <v>0</v>
      </c>
      <c r="S32" s="1216">
        <f>EAST!S32+WEST!S32+NORTH!S32+SOUTH!S32</f>
        <v>0</v>
      </c>
      <c r="T32" s="1214"/>
      <c r="U32" s="1216">
        <f>EAST!U32+WEST!U32+NORTH!U32+SOUTH!U32</f>
        <v>0</v>
      </c>
      <c r="V32" s="1236"/>
      <c r="W32" s="1236"/>
      <c r="X32" s="1220">
        <v>1.2</v>
      </c>
      <c r="Y32" s="1211">
        <f>EAST!Y32+WEST!Y32+NORTH!Y32+SOUTH!Y32</f>
        <v>0</v>
      </c>
      <c r="Z32" s="1204">
        <f>EAST!Z32+WEST!Z32+NORTH!Z32+SOUTH!Z32</f>
        <v>0</v>
      </c>
      <c r="AA32" s="1211">
        <f>EAST!AA32+WEST!AA32+NORTH!AA32+SOUTH!AA32</f>
        <v>0</v>
      </c>
      <c r="AB32" s="1204">
        <f>EAST!AB32+WEST!AB32+NORTH!AB32+SOUTH!AB32</f>
        <v>0</v>
      </c>
      <c r="AC32" s="1218"/>
      <c r="AD32" s="1197" t="b">
        <f t="shared" si="2"/>
        <v>1</v>
      </c>
      <c r="AE32" s="1197" t="b">
        <f t="shared" si="3"/>
        <v>1</v>
      </c>
    </row>
    <row r="33" spans="1:31" ht="78">
      <c r="A33" s="1204" t="s">
        <v>181</v>
      </c>
      <c r="B33" s="1235" t="s">
        <v>226</v>
      </c>
      <c r="C33" s="1214">
        <f>SUM(EAST:SOUTH!C33)</f>
        <v>0</v>
      </c>
      <c r="D33" s="1215">
        <f>SUM(EAST:SOUTH!D33)</f>
        <v>0</v>
      </c>
      <c r="E33" s="1214">
        <f>SUM(EAST:SOUTH!E33)</f>
        <v>0</v>
      </c>
      <c r="F33" s="1216">
        <f>SUM(EAST:SOUTH!F33)</f>
        <v>0</v>
      </c>
      <c r="G33" s="1214"/>
      <c r="H33" s="1216"/>
      <c r="I33" s="1214">
        <f t="shared" si="0"/>
        <v>0</v>
      </c>
      <c r="J33" s="1216">
        <f t="shared" si="1"/>
        <v>0</v>
      </c>
      <c r="K33" s="1214">
        <f>EAST!K33+WEST!K33+NORTH!K33+SOUTH!K33</f>
        <v>0</v>
      </c>
      <c r="L33" s="1216">
        <f>EAST!L33+WEST!L33+NORTH!L33+SOUTH!L33</f>
        <v>0</v>
      </c>
      <c r="M33" s="1236"/>
      <c r="N33" s="1236"/>
      <c r="O33" s="1220">
        <v>1.8</v>
      </c>
      <c r="P33" s="1214">
        <f>EAST!P33+WEST!P33+NORTH!P33+SOUTH!P33</f>
        <v>0</v>
      </c>
      <c r="Q33" s="1216">
        <f>EAST!Q33+WEST!Q33+NORTH!Q33+SOUTH!Q33</f>
        <v>0</v>
      </c>
      <c r="R33" s="1214">
        <f>EAST!R33+WEST!R33+NORTH!R33+SOUTH!R33</f>
        <v>0</v>
      </c>
      <c r="S33" s="1216">
        <f>EAST!S33+WEST!S33+NORTH!S33+SOUTH!S33</f>
        <v>0</v>
      </c>
      <c r="T33" s="1214"/>
      <c r="U33" s="1216">
        <f>EAST!U33+WEST!U33+NORTH!U33+SOUTH!U33</f>
        <v>0</v>
      </c>
      <c r="V33" s="1236"/>
      <c r="W33" s="1236"/>
      <c r="X33" s="1220">
        <v>1.8</v>
      </c>
      <c r="Y33" s="1211">
        <f>EAST!Y33+WEST!Y33+NORTH!Y33+SOUTH!Y33</f>
        <v>0</v>
      </c>
      <c r="Z33" s="1204">
        <f>EAST!Z33+WEST!Z33+NORTH!Z33+SOUTH!Z33</f>
        <v>0</v>
      </c>
      <c r="AA33" s="1211">
        <f>EAST!AA33+WEST!AA33+NORTH!AA33+SOUTH!AA33</f>
        <v>0</v>
      </c>
      <c r="AB33" s="1204">
        <f>EAST!AB33+WEST!AB33+NORTH!AB33+SOUTH!AB33</f>
        <v>0</v>
      </c>
      <c r="AC33" s="1218"/>
      <c r="AD33" s="1197" t="b">
        <f t="shared" si="2"/>
        <v>1</v>
      </c>
      <c r="AE33" s="1197" t="b">
        <f t="shared" si="3"/>
        <v>1</v>
      </c>
    </row>
    <row r="34" spans="1:31" ht="58.5">
      <c r="A34" s="1204">
        <v>2.09</v>
      </c>
      <c r="B34" s="1235" t="s">
        <v>264</v>
      </c>
      <c r="C34" s="1214">
        <f>SUM(EAST:SOUTH!C34)</f>
        <v>0</v>
      </c>
      <c r="D34" s="1215">
        <f>SUM(EAST:SOUTH!D34)</f>
        <v>0</v>
      </c>
      <c r="E34" s="1214">
        <f>SUM(EAST:SOUTH!E34)</f>
        <v>0</v>
      </c>
      <c r="F34" s="1216">
        <f>SUM(EAST:SOUTH!F34)</f>
        <v>0</v>
      </c>
      <c r="G34" s="1214"/>
      <c r="H34" s="1216"/>
      <c r="I34" s="1214">
        <f t="shared" si="0"/>
        <v>0</v>
      </c>
      <c r="J34" s="1216">
        <f t="shared" si="1"/>
        <v>0</v>
      </c>
      <c r="K34" s="1214">
        <f>EAST!K34+WEST!K34+NORTH!K34+SOUTH!K34</f>
        <v>0</v>
      </c>
      <c r="L34" s="1216">
        <f>EAST!L34+WEST!L34+NORTH!L34+SOUTH!L34</f>
        <v>0</v>
      </c>
      <c r="M34" s="1236"/>
      <c r="N34" s="1236"/>
      <c r="O34" s="1220">
        <v>0.5</v>
      </c>
      <c r="P34" s="1214">
        <f>EAST!P34+WEST!P34+NORTH!P34+SOUTH!P34</f>
        <v>0</v>
      </c>
      <c r="Q34" s="1216">
        <f>EAST!Q34+WEST!Q34+NORTH!Q34+SOUTH!Q34</f>
        <v>0</v>
      </c>
      <c r="R34" s="1214">
        <f>EAST!R34+WEST!R34+NORTH!R34+SOUTH!R34</f>
        <v>0</v>
      </c>
      <c r="S34" s="1216">
        <f>EAST!S34+WEST!S34+NORTH!S34+SOUTH!S34</f>
        <v>0</v>
      </c>
      <c r="T34" s="1214"/>
      <c r="U34" s="1216">
        <f>EAST!U34+WEST!U34+NORTH!U34+SOUTH!U34</f>
        <v>0</v>
      </c>
      <c r="V34" s="1236"/>
      <c r="W34" s="1236"/>
      <c r="X34" s="1220">
        <v>0.5</v>
      </c>
      <c r="Y34" s="1211">
        <f>EAST!Y34+WEST!Y34+NORTH!Y34+SOUTH!Y34</f>
        <v>0</v>
      </c>
      <c r="Z34" s="1204">
        <f>EAST!Z34+WEST!Z34+NORTH!Z34+SOUTH!Z34</f>
        <v>0</v>
      </c>
      <c r="AA34" s="1211">
        <f>EAST!AA34+WEST!AA34+NORTH!AA34+SOUTH!AA34</f>
        <v>0</v>
      </c>
      <c r="AB34" s="1204">
        <f>EAST!AB34+WEST!AB34+NORTH!AB34+SOUTH!AB34</f>
        <v>0</v>
      </c>
      <c r="AC34" s="1218"/>
      <c r="AD34" s="1197" t="b">
        <f t="shared" si="2"/>
        <v>1</v>
      </c>
      <c r="AE34" s="1197" t="b">
        <f t="shared" si="3"/>
        <v>1</v>
      </c>
    </row>
    <row r="35" spans="1:31" ht="58.5">
      <c r="A35" s="1204">
        <v>2.1</v>
      </c>
      <c r="B35" s="1235" t="s">
        <v>265</v>
      </c>
      <c r="C35" s="1214">
        <f>SUM(EAST:SOUTH!C35)</f>
        <v>0</v>
      </c>
      <c r="D35" s="1215">
        <f>SUM(EAST:SOUTH!D35)</f>
        <v>0</v>
      </c>
      <c r="E35" s="1214">
        <f>SUM(EAST:SOUTH!E35)</f>
        <v>0</v>
      </c>
      <c r="F35" s="1216">
        <f>SUM(EAST:SOUTH!F35)</f>
        <v>0</v>
      </c>
      <c r="G35" s="1214"/>
      <c r="H35" s="1216"/>
      <c r="I35" s="1214">
        <f t="shared" si="0"/>
        <v>0</v>
      </c>
      <c r="J35" s="1216">
        <f t="shared" si="1"/>
        <v>0</v>
      </c>
      <c r="K35" s="1214">
        <f>EAST!K35+WEST!K35+NORTH!K35+SOUTH!K35</f>
        <v>0</v>
      </c>
      <c r="L35" s="1216">
        <f>EAST!L35+WEST!L35+NORTH!L35+SOUTH!L35</f>
        <v>0</v>
      </c>
      <c r="M35" s="1236"/>
      <c r="N35" s="1236"/>
      <c r="O35" s="1220">
        <v>0.5</v>
      </c>
      <c r="P35" s="1214">
        <f>EAST!P35+WEST!P35+NORTH!P35+SOUTH!P35</f>
        <v>0</v>
      </c>
      <c r="Q35" s="1216">
        <f>EAST!Q35+WEST!Q35+NORTH!Q35+SOUTH!Q35</f>
        <v>0</v>
      </c>
      <c r="R35" s="1214">
        <f>EAST!R35+WEST!R35+NORTH!R35+SOUTH!R35</f>
        <v>0</v>
      </c>
      <c r="S35" s="1216">
        <f>EAST!S35+WEST!S35+NORTH!S35+SOUTH!S35</f>
        <v>0</v>
      </c>
      <c r="T35" s="1214"/>
      <c r="U35" s="1216">
        <f>EAST!U35+WEST!U35+NORTH!U35+SOUTH!U35</f>
        <v>0</v>
      </c>
      <c r="V35" s="1236"/>
      <c r="W35" s="1236"/>
      <c r="X35" s="1220">
        <v>0.5</v>
      </c>
      <c r="Y35" s="1211">
        <f>EAST!Y35+WEST!Y35+NORTH!Y35+SOUTH!Y35</f>
        <v>0</v>
      </c>
      <c r="Z35" s="1204">
        <f>EAST!Z35+WEST!Z35+NORTH!Z35+SOUTH!Z35</f>
        <v>0</v>
      </c>
      <c r="AA35" s="1211">
        <f>EAST!AA35+WEST!AA35+NORTH!AA35+SOUTH!AA35</f>
        <v>0</v>
      </c>
      <c r="AB35" s="1204">
        <f>EAST!AB35+WEST!AB35+NORTH!AB35+SOUTH!AB35</f>
        <v>0</v>
      </c>
      <c r="AC35" s="1218"/>
      <c r="AD35" s="1197" t="b">
        <f t="shared" si="2"/>
        <v>1</v>
      </c>
      <c r="AE35" s="1197" t="b">
        <f t="shared" si="3"/>
        <v>1</v>
      </c>
    </row>
    <row r="36" spans="1:31" ht="58.5">
      <c r="A36" s="1204">
        <f>+A35+0.01</f>
        <v>2.11</v>
      </c>
      <c r="B36" s="1235" t="s">
        <v>266</v>
      </c>
      <c r="C36" s="1214">
        <f>SUM(EAST:SOUTH!C36)</f>
        <v>0</v>
      </c>
      <c r="D36" s="1215">
        <f>SUM(EAST:SOUTH!D36)</f>
        <v>0</v>
      </c>
      <c r="E36" s="1214">
        <f>SUM(EAST:SOUTH!E36)</f>
        <v>0</v>
      </c>
      <c r="F36" s="1216">
        <f>SUM(EAST:SOUTH!F36)</f>
        <v>0</v>
      </c>
      <c r="G36" s="1214"/>
      <c r="H36" s="1216"/>
      <c r="I36" s="1214">
        <f t="shared" si="0"/>
        <v>0</v>
      </c>
      <c r="J36" s="1216">
        <f t="shared" si="1"/>
        <v>0</v>
      </c>
      <c r="K36" s="1214">
        <f>EAST!K36+WEST!K36+NORTH!K36+SOUTH!K36</f>
        <v>0</v>
      </c>
      <c r="L36" s="1216">
        <f>EAST!L36+WEST!L36+NORTH!L36+SOUTH!L36</f>
        <v>0</v>
      </c>
      <c r="M36" s="1236"/>
      <c r="N36" s="1236"/>
      <c r="O36" s="1220">
        <v>0.625</v>
      </c>
      <c r="P36" s="1214">
        <f>EAST!P36+WEST!P36+NORTH!P36+SOUTH!P36</f>
        <v>0</v>
      </c>
      <c r="Q36" s="1216">
        <f>EAST!Q36+WEST!Q36+NORTH!Q36+SOUTH!Q36</f>
        <v>0</v>
      </c>
      <c r="R36" s="1214">
        <f>EAST!R36+WEST!R36+NORTH!R36+SOUTH!R36</f>
        <v>0</v>
      </c>
      <c r="S36" s="1216">
        <f>EAST!S36+WEST!S36+NORTH!S36+SOUTH!S36</f>
        <v>0</v>
      </c>
      <c r="T36" s="1214"/>
      <c r="U36" s="1216">
        <f>EAST!U36+WEST!U36+NORTH!U36+SOUTH!U36</f>
        <v>0</v>
      </c>
      <c r="V36" s="1236"/>
      <c r="W36" s="1236"/>
      <c r="X36" s="1220">
        <v>0.625</v>
      </c>
      <c r="Y36" s="1211">
        <f>EAST!Y36+WEST!Y36+NORTH!Y36+SOUTH!Y36</f>
        <v>0</v>
      </c>
      <c r="Z36" s="1204">
        <f>EAST!Z36+WEST!Z36+NORTH!Z36+SOUTH!Z36</f>
        <v>0</v>
      </c>
      <c r="AA36" s="1211">
        <f>EAST!AA36+WEST!AA36+NORTH!AA36+SOUTH!AA36</f>
        <v>0</v>
      </c>
      <c r="AB36" s="1204">
        <f>EAST!AB36+WEST!AB36+NORTH!AB36+SOUTH!AB36</f>
        <v>0</v>
      </c>
      <c r="AC36" s="1218"/>
      <c r="AD36" s="1197" t="b">
        <f t="shared" si="2"/>
        <v>1</v>
      </c>
      <c r="AE36" s="1197" t="b">
        <f t="shared" si="3"/>
        <v>1</v>
      </c>
    </row>
    <row r="37" spans="1:31" ht="39">
      <c r="A37" s="1204">
        <f t="shared" ref="A37:A43" si="7">+A36+0.01</f>
        <v>2.1199999999999997</v>
      </c>
      <c r="B37" s="1235" t="s">
        <v>182</v>
      </c>
      <c r="C37" s="1214">
        <f>SUM(EAST:SOUTH!C37)</f>
        <v>0</v>
      </c>
      <c r="D37" s="1215">
        <f>SUM(EAST:SOUTH!D37)</f>
        <v>0</v>
      </c>
      <c r="E37" s="1214">
        <f>SUM(EAST:SOUTH!E37)</f>
        <v>0</v>
      </c>
      <c r="F37" s="1216">
        <f>SUM(EAST:SOUTH!F37)</f>
        <v>0</v>
      </c>
      <c r="G37" s="1214"/>
      <c r="H37" s="1216"/>
      <c r="I37" s="1214">
        <f t="shared" si="0"/>
        <v>0</v>
      </c>
      <c r="J37" s="1216">
        <f t="shared" si="1"/>
        <v>0</v>
      </c>
      <c r="K37" s="1214">
        <f>EAST!K37+WEST!K37+NORTH!K37+SOUTH!K37</f>
        <v>0</v>
      </c>
      <c r="L37" s="1216">
        <f>EAST!L37+WEST!L37+NORTH!L37+SOUTH!L37</f>
        <v>0</v>
      </c>
      <c r="M37" s="1236"/>
      <c r="N37" s="1236"/>
      <c r="O37" s="1220">
        <v>0.375</v>
      </c>
      <c r="P37" s="1214">
        <f>EAST!P37+WEST!P37+NORTH!P37+SOUTH!P37</f>
        <v>0</v>
      </c>
      <c r="Q37" s="1216">
        <f>EAST!Q37+WEST!Q37+NORTH!Q37+SOUTH!Q37</f>
        <v>0</v>
      </c>
      <c r="R37" s="1214">
        <f>EAST!R37+WEST!R37+NORTH!R37+SOUTH!R37</f>
        <v>0</v>
      </c>
      <c r="S37" s="1216">
        <f>EAST!S37+WEST!S37+NORTH!S37+SOUTH!S37</f>
        <v>0</v>
      </c>
      <c r="T37" s="1214"/>
      <c r="U37" s="1216">
        <f>EAST!U37+WEST!U37+NORTH!U37+SOUTH!U37</f>
        <v>0</v>
      </c>
      <c r="V37" s="1236"/>
      <c r="W37" s="1236"/>
      <c r="X37" s="1220">
        <v>0.375</v>
      </c>
      <c r="Y37" s="1211">
        <f>EAST!Y37+WEST!Y37+NORTH!Y37+SOUTH!Y37</f>
        <v>0</v>
      </c>
      <c r="Z37" s="1204">
        <f>EAST!Z37+WEST!Z37+NORTH!Z37+SOUTH!Z37</f>
        <v>0</v>
      </c>
      <c r="AA37" s="1211">
        <f>EAST!AA37+WEST!AA37+NORTH!AA37+SOUTH!AA37</f>
        <v>0</v>
      </c>
      <c r="AB37" s="1204">
        <f>EAST!AB37+WEST!AB37+NORTH!AB37+SOUTH!AB37</f>
        <v>0</v>
      </c>
      <c r="AC37" s="1218"/>
      <c r="AD37" s="1197" t="b">
        <f t="shared" si="2"/>
        <v>1</v>
      </c>
      <c r="AE37" s="1197" t="b">
        <f t="shared" si="3"/>
        <v>1</v>
      </c>
    </row>
    <row r="38" spans="1:31" ht="39">
      <c r="A38" s="1204">
        <f t="shared" si="7"/>
        <v>2.1299999999999994</v>
      </c>
      <c r="B38" s="1235" t="s">
        <v>183</v>
      </c>
      <c r="C38" s="1214">
        <f>SUM(EAST:SOUTH!C38)</f>
        <v>0</v>
      </c>
      <c r="D38" s="1215">
        <f>SUM(EAST:SOUTH!D38)</f>
        <v>0</v>
      </c>
      <c r="E38" s="1214">
        <f>SUM(EAST:SOUTH!E38)</f>
        <v>0</v>
      </c>
      <c r="F38" s="1216">
        <f>SUM(EAST:SOUTH!F38)</f>
        <v>0</v>
      </c>
      <c r="G38" s="1214"/>
      <c r="H38" s="1216"/>
      <c r="I38" s="1214">
        <f t="shared" si="0"/>
        <v>0</v>
      </c>
      <c r="J38" s="1216">
        <f t="shared" si="1"/>
        <v>0</v>
      </c>
      <c r="K38" s="1214">
        <f>EAST!K38+WEST!K38+NORTH!K38+SOUTH!K38</f>
        <v>0</v>
      </c>
      <c r="L38" s="1216">
        <f>EAST!L38+WEST!L38+NORTH!L38+SOUTH!L38</f>
        <v>0</v>
      </c>
      <c r="M38" s="1236"/>
      <c r="N38" s="1236"/>
      <c r="O38" s="1220">
        <v>0.375</v>
      </c>
      <c r="P38" s="1214">
        <f>EAST!P38+WEST!P38+NORTH!P38+SOUTH!P38</f>
        <v>0</v>
      </c>
      <c r="Q38" s="1216">
        <f>EAST!Q38+WEST!Q38+NORTH!Q38+SOUTH!Q38</f>
        <v>0</v>
      </c>
      <c r="R38" s="1214">
        <f>EAST!R38+WEST!R38+NORTH!R38+SOUTH!R38</f>
        <v>0</v>
      </c>
      <c r="S38" s="1216">
        <f>EAST!S38+WEST!S38+NORTH!S38+SOUTH!S38</f>
        <v>0</v>
      </c>
      <c r="T38" s="1214"/>
      <c r="U38" s="1216">
        <f>EAST!U38+WEST!U38+NORTH!U38+SOUTH!U38</f>
        <v>0</v>
      </c>
      <c r="V38" s="1236"/>
      <c r="W38" s="1236"/>
      <c r="X38" s="1220">
        <v>0.375</v>
      </c>
      <c r="Y38" s="1211">
        <f>EAST!Y38+WEST!Y38+NORTH!Y38+SOUTH!Y38</f>
        <v>0</v>
      </c>
      <c r="Z38" s="1204">
        <f>EAST!Z38+WEST!Z38+NORTH!Z38+SOUTH!Z38</f>
        <v>0</v>
      </c>
      <c r="AA38" s="1211">
        <f>EAST!AA38+WEST!AA38+NORTH!AA38+SOUTH!AA38</f>
        <v>0</v>
      </c>
      <c r="AB38" s="1204">
        <f>EAST!AB38+WEST!AB38+NORTH!AB38+SOUTH!AB38</f>
        <v>0</v>
      </c>
      <c r="AC38" s="1218"/>
      <c r="AD38" s="1197" t="b">
        <f t="shared" si="2"/>
        <v>1</v>
      </c>
      <c r="AE38" s="1197" t="b">
        <f t="shared" si="3"/>
        <v>1</v>
      </c>
    </row>
    <row r="39" spans="1:31" ht="39">
      <c r="A39" s="1204">
        <f t="shared" si="7"/>
        <v>2.1399999999999992</v>
      </c>
      <c r="B39" s="1235" t="s">
        <v>184</v>
      </c>
      <c r="C39" s="1214">
        <f>SUM(EAST:SOUTH!C39)</f>
        <v>0</v>
      </c>
      <c r="D39" s="1215">
        <f>SUM(EAST:SOUTH!D39)</f>
        <v>0</v>
      </c>
      <c r="E39" s="1214">
        <f>SUM(EAST:SOUTH!E39)</f>
        <v>0</v>
      </c>
      <c r="F39" s="1216">
        <f>SUM(EAST:SOUTH!F39)</f>
        <v>0</v>
      </c>
      <c r="G39" s="1214"/>
      <c r="H39" s="1216"/>
      <c r="I39" s="1214">
        <f t="shared" si="0"/>
        <v>0</v>
      </c>
      <c r="J39" s="1216">
        <f t="shared" si="1"/>
        <v>0</v>
      </c>
      <c r="K39" s="1214">
        <f>EAST!K39+WEST!K39+NORTH!K39+SOUTH!K39</f>
        <v>0</v>
      </c>
      <c r="L39" s="1216">
        <f>EAST!L39+WEST!L39+NORTH!L39+SOUTH!L39</f>
        <v>0</v>
      </c>
      <c r="M39" s="1236"/>
      <c r="N39" s="1236"/>
      <c r="O39" s="1220">
        <v>0.15</v>
      </c>
      <c r="P39" s="1214">
        <f>EAST!P39+WEST!P39+NORTH!P39+SOUTH!P39</f>
        <v>0</v>
      </c>
      <c r="Q39" s="1216">
        <f>EAST!Q39+WEST!Q39+NORTH!Q39+SOUTH!Q39</f>
        <v>0</v>
      </c>
      <c r="R39" s="1214">
        <f>EAST!R39+WEST!R39+NORTH!R39+SOUTH!R39</f>
        <v>0</v>
      </c>
      <c r="S39" s="1216">
        <f>EAST!S39+WEST!S39+NORTH!S39+SOUTH!S39</f>
        <v>0</v>
      </c>
      <c r="T39" s="1214"/>
      <c r="U39" s="1216">
        <f>EAST!U39+WEST!U39+NORTH!U39+SOUTH!U39</f>
        <v>0</v>
      </c>
      <c r="V39" s="1236"/>
      <c r="W39" s="1236"/>
      <c r="X39" s="1220">
        <v>0.15</v>
      </c>
      <c r="Y39" s="1211">
        <f>EAST!Y39+WEST!Y39+NORTH!Y39+SOUTH!Y39</f>
        <v>0</v>
      </c>
      <c r="Z39" s="1204">
        <f>EAST!Z39+WEST!Z39+NORTH!Z39+SOUTH!Z39</f>
        <v>0</v>
      </c>
      <c r="AA39" s="1211">
        <f>EAST!AA39+WEST!AA39+NORTH!AA39+SOUTH!AA39</f>
        <v>0</v>
      </c>
      <c r="AB39" s="1204">
        <f>EAST!AB39+WEST!AB39+NORTH!AB39+SOUTH!AB39</f>
        <v>0</v>
      </c>
      <c r="AC39" s="1218"/>
      <c r="AD39" s="1197" t="b">
        <f t="shared" si="2"/>
        <v>1</v>
      </c>
      <c r="AE39" s="1197" t="b">
        <f t="shared" si="3"/>
        <v>1</v>
      </c>
    </row>
    <row r="40" spans="1:31" ht="39">
      <c r="A40" s="1204">
        <f t="shared" si="7"/>
        <v>2.149999999999999</v>
      </c>
      <c r="B40" s="1235" t="s">
        <v>185</v>
      </c>
      <c r="C40" s="1214">
        <f>SUM(EAST:SOUTH!C40)</f>
        <v>0</v>
      </c>
      <c r="D40" s="1215">
        <f>SUM(EAST:SOUTH!D40)</f>
        <v>0</v>
      </c>
      <c r="E40" s="1214">
        <f>SUM(EAST:SOUTH!E40)</f>
        <v>0</v>
      </c>
      <c r="F40" s="1216">
        <f>SUM(EAST:SOUTH!F40)</f>
        <v>0</v>
      </c>
      <c r="G40" s="1214"/>
      <c r="H40" s="1216"/>
      <c r="I40" s="1214">
        <f t="shared" si="0"/>
        <v>0</v>
      </c>
      <c r="J40" s="1216">
        <f t="shared" si="1"/>
        <v>0</v>
      </c>
      <c r="K40" s="1214">
        <f>EAST!K40+WEST!K40+NORTH!K40+SOUTH!K40</f>
        <v>0</v>
      </c>
      <c r="L40" s="1216">
        <f>EAST!L40+WEST!L40+NORTH!L40+SOUTH!L40</f>
        <v>0</v>
      </c>
      <c r="M40" s="1236"/>
      <c r="N40" s="1236"/>
      <c r="O40" s="1220">
        <v>0.15</v>
      </c>
      <c r="P40" s="1214">
        <f>EAST!P40+WEST!P40+NORTH!P40+SOUTH!P40</f>
        <v>0</v>
      </c>
      <c r="Q40" s="1216">
        <f>EAST!Q40+WEST!Q40+NORTH!Q40+SOUTH!Q40</f>
        <v>0</v>
      </c>
      <c r="R40" s="1214">
        <f>EAST!R40+WEST!R40+NORTH!R40+SOUTH!R40</f>
        <v>0</v>
      </c>
      <c r="S40" s="1216">
        <f>EAST!S40+WEST!S40+NORTH!S40+SOUTH!S40</f>
        <v>0</v>
      </c>
      <c r="T40" s="1214"/>
      <c r="U40" s="1216">
        <f>EAST!U40+WEST!U40+NORTH!U40+SOUTH!U40</f>
        <v>0</v>
      </c>
      <c r="V40" s="1236"/>
      <c r="W40" s="1236"/>
      <c r="X40" s="1220">
        <v>0.15</v>
      </c>
      <c r="Y40" s="1211">
        <f>EAST!Y40+WEST!Y40+NORTH!Y40+SOUTH!Y40</f>
        <v>0</v>
      </c>
      <c r="Z40" s="1204">
        <f>EAST!Z40+WEST!Z40+NORTH!Z40+SOUTH!Z40</f>
        <v>0</v>
      </c>
      <c r="AA40" s="1211">
        <f>EAST!AA40+WEST!AA40+NORTH!AA40+SOUTH!AA40</f>
        <v>0</v>
      </c>
      <c r="AB40" s="1204">
        <f>EAST!AB40+WEST!AB40+NORTH!AB40+SOUTH!AB40</f>
        <v>0</v>
      </c>
      <c r="AC40" s="1218"/>
      <c r="AD40" s="1197" t="b">
        <f t="shared" si="2"/>
        <v>1</v>
      </c>
      <c r="AE40" s="1197" t="b">
        <f t="shared" si="3"/>
        <v>1</v>
      </c>
    </row>
    <row r="41" spans="1:31" ht="39">
      <c r="A41" s="1204">
        <f t="shared" si="7"/>
        <v>2.1599999999999988</v>
      </c>
      <c r="B41" s="1235" t="s">
        <v>186</v>
      </c>
      <c r="C41" s="1214">
        <f>SUM(EAST:SOUTH!C41)</f>
        <v>0</v>
      </c>
      <c r="D41" s="1215">
        <f>SUM(EAST:SOUTH!D41)</f>
        <v>0</v>
      </c>
      <c r="E41" s="1214">
        <f>SUM(EAST:SOUTH!E41)</f>
        <v>0</v>
      </c>
      <c r="F41" s="1216">
        <f>SUM(EAST:SOUTH!F41)</f>
        <v>0</v>
      </c>
      <c r="G41" s="1214"/>
      <c r="H41" s="1216"/>
      <c r="I41" s="1214">
        <f t="shared" si="0"/>
        <v>0</v>
      </c>
      <c r="J41" s="1216">
        <f t="shared" si="1"/>
        <v>0</v>
      </c>
      <c r="K41" s="1214">
        <f>EAST!K41+WEST!K41+NORTH!K41+SOUTH!K41</f>
        <v>0</v>
      </c>
      <c r="L41" s="1216">
        <f>EAST!L41+WEST!L41+NORTH!L41+SOUTH!L41</f>
        <v>0</v>
      </c>
      <c r="M41" s="1236"/>
      <c r="N41" s="1236"/>
      <c r="O41" s="1220"/>
      <c r="P41" s="1214">
        <f>EAST!P41+WEST!P41+NORTH!P41+SOUTH!P41</f>
        <v>0</v>
      </c>
      <c r="Q41" s="1216">
        <f>EAST!Q41+WEST!Q41+NORTH!Q41+SOUTH!Q41</f>
        <v>0</v>
      </c>
      <c r="R41" s="1214">
        <f>EAST!R41+WEST!R41+NORTH!R41+SOUTH!R41</f>
        <v>0</v>
      </c>
      <c r="S41" s="1216">
        <f>EAST!S41+WEST!S41+NORTH!S41+SOUTH!S41</f>
        <v>0</v>
      </c>
      <c r="T41" s="1214"/>
      <c r="U41" s="1216">
        <f>EAST!U41+WEST!U41+NORTH!U41+SOUTH!U41</f>
        <v>0</v>
      </c>
      <c r="V41" s="1236"/>
      <c r="W41" s="1236"/>
      <c r="X41" s="1220"/>
      <c r="Y41" s="1211">
        <f>EAST!Y41+WEST!Y41+NORTH!Y41+SOUTH!Y41</f>
        <v>0</v>
      </c>
      <c r="Z41" s="1204">
        <f>EAST!Z41+WEST!Z41+NORTH!Z41+SOUTH!Z41</f>
        <v>0</v>
      </c>
      <c r="AA41" s="1211">
        <f>EAST!AA41+WEST!AA41+NORTH!AA41+SOUTH!AA41</f>
        <v>0</v>
      </c>
      <c r="AB41" s="1204">
        <f>EAST!AB41+WEST!AB41+NORTH!AB41+SOUTH!AB41</f>
        <v>0</v>
      </c>
      <c r="AC41" s="1218"/>
      <c r="AD41" s="1197" t="b">
        <f t="shared" si="2"/>
        <v>1</v>
      </c>
      <c r="AE41" s="1197" t="b">
        <f t="shared" si="3"/>
        <v>1</v>
      </c>
    </row>
    <row r="42" spans="1:31" ht="39">
      <c r="A42" s="1204">
        <f t="shared" si="7"/>
        <v>2.1699999999999986</v>
      </c>
      <c r="B42" s="1235" t="s">
        <v>187</v>
      </c>
      <c r="C42" s="1214">
        <f>SUM(EAST:SOUTH!C42)</f>
        <v>0</v>
      </c>
      <c r="D42" s="1215">
        <f>SUM(EAST:SOUTH!D42)</f>
        <v>0</v>
      </c>
      <c r="E42" s="1214">
        <f>SUM(EAST:SOUTH!E42)</f>
        <v>0</v>
      </c>
      <c r="F42" s="1216">
        <f>SUM(EAST:SOUTH!F42)</f>
        <v>0</v>
      </c>
      <c r="G42" s="1214"/>
      <c r="H42" s="1216"/>
      <c r="I42" s="1214">
        <f t="shared" si="0"/>
        <v>0</v>
      </c>
      <c r="J42" s="1216">
        <f t="shared" si="1"/>
        <v>0</v>
      </c>
      <c r="K42" s="1214">
        <f>EAST!K42+WEST!K42+NORTH!K42+SOUTH!K42</f>
        <v>0</v>
      </c>
      <c r="L42" s="1216">
        <f>EAST!L42+WEST!L42+NORTH!L42+SOUTH!L42</f>
        <v>0</v>
      </c>
      <c r="M42" s="1236"/>
      <c r="N42" s="1236"/>
      <c r="O42" s="1220">
        <v>0.25</v>
      </c>
      <c r="P42" s="1214">
        <f>EAST!P42+WEST!P42+NORTH!P42+SOUTH!P42</f>
        <v>0</v>
      </c>
      <c r="Q42" s="1216">
        <f>EAST!Q42+WEST!Q42+NORTH!Q42+SOUTH!Q42</f>
        <v>0</v>
      </c>
      <c r="R42" s="1214">
        <f>EAST!R42+WEST!R42+NORTH!R42+SOUTH!R42</f>
        <v>0</v>
      </c>
      <c r="S42" s="1216">
        <f>EAST!S42+WEST!S42+NORTH!S42+SOUTH!S42</f>
        <v>0</v>
      </c>
      <c r="T42" s="1214"/>
      <c r="U42" s="1216">
        <f>EAST!U42+WEST!U42+NORTH!U42+SOUTH!U42</f>
        <v>0</v>
      </c>
      <c r="V42" s="1236"/>
      <c r="W42" s="1236"/>
      <c r="X42" s="1220">
        <v>0.25</v>
      </c>
      <c r="Y42" s="1211">
        <f>EAST!Y42+WEST!Y42+NORTH!Y42+SOUTH!Y42</f>
        <v>0</v>
      </c>
      <c r="Z42" s="1204">
        <f>EAST!Z42+WEST!Z42+NORTH!Z42+SOUTH!Z42</f>
        <v>0</v>
      </c>
      <c r="AA42" s="1211">
        <f>EAST!AA42+WEST!AA42+NORTH!AA42+SOUTH!AA42</f>
        <v>0</v>
      </c>
      <c r="AB42" s="1204">
        <f>EAST!AB42+WEST!AB42+NORTH!AB42+SOUTH!AB42</f>
        <v>0</v>
      </c>
      <c r="AC42" s="1218"/>
      <c r="AD42" s="1197" t="b">
        <f t="shared" si="2"/>
        <v>1</v>
      </c>
      <c r="AE42" s="1197" t="b">
        <f t="shared" si="3"/>
        <v>1</v>
      </c>
    </row>
    <row r="43" spans="1:31" ht="58.5">
      <c r="A43" s="1204">
        <f t="shared" si="7"/>
        <v>2.1799999999999984</v>
      </c>
      <c r="B43" s="1235" t="s">
        <v>188</v>
      </c>
      <c r="C43" s="1214">
        <f>SUM(EAST:SOUTH!C43)</f>
        <v>0</v>
      </c>
      <c r="D43" s="1215">
        <f>SUM(EAST:SOUTH!D43)</f>
        <v>0</v>
      </c>
      <c r="E43" s="1214">
        <f>SUM(EAST:SOUTH!E43)</f>
        <v>0</v>
      </c>
      <c r="F43" s="1216">
        <f>SUM(EAST:SOUTH!F43)</f>
        <v>0</v>
      </c>
      <c r="G43" s="1214"/>
      <c r="H43" s="1216"/>
      <c r="I43" s="1214">
        <f t="shared" si="0"/>
        <v>0</v>
      </c>
      <c r="J43" s="1216">
        <f t="shared" si="1"/>
        <v>0</v>
      </c>
      <c r="K43" s="1214">
        <f>EAST!K43+WEST!K43+NORTH!K43+SOUTH!K43</f>
        <v>0</v>
      </c>
      <c r="L43" s="1216">
        <f>EAST!L43+WEST!L43+NORTH!L43+SOUTH!L43</f>
        <v>0</v>
      </c>
      <c r="M43" s="1236"/>
      <c r="N43" s="1236"/>
      <c r="O43" s="1220">
        <v>0.1</v>
      </c>
      <c r="P43" s="1214">
        <f>EAST!P43+WEST!P43+NORTH!P43+SOUTH!P43</f>
        <v>0</v>
      </c>
      <c r="Q43" s="1216">
        <f>EAST!Q43+WEST!Q43+NORTH!Q43+SOUTH!Q43</f>
        <v>0</v>
      </c>
      <c r="R43" s="1214">
        <f>EAST!R43+WEST!R43+NORTH!R43+SOUTH!R43</f>
        <v>0</v>
      </c>
      <c r="S43" s="1216">
        <f>EAST!S43+WEST!S43+NORTH!S43+SOUTH!S43</f>
        <v>0</v>
      </c>
      <c r="T43" s="1214"/>
      <c r="U43" s="1216">
        <f>EAST!U43+WEST!U43+NORTH!U43+SOUTH!U43</f>
        <v>0</v>
      </c>
      <c r="V43" s="1236"/>
      <c r="W43" s="1236"/>
      <c r="X43" s="1220">
        <v>0.1</v>
      </c>
      <c r="Y43" s="1211">
        <f>EAST!Y43+WEST!Y43+NORTH!Y43+SOUTH!Y43</f>
        <v>0</v>
      </c>
      <c r="Z43" s="1204">
        <f>EAST!Z43+WEST!Z43+NORTH!Z43+SOUTH!Z43</f>
        <v>0</v>
      </c>
      <c r="AA43" s="1211">
        <f>EAST!AA43+WEST!AA43+NORTH!AA43+SOUTH!AA43</f>
        <v>0</v>
      </c>
      <c r="AB43" s="1204">
        <f>EAST!AB43+WEST!AB43+NORTH!AB43+SOUTH!AB43</f>
        <v>0</v>
      </c>
      <c r="AC43" s="1218"/>
      <c r="AD43" s="1197" t="b">
        <f t="shared" si="2"/>
        <v>1</v>
      </c>
      <c r="AE43" s="1197" t="b">
        <f t="shared" si="3"/>
        <v>1</v>
      </c>
    </row>
    <row r="44" spans="1:31" s="1231" customFormat="1">
      <c r="A44" s="1200"/>
      <c r="B44" s="1238" t="s">
        <v>234</v>
      </c>
      <c r="C44" s="1214">
        <f>SUM(EAST:SOUTH!C44)</f>
        <v>0</v>
      </c>
      <c r="D44" s="1215">
        <f>SUM(EAST:SOUTH!D44)</f>
        <v>0</v>
      </c>
      <c r="E44" s="1214">
        <f>SUM(EAST:SOUTH!E44)</f>
        <v>0</v>
      </c>
      <c r="F44" s="1216">
        <f>SUM(EAST:SOUTH!F44)</f>
        <v>0</v>
      </c>
      <c r="G44" s="1239"/>
      <c r="H44" s="1239"/>
      <c r="I44" s="1214">
        <f t="shared" si="0"/>
        <v>0</v>
      </c>
      <c r="J44" s="1216">
        <f t="shared" si="1"/>
        <v>0</v>
      </c>
      <c r="K44" s="1239">
        <f t="shared" ref="K44:S44" si="8">SUM(K23:K43)</f>
        <v>0</v>
      </c>
      <c r="L44" s="1210">
        <f t="shared" si="8"/>
        <v>0</v>
      </c>
      <c r="M44" s="1239">
        <f t="shared" si="8"/>
        <v>0</v>
      </c>
      <c r="N44" s="1239">
        <f t="shared" si="8"/>
        <v>0</v>
      </c>
      <c r="O44" s="1239"/>
      <c r="P44" s="1239">
        <f t="shared" si="8"/>
        <v>0</v>
      </c>
      <c r="Q44" s="1210">
        <f t="shared" si="8"/>
        <v>0</v>
      </c>
      <c r="R44" s="1239">
        <f t="shared" si="8"/>
        <v>0</v>
      </c>
      <c r="S44" s="1210">
        <f t="shared" si="8"/>
        <v>0</v>
      </c>
      <c r="T44" s="1239"/>
      <c r="U44" s="1210">
        <f t="shared" ref="U44:W44" si="9">SUM(U23:U43)</f>
        <v>0</v>
      </c>
      <c r="V44" s="1239">
        <f t="shared" si="9"/>
        <v>0</v>
      </c>
      <c r="W44" s="1239">
        <f t="shared" si="9"/>
        <v>0</v>
      </c>
      <c r="X44" s="1239"/>
      <c r="Y44" s="1198">
        <f t="shared" ref="Y44:AB44" si="10">SUM(Y23:Y43)</f>
        <v>0</v>
      </c>
      <c r="Z44" s="1200">
        <f t="shared" si="10"/>
        <v>0</v>
      </c>
      <c r="AA44" s="1198">
        <f t="shared" si="10"/>
        <v>0</v>
      </c>
      <c r="AB44" s="1200">
        <f t="shared" si="10"/>
        <v>0</v>
      </c>
      <c r="AC44" s="1240"/>
      <c r="AD44" s="1197" t="b">
        <f t="shared" si="2"/>
        <v>1</v>
      </c>
      <c r="AE44" s="1197" t="b">
        <f t="shared" si="3"/>
        <v>1</v>
      </c>
    </row>
    <row r="45" spans="1:31" s="1231" customFormat="1" ht="39">
      <c r="A45" s="1200"/>
      <c r="B45" s="1229" t="s">
        <v>236</v>
      </c>
      <c r="C45" s="1214">
        <f>SUM(EAST:SOUTH!C45)</f>
        <v>0</v>
      </c>
      <c r="D45" s="1215">
        <f>SUM(EAST:SOUTH!D45)</f>
        <v>0</v>
      </c>
      <c r="E45" s="1214">
        <f>SUM(EAST:SOUTH!E45)</f>
        <v>0</v>
      </c>
      <c r="F45" s="1216">
        <f>SUM(EAST:SOUTH!F45)</f>
        <v>0</v>
      </c>
      <c r="G45" s="1239"/>
      <c r="H45" s="1239"/>
      <c r="I45" s="1214">
        <f t="shared" si="0"/>
        <v>0</v>
      </c>
      <c r="J45" s="1216">
        <f t="shared" si="1"/>
        <v>0</v>
      </c>
      <c r="K45" s="1239">
        <f t="shared" ref="K45:S45" si="11">K44+K21</f>
        <v>0</v>
      </c>
      <c r="L45" s="1210">
        <f t="shared" si="11"/>
        <v>0</v>
      </c>
      <c r="M45" s="1239">
        <f t="shared" si="11"/>
        <v>0</v>
      </c>
      <c r="N45" s="1239">
        <f t="shared" si="11"/>
        <v>0</v>
      </c>
      <c r="O45" s="1239"/>
      <c r="P45" s="1239">
        <f t="shared" si="11"/>
        <v>0</v>
      </c>
      <c r="Q45" s="1210">
        <f t="shared" si="11"/>
        <v>0</v>
      </c>
      <c r="R45" s="1239">
        <f t="shared" si="11"/>
        <v>0</v>
      </c>
      <c r="S45" s="1210">
        <f t="shared" si="11"/>
        <v>0</v>
      </c>
      <c r="T45" s="1239"/>
      <c r="U45" s="1210">
        <f t="shared" ref="U45:W45" si="12">U44+U21</f>
        <v>0</v>
      </c>
      <c r="V45" s="1239">
        <f t="shared" si="12"/>
        <v>0</v>
      </c>
      <c r="W45" s="1239">
        <f t="shared" si="12"/>
        <v>0</v>
      </c>
      <c r="X45" s="1239"/>
      <c r="Y45" s="1198">
        <f t="shared" ref="Y45:AB45" si="13">Y44+Y21</f>
        <v>0</v>
      </c>
      <c r="Z45" s="1200">
        <f t="shared" si="13"/>
        <v>0</v>
      </c>
      <c r="AA45" s="1198">
        <f t="shared" si="13"/>
        <v>0</v>
      </c>
      <c r="AB45" s="1200">
        <f t="shared" si="13"/>
        <v>0</v>
      </c>
      <c r="AC45" s="1240"/>
      <c r="AD45" s="1197" t="b">
        <f t="shared" si="2"/>
        <v>1</v>
      </c>
      <c r="AE45" s="1197" t="b">
        <f t="shared" si="3"/>
        <v>1</v>
      </c>
    </row>
    <row r="46" spans="1:31">
      <c r="A46" s="1204"/>
      <c r="B46" s="1241" t="s">
        <v>262</v>
      </c>
      <c r="C46" s="1214">
        <f>SUM(EAST:SOUTH!C46)</f>
        <v>0</v>
      </c>
      <c r="D46" s="1215">
        <f>SUM(EAST:SOUTH!D46)</f>
        <v>0</v>
      </c>
      <c r="E46" s="1214">
        <f>SUM(EAST:SOUTH!E46)</f>
        <v>0</v>
      </c>
      <c r="F46" s="1216">
        <f>SUM(EAST:SOUTH!F46)</f>
        <v>0</v>
      </c>
      <c r="G46" s="1214"/>
      <c r="H46" s="1216"/>
      <c r="I46" s="1214">
        <f t="shared" si="0"/>
        <v>0</v>
      </c>
      <c r="J46" s="1216">
        <f t="shared" si="1"/>
        <v>0</v>
      </c>
      <c r="K46" s="1214"/>
      <c r="L46" s="1216"/>
      <c r="M46" s="1208"/>
      <c r="N46" s="1208"/>
      <c r="O46" s="1202"/>
      <c r="P46" s="1214"/>
      <c r="Q46" s="1216"/>
      <c r="R46" s="1214"/>
      <c r="S46" s="1216"/>
      <c r="T46" s="1214"/>
      <c r="U46" s="1216"/>
      <c r="V46" s="1208"/>
      <c r="W46" s="1208"/>
      <c r="X46" s="1202"/>
      <c r="Y46" s="1211"/>
      <c r="Z46" s="1204"/>
      <c r="AA46" s="1211"/>
      <c r="AB46" s="1204"/>
      <c r="AC46" s="1218"/>
      <c r="AD46" s="1197" t="b">
        <f t="shared" si="2"/>
        <v>1</v>
      </c>
      <c r="AE46" s="1197" t="b">
        <f t="shared" si="3"/>
        <v>1</v>
      </c>
    </row>
    <row r="47" spans="1:31" ht="39">
      <c r="A47" s="1204"/>
      <c r="B47" s="1242" t="s">
        <v>14</v>
      </c>
      <c r="C47" s="1214">
        <f>SUM(EAST:SOUTH!C47)</f>
        <v>0</v>
      </c>
      <c r="D47" s="1215">
        <f>SUM(EAST:SOUTH!D47)</f>
        <v>0</v>
      </c>
      <c r="E47" s="1214">
        <f>SUM(EAST:SOUTH!E47)</f>
        <v>0</v>
      </c>
      <c r="F47" s="1216">
        <f>SUM(EAST:SOUTH!F47)</f>
        <v>0</v>
      </c>
      <c r="G47" s="1214"/>
      <c r="H47" s="1216"/>
      <c r="I47" s="1214">
        <f t="shared" si="0"/>
        <v>0</v>
      </c>
      <c r="J47" s="1216">
        <f t="shared" si="1"/>
        <v>0</v>
      </c>
      <c r="K47" s="1214"/>
      <c r="L47" s="1216"/>
      <c r="M47" s="1243"/>
      <c r="N47" s="1243"/>
      <c r="O47" s="1244"/>
      <c r="P47" s="1214"/>
      <c r="Q47" s="1216"/>
      <c r="R47" s="1214"/>
      <c r="S47" s="1216"/>
      <c r="T47" s="1214"/>
      <c r="U47" s="1216"/>
      <c r="V47" s="1243"/>
      <c r="W47" s="1243"/>
      <c r="X47" s="1244"/>
      <c r="Y47" s="1211"/>
      <c r="Z47" s="1204"/>
      <c r="AA47" s="1211"/>
      <c r="AB47" s="1204"/>
      <c r="AC47" s="1218"/>
      <c r="AD47" s="1197" t="b">
        <f t="shared" si="2"/>
        <v>1</v>
      </c>
      <c r="AE47" s="1197" t="b">
        <f t="shared" si="3"/>
        <v>1</v>
      </c>
    </row>
    <row r="48" spans="1:31" ht="39">
      <c r="A48" s="1204">
        <v>2.19</v>
      </c>
      <c r="B48" s="1245" t="s">
        <v>164</v>
      </c>
      <c r="C48" s="1214">
        <f>SUM(EAST:SOUTH!C48)</f>
        <v>0</v>
      </c>
      <c r="D48" s="1215">
        <f>SUM(EAST:SOUTH!D48)</f>
        <v>0</v>
      </c>
      <c r="E48" s="1214">
        <f>SUM(EAST:SOUTH!E48)</f>
        <v>0</v>
      </c>
      <c r="F48" s="1216">
        <f>SUM(EAST:SOUTH!F48)</f>
        <v>0</v>
      </c>
      <c r="G48" s="1214"/>
      <c r="H48" s="1216"/>
      <c r="I48" s="1214">
        <f t="shared" si="0"/>
        <v>0</v>
      </c>
      <c r="J48" s="1216">
        <f t="shared" si="1"/>
        <v>0</v>
      </c>
      <c r="K48" s="1214">
        <f>EAST!K48+WEST!K48+NORTH!K48+SOUTH!K48</f>
        <v>0</v>
      </c>
      <c r="L48" s="1216">
        <f>EAST!L48+WEST!L48+NORTH!L48+SOUTH!L48</f>
        <v>0</v>
      </c>
      <c r="M48" s="1246"/>
      <c r="N48" s="1246"/>
      <c r="O48" s="1220">
        <v>3</v>
      </c>
      <c r="P48" s="1214">
        <f>EAST!P48+WEST!P48+NORTH!P48+SOUTH!P48</f>
        <v>0</v>
      </c>
      <c r="Q48" s="1216">
        <f>EAST!Q48+WEST!Q48+NORTH!Q48+SOUTH!Q48</f>
        <v>0</v>
      </c>
      <c r="R48" s="1214">
        <f>EAST!R48+WEST!R48+NORTH!R48+SOUTH!R48</f>
        <v>0</v>
      </c>
      <c r="S48" s="1216">
        <f>EAST!S48+WEST!S48+NORTH!S48+SOUTH!S48</f>
        <v>0</v>
      </c>
      <c r="T48" s="1214"/>
      <c r="U48" s="1216">
        <f>EAST!U48+WEST!U48+NORTH!U48+SOUTH!U48</f>
        <v>0</v>
      </c>
      <c r="V48" s="1246"/>
      <c r="W48" s="1246"/>
      <c r="X48" s="1220">
        <v>3</v>
      </c>
      <c r="Y48" s="1211">
        <f>EAST!Y48+WEST!Y48+NORTH!Y48+SOUTH!Y48</f>
        <v>0</v>
      </c>
      <c r="Z48" s="1204">
        <f>EAST!Z48+WEST!Z48+NORTH!Z48+SOUTH!Z48</f>
        <v>0</v>
      </c>
      <c r="AA48" s="1211">
        <f>EAST!AA48+WEST!AA48+NORTH!AA48+SOUTH!AA48</f>
        <v>0</v>
      </c>
      <c r="AB48" s="1204">
        <f>EAST!AB48+WEST!AB48+NORTH!AB48+SOUTH!AB48</f>
        <v>0</v>
      </c>
      <c r="AC48" s="1218"/>
      <c r="AD48" s="1197" t="b">
        <f t="shared" si="2"/>
        <v>1</v>
      </c>
      <c r="AE48" s="1197" t="b">
        <f t="shared" si="3"/>
        <v>1</v>
      </c>
    </row>
    <row r="49" spans="1:31" ht="58.5">
      <c r="A49" s="1204">
        <f t="shared" ref="A49:A51" si="14">+A48+0.01</f>
        <v>2.1999999999999997</v>
      </c>
      <c r="B49" s="1245" t="s">
        <v>165</v>
      </c>
      <c r="C49" s="1214">
        <f>SUM(EAST:SOUTH!C49)</f>
        <v>0</v>
      </c>
      <c r="D49" s="1215">
        <f>SUM(EAST:SOUTH!D49)</f>
        <v>0</v>
      </c>
      <c r="E49" s="1214">
        <f>SUM(EAST:SOUTH!E49)</f>
        <v>0</v>
      </c>
      <c r="F49" s="1216">
        <f>SUM(EAST:SOUTH!F49)</f>
        <v>0</v>
      </c>
      <c r="G49" s="1214"/>
      <c r="H49" s="1216"/>
      <c r="I49" s="1214">
        <f t="shared" si="0"/>
        <v>0</v>
      </c>
      <c r="J49" s="1216">
        <f t="shared" si="1"/>
        <v>0</v>
      </c>
      <c r="K49" s="1214">
        <f>EAST!K49+WEST!K49+NORTH!K49+SOUTH!K49</f>
        <v>0</v>
      </c>
      <c r="L49" s="1216">
        <f>EAST!L49+WEST!L49+NORTH!L49+SOUTH!L49</f>
        <v>0</v>
      </c>
      <c r="M49" s="1246"/>
      <c r="N49" s="1246"/>
      <c r="O49" s="1220">
        <v>3.5</v>
      </c>
      <c r="P49" s="1214">
        <f>EAST!P49+WEST!P49+NORTH!P49+SOUTH!P49</f>
        <v>0</v>
      </c>
      <c r="Q49" s="1216">
        <f>EAST!Q49+WEST!Q49+NORTH!Q49+SOUTH!Q49</f>
        <v>0</v>
      </c>
      <c r="R49" s="1214">
        <f>EAST!R49+WEST!R49+NORTH!R49+SOUTH!R49</f>
        <v>0</v>
      </c>
      <c r="S49" s="1216">
        <f>EAST!S49+WEST!S49+NORTH!S49+SOUTH!S49</f>
        <v>0</v>
      </c>
      <c r="T49" s="1214"/>
      <c r="U49" s="1216">
        <f>EAST!U49+WEST!U49+NORTH!U49+SOUTH!U49</f>
        <v>0</v>
      </c>
      <c r="V49" s="1246"/>
      <c r="W49" s="1246"/>
      <c r="X49" s="1220">
        <v>3.5</v>
      </c>
      <c r="Y49" s="1211">
        <f>EAST!Y49+WEST!Y49+NORTH!Y49+SOUTH!Y49</f>
        <v>0</v>
      </c>
      <c r="Z49" s="1204">
        <f>EAST!Z49+WEST!Z49+NORTH!Z49+SOUTH!Z49</f>
        <v>0</v>
      </c>
      <c r="AA49" s="1211">
        <f>EAST!AA49+WEST!AA49+NORTH!AA49+SOUTH!AA49</f>
        <v>0</v>
      </c>
      <c r="AB49" s="1204">
        <f>EAST!AB49+WEST!AB49+NORTH!AB49+SOUTH!AB49</f>
        <v>0</v>
      </c>
      <c r="AC49" s="1218"/>
      <c r="AD49" s="1197" t="b">
        <f t="shared" si="2"/>
        <v>1</v>
      </c>
      <c r="AE49" s="1197" t="b">
        <f t="shared" si="3"/>
        <v>1</v>
      </c>
    </row>
    <row r="50" spans="1:31">
      <c r="A50" s="1204">
        <f t="shared" si="14"/>
        <v>2.2099999999999995</v>
      </c>
      <c r="B50" s="1245" t="s">
        <v>166</v>
      </c>
      <c r="C50" s="1214">
        <f>SUM(EAST:SOUTH!C50)</f>
        <v>0</v>
      </c>
      <c r="D50" s="1215">
        <f>SUM(EAST:SOUTH!D50)</f>
        <v>0</v>
      </c>
      <c r="E50" s="1214">
        <f>SUM(EAST:SOUTH!E50)</f>
        <v>0</v>
      </c>
      <c r="F50" s="1216">
        <f>SUM(EAST:SOUTH!F50)</f>
        <v>0</v>
      </c>
      <c r="G50" s="1214"/>
      <c r="H50" s="1216"/>
      <c r="I50" s="1214">
        <f t="shared" si="0"/>
        <v>0</v>
      </c>
      <c r="J50" s="1216">
        <f t="shared" si="1"/>
        <v>0</v>
      </c>
      <c r="K50" s="1214">
        <f>EAST!K50+WEST!K50+NORTH!K50+SOUTH!K50</f>
        <v>0</v>
      </c>
      <c r="L50" s="1216">
        <f>EAST!L50+WEST!L50+NORTH!L50+SOUTH!L50</f>
        <v>0</v>
      </c>
      <c r="M50" s="1246"/>
      <c r="N50" s="1246"/>
      <c r="O50" s="1220">
        <v>0.75</v>
      </c>
      <c r="P50" s="1214">
        <f>EAST!P50+WEST!P50+NORTH!P50+SOUTH!P50</f>
        <v>0</v>
      </c>
      <c r="Q50" s="1216">
        <f>EAST!Q50+WEST!Q50+NORTH!Q50+SOUTH!Q50</f>
        <v>0</v>
      </c>
      <c r="R50" s="1214">
        <f>EAST!R50+WEST!R50+NORTH!R50+SOUTH!R50</f>
        <v>0</v>
      </c>
      <c r="S50" s="1216">
        <f>EAST!S50+WEST!S50+NORTH!S50+SOUTH!S50</f>
        <v>0</v>
      </c>
      <c r="T50" s="1214"/>
      <c r="U50" s="1216">
        <f>EAST!U50+WEST!U50+NORTH!U50+SOUTH!U50</f>
        <v>0</v>
      </c>
      <c r="V50" s="1246"/>
      <c r="W50" s="1246"/>
      <c r="X50" s="1220">
        <v>0.75</v>
      </c>
      <c r="Y50" s="1211">
        <f>EAST!Y50+WEST!Y50+NORTH!Y50+SOUTH!Y50</f>
        <v>0</v>
      </c>
      <c r="Z50" s="1204">
        <f>EAST!Z50+WEST!Z50+NORTH!Z50+SOUTH!Z50</f>
        <v>0</v>
      </c>
      <c r="AA50" s="1211">
        <f>EAST!AA50+WEST!AA50+NORTH!AA50+SOUTH!AA50</f>
        <v>0</v>
      </c>
      <c r="AB50" s="1204">
        <f>EAST!AB50+WEST!AB50+NORTH!AB50+SOUTH!AB50</f>
        <v>0</v>
      </c>
      <c r="AC50" s="1218"/>
      <c r="AD50" s="1197" t="b">
        <f t="shared" si="2"/>
        <v>1</v>
      </c>
      <c r="AE50" s="1197" t="b">
        <f t="shared" si="3"/>
        <v>1</v>
      </c>
    </row>
    <row r="51" spans="1:31" ht="39">
      <c r="A51" s="1204">
        <f t="shared" si="14"/>
        <v>2.2199999999999993</v>
      </c>
      <c r="B51" s="1245" t="s">
        <v>157</v>
      </c>
      <c r="C51" s="1214">
        <f>SUM(EAST:SOUTH!C51)</f>
        <v>0</v>
      </c>
      <c r="D51" s="1215">
        <f>SUM(EAST:SOUTH!D51)</f>
        <v>0</v>
      </c>
      <c r="E51" s="1214">
        <f>SUM(EAST:SOUTH!E51)</f>
        <v>0</v>
      </c>
      <c r="F51" s="1216">
        <f>SUM(EAST:SOUTH!F51)</f>
        <v>0</v>
      </c>
      <c r="G51" s="1214"/>
      <c r="H51" s="1216"/>
      <c r="I51" s="1214">
        <f t="shared" si="0"/>
        <v>0</v>
      </c>
      <c r="J51" s="1216">
        <f t="shared" si="1"/>
        <v>0</v>
      </c>
      <c r="K51" s="1214">
        <f>EAST!K51+WEST!K51+NORTH!K51+SOUTH!K51</f>
        <v>0</v>
      </c>
      <c r="L51" s="1216">
        <f>EAST!L51+WEST!L51+NORTH!L51+SOUTH!L51</f>
        <v>0</v>
      </c>
      <c r="M51" s="1246"/>
      <c r="N51" s="1246"/>
      <c r="O51" s="1247"/>
      <c r="P51" s="1214">
        <f>EAST!P51+WEST!P51+NORTH!P51+SOUTH!P51</f>
        <v>0</v>
      </c>
      <c r="Q51" s="1216">
        <f>EAST!Q51+WEST!Q51+NORTH!Q51+SOUTH!Q51</f>
        <v>0</v>
      </c>
      <c r="R51" s="1214">
        <f>EAST!R51+WEST!R51+NORTH!R51+SOUTH!R51</f>
        <v>0</v>
      </c>
      <c r="S51" s="1216">
        <f>EAST!S51+WEST!S51+NORTH!S51+SOUTH!S51</f>
        <v>0</v>
      </c>
      <c r="T51" s="1214"/>
      <c r="U51" s="1216">
        <f>EAST!U51+WEST!U51+NORTH!U51+SOUTH!U51</f>
        <v>0</v>
      </c>
      <c r="V51" s="1246"/>
      <c r="W51" s="1246"/>
      <c r="X51" s="1247"/>
      <c r="Y51" s="1211">
        <f>EAST!Y51+WEST!Y51+NORTH!Y51+SOUTH!Y51</f>
        <v>0</v>
      </c>
      <c r="Z51" s="1204">
        <f>EAST!Z51+WEST!Z51+NORTH!Z51+SOUTH!Z51</f>
        <v>0</v>
      </c>
      <c r="AA51" s="1211">
        <f>EAST!AA51+WEST!AA51+NORTH!AA51+SOUTH!AA51</f>
        <v>0</v>
      </c>
      <c r="AB51" s="1204">
        <f>EAST!AB51+WEST!AB51+NORTH!AB51+SOUTH!AB51</f>
        <v>0</v>
      </c>
      <c r="AC51" s="1218"/>
      <c r="AD51" s="1197" t="b">
        <f t="shared" si="2"/>
        <v>1</v>
      </c>
      <c r="AE51" s="1197" t="b">
        <f t="shared" si="3"/>
        <v>1</v>
      </c>
    </row>
    <row r="52" spans="1:31" s="1231" customFormat="1">
      <c r="A52" s="1200"/>
      <c r="B52" s="1243" t="s">
        <v>237</v>
      </c>
      <c r="C52" s="1214">
        <f>SUM(EAST:SOUTH!C52)</f>
        <v>0</v>
      </c>
      <c r="D52" s="1215">
        <f>SUM(EAST:SOUTH!D52)</f>
        <v>0</v>
      </c>
      <c r="E52" s="1214">
        <f>SUM(EAST:SOUTH!E52)</f>
        <v>0</v>
      </c>
      <c r="F52" s="1216">
        <f>SUM(EAST:SOUTH!F52)</f>
        <v>0</v>
      </c>
      <c r="G52" s="1239"/>
      <c r="H52" s="1239"/>
      <c r="I52" s="1214">
        <f t="shared" si="0"/>
        <v>0</v>
      </c>
      <c r="J52" s="1216">
        <f t="shared" si="1"/>
        <v>0</v>
      </c>
      <c r="K52" s="1239">
        <f t="shared" ref="K52:S52" si="15">SUM(K48:K51)</f>
        <v>0</v>
      </c>
      <c r="L52" s="1210">
        <f t="shared" si="15"/>
        <v>0</v>
      </c>
      <c r="M52" s="1239">
        <f t="shared" si="15"/>
        <v>0</v>
      </c>
      <c r="N52" s="1239">
        <f t="shared" si="15"/>
        <v>0</v>
      </c>
      <c r="O52" s="1239"/>
      <c r="P52" s="1239">
        <f t="shared" si="15"/>
        <v>0</v>
      </c>
      <c r="Q52" s="1210">
        <f t="shared" si="15"/>
        <v>0</v>
      </c>
      <c r="R52" s="1239">
        <f t="shared" si="15"/>
        <v>0</v>
      </c>
      <c r="S52" s="1210">
        <f t="shared" si="15"/>
        <v>0</v>
      </c>
      <c r="T52" s="1239"/>
      <c r="U52" s="1210">
        <f t="shared" ref="U52:W52" si="16">SUM(U48:U51)</f>
        <v>0</v>
      </c>
      <c r="V52" s="1239">
        <f t="shared" si="16"/>
        <v>0</v>
      </c>
      <c r="W52" s="1239">
        <f t="shared" si="16"/>
        <v>0</v>
      </c>
      <c r="X52" s="1239"/>
      <c r="Y52" s="1198">
        <f t="shared" ref="Y52:AB52" si="17">SUM(Y48:Y51)</f>
        <v>0</v>
      </c>
      <c r="Z52" s="1200">
        <f t="shared" si="17"/>
        <v>0</v>
      </c>
      <c r="AA52" s="1198">
        <f t="shared" si="17"/>
        <v>0</v>
      </c>
      <c r="AB52" s="1200">
        <f t="shared" si="17"/>
        <v>0</v>
      </c>
      <c r="AC52" s="1240"/>
      <c r="AD52" s="1197" t="b">
        <f t="shared" si="2"/>
        <v>1</v>
      </c>
      <c r="AE52" s="1197" t="b">
        <f t="shared" si="3"/>
        <v>1</v>
      </c>
    </row>
    <row r="53" spans="1:31">
      <c r="A53" s="1204"/>
      <c r="B53" s="1248" t="s">
        <v>233</v>
      </c>
      <c r="C53" s="1214">
        <f>SUM(EAST:SOUTH!C53)</f>
        <v>0</v>
      </c>
      <c r="D53" s="1215">
        <f>SUM(EAST:SOUTH!D53)</f>
        <v>0</v>
      </c>
      <c r="E53" s="1214">
        <f>SUM(EAST:SOUTH!E53)</f>
        <v>0</v>
      </c>
      <c r="F53" s="1216">
        <f>SUM(EAST:SOUTH!F53)</f>
        <v>0</v>
      </c>
      <c r="G53" s="1214"/>
      <c r="H53" s="1216"/>
      <c r="I53" s="1214">
        <f t="shared" si="0"/>
        <v>0</v>
      </c>
      <c r="J53" s="1216">
        <f t="shared" si="1"/>
        <v>0</v>
      </c>
      <c r="K53" s="1214"/>
      <c r="L53" s="1216"/>
      <c r="M53" s="1243"/>
      <c r="N53" s="1243"/>
      <c r="O53" s="1244"/>
      <c r="P53" s="1214"/>
      <c r="Q53" s="1216"/>
      <c r="R53" s="1214"/>
      <c r="S53" s="1216"/>
      <c r="T53" s="1214"/>
      <c r="U53" s="1216"/>
      <c r="V53" s="1243"/>
      <c r="W53" s="1243"/>
      <c r="X53" s="1244"/>
      <c r="Y53" s="1211"/>
      <c r="Z53" s="1204"/>
      <c r="AA53" s="1211"/>
      <c r="AB53" s="1204"/>
      <c r="AC53" s="1218"/>
      <c r="AD53" s="1197" t="b">
        <f t="shared" si="2"/>
        <v>1</v>
      </c>
      <c r="AE53" s="1197" t="b">
        <f t="shared" si="3"/>
        <v>1</v>
      </c>
    </row>
    <row r="54" spans="1:31" ht="39">
      <c r="A54" s="1204">
        <v>2.23</v>
      </c>
      <c r="B54" s="1235" t="s">
        <v>169</v>
      </c>
      <c r="C54" s="1214">
        <f>SUM(EAST:SOUTH!C54)</f>
        <v>0</v>
      </c>
      <c r="D54" s="1215">
        <f>SUM(EAST:SOUTH!D54)</f>
        <v>0</v>
      </c>
      <c r="E54" s="1214">
        <f>SUM(EAST:SOUTH!E54)</f>
        <v>0</v>
      </c>
      <c r="F54" s="1216">
        <f>SUM(EAST:SOUTH!F54)</f>
        <v>0</v>
      </c>
      <c r="G54" s="1214"/>
      <c r="H54" s="1216"/>
      <c r="I54" s="1214">
        <f t="shared" si="0"/>
        <v>0</v>
      </c>
      <c r="J54" s="1216">
        <f t="shared" si="1"/>
        <v>0</v>
      </c>
      <c r="K54" s="1214">
        <f>EAST!K54+WEST!K54+NORTH!K54+SOUTH!K54</f>
        <v>0</v>
      </c>
      <c r="L54" s="1216">
        <f>EAST!L54+WEST!L54+NORTH!L54+SOUTH!L54</f>
        <v>0</v>
      </c>
      <c r="M54" s="1236"/>
      <c r="N54" s="1236"/>
      <c r="O54" s="1220">
        <v>18</v>
      </c>
      <c r="P54" s="1214">
        <f>EAST!P54+WEST!P54+NORTH!P54+SOUTH!P54</f>
        <v>0</v>
      </c>
      <c r="Q54" s="1216">
        <f>EAST!Q54+WEST!Q54+NORTH!Q54+SOUTH!Q54</f>
        <v>0</v>
      </c>
      <c r="R54" s="1214">
        <f>EAST!R54+WEST!R54+NORTH!R54+SOUTH!R54</f>
        <v>0</v>
      </c>
      <c r="S54" s="1216">
        <f>EAST!S54+WEST!S54+NORTH!S54+SOUTH!S54</f>
        <v>0</v>
      </c>
      <c r="T54" s="1214"/>
      <c r="U54" s="1216">
        <f>EAST!U54+WEST!U54+NORTH!U54+SOUTH!U54</f>
        <v>0</v>
      </c>
      <c r="V54" s="1236"/>
      <c r="W54" s="1236"/>
      <c r="X54" s="1220">
        <v>18</v>
      </c>
      <c r="Y54" s="1211">
        <f>EAST!Y54+WEST!Y54+NORTH!Y54+SOUTH!Y54</f>
        <v>0</v>
      </c>
      <c r="Z54" s="1204">
        <f>EAST!Z54+WEST!Z54+NORTH!Z54+SOUTH!Z54</f>
        <v>0</v>
      </c>
      <c r="AA54" s="1211">
        <f>EAST!AA54+WEST!AA54+NORTH!AA54+SOUTH!AA54</f>
        <v>0</v>
      </c>
      <c r="AB54" s="1204">
        <f>EAST!AB54+WEST!AB54+NORTH!AB54+SOUTH!AB54</f>
        <v>0</v>
      </c>
      <c r="AC54" s="1218"/>
      <c r="AD54" s="1197" t="b">
        <f t="shared" si="2"/>
        <v>1</v>
      </c>
      <c r="AE54" s="1197" t="b">
        <f t="shared" si="3"/>
        <v>1</v>
      </c>
    </row>
    <row r="55" spans="1:31" ht="39">
      <c r="A55" s="1204">
        <f t="shared" ref="A55:A75" si="18">+A54+0.01</f>
        <v>2.2399999999999998</v>
      </c>
      <c r="B55" s="1235" t="s">
        <v>170</v>
      </c>
      <c r="C55" s="1214">
        <f>SUM(EAST:SOUTH!C55)</f>
        <v>0</v>
      </c>
      <c r="D55" s="1215">
        <f>SUM(EAST:SOUTH!D55)</f>
        <v>0</v>
      </c>
      <c r="E55" s="1214">
        <f>SUM(EAST:SOUTH!E55)</f>
        <v>0</v>
      </c>
      <c r="F55" s="1216">
        <f>SUM(EAST:SOUTH!F55)</f>
        <v>0</v>
      </c>
      <c r="G55" s="1214"/>
      <c r="H55" s="1216"/>
      <c r="I55" s="1214">
        <f t="shared" si="0"/>
        <v>0</v>
      </c>
      <c r="J55" s="1216">
        <f t="shared" si="1"/>
        <v>0</v>
      </c>
      <c r="K55" s="1214">
        <f>EAST!K55+WEST!K55+NORTH!K55+SOUTH!K55</f>
        <v>0</v>
      </c>
      <c r="L55" s="1216">
        <f>EAST!L55+WEST!L55+NORTH!L55+SOUTH!L55</f>
        <v>0</v>
      </c>
      <c r="M55" s="1236"/>
      <c r="N55" s="1236"/>
      <c r="O55" s="1220">
        <v>1.2</v>
      </c>
      <c r="P55" s="1214">
        <f>EAST!P55+WEST!P55+NORTH!P55+SOUTH!P55</f>
        <v>0</v>
      </c>
      <c r="Q55" s="1216">
        <f>EAST!Q55+WEST!Q55+NORTH!Q55+SOUTH!Q55</f>
        <v>0</v>
      </c>
      <c r="R55" s="1214">
        <f>EAST!R55+WEST!R55+NORTH!R55+SOUTH!R55</f>
        <v>0</v>
      </c>
      <c r="S55" s="1216">
        <f>EAST!S55+WEST!S55+NORTH!S55+SOUTH!S55</f>
        <v>0</v>
      </c>
      <c r="T55" s="1214"/>
      <c r="U55" s="1216">
        <f>EAST!U55+WEST!U55+NORTH!U55+SOUTH!U55</f>
        <v>0</v>
      </c>
      <c r="V55" s="1236"/>
      <c r="W55" s="1236"/>
      <c r="X55" s="1220">
        <v>1.2</v>
      </c>
      <c r="Y55" s="1211">
        <f>EAST!Y55+WEST!Y55+NORTH!Y55+SOUTH!Y55</f>
        <v>0</v>
      </c>
      <c r="Z55" s="1204">
        <f>EAST!Z55+WEST!Z55+NORTH!Z55+SOUTH!Z55</f>
        <v>0</v>
      </c>
      <c r="AA55" s="1211">
        <f>EAST!AA55+WEST!AA55+NORTH!AA55+SOUTH!AA55</f>
        <v>0</v>
      </c>
      <c r="AB55" s="1204">
        <f>EAST!AB55+WEST!AB55+NORTH!AB55+SOUTH!AB55</f>
        <v>0</v>
      </c>
      <c r="AC55" s="1218"/>
      <c r="AD55" s="1197" t="b">
        <f t="shared" si="2"/>
        <v>1</v>
      </c>
      <c r="AE55" s="1197" t="b">
        <f t="shared" si="3"/>
        <v>1</v>
      </c>
    </row>
    <row r="56" spans="1:31" ht="78">
      <c r="A56" s="1204">
        <f t="shared" si="18"/>
        <v>2.2499999999999996</v>
      </c>
      <c r="B56" s="1221" t="s">
        <v>263</v>
      </c>
      <c r="C56" s="1214">
        <f>SUM(EAST:SOUTH!C56)</f>
        <v>0</v>
      </c>
      <c r="D56" s="1215">
        <f>SUM(EAST:SOUTH!D56)</f>
        <v>0</v>
      </c>
      <c r="E56" s="1214">
        <f>SUM(EAST:SOUTH!E56)</f>
        <v>0</v>
      </c>
      <c r="F56" s="1216">
        <f>SUM(EAST:SOUTH!F56)</f>
        <v>0</v>
      </c>
      <c r="G56" s="1214"/>
      <c r="H56" s="1216"/>
      <c r="I56" s="1214">
        <f t="shared" si="0"/>
        <v>0</v>
      </c>
      <c r="J56" s="1216">
        <f t="shared" si="1"/>
        <v>0</v>
      </c>
      <c r="K56" s="1214">
        <f>EAST!K56+WEST!K56+NORTH!K56+SOUTH!K56</f>
        <v>0</v>
      </c>
      <c r="L56" s="1216">
        <f>EAST!L56+WEST!L56+NORTH!L56+SOUTH!L56</f>
        <v>0</v>
      </c>
      <c r="M56" s="1219"/>
      <c r="N56" s="1219"/>
      <c r="O56" s="1220">
        <v>1</v>
      </c>
      <c r="P56" s="1214">
        <f>EAST!P56+WEST!P56+NORTH!P56+SOUTH!P56</f>
        <v>0</v>
      </c>
      <c r="Q56" s="1216">
        <f>EAST!Q56+WEST!Q56+NORTH!Q56+SOUTH!Q56</f>
        <v>0</v>
      </c>
      <c r="R56" s="1214">
        <f>EAST!R56+WEST!R56+NORTH!R56+SOUTH!R56</f>
        <v>0</v>
      </c>
      <c r="S56" s="1216">
        <f>EAST!S56+WEST!S56+NORTH!S56+SOUTH!S56</f>
        <v>0</v>
      </c>
      <c r="T56" s="1214"/>
      <c r="U56" s="1216">
        <f>EAST!U56+WEST!U56+NORTH!U56+SOUTH!U56</f>
        <v>0</v>
      </c>
      <c r="V56" s="1219"/>
      <c r="W56" s="1219"/>
      <c r="X56" s="1220">
        <v>1</v>
      </c>
      <c r="Y56" s="1211">
        <f>EAST!Y56+WEST!Y56+NORTH!Y56+SOUTH!Y56</f>
        <v>0</v>
      </c>
      <c r="Z56" s="1204">
        <f>EAST!Z56+WEST!Z56+NORTH!Z56+SOUTH!Z56</f>
        <v>0</v>
      </c>
      <c r="AA56" s="1211">
        <f>EAST!AA56+WEST!AA56+NORTH!AA56+SOUTH!AA56</f>
        <v>0</v>
      </c>
      <c r="AB56" s="1204">
        <f>EAST!AB56+WEST!AB56+NORTH!AB56+SOUTH!AB56</f>
        <v>0</v>
      </c>
      <c r="AC56" s="1218"/>
      <c r="AD56" s="1197" t="b">
        <f t="shared" si="2"/>
        <v>1</v>
      </c>
      <c r="AE56" s="1197" t="b">
        <f t="shared" si="3"/>
        <v>1</v>
      </c>
    </row>
    <row r="57" spans="1:31">
      <c r="A57" s="1204">
        <f t="shared" si="18"/>
        <v>2.2599999999999993</v>
      </c>
      <c r="B57" s="1235" t="s">
        <v>172</v>
      </c>
      <c r="C57" s="1214">
        <f>SUM(EAST:SOUTH!C57)</f>
        <v>0</v>
      </c>
      <c r="D57" s="1215">
        <f>SUM(EAST:SOUTH!D57)</f>
        <v>0</v>
      </c>
      <c r="E57" s="1214">
        <f>SUM(EAST:SOUTH!E57)</f>
        <v>0</v>
      </c>
      <c r="F57" s="1216">
        <f>SUM(EAST:SOUTH!F57)</f>
        <v>0</v>
      </c>
      <c r="G57" s="1214"/>
      <c r="H57" s="1216"/>
      <c r="I57" s="1214">
        <f t="shared" si="0"/>
        <v>0</v>
      </c>
      <c r="J57" s="1216">
        <f t="shared" si="1"/>
        <v>0</v>
      </c>
      <c r="K57" s="1214">
        <f>EAST!K57+WEST!K57+NORTH!K57+SOUTH!K57</f>
        <v>0</v>
      </c>
      <c r="L57" s="1216">
        <f>EAST!L57+WEST!L57+NORTH!L57+SOUTH!L57</f>
        <v>0</v>
      </c>
      <c r="M57" s="1236"/>
      <c r="N57" s="1236"/>
      <c r="O57" s="1237"/>
      <c r="P57" s="1214">
        <f>EAST!P57+WEST!P57+NORTH!P57+SOUTH!P57</f>
        <v>0</v>
      </c>
      <c r="Q57" s="1216">
        <f>EAST!Q57+WEST!Q57+NORTH!Q57+SOUTH!Q57</f>
        <v>0</v>
      </c>
      <c r="R57" s="1214">
        <f>EAST!R57+WEST!R57+NORTH!R57+SOUTH!R57</f>
        <v>0</v>
      </c>
      <c r="S57" s="1216">
        <f>EAST!S57+WEST!S57+NORTH!S57+SOUTH!S57</f>
        <v>0</v>
      </c>
      <c r="T57" s="1214"/>
      <c r="U57" s="1216">
        <f>EAST!U57+WEST!U57+NORTH!U57+SOUTH!U57</f>
        <v>0</v>
      </c>
      <c r="V57" s="1236"/>
      <c r="W57" s="1236"/>
      <c r="X57" s="1237"/>
      <c r="Y57" s="1211">
        <f>EAST!Y57+WEST!Y57+NORTH!Y57+SOUTH!Y57</f>
        <v>0</v>
      </c>
      <c r="Z57" s="1204">
        <f>EAST!Z57+WEST!Z57+NORTH!Z57+SOUTH!Z57</f>
        <v>0</v>
      </c>
      <c r="AA57" s="1211">
        <f>EAST!AA57+WEST!AA57+NORTH!AA57+SOUTH!AA57</f>
        <v>0</v>
      </c>
      <c r="AB57" s="1204">
        <f>EAST!AB57+WEST!AB57+NORTH!AB57+SOUTH!AB57</f>
        <v>0</v>
      </c>
      <c r="AC57" s="1218"/>
      <c r="AD57" s="1197" t="b">
        <f t="shared" si="2"/>
        <v>1</v>
      </c>
      <c r="AE57" s="1197" t="b">
        <f t="shared" si="3"/>
        <v>1</v>
      </c>
    </row>
    <row r="58" spans="1:31" ht="39">
      <c r="A58" s="1204" t="s">
        <v>19</v>
      </c>
      <c r="B58" s="1221" t="s">
        <v>213</v>
      </c>
      <c r="C58" s="1214">
        <f>SUM(EAST:SOUTH!C58)</f>
        <v>0</v>
      </c>
      <c r="D58" s="1215">
        <f>SUM(EAST:SOUTH!D58)</f>
        <v>0</v>
      </c>
      <c r="E58" s="1214">
        <f>SUM(EAST:SOUTH!E58)</f>
        <v>0</v>
      </c>
      <c r="F58" s="1216">
        <f>SUM(EAST:SOUTH!F58)</f>
        <v>0</v>
      </c>
      <c r="G58" s="1214"/>
      <c r="H58" s="1216"/>
      <c r="I58" s="1214">
        <f t="shared" si="0"/>
        <v>0</v>
      </c>
      <c r="J58" s="1216">
        <f t="shared" si="1"/>
        <v>0</v>
      </c>
      <c r="K58" s="1214">
        <f>EAST!K58+WEST!K58+NORTH!K58+SOUTH!K58</f>
        <v>0</v>
      </c>
      <c r="L58" s="1216">
        <f>EAST!L58+WEST!L58+NORTH!L58+SOUTH!L58</f>
        <v>0</v>
      </c>
      <c r="M58" s="1219"/>
      <c r="N58" s="1219"/>
      <c r="O58" s="1220">
        <v>3</v>
      </c>
      <c r="P58" s="1214">
        <f>EAST!P58+WEST!P58+NORTH!P58+SOUTH!P58</f>
        <v>0</v>
      </c>
      <c r="Q58" s="1216">
        <f>EAST!Q58+WEST!Q58+NORTH!Q58+SOUTH!Q58</f>
        <v>0</v>
      </c>
      <c r="R58" s="1214">
        <f>EAST!R58+WEST!R58+NORTH!R58+SOUTH!R58</f>
        <v>0</v>
      </c>
      <c r="S58" s="1216">
        <f>EAST!S58+WEST!S58+NORTH!S58+SOUTH!S58</f>
        <v>0</v>
      </c>
      <c r="T58" s="1214"/>
      <c r="U58" s="1216">
        <f>EAST!U58+WEST!U58+NORTH!U58+SOUTH!U58</f>
        <v>0</v>
      </c>
      <c r="V58" s="1219"/>
      <c r="W58" s="1219"/>
      <c r="X58" s="1220">
        <v>3</v>
      </c>
      <c r="Y58" s="1211">
        <f>EAST!Y58+WEST!Y58+NORTH!Y58+SOUTH!Y58</f>
        <v>0</v>
      </c>
      <c r="Z58" s="1204">
        <f>EAST!Z58+WEST!Z58+NORTH!Z58+SOUTH!Z58</f>
        <v>0</v>
      </c>
      <c r="AA58" s="1211">
        <f>EAST!AA58+WEST!AA58+NORTH!AA58+SOUTH!AA58</f>
        <v>0</v>
      </c>
      <c r="AB58" s="1204">
        <f>EAST!AB58+WEST!AB58+NORTH!AB58+SOUTH!AB58</f>
        <v>0</v>
      </c>
      <c r="AC58" s="1218"/>
      <c r="AD58" s="1197" t="b">
        <f t="shared" si="2"/>
        <v>1</v>
      </c>
      <c r="AE58" s="1197" t="b">
        <f t="shared" si="3"/>
        <v>1</v>
      </c>
    </row>
    <row r="59" spans="1:31" ht="58.5">
      <c r="A59" s="1204" t="s">
        <v>20</v>
      </c>
      <c r="B59" s="1221" t="s">
        <v>227</v>
      </c>
      <c r="C59" s="1214">
        <f>SUM(EAST:SOUTH!C59)</f>
        <v>0</v>
      </c>
      <c r="D59" s="1215">
        <f>SUM(EAST:SOUTH!D59)</f>
        <v>0</v>
      </c>
      <c r="E59" s="1214">
        <f>SUM(EAST:SOUTH!E59)</f>
        <v>0</v>
      </c>
      <c r="F59" s="1216">
        <f>SUM(EAST:SOUTH!F59)</f>
        <v>0</v>
      </c>
      <c r="G59" s="1214"/>
      <c r="H59" s="1216"/>
      <c r="I59" s="1214">
        <f t="shared" si="0"/>
        <v>0</v>
      </c>
      <c r="J59" s="1216">
        <f t="shared" si="1"/>
        <v>0</v>
      </c>
      <c r="K59" s="1214">
        <f>EAST!K59+WEST!K59+NORTH!K59+SOUTH!K59</f>
        <v>0</v>
      </c>
      <c r="L59" s="1216">
        <f>EAST!L59+WEST!L59+NORTH!L59+SOUTH!L59</f>
        <v>0</v>
      </c>
      <c r="M59" s="1219"/>
      <c r="N59" s="1219"/>
      <c r="O59" s="1220">
        <v>3</v>
      </c>
      <c r="P59" s="1214">
        <f>EAST!P59+WEST!P59+NORTH!P59+SOUTH!P59</f>
        <v>0</v>
      </c>
      <c r="Q59" s="1216">
        <f>EAST!Q59+WEST!Q59+NORTH!Q59+SOUTH!Q59</f>
        <v>0</v>
      </c>
      <c r="R59" s="1214">
        <f>EAST!R59+WEST!R59+NORTH!R59+SOUTH!R59</f>
        <v>0</v>
      </c>
      <c r="S59" s="1216">
        <f>EAST!S59+WEST!S59+NORTH!S59+SOUTH!S59</f>
        <v>0</v>
      </c>
      <c r="T59" s="1214"/>
      <c r="U59" s="1216">
        <f>EAST!U59+WEST!U59+NORTH!U59+SOUTH!U59</f>
        <v>0</v>
      </c>
      <c r="V59" s="1219"/>
      <c r="W59" s="1219"/>
      <c r="X59" s="1220">
        <v>3</v>
      </c>
      <c r="Y59" s="1211">
        <f>EAST!Y59+WEST!Y59+NORTH!Y59+SOUTH!Y59</f>
        <v>0</v>
      </c>
      <c r="Z59" s="1204">
        <f>EAST!Z59+WEST!Z59+NORTH!Z59+SOUTH!Z59</f>
        <v>0</v>
      </c>
      <c r="AA59" s="1211">
        <f>EAST!AA59+WEST!AA59+NORTH!AA59+SOUTH!AA59</f>
        <v>0</v>
      </c>
      <c r="AB59" s="1204">
        <f>EAST!AB59+WEST!AB59+NORTH!AB59+SOUTH!AB59</f>
        <v>0</v>
      </c>
      <c r="AC59" s="1218"/>
      <c r="AD59" s="1197" t="b">
        <f t="shared" si="2"/>
        <v>1</v>
      </c>
      <c r="AE59" s="1197" t="b">
        <f t="shared" si="3"/>
        <v>1</v>
      </c>
    </row>
    <row r="60" spans="1:31" ht="58.5">
      <c r="A60" s="1204" t="s">
        <v>21</v>
      </c>
      <c r="B60" s="1221" t="s">
        <v>228</v>
      </c>
      <c r="C60" s="1214">
        <f>SUM(EAST:SOUTH!C60)</f>
        <v>0</v>
      </c>
      <c r="D60" s="1215">
        <f>SUM(EAST:SOUTH!D60)</f>
        <v>0</v>
      </c>
      <c r="E60" s="1214">
        <f>SUM(EAST:SOUTH!E60)</f>
        <v>0</v>
      </c>
      <c r="F60" s="1216">
        <f>SUM(EAST:SOUTH!F60)</f>
        <v>0</v>
      </c>
      <c r="G60" s="1214"/>
      <c r="H60" s="1216"/>
      <c r="I60" s="1214">
        <f t="shared" si="0"/>
        <v>0</v>
      </c>
      <c r="J60" s="1216">
        <f t="shared" si="1"/>
        <v>0</v>
      </c>
      <c r="K60" s="1214">
        <f>EAST!K60+WEST!K60+NORTH!K60+SOUTH!K60</f>
        <v>0</v>
      </c>
      <c r="L60" s="1216">
        <f>EAST!L60+WEST!L60+NORTH!L60+SOUTH!L60</f>
        <v>0</v>
      </c>
      <c r="M60" s="1219"/>
      <c r="N60" s="1219"/>
      <c r="O60" s="1237">
        <v>9.6000000000000014</v>
      </c>
      <c r="P60" s="1214">
        <f>EAST!P60+WEST!P60+NORTH!P60+SOUTH!P60</f>
        <v>0</v>
      </c>
      <c r="Q60" s="1216">
        <f>EAST!Q60+WEST!Q60+NORTH!Q60+SOUTH!Q60</f>
        <v>0</v>
      </c>
      <c r="R60" s="1214">
        <f>EAST!R60+WEST!R60+NORTH!R60+SOUTH!R60</f>
        <v>0</v>
      </c>
      <c r="S60" s="1216">
        <f>EAST!S60+WEST!S60+NORTH!S60+SOUTH!S60</f>
        <v>0</v>
      </c>
      <c r="T60" s="1214"/>
      <c r="U60" s="1216">
        <f>EAST!U60+WEST!U60+NORTH!U60+SOUTH!U60</f>
        <v>0</v>
      </c>
      <c r="V60" s="1219"/>
      <c r="W60" s="1219"/>
      <c r="X60" s="1237">
        <v>9.6000000000000014</v>
      </c>
      <c r="Y60" s="1211">
        <f>EAST!Y60+WEST!Y60+NORTH!Y60+SOUTH!Y60</f>
        <v>0</v>
      </c>
      <c r="Z60" s="1204">
        <f>EAST!Z60+WEST!Z60+NORTH!Z60+SOUTH!Z60</f>
        <v>0</v>
      </c>
      <c r="AA60" s="1211">
        <f>EAST!AA60+WEST!AA60+NORTH!AA60+SOUTH!AA60</f>
        <v>0</v>
      </c>
      <c r="AB60" s="1204">
        <f>EAST!AB60+WEST!AB60+NORTH!AB60+SOUTH!AB60</f>
        <v>0</v>
      </c>
      <c r="AC60" s="1218"/>
      <c r="AD60" s="1197" t="b">
        <f t="shared" si="2"/>
        <v>1</v>
      </c>
      <c r="AE60" s="1197" t="b">
        <f t="shared" si="3"/>
        <v>1</v>
      </c>
    </row>
    <row r="61" spans="1:31" ht="117">
      <c r="A61" s="1204" t="s">
        <v>175</v>
      </c>
      <c r="B61" s="1221" t="s">
        <v>229</v>
      </c>
      <c r="C61" s="1214">
        <f>SUM(EAST:SOUTH!C61)</f>
        <v>0</v>
      </c>
      <c r="D61" s="1215">
        <f>SUM(EAST:SOUTH!D61)</f>
        <v>0</v>
      </c>
      <c r="E61" s="1214">
        <f>SUM(EAST:SOUTH!E61)</f>
        <v>0</v>
      </c>
      <c r="F61" s="1216">
        <f>SUM(EAST:SOUTH!F61)</f>
        <v>0</v>
      </c>
      <c r="G61" s="1214"/>
      <c r="H61" s="1216"/>
      <c r="I61" s="1214">
        <f t="shared" si="0"/>
        <v>0</v>
      </c>
      <c r="J61" s="1216">
        <f t="shared" si="1"/>
        <v>0</v>
      </c>
      <c r="K61" s="1214">
        <f>EAST!K61+WEST!K61+NORTH!K61+SOUTH!K61</f>
        <v>0</v>
      </c>
      <c r="L61" s="1216">
        <f>EAST!L61+WEST!L61+NORTH!L61+SOUTH!L61</f>
        <v>0</v>
      </c>
      <c r="M61" s="1219"/>
      <c r="N61" s="1219"/>
      <c r="O61" s="1220">
        <v>2.88</v>
      </c>
      <c r="P61" s="1214">
        <f>EAST!P61+WEST!P61+NORTH!P61+SOUTH!P61</f>
        <v>0</v>
      </c>
      <c r="Q61" s="1216">
        <f>EAST!Q61+WEST!Q61+NORTH!Q61+SOUTH!Q61</f>
        <v>0</v>
      </c>
      <c r="R61" s="1214">
        <f>EAST!R61+WEST!R61+NORTH!R61+SOUTH!R61</f>
        <v>0</v>
      </c>
      <c r="S61" s="1216">
        <f>EAST!S61+WEST!S61+NORTH!S61+SOUTH!S61</f>
        <v>0</v>
      </c>
      <c r="T61" s="1214"/>
      <c r="U61" s="1216">
        <f>EAST!U61+WEST!U61+NORTH!U61+SOUTH!U61</f>
        <v>0</v>
      </c>
      <c r="V61" s="1219"/>
      <c r="W61" s="1219"/>
      <c r="X61" s="1220">
        <v>2.88</v>
      </c>
      <c r="Y61" s="1211">
        <f>EAST!Y61+WEST!Y61+NORTH!Y61+SOUTH!Y61</f>
        <v>0</v>
      </c>
      <c r="Z61" s="1204">
        <f>EAST!Z61+WEST!Z61+NORTH!Z61+SOUTH!Z61</f>
        <v>0</v>
      </c>
      <c r="AA61" s="1211">
        <f>EAST!AA61+WEST!AA61+NORTH!AA61+SOUTH!AA61</f>
        <v>0</v>
      </c>
      <c r="AB61" s="1204">
        <f>EAST!AB61+WEST!AB61+NORTH!AB61+SOUTH!AB61</f>
        <v>0</v>
      </c>
      <c r="AC61" s="1218"/>
      <c r="AD61" s="1197" t="b">
        <f t="shared" si="2"/>
        <v>1</v>
      </c>
      <c r="AE61" s="1197" t="b">
        <f t="shared" si="3"/>
        <v>1</v>
      </c>
    </row>
    <row r="62" spans="1:31" ht="39">
      <c r="A62" s="1204" t="s">
        <v>177</v>
      </c>
      <c r="B62" s="1221" t="s">
        <v>214</v>
      </c>
      <c r="C62" s="1214">
        <f>SUM(EAST:SOUTH!C62)</f>
        <v>0</v>
      </c>
      <c r="D62" s="1215">
        <f>SUM(EAST:SOUTH!D62)</f>
        <v>0</v>
      </c>
      <c r="E62" s="1214">
        <f>SUM(EAST:SOUTH!E62)</f>
        <v>0</v>
      </c>
      <c r="F62" s="1216">
        <f>SUM(EAST:SOUTH!F62)</f>
        <v>0</v>
      </c>
      <c r="G62" s="1214"/>
      <c r="H62" s="1216"/>
      <c r="I62" s="1214">
        <f t="shared" si="0"/>
        <v>0</v>
      </c>
      <c r="J62" s="1216">
        <f t="shared" si="1"/>
        <v>0</v>
      </c>
      <c r="K62" s="1214">
        <f>EAST!K62+WEST!K62+NORTH!K62+SOUTH!K62</f>
        <v>0</v>
      </c>
      <c r="L62" s="1216">
        <f>EAST!L62+WEST!L62+NORTH!L62+SOUTH!L62</f>
        <v>0</v>
      </c>
      <c r="M62" s="1219"/>
      <c r="N62" s="1219"/>
      <c r="O62" s="1220">
        <v>1.5</v>
      </c>
      <c r="P62" s="1214">
        <f>EAST!P62+WEST!P62+NORTH!P62+SOUTH!P62</f>
        <v>0</v>
      </c>
      <c r="Q62" s="1216">
        <f>EAST!Q62+WEST!Q62+NORTH!Q62+SOUTH!Q62</f>
        <v>0</v>
      </c>
      <c r="R62" s="1214">
        <f>EAST!R62+WEST!R62+NORTH!R62+SOUTH!R62</f>
        <v>0</v>
      </c>
      <c r="S62" s="1216">
        <f>EAST!S62+WEST!S62+NORTH!S62+SOUTH!S62</f>
        <v>0</v>
      </c>
      <c r="T62" s="1214"/>
      <c r="U62" s="1216">
        <f>EAST!U62+WEST!U62+NORTH!U62+SOUTH!U62</f>
        <v>0</v>
      </c>
      <c r="V62" s="1219"/>
      <c r="W62" s="1219"/>
      <c r="X62" s="1220">
        <v>1.5</v>
      </c>
      <c r="Y62" s="1211">
        <f>EAST!Y62+WEST!Y62+NORTH!Y62+SOUTH!Y62</f>
        <v>0</v>
      </c>
      <c r="Z62" s="1204">
        <f>EAST!Z62+WEST!Z62+NORTH!Z62+SOUTH!Z62</f>
        <v>0</v>
      </c>
      <c r="AA62" s="1211">
        <f>EAST!AA62+WEST!AA62+NORTH!AA62+SOUTH!AA62</f>
        <v>0</v>
      </c>
      <c r="AB62" s="1204">
        <f>EAST!AB62+WEST!AB62+NORTH!AB62+SOUTH!AB62</f>
        <v>0</v>
      </c>
      <c r="AC62" s="1218"/>
      <c r="AD62" s="1197" t="b">
        <f t="shared" si="2"/>
        <v>1</v>
      </c>
      <c r="AE62" s="1197" t="b">
        <f t="shared" si="3"/>
        <v>1</v>
      </c>
    </row>
    <row r="63" spans="1:31" ht="39">
      <c r="A63" s="1204" t="s">
        <v>179</v>
      </c>
      <c r="B63" s="1221" t="s">
        <v>178</v>
      </c>
      <c r="C63" s="1214">
        <f>SUM(EAST:SOUTH!C63)</f>
        <v>0</v>
      </c>
      <c r="D63" s="1215">
        <f>SUM(EAST:SOUTH!D63)</f>
        <v>0</v>
      </c>
      <c r="E63" s="1214">
        <f>SUM(EAST:SOUTH!E63)</f>
        <v>0</v>
      </c>
      <c r="F63" s="1216">
        <f>SUM(EAST:SOUTH!F63)</f>
        <v>0</v>
      </c>
      <c r="G63" s="1214"/>
      <c r="H63" s="1216"/>
      <c r="I63" s="1214">
        <f t="shared" si="0"/>
        <v>0</v>
      </c>
      <c r="J63" s="1216">
        <f t="shared" si="1"/>
        <v>0</v>
      </c>
      <c r="K63" s="1214">
        <f>EAST!K63+WEST!K63+NORTH!K63+SOUTH!K63</f>
        <v>0</v>
      </c>
      <c r="L63" s="1216">
        <f>EAST!L63+WEST!L63+NORTH!L63+SOUTH!L63</f>
        <v>0</v>
      </c>
      <c r="M63" s="1219"/>
      <c r="N63" s="1219"/>
      <c r="O63" s="1220">
        <v>1.2000000000000002</v>
      </c>
      <c r="P63" s="1214">
        <f>EAST!P63+WEST!P63+NORTH!P63+SOUTH!P63</f>
        <v>0</v>
      </c>
      <c r="Q63" s="1216">
        <f>EAST!Q63+WEST!Q63+NORTH!Q63+SOUTH!Q63</f>
        <v>0</v>
      </c>
      <c r="R63" s="1214">
        <f>EAST!R63+WEST!R63+NORTH!R63+SOUTH!R63</f>
        <v>0</v>
      </c>
      <c r="S63" s="1216">
        <f>EAST!S63+WEST!S63+NORTH!S63+SOUTH!S63</f>
        <v>0</v>
      </c>
      <c r="T63" s="1214"/>
      <c r="U63" s="1216">
        <f>EAST!U63+WEST!U63+NORTH!U63+SOUTH!U63</f>
        <v>0</v>
      </c>
      <c r="V63" s="1219"/>
      <c r="W63" s="1219"/>
      <c r="X63" s="1220">
        <v>1.2000000000000002</v>
      </c>
      <c r="Y63" s="1211">
        <f>EAST!Y63+WEST!Y63+NORTH!Y63+SOUTH!Y63</f>
        <v>0</v>
      </c>
      <c r="Z63" s="1204">
        <f>EAST!Z63+WEST!Z63+NORTH!Z63+SOUTH!Z63</f>
        <v>0</v>
      </c>
      <c r="AA63" s="1211">
        <f>EAST!AA63+WEST!AA63+NORTH!AA63+SOUTH!AA63</f>
        <v>0</v>
      </c>
      <c r="AB63" s="1204">
        <f>EAST!AB63+WEST!AB63+NORTH!AB63+SOUTH!AB63</f>
        <v>0</v>
      </c>
      <c r="AC63" s="1218"/>
      <c r="AD63" s="1197" t="b">
        <f t="shared" si="2"/>
        <v>1</v>
      </c>
      <c r="AE63" s="1197" t="b">
        <f t="shared" si="3"/>
        <v>1</v>
      </c>
    </row>
    <row r="64" spans="1:31" ht="78">
      <c r="A64" s="1204" t="s">
        <v>181</v>
      </c>
      <c r="B64" s="1221" t="s">
        <v>215</v>
      </c>
      <c r="C64" s="1214">
        <f>SUM(EAST:SOUTH!C64)</f>
        <v>0</v>
      </c>
      <c r="D64" s="1215">
        <f>SUM(EAST:SOUTH!D64)</f>
        <v>0</v>
      </c>
      <c r="E64" s="1214">
        <f>SUM(EAST:SOUTH!E64)</f>
        <v>0</v>
      </c>
      <c r="F64" s="1216">
        <f>SUM(EAST:SOUTH!F64)</f>
        <v>0</v>
      </c>
      <c r="G64" s="1214"/>
      <c r="H64" s="1216"/>
      <c r="I64" s="1214">
        <f t="shared" si="0"/>
        <v>0</v>
      </c>
      <c r="J64" s="1216">
        <f t="shared" si="1"/>
        <v>0</v>
      </c>
      <c r="K64" s="1214">
        <f>EAST!K64+WEST!K64+NORTH!K64+SOUTH!K64</f>
        <v>0</v>
      </c>
      <c r="L64" s="1216">
        <f>EAST!L64+WEST!L64+NORTH!L64+SOUTH!L64</f>
        <v>0</v>
      </c>
      <c r="M64" s="1219"/>
      <c r="N64" s="1219"/>
      <c r="O64" s="1220">
        <v>1.2000000000000002</v>
      </c>
      <c r="P64" s="1214">
        <f>EAST!P64+WEST!P64+NORTH!P64+SOUTH!P64</f>
        <v>0</v>
      </c>
      <c r="Q64" s="1216">
        <f>EAST!Q64+WEST!Q64+NORTH!Q64+SOUTH!Q64</f>
        <v>0</v>
      </c>
      <c r="R64" s="1214">
        <f>EAST!R64+WEST!R64+NORTH!R64+SOUTH!R64</f>
        <v>0</v>
      </c>
      <c r="S64" s="1216">
        <f>EAST!S64+WEST!S64+NORTH!S64+SOUTH!S64</f>
        <v>0</v>
      </c>
      <c r="T64" s="1214"/>
      <c r="U64" s="1216">
        <f>EAST!U64+WEST!U64+NORTH!U64+SOUTH!U64</f>
        <v>0</v>
      </c>
      <c r="V64" s="1219"/>
      <c r="W64" s="1219"/>
      <c r="X64" s="1220">
        <v>1.2000000000000002</v>
      </c>
      <c r="Y64" s="1211">
        <f>EAST!Y64+WEST!Y64+NORTH!Y64+SOUTH!Y64</f>
        <v>0</v>
      </c>
      <c r="Z64" s="1204">
        <f>EAST!Z64+WEST!Z64+NORTH!Z64+SOUTH!Z64</f>
        <v>0</v>
      </c>
      <c r="AA64" s="1211">
        <f>EAST!AA64+WEST!AA64+NORTH!AA64+SOUTH!AA64</f>
        <v>0</v>
      </c>
      <c r="AB64" s="1204">
        <f>EAST!AB64+WEST!AB64+NORTH!AB64+SOUTH!AB64</f>
        <v>0</v>
      </c>
      <c r="AC64" s="1218"/>
      <c r="AD64" s="1197" t="b">
        <f t="shared" si="2"/>
        <v>1</v>
      </c>
      <c r="AE64" s="1197" t="b">
        <f t="shared" si="3"/>
        <v>1</v>
      </c>
    </row>
    <row r="65" spans="1:31" ht="78">
      <c r="A65" s="1204" t="s">
        <v>239</v>
      </c>
      <c r="B65" s="1221" t="s">
        <v>230</v>
      </c>
      <c r="C65" s="1214">
        <f>SUM(EAST:SOUTH!C65)</f>
        <v>0</v>
      </c>
      <c r="D65" s="1215">
        <f>SUM(EAST:SOUTH!D65)</f>
        <v>0</v>
      </c>
      <c r="E65" s="1214">
        <f>SUM(EAST:SOUTH!E65)</f>
        <v>0</v>
      </c>
      <c r="F65" s="1216">
        <f>SUM(EAST:SOUTH!F65)</f>
        <v>0</v>
      </c>
      <c r="G65" s="1214"/>
      <c r="H65" s="1216"/>
      <c r="I65" s="1214">
        <f t="shared" si="0"/>
        <v>0</v>
      </c>
      <c r="J65" s="1216">
        <f t="shared" si="1"/>
        <v>0</v>
      </c>
      <c r="K65" s="1214">
        <f>EAST!K65+WEST!K65+NORTH!K65+SOUTH!K65</f>
        <v>0</v>
      </c>
      <c r="L65" s="1216">
        <f>EAST!L65+WEST!L65+NORTH!L65+SOUTH!L65</f>
        <v>0</v>
      </c>
      <c r="M65" s="1219"/>
      <c r="N65" s="1219"/>
      <c r="O65" s="1220">
        <v>1.7999999999999998</v>
      </c>
      <c r="P65" s="1214">
        <f>EAST!P65+WEST!P65+NORTH!P65+SOUTH!P65</f>
        <v>0</v>
      </c>
      <c r="Q65" s="1216">
        <f>EAST!Q65+WEST!Q65+NORTH!Q65+SOUTH!Q65</f>
        <v>0</v>
      </c>
      <c r="R65" s="1214">
        <f>EAST!R65+WEST!R65+NORTH!R65+SOUTH!R65</f>
        <v>0</v>
      </c>
      <c r="S65" s="1216">
        <f>EAST!S65+WEST!S65+NORTH!S65+SOUTH!S65</f>
        <v>0</v>
      </c>
      <c r="T65" s="1214"/>
      <c r="U65" s="1216">
        <f>EAST!U65+WEST!U65+NORTH!U65+SOUTH!U65</f>
        <v>0</v>
      </c>
      <c r="V65" s="1219"/>
      <c r="W65" s="1219"/>
      <c r="X65" s="1220">
        <v>1.7999999999999998</v>
      </c>
      <c r="Y65" s="1211">
        <f>EAST!Y65+WEST!Y65+NORTH!Y65+SOUTH!Y65</f>
        <v>0</v>
      </c>
      <c r="Z65" s="1204">
        <f>EAST!Z65+WEST!Z65+NORTH!Z65+SOUTH!Z65</f>
        <v>0</v>
      </c>
      <c r="AA65" s="1211">
        <f>EAST!AA65+WEST!AA65+NORTH!AA65+SOUTH!AA65</f>
        <v>0</v>
      </c>
      <c r="AB65" s="1204">
        <f>EAST!AB65+WEST!AB65+NORTH!AB65+SOUTH!AB65</f>
        <v>0</v>
      </c>
      <c r="AC65" s="1218"/>
      <c r="AD65" s="1197" t="b">
        <f t="shared" si="2"/>
        <v>1</v>
      </c>
      <c r="AE65" s="1197" t="b">
        <f t="shared" si="3"/>
        <v>1</v>
      </c>
    </row>
    <row r="66" spans="1:31" ht="39">
      <c r="A66" s="1204">
        <v>2.27</v>
      </c>
      <c r="B66" s="1232" t="s">
        <v>248</v>
      </c>
      <c r="C66" s="1214">
        <f>SUM(EAST:SOUTH!C66)</f>
        <v>0</v>
      </c>
      <c r="D66" s="1215">
        <f>SUM(EAST:SOUTH!D66)</f>
        <v>0</v>
      </c>
      <c r="E66" s="1214">
        <f>SUM(EAST:SOUTH!E66)</f>
        <v>0</v>
      </c>
      <c r="F66" s="1216">
        <f>SUM(EAST:SOUTH!F66)</f>
        <v>0</v>
      </c>
      <c r="G66" s="1214"/>
      <c r="H66" s="1216"/>
      <c r="I66" s="1214">
        <f t="shared" si="0"/>
        <v>0</v>
      </c>
      <c r="J66" s="1216">
        <f t="shared" si="1"/>
        <v>0</v>
      </c>
      <c r="K66" s="1214">
        <f>EAST!K66+WEST!K66+NORTH!K66+SOUTH!K66</f>
        <v>0</v>
      </c>
      <c r="L66" s="1216">
        <f>EAST!L66+WEST!L66+NORTH!L66+SOUTH!L66</f>
        <v>0</v>
      </c>
      <c r="M66" s="1233"/>
      <c r="N66" s="1233"/>
      <c r="O66" s="1220">
        <v>1</v>
      </c>
      <c r="P66" s="1214">
        <f>EAST!P66+WEST!P66+NORTH!P66+SOUTH!P66</f>
        <v>0</v>
      </c>
      <c r="Q66" s="1216">
        <f>EAST!Q66+WEST!Q66+NORTH!Q66+SOUTH!Q66</f>
        <v>0</v>
      </c>
      <c r="R66" s="1214">
        <f>EAST!R66+WEST!R66+NORTH!R66+SOUTH!R66</f>
        <v>0</v>
      </c>
      <c r="S66" s="1216">
        <f>EAST!S66+WEST!S66+NORTH!S66+SOUTH!S66</f>
        <v>0</v>
      </c>
      <c r="T66" s="1214"/>
      <c r="U66" s="1216">
        <f>EAST!U66+WEST!U66+NORTH!U66+SOUTH!U66</f>
        <v>0</v>
      </c>
      <c r="V66" s="1233"/>
      <c r="W66" s="1233"/>
      <c r="X66" s="1220">
        <v>1</v>
      </c>
      <c r="Y66" s="1211">
        <f>EAST!Y66+WEST!Y66+NORTH!Y66+SOUTH!Y66</f>
        <v>0</v>
      </c>
      <c r="Z66" s="1204">
        <f>EAST!Z66+WEST!Z66+NORTH!Z66+SOUTH!Z66</f>
        <v>0</v>
      </c>
      <c r="AA66" s="1211">
        <f>EAST!AA66+WEST!AA66+NORTH!AA66+SOUTH!AA66</f>
        <v>0</v>
      </c>
      <c r="AB66" s="1204">
        <f>EAST!AB66+WEST!AB66+NORTH!AB66+SOUTH!AB66</f>
        <v>0</v>
      </c>
      <c r="AC66" s="1218"/>
      <c r="AD66" s="1197" t="b">
        <f t="shared" si="2"/>
        <v>1</v>
      </c>
      <c r="AE66" s="1197" t="b">
        <f t="shared" si="3"/>
        <v>1</v>
      </c>
    </row>
    <row r="67" spans="1:31" ht="58.5">
      <c r="A67" s="1204">
        <f t="shared" si="18"/>
        <v>2.2799999999999998</v>
      </c>
      <c r="B67" s="1232" t="s">
        <v>249</v>
      </c>
      <c r="C67" s="1214">
        <f>SUM(EAST:SOUTH!C67)</f>
        <v>0</v>
      </c>
      <c r="D67" s="1215">
        <f>SUM(EAST:SOUTH!D67)</f>
        <v>0</v>
      </c>
      <c r="E67" s="1214">
        <f>SUM(EAST:SOUTH!E67)</f>
        <v>0</v>
      </c>
      <c r="F67" s="1216">
        <f>SUM(EAST:SOUTH!F67)</f>
        <v>0</v>
      </c>
      <c r="G67" s="1214"/>
      <c r="H67" s="1216"/>
      <c r="I67" s="1214">
        <f t="shared" si="0"/>
        <v>0</v>
      </c>
      <c r="J67" s="1216">
        <f t="shared" si="1"/>
        <v>0</v>
      </c>
      <c r="K67" s="1214">
        <f>EAST!K67+WEST!K67+NORTH!K67+SOUTH!K67</f>
        <v>0</v>
      </c>
      <c r="L67" s="1216">
        <f>EAST!L67+WEST!L67+NORTH!L67+SOUTH!L67</f>
        <v>0</v>
      </c>
      <c r="M67" s="1233"/>
      <c r="N67" s="1233"/>
      <c r="O67" s="1220">
        <v>1</v>
      </c>
      <c r="P67" s="1214">
        <f>EAST!P67+WEST!P67+NORTH!P67+SOUTH!P67</f>
        <v>0</v>
      </c>
      <c r="Q67" s="1216">
        <f>EAST!Q67+WEST!Q67+NORTH!Q67+SOUTH!Q67</f>
        <v>0</v>
      </c>
      <c r="R67" s="1214">
        <f>EAST!R67+WEST!R67+NORTH!R67+SOUTH!R67</f>
        <v>0</v>
      </c>
      <c r="S67" s="1216">
        <f>EAST!S67+WEST!S67+NORTH!S67+SOUTH!S67</f>
        <v>0</v>
      </c>
      <c r="T67" s="1214"/>
      <c r="U67" s="1216">
        <f>EAST!U67+WEST!U67+NORTH!U67+SOUTH!U67</f>
        <v>0</v>
      </c>
      <c r="V67" s="1233"/>
      <c r="W67" s="1233"/>
      <c r="X67" s="1220">
        <v>1</v>
      </c>
      <c r="Y67" s="1211">
        <f>EAST!Y67+WEST!Y67+NORTH!Y67+SOUTH!Y67</f>
        <v>0</v>
      </c>
      <c r="Z67" s="1204">
        <f>EAST!Z67+WEST!Z67+NORTH!Z67+SOUTH!Z67</f>
        <v>0</v>
      </c>
      <c r="AA67" s="1211">
        <f>EAST!AA67+WEST!AA67+NORTH!AA67+SOUTH!AA67</f>
        <v>0</v>
      </c>
      <c r="AB67" s="1204">
        <f>EAST!AB67+WEST!AB67+NORTH!AB67+SOUTH!AB67</f>
        <v>0</v>
      </c>
      <c r="AC67" s="1218"/>
      <c r="AD67" s="1197" t="b">
        <f t="shared" si="2"/>
        <v>1</v>
      </c>
      <c r="AE67" s="1197" t="b">
        <f t="shared" si="3"/>
        <v>1</v>
      </c>
    </row>
    <row r="68" spans="1:31" ht="58.5">
      <c r="A68" s="1204">
        <f t="shared" si="18"/>
        <v>2.2899999999999996</v>
      </c>
      <c r="B68" s="1232" t="s">
        <v>200</v>
      </c>
      <c r="C68" s="1214">
        <f>SUM(EAST:SOUTH!C68)</f>
        <v>0</v>
      </c>
      <c r="D68" s="1215">
        <f>SUM(EAST:SOUTH!D68)</f>
        <v>0</v>
      </c>
      <c r="E68" s="1214">
        <f>SUM(EAST:SOUTH!E68)</f>
        <v>0</v>
      </c>
      <c r="F68" s="1216">
        <f>SUM(EAST:SOUTH!F68)</f>
        <v>0</v>
      </c>
      <c r="G68" s="1214"/>
      <c r="H68" s="1216"/>
      <c r="I68" s="1214">
        <f t="shared" si="0"/>
        <v>0</v>
      </c>
      <c r="J68" s="1216">
        <f t="shared" si="1"/>
        <v>0</v>
      </c>
      <c r="K68" s="1214">
        <f>EAST!K68+WEST!K68+NORTH!K68+SOUTH!K68</f>
        <v>0</v>
      </c>
      <c r="L68" s="1216">
        <f>EAST!L68+WEST!L68+NORTH!L68+SOUTH!L68</f>
        <v>0</v>
      </c>
      <c r="M68" s="1233"/>
      <c r="N68" s="1233"/>
      <c r="O68" s="1220">
        <v>1.25</v>
      </c>
      <c r="P68" s="1214">
        <f>EAST!P68+WEST!P68+NORTH!P68+SOUTH!P68</f>
        <v>0</v>
      </c>
      <c r="Q68" s="1216">
        <f>EAST!Q68+WEST!Q68+NORTH!Q68+SOUTH!Q68</f>
        <v>0</v>
      </c>
      <c r="R68" s="1214">
        <f>EAST!R68+WEST!R68+NORTH!R68+SOUTH!R68</f>
        <v>0</v>
      </c>
      <c r="S68" s="1216">
        <f>EAST!S68+WEST!S68+NORTH!S68+SOUTH!S68</f>
        <v>0</v>
      </c>
      <c r="T68" s="1214"/>
      <c r="U68" s="1216">
        <f>EAST!U68+WEST!U68+NORTH!U68+SOUTH!U68</f>
        <v>0</v>
      </c>
      <c r="V68" s="1233"/>
      <c r="W68" s="1233"/>
      <c r="X68" s="1220">
        <v>1.25</v>
      </c>
      <c r="Y68" s="1211">
        <f>EAST!Y68+WEST!Y68+NORTH!Y68+SOUTH!Y68</f>
        <v>0</v>
      </c>
      <c r="Z68" s="1204">
        <f>EAST!Z68+WEST!Z68+NORTH!Z68+SOUTH!Z68</f>
        <v>0</v>
      </c>
      <c r="AA68" s="1211">
        <f>EAST!AA68+WEST!AA68+NORTH!AA68+SOUTH!AA68</f>
        <v>0</v>
      </c>
      <c r="AB68" s="1204">
        <f>EAST!AB68+WEST!AB68+NORTH!AB68+SOUTH!AB68</f>
        <v>0</v>
      </c>
      <c r="AC68" s="1218"/>
      <c r="AD68" s="1197" t="b">
        <f t="shared" si="2"/>
        <v>1</v>
      </c>
      <c r="AE68" s="1197" t="b">
        <f t="shared" si="3"/>
        <v>1</v>
      </c>
    </row>
    <row r="69" spans="1:31" ht="39">
      <c r="A69" s="1204">
        <f t="shared" si="18"/>
        <v>2.2999999999999994</v>
      </c>
      <c r="B69" s="1232" t="s">
        <v>250</v>
      </c>
      <c r="C69" s="1214">
        <f>SUM(EAST:SOUTH!C69)</f>
        <v>0</v>
      </c>
      <c r="D69" s="1215">
        <f>SUM(EAST:SOUTH!D69)</f>
        <v>0</v>
      </c>
      <c r="E69" s="1214">
        <f>SUM(EAST:SOUTH!E69)</f>
        <v>0</v>
      </c>
      <c r="F69" s="1216">
        <f>SUM(EAST:SOUTH!F69)</f>
        <v>0</v>
      </c>
      <c r="G69" s="1214"/>
      <c r="H69" s="1216"/>
      <c r="I69" s="1214">
        <f t="shared" si="0"/>
        <v>0</v>
      </c>
      <c r="J69" s="1216">
        <f t="shared" si="1"/>
        <v>0</v>
      </c>
      <c r="K69" s="1214">
        <f>EAST!K69+WEST!K69+NORTH!K69+SOUTH!K69</f>
        <v>0</v>
      </c>
      <c r="L69" s="1216">
        <f>EAST!L69+WEST!L69+NORTH!L69+SOUTH!L69</f>
        <v>0</v>
      </c>
      <c r="M69" s="1233"/>
      <c r="N69" s="1233"/>
      <c r="O69" s="1220">
        <v>0.75</v>
      </c>
      <c r="P69" s="1214">
        <f>EAST!P69+WEST!P69+NORTH!P69+SOUTH!P69</f>
        <v>0</v>
      </c>
      <c r="Q69" s="1216">
        <f>EAST!Q69+WEST!Q69+NORTH!Q69+SOUTH!Q69</f>
        <v>0</v>
      </c>
      <c r="R69" s="1214">
        <f>EAST!R69+WEST!R69+NORTH!R69+SOUTH!R69</f>
        <v>0</v>
      </c>
      <c r="S69" s="1216">
        <f>EAST!S69+WEST!S69+NORTH!S69+SOUTH!S69</f>
        <v>0</v>
      </c>
      <c r="T69" s="1214"/>
      <c r="U69" s="1216">
        <f>EAST!U69+WEST!U69+NORTH!U69+SOUTH!U69</f>
        <v>0</v>
      </c>
      <c r="V69" s="1233"/>
      <c r="W69" s="1233"/>
      <c r="X69" s="1220">
        <v>0.75</v>
      </c>
      <c r="Y69" s="1211">
        <f>EAST!Y69+WEST!Y69+NORTH!Y69+SOUTH!Y69</f>
        <v>0</v>
      </c>
      <c r="Z69" s="1204">
        <f>EAST!Z69+WEST!Z69+NORTH!Z69+SOUTH!Z69</f>
        <v>0</v>
      </c>
      <c r="AA69" s="1211">
        <f>EAST!AA69+WEST!AA69+NORTH!AA69+SOUTH!AA69</f>
        <v>0</v>
      </c>
      <c r="AB69" s="1204">
        <f>EAST!AB69+WEST!AB69+NORTH!AB69+SOUTH!AB69</f>
        <v>0</v>
      </c>
      <c r="AC69" s="1218"/>
      <c r="AD69" s="1197" t="b">
        <f t="shared" si="2"/>
        <v>1</v>
      </c>
      <c r="AE69" s="1197" t="b">
        <f t="shared" si="3"/>
        <v>1</v>
      </c>
    </row>
    <row r="70" spans="1:31" ht="39">
      <c r="A70" s="1204">
        <f t="shared" si="18"/>
        <v>2.3099999999999992</v>
      </c>
      <c r="B70" s="1232" t="s">
        <v>251</v>
      </c>
      <c r="C70" s="1214">
        <f>SUM(EAST:SOUTH!C70)</f>
        <v>0</v>
      </c>
      <c r="D70" s="1215">
        <f>SUM(EAST:SOUTH!D70)</f>
        <v>0</v>
      </c>
      <c r="E70" s="1214">
        <f>SUM(EAST:SOUTH!E70)</f>
        <v>0</v>
      </c>
      <c r="F70" s="1216">
        <f>SUM(EAST:SOUTH!F70)</f>
        <v>0</v>
      </c>
      <c r="G70" s="1214"/>
      <c r="H70" s="1216"/>
      <c r="I70" s="1214">
        <f t="shared" si="0"/>
        <v>0</v>
      </c>
      <c r="J70" s="1216">
        <f t="shared" si="1"/>
        <v>0</v>
      </c>
      <c r="K70" s="1214">
        <f>EAST!K70+WEST!K70+NORTH!K70+SOUTH!K70</f>
        <v>0</v>
      </c>
      <c r="L70" s="1216">
        <f>EAST!L70+WEST!L70+NORTH!L70+SOUTH!L70</f>
        <v>0</v>
      </c>
      <c r="M70" s="1233"/>
      <c r="N70" s="1233"/>
      <c r="O70" s="1220">
        <v>0.75</v>
      </c>
      <c r="P70" s="1214">
        <f>EAST!P70+WEST!P70+NORTH!P70+SOUTH!P70</f>
        <v>0</v>
      </c>
      <c r="Q70" s="1216">
        <f>EAST!Q70+WEST!Q70+NORTH!Q70+SOUTH!Q70</f>
        <v>0</v>
      </c>
      <c r="R70" s="1214">
        <f>EAST!R70+WEST!R70+NORTH!R70+SOUTH!R70</f>
        <v>0</v>
      </c>
      <c r="S70" s="1216">
        <f>EAST!S70+WEST!S70+NORTH!S70+SOUTH!S70</f>
        <v>0</v>
      </c>
      <c r="T70" s="1214"/>
      <c r="U70" s="1216">
        <f>EAST!U70+WEST!U70+NORTH!U70+SOUTH!U70</f>
        <v>0</v>
      </c>
      <c r="V70" s="1233"/>
      <c r="W70" s="1233"/>
      <c r="X70" s="1220">
        <v>0.75</v>
      </c>
      <c r="Y70" s="1211">
        <f>EAST!Y70+WEST!Y70+NORTH!Y70+SOUTH!Y70</f>
        <v>0</v>
      </c>
      <c r="Z70" s="1204">
        <f>EAST!Z70+WEST!Z70+NORTH!Z70+SOUTH!Z70</f>
        <v>0</v>
      </c>
      <c r="AA70" s="1211">
        <f>EAST!AA70+WEST!AA70+NORTH!AA70+SOUTH!AA70</f>
        <v>0</v>
      </c>
      <c r="AB70" s="1204">
        <f>EAST!AB70+WEST!AB70+NORTH!AB70+SOUTH!AB70</f>
        <v>0</v>
      </c>
      <c r="AC70" s="1218"/>
      <c r="AD70" s="1197" t="b">
        <f t="shared" si="2"/>
        <v>1</v>
      </c>
      <c r="AE70" s="1197" t="b">
        <f t="shared" si="3"/>
        <v>1</v>
      </c>
    </row>
    <row r="71" spans="1:31" ht="39">
      <c r="A71" s="1204">
        <f t="shared" si="18"/>
        <v>2.319999999999999</v>
      </c>
      <c r="B71" s="1232" t="s">
        <v>252</v>
      </c>
      <c r="C71" s="1214">
        <f>SUM(EAST:SOUTH!C71)</f>
        <v>0</v>
      </c>
      <c r="D71" s="1215">
        <f>SUM(EAST:SOUTH!D71)</f>
        <v>0</v>
      </c>
      <c r="E71" s="1214">
        <f>SUM(EAST:SOUTH!E71)</f>
        <v>0</v>
      </c>
      <c r="F71" s="1216">
        <f>SUM(EAST:SOUTH!F71)</f>
        <v>0</v>
      </c>
      <c r="G71" s="1214"/>
      <c r="H71" s="1216"/>
      <c r="I71" s="1214">
        <f t="shared" si="0"/>
        <v>0</v>
      </c>
      <c r="J71" s="1216">
        <f t="shared" si="1"/>
        <v>0</v>
      </c>
      <c r="K71" s="1214">
        <f>EAST!K71+WEST!K71+NORTH!K71+SOUTH!K71</f>
        <v>0</v>
      </c>
      <c r="L71" s="1216">
        <f>EAST!L71+WEST!L71+NORTH!L71+SOUTH!L71</f>
        <v>0</v>
      </c>
      <c r="M71" s="1233"/>
      <c r="N71" s="1233"/>
      <c r="O71" s="1220">
        <v>0.2</v>
      </c>
      <c r="P71" s="1214">
        <f>EAST!P71+WEST!P71+NORTH!P71+SOUTH!P71</f>
        <v>0</v>
      </c>
      <c r="Q71" s="1216">
        <f>EAST!Q71+WEST!Q71+NORTH!Q71+SOUTH!Q71</f>
        <v>0</v>
      </c>
      <c r="R71" s="1214">
        <f>EAST!R71+WEST!R71+NORTH!R71+SOUTH!R71</f>
        <v>0</v>
      </c>
      <c r="S71" s="1216">
        <f>EAST!S71+WEST!S71+NORTH!S71+SOUTH!S71</f>
        <v>0</v>
      </c>
      <c r="T71" s="1214"/>
      <c r="U71" s="1216">
        <f>EAST!U71+WEST!U71+NORTH!U71+SOUTH!U71</f>
        <v>0</v>
      </c>
      <c r="V71" s="1233"/>
      <c r="W71" s="1233"/>
      <c r="X71" s="1220">
        <v>0.2</v>
      </c>
      <c r="Y71" s="1211">
        <f>EAST!Y71+WEST!Y71+NORTH!Y71+SOUTH!Y71</f>
        <v>0</v>
      </c>
      <c r="Z71" s="1204">
        <f>EAST!Z71+WEST!Z71+NORTH!Z71+SOUTH!Z71</f>
        <v>0</v>
      </c>
      <c r="AA71" s="1211">
        <f>EAST!AA71+WEST!AA71+NORTH!AA71+SOUTH!AA71</f>
        <v>0</v>
      </c>
      <c r="AB71" s="1204">
        <f>EAST!AB71+WEST!AB71+NORTH!AB71+SOUTH!AB71</f>
        <v>0</v>
      </c>
      <c r="AC71" s="1218"/>
      <c r="AD71" s="1197" t="b">
        <f t="shared" si="2"/>
        <v>1</v>
      </c>
      <c r="AE71" s="1197" t="b">
        <f t="shared" si="3"/>
        <v>1</v>
      </c>
    </row>
    <row r="72" spans="1:31" ht="39">
      <c r="A72" s="1204">
        <f t="shared" si="18"/>
        <v>2.3299999999999987</v>
      </c>
      <c r="B72" s="1232" t="s">
        <v>253</v>
      </c>
      <c r="C72" s="1214">
        <f>SUM(EAST:SOUTH!C72)</f>
        <v>0</v>
      </c>
      <c r="D72" s="1215">
        <f>SUM(EAST:SOUTH!D72)</f>
        <v>0</v>
      </c>
      <c r="E72" s="1214">
        <f>SUM(EAST:SOUTH!E72)</f>
        <v>0</v>
      </c>
      <c r="F72" s="1216">
        <f>SUM(EAST:SOUTH!F72)</f>
        <v>0</v>
      </c>
      <c r="G72" s="1214"/>
      <c r="H72" s="1216"/>
      <c r="I72" s="1214">
        <f t="shared" ref="I72:I135" si="19">C72-E72</f>
        <v>0</v>
      </c>
      <c r="J72" s="1216">
        <f t="shared" ref="J72:J135" si="20">D72-F72</f>
        <v>0</v>
      </c>
      <c r="K72" s="1214">
        <f>EAST!K72+WEST!K72+NORTH!K72+SOUTH!K72</f>
        <v>0</v>
      </c>
      <c r="L72" s="1216">
        <f>EAST!L72+WEST!L72+NORTH!L72+SOUTH!L72</f>
        <v>0</v>
      </c>
      <c r="M72" s="1233"/>
      <c r="N72" s="1233"/>
      <c r="O72" s="1220">
        <v>0.2</v>
      </c>
      <c r="P72" s="1214">
        <f>EAST!P72+WEST!P72+NORTH!P72+SOUTH!P72</f>
        <v>0</v>
      </c>
      <c r="Q72" s="1216">
        <f>EAST!Q72+WEST!Q72+NORTH!Q72+SOUTH!Q72</f>
        <v>0</v>
      </c>
      <c r="R72" s="1214">
        <f>EAST!R72+WEST!R72+NORTH!R72+SOUTH!R72</f>
        <v>0</v>
      </c>
      <c r="S72" s="1216">
        <f>EAST!S72+WEST!S72+NORTH!S72+SOUTH!S72</f>
        <v>0</v>
      </c>
      <c r="T72" s="1214"/>
      <c r="U72" s="1216">
        <f>EAST!U72+WEST!U72+NORTH!U72+SOUTH!U72</f>
        <v>0</v>
      </c>
      <c r="V72" s="1233"/>
      <c r="W72" s="1233"/>
      <c r="X72" s="1220">
        <v>0.2</v>
      </c>
      <c r="Y72" s="1211">
        <f>EAST!Y72+WEST!Y72+NORTH!Y72+SOUTH!Y72</f>
        <v>0</v>
      </c>
      <c r="Z72" s="1204">
        <f>EAST!Z72+WEST!Z72+NORTH!Z72+SOUTH!Z72</f>
        <v>0</v>
      </c>
      <c r="AA72" s="1211">
        <f>EAST!AA72+WEST!AA72+NORTH!AA72+SOUTH!AA72</f>
        <v>0</v>
      </c>
      <c r="AB72" s="1204">
        <f>EAST!AB72+WEST!AB72+NORTH!AB72+SOUTH!AB72</f>
        <v>0</v>
      </c>
      <c r="AC72" s="1218"/>
      <c r="AD72" s="1197" t="b">
        <f t="shared" ref="AD72:AD135" si="21">+X72*Y72=Z72</f>
        <v>1</v>
      </c>
      <c r="AE72" s="1197" t="b">
        <f t="shared" ref="AE72:AE135" si="22">+U72+Z72=AB72</f>
        <v>1</v>
      </c>
    </row>
    <row r="73" spans="1:31" ht="39">
      <c r="A73" s="1204">
        <f t="shared" si="18"/>
        <v>2.3399999999999985</v>
      </c>
      <c r="B73" s="1232" t="s">
        <v>231</v>
      </c>
      <c r="C73" s="1214">
        <f>SUM(EAST:SOUTH!C73)</f>
        <v>0</v>
      </c>
      <c r="D73" s="1215">
        <f>SUM(EAST:SOUTH!D73)</f>
        <v>0</v>
      </c>
      <c r="E73" s="1214">
        <f>SUM(EAST:SOUTH!E73)</f>
        <v>0</v>
      </c>
      <c r="F73" s="1216">
        <f>SUM(EAST:SOUTH!F73)</f>
        <v>0</v>
      </c>
      <c r="G73" s="1214"/>
      <c r="H73" s="1216"/>
      <c r="I73" s="1214">
        <f t="shared" si="19"/>
        <v>0</v>
      </c>
      <c r="J73" s="1216">
        <f t="shared" si="20"/>
        <v>0</v>
      </c>
      <c r="K73" s="1214">
        <f>EAST!K73+WEST!K73+NORTH!K73+SOUTH!K73</f>
        <v>0</v>
      </c>
      <c r="L73" s="1216">
        <f>EAST!L73+WEST!L73+NORTH!L73+SOUTH!L73</f>
        <v>0</v>
      </c>
      <c r="M73" s="1233"/>
      <c r="N73" s="1233"/>
      <c r="O73" s="1220"/>
      <c r="P73" s="1214">
        <f>EAST!P73+WEST!P73+NORTH!P73+SOUTH!P73</f>
        <v>0</v>
      </c>
      <c r="Q73" s="1216">
        <f>EAST!Q73+WEST!Q73+NORTH!Q73+SOUTH!Q73</f>
        <v>0</v>
      </c>
      <c r="R73" s="1214">
        <f>EAST!R73+WEST!R73+NORTH!R73+SOUTH!R73</f>
        <v>0</v>
      </c>
      <c r="S73" s="1216">
        <f>EAST!S73+WEST!S73+NORTH!S73+SOUTH!S73</f>
        <v>0</v>
      </c>
      <c r="T73" s="1214"/>
      <c r="U73" s="1216">
        <f>EAST!U73+WEST!U73+NORTH!U73+SOUTH!U73</f>
        <v>0</v>
      </c>
      <c r="V73" s="1233"/>
      <c r="W73" s="1233"/>
      <c r="X73" s="1220"/>
      <c r="Y73" s="1211">
        <f>EAST!Y73+WEST!Y73+NORTH!Y73+SOUTH!Y73</f>
        <v>0</v>
      </c>
      <c r="Z73" s="1204">
        <f>EAST!Z73+WEST!Z73+NORTH!Z73+SOUTH!Z73</f>
        <v>0</v>
      </c>
      <c r="AA73" s="1211">
        <f>EAST!AA73+WEST!AA73+NORTH!AA73+SOUTH!AA73</f>
        <v>0</v>
      </c>
      <c r="AB73" s="1204">
        <f>EAST!AB73+WEST!AB73+NORTH!AB73+SOUTH!AB73</f>
        <v>0</v>
      </c>
      <c r="AC73" s="1218"/>
      <c r="AD73" s="1197" t="b">
        <f t="shared" si="21"/>
        <v>1</v>
      </c>
      <c r="AE73" s="1197" t="b">
        <f t="shared" si="22"/>
        <v>1</v>
      </c>
    </row>
    <row r="74" spans="1:31" ht="39">
      <c r="A74" s="1204">
        <f t="shared" si="18"/>
        <v>2.3499999999999983</v>
      </c>
      <c r="B74" s="1232" t="s">
        <v>254</v>
      </c>
      <c r="C74" s="1214">
        <f>SUM(EAST:SOUTH!C74)</f>
        <v>0</v>
      </c>
      <c r="D74" s="1215">
        <f>SUM(EAST:SOUTH!D74)</f>
        <v>0</v>
      </c>
      <c r="E74" s="1214">
        <f>SUM(EAST:SOUTH!E74)</f>
        <v>0</v>
      </c>
      <c r="F74" s="1216">
        <f>SUM(EAST:SOUTH!F74)</f>
        <v>0</v>
      </c>
      <c r="G74" s="1214"/>
      <c r="H74" s="1216"/>
      <c r="I74" s="1214">
        <f t="shared" si="19"/>
        <v>0</v>
      </c>
      <c r="J74" s="1216">
        <f t="shared" si="20"/>
        <v>0</v>
      </c>
      <c r="K74" s="1214">
        <f>EAST!K74+WEST!K74+NORTH!K74+SOUTH!K74</f>
        <v>0</v>
      </c>
      <c r="L74" s="1216">
        <f>EAST!L74+WEST!L74+NORTH!L74+SOUTH!L74</f>
        <v>0</v>
      </c>
      <c r="M74" s="1233"/>
      <c r="N74" s="1233"/>
      <c r="O74" s="1220">
        <v>0.5</v>
      </c>
      <c r="P74" s="1214">
        <f>EAST!P74+WEST!P74+NORTH!P74+SOUTH!P74</f>
        <v>0</v>
      </c>
      <c r="Q74" s="1216">
        <f>EAST!Q74+WEST!Q74+NORTH!Q74+SOUTH!Q74</f>
        <v>0</v>
      </c>
      <c r="R74" s="1214">
        <f>EAST!R74+WEST!R74+NORTH!R74+SOUTH!R74</f>
        <v>0</v>
      </c>
      <c r="S74" s="1216">
        <f>EAST!S74+WEST!S74+NORTH!S74+SOUTH!S74</f>
        <v>0</v>
      </c>
      <c r="T74" s="1214"/>
      <c r="U74" s="1216">
        <f>EAST!U74+WEST!U74+NORTH!U74+SOUTH!U74</f>
        <v>0</v>
      </c>
      <c r="V74" s="1233"/>
      <c r="W74" s="1233"/>
      <c r="X74" s="1220">
        <v>0.5</v>
      </c>
      <c r="Y74" s="1211">
        <f>EAST!Y74+WEST!Y74+NORTH!Y74+SOUTH!Y74</f>
        <v>0</v>
      </c>
      <c r="Z74" s="1204">
        <f>EAST!Z74+WEST!Z74+NORTH!Z74+SOUTH!Z74</f>
        <v>0</v>
      </c>
      <c r="AA74" s="1211">
        <f>EAST!AA74+WEST!AA74+NORTH!AA74+SOUTH!AA74</f>
        <v>0</v>
      </c>
      <c r="AB74" s="1204">
        <f>EAST!AB74+WEST!AB74+NORTH!AB74+SOUTH!AB74</f>
        <v>0</v>
      </c>
      <c r="AC74" s="1218"/>
      <c r="AD74" s="1197" t="b">
        <f t="shared" si="21"/>
        <v>1</v>
      </c>
      <c r="AE74" s="1197" t="b">
        <f t="shared" si="22"/>
        <v>1</v>
      </c>
    </row>
    <row r="75" spans="1:31" ht="58.5">
      <c r="A75" s="1204">
        <f t="shared" si="18"/>
        <v>2.3599999999999981</v>
      </c>
      <c r="B75" s="1232" t="s">
        <v>232</v>
      </c>
      <c r="C75" s="1214">
        <f>SUM(EAST:SOUTH!C75)</f>
        <v>0</v>
      </c>
      <c r="D75" s="1215">
        <f>SUM(EAST:SOUTH!D75)</f>
        <v>0</v>
      </c>
      <c r="E75" s="1214">
        <f>SUM(EAST:SOUTH!E75)</f>
        <v>0</v>
      </c>
      <c r="F75" s="1216">
        <f>SUM(EAST:SOUTH!F75)</f>
        <v>0</v>
      </c>
      <c r="G75" s="1214"/>
      <c r="H75" s="1216"/>
      <c r="I75" s="1214">
        <f t="shared" si="19"/>
        <v>0</v>
      </c>
      <c r="J75" s="1216">
        <f t="shared" si="20"/>
        <v>0</v>
      </c>
      <c r="K75" s="1214">
        <f>EAST!K75+WEST!K75+NORTH!K75+SOUTH!K75</f>
        <v>0</v>
      </c>
      <c r="L75" s="1216">
        <f>EAST!L75+WEST!L75+NORTH!L75+SOUTH!L75</f>
        <v>0</v>
      </c>
      <c r="M75" s="1233"/>
      <c r="N75" s="1233"/>
      <c r="O75" s="1220">
        <v>0.2</v>
      </c>
      <c r="P75" s="1214">
        <f>EAST!P75+WEST!P75+NORTH!P75+SOUTH!P75</f>
        <v>0</v>
      </c>
      <c r="Q75" s="1216">
        <f>EAST!Q75+WEST!Q75+NORTH!Q75+SOUTH!Q75</f>
        <v>0</v>
      </c>
      <c r="R75" s="1214">
        <f>EAST!R75+WEST!R75+NORTH!R75+SOUTH!R75</f>
        <v>0</v>
      </c>
      <c r="S75" s="1216">
        <f>EAST!S75+WEST!S75+NORTH!S75+SOUTH!S75</f>
        <v>0</v>
      </c>
      <c r="T75" s="1214"/>
      <c r="U75" s="1216">
        <f>EAST!U75+WEST!U75+NORTH!U75+SOUTH!U75</f>
        <v>0</v>
      </c>
      <c r="V75" s="1233"/>
      <c r="W75" s="1233"/>
      <c r="X75" s="1220">
        <v>0.2</v>
      </c>
      <c r="Y75" s="1211">
        <f>EAST!Y75+WEST!Y75+NORTH!Y75+SOUTH!Y75</f>
        <v>0</v>
      </c>
      <c r="Z75" s="1204">
        <f>EAST!Z75+WEST!Z75+NORTH!Z75+SOUTH!Z75</f>
        <v>0</v>
      </c>
      <c r="AA75" s="1211">
        <f>EAST!AA75+WEST!AA75+NORTH!AA75+SOUTH!AA75</f>
        <v>0</v>
      </c>
      <c r="AB75" s="1204">
        <f>EAST!AB75+WEST!AB75+NORTH!AB75+SOUTH!AB75</f>
        <v>0</v>
      </c>
      <c r="AC75" s="1218"/>
      <c r="AD75" s="1197" t="b">
        <f t="shared" si="21"/>
        <v>1</v>
      </c>
      <c r="AE75" s="1197" t="b">
        <f t="shared" si="22"/>
        <v>1</v>
      </c>
    </row>
    <row r="76" spans="1:31" s="1231" customFormat="1">
      <c r="A76" s="1200"/>
      <c r="B76" s="1208" t="s">
        <v>234</v>
      </c>
      <c r="C76" s="1214">
        <f>SUM(EAST:SOUTH!C76)</f>
        <v>0</v>
      </c>
      <c r="D76" s="1215">
        <f>SUM(EAST:SOUTH!D76)</f>
        <v>0</v>
      </c>
      <c r="E76" s="1214">
        <f>SUM(EAST:SOUTH!E76)</f>
        <v>0</v>
      </c>
      <c r="F76" s="1216">
        <f>SUM(EAST:SOUTH!F76)</f>
        <v>0</v>
      </c>
      <c r="G76" s="1239"/>
      <c r="H76" s="1239"/>
      <c r="I76" s="1214">
        <f t="shared" si="19"/>
        <v>0</v>
      </c>
      <c r="J76" s="1216">
        <f t="shared" si="20"/>
        <v>0</v>
      </c>
      <c r="K76" s="1239">
        <f t="shared" ref="K76:S76" si="23">SUM(K54:K75)</f>
        <v>0</v>
      </c>
      <c r="L76" s="1210">
        <f t="shared" si="23"/>
        <v>0</v>
      </c>
      <c r="M76" s="1239">
        <f t="shared" si="23"/>
        <v>0</v>
      </c>
      <c r="N76" s="1239">
        <f t="shared" si="23"/>
        <v>0</v>
      </c>
      <c r="O76" s="1239"/>
      <c r="P76" s="1239">
        <f t="shared" si="23"/>
        <v>0</v>
      </c>
      <c r="Q76" s="1210">
        <f t="shared" si="23"/>
        <v>0</v>
      </c>
      <c r="R76" s="1239">
        <f t="shared" si="23"/>
        <v>0</v>
      </c>
      <c r="S76" s="1210">
        <f t="shared" si="23"/>
        <v>0</v>
      </c>
      <c r="T76" s="1239"/>
      <c r="U76" s="1210">
        <f t="shared" ref="U76:W76" si="24">SUM(U54:U75)</f>
        <v>0</v>
      </c>
      <c r="V76" s="1239">
        <f t="shared" si="24"/>
        <v>0</v>
      </c>
      <c r="W76" s="1239">
        <f t="shared" si="24"/>
        <v>0</v>
      </c>
      <c r="X76" s="1239"/>
      <c r="Y76" s="1198">
        <f t="shared" ref="Y76:AB76" si="25">SUM(Y54:Y75)</f>
        <v>0</v>
      </c>
      <c r="Z76" s="1200">
        <f t="shared" si="25"/>
        <v>0</v>
      </c>
      <c r="AA76" s="1198">
        <f t="shared" si="25"/>
        <v>0</v>
      </c>
      <c r="AB76" s="1200">
        <f t="shared" si="25"/>
        <v>0</v>
      </c>
      <c r="AC76" s="1240"/>
      <c r="AD76" s="1197" t="b">
        <f t="shared" si="21"/>
        <v>1</v>
      </c>
      <c r="AE76" s="1197" t="b">
        <f t="shared" si="22"/>
        <v>1</v>
      </c>
    </row>
    <row r="77" spans="1:31" s="1231" customFormat="1" ht="39">
      <c r="A77" s="1200"/>
      <c r="B77" s="1205" t="s">
        <v>238</v>
      </c>
      <c r="C77" s="1214">
        <f>SUM(EAST:SOUTH!C77)</f>
        <v>0</v>
      </c>
      <c r="D77" s="1215">
        <f>SUM(EAST:SOUTH!D77)</f>
        <v>0</v>
      </c>
      <c r="E77" s="1214">
        <f>SUM(EAST:SOUTH!E77)</f>
        <v>0</v>
      </c>
      <c r="F77" s="1216">
        <f>SUM(EAST:SOUTH!F77)</f>
        <v>0</v>
      </c>
      <c r="G77" s="1239"/>
      <c r="H77" s="1239"/>
      <c r="I77" s="1214">
        <f t="shared" si="19"/>
        <v>0</v>
      </c>
      <c r="J77" s="1216">
        <f t="shared" si="20"/>
        <v>0</v>
      </c>
      <c r="K77" s="1239">
        <f t="shared" ref="K77:S77" si="26">K76+K52</f>
        <v>0</v>
      </c>
      <c r="L77" s="1210">
        <f t="shared" si="26"/>
        <v>0</v>
      </c>
      <c r="M77" s="1239">
        <f t="shared" si="26"/>
        <v>0</v>
      </c>
      <c r="N77" s="1239">
        <f t="shared" si="26"/>
        <v>0</v>
      </c>
      <c r="O77" s="1239"/>
      <c r="P77" s="1239">
        <f t="shared" si="26"/>
        <v>0</v>
      </c>
      <c r="Q77" s="1210">
        <f t="shared" si="26"/>
        <v>0</v>
      </c>
      <c r="R77" s="1239">
        <f t="shared" si="26"/>
        <v>0</v>
      </c>
      <c r="S77" s="1210">
        <f t="shared" si="26"/>
        <v>0</v>
      </c>
      <c r="T77" s="1239"/>
      <c r="U77" s="1210">
        <f t="shared" ref="U77:W77" si="27">U76+U52</f>
        <v>0</v>
      </c>
      <c r="V77" s="1239">
        <f t="shared" si="27"/>
        <v>0</v>
      </c>
      <c r="W77" s="1239">
        <f t="shared" si="27"/>
        <v>0</v>
      </c>
      <c r="X77" s="1239"/>
      <c r="Y77" s="1198">
        <f t="shared" ref="Y77:AB77" si="28">Y76+Y52</f>
        <v>0</v>
      </c>
      <c r="Z77" s="1200">
        <f t="shared" si="28"/>
        <v>0</v>
      </c>
      <c r="AA77" s="1198">
        <f t="shared" si="28"/>
        <v>0</v>
      </c>
      <c r="AB77" s="1200">
        <f t="shared" si="28"/>
        <v>0</v>
      </c>
      <c r="AC77" s="1240"/>
      <c r="AD77" s="1197" t="b">
        <f t="shared" si="21"/>
        <v>1</v>
      </c>
      <c r="AE77" s="1197" t="b">
        <f t="shared" si="22"/>
        <v>1</v>
      </c>
    </row>
    <row r="78" spans="1:31" s="1231" customFormat="1">
      <c r="A78" s="1200"/>
      <c r="B78" s="1241" t="s">
        <v>297</v>
      </c>
      <c r="C78" s="1214">
        <f>SUM(EAST:SOUTH!C78)</f>
        <v>0</v>
      </c>
      <c r="D78" s="1215">
        <f>SUM(EAST:SOUTH!D78)</f>
        <v>0</v>
      </c>
      <c r="E78" s="1214">
        <f>SUM(EAST:SOUTH!E78)</f>
        <v>0</v>
      </c>
      <c r="F78" s="1216">
        <f>SUM(EAST:SOUTH!F78)</f>
        <v>0</v>
      </c>
      <c r="G78" s="1239"/>
      <c r="H78" s="1239"/>
      <c r="I78" s="1214">
        <f t="shared" si="19"/>
        <v>0</v>
      </c>
      <c r="J78" s="1216">
        <f t="shared" si="20"/>
        <v>0</v>
      </c>
      <c r="K78" s="1239">
        <f t="shared" ref="K78:S78" si="29">K77+K45</f>
        <v>0</v>
      </c>
      <c r="L78" s="1210">
        <f t="shared" si="29"/>
        <v>0</v>
      </c>
      <c r="M78" s="1239">
        <f t="shared" si="29"/>
        <v>0</v>
      </c>
      <c r="N78" s="1239">
        <f t="shared" si="29"/>
        <v>0</v>
      </c>
      <c r="O78" s="1239"/>
      <c r="P78" s="1239">
        <f t="shared" si="29"/>
        <v>0</v>
      </c>
      <c r="Q78" s="1210">
        <f t="shared" si="29"/>
        <v>0</v>
      </c>
      <c r="R78" s="1239">
        <f t="shared" si="29"/>
        <v>0</v>
      </c>
      <c r="S78" s="1210">
        <f t="shared" si="29"/>
        <v>0</v>
      </c>
      <c r="T78" s="1239"/>
      <c r="U78" s="1210">
        <f t="shared" ref="U78:W78" si="30">U77+U45</f>
        <v>0</v>
      </c>
      <c r="V78" s="1239">
        <f t="shared" si="30"/>
        <v>0</v>
      </c>
      <c r="W78" s="1239">
        <f t="shared" si="30"/>
        <v>0</v>
      </c>
      <c r="X78" s="1239"/>
      <c r="Y78" s="1198">
        <f t="shared" ref="Y78:AB78" si="31">Y77+Y45</f>
        <v>0</v>
      </c>
      <c r="Z78" s="1200">
        <f t="shared" si="31"/>
        <v>0</v>
      </c>
      <c r="AA78" s="1198">
        <f t="shared" si="31"/>
        <v>0</v>
      </c>
      <c r="AB78" s="1200">
        <f t="shared" si="31"/>
        <v>0</v>
      </c>
      <c r="AC78" s="1240"/>
      <c r="AD78" s="1197" t="b">
        <f t="shared" si="21"/>
        <v>1</v>
      </c>
      <c r="AE78" s="1197" t="b">
        <f t="shared" si="22"/>
        <v>1</v>
      </c>
    </row>
    <row r="79" spans="1:31" ht="39">
      <c r="A79" s="1211">
        <v>3</v>
      </c>
      <c r="B79" s="1225" t="s">
        <v>22</v>
      </c>
      <c r="C79" s="1214">
        <f>SUM(EAST:SOUTH!C79)</f>
        <v>0</v>
      </c>
      <c r="D79" s="1215">
        <f>SUM(EAST:SOUTH!D79)</f>
        <v>0</v>
      </c>
      <c r="E79" s="1214">
        <f>SUM(EAST:SOUTH!E79)</f>
        <v>0</v>
      </c>
      <c r="F79" s="1216">
        <f>SUM(EAST:SOUTH!F79)</f>
        <v>0</v>
      </c>
      <c r="G79" s="1214"/>
      <c r="H79" s="1216"/>
      <c r="I79" s="1214">
        <f t="shared" si="19"/>
        <v>0</v>
      </c>
      <c r="J79" s="1216">
        <f t="shared" si="20"/>
        <v>0</v>
      </c>
      <c r="K79" s="1214"/>
      <c r="L79" s="1216"/>
      <c r="M79" s="1226"/>
      <c r="N79" s="1226"/>
      <c r="O79" s="1227"/>
      <c r="P79" s="1214"/>
      <c r="Q79" s="1216"/>
      <c r="R79" s="1214"/>
      <c r="S79" s="1216"/>
      <c r="T79" s="1214"/>
      <c r="U79" s="1216"/>
      <c r="V79" s="1226"/>
      <c r="W79" s="1226"/>
      <c r="X79" s="1227"/>
      <c r="Y79" s="1211"/>
      <c r="Z79" s="1204"/>
      <c r="AA79" s="1211"/>
      <c r="AB79" s="1204"/>
      <c r="AC79" s="1218"/>
      <c r="AD79" s="1197" t="b">
        <f t="shared" si="21"/>
        <v>1</v>
      </c>
      <c r="AE79" s="1197" t="b">
        <f t="shared" si="22"/>
        <v>1</v>
      </c>
    </row>
    <row r="80" spans="1:31">
      <c r="A80" s="1200" t="s">
        <v>267</v>
      </c>
      <c r="B80" s="1225" t="s">
        <v>260</v>
      </c>
      <c r="C80" s="1214">
        <f>SUM(EAST:SOUTH!C80)</f>
        <v>0</v>
      </c>
      <c r="D80" s="1215">
        <f>SUM(EAST:SOUTH!D80)</f>
        <v>0</v>
      </c>
      <c r="E80" s="1214">
        <f>SUM(EAST:SOUTH!E80)</f>
        <v>0</v>
      </c>
      <c r="F80" s="1216">
        <f>SUM(EAST:SOUTH!F80)</f>
        <v>0</v>
      </c>
      <c r="G80" s="1214"/>
      <c r="H80" s="1216"/>
      <c r="I80" s="1214">
        <f t="shared" si="19"/>
        <v>0</v>
      </c>
      <c r="J80" s="1216">
        <f t="shared" si="20"/>
        <v>0</v>
      </c>
      <c r="K80" s="1214"/>
      <c r="L80" s="1216"/>
      <c r="M80" s="1226"/>
      <c r="N80" s="1226"/>
      <c r="O80" s="1227"/>
      <c r="P80" s="1214"/>
      <c r="Q80" s="1216"/>
      <c r="R80" s="1214"/>
      <c r="S80" s="1216"/>
      <c r="T80" s="1214"/>
      <c r="U80" s="1216"/>
      <c r="V80" s="1226"/>
      <c r="W80" s="1226"/>
      <c r="X80" s="1227"/>
      <c r="Y80" s="1211"/>
      <c r="Z80" s="1204"/>
      <c r="AA80" s="1211"/>
      <c r="AB80" s="1204"/>
      <c r="AC80" s="1218"/>
      <c r="AD80" s="1197" t="b">
        <f t="shared" si="21"/>
        <v>1</v>
      </c>
      <c r="AE80" s="1197" t="b">
        <f t="shared" si="22"/>
        <v>1</v>
      </c>
    </row>
    <row r="81" spans="1:31" ht="39">
      <c r="A81" s="1204"/>
      <c r="B81" s="1228" t="s">
        <v>14</v>
      </c>
      <c r="C81" s="1214">
        <f>SUM(EAST:SOUTH!C81)</f>
        <v>0</v>
      </c>
      <c r="D81" s="1215">
        <f>SUM(EAST:SOUTH!D81)</f>
        <v>0</v>
      </c>
      <c r="E81" s="1214">
        <f>SUM(EAST:SOUTH!E81)</f>
        <v>0</v>
      </c>
      <c r="F81" s="1216">
        <f>SUM(EAST:SOUTH!F81)</f>
        <v>0</v>
      </c>
      <c r="G81" s="1214"/>
      <c r="H81" s="1216"/>
      <c r="I81" s="1214">
        <f t="shared" si="19"/>
        <v>0</v>
      </c>
      <c r="J81" s="1216">
        <f t="shared" si="20"/>
        <v>0</v>
      </c>
      <c r="K81" s="1214"/>
      <c r="L81" s="1216"/>
      <c r="M81" s="1229"/>
      <c r="N81" s="1229"/>
      <c r="O81" s="1230"/>
      <c r="P81" s="1214"/>
      <c r="Q81" s="1216"/>
      <c r="R81" s="1214"/>
      <c r="S81" s="1216"/>
      <c r="T81" s="1214"/>
      <c r="U81" s="1216"/>
      <c r="V81" s="1229"/>
      <c r="W81" s="1229"/>
      <c r="X81" s="1230"/>
      <c r="Y81" s="1211"/>
      <c r="Z81" s="1204"/>
      <c r="AA81" s="1211"/>
      <c r="AB81" s="1204"/>
      <c r="AC81" s="1218"/>
      <c r="AD81" s="1197" t="b">
        <f t="shared" si="21"/>
        <v>1</v>
      </c>
      <c r="AE81" s="1197" t="b">
        <f t="shared" si="22"/>
        <v>1</v>
      </c>
    </row>
    <row r="82" spans="1:31" ht="39">
      <c r="A82" s="1204">
        <v>3.01</v>
      </c>
      <c r="B82" s="1221" t="s">
        <v>155</v>
      </c>
      <c r="C82" s="1214">
        <f>SUM(EAST:SOUTH!C82)</f>
        <v>0</v>
      </c>
      <c r="D82" s="1215">
        <f>SUM(EAST:SOUTH!D82)</f>
        <v>0</v>
      </c>
      <c r="E82" s="1214">
        <f>SUM(EAST:SOUTH!E82)</f>
        <v>0</v>
      </c>
      <c r="F82" s="1216">
        <f>SUM(EAST:SOUTH!F82)</f>
        <v>0</v>
      </c>
      <c r="G82" s="1217"/>
      <c r="H82" s="1217"/>
      <c r="I82" s="1214">
        <f>EAST!I82+WEST!I82+NORTH!I82+SOUTH!I82</f>
        <v>0</v>
      </c>
      <c r="J82" s="1216">
        <f>EAST!J82+WEST!J82+NORTH!J82+SOUTH!J82</f>
        <v>0</v>
      </c>
      <c r="K82" s="1214">
        <f>EAST!K82+WEST!K82+NORTH!K82+SOUTH!K82</f>
        <v>0</v>
      </c>
      <c r="L82" s="1216">
        <f>EAST!L82+WEST!L82+NORTH!L82+SOUTH!L82</f>
        <v>0</v>
      </c>
      <c r="M82" s="1219"/>
      <c r="N82" s="1219"/>
      <c r="O82" s="1220">
        <v>1.4999999999999999E-2</v>
      </c>
      <c r="P82" s="1214">
        <f>EAST!P82+WEST!P82+NORTH!P82+SOUTH!P82</f>
        <v>0</v>
      </c>
      <c r="Q82" s="1216">
        <f>EAST!Q82+WEST!Q82+NORTH!Q82+SOUTH!Q82</f>
        <v>0</v>
      </c>
      <c r="R82" s="1214">
        <f>EAST!R82+WEST!R82+NORTH!R82+SOUTH!R82</f>
        <v>0</v>
      </c>
      <c r="S82" s="1216">
        <f>EAST!S82+WEST!S82+NORTH!S82+SOUTH!S82</f>
        <v>0</v>
      </c>
      <c r="T82" s="1214"/>
      <c r="U82" s="1216">
        <f>EAST!U82+WEST!U82+NORTH!U82+SOUTH!U82</f>
        <v>0</v>
      </c>
      <c r="V82" s="1219"/>
      <c r="W82" s="1219"/>
      <c r="X82" s="1220">
        <v>1.4999999999999999E-2</v>
      </c>
      <c r="Y82" s="1211">
        <f>EAST!Y82+WEST!Y82+NORTH!Y82+SOUTH!Y82</f>
        <v>0</v>
      </c>
      <c r="Z82" s="1204">
        <f>EAST!Z82+WEST!Z82+NORTH!Z82+SOUTH!Z82</f>
        <v>0</v>
      </c>
      <c r="AA82" s="1211">
        <f>EAST!AA82+WEST!AA82+NORTH!AA82+SOUTH!AA82</f>
        <v>0</v>
      </c>
      <c r="AB82" s="1204">
        <f>EAST!AB82+WEST!AB82+NORTH!AB82+SOUTH!AB82</f>
        <v>0</v>
      </c>
      <c r="AC82" s="1218"/>
      <c r="AD82" s="1197" t="b">
        <f t="shared" si="21"/>
        <v>1</v>
      </c>
      <c r="AE82" s="1197" t="b">
        <f t="shared" si="22"/>
        <v>1</v>
      </c>
    </row>
    <row r="83" spans="1:31" ht="39">
      <c r="A83" s="1204">
        <f t="shared" ref="A83:A85" si="32">+A82+0.01</f>
        <v>3.0199999999999996</v>
      </c>
      <c r="B83" s="1221" t="s">
        <v>15</v>
      </c>
      <c r="C83" s="1214">
        <f>SUM(EAST:SOUTH!C83)</f>
        <v>0</v>
      </c>
      <c r="D83" s="1215">
        <f>SUM(EAST:SOUTH!D83)</f>
        <v>0</v>
      </c>
      <c r="E83" s="1214">
        <f>SUM(EAST:SOUTH!E83)</f>
        <v>0</v>
      </c>
      <c r="F83" s="1216">
        <f>SUM(EAST:SOUTH!F83)</f>
        <v>0</v>
      </c>
      <c r="G83" s="1217"/>
      <c r="H83" s="1217"/>
      <c r="I83" s="1214">
        <f>EAST!I83+WEST!I83+NORTH!I83+SOUTH!I83</f>
        <v>0</v>
      </c>
      <c r="J83" s="1216">
        <f>EAST!J83+WEST!J83+NORTH!J83+SOUTH!J83</f>
        <v>0</v>
      </c>
      <c r="K83" s="1214">
        <f>EAST!K83+WEST!K83+NORTH!K83+SOUTH!K83</f>
        <v>0</v>
      </c>
      <c r="L83" s="1216">
        <f>EAST!L83+WEST!L83+NORTH!L83+SOUTH!L83</f>
        <v>0</v>
      </c>
      <c r="M83" s="1219"/>
      <c r="N83" s="1219"/>
      <c r="O83" s="1220">
        <v>1E-3</v>
      </c>
      <c r="P83" s="1214">
        <f>EAST!P83+WEST!P83+NORTH!P83+SOUTH!P83</f>
        <v>0</v>
      </c>
      <c r="Q83" s="1216">
        <f>EAST!Q83+WEST!Q83+NORTH!Q83+SOUTH!Q83</f>
        <v>0</v>
      </c>
      <c r="R83" s="1214">
        <f>EAST!R83+WEST!R83+NORTH!R83+SOUTH!R83</f>
        <v>0</v>
      </c>
      <c r="S83" s="1216">
        <f>EAST!S83+WEST!S83+NORTH!S83+SOUTH!S83</f>
        <v>0</v>
      </c>
      <c r="T83" s="1214"/>
      <c r="U83" s="1216">
        <f>EAST!U83+WEST!U83+NORTH!U83+SOUTH!U83</f>
        <v>0</v>
      </c>
      <c r="V83" s="1219"/>
      <c r="W83" s="1219"/>
      <c r="X83" s="1220">
        <v>1E-3</v>
      </c>
      <c r="Y83" s="1211">
        <f>EAST!Y83+WEST!Y83+NORTH!Y83+SOUTH!Y83</f>
        <v>0</v>
      </c>
      <c r="Z83" s="1204">
        <f>EAST!Z83+WEST!Z83+NORTH!Z83+SOUTH!Z83</f>
        <v>0</v>
      </c>
      <c r="AA83" s="1211">
        <f>EAST!AA83+WEST!AA83+NORTH!AA83+SOUTH!AA83</f>
        <v>0</v>
      </c>
      <c r="AB83" s="1204">
        <f>EAST!AB83+WEST!AB83+NORTH!AB83+SOUTH!AB83</f>
        <v>0</v>
      </c>
      <c r="AC83" s="1218"/>
      <c r="AD83" s="1197" t="b">
        <f t="shared" si="21"/>
        <v>1</v>
      </c>
      <c r="AE83" s="1197" t="b">
        <f t="shared" si="22"/>
        <v>1</v>
      </c>
    </row>
    <row r="84" spans="1:31">
      <c r="A84" s="1204">
        <f t="shared" si="32"/>
        <v>3.0299999999999994</v>
      </c>
      <c r="B84" s="1221" t="s">
        <v>156</v>
      </c>
      <c r="C84" s="1214">
        <f>SUM(EAST:SOUTH!C84)</f>
        <v>0</v>
      </c>
      <c r="D84" s="1215">
        <f>SUM(EAST:SOUTH!D84)</f>
        <v>0</v>
      </c>
      <c r="E84" s="1214">
        <f>SUM(EAST:SOUTH!E84)</f>
        <v>0</v>
      </c>
      <c r="F84" s="1216">
        <f>SUM(EAST:SOUTH!F84)</f>
        <v>0</v>
      </c>
      <c r="G84" s="1217"/>
      <c r="H84" s="1217"/>
      <c r="I84" s="1214">
        <f>EAST!I84+WEST!I84+NORTH!I84+SOUTH!I84</f>
        <v>0</v>
      </c>
      <c r="J84" s="1216">
        <f>EAST!J84+WEST!J84+NORTH!J84+SOUTH!J84</f>
        <v>0</v>
      </c>
      <c r="K84" s="1214">
        <f>EAST!K84+WEST!K84+NORTH!K84+SOUTH!K84</f>
        <v>0</v>
      </c>
      <c r="L84" s="1216">
        <f>EAST!L84+WEST!L84+NORTH!L84+SOUTH!L84</f>
        <v>0</v>
      </c>
      <c r="M84" s="1219"/>
      <c r="N84" s="1219"/>
      <c r="O84" s="1220">
        <v>0.375</v>
      </c>
      <c r="P84" s="1214">
        <f>EAST!P84+WEST!P84+NORTH!P84+SOUTH!P84</f>
        <v>0</v>
      </c>
      <c r="Q84" s="1216">
        <f>EAST!Q84+WEST!Q84+NORTH!Q84+SOUTH!Q84</f>
        <v>0</v>
      </c>
      <c r="R84" s="1214">
        <f>EAST!R84+WEST!R84+NORTH!R84+SOUTH!R84</f>
        <v>0</v>
      </c>
      <c r="S84" s="1216">
        <f>EAST!S84+WEST!S84+NORTH!S84+SOUTH!S84</f>
        <v>0</v>
      </c>
      <c r="T84" s="1214"/>
      <c r="U84" s="1216">
        <f>EAST!U84+WEST!U84+NORTH!U84+SOUTH!U84</f>
        <v>0</v>
      </c>
      <c r="V84" s="1219"/>
      <c r="W84" s="1219"/>
      <c r="X84" s="1220">
        <v>0.375</v>
      </c>
      <c r="Y84" s="1211">
        <f>EAST!Y84+WEST!Y84+NORTH!Y84+SOUTH!Y84</f>
        <v>0</v>
      </c>
      <c r="Z84" s="1204">
        <f>EAST!Z84+WEST!Z84+NORTH!Z84+SOUTH!Z84</f>
        <v>0</v>
      </c>
      <c r="AA84" s="1211">
        <f>EAST!AA84+WEST!AA84+NORTH!AA84+SOUTH!AA84</f>
        <v>0</v>
      </c>
      <c r="AB84" s="1204">
        <f>EAST!AB84+WEST!AB84+NORTH!AB84+SOUTH!AB84</f>
        <v>0</v>
      </c>
      <c r="AC84" s="1218"/>
      <c r="AD84" s="1197" t="b">
        <f t="shared" si="21"/>
        <v>1</v>
      </c>
      <c r="AE84" s="1197" t="b">
        <f t="shared" si="22"/>
        <v>1</v>
      </c>
    </row>
    <row r="85" spans="1:31" ht="39">
      <c r="A85" s="1204">
        <f t="shared" si="32"/>
        <v>3.0399999999999991</v>
      </c>
      <c r="B85" s="1221" t="s">
        <v>157</v>
      </c>
      <c r="C85" s="1214">
        <f>SUM(EAST:SOUTH!C85)</f>
        <v>0</v>
      </c>
      <c r="D85" s="1215">
        <f>SUM(EAST:SOUTH!D85)</f>
        <v>0</v>
      </c>
      <c r="E85" s="1214">
        <f>SUM(EAST:SOUTH!E85)</f>
        <v>0</v>
      </c>
      <c r="F85" s="1216">
        <f>SUM(EAST:SOUTH!F85)</f>
        <v>0</v>
      </c>
      <c r="G85" s="1217"/>
      <c r="H85" s="1217"/>
      <c r="I85" s="1214">
        <f>EAST!I85+WEST!I85+NORTH!I85+SOUTH!I85</f>
        <v>0</v>
      </c>
      <c r="J85" s="1216">
        <f>EAST!J85+WEST!J85+NORTH!J85+SOUTH!J85</f>
        <v>0</v>
      </c>
      <c r="K85" s="1214">
        <f>EAST!K85+WEST!K85+NORTH!K85+SOUTH!K85</f>
        <v>0</v>
      </c>
      <c r="L85" s="1216">
        <f>EAST!L85+WEST!L85+NORTH!L85+SOUTH!L85</f>
        <v>0</v>
      </c>
      <c r="M85" s="1219"/>
      <c r="N85" s="1219"/>
      <c r="O85" s="1220"/>
      <c r="P85" s="1214">
        <f>EAST!P85+WEST!P85+NORTH!P85+SOUTH!P85</f>
        <v>0</v>
      </c>
      <c r="Q85" s="1216">
        <f>EAST!Q85+WEST!Q85+NORTH!Q85+SOUTH!Q85</f>
        <v>0</v>
      </c>
      <c r="R85" s="1214">
        <f>EAST!R85+WEST!R85+NORTH!R85+SOUTH!R85</f>
        <v>0</v>
      </c>
      <c r="S85" s="1216">
        <f>EAST!S85+WEST!S85+NORTH!S85+SOUTH!S85</f>
        <v>0</v>
      </c>
      <c r="T85" s="1214"/>
      <c r="U85" s="1216">
        <f>EAST!U85+WEST!U85+NORTH!U85+SOUTH!U85</f>
        <v>0</v>
      </c>
      <c r="V85" s="1219"/>
      <c r="W85" s="1219"/>
      <c r="X85" s="1220"/>
      <c r="Y85" s="1211">
        <f>EAST!Y85+WEST!Y85+NORTH!Y85+SOUTH!Y85</f>
        <v>0</v>
      </c>
      <c r="Z85" s="1204">
        <f>EAST!Z85+WEST!Z85+NORTH!Z85+SOUTH!Z85</f>
        <v>0</v>
      </c>
      <c r="AA85" s="1211">
        <f>EAST!AA85+WEST!AA85+NORTH!AA85+SOUTH!AA85</f>
        <v>0</v>
      </c>
      <c r="AB85" s="1204">
        <f>EAST!AB85+WEST!AB85+NORTH!AB85+SOUTH!AB85</f>
        <v>0</v>
      </c>
      <c r="AC85" s="1218"/>
      <c r="AD85" s="1197" t="b">
        <f t="shared" si="21"/>
        <v>1</v>
      </c>
      <c r="AE85" s="1197" t="b">
        <f t="shared" si="22"/>
        <v>1</v>
      </c>
    </row>
    <row r="86" spans="1:31" s="1231" customFormat="1">
      <c r="A86" s="1200"/>
      <c r="B86" s="1229" t="s">
        <v>235</v>
      </c>
      <c r="C86" s="1214">
        <f>SUM(EAST:SOUTH!C86)</f>
        <v>0</v>
      </c>
      <c r="D86" s="1215">
        <f>SUM(EAST:SOUTH!D86)</f>
        <v>0</v>
      </c>
      <c r="E86" s="1214">
        <f>SUM(EAST:SOUTH!E86)</f>
        <v>0</v>
      </c>
      <c r="F86" s="1216">
        <f>SUM(EAST:SOUTH!F86)</f>
        <v>0</v>
      </c>
      <c r="G86" s="1263"/>
      <c r="H86" s="1263"/>
      <c r="I86" s="1214">
        <f t="shared" si="19"/>
        <v>0</v>
      </c>
      <c r="J86" s="1216">
        <f t="shared" si="20"/>
        <v>0</v>
      </c>
      <c r="K86" s="1239">
        <f t="shared" ref="K86:S86" si="33">SUM(K82:K85)</f>
        <v>0</v>
      </c>
      <c r="L86" s="1210">
        <f t="shared" si="33"/>
        <v>0</v>
      </c>
      <c r="M86" s="1239">
        <f t="shared" si="33"/>
        <v>0</v>
      </c>
      <c r="N86" s="1239">
        <f t="shared" si="33"/>
        <v>0</v>
      </c>
      <c r="O86" s="1239"/>
      <c r="P86" s="1239">
        <f t="shared" si="33"/>
        <v>0</v>
      </c>
      <c r="Q86" s="1210">
        <f t="shared" si="33"/>
        <v>0</v>
      </c>
      <c r="R86" s="1239">
        <f t="shared" si="33"/>
        <v>0</v>
      </c>
      <c r="S86" s="1210">
        <f t="shared" si="33"/>
        <v>0</v>
      </c>
      <c r="T86" s="1239"/>
      <c r="U86" s="1210">
        <f t="shared" ref="U86:W86" si="34">SUM(U82:U85)</f>
        <v>0</v>
      </c>
      <c r="V86" s="1239">
        <f t="shared" si="34"/>
        <v>0</v>
      </c>
      <c r="W86" s="1239">
        <f t="shared" si="34"/>
        <v>0</v>
      </c>
      <c r="X86" s="1239"/>
      <c r="Y86" s="1198">
        <f t="shared" ref="Y86:AB86" si="35">SUM(Y82:Y85)</f>
        <v>0</v>
      </c>
      <c r="Z86" s="1200">
        <f t="shared" si="35"/>
        <v>0</v>
      </c>
      <c r="AA86" s="1198">
        <f t="shared" si="35"/>
        <v>0</v>
      </c>
      <c r="AB86" s="1200">
        <f t="shared" si="35"/>
        <v>0</v>
      </c>
      <c r="AC86" s="1240"/>
      <c r="AD86" s="1197" t="b">
        <f t="shared" si="21"/>
        <v>1</v>
      </c>
      <c r="AE86" s="1197" t="b">
        <f t="shared" si="22"/>
        <v>1</v>
      </c>
    </row>
    <row r="87" spans="1:31">
      <c r="A87" s="1204"/>
      <c r="B87" s="1228" t="s">
        <v>331</v>
      </c>
      <c r="C87" s="1214">
        <f>SUM(EAST:SOUTH!C87)</f>
        <v>0</v>
      </c>
      <c r="D87" s="1215">
        <f>SUM(EAST:SOUTH!D87)</f>
        <v>0</v>
      </c>
      <c r="E87" s="1214">
        <f>SUM(EAST:SOUTH!E87)</f>
        <v>0</v>
      </c>
      <c r="F87" s="1216">
        <f>SUM(EAST:SOUTH!F87)</f>
        <v>0</v>
      </c>
      <c r="G87" s="1217"/>
      <c r="H87" s="1217"/>
      <c r="I87" s="1214">
        <f t="shared" si="19"/>
        <v>0</v>
      </c>
      <c r="J87" s="1216">
        <f t="shared" si="20"/>
        <v>0</v>
      </c>
      <c r="K87" s="1214"/>
      <c r="L87" s="1216"/>
      <c r="M87" s="1229"/>
      <c r="N87" s="1229"/>
      <c r="O87" s="1230"/>
      <c r="P87" s="1214"/>
      <c r="Q87" s="1216"/>
      <c r="R87" s="1214"/>
      <c r="S87" s="1216"/>
      <c r="T87" s="1214"/>
      <c r="U87" s="1216"/>
      <c r="V87" s="1229"/>
      <c r="W87" s="1229"/>
      <c r="X87" s="1230"/>
      <c r="Y87" s="1211"/>
      <c r="Z87" s="1204"/>
      <c r="AA87" s="1211"/>
      <c r="AB87" s="1204"/>
      <c r="AC87" s="1218"/>
      <c r="AD87" s="1197" t="b">
        <f t="shared" si="21"/>
        <v>1</v>
      </c>
      <c r="AE87" s="1197" t="b">
        <f t="shared" si="22"/>
        <v>1</v>
      </c>
    </row>
    <row r="88" spans="1:31" ht="39">
      <c r="A88" s="1204">
        <v>3.05</v>
      </c>
      <c r="B88" s="1232" t="s">
        <v>247</v>
      </c>
      <c r="C88" s="1214">
        <f>SUM(EAST:SOUTH!C88)</f>
        <v>55</v>
      </c>
      <c r="D88" s="1215">
        <f>SUM(EAST:SOUTH!D88)</f>
        <v>18.974999999999998</v>
      </c>
      <c r="E88" s="1214">
        <f>SUM(EAST:SOUTH!E88)</f>
        <v>55</v>
      </c>
      <c r="F88" s="1216">
        <f>SUM(EAST:SOUTH!F88)</f>
        <v>18.974999999999998</v>
      </c>
      <c r="G88" s="1217">
        <f>E88/C88</f>
        <v>1</v>
      </c>
      <c r="H88" s="1217">
        <f>F88/D88</f>
        <v>1</v>
      </c>
      <c r="I88" s="1214">
        <f t="shared" si="19"/>
        <v>0</v>
      </c>
      <c r="J88" s="1216">
        <f t="shared" si="20"/>
        <v>0</v>
      </c>
      <c r="K88" s="1214">
        <f>EAST!K88+WEST!K88+NORTH!K88+SOUTH!K88</f>
        <v>0</v>
      </c>
      <c r="L88" s="1216">
        <f>EAST!L88+WEST!L88+NORTH!L88+SOUTH!L88</f>
        <v>0</v>
      </c>
      <c r="M88" s="1233"/>
      <c r="N88" s="1233"/>
      <c r="O88" s="1220">
        <v>1.4999999999999999E-2</v>
      </c>
      <c r="P88" s="1214">
        <f>EAST!P88+WEST!P88+NORTH!P88+SOUTH!P88</f>
        <v>55</v>
      </c>
      <c r="Q88" s="1216">
        <f>EAST!Q88+WEST!Q88+NORTH!Q88+SOUTH!Q88</f>
        <v>9.8999999999999986</v>
      </c>
      <c r="R88" s="1214">
        <f>EAST!R88+WEST!R88+NORTH!R88+SOUTH!R88</f>
        <v>55</v>
      </c>
      <c r="S88" s="1216">
        <f>EAST!S88+WEST!S88+NORTH!S88+SOUTH!S88</f>
        <v>9.8999999999999986</v>
      </c>
      <c r="T88" s="1214"/>
      <c r="U88" s="1216">
        <f>EAST!U88+WEST!U88+NORTH!U88+SOUTH!U88</f>
        <v>0</v>
      </c>
      <c r="V88" s="1233"/>
      <c r="W88" s="1233"/>
      <c r="X88" s="1220">
        <f>O88</f>
        <v>1.4999999999999999E-2</v>
      </c>
      <c r="Y88" s="1211">
        <f>EAST!Y88+WEST!Y88+NORTH!Y88+SOUTH!Y88</f>
        <v>55</v>
      </c>
      <c r="Z88" s="1204">
        <f>EAST!Z88+WEST!Z88+NORTH!Z88+SOUTH!Z88</f>
        <v>9.8999999999999986</v>
      </c>
      <c r="AA88" s="1211">
        <f>EAST!AA88+WEST!AA88+NORTH!AA88+SOUTH!AA88</f>
        <v>55</v>
      </c>
      <c r="AB88" s="1204">
        <f>EAST!AB88+WEST!AB88+NORTH!AB88+SOUTH!AB88</f>
        <v>9.8999999999999986</v>
      </c>
      <c r="AC88" s="1218" t="s">
        <v>771</v>
      </c>
      <c r="AD88" s="1197" t="b">
        <f>+X88*Y88*12=Z88</f>
        <v>1</v>
      </c>
      <c r="AE88" s="1197" t="b">
        <f t="shared" si="22"/>
        <v>1</v>
      </c>
    </row>
    <row r="89" spans="1:31" ht="39">
      <c r="A89" s="1204">
        <f t="shared" ref="A89:A90" si="36">+A88+0.01</f>
        <v>3.0599999999999996</v>
      </c>
      <c r="B89" s="1232" t="s">
        <v>170</v>
      </c>
      <c r="C89" s="1214">
        <f>SUM(EAST:SOUTH!C89)</f>
        <v>0</v>
      </c>
      <c r="D89" s="1215">
        <f>SUM(EAST:SOUTH!D89)</f>
        <v>0</v>
      </c>
      <c r="E89" s="1214">
        <f>SUM(EAST:SOUTH!E89)</f>
        <v>0</v>
      </c>
      <c r="F89" s="1216">
        <f>SUM(EAST:SOUTH!F89)</f>
        <v>0</v>
      </c>
      <c r="G89" s="1217"/>
      <c r="H89" s="1217"/>
      <c r="I89" s="1214">
        <f t="shared" si="19"/>
        <v>0</v>
      </c>
      <c r="J89" s="1216">
        <f t="shared" si="20"/>
        <v>0</v>
      </c>
      <c r="K89" s="1214">
        <f>EAST!K89+WEST!K89+NORTH!K89+SOUTH!K89</f>
        <v>0</v>
      </c>
      <c r="L89" s="1216">
        <f>EAST!L89+WEST!L89+NORTH!L89+SOUTH!L89</f>
        <v>0</v>
      </c>
      <c r="M89" s="1233"/>
      <c r="N89" s="1233"/>
      <c r="O89" s="1220">
        <v>1E-3</v>
      </c>
      <c r="P89" s="1214">
        <f>EAST!P89+WEST!P89+NORTH!P89+SOUTH!P89</f>
        <v>55</v>
      </c>
      <c r="Q89" s="1216">
        <f>EAST!Q89+WEST!Q89+NORTH!Q89+SOUTH!Q89</f>
        <v>0.66</v>
      </c>
      <c r="R89" s="1214">
        <f>EAST!R89+WEST!R89+NORTH!R89+SOUTH!R89</f>
        <v>55</v>
      </c>
      <c r="S89" s="1216">
        <f>EAST!S89+WEST!S89+NORTH!S89+SOUTH!S89</f>
        <v>0.66</v>
      </c>
      <c r="T89" s="1214"/>
      <c r="U89" s="1216">
        <f>EAST!U89+WEST!U89+NORTH!U89+SOUTH!U89</f>
        <v>0</v>
      </c>
      <c r="V89" s="1233"/>
      <c r="W89" s="1233"/>
      <c r="X89" s="1220">
        <f t="shared" ref="X89:X90" si="37">O89</f>
        <v>1E-3</v>
      </c>
      <c r="Y89" s="1211">
        <f>EAST!Y89+WEST!Y89+NORTH!Y89+SOUTH!Y89</f>
        <v>55</v>
      </c>
      <c r="Z89" s="1204">
        <f>EAST!Z89+WEST!Z89+NORTH!Z89+SOUTH!Z89</f>
        <v>0.66</v>
      </c>
      <c r="AA89" s="1211">
        <f>EAST!AA89+WEST!AA89+NORTH!AA89+SOUTH!AA89</f>
        <v>55</v>
      </c>
      <c r="AB89" s="1204">
        <f>EAST!AB89+WEST!AB89+NORTH!AB89+SOUTH!AB89</f>
        <v>0.66</v>
      </c>
      <c r="AC89" s="1218" t="s">
        <v>771</v>
      </c>
      <c r="AD89" s="1197" t="b">
        <f>+X89*Y89*12=Z89</f>
        <v>1</v>
      </c>
      <c r="AE89" s="1197" t="b">
        <f t="shared" si="22"/>
        <v>1</v>
      </c>
    </row>
    <row r="90" spans="1:31" ht="97.5">
      <c r="A90" s="1204">
        <f t="shared" si="36"/>
        <v>3.0699999999999994</v>
      </c>
      <c r="B90" s="1232" t="s">
        <v>246</v>
      </c>
      <c r="C90" s="1214">
        <f>SUM(EAST:SOUTH!C90)</f>
        <v>0</v>
      </c>
      <c r="D90" s="1215">
        <f>SUM(EAST:SOUTH!D90)</f>
        <v>0</v>
      </c>
      <c r="E90" s="1214">
        <f>SUM(EAST:SOUTH!E90)</f>
        <v>0</v>
      </c>
      <c r="F90" s="1216">
        <f>SUM(EAST:SOUTH!F90)</f>
        <v>0</v>
      </c>
      <c r="G90" s="1217"/>
      <c r="H90" s="1217"/>
      <c r="I90" s="1214">
        <f t="shared" si="19"/>
        <v>0</v>
      </c>
      <c r="J90" s="1216">
        <f t="shared" si="20"/>
        <v>0</v>
      </c>
      <c r="K90" s="1214">
        <f>EAST!K90+WEST!K90+NORTH!K90+SOUTH!K90</f>
        <v>0</v>
      </c>
      <c r="L90" s="1216">
        <f>EAST!L90+WEST!L90+NORTH!L90+SOUTH!L90</f>
        <v>0</v>
      </c>
      <c r="M90" s="1233"/>
      <c r="N90" s="1233"/>
      <c r="O90" s="1220">
        <v>0.01</v>
      </c>
      <c r="P90" s="1214">
        <f>EAST!P90+WEST!P90+NORTH!P90+SOUTH!P90</f>
        <v>55</v>
      </c>
      <c r="Q90" s="1216">
        <f>EAST!Q90+WEST!Q90+NORTH!Q90+SOUTH!Q90</f>
        <v>0.55000000000000004</v>
      </c>
      <c r="R90" s="1214">
        <f>EAST!R90+WEST!R90+NORTH!R90+SOUTH!R90</f>
        <v>55</v>
      </c>
      <c r="S90" s="1216">
        <f>EAST!S90+WEST!S90+NORTH!S90+SOUTH!S90</f>
        <v>0.55000000000000004</v>
      </c>
      <c r="T90" s="1214"/>
      <c r="U90" s="1216">
        <f>EAST!U90+WEST!U90+NORTH!U90+SOUTH!U90</f>
        <v>0</v>
      </c>
      <c r="V90" s="1233"/>
      <c r="W90" s="1233"/>
      <c r="X90" s="1220">
        <f t="shared" si="37"/>
        <v>0.01</v>
      </c>
      <c r="Y90" s="1211">
        <f>EAST!Y90+WEST!Y90+NORTH!Y90+SOUTH!Y90</f>
        <v>55</v>
      </c>
      <c r="Z90" s="1204">
        <f>EAST!Z90+WEST!Z90+NORTH!Z90+SOUTH!Z90</f>
        <v>0.55000000000000004</v>
      </c>
      <c r="AA90" s="1211">
        <f>EAST!AA90+WEST!AA90+NORTH!AA90+SOUTH!AA90</f>
        <v>55</v>
      </c>
      <c r="AB90" s="1204">
        <f>EAST!AB90+WEST!AB90+NORTH!AB90+SOUTH!AB90</f>
        <v>0.55000000000000004</v>
      </c>
      <c r="AC90" s="1218" t="s">
        <v>771</v>
      </c>
      <c r="AD90" s="1197" t="b">
        <f t="shared" si="21"/>
        <v>1</v>
      </c>
      <c r="AE90" s="1197" t="b">
        <f t="shared" si="22"/>
        <v>1</v>
      </c>
    </row>
    <row r="91" spans="1:31">
      <c r="A91" s="1204"/>
      <c r="B91" s="1249" t="s">
        <v>18</v>
      </c>
      <c r="C91" s="1214">
        <f>SUM(EAST:SOUTH!C91)</f>
        <v>0</v>
      </c>
      <c r="D91" s="1215">
        <f>SUM(EAST:SOUTH!D91)</f>
        <v>0</v>
      </c>
      <c r="E91" s="1214">
        <f>SUM(EAST:SOUTH!E91)</f>
        <v>0</v>
      </c>
      <c r="F91" s="1216">
        <f>SUM(EAST:SOUTH!F91)</f>
        <v>0</v>
      </c>
      <c r="G91" s="1217"/>
      <c r="H91" s="1217"/>
      <c r="I91" s="1214">
        <f t="shared" si="19"/>
        <v>0</v>
      </c>
      <c r="J91" s="1216">
        <f t="shared" si="20"/>
        <v>0</v>
      </c>
      <c r="K91" s="1214">
        <f>EAST!K91+WEST!K91+NORTH!K91+SOUTH!K91</f>
        <v>0</v>
      </c>
      <c r="L91" s="1216">
        <f>EAST!L91+WEST!L91+NORTH!L91+SOUTH!L91</f>
        <v>0</v>
      </c>
      <c r="M91" s="1233"/>
      <c r="N91" s="1233"/>
      <c r="O91" s="1234"/>
      <c r="P91" s="1214">
        <f>EAST!P91+WEST!P91+NORTH!P91+SOUTH!P91</f>
        <v>0</v>
      </c>
      <c r="Q91" s="1216">
        <f>EAST!Q91+WEST!Q91+NORTH!Q91+SOUTH!Q91</f>
        <v>0</v>
      </c>
      <c r="R91" s="1214">
        <f>EAST!R91+WEST!R91+NORTH!R91+SOUTH!R91</f>
        <v>0</v>
      </c>
      <c r="S91" s="1216">
        <f>EAST!S91+WEST!S91+NORTH!S91+SOUTH!S91</f>
        <v>0</v>
      </c>
      <c r="T91" s="1214"/>
      <c r="U91" s="1216">
        <f>EAST!U91+WEST!U91+NORTH!U91+SOUTH!U91</f>
        <v>0</v>
      </c>
      <c r="V91" s="1233"/>
      <c r="W91" s="1233"/>
      <c r="X91" s="1234"/>
      <c r="Y91" s="1211">
        <f>EAST!Y91+WEST!Y91+NORTH!Y91+SOUTH!Y91</f>
        <v>0</v>
      </c>
      <c r="Z91" s="1204">
        <f>EAST!Z91+WEST!Z91+NORTH!Z91+SOUTH!Z91</f>
        <v>0</v>
      </c>
      <c r="AA91" s="1211">
        <f>EAST!AA91+WEST!AA91+NORTH!AA91+SOUTH!AA91</f>
        <v>0</v>
      </c>
      <c r="AB91" s="1204">
        <f>EAST!AB91+WEST!AB91+NORTH!AB91+SOUTH!AB91</f>
        <v>0</v>
      </c>
      <c r="AC91" s="1218"/>
      <c r="AD91" s="1197" t="b">
        <f t="shared" si="21"/>
        <v>1</v>
      </c>
      <c r="AE91" s="1197" t="b">
        <f t="shared" si="22"/>
        <v>1</v>
      </c>
    </row>
    <row r="92" spans="1:31" ht="39">
      <c r="A92" s="1204" t="s">
        <v>19</v>
      </c>
      <c r="B92" s="1235" t="s">
        <v>173</v>
      </c>
      <c r="C92" s="1214">
        <f>SUM(EAST:SOUTH!C92)</f>
        <v>1</v>
      </c>
      <c r="D92" s="1215">
        <f>SUM(EAST:SOUTH!D92)</f>
        <v>3</v>
      </c>
      <c r="E92" s="1214">
        <f>SUM(EAST:SOUTH!E92)</f>
        <v>1</v>
      </c>
      <c r="F92" s="1216">
        <f>SUM(EAST:SOUTH!F92)</f>
        <v>3</v>
      </c>
      <c r="G92" s="1217">
        <f>E92/C92</f>
        <v>1</v>
      </c>
      <c r="H92" s="1217">
        <f>F92/D92</f>
        <v>1</v>
      </c>
      <c r="I92" s="1214">
        <f t="shared" si="19"/>
        <v>0</v>
      </c>
      <c r="J92" s="1216">
        <f t="shared" si="20"/>
        <v>0</v>
      </c>
      <c r="K92" s="1214">
        <f>EAST!K92+WEST!K92+NORTH!K92+SOUTH!K92</f>
        <v>0</v>
      </c>
      <c r="L92" s="1216">
        <f>EAST!L92+WEST!L92+NORTH!L92+SOUTH!L92</f>
        <v>0</v>
      </c>
      <c r="M92" s="1219"/>
      <c r="N92" s="1219"/>
      <c r="O92" s="1237">
        <v>0.25</v>
      </c>
      <c r="P92" s="1214">
        <f>EAST!P92+WEST!P92+NORTH!P92+SOUTH!P92</f>
        <v>1</v>
      </c>
      <c r="Q92" s="1216">
        <f>EAST!Q92+WEST!Q92+NORTH!Q92+SOUTH!Q92</f>
        <v>3</v>
      </c>
      <c r="R92" s="1214">
        <f>EAST!R92+WEST!R92+NORTH!R92+SOUTH!R92</f>
        <v>1</v>
      </c>
      <c r="S92" s="1216">
        <f>EAST!S92+WEST!S92+NORTH!S92+SOUTH!S92</f>
        <v>3</v>
      </c>
      <c r="T92" s="1214"/>
      <c r="U92" s="1216">
        <f>EAST!U92+WEST!U92+NORTH!U92+SOUTH!U92</f>
        <v>0</v>
      </c>
      <c r="V92" s="1219"/>
      <c r="W92" s="1219"/>
      <c r="X92" s="1220">
        <f t="shared" ref="X92:X97" si="38">O92</f>
        <v>0.25</v>
      </c>
      <c r="Y92" s="1211">
        <f>EAST!Y92+WEST!Y92+NORTH!Y92+SOUTH!Y92</f>
        <v>1</v>
      </c>
      <c r="Z92" s="1204">
        <f>EAST!Z92+WEST!Z92+NORTH!Z92+SOUTH!Z92</f>
        <v>3</v>
      </c>
      <c r="AA92" s="1211">
        <f>EAST!AA92+WEST!AA92+NORTH!AA92+SOUTH!AA92</f>
        <v>1</v>
      </c>
      <c r="AB92" s="1204">
        <f>EAST!AB92+WEST!AB92+NORTH!AB92+SOUTH!AB92</f>
        <v>3</v>
      </c>
      <c r="AC92" s="1218" t="s">
        <v>771</v>
      </c>
      <c r="AD92" s="1197" t="b">
        <f>+X92*Y92*12=Z92</f>
        <v>1</v>
      </c>
      <c r="AE92" s="1197" t="b">
        <f t="shared" si="22"/>
        <v>1</v>
      </c>
    </row>
    <row r="93" spans="1:31" ht="58.5">
      <c r="A93" s="1204" t="s">
        <v>20</v>
      </c>
      <c r="B93" s="1235" t="s">
        <v>174</v>
      </c>
      <c r="C93" s="1214">
        <f>SUM(EAST:SOUTH!C93)</f>
        <v>0</v>
      </c>
      <c r="D93" s="1215">
        <f>SUM(EAST:SOUTH!D93)</f>
        <v>0</v>
      </c>
      <c r="E93" s="1214">
        <f>SUM(EAST:SOUTH!E93)</f>
        <v>0</v>
      </c>
      <c r="F93" s="1216">
        <f>SUM(EAST:SOUTH!F93)</f>
        <v>0</v>
      </c>
      <c r="G93" s="1217"/>
      <c r="H93" s="1217"/>
      <c r="I93" s="1214">
        <f t="shared" si="19"/>
        <v>0</v>
      </c>
      <c r="J93" s="1216">
        <f t="shared" si="20"/>
        <v>0</v>
      </c>
      <c r="K93" s="1214">
        <f>EAST!K93+WEST!K93+NORTH!K93+SOUTH!K93</f>
        <v>0</v>
      </c>
      <c r="L93" s="1216">
        <f>EAST!L93+WEST!L93+NORTH!L93+SOUTH!L93</f>
        <v>0</v>
      </c>
      <c r="M93" s="1219"/>
      <c r="N93" s="1219"/>
      <c r="O93" s="1237">
        <v>9.6</v>
      </c>
      <c r="P93" s="1214">
        <f>EAST!P93+WEST!P93+NORTH!P93+SOUTH!P93</f>
        <v>0</v>
      </c>
      <c r="Q93" s="1216">
        <f>EAST!Q93+WEST!Q93+NORTH!Q93+SOUTH!Q93</f>
        <v>0</v>
      </c>
      <c r="R93" s="1214">
        <f>EAST!R93+WEST!R93+NORTH!R93+SOUTH!R93</f>
        <v>0</v>
      </c>
      <c r="S93" s="1216">
        <f>EAST!S93+WEST!S93+NORTH!S93+SOUTH!S93</f>
        <v>0</v>
      </c>
      <c r="T93" s="1214"/>
      <c r="U93" s="1216">
        <f>EAST!U93+WEST!U93+NORTH!U93+SOUTH!U93</f>
        <v>0</v>
      </c>
      <c r="V93" s="1219"/>
      <c r="W93" s="1219"/>
      <c r="X93" s="1220">
        <f t="shared" si="38"/>
        <v>9.6</v>
      </c>
      <c r="Y93" s="1211">
        <f>EAST!Y93+WEST!Y93+NORTH!Y93+SOUTH!Y93</f>
        <v>0</v>
      </c>
      <c r="Z93" s="1204">
        <f>EAST!Z93+WEST!Z93+NORTH!Z93+SOUTH!Z93</f>
        <v>0</v>
      </c>
      <c r="AA93" s="1211">
        <f>EAST!AA93+WEST!AA93+NORTH!AA93+SOUTH!AA93</f>
        <v>0</v>
      </c>
      <c r="AB93" s="1204">
        <f>EAST!AB93+WEST!AB93+NORTH!AB93+SOUTH!AB93</f>
        <v>0</v>
      </c>
      <c r="AC93" s="1218"/>
      <c r="AD93" s="1197" t="b">
        <f t="shared" si="21"/>
        <v>1</v>
      </c>
      <c r="AE93" s="1197" t="b">
        <f t="shared" si="22"/>
        <v>1</v>
      </c>
    </row>
    <row r="94" spans="1:31" ht="117">
      <c r="A94" s="1204" t="s">
        <v>21</v>
      </c>
      <c r="B94" s="1235" t="s">
        <v>225</v>
      </c>
      <c r="C94" s="1214">
        <f>SUM(EAST:SOUTH!C94)</f>
        <v>0</v>
      </c>
      <c r="D94" s="1215">
        <f>SUM(EAST:SOUTH!D94)</f>
        <v>0</v>
      </c>
      <c r="E94" s="1214">
        <f>SUM(EAST:SOUTH!E94)</f>
        <v>0</v>
      </c>
      <c r="F94" s="1216">
        <f>SUM(EAST:SOUTH!F94)</f>
        <v>0</v>
      </c>
      <c r="G94" s="1217"/>
      <c r="H94" s="1217"/>
      <c r="I94" s="1214">
        <f t="shared" si="19"/>
        <v>0</v>
      </c>
      <c r="J94" s="1216">
        <f t="shared" si="20"/>
        <v>0</v>
      </c>
      <c r="K94" s="1214">
        <f>EAST!K94+WEST!K94+NORTH!K94+SOUTH!K94</f>
        <v>0</v>
      </c>
      <c r="L94" s="1216">
        <f>EAST!L94+WEST!L94+NORTH!L94+SOUTH!L94</f>
        <v>0</v>
      </c>
      <c r="M94" s="1219"/>
      <c r="N94" s="1219"/>
      <c r="O94" s="1220">
        <v>2.88</v>
      </c>
      <c r="P94" s="1214">
        <f>EAST!P94+WEST!P94+NORTH!P94+SOUTH!P94</f>
        <v>0</v>
      </c>
      <c r="Q94" s="1216">
        <f>EAST!Q94+WEST!Q94+NORTH!Q94+SOUTH!Q94</f>
        <v>0</v>
      </c>
      <c r="R94" s="1214">
        <f>EAST!R94+WEST!R94+NORTH!R94+SOUTH!R94</f>
        <v>0</v>
      </c>
      <c r="S94" s="1216">
        <f>EAST!S94+WEST!S94+NORTH!S94+SOUTH!S94</f>
        <v>0</v>
      </c>
      <c r="T94" s="1214"/>
      <c r="U94" s="1216">
        <f>EAST!U94+WEST!U94+NORTH!U94+SOUTH!U94</f>
        <v>0</v>
      </c>
      <c r="V94" s="1219"/>
      <c r="W94" s="1219"/>
      <c r="X94" s="1220">
        <f t="shared" si="38"/>
        <v>2.88</v>
      </c>
      <c r="Y94" s="1211">
        <f>EAST!Y94+WEST!Y94+NORTH!Y94+SOUTH!Y94</f>
        <v>0</v>
      </c>
      <c r="Z94" s="1204">
        <f>EAST!Z94+WEST!Z94+NORTH!Z94+SOUTH!Z94</f>
        <v>0</v>
      </c>
      <c r="AA94" s="1211">
        <f>EAST!AA94+WEST!AA94+NORTH!AA94+SOUTH!AA94</f>
        <v>0</v>
      </c>
      <c r="AB94" s="1204">
        <f>EAST!AB94+WEST!AB94+NORTH!AB94+SOUTH!AB94</f>
        <v>0</v>
      </c>
      <c r="AC94" s="1218"/>
      <c r="AD94" s="1197" t="b">
        <f t="shared" si="21"/>
        <v>1</v>
      </c>
      <c r="AE94" s="1197" t="b">
        <f t="shared" si="22"/>
        <v>1</v>
      </c>
    </row>
    <row r="95" spans="1:31" ht="58.5">
      <c r="A95" s="1204" t="s">
        <v>175</v>
      </c>
      <c r="B95" s="1235" t="s">
        <v>176</v>
      </c>
      <c r="C95" s="1214">
        <f>SUM(EAST:SOUTH!C95)</f>
        <v>0</v>
      </c>
      <c r="D95" s="1215">
        <f>SUM(EAST:SOUTH!D95)</f>
        <v>0</v>
      </c>
      <c r="E95" s="1214">
        <f>SUM(EAST:SOUTH!E95)</f>
        <v>0</v>
      </c>
      <c r="F95" s="1216">
        <f>SUM(EAST:SOUTH!F95)</f>
        <v>0</v>
      </c>
      <c r="G95" s="1217"/>
      <c r="H95" s="1217"/>
      <c r="I95" s="1214">
        <f t="shared" si="19"/>
        <v>0</v>
      </c>
      <c r="J95" s="1216">
        <f t="shared" si="20"/>
        <v>0</v>
      </c>
      <c r="K95" s="1214">
        <f>EAST!K95+WEST!K95+NORTH!K95+SOUTH!K95</f>
        <v>0</v>
      </c>
      <c r="L95" s="1216">
        <f>EAST!L95+WEST!L95+NORTH!L95+SOUTH!L95</f>
        <v>0</v>
      </c>
      <c r="M95" s="1219"/>
      <c r="N95" s="1219"/>
      <c r="O95" s="1220">
        <f>0.05*3*12</f>
        <v>1.8000000000000003</v>
      </c>
      <c r="P95" s="1214">
        <f>EAST!P95+WEST!P95+NORTH!P95+SOUTH!P95</f>
        <v>1</v>
      </c>
      <c r="Q95" s="1216">
        <f>EAST!Q95+WEST!Q95+NORTH!Q95+SOUTH!Q95</f>
        <v>1.8000000000000003</v>
      </c>
      <c r="R95" s="1214">
        <f>EAST!R95+WEST!R95+NORTH!R95+SOUTH!R95</f>
        <v>1</v>
      </c>
      <c r="S95" s="1216">
        <f>EAST!S95+WEST!S95+NORTH!S95+SOUTH!S95</f>
        <v>1.8000000000000003</v>
      </c>
      <c r="T95" s="1214"/>
      <c r="U95" s="1216">
        <f>EAST!U95+WEST!U95+NORTH!U95+SOUTH!U95</f>
        <v>0</v>
      </c>
      <c r="V95" s="1219"/>
      <c r="W95" s="1219"/>
      <c r="X95" s="1220">
        <f t="shared" si="38"/>
        <v>1.8000000000000003</v>
      </c>
      <c r="Y95" s="1211">
        <f>EAST!Y95+WEST!Y95+NORTH!Y95+SOUTH!Y95</f>
        <v>1</v>
      </c>
      <c r="Z95" s="1204">
        <f>EAST!Z95+WEST!Z95+NORTH!Z95+SOUTH!Z95</f>
        <v>1.8000000000000003</v>
      </c>
      <c r="AA95" s="1211">
        <f>EAST!AA95+WEST!AA95+NORTH!AA95+SOUTH!AA95</f>
        <v>1</v>
      </c>
      <c r="AB95" s="1204">
        <f>EAST!AB95+WEST!AB95+NORTH!AB95+SOUTH!AB95</f>
        <v>1.8000000000000003</v>
      </c>
      <c r="AC95" s="1218" t="s">
        <v>771</v>
      </c>
      <c r="AD95" s="1197" t="b">
        <f t="shared" si="21"/>
        <v>1</v>
      </c>
      <c r="AE95" s="1197" t="b">
        <f t="shared" si="22"/>
        <v>1</v>
      </c>
    </row>
    <row r="96" spans="1:31" ht="39">
      <c r="A96" s="1204" t="s">
        <v>177</v>
      </c>
      <c r="B96" s="1235" t="s">
        <v>178</v>
      </c>
      <c r="C96" s="1214">
        <f>SUM(EAST:SOUTH!C96)</f>
        <v>0</v>
      </c>
      <c r="D96" s="1215">
        <f>SUM(EAST:SOUTH!D96)</f>
        <v>0</v>
      </c>
      <c r="E96" s="1214">
        <f>SUM(EAST:SOUTH!E96)</f>
        <v>0</v>
      </c>
      <c r="F96" s="1216">
        <f>SUM(EAST:SOUTH!F96)</f>
        <v>0</v>
      </c>
      <c r="G96" s="1217"/>
      <c r="H96" s="1217"/>
      <c r="I96" s="1214">
        <f t="shared" si="19"/>
        <v>0</v>
      </c>
      <c r="J96" s="1216">
        <f t="shared" si="20"/>
        <v>0</v>
      </c>
      <c r="K96" s="1214">
        <f>EAST!K96+WEST!K96+NORTH!K96+SOUTH!K96</f>
        <v>0</v>
      </c>
      <c r="L96" s="1216">
        <f>EAST!L96+WEST!L96+NORTH!L96+SOUTH!L96</f>
        <v>0</v>
      </c>
      <c r="M96" s="1219"/>
      <c r="N96" s="1219"/>
      <c r="O96" s="1220">
        <v>1.2</v>
      </c>
      <c r="P96" s="1214"/>
      <c r="Q96" s="1216">
        <f>EAST!Q96+WEST!Q96+NORTH!Q96+SOUTH!Q96</f>
        <v>1.2</v>
      </c>
      <c r="R96" s="1214">
        <f>EAST!R96+WEST!R96+NORTH!R96+SOUTH!R96</f>
        <v>1</v>
      </c>
      <c r="S96" s="1216">
        <f>EAST!S96+WEST!S96+NORTH!S96+SOUTH!S96</f>
        <v>1.2</v>
      </c>
      <c r="T96" s="1214"/>
      <c r="U96" s="1216">
        <f>EAST!U96+WEST!U96+NORTH!U96+SOUTH!U96</f>
        <v>0</v>
      </c>
      <c r="V96" s="1219"/>
      <c r="W96" s="1219"/>
      <c r="X96" s="1220">
        <f t="shared" si="38"/>
        <v>1.2</v>
      </c>
      <c r="Y96" s="1211">
        <f>EAST!Y96+WEST!Y96+NORTH!Y96+SOUTH!Y96</f>
        <v>1</v>
      </c>
      <c r="Z96" s="1204">
        <f>EAST!Z96+WEST!Z96+NORTH!Z96+SOUTH!Z96</f>
        <v>1.2</v>
      </c>
      <c r="AA96" s="1211">
        <f>EAST!AA96+WEST!AA96+NORTH!AA96+SOUTH!AA96</f>
        <v>1</v>
      </c>
      <c r="AB96" s="1204">
        <f>EAST!AB96+WEST!AB96+NORTH!AB96+SOUTH!AB96</f>
        <v>1.2</v>
      </c>
      <c r="AC96" s="1218" t="s">
        <v>771</v>
      </c>
      <c r="AD96" s="1197" t="b">
        <f t="shared" si="21"/>
        <v>1</v>
      </c>
      <c r="AE96" s="1197" t="b">
        <f t="shared" si="22"/>
        <v>1</v>
      </c>
    </row>
    <row r="97" spans="1:31" ht="78">
      <c r="A97" s="1204" t="s">
        <v>179</v>
      </c>
      <c r="B97" s="1235" t="s">
        <v>180</v>
      </c>
      <c r="C97" s="1214">
        <f>SUM(EAST:SOUTH!C97)</f>
        <v>0</v>
      </c>
      <c r="D97" s="1215">
        <f>SUM(EAST:SOUTH!D97)</f>
        <v>0</v>
      </c>
      <c r="E97" s="1214">
        <f>SUM(EAST:SOUTH!E97)</f>
        <v>0</v>
      </c>
      <c r="F97" s="1216">
        <f>SUM(EAST:SOUTH!F97)</f>
        <v>0</v>
      </c>
      <c r="G97" s="1217"/>
      <c r="H97" s="1217"/>
      <c r="I97" s="1214">
        <f t="shared" si="19"/>
        <v>0</v>
      </c>
      <c r="J97" s="1216">
        <f t="shared" si="20"/>
        <v>0</v>
      </c>
      <c r="K97" s="1214">
        <f>EAST!K97+WEST!K97+NORTH!K97+SOUTH!K97</f>
        <v>0</v>
      </c>
      <c r="L97" s="1216">
        <f>EAST!L97+WEST!L97+NORTH!L97+SOUTH!L97</f>
        <v>0</v>
      </c>
      <c r="M97" s="1219"/>
      <c r="N97" s="1219"/>
      <c r="O97" s="1220">
        <v>1.2</v>
      </c>
      <c r="P97" s="1214">
        <f>EAST!P97+WEST!P97+NORTH!P97+SOUTH!P97</f>
        <v>1</v>
      </c>
      <c r="Q97" s="1216">
        <f>EAST!Q97+WEST!Q97+NORTH!Q97+SOUTH!Q97</f>
        <v>1.2</v>
      </c>
      <c r="R97" s="1214">
        <f>EAST!R97+WEST!R97+NORTH!R97+SOUTH!R97</f>
        <v>1</v>
      </c>
      <c r="S97" s="1216">
        <f>EAST!S97+WEST!S97+NORTH!S97+SOUTH!S97</f>
        <v>1.2</v>
      </c>
      <c r="T97" s="1214"/>
      <c r="U97" s="1216">
        <f>EAST!U97+WEST!U97+NORTH!U97+SOUTH!U97</f>
        <v>0</v>
      </c>
      <c r="V97" s="1219"/>
      <c r="W97" s="1219"/>
      <c r="X97" s="1220">
        <f t="shared" si="38"/>
        <v>1.2</v>
      </c>
      <c r="Y97" s="1211">
        <f>EAST!Y97+WEST!Y97+NORTH!Y97+SOUTH!Y97</f>
        <v>1</v>
      </c>
      <c r="Z97" s="1204">
        <f>EAST!Z97+WEST!Z97+NORTH!Z97+SOUTH!Z97</f>
        <v>1.2</v>
      </c>
      <c r="AA97" s="1211">
        <f>EAST!AA97+WEST!AA97+NORTH!AA97+SOUTH!AA97</f>
        <v>1</v>
      </c>
      <c r="AB97" s="1204">
        <f>EAST!AB97+WEST!AB97+NORTH!AB97+SOUTH!AB97</f>
        <v>1.2</v>
      </c>
      <c r="AC97" s="1218" t="s">
        <v>771</v>
      </c>
      <c r="AD97" s="1197" t="b">
        <f t="shared" si="21"/>
        <v>1</v>
      </c>
      <c r="AE97" s="1197" t="b">
        <f t="shared" si="22"/>
        <v>1</v>
      </c>
    </row>
    <row r="98" spans="1:31" ht="78">
      <c r="A98" s="1204" t="s">
        <v>181</v>
      </c>
      <c r="B98" s="1235" t="s">
        <v>226</v>
      </c>
      <c r="C98" s="1214">
        <f>SUM(EAST:SOUTH!C98)</f>
        <v>3</v>
      </c>
      <c r="D98" s="1215">
        <f>SUM(EAST:SOUTH!D98)</f>
        <v>1.8</v>
      </c>
      <c r="E98" s="1214">
        <f>SUM(EAST:SOUTH!E98)</f>
        <v>3</v>
      </c>
      <c r="F98" s="1216">
        <f>SUM(EAST:SOUTH!F98)</f>
        <v>1.8</v>
      </c>
      <c r="G98" s="1217">
        <f>E98/C98</f>
        <v>1</v>
      </c>
      <c r="H98" s="1217">
        <f>F98/D98</f>
        <v>1</v>
      </c>
      <c r="I98" s="1214">
        <f t="shared" si="19"/>
        <v>0</v>
      </c>
      <c r="J98" s="1216">
        <f t="shared" si="20"/>
        <v>0</v>
      </c>
      <c r="K98" s="1214">
        <f>EAST!K98+WEST!K98+NORTH!K98+SOUTH!K98</f>
        <v>0</v>
      </c>
      <c r="L98" s="1216">
        <f>EAST!L98+WEST!L98+NORTH!L98+SOUTH!L98</f>
        <v>0</v>
      </c>
      <c r="M98" s="1219"/>
      <c r="N98" s="1219"/>
      <c r="O98" s="1220">
        <v>0.15</v>
      </c>
      <c r="P98" s="1214">
        <f>EAST!P98+WEST!P98+NORTH!P98+SOUTH!P98</f>
        <v>1</v>
      </c>
      <c r="Q98" s="1216">
        <f>EAST!Q98+WEST!Q98+NORTH!Q98+SOUTH!Q98</f>
        <v>1.7999999999999998</v>
      </c>
      <c r="R98" s="1214">
        <f>EAST!R98+WEST!R98+NORTH!R98+SOUTH!R98</f>
        <v>1</v>
      </c>
      <c r="S98" s="1216">
        <f>EAST!S98+WEST!S98+NORTH!S98+SOUTH!S98</f>
        <v>1.7999999999999998</v>
      </c>
      <c r="T98" s="1214"/>
      <c r="U98" s="1216">
        <f>EAST!U98+WEST!U98+NORTH!U98+SOUTH!U98</f>
        <v>0</v>
      </c>
      <c r="V98" s="1219"/>
      <c r="W98" s="1219"/>
      <c r="X98" s="1220">
        <v>0.15</v>
      </c>
      <c r="Y98" s="1211">
        <f>EAST!Y98+WEST!Y98+NORTH!Y98+SOUTH!Y98</f>
        <v>1</v>
      </c>
      <c r="Z98" s="1204">
        <f>EAST!Z98+WEST!Z98+NORTH!Z98+SOUTH!Z98</f>
        <v>1.7999999999999998</v>
      </c>
      <c r="AA98" s="1211">
        <f>EAST!AA98+WEST!AA98+NORTH!AA98+SOUTH!AA98</f>
        <v>1</v>
      </c>
      <c r="AB98" s="1204">
        <f>EAST!AB98+WEST!AB98+NORTH!AB98+SOUTH!AB98</f>
        <v>1.7999999999999998</v>
      </c>
      <c r="AC98" s="1218" t="s">
        <v>771</v>
      </c>
      <c r="AD98" s="1250" t="b">
        <f>+X98*Y98*12=Z98</f>
        <v>1</v>
      </c>
      <c r="AE98" s="1197" t="b">
        <f t="shared" si="22"/>
        <v>1</v>
      </c>
    </row>
    <row r="99" spans="1:31" ht="58.5">
      <c r="A99" s="1204">
        <v>3.08</v>
      </c>
      <c r="B99" s="1235" t="s">
        <v>264</v>
      </c>
      <c r="C99" s="1214">
        <f>SUM(EAST:SOUTH!C99)</f>
        <v>0</v>
      </c>
      <c r="D99" s="1215">
        <f>SUM(EAST:SOUTH!D99)</f>
        <v>0</v>
      </c>
      <c r="E99" s="1214">
        <f>SUM(EAST:SOUTH!E99)</f>
        <v>0</v>
      </c>
      <c r="F99" s="1216">
        <f>SUM(EAST:SOUTH!F99)</f>
        <v>0</v>
      </c>
      <c r="G99" s="1217"/>
      <c r="H99" s="1217"/>
      <c r="I99" s="1214">
        <f t="shared" si="19"/>
        <v>0</v>
      </c>
      <c r="J99" s="1216">
        <f t="shared" si="20"/>
        <v>0</v>
      </c>
      <c r="K99" s="1214">
        <f>EAST!K99+WEST!K99+NORTH!K99+SOUTH!K99</f>
        <v>0</v>
      </c>
      <c r="L99" s="1216">
        <f>EAST!L99+WEST!L99+NORTH!L99+SOUTH!L99</f>
        <v>0</v>
      </c>
      <c r="M99" s="1219"/>
      <c r="N99" s="1219"/>
      <c r="O99" s="1220">
        <v>0.5</v>
      </c>
      <c r="P99" s="1214">
        <f>EAST!P99+WEST!P99+NORTH!P99+SOUTH!P99</f>
        <v>55</v>
      </c>
      <c r="Q99" s="1216">
        <f>EAST!Q99+WEST!Q99+NORTH!Q99+SOUTH!Q99</f>
        <v>0.55000000000000004</v>
      </c>
      <c r="R99" s="1214">
        <f>EAST!R99+WEST!R99+NORTH!R99+SOUTH!R99</f>
        <v>55</v>
      </c>
      <c r="S99" s="1216">
        <f>EAST!S99+WEST!S99+NORTH!S99+SOUTH!S99</f>
        <v>0.55000000000000004</v>
      </c>
      <c r="T99" s="1214"/>
      <c r="U99" s="1216">
        <f>EAST!U99+WEST!U99+NORTH!U99+SOUTH!U99</f>
        <v>0</v>
      </c>
      <c r="V99" s="1219"/>
      <c r="W99" s="1219"/>
      <c r="X99" s="1220">
        <v>0.01</v>
      </c>
      <c r="Y99" s="1211">
        <f>EAST!Y99+WEST!Y99+NORTH!Y99+SOUTH!Y99</f>
        <v>55</v>
      </c>
      <c r="Z99" s="1204">
        <f>EAST!Z99+WEST!Z99+NORTH!Z99+SOUTH!Z99</f>
        <v>0.55000000000000004</v>
      </c>
      <c r="AA99" s="1211">
        <f>EAST!AA99+WEST!AA99+NORTH!AA99+SOUTH!AA99</f>
        <v>55</v>
      </c>
      <c r="AB99" s="1204">
        <f>EAST!AB99+WEST!AB99+NORTH!AB99+SOUTH!AB99</f>
        <v>0.55000000000000004</v>
      </c>
      <c r="AC99" s="1218" t="s">
        <v>771</v>
      </c>
      <c r="AD99" s="1250" t="b">
        <f>+X99*Y99=Z99</f>
        <v>1</v>
      </c>
      <c r="AE99" s="1197" t="b">
        <f t="shared" si="22"/>
        <v>1</v>
      </c>
    </row>
    <row r="100" spans="1:31" ht="58.5">
      <c r="A100" s="1204">
        <f t="shared" ref="A100:A107" si="39">+A99+0.01</f>
        <v>3.09</v>
      </c>
      <c r="B100" s="1235" t="s">
        <v>265</v>
      </c>
      <c r="C100" s="1214">
        <f>SUM(EAST:SOUTH!C100)</f>
        <v>0</v>
      </c>
      <c r="D100" s="1215">
        <f>SUM(EAST:SOUTH!D100)</f>
        <v>0</v>
      </c>
      <c r="E100" s="1214">
        <f>SUM(EAST:SOUTH!E100)</f>
        <v>0</v>
      </c>
      <c r="F100" s="1216">
        <f>SUM(EAST:SOUTH!F100)</f>
        <v>0</v>
      </c>
      <c r="G100" s="1217"/>
      <c r="H100" s="1217"/>
      <c r="I100" s="1214">
        <f t="shared" si="19"/>
        <v>0</v>
      </c>
      <c r="J100" s="1216">
        <f t="shared" si="20"/>
        <v>0</v>
      </c>
      <c r="K100" s="1214">
        <f>EAST!K100+WEST!K100+NORTH!K100+SOUTH!K100</f>
        <v>0</v>
      </c>
      <c r="L100" s="1216">
        <f>EAST!L100+WEST!L100+NORTH!L100+SOUTH!L100</f>
        <v>0</v>
      </c>
      <c r="M100" s="1219"/>
      <c r="N100" s="1219"/>
      <c r="O100" s="1220">
        <v>0.01</v>
      </c>
      <c r="P100" s="1214">
        <f>EAST!P100+WEST!P100+NORTH!P100+SOUTH!P100</f>
        <v>55</v>
      </c>
      <c r="Q100" s="1216">
        <f>EAST!Q100+WEST!Q100+NORTH!Q100+SOUTH!Q100</f>
        <v>0.55000000000000004</v>
      </c>
      <c r="R100" s="1214">
        <f>EAST!R100+WEST!R100+NORTH!R100+SOUTH!R100</f>
        <v>55</v>
      </c>
      <c r="S100" s="1216">
        <f>EAST!S100+WEST!S100+NORTH!S100+SOUTH!S100</f>
        <v>0.55000000000000004</v>
      </c>
      <c r="T100" s="1214"/>
      <c r="U100" s="1216">
        <f>EAST!U100+WEST!U100+NORTH!U100+SOUTH!U100</f>
        <v>0</v>
      </c>
      <c r="V100" s="1219"/>
      <c r="W100" s="1219"/>
      <c r="X100" s="1220">
        <f>O100</f>
        <v>0.01</v>
      </c>
      <c r="Y100" s="1211">
        <f>EAST!Y100+WEST!Y100+NORTH!Y100+SOUTH!Y100</f>
        <v>55</v>
      </c>
      <c r="Z100" s="1204">
        <f>EAST!Z100+WEST!Z100+NORTH!Z100+SOUTH!Z100</f>
        <v>0.55000000000000004</v>
      </c>
      <c r="AA100" s="1211">
        <f>EAST!AA100+WEST!AA100+NORTH!AA100+SOUTH!AA100</f>
        <v>55</v>
      </c>
      <c r="AB100" s="1204">
        <f>EAST!AB100+WEST!AB100+NORTH!AB100+SOUTH!AB100</f>
        <v>0.55000000000000004</v>
      </c>
      <c r="AC100" s="1218" t="s">
        <v>771</v>
      </c>
      <c r="AD100" s="1197" t="b">
        <f t="shared" si="21"/>
        <v>1</v>
      </c>
      <c r="AE100" s="1197" t="b">
        <f t="shared" si="22"/>
        <v>1</v>
      </c>
    </row>
    <row r="101" spans="1:31" ht="58.5">
      <c r="A101" s="1204">
        <f t="shared" si="39"/>
        <v>3.0999999999999996</v>
      </c>
      <c r="B101" s="1235" t="s">
        <v>266</v>
      </c>
      <c r="C101" s="1214">
        <f>SUM(EAST:SOUTH!C101)</f>
        <v>55</v>
      </c>
      <c r="D101" s="1215">
        <f>SUM(EAST:SOUTH!D101)</f>
        <v>0.6875</v>
      </c>
      <c r="E101" s="1214">
        <f>SUM(EAST:SOUTH!E101)</f>
        <v>55</v>
      </c>
      <c r="F101" s="1216">
        <f>SUM(EAST:SOUTH!F101)</f>
        <v>0.6875</v>
      </c>
      <c r="G101" s="1217">
        <f t="shared" ref="G101:G104" si="40">E101/C101</f>
        <v>1</v>
      </c>
      <c r="H101" s="1217">
        <f t="shared" ref="H101:H104" si="41">F101/D101</f>
        <v>1</v>
      </c>
      <c r="I101" s="1214">
        <f t="shared" si="19"/>
        <v>0</v>
      </c>
      <c r="J101" s="1216">
        <f t="shared" si="20"/>
        <v>0</v>
      </c>
      <c r="K101" s="1214">
        <f>EAST!K101+WEST!K101+NORTH!K101+SOUTH!K101</f>
        <v>0</v>
      </c>
      <c r="L101" s="1216">
        <f>EAST!L101+WEST!L101+NORTH!L101+SOUTH!L101</f>
        <v>0</v>
      </c>
      <c r="M101" s="1219"/>
      <c r="N101" s="1219"/>
      <c r="O101" s="1220">
        <v>1.2500000000000001E-2</v>
      </c>
      <c r="P101" s="1214">
        <f>EAST!P101+WEST!P101+NORTH!P101+SOUTH!P101</f>
        <v>55</v>
      </c>
      <c r="Q101" s="1216">
        <f>EAST!Q101+WEST!Q101+NORTH!Q101+SOUTH!Q101</f>
        <v>0.6875</v>
      </c>
      <c r="R101" s="1214">
        <f>EAST!R101+WEST!R101+NORTH!R101+SOUTH!R101</f>
        <v>55</v>
      </c>
      <c r="S101" s="1216">
        <f>EAST!S101+WEST!S101+NORTH!S101+SOUTH!S101</f>
        <v>0.6875</v>
      </c>
      <c r="T101" s="1214"/>
      <c r="U101" s="1216">
        <f>EAST!U101+WEST!U101+NORTH!U101+SOUTH!U101</f>
        <v>0</v>
      </c>
      <c r="V101" s="1219"/>
      <c r="W101" s="1219"/>
      <c r="X101" s="1220">
        <f>O101</f>
        <v>1.2500000000000001E-2</v>
      </c>
      <c r="Y101" s="1211">
        <f>EAST!Y101+WEST!Y101+NORTH!Y101+SOUTH!Y101</f>
        <v>55</v>
      </c>
      <c r="Z101" s="1204">
        <f>EAST!Z101+WEST!Z101+NORTH!Z101+SOUTH!Z101</f>
        <v>0.6875</v>
      </c>
      <c r="AA101" s="1211">
        <f>EAST!AA101+WEST!AA101+NORTH!AA101+SOUTH!AA101</f>
        <v>55</v>
      </c>
      <c r="AB101" s="1204">
        <f>EAST!AB101+WEST!AB101+NORTH!AB101+SOUTH!AB101</f>
        <v>0.6875</v>
      </c>
      <c r="AC101" s="1218" t="s">
        <v>771</v>
      </c>
      <c r="AD101" s="1197" t="b">
        <f t="shared" si="21"/>
        <v>1</v>
      </c>
      <c r="AE101" s="1197" t="b">
        <f t="shared" si="22"/>
        <v>1</v>
      </c>
    </row>
    <row r="102" spans="1:31" ht="39">
      <c r="A102" s="1204">
        <f t="shared" si="39"/>
        <v>3.1099999999999994</v>
      </c>
      <c r="B102" s="1235" t="s">
        <v>182</v>
      </c>
      <c r="C102" s="1214">
        <f>SUM(EAST:SOUTH!C102)</f>
        <v>55</v>
      </c>
      <c r="D102" s="1215">
        <f>SUM(EAST:SOUTH!D102)</f>
        <v>0.41249999999999998</v>
      </c>
      <c r="E102" s="1214">
        <f>SUM(EAST:SOUTH!E102)</f>
        <v>55</v>
      </c>
      <c r="F102" s="1216">
        <f>SUM(EAST:SOUTH!F102)</f>
        <v>0.41249999999999998</v>
      </c>
      <c r="G102" s="1217">
        <f t="shared" si="40"/>
        <v>1</v>
      </c>
      <c r="H102" s="1217">
        <f t="shared" si="41"/>
        <v>1</v>
      </c>
      <c r="I102" s="1214">
        <f t="shared" si="19"/>
        <v>0</v>
      </c>
      <c r="J102" s="1216">
        <f t="shared" si="20"/>
        <v>0</v>
      </c>
      <c r="K102" s="1214">
        <f>EAST!K102+WEST!K102+NORTH!K102+SOUTH!K102</f>
        <v>0</v>
      </c>
      <c r="L102" s="1216">
        <f>EAST!L102+WEST!L102+NORTH!L102+SOUTH!L102</f>
        <v>0</v>
      </c>
      <c r="M102" s="1219"/>
      <c r="N102" s="1219"/>
      <c r="O102" s="1220">
        <v>7.4999999999999997E-3</v>
      </c>
      <c r="P102" s="1214">
        <f>EAST!P102+WEST!P102+NORTH!P102+SOUTH!P102</f>
        <v>55</v>
      </c>
      <c r="Q102" s="1216">
        <f>EAST!Q102+WEST!Q102+NORTH!Q102+SOUTH!Q102</f>
        <v>0.41249999999999998</v>
      </c>
      <c r="R102" s="1214">
        <f>EAST!R102+WEST!R102+NORTH!R102+SOUTH!R102</f>
        <v>55</v>
      </c>
      <c r="S102" s="1216">
        <f>EAST!S102+WEST!S102+NORTH!S102+SOUTH!S102</f>
        <v>0.41249999999999998</v>
      </c>
      <c r="T102" s="1214"/>
      <c r="U102" s="1216">
        <f>EAST!U102+WEST!U102+NORTH!U102+SOUTH!U102</f>
        <v>0</v>
      </c>
      <c r="V102" s="1219"/>
      <c r="W102" s="1219"/>
      <c r="X102" s="1220">
        <f>O102</f>
        <v>7.4999999999999997E-3</v>
      </c>
      <c r="Y102" s="1211">
        <f>EAST!Y102+WEST!Y102+NORTH!Y102+SOUTH!Y102</f>
        <v>55</v>
      </c>
      <c r="Z102" s="1204">
        <f>EAST!Z102+WEST!Z102+NORTH!Z102+SOUTH!Z102</f>
        <v>0.41249999999999998</v>
      </c>
      <c r="AA102" s="1211">
        <f>EAST!AA102+WEST!AA102+NORTH!AA102+SOUTH!AA102</f>
        <v>55</v>
      </c>
      <c r="AB102" s="1204">
        <f>EAST!AB102+WEST!AB102+NORTH!AB102+SOUTH!AB102</f>
        <v>0.41249999999999998</v>
      </c>
      <c r="AC102" s="1218" t="s">
        <v>771</v>
      </c>
      <c r="AD102" s="1197" t="b">
        <f t="shared" si="21"/>
        <v>1</v>
      </c>
      <c r="AE102" s="1197" t="b">
        <f t="shared" si="22"/>
        <v>1</v>
      </c>
    </row>
    <row r="103" spans="1:31" ht="39">
      <c r="A103" s="1204">
        <f t="shared" si="39"/>
        <v>3.1199999999999992</v>
      </c>
      <c r="B103" s="1235" t="s">
        <v>183</v>
      </c>
      <c r="C103" s="1214">
        <f>SUM(EAST:SOUTH!C103)</f>
        <v>55</v>
      </c>
      <c r="D103" s="1215">
        <f>SUM(EAST:SOUTH!D103)</f>
        <v>0.41249999999999998</v>
      </c>
      <c r="E103" s="1214">
        <f>SUM(EAST:SOUTH!E103)</f>
        <v>55</v>
      </c>
      <c r="F103" s="1216">
        <f>SUM(EAST:SOUTH!F103)</f>
        <v>0.41249999999999998</v>
      </c>
      <c r="G103" s="1217">
        <f t="shared" si="40"/>
        <v>1</v>
      </c>
      <c r="H103" s="1217">
        <f t="shared" si="41"/>
        <v>1</v>
      </c>
      <c r="I103" s="1214">
        <f t="shared" si="19"/>
        <v>0</v>
      </c>
      <c r="J103" s="1216">
        <f t="shared" si="20"/>
        <v>0</v>
      </c>
      <c r="K103" s="1214">
        <f>EAST!K103+WEST!K103+NORTH!K103+SOUTH!K103</f>
        <v>0</v>
      </c>
      <c r="L103" s="1216">
        <f>EAST!L103+WEST!L103+NORTH!L103+SOUTH!L103</f>
        <v>0</v>
      </c>
      <c r="M103" s="1219"/>
      <c r="N103" s="1219"/>
      <c r="O103" s="1220">
        <v>7.4999999999999997E-3</v>
      </c>
      <c r="P103" s="1214">
        <f>EAST!P103+WEST!P103+NORTH!P103+SOUTH!P103</f>
        <v>55</v>
      </c>
      <c r="Q103" s="1216">
        <f>EAST!Q103+WEST!Q103+NORTH!Q103+SOUTH!Q103</f>
        <v>0.41249999999999998</v>
      </c>
      <c r="R103" s="1214">
        <f>EAST!R103+WEST!R103+NORTH!R103+SOUTH!R103</f>
        <v>55</v>
      </c>
      <c r="S103" s="1216">
        <f>EAST!S103+WEST!S103+NORTH!S103+SOUTH!S103</f>
        <v>0.41249999999999998</v>
      </c>
      <c r="T103" s="1214"/>
      <c r="U103" s="1216">
        <f>EAST!U103+WEST!U103+NORTH!U103+SOUTH!U103</f>
        <v>0</v>
      </c>
      <c r="V103" s="1219"/>
      <c r="W103" s="1219"/>
      <c r="X103" s="1220">
        <f t="shared" ref="X103:X105" si="42">O103</f>
        <v>7.4999999999999997E-3</v>
      </c>
      <c r="Y103" s="1211">
        <f>EAST!Y103+WEST!Y103+NORTH!Y103+SOUTH!Y103</f>
        <v>55</v>
      </c>
      <c r="Z103" s="1204">
        <f>EAST!Z103+WEST!Z103+NORTH!Z103+SOUTH!Z103</f>
        <v>0.41249999999999998</v>
      </c>
      <c r="AA103" s="1211">
        <f>EAST!AA103+WEST!AA103+NORTH!AA103+SOUTH!AA103</f>
        <v>55</v>
      </c>
      <c r="AB103" s="1204">
        <f>EAST!AB103+WEST!AB103+NORTH!AB103+SOUTH!AB103</f>
        <v>0.41249999999999998</v>
      </c>
      <c r="AC103" s="1218" t="s">
        <v>771</v>
      </c>
      <c r="AD103" s="1197" t="b">
        <f t="shared" si="21"/>
        <v>1</v>
      </c>
      <c r="AE103" s="1197" t="b">
        <f t="shared" si="22"/>
        <v>1</v>
      </c>
    </row>
    <row r="104" spans="1:31" ht="39">
      <c r="A104" s="1204">
        <f t="shared" si="39"/>
        <v>3.129999999999999</v>
      </c>
      <c r="B104" s="1235" t="s">
        <v>184</v>
      </c>
      <c r="C104" s="1214">
        <f>SUM(EAST:SOUTH!C104)</f>
        <v>55</v>
      </c>
      <c r="D104" s="1215">
        <f>SUM(EAST:SOUTH!D104)</f>
        <v>0.16500000000000001</v>
      </c>
      <c r="E104" s="1214">
        <f>SUM(EAST:SOUTH!E104)</f>
        <v>55</v>
      </c>
      <c r="F104" s="1216">
        <f>SUM(EAST:SOUTH!F104)</f>
        <v>0.16500000000000001</v>
      </c>
      <c r="G104" s="1217">
        <f t="shared" si="40"/>
        <v>1</v>
      </c>
      <c r="H104" s="1217">
        <f t="shared" si="41"/>
        <v>1</v>
      </c>
      <c r="I104" s="1214">
        <f t="shared" si="19"/>
        <v>0</v>
      </c>
      <c r="J104" s="1216">
        <f t="shared" si="20"/>
        <v>0</v>
      </c>
      <c r="K104" s="1214">
        <f>EAST!K104+WEST!K104+NORTH!K104+SOUTH!K104</f>
        <v>0</v>
      </c>
      <c r="L104" s="1216">
        <f>EAST!L104+WEST!L104+NORTH!L104+SOUTH!L104</f>
        <v>0</v>
      </c>
      <c r="M104" s="1219"/>
      <c r="N104" s="1219"/>
      <c r="O104" s="1220">
        <v>3.0000000000000001E-3</v>
      </c>
      <c r="P104" s="1214">
        <f>EAST!P104+WEST!P104+NORTH!P104+SOUTH!P104</f>
        <v>55</v>
      </c>
      <c r="Q104" s="1216">
        <f>EAST!Q104+WEST!Q104+NORTH!Q104+SOUTH!Q104</f>
        <v>0.16500000000000001</v>
      </c>
      <c r="R104" s="1214">
        <f>EAST!R104+WEST!R104+NORTH!R104+SOUTH!R104</f>
        <v>55</v>
      </c>
      <c r="S104" s="1216">
        <f>EAST!S104+WEST!S104+NORTH!S104+SOUTH!S104</f>
        <v>0.16500000000000001</v>
      </c>
      <c r="T104" s="1214"/>
      <c r="U104" s="1216">
        <f>EAST!U104+WEST!U104+NORTH!U104+SOUTH!U104</f>
        <v>0</v>
      </c>
      <c r="V104" s="1219"/>
      <c r="W104" s="1219"/>
      <c r="X104" s="1220">
        <f t="shared" si="42"/>
        <v>3.0000000000000001E-3</v>
      </c>
      <c r="Y104" s="1211">
        <f>EAST!Y104+WEST!Y104+NORTH!Y104+SOUTH!Y104</f>
        <v>55</v>
      </c>
      <c r="Z104" s="1204">
        <f>EAST!Z104+WEST!Z104+NORTH!Z104+SOUTH!Z104</f>
        <v>0.16500000000000001</v>
      </c>
      <c r="AA104" s="1211">
        <f>EAST!AA104+WEST!AA104+NORTH!AA104+SOUTH!AA104</f>
        <v>55</v>
      </c>
      <c r="AB104" s="1204">
        <f>EAST!AB104+WEST!AB104+NORTH!AB104+SOUTH!AB104</f>
        <v>0.16500000000000001</v>
      </c>
      <c r="AC104" s="1218" t="s">
        <v>771</v>
      </c>
      <c r="AD104" s="1197" t="b">
        <f t="shared" si="21"/>
        <v>1</v>
      </c>
      <c r="AE104" s="1197" t="b">
        <f t="shared" si="22"/>
        <v>1</v>
      </c>
    </row>
    <row r="105" spans="1:31" ht="39">
      <c r="A105" s="1204">
        <f t="shared" si="39"/>
        <v>3.1399999999999988</v>
      </c>
      <c r="B105" s="1235" t="s">
        <v>185</v>
      </c>
      <c r="C105" s="1214">
        <f>SUM(EAST:SOUTH!C105)</f>
        <v>0</v>
      </c>
      <c r="D105" s="1215">
        <f>SUM(EAST:SOUTH!D105)</f>
        <v>0</v>
      </c>
      <c r="E105" s="1214">
        <f>SUM(EAST:SOUTH!E105)</f>
        <v>0</v>
      </c>
      <c r="F105" s="1216">
        <f>SUM(EAST:SOUTH!F105)</f>
        <v>0</v>
      </c>
      <c r="G105" s="1217"/>
      <c r="H105" s="1217"/>
      <c r="I105" s="1214">
        <f t="shared" si="19"/>
        <v>0</v>
      </c>
      <c r="J105" s="1216">
        <f t="shared" si="20"/>
        <v>0</v>
      </c>
      <c r="K105" s="1214">
        <f>EAST!K105+WEST!K105+NORTH!K105+SOUTH!K105</f>
        <v>0</v>
      </c>
      <c r="L105" s="1216">
        <f>EAST!L105+WEST!L105+NORTH!L105+SOUTH!L105</f>
        <v>0</v>
      </c>
      <c r="M105" s="1219"/>
      <c r="N105" s="1219"/>
      <c r="O105" s="1220">
        <v>3.0000000000000001E-3</v>
      </c>
      <c r="P105" s="1214">
        <f>EAST!P105+WEST!P105+NORTH!P105+SOUTH!P105</f>
        <v>55</v>
      </c>
      <c r="Q105" s="1216">
        <f>EAST!Q105+WEST!Q105+NORTH!Q105+SOUTH!Q105</f>
        <v>0.16500000000000001</v>
      </c>
      <c r="R105" s="1214">
        <f>EAST!R105+WEST!R105+NORTH!R105+SOUTH!R105</f>
        <v>55</v>
      </c>
      <c r="S105" s="1216">
        <f>EAST!S105+WEST!S105+NORTH!S105+SOUTH!S105</f>
        <v>0.16500000000000001</v>
      </c>
      <c r="T105" s="1214"/>
      <c r="U105" s="1216">
        <f>EAST!U105+WEST!U105+NORTH!U105+SOUTH!U105</f>
        <v>0</v>
      </c>
      <c r="V105" s="1219"/>
      <c r="W105" s="1219"/>
      <c r="X105" s="1220">
        <f t="shared" si="42"/>
        <v>3.0000000000000001E-3</v>
      </c>
      <c r="Y105" s="1211">
        <f>EAST!Y105+WEST!Y105+NORTH!Y105+SOUTH!Y105</f>
        <v>55</v>
      </c>
      <c r="Z105" s="1204">
        <f>EAST!Z105+WEST!Z105+NORTH!Z105+SOUTH!Z105</f>
        <v>0.16500000000000001</v>
      </c>
      <c r="AA105" s="1211">
        <f>EAST!AA105+WEST!AA105+NORTH!AA105+SOUTH!AA105</f>
        <v>55</v>
      </c>
      <c r="AB105" s="1204">
        <f>EAST!AB105+WEST!AB105+NORTH!AB105+SOUTH!AB105</f>
        <v>0.16500000000000001</v>
      </c>
      <c r="AC105" s="1218" t="s">
        <v>771</v>
      </c>
      <c r="AD105" s="1197" t="b">
        <f t="shared" si="21"/>
        <v>1</v>
      </c>
      <c r="AE105" s="1197" t="b">
        <f t="shared" si="22"/>
        <v>1</v>
      </c>
    </row>
    <row r="106" spans="1:31" ht="39">
      <c r="A106" s="1204">
        <f t="shared" si="39"/>
        <v>3.1499999999999986</v>
      </c>
      <c r="B106" s="1235" t="s">
        <v>186</v>
      </c>
      <c r="C106" s="1214">
        <f>SUM(EAST:SOUTH!C106)</f>
        <v>0</v>
      </c>
      <c r="D106" s="1215">
        <f>SUM(EAST:SOUTH!D106)</f>
        <v>0</v>
      </c>
      <c r="E106" s="1214">
        <f>SUM(EAST:SOUTH!E106)</f>
        <v>0</v>
      </c>
      <c r="F106" s="1216">
        <f>SUM(EAST:SOUTH!F106)</f>
        <v>0</v>
      </c>
      <c r="G106" s="1217"/>
      <c r="H106" s="1217"/>
      <c r="I106" s="1214">
        <f t="shared" si="19"/>
        <v>0</v>
      </c>
      <c r="J106" s="1216">
        <f t="shared" si="20"/>
        <v>0</v>
      </c>
      <c r="K106" s="1214">
        <f>EAST!K106+WEST!K106+NORTH!K106+SOUTH!K106</f>
        <v>0</v>
      </c>
      <c r="L106" s="1216">
        <f>EAST!L106+WEST!L106+NORTH!L106+SOUTH!L106</f>
        <v>0</v>
      </c>
      <c r="M106" s="1219"/>
      <c r="N106" s="1219"/>
      <c r="O106" s="1220"/>
      <c r="P106" s="1214">
        <f>EAST!P106+WEST!P106+NORTH!P106+SOUTH!P106</f>
        <v>0</v>
      </c>
      <c r="Q106" s="1216">
        <f>EAST!Q106+WEST!Q106+NORTH!Q106+SOUTH!Q106</f>
        <v>0</v>
      </c>
      <c r="R106" s="1214">
        <f>EAST!R106+WEST!R106+NORTH!R106+SOUTH!R106</f>
        <v>0</v>
      </c>
      <c r="S106" s="1216">
        <f>EAST!S106+WEST!S106+NORTH!S106+SOUTH!S106</f>
        <v>0</v>
      </c>
      <c r="T106" s="1214"/>
      <c r="U106" s="1216">
        <f>EAST!U106+WEST!U106+NORTH!U106+SOUTH!U106</f>
        <v>0</v>
      </c>
      <c r="V106" s="1219"/>
      <c r="W106" s="1219"/>
      <c r="X106" s="1220"/>
      <c r="Y106" s="1211">
        <f>EAST!Y106+WEST!Y106+NORTH!Y106+SOUTH!Y106</f>
        <v>0</v>
      </c>
      <c r="Z106" s="1204">
        <f>EAST!Z106+WEST!Z106+NORTH!Z106+SOUTH!Z106</f>
        <v>0</v>
      </c>
      <c r="AA106" s="1211">
        <f>EAST!AA106+WEST!AA106+NORTH!AA106+SOUTH!AA106</f>
        <v>0</v>
      </c>
      <c r="AB106" s="1204">
        <f>EAST!AB106+WEST!AB106+NORTH!AB106+SOUTH!AB106</f>
        <v>0</v>
      </c>
      <c r="AC106" s="1218"/>
      <c r="AD106" s="1197" t="b">
        <f t="shared" si="21"/>
        <v>1</v>
      </c>
      <c r="AE106" s="1197" t="b">
        <f t="shared" si="22"/>
        <v>1</v>
      </c>
    </row>
    <row r="107" spans="1:31" ht="39">
      <c r="A107" s="1204">
        <f t="shared" si="39"/>
        <v>3.1599999999999984</v>
      </c>
      <c r="B107" s="1235" t="s">
        <v>187</v>
      </c>
      <c r="C107" s="1214">
        <f>SUM(EAST:SOUTH!C107)</f>
        <v>0</v>
      </c>
      <c r="D107" s="1215">
        <f>SUM(EAST:SOUTH!D107)</f>
        <v>0</v>
      </c>
      <c r="E107" s="1214">
        <f>SUM(EAST:SOUTH!E107)</f>
        <v>0</v>
      </c>
      <c r="F107" s="1216">
        <f>SUM(EAST:SOUTH!F107)</f>
        <v>0</v>
      </c>
      <c r="G107" s="1217"/>
      <c r="H107" s="1217"/>
      <c r="I107" s="1214">
        <f t="shared" si="19"/>
        <v>0</v>
      </c>
      <c r="J107" s="1216">
        <f t="shared" si="20"/>
        <v>0</v>
      </c>
      <c r="K107" s="1214">
        <f>EAST!K107+WEST!K107+NORTH!K107+SOUTH!K107</f>
        <v>0</v>
      </c>
      <c r="L107" s="1216">
        <f>EAST!L107+WEST!L107+NORTH!L107+SOUTH!L107</f>
        <v>0</v>
      </c>
      <c r="M107" s="1219"/>
      <c r="N107" s="1219"/>
      <c r="O107" s="1220">
        <v>5.0000000000000001E-3</v>
      </c>
      <c r="P107" s="1214">
        <f>EAST!P107+WEST!P107+NORTH!P107+SOUTH!P107</f>
        <v>55</v>
      </c>
      <c r="Q107" s="1216">
        <f>EAST!Q107+WEST!Q107+NORTH!Q107+SOUTH!Q107</f>
        <v>0.27500000000000002</v>
      </c>
      <c r="R107" s="1214">
        <f>EAST!R107+WEST!R107+NORTH!R107+SOUTH!R107</f>
        <v>55</v>
      </c>
      <c r="S107" s="1216">
        <f>EAST!S107+WEST!S107+NORTH!S107+SOUTH!S107</f>
        <v>0.27500000000000002</v>
      </c>
      <c r="T107" s="1214"/>
      <c r="U107" s="1216">
        <f>EAST!U107+WEST!U107+NORTH!U107+SOUTH!U107</f>
        <v>0</v>
      </c>
      <c r="V107" s="1219"/>
      <c r="W107" s="1219"/>
      <c r="X107" s="1220">
        <f t="shared" ref="X107:X108" si="43">O107</f>
        <v>5.0000000000000001E-3</v>
      </c>
      <c r="Y107" s="1211">
        <f>EAST!Y107+WEST!Y107+NORTH!Y107+SOUTH!Y107</f>
        <v>55</v>
      </c>
      <c r="Z107" s="1204">
        <f>EAST!Z107+WEST!Z107+NORTH!Z107+SOUTH!Z107</f>
        <v>0.27500000000000002</v>
      </c>
      <c r="AA107" s="1211">
        <f>EAST!AA107+WEST!AA107+NORTH!AA107+SOUTH!AA107</f>
        <v>55</v>
      </c>
      <c r="AB107" s="1204">
        <f>EAST!AB107+WEST!AB107+NORTH!AB107+SOUTH!AB107</f>
        <v>0.27500000000000002</v>
      </c>
      <c r="AC107" s="1218" t="s">
        <v>771</v>
      </c>
      <c r="AD107" s="1197" t="b">
        <f t="shared" si="21"/>
        <v>1</v>
      </c>
      <c r="AE107" s="1197" t="b">
        <f t="shared" si="22"/>
        <v>1</v>
      </c>
    </row>
    <row r="108" spans="1:31" ht="58.5">
      <c r="A108" s="1204">
        <v>3.17</v>
      </c>
      <c r="B108" s="1235" t="s">
        <v>188</v>
      </c>
      <c r="C108" s="1214">
        <f>SUM(EAST:SOUTH!C108)</f>
        <v>0</v>
      </c>
      <c r="D108" s="1215">
        <f>SUM(EAST:SOUTH!D108)</f>
        <v>0</v>
      </c>
      <c r="E108" s="1214">
        <f>SUM(EAST:SOUTH!E108)</f>
        <v>0</v>
      </c>
      <c r="F108" s="1216">
        <f>SUM(EAST:SOUTH!F108)</f>
        <v>0</v>
      </c>
      <c r="G108" s="1217"/>
      <c r="H108" s="1217"/>
      <c r="I108" s="1214"/>
      <c r="J108" s="1216"/>
      <c r="K108" s="1214">
        <f>EAST!K108+WEST!K108+NORTH!K108+SOUTH!K108</f>
        <v>0</v>
      </c>
      <c r="L108" s="1216">
        <f>EAST!L108+WEST!L108+NORTH!L108+SOUTH!L108</f>
        <v>0</v>
      </c>
      <c r="M108" s="1219"/>
      <c r="N108" s="1219"/>
      <c r="O108" s="1220">
        <v>2E-3</v>
      </c>
      <c r="P108" s="1214">
        <f>EAST!P108+WEST!P108+NORTH!P108+SOUTH!P108</f>
        <v>55</v>
      </c>
      <c r="Q108" s="1216">
        <f>EAST!Q108+WEST!Q108+NORTH!Q108+SOUTH!Q108</f>
        <v>0.11</v>
      </c>
      <c r="R108" s="1214">
        <f>EAST!R108+WEST!R108+NORTH!R108+SOUTH!R108</f>
        <v>55</v>
      </c>
      <c r="S108" s="1216">
        <f>EAST!S108+WEST!S108+NORTH!S108+SOUTH!S108</f>
        <v>0.11</v>
      </c>
      <c r="T108" s="1214"/>
      <c r="U108" s="1216">
        <f>EAST!U108+WEST!U108+NORTH!U108+SOUTH!U108</f>
        <v>0</v>
      </c>
      <c r="V108" s="1219"/>
      <c r="W108" s="1219"/>
      <c r="X108" s="1220">
        <f t="shared" si="43"/>
        <v>2E-3</v>
      </c>
      <c r="Y108" s="1211">
        <f>EAST!Y108+WEST!Y108+NORTH!Y108+SOUTH!Y108</f>
        <v>55</v>
      </c>
      <c r="Z108" s="1204">
        <f>EAST!Z108+WEST!Z108+NORTH!Z108+SOUTH!Z108</f>
        <v>0.11</v>
      </c>
      <c r="AA108" s="1211">
        <f>EAST!AA108+WEST!AA108+NORTH!AA108+SOUTH!AA108</f>
        <v>55</v>
      </c>
      <c r="AB108" s="1204">
        <f>EAST!AB108+WEST!AB108+NORTH!AB108+SOUTH!AB108</f>
        <v>0.11</v>
      </c>
      <c r="AC108" s="1218" t="s">
        <v>771</v>
      </c>
      <c r="AD108" s="1197" t="b">
        <f t="shared" si="21"/>
        <v>1</v>
      </c>
      <c r="AE108" s="1197" t="b">
        <f t="shared" si="22"/>
        <v>1</v>
      </c>
    </row>
    <row r="109" spans="1:31" s="1231" customFormat="1">
      <c r="A109" s="1200"/>
      <c r="B109" s="1238" t="s">
        <v>234</v>
      </c>
      <c r="C109" s="1239">
        <f>SUM(EAST:SOUTH!C109)</f>
        <v>55</v>
      </c>
      <c r="D109" s="1209">
        <f>SUM(EAST:SOUTH!D109)</f>
        <v>25.452500000000001</v>
      </c>
      <c r="E109" s="1239">
        <f>SUM(EAST:SOUTH!E109)</f>
        <v>55</v>
      </c>
      <c r="F109" s="1210">
        <f>SUM(EAST:SOUTH!F109)</f>
        <v>25.452500000000001</v>
      </c>
      <c r="G109" s="1263">
        <f t="shared" ref="G109:G110" si="44">E109/C108:C109</f>
        <v>1</v>
      </c>
      <c r="H109" s="1263">
        <f t="shared" ref="H109:H110" si="45">F109/D108:D109</f>
        <v>1</v>
      </c>
      <c r="I109" s="1239">
        <f t="shared" ref="I109:J109" si="46">SUM(I88:I108)</f>
        <v>0</v>
      </c>
      <c r="J109" s="1210">
        <f t="shared" si="46"/>
        <v>0</v>
      </c>
      <c r="K109" s="1239">
        <f t="shared" ref="K109:S109" si="47">SUM(K88:K108)</f>
        <v>0</v>
      </c>
      <c r="L109" s="1210">
        <f t="shared" si="47"/>
        <v>0</v>
      </c>
      <c r="M109" s="1239">
        <f t="shared" si="47"/>
        <v>0</v>
      </c>
      <c r="N109" s="1239">
        <f t="shared" si="47"/>
        <v>0</v>
      </c>
      <c r="O109" s="1239"/>
      <c r="P109" s="1239">
        <f>P88</f>
        <v>55</v>
      </c>
      <c r="Q109" s="1210">
        <f t="shared" si="47"/>
        <v>23.4375</v>
      </c>
      <c r="R109" s="1239">
        <f>R88</f>
        <v>55</v>
      </c>
      <c r="S109" s="1210">
        <f t="shared" si="47"/>
        <v>23.4375</v>
      </c>
      <c r="T109" s="1239"/>
      <c r="U109" s="1210">
        <f t="shared" ref="U109:W109" si="48">SUM(U88:U108)</f>
        <v>0</v>
      </c>
      <c r="V109" s="1239">
        <f t="shared" si="48"/>
        <v>0</v>
      </c>
      <c r="W109" s="1239">
        <f t="shared" si="48"/>
        <v>0</v>
      </c>
      <c r="X109" s="1239"/>
      <c r="Y109" s="1198">
        <f>Y88</f>
        <v>55</v>
      </c>
      <c r="Z109" s="1200">
        <f t="shared" ref="Z109" si="49">SUM(Z88:Z108)</f>
        <v>23.4375</v>
      </c>
      <c r="AA109" s="1198">
        <f>AA88</f>
        <v>55</v>
      </c>
      <c r="AB109" s="1200">
        <f t="shared" ref="AB109" si="50">SUM(AB88:AB108)</f>
        <v>23.4375</v>
      </c>
      <c r="AC109" s="1240"/>
      <c r="AD109" s="1197"/>
      <c r="AE109" s="1197" t="b">
        <f t="shared" si="22"/>
        <v>1</v>
      </c>
    </row>
    <row r="110" spans="1:31" s="1231" customFormat="1" ht="39">
      <c r="A110" s="1200"/>
      <c r="B110" s="1229" t="s">
        <v>236</v>
      </c>
      <c r="C110" s="1239">
        <f>SUM(EAST:SOUTH!C110)</f>
        <v>55</v>
      </c>
      <c r="D110" s="1209">
        <f>SUM(EAST:SOUTH!D110)</f>
        <v>25.452500000000001</v>
      </c>
      <c r="E110" s="1239">
        <f>SUM(EAST:SOUTH!E110)</f>
        <v>55</v>
      </c>
      <c r="F110" s="1210">
        <f>SUM(EAST:SOUTH!F110)</f>
        <v>25.452500000000001</v>
      </c>
      <c r="G110" s="1263">
        <f t="shared" si="44"/>
        <v>1</v>
      </c>
      <c r="H110" s="1263">
        <f t="shared" si="45"/>
        <v>1</v>
      </c>
      <c r="I110" s="1239">
        <f t="shared" ref="I110:J110" si="51">I86+I109</f>
        <v>0</v>
      </c>
      <c r="J110" s="1210">
        <f t="shared" si="51"/>
        <v>0</v>
      </c>
      <c r="K110" s="1239">
        <f t="shared" ref="K110:S110" si="52">K86+K109</f>
        <v>0</v>
      </c>
      <c r="L110" s="1210">
        <f t="shared" si="52"/>
        <v>0</v>
      </c>
      <c r="M110" s="1239">
        <f t="shared" si="52"/>
        <v>0</v>
      </c>
      <c r="N110" s="1239">
        <f t="shared" si="52"/>
        <v>0</v>
      </c>
      <c r="O110" s="1239"/>
      <c r="P110" s="1239">
        <f t="shared" si="52"/>
        <v>55</v>
      </c>
      <c r="Q110" s="1210">
        <f t="shared" si="52"/>
        <v>23.4375</v>
      </c>
      <c r="R110" s="1239">
        <f t="shared" si="52"/>
        <v>55</v>
      </c>
      <c r="S110" s="1210">
        <f t="shared" si="52"/>
        <v>23.4375</v>
      </c>
      <c r="T110" s="1239"/>
      <c r="U110" s="1210">
        <f t="shared" ref="U110:W110" si="53">U86+U109</f>
        <v>0</v>
      </c>
      <c r="V110" s="1239">
        <f t="shared" si="53"/>
        <v>0</v>
      </c>
      <c r="W110" s="1239">
        <f t="shared" si="53"/>
        <v>0</v>
      </c>
      <c r="X110" s="1239"/>
      <c r="Y110" s="1198">
        <f t="shared" ref="Y110:AB110" si="54">Y86+Y109</f>
        <v>55</v>
      </c>
      <c r="Z110" s="1200">
        <f t="shared" si="54"/>
        <v>23.4375</v>
      </c>
      <c r="AA110" s="1198">
        <f t="shared" si="54"/>
        <v>55</v>
      </c>
      <c r="AB110" s="1200">
        <f t="shared" si="54"/>
        <v>23.4375</v>
      </c>
      <c r="AC110" s="1240"/>
      <c r="AD110" s="1197"/>
      <c r="AE110" s="1197" t="b">
        <f t="shared" si="22"/>
        <v>1</v>
      </c>
    </row>
    <row r="111" spans="1:31">
      <c r="A111" s="1200" t="s">
        <v>268</v>
      </c>
      <c r="B111" s="1241" t="s">
        <v>261</v>
      </c>
      <c r="C111" s="1214">
        <f>SUM(EAST:SOUTH!C111)</f>
        <v>0</v>
      </c>
      <c r="D111" s="1215">
        <f>SUM(EAST:SOUTH!D111)</f>
        <v>0</v>
      </c>
      <c r="E111" s="1214">
        <f>SUM(EAST:SOUTH!E111)</f>
        <v>0</v>
      </c>
      <c r="F111" s="1216">
        <f>SUM(EAST:SOUTH!F111)</f>
        <v>0</v>
      </c>
      <c r="G111" s="1217"/>
      <c r="H111" s="1217"/>
      <c r="I111" s="1214">
        <f t="shared" si="19"/>
        <v>0</v>
      </c>
      <c r="J111" s="1216">
        <f t="shared" si="20"/>
        <v>0</v>
      </c>
      <c r="K111" s="1214"/>
      <c r="L111" s="1216"/>
      <c r="M111" s="1208"/>
      <c r="N111" s="1208"/>
      <c r="O111" s="1202"/>
      <c r="P111" s="1214"/>
      <c r="Q111" s="1216"/>
      <c r="R111" s="1214"/>
      <c r="S111" s="1216"/>
      <c r="T111" s="1214"/>
      <c r="U111" s="1216"/>
      <c r="V111" s="1208"/>
      <c r="W111" s="1208"/>
      <c r="X111" s="1202"/>
      <c r="Y111" s="1211"/>
      <c r="Z111" s="1204"/>
      <c r="AA111" s="1211"/>
      <c r="AB111" s="1204"/>
      <c r="AC111" s="1218"/>
      <c r="AD111" s="1197" t="b">
        <f t="shared" si="21"/>
        <v>1</v>
      </c>
      <c r="AE111" s="1197" t="b">
        <f t="shared" si="22"/>
        <v>1</v>
      </c>
    </row>
    <row r="112" spans="1:31" ht="39">
      <c r="A112" s="1204"/>
      <c r="B112" s="1242" t="s">
        <v>14</v>
      </c>
      <c r="C112" s="1214">
        <f>SUM(EAST:SOUTH!C112)</f>
        <v>0</v>
      </c>
      <c r="D112" s="1215">
        <f>SUM(EAST:SOUTH!D112)</f>
        <v>0</v>
      </c>
      <c r="E112" s="1214">
        <f>SUM(EAST:SOUTH!E112)</f>
        <v>0</v>
      </c>
      <c r="F112" s="1216">
        <f>SUM(EAST:SOUTH!F112)</f>
        <v>0</v>
      </c>
      <c r="G112" s="1217"/>
      <c r="H112" s="1217"/>
      <c r="I112" s="1214">
        <f t="shared" si="19"/>
        <v>0</v>
      </c>
      <c r="J112" s="1216">
        <f t="shared" si="20"/>
        <v>0</v>
      </c>
      <c r="K112" s="1214"/>
      <c r="L112" s="1216"/>
      <c r="M112" s="1243"/>
      <c r="N112" s="1243"/>
      <c r="O112" s="1244"/>
      <c r="P112" s="1214"/>
      <c r="Q112" s="1216"/>
      <c r="R112" s="1214"/>
      <c r="S112" s="1216"/>
      <c r="T112" s="1214"/>
      <c r="U112" s="1216"/>
      <c r="V112" s="1243"/>
      <c r="W112" s="1243"/>
      <c r="X112" s="1244"/>
      <c r="Y112" s="1211"/>
      <c r="Z112" s="1204"/>
      <c r="AA112" s="1211"/>
      <c r="AB112" s="1204"/>
      <c r="AC112" s="1218"/>
      <c r="AD112" s="1197" t="b">
        <f t="shared" si="21"/>
        <v>1</v>
      </c>
      <c r="AE112" s="1197" t="b">
        <f t="shared" si="22"/>
        <v>1</v>
      </c>
    </row>
    <row r="113" spans="1:31" ht="39">
      <c r="A113" s="1204">
        <v>3.18</v>
      </c>
      <c r="B113" s="1245" t="s">
        <v>164</v>
      </c>
      <c r="C113" s="1214">
        <f>SUM(EAST:SOUTH!C113)</f>
        <v>0</v>
      </c>
      <c r="D113" s="1215">
        <f>SUM(EAST:SOUTH!D113)</f>
        <v>0</v>
      </c>
      <c r="E113" s="1214">
        <f>SUM(EAST:SOUTH!E113)</f>
        <v>0</v>
      </c>
      <c r="F113" s="1216">
        <f>SUM(EAST:SOUTH!F113)</f>
        <v>0</v>
      </c>
      <c r="G113" s="1217"/>
      <c r="H113" s="1217"/>
      <c r="I113" s="1214">
        <f t="shared" si="19"/>
        <v>0</v>
      </c>
      <c r="J113" s="1216">
        <f t="shared" si="20"/>
        <v>0</v>
      </c>
      <c r="K113" s="1214">
        <f>EAST!K113+WEST!K113+NORTH!K113+SOUTH!K113</f>
        <v>0</v>
      </c>
      <c r="L113" s="1216">
        <f>EAST!L113+WEST!L113+NORTH!L113+SOUTH!L113</f>
        <v>0</v>
      </c>
      <c r="M113" s="1246"/>
      <c r="N113" s="1246"/>
      <c r="O113" s="1220">
        <v>3</v>
      </c>
      <c r="P113" s="1214">
        <f>EAST!P113+WEST!P113+NORTH!P113+SOUTH!P113</f>
        <v>0</v>
      </c>
      <c r="Q113" s="1216">
        <f>EAST!Q113+WEST!Q113+NORTH!Q113+SOUTH!Q113</f>
        <v>0</v>
      </c>
      <c r="R113" s="1214">
        <f>EAST!R113+WEST!R113+NORTH!R113+SOUTH!R113</f>
        <v>0</v>
      </c>
      <c r="S113" s="1216">
        <f>EAST!S113+WEST!S113+NORTH!S113+SOUTH!S113</f>
        <v>0</v>
      </c>
      <c r="T113" s="1214"/>
      <c r="U113" s="1216">
        <f>EAST!U113+WEST!U113+NORTH!U113+SOUTH!U113</f>
        <v>0</v>
      </c>
      <c r="V113" s="1246"/>
      <c r="W113" s="1246"/>
      <c r="X113" s="1220">
        <v>3</v>
      </c>
      <c r="Y113" s="1211">
        <f>EAST!Y113+WEST!Y113+NORTH!Y113+SOUTH!Y113</f>
        <v>0</v>
      </c>
      <c r="Z113" s="1204">
        <f>EAST!Z113+WEST!Z113+NORTH!Z113+SOUTH!Z113</f>
        <v>0</v>
      </c>
      <c r="AA113" s="1211">
        <f>EAST!AA113+WEST!AA113+NORTH!AA113+SOUTH!AA113</f>
        <v>0</v>
      </c>
      <c r="AB113" s="1204">
        <f>EAST!AB113+WEST!AB113+NORTH!AB113+SOUTH!AB113</f>
        <v>0</v>
      </c>
      <c r="AC113" s="1218"/>
      <c r="AD113" s="1197" t="b">
        <f t="shared" si="21"/>
        <v>1</v>
      </c>
      <c r="AE113" s="1197" t="b">
        <f t="shared" si="22"/>
        <v>1</v>
      </c>
    </row>
    <row r="114" spans="1:31" ht="58.5">
      <c r="A114" s="1204">
        <f t="shared" ref="A114:A116" si="55">+A113+0.01</f>
        <v>3.19</v>
      </c>
      <c r="B114" s="1245" t="s">
        <v>165</v>
      </c>
      <c r="C114" s="1214">
        <f>SUM(EAST:SOUTH!C114)</f>
        <v>0</v>
      </c>
      <c r="D114" s="1215">
        <f>SUM(EAST:SOUTH!D114)</f>
        <v>0</v>
      </c>
      <c r="E114" s="1214">
        <f>SUM(EAST:SOUTH!E114)</f>
        <v>0</v>
      </c>
      <c r="F114" s="1216">
        <f>SUM(EAST:SOUTH!F114)</f>
        <v>0</v>
      </c>
      <c r="G114" s="1217"/>
      <c r="H114" s="1217"/>
      <c r="I114" s="1214">
        <f t="shared" si="19"/>
        <v>0</v>
      </c>
      <c r="J114" s="1216">
        <f t="shared" si="20"/>
        <v>0</v>
      </c>
      <c r="K114" s="1214">
        <f>EAST!K114+WEST!K114+NORTH!K114+SOUTH!K114</f>
        <v>0</v>
      </c>
      <c r="L114" s="1216">
        <f>EAST!L114+WEST!L114+NORTH!L114+SOUTH!L114</f>
        <v>0</v>
      </c>
      <c r="M114" s="1246"/>
      <c r="N114" s="1246"/>
      <c r="O114" s="1220">
        <v>3.5</v>
      </c>
      <c r="P114" s="1214">
        <f>EAST!P114+WEST!P114+NORTH!P114+SOUTH!P114</f>
        <v>0</v>
      </c>
      <c r="Q114" s="1216">
        <f>EAST!Q114+WEST!Q114+NORTH!Q114+SOUTH!Q114</f>
        <v>0</v>
      </c>
      <c r="R114" s="1214">
        <f>EAST!R114+WEST!R114+NORTH!R114+SOUTH!R114</f>
        <v>0</v>
      </c>
      <c r="S114" s="1216">
        <f>EAST!S114+WEST!S114+NORTH!S114+SOUTH!S114</f>
        <v>0</v>
      </c>
      <c r="T114" s="1214"/>
      <c r="U114" s="1216">
        <f>EAST!U114+WEST!U114+NORTH!U114+SOUTH!U114</f>
        <v>0</v>
      </c>
      <c r="V114" s="1246"/>
      <c r="W114" s="1246"/>
      <c r="X114" s="1220">
        <v>3.5</v>
      </c>
      <c r="Y114" s="1211">
        <f>EAST!Y114+WEST!Y114+NORTH!Y114+SOUTH!Y114</f>
        <v>0</v>
      </c>
      <c r="Z114" s="1204">
        <f>EAST!Z114+WEST!Z114+NORTH!Z114+SOUTH!Z114</f>
        <v>0</v>
      </c>
      <c r="AA114" s="1211">
        <f>EAST!AA114+WEST!AA114+NORTH!AA114+SOUTH!AA114</f>
        <v>0</v>
      </c>
      <c r="AB114" s="1204">
        <f>EAST!AB114+WEST!AB114+NORTH!AB114+SOUTH!AB114</f>
        <v>0</v>
      </c>
      <c r="AC114" s="1218"/>
      <c r="AD114" s="1197" t="b">
        <f t="shared" si="21"/>
        <v>1</v>
      </c>
      <c r="AE114" s="1197" t="b">
        <f t="shared" si="22"/>
        <v>1</v>
      </c>
    </row>
    <row r="115" spans="1:31">
      <c r="A115" s="1204">
        <f t="shared" si="55"/>
        <v>3.1999999999999997</v>
      </c>
      <c r="B115" s="1245" t="s">
        <v>166</v>
      </c>
      <c r="C115" s="1214">
        <f>SUM(EAST:SOUTH!C115)</f>
        <v>0</v>
      </c>
      <c r="D115" s="1215">
        <f>SUM(EAST:SOUTH!D115)</f>
        <v>0</v>
      </c>
      <c r="E115" s="1214">
        <f>SUM(EAST:SOUTH!E115)</f>
        <v>0</v>
      </c>
      <c r="F115" s="1216">
        <f>SUM(EAST:SOUTH!F115)</f>
        <v>0</v>
      </c>
      <c r="G115" s="1217"/>
      <c r="H115" s="1217"/>
      <c r="I115" s="1214">
        <f t="shared" si="19"/>
        <v>0</v>
      </c>
      <c r="J115" s="1216">
        <f t="shared" si="20"/>
        <v>0</v>
      </c>
      <c r="K115" s="1214">
        <f>EAST!K115+WEST!K115+NORTH!K115+SOUTH!K115</f>
        <v>0</v>
      </c>
      <c r="L115" s="1216">
        <f>EAST!L115+WEST!L115+NORTH!L115+SOUTH!L115</f>
        <v>0</v>
      </c>
      <c r="M115" s="1246"/>
      <c r="N115" s="1246"/>
      <c r="O115" s="1220">
        <v>0.75</v>
      </c>
      <c r="P115" s="1214">
        <f>EAST!P115+WEST!P115+NORTH!P115+SOUTH!P115</f>
        <v>0</v>
      </c>
      <c r="Q115" s="1216">
        <f>EAST!Q115+WEST!Q115+NORTH!Q115+SOUTH!Q115</f>
        <v>0</v>
      </c>
      <c r="R115" s="1214">
        <f>EAST!R115+WEST!R115+NORTH!R115+SOUTH!R115</f>
        <v>0</v>
      </c>
      <c r="S115" s="1216">
        <f>EAST!S115+WEST!S115+NORTH!S115+SOUTH!S115</f>
        <v>0</v>
      </c>
      <c r="T115" s="1214"/>
      <c r="U115" s="1216">
        <f>EAST!U115+WEST!U115+NORTH!U115+SOUTH!U115</f>
        <v>0</v>
      </c>
      <c r="V115" s="1246"/>
      <c r="W115" s="1246"/>
      <c r="X115" s="1220">
        <v>0.75</v>
      </c>
      <c r="Y115" s="1211">
        <f>EAST!Y115+WEST!Y115+NORTH!Y115+SOUTH!Y115</f>
        <v>0</v>
      </c>
      <c r="Z115" s="1204">
        <f>EAST!Z115+WEST!Z115+NORTH!Z115+SOUTH!Z115</f>
        <v>0</v>
      </c>
      <c r="AA115" s="1211">
        <f>EAST!AA115+WEST!AA115+NORTH!AA115+SOUTH!AA115</f>
        <v>0</v>
      </c>
      <c r="AB115" s="1204">
        <f>EAST!AB115+WEST!AB115+NORTH!AB115+SOUTH!AB115</f>
        <v>0</v>
      </c>
      <c r="AC115" s="1218"/>
      <c r="AD115" s="1197" t="b">
        <f t="shared" si="21"/>
        <v>1</v>
      </c>
      <c r="AE115" s="1197" t="b">
        <f t="shared" si="22"/>
        <v>1</v>
      </c>
    </row>
    <row r="116" spans="1:31" ht="39">
      <c r="A116" s="1204">
        <f t="shared" si="55"/>
        <v>3.2099999999999995</v>
      </c>
      <c r="B116" s="1245" t="s">
        <v>157</v>
      </c>
      <c r="C116" s="1214">
        <f>SUM(EAST:SOUTH!C116)</f>
        <v>0</v>
      </c>
      <c r="D116" s="1215">
        <f>SUM(EAST:SOUTH!D116)</f>
        <v>0</v>
      </c>
      <c r="E116" s="1214">
        <f>SUM(EAST:SOUTH!E116)</f>
        <v>0</v>
      </c>
      <c r="F116" s="1216">
        <f>SUM(EAST:SOUTH!F116)</f>
        <v>0</v>
      </c>
      <c r="G116" s="1217"/>
      <c r="H116" s="1217"/>
      <c r="I116" s="1214">
        <f t="shared" si="19"/>
        <v>0</v>
      </c>
      <c r="J116" s="1216">
        <f t="shared" si="20"/>
        <v>0</v>
      </c>
      <c r="K116" s="1214">
        <f>EAST!K116+WEST!K116+NORTH!K116+SOUTH!K116</f>
        <v>0</v>
      </c>
      <c r="L116" s="1216">
        <f>EAST!L116+WEST!L116+NORTH!L116+SOUTH!L116</f>
        <v>0</v>
      </c>
      <c r="M116" s="1246"/>
      <c r="N116" s="1246"/>
      <c r="O116" s="1247"/>
      <c r="P116" s="1214">
        <f>EAST!P116+WEST!P116+NORTH!P116+SOUTH!P116</f>
        <v>0</v>
      </c>
      <c r="Q116" s="1216">
        <f>EAST!Q116+WEST!Q116+NORTH!Q116+SOUTH!Q116</f>
        <v>0</v>
      </c>
      <c r="R116" s="1214">
        <f>EAST!R116+WEST!R116+NORTH!R116+SOUTH!R116</f>
        <v>0</v>
      </c>
      <c r="S116" s="1216">
        <f>EAST!S116+WEST!S116+NORTH!S116+SOUTH!S116</f>
        <v>0</v>
      </c>
      <c r="T116" s="1214"/>
      <c r="U116" s="1216">
        <f>EAST!U116+WEST!U116+NORTH!U116+SOUTH!U116</f>
        <v>0</v>
      </c>
      <c r="V116" s="1246"/>
      <c r="W116" s="1246"/>
      <c r="X116" s="1247"/>
      <c r="Y116" s="1211">
        <f>EAST!Y116+WEST!Y116+NORTH!Y116+SOUTH!Y116</f>
        <v>0</v>
      </c>
      <c r="Z116" s="1204">
        <f>EAST!Z116+WEST!Z116+NORTH!Z116+SOUTH!Z116</f>
        <v>0</v>
      </c>
      <c r="AA116" s="1211">
        <f>EAST!AA116+WEST!AA116+NORTH!AA116+SOUTH!AA116</f>
        <v>0</v>
      </c>
      <c r="AB116" s="1204">
        <f>EAST!AB116+WEST!AB116+NORTH!AB116+SOUTH!AB116</f>
        <v>0</v>
      </c>
      <c r="AC116" s="1218"/>
      <c r="AD116" s="1197" t="b">
        <f t="shared" si="21"/>
        <v>1</v>
      </c>
      <c r="AE116" s="1197" t="b">
        <f t="shared" si="22"/>
        <v>1</v>
      </c>
    </row>
    <row r="117" spans="1:31" s="1231" customFormat="1">
      <c r="A117" s="1200"/>
      <c r="B117" s="1243" t="s">
        <v>237</v>
      </c>
      <c r="C117" s="1214">
        <f>SUM(EAST:SOUTH!C117)</f>
        <v>0</v>
      </c>
      <c r="D117" s="1215">
        <f>SUM(EAST:SOUTH!D117)</f>
        <v>0</v>
      </c>
      <c r="E117" s="1214">
        <f>SUM(EAST:SOUTH!E117)</f>
        <v>0</v>
      </c>
      <c r="F117" s="1216">
        <f>SUM(EAST:SOUTH!F117)</f>
        <v>0</v>
      </c>
      <c r="G117" s="1217"/>
      <c r="H117" s="1217"/>
      <c r="I117" s="1214">
        <f t="shared" si="19"/>
        <v>0</v>
      </c>
      <c r="J117" s="1216">
        <f t="shared" si="20"/>
        <v>0</v>
      </c>
      <c r="K117" s="1239">
        <f t="shared" ref="K117:S117" si="56">SUM(K113:K116)</f>
        <v>0</v>
      </c>
      <c r="L117" s="1210">
        <f t="shared" si="56"/>
        <v>0</v>
      </c>
      <c r="M117" s="1239">
        <f t="shared" si="56"/>
        <v>0</v>
      </c>
      <c r="N117" s="1239">
        <f t="shared" si="56"/>
        <v>0</v>
      </c>
      <c r="O117" s="1239"/>
      <c r="P117" s="1239">
        <f t="shared" si="56"/>
        <v>0</v>
      </c>
      <c r="Q117" s="1210">
        <f t="shared" si="56"/>
        <v>0</v>
      </c>
      <c r="R117" s="1239">
        <f t="shared" si="56"/>
        <v>0</v>
      </c>
      <c r="S117" s="1210">
        <f t="shared" si="56"/>
        <v>0</v>
      </c>
      <c r="T117" s="1239"/>
      <c r="U117" s="1210">
        <f t="shared" ref="U117:W117" si="57">SUM(U113:U116)</f>
        <v>0</v>
      </c>
      <c r="V117" s="1239">
        <f t="shared" si="57"/>
        <v>0</v>
      </c>
      <c r="W117" s="1239">
        <f t="shared" si="57"/>
        <v>0</v>
      </c>
      <c r="X117" s="1239"/>
      <c r="Y117" s="1198">
        <f t="shared" ref="Y117:AB117" si="58">SUM(Y113:Y116)</f>
        <v>0</v>
      </c>
      <c r="Z117" s="1200">
        <f t="shared" si="58"/>
        <v>0</v>
      </c>
      <c r="AA117" s="1198">
        <f t="shared" si="58"/>
        <v>0</v>
      </c>
      <c r="AB117" s="1200">
        <f t="shared" si="58"/>
        <v>0</v>
      </c>
      <c r="AC117" s="1240"/>
      <c r="AD117" s="1197" t="b">
        <f t="shared" si="21"/>
        <v>1</v>
      </c>
      <c r="AE117" s="1197" t="b">
        <f t="shared" si="22"/>
        <v>1</v>
      </c>
    </row>
    <row r="118" spans="1:31">
      <c r="A118" s="1204"/>
      <c r="B118" s="1248" t="s">
        <v>233</v>
      </c>
      <c r="C118" s="1214">
        <f>SUM(EAST:SOUTH!C118)</f>
        <v>0</v>
      </c>
      <c r="D118" s="1215">
        <f>SUM(EAST:SOUTH!D118)</f>
        <v>0</v>
      </c>
      <c r="E118" s="1214">
        <f>SUM(EAST:SOUTH!E118)</f>
        <v>0</v>
      </c>
      <c r="F118" s="1216">
        <f>SUM(EAST:SOUTH!F118)</f>
        <v>0</v>
      </c>
      <c r="G118" s="1217"/>
      <c r="H118" s="1217"/>
      <c r="I118" s="1214">
        <f t="shared" si="19"/>
        <v>0</v>
      </c>
      <c r="J118" s="1216">
        <f t="shared" si="20"/>
        <v>0</v>
      </c>
      <c r="K118" s="1214"/>
      <c r="L118" s="1216"/>
      <c r="M118" s="1243"/>
      <c r="N118" s="1243"/>
      <c r="O118" s="1244"/>
      <c r="P118" s="1214"/>
      <c r="Q118" s="1216"/>
      <c r="R118" s="1214"/>
      <c r="S118" s="1216"/>
      <c r="T118" s="1214"/>
      <c r="U118" s="1216"/>
      <c r="V118" s="1243"/>
      <c r="W118" s="1243"/>
      <c r="X118" s="1244"/>
      <c r="Y118" s="1211"/>
      <c r="Z118" s="1204"/>
      <c r="AA118" s="1211"/>
      <c r="AB118" s="1204"/>
      <c r="AC118" s="1218"/>
      <c r="AD118" s="1197" t="b">
        <f t="shared" si="21"/>
        <v>1</v>
      </c>
      <c r="AE118" s="1197" t="b">
        <f t="shared" si="22"/>
        <v>1</v>
      </c>
    </row>
    <row r="119" spans="1:31" ht="39">
      <c r="A119" s="1204">
        <v>3.22</v>
      </c>
      <c r="B119" s="1235" t="s">
        <v>169</v>
      </c>
      <c r="C119" s="1214">
        <f>SUM(EAST:SOUTH!C119)</f>
        <v>0</v>
      </c>
      <c r="D119" s="1215">
        <f>SUM(EAST:SOUTH!D119)</f>
        <v>0</v>
      </c>
      <c r="E119" s="1214">
        <f>SUM(EAST:SOUTH!E119)</f>
        <v>0</v>
      </c>
      <c r="F119" s="1216">
        <f>SUM(EAST:SOUTH!F119)</f>
        <v>0</v>
      </c>
      <c r="G119" s="1217"/>
      <c r="H119" s="1217"/>
      <c r="I119" s="1214">
        <f t="shared" si="19"/>
        <v>0</v>
      </c>
      <c r="J119" s="1216">
        <f t="shared" si="20"/>
        <v>0</v>
      </c>
      <c r="K119" s="1214">
        <f>EAST!K119+WEST!K119+NORTH!K119+SOUTH!K119</f>
        <v>0</v>
      </c>
      <c r="L119" s="1216">
        <f>EAST!L119+WEST!L119+NORTH!L119+SOUTH!L119</f>
        <v>0</v>
      </c>
      <c r="M119" s="1233"/>
      <c r="N119" s="1233"/>
      <c r="O119" s="1220">
        <v>18</v>
      </c>
      <c r="P119" s="1214">
        <f>EAST!P119+WEST!P119+NORTH!P119+SOUTH!P119</f>
        <v>0</v>
      </c>
      <c r="Q119" s="1216">
        <f>EAST!Q119+WEST!Q119+NORTH!Q119+SOUTH!Q119</f>
        <v>0</v>
      </c>
      <c r="R119" s="1214">
        <f>EAST!R119+WEST!R119+NORTH!R119+SOUTH!R119</f>
        <v>0</v>
      </c>
      <c r="S119" s="1216">
        <f>EAST!S119+WEST!S119+NORTH!S119+SOUTH!S119</f>
        <v>0</v>
      </c>
      <c r="T119" s="1214"/>
      <c r="U119" s="1216">
        <f>EAST!U119+WEST!U119+NORTH!U119+SOUTH!U119</f>
        <v>0</v>
      </c>
      <c r="V119" s="1233"/>
      <c r="W119" s="1233"/>
      <c r="X119" s="1220">
        <v>18</v>
      </c>
      <c r="Y119" s="1211">
        <f>EAST!Y119+WEST!Y119+NORTH!Y119+SOUTH!Y119</f>
        <v>0</v>
      </c>
      <c r="Z119" s="1204">
        <f>EAST!Z119+WEST!Z119+NORTH!Z119+SOUTH!Z119</f>
        <v>0</v>
      </c>
      <c r="AA119" s="1211">
        <f>EAST!AA119+WEST!AA119+NORTH!AA119+SOUTH!AA119</f>
        <v>0</v>
      </c>
      <c r="AB119" s="1204">
        <f>EAST!AB119+WEST!AB119+NORTH!AB119+SOUTH!AB119</f>
        <v>0</v>
      </c>
      <c r="AC119" s="1218"/>
      <c r="AD119" s="1197" t="b">
        <f t="shared" si="21"/>
        <v>1</v>
      </c>
      <c r="AE119" s="1197" t="b">
        <f t="shared" si="22"/>
        <v>1</v>
      </c>
    </row>
    <row r="120" spans="1:31" ht="39">
      <c r="A120" s="1204">
        <f t="shared" ref="A120:A121" si="59">+A119+0.01</f>
        <v>3.23</v>
      </c>
      <c r="B120" s="1235" t="s">
        <v>170</v>
      </c>
      <c r="C120" s="1214">
        <f>SUM(EAST:SOUTH!C120)</f>
        <v>0</v>
      </c>
      <c r="D120" s="1215">
        <f>SUM(EAST:SOUTH!D120)</f>
        <v>0</v>
      </c>
      <c r="E120" s="1214">
        <f>SUM(EAST:SOUTH!E120)</f>
        <v>0</v>
      </c>
      <c r="F120" s="1216">
        <f>SUM(EAST:SOUTH!F120)</f>
        <v>0</v>
      </c>
      <c r="G120" s="1217"/>
      <c r="H120" s="1217"/>
      <c r="I120" s="1214">
        <f t="shared" si="19"/>
        <v>0</v>
      </c>
      <c r="J120" s="1216">
        <f t="shared" si="20"/>
        <v>0</v>
      </c>
      <c r="K120" s="1214">
        <f>EAST!K120+WEST!K120+NORTH!K120+SOUTH!K120</f>
        <v>0</v>
      </c>
      <c r="L120" s="1216">
        <f>EAST!L120+WEST!L120+NORTH!L120+SOUTH!L120</f>
        <v>0</v>
      </c>
      <c r="M120" s="1233"/>
      <c r="N120" s="1233"/>
      <c r="O120" s="1220">
        <v>1.2</v>
      </c>
      <c r="P120" s="1214">
        <f>EAST!P120+WEST!P120+NORTH!P120+SOUTH!P120</f>
        <v>0</v>
      </c>
      <c r="Q120" s="1216">
        <f>EAST!Q120+WEST!Q120+NORTH!Q120+SOUTH!Q120</f>
        <v>0</v>
      </c>
      <c r="R120" s="1214">
        <f>EAST!R120+WEST!R120+NORTH!R120+SOUTH!R120</f>
        <v>0</v>
      </c>
      <c r="S120" s="1216">
        <f>EAST!S120+WEST!S120+NORTH!S120+SOUTH!S120</f>
        <v>0</v>
      </c>
      <c r="T120" s="1214"/>
      <c r="U120" s="1216">
        <f>EAST!U120+WEST!U120+NORTH!U120+SOUTH!U120</f>
        <v>0</v>
      </c>
      <c r="V120" s="1233"/>
      <c r="W120" s="1233"/>
      <c r="X120" s="1220">
        <v>1.2</v>
      </c>
      <c r="Y120" s="1211">
        <f>EAST!Y120+WEST!Y120+NORTH!Y120+SOUTH!Y120</f>
        <v>0</v>
      </c>
      <c r="Z120" s="1204">
        <f>EAST!Z120+WEST!Z120+NORTH!Z120+SOUTH!Z120</f>
        <v>0</v>
      </c>
      <c r="AA120" s="1211">
        <f>EAST!AA120+WEST!AA120+NORTH!AA120+SOUTH!AA120</f>
        <v>0</v>
      </c>
      <c r="AB120" s="1204">
        <f>EAST!AB120+WEST!AB120+NORTH!AB120+SOUTH!AB120</f>
        <v>0</v>
      </c>
      <c r="AC120" s="1218"/>
      <c r="AD120" s="1197" t="b">
        <f t="shared" si="21"/>
        <v>1</v>
      </c>
      <c r="AE120" s="1197" t="b">
        <f t="shared" si="22"/>
        <v>1</v>
      </c>
    </row>
    <row r="121" spans="1:31" ht="78">
      <c r="A121" s="1204">
        <f t="shared" si="59"/>
        <v>3.2399999999999998</v>
      </c>
      <c r="B121" s="1221" t="s">
        <v>263</v>
      </c>
      <c r="C121" s="1214">
        <f>SUM(EAST:SOUTH!C121)</f>
        <v>0</v>
      </c>
      <c r="D121" s="1215">
        <f>SUM(EAST:SOUTH!D121)</f>
        <v>0</v>
      </c>
      <c r="E121" s="1214">
        <f>SUM(EAST:SOUTH!E121)</f>
        <v>0</v>
      </c>
      <c r="F121" s="1216">
        <f>SUM(EAST:SOUTH!F121)</f>
        <v>0</v>
      </c>
      <c r="G121" s="1217"/>
      <c r="H121" s="1217"/>
      <c r="I121" s="1214">
        <f t="shared" si="19"/>
        <v>0</v>
      </c>
      <c r="J121" s="1216">
        <f t="shared" si="20"/>
        <v>0</v>
      </c>
      <c r="K121" s="1214">
        <f>EAST!K121+WEST!K121+NORTH!K121+SOUTH!K121</f>
        <v>0</v>
      </c>
      <c r="L121" s="1216">
        <f>EAST!L121+WEST!L121+NORTH!L121+SOUTH!L121</f>
        <v>0</v>
      </c>
      <c r="M121" s="1233"/>
      <c r="N121" s="1233"/>
      <c r="O121" s="1220">
        <v>1</v>
      </c>
      <c r="P121" s="1214">
        <f>EAST!P121+WEST!P121+NORTH!P121+SOUTH!P121</f>
        <v>0</v>
      </c>
      <c r="Q121" s="1216">
        <f>EAST!Q121+WEST!Q121+NORTH!Q121+SOUTH!Q121</f>
        <v>0</v>
      </c>
      <c r="R121" s="1214">
        <f>EAST!R121+WEST!R121+NORTH!R121+SOUTH!R121</f>
        <v>0</v>
      </c>
      <c r="S121" s="1216">
        <f>EAST!S121+WEST!S121+NORTH!S121+SOUTH!S121</f>
        <v>0</v>
      </c>
      <c r="T121" s="1214"/>
      <c r="U121" s="1216">
        <f>EAST!U121+WEST!U121+NORTH!U121+SOUTH!U121</f>
        <v>0</v>
      </c>
      <c r="V121" s="1233"/>
      <c r="W121" s="1233"/>
      <c r="X121" s="1220">
        <v>1</v>
      </c>
      <c r="Y121" s="1211">
        <f>EAST!Y121+WEST!Y121+NORTH!Y121+SOUTH!Y121</f>
        <v>0</v>
      </c>
      <c r="Z121" s="1204">
        <f>EAST!Z121+WEST!Z121+NORTH!Z121+SOUTH!Z121</f>
        <v>0</v>
      </c>
      <c r="AA121" s="1211">
        <f>EAST!AA121+WEST!AA121+NORTH!AA121+SOUTH!AA121</f>
        <v>0</v>
      </c>
      <c r="AB121" s="1204">
        <f>EAST!AB121+WEST!AB121+NORTH!AB121+SOUTH!AB121</f>
        <v>0</v>
      </c>
      <c r="AC121" s="1218"/>
      <c r="AD121" s="1197" t="b">
        <f t="shared" si="21"/>
        <v>1</v>
      </c>
      <c r="AE121" s="1197" t="b">
        <f t="shared" si="22"/>
        <v>1</v>
      </c>
    </row>
    <row r="122" spans="1:31">
      <c r="B122" s="1235" t="s">
        <v>172</v>
      </c>
      <c r="C122" s="1214">
        <f>SUM(EAST:SOUTH!C122)</f>
        <v>0</v>
      </c>
      <c r="D122" s="1215">
        <f>SUM(EAST:SOUTH!D122)</f>
        <v>0</v>
      </c>
      <c r="E122" s="1214">
        <f>SUM(EAST:SOUTH!E122)</f>
        <v>0</v>
      </c>
      <c r="F122" s="1216">
        <f>SUM(EAST:SOUTH!F122)</f>
        <v>0</v>
      </c>
      <c r="G122" s="1217"/>
      <c r="H122" s="1217"/>
      <c r="I122" s="1214">
        <f t="shared" si="19"/>
        <v>0</v>
      </c>
      <c r="J122" s="1216">
        <f t="shared" si="20"/>
        <v>0</v>
      </c>
      <c r="K122" s="1214">
        <f>EAST!K122+WEST!K122+NORTH!K122+SOUTH!K122</f>
        <v>0</v>
      </c>
      <c r="L122" s="1216">
        <f>EAST!L122+WEST!L122+NORTH!L122+SOUTH!L122</f>
        <v>0</v>
      </c>
      <c r="M122" s="1233"/>
      <c r="N122" s="1233"/>
      <c r="O122" s="1237"/>
      <c r="P122" s="1214">
        <f>EAST!P122+WEST!P122+NORTH!P122+SOUTH!P122</f>
        <v>0</v>
      </c>
      <c r="Q122" s="1216">
        <f>EAST!Q122+WEST!Q122+NORTH!Q122+SOUTH!Q122</f>
        <v>0</v>
      </c>
      <c r="R122" s="1214">
        <f>EAST!R122+WEST!R122+NORTH!R122+SOUTH!R122</f>
        <v>0</v>
      </c>
      <c r="S122" s="1216">
        <f>EAST!S122+WEST!S122+NORTH!S122+SOUTH!S122</f>
        <v>0</v>
      </c>
      <c r="T122" s="1214"/>
      <c r="U122" s="1216">
        <f>EAST!U122+WEST!U122+NORTH!U122+SOUTH!U122</f>
        <v>0</v>
      </c>
      <c r="V122" s="1233"/>
      <c r="W122" s="1233"/>
      <c r="X122" s="1237"/>
      <c r="Y122" s="1211">
        <f>EAST!Y122+WEST!Y122+NORTH!Y122+SOUTH!Y122</f>
        <v>0</v>
      </c>
      <c r="Z122" s="1204">
        <f>EAST!Z122+WEST!Z122+NORTH!Z122+SOUTH!Z122</f>
        <v>0</v>
      </c>
      <c r="AA122" s="1211">
        <f>EAST!AA122+WEST!AA122+NORTH!AA122+SOUTH!AA122</f>
        <v>0</v>
      </c>
      <c r="AB122" s="1204">
        <f>EAST!AB122+WEST!AB122+NORTH!AB122+SOUTH!AB122</f>
        <v>0</v>
      </c>
      <c r="AC122" s="1218"/>
      <c r="AD122" s="1197" t="b">
        <f t="shared" si="21"/>
        <v>1</v>
      </c>
      <c r="AE122" s="1197" t="b">
        <f t="shared" si="22"/>
        <v>1</v>
      </c>
    </row>
    <row r="123" spans="1:31" ht="39">
      <c r="A123" s="1204" t="s">
        <v>19</v>
      </c>
      <c r="B123" s="1221" t="s">
        <v>213</v>
      </c>
      <c r="C123" s="1214">
        <f>SUM(EAST:SOUTH!C123)</f>
        <v>0</v>
      </c>
      <c r="D123" s="1215">
        <f>SUM(EAST:SOUTH!D123)</f>
        <v>0</v>
      </c>
      <c r="E123" s="1214">
        <f>SUM(EAST:SOUTH!E123)</f>
        <v>0</v>
      </c>
      <c r="F123" s="1216">
        <f>SUM(EAST:SOUTH!F123)</f>
        <v>0</v>
      </c>
      <c r="G123" s="1217"/>
      <c r="H123" s="1217"/>
      <c r="I123" s="1214">
        <f t="shared" si="19"/>
        <v>0</v>
      </c>
      <c r="J123" s="1216">
        <f t="shared" si="20"/>
        <v>0</v>
      </c>
      <c r="K123" s="1214">
        <f>EAST!K123+WEST!K123+NORTH!K123+SOUTH!K123</f>
        <v>0</v>
      </c>
      <c r="L123" s="1216">
        <f>EAST!L123+WEST!L123+NORTH!L123+SOUTH!L123</f>
        <v>0</v>
      </c>
      <c r="M123" s="1219"/>
      <c r="N123" s="1219"/>
      <c r="O123" s="1220">
        <v>3</v>
      </c>
      <c r="P123" s="1214">
        <f>EAST!P123+WEST!P123+NORTH!P123+SOUTH!P123</f>
        <v>0</v>
      </c>
      <c r="Q123" s="1216">
        <f>EAST!Q123+WEST!Q123+NORTH!Q123+SOUTH!Q123</f>
        <v>0</v>
      </c>
      <c r="R123" s="1214">
        <f>EAST!R123+WEST!R123+NORTH!R123+SOUTH!R123</f>
        <v>0</v>
      </c>
      <c r="S123" s="1216">
        <f>EAST!S123+WEST!S123+NORTH!S123+SOUTH!S123</f>
        <v>0</v>
      </c>
      <c r="T123" s="1214"/>
      <c r="U123" s="1216">
        <f>EAST!U123+WEST!U123+NORTH!U123+SOUTH!U123</f>
        <v>0</v>
      </c>
      <c r="V123" s="1219"/>
      <c r="W123" s="1219"/>
      <c r="X123" s="1220">
        <v>3</v>
      </c>
      <c r="Y123" s="1211">
        <f>EAST!Y123+WEST!Y123+NORTH!Y123+SOUTH!Y123</f>
        <v>0</v>
      </c>
      <c r="Z123" s="1204">
        <f>EAST!Z123+WEST!Z123+NORTH!Z123+SOUTH!Z123</f>
        <v>0</v>
      </c>
      <c r="AA123" s="1211">
        <f>EAST!AA123+WEST!AA123+NORTH!AA123+SOUTH!AA123</f>
        <v>0</v>
      </c>
      <c r="AB123" s="1204">
        <f>EAST!AB123+WEST!AB123+NORTH!AB123+SOUTH!AB123</f>
        <v>0</v>
      </c>
      <c r="AC123" s="1218"/>
      <c r="AD123" s="1197" t="b">
        <f t="shared" si="21"/>
        <v>1</v>
      </c>
      <c r="AE123" s="1197" t="b">
        <f t="shared" si="22"/>
        <v>1</v>
      </c>
    </row>
    <row r="124" spans="1:31" ht="58.5">
      <c r="A124" s="1204" t="s">
        <v>20</v>
      </c>
      <c r="B124" s="1221" t="s">
        <v>227</v>
      </c>
      <c r="C124" s="1214">
        <f>SUM(EAST:SOUTH!C124)</f>
        <v>0</v>
      </c>
      <c r="D124" s="1215">
        <f>SUM(EAST:SOUTH!D124)</f>
        <v>0</v>
      </c>
      <c r="E124" s="1214">
        <f>SUM(EAST:SOUTH!E124)</f>
        <v>0</v>
      </c>
      <c r="F124" s="1216">
        <f>SUM(EAST:SOUTH!F124)</f>
        <v>0</v>
      </c>
      <c r="G124" s="1217"/>
      <c r="H124" s="1217"/>
      <c r="I124" s="1214">
        <f t="shared" si="19"/>
        <v>0</v>
      </c>
      <c r="J124" s="1216">
        <f t="shared" si="20"/>
        <v>0</v>
      </c>
      <c r="K124" s="1214">
        <f>EAST!K124+WEST!K124+NORTH!K124+SOUTH!K124</f>
        <v>0</v>
      </c>
      <c r="L124" s="1216">
        <f>EAST!L124+WEST!L124+NORTH!L124+SOUTH!L124</f>
        <v>0</v>
      </c>
      <c r="M124" s="1219"/>
      <c r="N124" s="1219"/>
      <c r="O124" s="1220">
        <v>3</v>
      </c>
      <c r="P124" s="1214">
        <f>EAST!P124+WEST!P124+NORTH!P124+SOUTH!P124</f>
        <v>0</v>
      </c>
      <c r="Q124" s="1216">
        <f>EAST!Q124+WEST!Q124+NORTH!Q124+SOUTH!Q124</f>
        <v>0</v>
      </c>
      <c r="R124" s="1214">
        <f>EAST!R124+WEST!R124+NORTH!R124+SOUTH!R124</f>
        <v>0</v>
      </c>
      <c r="S124" s="1216">
        <f>EAST!S124+WEST!S124+NORTH!S124+SOUTH!S124</f>
        <v>0</v>
      </c>
      <c r="T124" s="1214"/>
      <c r="U124" s="1216">
        <f>EAST!U124+WEST!U124+NORTH!U124+SOUTH!U124</f>
        <v>0</v>
      </c>
      <c r="V124" s="1219"/>
      <c r="W124" s="1219"/>
      <c r="X124" s="1220">
        <v>3</v>
      </c>
      <c r="Y124" s="1211">
        <f>EAST!Y124+WEST!Y124+NORTH!Y124+SOUTH!Y124</f>
        <v>0</v>
      </c>
      <c r="Z124" s="1204">
        <f>EAST!Z124+WEST!Z124+NORTH!Z124+SOUTH!Z124</f>
        <v>0</v>
      </c>
      <c r="AA124" s="1211">
        <f>EAST!AA124+WEST!AA124+NORTH!AA124+SOUTH!AA124</f>
        <v>0</v>
      </c>
      <c r="AB124" s="1204">
        <f>EAST!AB124+WEST!AB124+NORTH!AB124+SOUTH!AB124</f>
        <v>0</v>
      </c>
      <c r="AC124" s="1218"/>
      <c r="AD124" s="1197" t="b">
        <f t="shared" si="21"/>
        <v>1</v>
      </c>
      <c r="AE124" s="1197" t="b">
        <f t="shared" si="22"/>
        <v>1</v>
      </c>
    </row>
    <row r="125" spans="1:31" ht="58.5">
      <c r="A125" s="1204" t="s">
        <v>21</v>
      </c>
      <c r="B125" s="1221" t="s">
        <v>228</v>
      </c>
      <c r="C125" s="1214">
        <f>SUM(EAST:SOUTH!C125)</f>
        <v>0</v>
      </c>
      <c r="D125" s="1215">
        <f>SUM(EAST:SOUTH!D125)</f>
        <v>0</v>
      </c>
      <c r="E125" s="1214">
        <f>SUM(EAST:SOUTH!E125)</f>
        <v>0</v>
      </c>
      <c r="F125" s="1216">
        <f>SUM(EAST:SOUTH!F125)</f>
        <v>0</v>
      </c>
      <c r="G125" s="1217"/>
      <c r="H125" s="1217"/>
      <c r="I125" s="1214">
        <f t="shared" si="19"/>
        <v>0</v>
      </c>
      <c r="J125" s="1216">
        <f t="shared" si="20"/>
        <v>0</v>
      </c>
      <c r="K125" s="1214">
        <f>EAST!K125+WEST!K125+NORTH!K125+SOUTH!K125</f>
        <v>0</v>
      </c>
      <c r="L125" s="1216">
        <f>EAST!L125+WEST!L125+NORTH!L125+SOUTH!L125</f>
        <v>0</v>
      </c>
      <c r="M125" s="1219"/>
      <c r="N125" s="1219"/>
      <c r="O125" s="1237">
        <v>9.6000000000000014</v>
      </c>
      <c r="P125" s="1214">
        <f>EAST!P125+WEST!P125+NORTH!P125+SOUTH!P125</f>
        <v>0</v>
      </c>
      <c r="Q125" s="1216">
        <f>EAST!Q125+WEST!Q125+NORTH!Q125+SOUTH!Q125</f>
        <v>0</v>
      </c>
      <c r="R125" s="1214">
        <f>EAST!R125+WEST!R125+NORTH!R125+SOUTH!R125</f>
        <v>0</v>
      </c>
      <c r="S125" s="1216">
        <f>EAST!S125+WEST!S125+NORTH!S125+SOUTH!S125</f>
        <v>0</v>
      </c>
      <c r="T125" s="1214"/>
      <c r="U125" s="1216">
        <f>EAST!U125+WEST!U125+NORTH!U125+SOUTH!U125</f>
        <v>0</v>
      </c>
      <c r="V125" s="1219"/>
      <c r="W125" s="1219"/>
      <c r="X125" s="1237">
        <v>9.6000000000000014</v>
      </c>
      <c r="Y125" s="1211">
        <f>EAST!Y125+WEST!Y125+NORTH!Y125+SOUTH!Y125</f>
        <v>0</v>
      </c>
      <c r="Z125" s="1204">
        <f>EAST!Z125+WEST!Z125+NORTH!Z125+SOUTH!Z125</f>
        <v>0</v>
      </c>
      <c r="AA125" s="1211">
        <f>EAST!AA125+WEST!AA125+NORTH!AA125+SOUTH!AA125</f>
        <v>0</v>
      </c>
      <c r="AB125" s="1204">
        <f>EAST!AB125+WEST!AB125+NORTH!AB125+SOUTH!AB125</f>
        <v>0</v>
      </c>
      <c r="AC125" s="1218"/>
      <c r="AD125" s="1197" t="b">
        <f t="shared" si="21"/>
        <v>1</v>
      </c>
      <c r="AE125" s="1197" t="b">
        <f t="shared" si="22"/>
        <v>1</v>
      </c>
    </row>
    <row r="126" spans="1:31" ht="117">
      <c r="A126" s="1204" t="s">
        <v>175</v>
      </c>
      <c r="B126" s="1221" t="s">
        <v>229</v>
      </c>
      <c r="C126" s="1214">
        <f>SUM(EAST:SOUTH!C126)</f>
        <v>0</v>
      </c>
      <c r="D126" s="1215">
        <f>SUM(EAST:SOUTH!D126)</f>
        <v>0</v>
      </c>
      <c r="E126" s="1214">
        <f>SUM(EAST:SOUTH!E126)</f>
        <v>0</v>
      </c>
      <c r="F126" s="1216">
        <f>SUM(EAST:SOUTH!F126)</f>
        <v>0</v>
      </c>
      <c r="G126" s="1217"/>
      <c r="H126" s="1217"/>
      <c r="I126" s="1214">
        <f t="shared" si="19"/>
        <v>0</v>
      </c>
      <c r="J126" s="1216">
        <f t="shared" si="20"/>
        <v>0</v>
      </c>
      <c r="K126" s="1214">
        <f>EAST!K126+WEST!K126+NORTH!K126+SOUTH!K126</f>
        <v>0</v>
      </c>
      <c r="L126" s="1216">
        <f>EAST!L126+WEST!L126+NORTH!L126+SOUTH!L126</f>
        <v>0</v>
      </c>
      <c r="M126" s="1219"/>
      <c r="N126" s="1219"/>
      <c r="O126" s="1220">
        <v>2.88</v>
      </c>
      <c r="P126" s="1214">
        <f>EAST!P126+WEST!P126+NORTH!P126+SOUTH!P126</f>
        <v>0</v>
      </c>
      <c r="Q126" s="1216">
        <f>EAST!Q126+WEST!Q126+NORTH!Q126+SOUTH!Q126</f>
        <v>0</v>
      </c>
      <c r="R126" s="1214">
        <f>EAST!R126+WEST!R126+NORTH!R126+SOUTH!R126</f>
        <v>0</v>
      </c>
      <c r="S126" s="1216">
        <f>EAST!S126+WEST!S126+NORTH!S126+SOUTH!S126</f>
        <v>0</v>
      </c>
      <c r="T126" s="1214"/>
      <c r="U126" s="1216">
        <f>EAST!U126+WEST!U126+NORTH!U126+SOUTH!U126</f>
        <v>0</v>
      </c>
      <c r="V126" s="1219"/>
      <c r="W126" s="1219"/>
      <c r="X126" s="1220">
        <v>2.88</v>
      </c>
      <c r="Y126" s="1211">
        <f>EAST!Y126+WEST!Y126+NORTH!Y126+SOUTH!Y126</f>
        <v>0</v>
      </c>
      <c r="Z126" s="1204">
        <f>EAST!Z126+WEST!Z126+NORTH!Z126+SOUTH!Z126</f>
        <v>0</v>
      </c>
      <c r="AA126" s="1211">
        <f>EAST!AA126+WEST!AA126+NORTH!AA126+SOUTH!AA126</f>
        <v>0</v>
      </c>
      <c r="AB126" s="1204">
        <f>EAST!AB126+WEST!AB126+NORTH!AB126+SOUTH!AB126</f>
        <v>0</v>
      </c>
      <c r="AC126" s="1218"/>
      <c r="AD126" s="1197" t="b">
        <f t="shared" si="21"/>
        <v>1</v>
      </c>
      <c r="AE126" s="1197" t="b">
        <f t="shared" si="22"/>
        <v>1</v>
      </c>
    </row>
    <row r="127" spans="1:31" ht="39">
      <c r="A127" s="1204" t="s">
        <v>177</v>
      </c>
      <c r="B127" s="1221" t="s">
        <v>214</v>
      </c>
      <c r="C127" s="1214">
        <f>SUM(EAST:SOUTH!C127)</f>
        <v>0</v>
      </c>
      <c r="D127" s="1215">
        <f>SUM(EAST:SOUTH!D127)</f>
        <v>0</v>
      </c>
      <c r="E127" s="1214">
        <f>SUM(EAST:SOUTH!E127)</f>
        <v>0</v>
      </c>
      <c r="F127" s="1216">
        <f>SUM(EAST:SOUTH!F127)</f>
        <v>0</v>
      </c>
      <c r="G127" s="1217"/>
      <c r="H127" s="1217"/>
      <c r="I127" s="1214">
        <f t="shared" si="19"/>
        <v>0</v>
      </c>
      <c r="J127" s="1216">
        <f t="shared" si="20"/>
        <v>0</v>
      </c>
      <c r="K127" s="1214">
        <f>EAST!K127+WEST!K127+NORTH!K127+SOUTH!K127</f>
        <v>0</v>
      </c>
      <c r="L127" s="1216">
        <f>EAST!L127+WEST!L127+NORTH!L127+SOUTH!L127</f>
        <v>0</v>
      </c>
      <c r="M127" s="1219"/>
      <c r="N127" s="1219"/>
      <c r="O127" s="1220">
        <v>1.5</v>
      </c>
      <c r="P127" s="1214">
        <f>EAST!P127+WEST!P127+NORTH!P127+SOUTH!P127</f>
        <v>0</v>
      </c>
      <c r="Q127" s="1216">
        <f>EAST!Q127+WEST!Q127+NORTH!Q127+SOUTH!Q127</f>
        <v>0</v>
      </c>
      <c r="R127" s="1214">
        <f>EAST!R127+WEST!R127+NORTH!R127+SOUTH!R127</f>
        <v>0</v>
      </c>
      <c r="S127" s="1216">
        <f>EAST!S127+WEST!S127+NORTH!S127+SOUTH!S127</f>
        <v>0</v>
      </c>
      <c r="T127" s="1214"/>
      <c r="U127" s="1216">
        <f>EAST!U127+WEST!U127+NORTH!U127+SOUTH!U127</f>
        <v>0</v>
      </c>
      <c r="V127" s="1219"/>
      <c r="W127" s="1219"/>
      <c r="X127" s="1220">
        <v>1.5</v>
      </c>
      <c r="Y127" s="1211">
        <f>EAST!Y127+WEST!Y127+NORTH!Y127+SOUTH!Y127</f>
        <v>0</v>
      </c>
      <c r="Z127" s="1204">
        <f>EAST!Z127+WEST!Z127+NORTH!Z127+SOUTH!Z127</f>
        <v>0</v>
      </c>
      <c r="AA127" s="1211">
        <f>EAST!AA127+WEST!AA127+NORTH!AA127+SOUTH!AA127</f>
        <v>0</v>
      </c>
      <c r="AB127" s="1204">
        <f>EAST!AB127+WEST!AB127+NORTH!AB127+SOUTH!AB127</f>
        <v>0</v>
      </c>
      <c r="AC127" s="1218"/>
      <c r="AD127" s="1197" t="b">
        <f t="shared" si="21"/>
        <v>1</v>
      </c>
      <c r="AE127" s="1197" t="b">
        <f t="shared" si="22"/>
        <v>1</v>
      </c>
    </row>
    <row r="128" spans="1:31" ht="39">
      <c r="A128" s="1204" t="s">
        <v>179</v>
      </c>
      <c r="B128" s="1221" t="s">
        <v>178</v>
      </c>
      <c r="C128" s="1214">
        <f>SUM(EAST:SOUTH!C128)</f>
        <v>0</v>
      </c>
      <c r="D128" s="1215">
        <f>SUM(EAST:SOUTH!D128)</f>
        <v>0</v>
      </c>
      <c r="E128" s="1214">
        <f>SUM(EAST:SOUTH!E128)</f>
        <v>0</v>
      </c>
      <c r="F128" s="1216">
        <f>SUM(EAST:SOUTH!F128)</f>
        <v>0</v>
      </c>
      <c r="G128" s="1217"/>
      <c r="H128" s="1217"/>
      <c r="I128" s="1214">
        <f t="shared" si="19"/>
        <v>0</v>
      </c>
      <c r="J128" s="1216">
        <f t="shared" si="20"/>
        <v>0</v>
      </c>
      <c r="K128" s="1214">
        <f>EAST!K128+WEST!K128+NORTH!K128+SOUTH!K128</f>
        <v>0</v>
      </c>
      <c r="L128" s="1216">
        <f>EAST!L128+WEST!L128+NORTH!L128+SOUTH!L128</f>
        <v>0</v>
      </c>
      <c r="M128" s="1219"/>
      <c r="N128" s="1219"/>
      <c r="O128" s="1220">
        <v>1.2000000000000002</v>
      </c>
      <c r="P128" s="1214">
        <f>EAST!P128+WEST!P128+NORTH!P128+SOUTH!P128</f>
        <v>0</v>
      </c>
      <c r="Q128" s="1216">
        <f>EAST!Q128+WEST!Q128+NORTH!Q128+SOUTH!Q128</f>
        <v>0</v>
      </c>
      <c r="R128" s="1214">
        <f>EAST!R128+WEST!R128+NORTH!R128+SOUTH!R128</f>
        <v>0</v>
      </c>
      <c r="S128" s="1216">
        <f>EAST!S128+WEST!S128+NORTH!S128+SOUTH!S128</f>
        <v>0</v>
      </c>
      <c r="T128" s="1214"/>
      <c r="U128" s="1216">
        <f>EAST!U128+WEST!U128+NORTH!U128+SOUTH!U128</f>
        <v>0</v>
      </c>
      <c r="V128" s="1219"/>
      <c r="W128" s="1219"/>
      <c r="X128" s="1220">
        <v>1.2000000000000002</v>
      </c>
      <c r="Y128" s="1211">
        <f>EAST!Y128+WEST!Y128+NORTH!Y128+SOUTH!Y128</f>
        <v>0</v>
      </c>
      <c r="Z128" s="1204">
        <f>EAST!Z128+WEST!Z128+NORTH!Z128+SOUTH!Z128</f>
        <v>0</v>
      </c>
      <c r="AA128" s="1211">
        <f>EAST!AA128+WEST!AA128+NORTH!AA128+SOUTH!AA128</f>
        <v>0</v>
      </c>
      <c r="AB128" s="1204">
        <f>EAST!AB128+WEST!AB128+NORTH!AB128+SOUTH!AB128</f>
        <v>0</v>
      </c>
      <c r="AC128" s="1218"/>
      <c r="AD128" s="1197" t="b">
        <f t="shared" si="21"/>
        <v>1</v>
      </c>
      <c r="AE128" s="1197" t="b">
        <f t="shared" si="22"/>
        <v>1</v>
      </c>
    </row>
    <row r="129" spans="1:31" ht="78">
      <c r="A129" s="1204">
        <v>3.25</v>
      </c>
      <c r="B129" s="1221" t="s">
        <v>215</v>
      </c>
      <c r="C129" s="1214">
        <f>SUM(EAST:SOUTH!C129)</f>
        <v>0</v>
      </c>
      <c r="D129" s="1215">
        <f>SUM(EAST:SOUTH!D129)</f>
        <v>0</v>
      </c>
      <c r="E129" s="1214">
        <f>SUM(EAST:SOUTH!E129)</f>
        <v>0</v>
      </c>
      <c r="F129" s="1216">
        <f>SUM(EAST:SOUTH!F129)</f>
        <v>0</v>
      </c>
      <c r="G129" s="1217"/>
      <c r="H129" s="1217"/>
      <c r="I129" s="1214">
        <f t="shared" si="19"/>
        <v>0</v>
      </c>
      <c r="J129" s="1216">
        <f t="shared" si="20"/>
        <v>0</v>
      </c>
      <c r="K129" s="1214">
        <f>EAST!K129+WEST!K129+NORTH!K129+SOUTH!K129</f>
        <v>0</v>
      </c>
      <c r="L129" s="1216">
        <f>EAST!L129+WEST!L129+NORTH!L129+SOUTH!L129</f>
        <v>0</v>
      </c>
      <c r="M129" s="1219"/>
      <c r="N129" s="1219"/>
      <c r="O129" s="1220">
        <v>1.2000000000000002</v>
      </c>
      <c r="P129" s="1214">
        <f>EAST!P129+WEST!P129+NORTH!P129+SOUTH!P129</f>
        <v>0</v>
      </c>
      <c r="Q129" s="1216">
        <f>EAST!Q129+WEST!Q129+NORTH!Q129+SOUTH!Q129</f>
        <v>0</v>
      </c>
      <c r="R129" s="1214">
        <f>EAST!R129+WEST!R129+NORTH!R129+SOUTH!R129</f>
        <v>0</v>
      </c>
      <c r="S129" s="1216">
        <f>EAST!S129+WEST!S129+NORTH!S129+SOUTH!S129</f>
        <v>0</v>
      </c>
      <c r="T129" s="1214"/>
      <c r="U129" s="1216">
        <f>EAST!U129+WEST!U129+NORTH!U129+SOUTH!U129</f>
        <v>0</v>
      </c>
      <c r="V129" s="1219"/>
      <c r="W129" s="1219"/>
      <c r="X129" s="1220">
        <v>1.2000000000000002</v>
      </c>
      <c r="Y129" s="1211">
        <f>EAST!Y129+WEST!Y129+NORTH!Y129+SOUTH!Y129</f>
        <v>0</v>
      </c>
      <c r="Z129" s="1204">
        <f>EAST!Z129+WEST!Z129+NORTH!Z129+SOUTH!Z129</f>
        <v>0</v>
      </c>
      <c r="AA129" s="1211">
        <f>EAST!AA129+WEST!AA129+NORTH!AA129+SOUTH!AA129</f>
        <v>0</v>
      </c>
      <c r="AB129" s="1204">
        <f>EAST!AB129+WEST!AB129+NORTH!AB129+SOUTH!AB129</f>
        <v>0</v>
      </c>
      <c r="AC129" s="1218"/>
      <c r="AD129" s="1197" t="b">
        <f t="shared" si="21"/>
        <v>1</v>
      </c>
      <c r="AE129" s="1197" t="b">
        <f t="shared" si="22"/>
        <v>1</v>
      </c>
    </row>
    <row r="130" spans="1:31" ht="78">
      <c r="A130" s="1204">
        <f t="shared" ref="A130:A138" si="60">+A129+0.01</f>
        <v>3.26</v>
      </c>
      <c r="B130" s="1221" t="s">
        <v>230</v>
      </c>
      <c r="C130" s="1214">
        <f>SUM(EAST:SOUTH!C130)</f>
        <v>0</v>
      </c>
      <c r="D130" s="1215">
        <f>SUM(EAST:SOUTH!D130)</f>
        <v>0</v>
      </c>
      <c r="E130" s="1214">
        <f>SUM(EAST:SOUTH!E130)</f>
        <v>0</v>
      </c>
      <c r="F130" s="1216">
        <f>SUM(EAST:SOUTH!F130)</f>
        <v>0</v>
      </c>
      <c r="G130" s="1217"/>
      <c r="H130" s="1217"/>
      <c r="I130" s="1214">
        <f t="shared" si="19"/>
        <v>0</v>
      </c>
      <c r="J130" s="1216">
        <f t="shared" si="20"/>
        <v>0</v>
      </c>
      <c r="K130" s="1214">
        <f>EAST!K130+WEST!K130+NORTH!K130+SOUTH!K130</f>
        <v>0</v>
      </c>
      <c r="L130" s="1216">
        <f>EAST!L130+WEST!L130+NORTH!L130+SOUTH!L130</f>
        <v>0</v>
      </c>
      <c r="M130" s="1219"/>
      <c r="N130" s="1219"/>
      <c r="O130" s="1220">
        <v>1.7999999999999998</v>
      </c>
      <c r="P130" s="1214">
        <f>EAST!P130+WEST!P130+NORTH!P130+SOUTH!P130</f>
        <v>0</v>
      </c>
      <c r="Q130" s="1216">
        <f>EAST!Q130+WEST!Q130+NORTH!Q130+SOUTH!Q130</f>
        <v>0</v>
      </c>
      <c r="R130" s="1214">
        <f>EAST!R130+WEST!R130+NORTH!R130+SOUTH!R130</f>
        <v>0</v>
      </c>
      <c r="S130" s="1216">
        <f>EAST!S130+WEST!S130+NORTH!S130+SOUTH!S130</f>
        <v>0</v>
      </c>
      <c r="T130" s="1214"/>
      <c r="U130" s="1216">
        <f>EAST!U130+WEST!U130+NORTH!U130+SOUTH!U130</f>
        <v>0</v>
      </c>
      <c r="V130" s="1219"/>
      <c r="W130" s="1219"/>
      <c r="X130" s="1220">
        <v>1.7999999999999998</v>
      </c>
      <c r="Y130" s="1211">
        <f>EAST!Y130+WEST!Y130+NORTH!Y130+SOUTH!Y130</f>
        <v>0</v>
      </c>
      <c r="Z130" s="1204">
        <f>EAST!Z130+WEST!Z130+NORTH!Z130+SOUTH!Z130</f>
        <v>0</v>
      </c>
      <c r="AA130" s="1211">
        <f>EAST!AA130+WEST!AA130+NORTH!AA130+SOUTH!AA130</f>
        <v>0</v>
      </c>
      <c r="AB130" s="1204">
        <f>EAST!AB130+WEST!AB130+NORTH!AB130+SOUTH!AB130</f>
        <v>0</v>
      </c>
      <c r="AC130" s="1218"/>
      <c r="AD130" s="1197" t="b">
        <f t="shared" si="21"/>
        <v>1</v>
      </c>
      <c r="AE130" s="1197" t="b">
        <f t="shared" si="22"/>
        <v>1</v>
      </c>
    </row>
    <row r="131" spans="1:31" ht="39">
      <c r="A131" s="1204">
        <f t="shared" si="60"/>
        <v>3.2699999999999996</v>
      </c>
      <c r="B131" s="1232" t="s">
        <v>248</v>
      </c>
      <c r="C131" s="1214">
        <f>SUM(EAST:SOUTH!C131)</f>
        <v>0</v>
      </c>
      <c r="D131" s="1215">
        <f>SUM(EAST:SOUTH!D131)</f>
        <v>0</v>
      </c>
      <c r="E131" s="1214">
        <f>SUM(EAST:SOUTH!E131)</f>
        <v>0</v>
      </c>
      <c r="F131" s="1216">
        <f>SUM(EAST:SOUTH!F131)</f>
        <v>0</v>
      </c>
      <c r="G131" s="1217"/>
      <c r="H131" s="1217"/>
      <c r="I131" s="1214">
        <f t="shared" si="19"/>
        <v>0</v>
      </c>
      <c r="J131" s="1216">
        <f t="shared" si="20"/>
        <v>0</v>
      </c>
      <c r="K131" s="1214">
        <f>EAST!K131+WEST!K131+NORTH!K131+SOUTH!K131</f>
        <v>0</v>
      </c>
      <c r="L131" s="1216">
        <f>EAST!L131+WEST!L131+NORTH!L131+SOUTH!L131</f>
        <v>0</v>
      </c>
      <c r="M131" s="1219"/>
      <c r="N131" s="1219"/>
      <c r="O131" s="1220">
        <v>1</v>
      </c>
      <c r="P131" s="1214">
        <f>EAST!P131+WEST!P131+NORTH!P131+SOUTH!P131</f>
        <v>0</v>
      </c>
      <c r="Q131" s="1216">
        <f>EAST!Q131+WEST!Q131+NORTH!Q131+SOUTH!Q131</f>
        <v>0</v>
      </c>
      <c r="R131" s="1214">
        <f>EAST!R131+WEST!R131+NORTH!R131+SOUTH!R131</f>
        <v>0</v>
      </c>
      <c r="S131" s="1216">
        <f>EAST!S131+WEST!S131+NORTH!S131+SOUTH!S131</f>
        <v>0</v>
      </c>
      <c r="T131" s="1214"/>
      <c r="U131" s="1216">
        <f>EAST!U131+WEST!U131+NORTH!U131+SOUTH!U131</f>
        <v>0</v>
      </c>
      <c r="V131" s="1219"/>
      <c r="W131" s="1219"/>
      <c r="X131" s="1220">
        <v>1</v>
      </c>
      <c r="Y131" s="1211">
        <f>EAST!Y131+WEST!Y131+NORTH!Y131+SOUTH!Y131</f>
        <v>0</v>
      </c>
      <c r="Z131" s="1204">
        <f>EAST!Z131+WEST!Z131+NORTH!Z131+SOUTH!Z131</f>
        <v>0</v>
      </c>
      <c r="AA131" s="1211">
        <f>EAST!AA131+WEST!AA131+NORTH!AA131+SOUTH!AA131</f>
        <v>0</v>
      </c>
      <c r="AB131" s="1204">
        <f>EAST!AB131+WEST!AB131+NORTH!AB131+SOUTH!AB131</f>
        <v>0</v>
      </c>
      <c r="AC131" s="1218"/>
      <c r="AD131" s="1197" t="b">
        <f t="shared" si="21"/>
        <v>1</v>
      </c>
      <c r="AE131" s="1197" t="b">
        <f t="shared" si="22"/>
        <v>1</v>
      </c>
    </row>
    <row r="132" spans="1:31" ht="58.5">
      <c r="A132" s="1204">
        <f t="shared" si="60"/>
        <v>3.2799999999999994</v>
      </c>
      <c r="B132" s="1232" t="s">
        <v>249</v>
      </c>
      <c r="C132" s="1214">
        <f>SUM(EAST:SOUTH!C132)</f>
        <v>0</v>
      </c>
      <c r="D132" s="1215">
        <f>SUM(EAST:SOUTH!D132)</f>
        <v>0</v>
      </c>
      <c r="E132" s="1214">
        <f>SUM(EAST:SOUTH!E132)</f>
        <v>0</v>
      </c>
      <c r="F132" s="1216">
        <f>SUM(EAST:SOUTH!F132)</f>
        <v>0</v>
      </c>
      <c r="G132" s="1217"/>
      <c r="H132" s="1217"/>
      <c r="I132" s="1214">
        <f t="shared" si="19"/>
        <v>0</v>
      </c>
      <c r="J132" s="1216">
        <f t="shared" si="20"/>
        <v>0</v>
      </c>
      <c r="K132" s="1214">
        <f>EAST!K132+WEST!K132+NORTH!K132+SOUTH!K132</f>
        <v>0</v>
      </c>
      <c r="L132" s="1216">
        <f>EAST!L132+WEST!L132+NORTH!L132+SOUTH!L132</f>
        <v>0</v>
      </c>
      <c r="M132" s="1219"/>
      <c r="N132" s="1219"/>
      <c r="O132" s="1220">
        <v>1</v>
      </c>
      <c r="P132" s="1214">
        <f>EAST!P132+WEST!P132+NORTH!P132+SOUTH!P132</f>
        <v>0</v>
      </c>
      <c r="Q132" s="1216">
        <f>EAST!Q132+WEST!Q132+NORTH!Q132+SOUTH!Q132</f>
        <v>0</v>
      </c>
      <c r="R132" s="1214">
        <f>EAST!R132+WEST!R132+NORTH!R132+SOUTH!R132</f>
        <v>0</v>
      </c>
      <c r="S132" s="1216">
        <f>EAST!S132+WEST!S132+NORTH!S132+SOUTH!S132</f>
        <v>0</v>
      </c>
      <c r="T132" s="1214"/>
      <c r="U132" s="1216">
        <f>EAST!U132+WEST!U132+NORTH!U132+SOUTH!U132</f>
        <v>0</v>
      </c>
      <c r="V132" s="1219"/>
      <c r="W132" s="1219"/>
      <c r="X132" s="1220">
        <v>1</v>
      </c>
      <c r="Y132" s="1211">
        <f>EAST!Y132+WEST!Y132+NORTH!Y132+SOUTH!Y132</f>
        <v>0</v>
      </c>
      <c r="Z132" s="1204">
        <f>EAST!Z132+WEST!Z132+NORTH!Z132+SOUTH!Z132</f>
        <v>0</v>
      </c>
      <c r="AA132" s="1211">
        <f>EAST!AA132+WEST!AA132+NORTH!AA132+SOUTH!AA132</f>
        <v>0</v>
      </c>
      <c r="AB132" s="1204">
        <f>EAST!AB132+WEST!AB132+NORTH!AB132+SOUTH!AB132</f>
        <v>0</v>
      </c>
      <c r="AC132" s="1218"/>
      <c r="AD132" s="1197" t="b">
        <f t="shared" si="21"/>
        <v>1</v>
      </c>
      <c r="AE132" s="1197" t="b">
        <f t="shared" si="22"/>
        <v>1</v>
      </c>
    </row>
    <row r="133" spans="1:31" ht="58.5">
      <c r="A133" s="1204">
        <f t="shared" si="60"/>
        <v>3.2899999999999991</v>
      </c>
      <c r="B133" s="1232" t="s">
        <v>200</v>
      </c>
      <c r="C133" s="1214">
        <f>SUM(EAST:SOUTH!C133)</f>
        <v>0</v>
      </c>
      <c r="D133" s="1215">
        <f>SUM(EAST:SOUTH!D133)</f>
        <v>0</v>
      </c>
      <c r="E133" s="1214">
        <f>SUM(EAST:SOUTH!E133)</f>
        <v>0</v>
      </c>
      <c r="F133" s="1216">
        <f>SUM(EAST:SOUTH!F133)</f>
        <v>0</v>
      </c>
      <c r="G133" s="1217"/>
      <c r="H133" s="1217"/>
      <c r="I133" s="1214">
        <f t="shared" si="19"/>
        <v>0</v>
      </c>
      <c r="J133" s="1216">
        <f t="shared" si="20"/>
        <v>0</v>
      </c>
      <c r="K133" s="1214">
        <f>EAST!K133+WEST!K133+NORTH!K133+SOUTH!K133</f>
        <v>0</v>
      </c>
      <c r="L133" s="1216">
        <f>EAST!L133+WEST!L133+NORTH!L133+SOUTH!L133</f>
        <v>0</v>
      </c>
      <c r="M133" s="1219"/>
      <c r="N133" s="1219"/>
      <c r="O133" s="1220">
        <v>1.25</v>
      </c>
      <c r="P133" s="1214">
        <f>EAST!P133+WEST!P133+NORTH!P133+SOUTH!P133</f>
        <v>0</v>
      </c>
      <c r="Q133" s="1216">
        <f>EAST!Q133+WEST!Q133+NORTH!Q133+SOUTH!Q133</f>
        <v>0</v>
      </c>
      <c r="R133" s="1214">
        <f>EAST!R133+WEST!R133+NORTH!R133+SOUTH!R133</f>
        <v>0</v>
      </c>
      <c r="S133" s="1216">
        <f>EAST!S133+WEST!S133+NORTH!S133+SOUTH!S133</f>
        <v>0</v>
      </c>
      <c r="T133" s="1214"/>
      <c r="U133" s="1216">
        <f>EAST!U133+WEST!U133+NORTH!U133+SOUTH!U133</f>
        <v>0</v>
      </c>
      <c r="V133" s="1219"/>
      <c r="W133" s="1219"/>
      <c r="X133" s="1220">
        <v>1.25</v>
      </c>
      <c r="Y133" s="1211">
        <f>EAST!Y133+WEST!Y133+NORTH!Y133+SOUTH!Y133</f>
        <v>0</v>
      </c>
      <c r="Z133" s="1204">
        <f>EAST!Z133+WEST!Z133+NORTH!Z133+SOUTH!Z133</f>
        <v>0</v>
      </c>
      <c r="AA133" s="1211">
        <f>EAST!AA133+WEST!AA133+NORTH!AA133+SOUTH!AA133</f>
        <v>0</v>
      </c>
      <c r="AB133" s="1204">
        <f>EAST!AB133+WEST!AB133+NORTH!AB133+SOUTH!AB133</f>
        <v>0</v>
      </c>
      <c r="AC133" s="1218"/>
      <c r="AD133" s="1197" t="b">
        <f t="shared" si="21"/>
        <v>1</v>
      </c>
      <c r="AE133" s="1197" t="b">
        <f t="shared" si="22"/>
        <v>1</v>
      </c>
    </row>
    <row r="134" spans="1:31" ht="39">
      <c r="A134" s="1204">
        <f t="shared" si="60"/>
        <v>3.2999999999999989</v>
      </c>
      <c r="B134" s="1232" t="s">
        <v>250</v>
      </c>
      <c r="C134" s="1214">
        <f>SUM(EAST:SOUTH!C134)</f>
        <v>0</v>
      </c>
      <c r="D134" s="1215">
        <f>SUM(EAST:SOUTH!D134)</f>
        <v>0</v>
      </c>
      <c r="E134" s="1214">
        <f>SUM(EAST:SOUTH!E134)</f>
        <v>0</v>
      </c>
      <c r="F134" s="1216">
        <f>SUM(EAST:SOUTH!F134)</f>
        <v>0</v>
      </c>
      <c r="G134" s="1217"/>
      <c r="H134" s="1217"/>
      <c r="I134" s="1214">
        <f t="shared" si="19"/>
        <v>0</v>
      </c>
      <c r="J134" s="1216">
        <f t="shared" si="20"/>
        <v>0</v>
      </c>
      <c r="K134" s="1214">
        <f>EAST!K134+WEST!K134+NORTH!K134+SOUTH!K134</f>
        <v>0</v>
      </c>
      <c r="L134" s="1216">
        <f>EAST!L134+WEST!L134+NORTH!L134+SOUTH!L134</f>
        <v>0</v>
      </c>
      <c r="M134" s="1219"/>
      <c r="N134" s="1219"/>
      <c r="O134" s="1220">
        <v>0.75</v>
      </c>
      <c r="P134" s="1214">
        <f>EAST!P134+WEST!P134+NORTH!P134+SOUTH!P134</f>
        <v>0</v>
      </c>
      <c r="Q134" s="1216">
        <f>EAST!Q134+WEST!Q134+NORTH!Q134+SOUTH!Q134</f>
        <v>0</v>
      </c>
      <c r="R134" s="1214">
        <f>EAST!R134+WEST!R134+NORTH!R134+SOUTH!R134</f>
        <v>0</v>
      </c>
      <c r="S134" s="1216">
        <f>EAST!S134+WEST!S134+NORTH!S134+SOUTH!S134</f>
        <v>0</v>
      </c>
      <c r="T134" s="1214"/>
      <c r="U134" s="1216">
        <f>EAST!U134+WEST!U134+NORTH!U134+SOUTH!U134</f>
        <v>0</v>
      </c>
      <c r="V134" s="1219"/>
      <c r="W134" s="1219"/>
      <c r="X134" s="1220">
        <v>0.75</v>
      </c>
      <c r="Y134" s="1211">
        <f>EAST!Y134+WEST!Y134+NORTH!Y134+SOUTH!Y134</f>
        <v>0</v>
      </c>
      <c r="Z134" s="1204">
        <f>EAST!Z134+WEST!Z134+NORTH!Z134+SOUTH!Z134</f>
        <v>0</v>
      </c>
      <c r="AA134" s="1211">
        <f>EAST!AA134+WEST!AA134+NORTH!AA134+SOUTH!AA134</f>
        <v>0</v>
      </c>
      <c r="AB134" s="1204">
        <f>EAST!AB134+WEST!AB134+NORTH!AB134+SOUTH!AB134</f>
        <v>0</v>
      </c>
      <c r="AC134" s="1218"/>
      <c r="AD134" s="1197" t="b">
        <f t="shared" si="21"/>
        <v>1</v>
      </c>
      <c r="AE134" s="1197" t="b">
        <f t="shared" si="22"/>
        <v>1</v>
      </c>
    </row>
    <row r="135" spans="1:31" ht="39">
      <c r="A135" s="1204">
        <f t="shared" si="60"/>
        <v>3.3099999999999987</v>
      </c>
      <c r="B135" s="1232" t="s">
        <v>251</v>
      </c>
      <c r="C135" s="1214">
        <f>SUM(EAST:SOUTH!C135)</f>
        <v>0</v>
      </c>
      <c r="D135" s="1215">
        <f>SUM(EAST:SOUTH!D135)</f>
        <v>0</v>
      </c>
      <c r="E135" s="1214">
        <f>SUM(EAST:SOUTH!E135)</f>
        <v>0</v>
      </c>
      <c r="F135" s="1216">
        <f>SUM(EAST:SOUTH!F135)</f>
        <v>0</v>
      </c>
      <c r="G135" s="1217"/>
      <c r="H135" s="1217"/>
      <c r="I135" s="1214">
        <f t="shared" si="19"/>
        <v>0</v>
      </c>
      <c r="J135" s="1216">
        <f t="shared" si="20"/>
        <v>0</v>
      </c>
      <c r="K135" s="1214">
        <f>EAST!K135+WEST!K135+NORTH!K135+SOUTH!K135</f>
        <v>0</v>
      </c>
      <c r="L135" s="1216">
        <f>EAST!L135+WEST!L135+NORTH!L135+SOUTH!L135</f>
        <v>0</v>
      </c>
      <c r="M135" s="1219"/>
      <c r="N135" s="1219"/>
      <c r="O135" s="1220">
        <v>0.75</v>
      </c>
      <c r="P135" s="1214">
        <f>EAST!P135+WEST!P135+NORTH!P135+SOUTH!P135</f>
        <v>0</v>
      </c>
      <c r="Q135" s="1216">
        <f>EAST!Q135+WEST!Q135+NORTH!Q135+SOUTH!Q135</f>
        <v>0</v>
      </c>
      <c r="R135" s="1214">
        <f>EAST!R135+WEST!R135+NORTH!R135+SOUTH!R135</f>
        <v>0</v>
      </c>
      <c r="S135" s="1216">
        <f>EAST!S135+WEST!S135+NORTH!S135+SOUTH!S135</f>
        <v>0</v>
      </c>
      <c r="T135" s="1214"/>
      <c r="U135" s="1216">
        <f>EAST!U135+WEST!U135+NORTH!U135+SOUTH!U135</f>
        <v>0</v>
      </c>
      <c r="V135" s="1219"/>
      <c r="W135" s="1219"/>
      <c r="X135" s="1220">
        <v>0.75</v>
      </c>
      <c r="Y135" s="1211">
        <f>EAST!Y135+WEST!Y135+NORTH!Y135+SOUTH!Y135</f>
        <v>0</v>
      </c>
      <c r="Z135" s="1204">
        <f>EAST!Z135+WEST!Z135+NORTH!Z135+SOUTH!Z135</f>
        <v>0</v>
      </c>
      <c r="AA135" s="1211">
        <f>EAST!AA135+WEST!AA135+NORTH!AA135+SOUTH!AA135</f>
        <v>0</v>
      </c>
      <c r="AB135" s="1204">
        <f>EAST!AB135+WEST!AB135+NORTH!AB135+SOUTH!AB135</f>
        <v>0</v>
      </c>
      <c r="AC135" s="1218"/>
      <c r="AD135" s="1197" t="b">
        <f t="shared" si="21"/>
        <v>1</v>
      </c>
      <c r="AE135" s="1197" t="b">
        <f t="shared" si="22"/>
        <v>1</v>
      </c>
    </row>
    <row r="136" spans="1:31" ht="39">
      <c r="A136" s="1204">
        <f t="shared" si="60"/>
        <v>3.3199999999999985</v>
      </c>
      <c r="B136" s="1232" t="s">
        <v>252</v>
      </c>
      <c r="C136" s="1214">
        <f>SUM(EAST:SOUTH!C136)</f>
        <v>0</v>
      </c>
      <c r="D136" s="1215">
        <f>SUM(EAST:SOUTH!D136)</f>
        <v>0</v>
      </c>
      <c r="E136" s="1214">
        <f>SUM(EAST:SOUTH!E136)</f>
        <v>0</v>
      </c>
      <c r="F136" s="1216">
        <f>SUM(EAST:SOUTH!F136)</f>
        <v>0</v>
      </c>
      <c r="G136" s="1217"/>
      <c r="H136" s="1217"/>
      <c r="I136" s="1214">
        <f t="shared" ref="I136:I199" si="61">C136-E136</f>
        <v>0</v>
      </c>
      <c r="J136" s="1216">
        <f t="shared" ref="J136:J199" si="62">D136-F136</f>
        <v>0</v>
      </c>
      <c r="K136" s="1214">
        <f>EAST!K136+WEST!K136+NORTH!K136+SOUTH!K136</f>
        <v>0</v>
      </c>
      <c r="L136" s="1216">
        <f>EAST!L136+WEST!L136+NORTH!L136+SOUTH!L136</f>
        <v>0</v>
      </c>
      <c r="M136" s="1219"/>
      <c r="N136" s="1219"/>
      <c r="O136" s="1220">
        <v>0.2</v>
      </c>
      <c r="P136" s="1214">
        <f>EAST!P136+WEST!P136+NORTH!P136+SOUTH!P136</f>
        <v>0</v>
      </c>
      <c r="Q136" s="1216">
        <f>EAST!Q136+WEST!Q136+NORTH!Q136+SOUTH!Q136</f>
        <v>0</v>
      </c>
      <c r="R136" s="1214">
        <f>EAST!R136+WEST!R136+NORTH!R136+SOUTH!R136</f>
        <v>0</v>
      </c>
      <c r="S136" s="1216">
        <f>EAST!S136+WEST!S136+NORTH!S136+SOUTH!S136</f>
        <v>0</v>
      </c>
      <c r="T136" s="1214"/>
      <c r="U136" s="1216">
        <f>EAST!U136+WEST!U136+NORTH!U136+SOUTH!U136</f>
        <v>0</v>
      </c>
      <c r="V136" s="1219"/>
      <c r="W136" s="1219"/>
      <c r="X136" s="1220">
        <v>0.2</v>
      </c>
      <c r="Y136" s="1211">
        <f>EAST!Y136+WEST!Y136+NORTH!Y136+SOUTH!Y136</f>
        <v>0</v>
      </c>
      <c r="Z136" s="1204">
        <f>EAST!Z136+WEST!Z136+NORTH!Z136+SOUTH!Z136</f>
        <v>0</v>
      </c>
      <c r="AA136" s="1211">
        <f>EAST!AA136+WEST!AA136+NORTH!AA136+SOUTH!AA136</f>
        <v>0</v>
      </c>
      <c r="AB136" s="1204">
        <f>EAST!AB136+WEST!AB136+NORTH!AB136+SOUTH!AB136</f>
        <v>0</v>
      </c>
      <c r="AC136" s="1218"/>
      <c r="AD136" s="1197" t="b">
        <f t="shared" ref="AD136:AD199" si="63">+X136*Y136=Z136</f>
        <v>1</v>
      </c>
      <c r="AE136" s="1197" t="b">
        <f t="shared" ref="AE136:AE199" si="64">+U136+Z136=AB136</f>
        <v>1</v>
      </c>
    </row>
    <row r="137" spans="1:31" ht="39">
      <c r="A137" s="1204">
        <f t="shared" si="60"/>
        <v>3.3299999999999983</v>
      </c>
      <c r="B137" s="1232" t="s">
        <v>253</v>
      </c>
      <c r="C137" s="1214">
        <f>SUM(EAST:SOUTH!C137)</f>
        <v>0</v>
      </c>
      <c r="D137" s="1215">
        <f>SUM(EAST:SOUTH!D137)</f>
        <v>0</v>
      </c>
      <c r="E137" s="1214">
        <f>SUM(EAST:SOUTH!E137)</f>
        <v>0</v>
      </c>
      <c r="F137" s="1216">
        <f>SUM(EAST:SOUTH!F137)</f>
        <v>0</v>
      </c>
      <c r="G137" s="1217"/>
      <c r="H137" s="1217"/>
      <c r="I137" s="1214">
        <f t="shared" si="61"/>
        <v>0</v>
      </c>
      <c r="J137" s="1216">
        <f t="shared" si="62"/>
        <v>0</v>
      </c>
      <c r="K137" s="1214">
        <f>EAST!K137+WEST!K137+NORTH!K137+SOUTH!K137</f>
        <v>0</v>
      </c>
      <c r="L137" s="1216">
        <f>EAST!L137+WEST!L137+NORTH!L137+SOUTH!L137</f>
        <v>0</v>
      </c>
      <c r="M137" s="1219"/>
      <c r="N137" s="1219"/>
      <c r="O137" s="1220">
        <v>0.2</v>
      </c>
      <c r="P137" s="1214">
        <f>EAST!P137+WEST!P137+NORTH!P137+SOUTH!P137</f>
        <v>0</v>
      </c>
      <c r="Q137" s="1216">
        <f>EAST!Q137+WEST!Q137+NORTH!Q137+SOUTH!Q137</f>
        <v>0</v>
      </c>
      <c r="R137" s="1214">
        <f>EAST!R137+WEST!R137+NORTH!R137+SOUTH!R137</f>
        <v>0</v>
      </c>
      <c r="S137" s="1216">
        <f>EAST!S137+WEST!S137+NORTH!S137+SOUTH!S137</f>
        <v>0</v>
      </c>
      <c r="T137" s="1214"/>
      <c r="U137" s="1216">
        <f>EAST!U137+WEST!U137+NORTH!U137+SOUTH!U137</f>
        <v>0</v>
      </c>
      <c r="V137" s="1219"/>
      <c r="W137" s="1219"/>
      <c r="X137" s="1220">
        <v>0.2</v>
      </c>
      <c r="Y137" s="1211">
        <f>EAST!Y137+WEST!Y137+NORTH!Y137+SOUTH!Y137</f>
        <v>0</v>
      </c>
      <c r="Z137" s="1204">
        <f>EAST!Z137+WEST!Z137+NORTH!Z137+SOUTH!Z137</f>
        <v>0</v>
      </c>
      <c r="AA137" s="1211">
        <f>EAST!AA137+WEST!AA137+NORTH!AA137+SOUTH!AA137</f>
        <v>0</v>
      </c>
      <c r="AB137" s="1204">
        <f>EAST!AB137+WEST!AB137+NORTH!AB137+SOUTH!AB137</f>
        <v>0</v>
      </c>
      <c r="AC137" s="1218"/>
      <c r="AD137" s="1197" t="b">
        <f t="shared" si="63"/>
        <v>1</v>
      </c>
      <c r="AE137" s="1197" t="b">
        <f t="shared" si="64"/>
        <v>1</v>
      </c>
    </row>
    <row r="138" spans="1:31" ht="39">
      <c r="A138" s="1204">
        <f t="shared" si="60"/>
        <v>3.3399999999999981</v>
      </c>
      <c r="B138" s="1232" t="s">
        <v>231</v>
      </c>
      <c r="C138" s="1214">
        <f>SUM(EAST:SOUTH!C138)</f>
        <v>0</v>
      </c>
      <c r="D138" s="1215">
        <f>SUM(EAST:SOUTH!D138)</f>
        <v>0</v>
      </c>
      <c r="E138" s="1214">
        <f>SUM(EAST:SOUTH!E138)</f>
        <v>0</v>
      </c>
      <c r="F138" s="1216">
        <f>SUM(EAST:SOUTH!F138)</f>
        <v>0</v>
      </c>
      <c r="G138" s="1217"/>
      <c r="H138" s="1217"/>
      <c r="I138" s="1214">
        <f t="shared" si="61"/>
        <v>0</v>
      </c>
      <c r="J138" s="1216">
        <f t="shared" si="62"/>
        <v>0</v>
      </c>
      <c r="K138" s="1214">
        <f>EAST!K138+WEST!K138+NORTH!K138+SOUTH!K138</f>
        <v>0</v>
      </c>
      <c r="L138" s="1216">
        <f>EAST!L138+WEST!L138+NORTH!L138+SOUTH!L138</f>
        <v>0</v>
      </c>
      <c r="M138" s="1219"/>
      <c r="N138" s="1219"/>
      <c r="O138" s="1220"/>
      <c r="P138" s="1214">
        <f>EAST!P138+WEST!P138+NORTH!P138+SOUTH!P138</f>
        <v>0</v>
      </c>
      <c r="Q138" s="1216">
        <f>EAST!Q138+WEST!Q138+NORTH!Q138+SOUTH!Q138</f>
        <v>0</v>
      </c>
      <c r="R138" s="1214">
        <f>EAST!R138+WEST!R138+NORTH!R138+SOUTH!R138</f>
        <v>0</v>
      </c>
      <c r="S138" s="1216">
        <f>EAST!S138+WEST!S138+NORTH!S138+SOUTH!S138</f>
        <v>0</v>
      </c>
      <c r="T138" s="1214"/>
      <c r="U138" s="1216">
        <f>EAST!U138+WEST!U138+NORTH!U138+SOUTH!U138</f>
        <v>0</v>
      </c>
      <c r="V138" s="1219"/>
      <c r="W138" s="1219"/>
      <c r="X138" s="1220"/>
      <c r="Y138" s="1211">
        <f>EAST!Y138+WEST!Y138+NORTH!Y138+SOUTH!Y138</f>
        <v>0</v>
      </c>
      <c r="Z138" s="1204">
        <f>EAST!Z138+WEST!Z138+NORTH!Z138+SOUTH!Z138</f>
        <v>0</v>
      </c>
      <c r="AA138" s="1211">
        <f>EAST!AA138+WEST!AA138+NORTH!AA138+SOUTH!AA138</f>
        <v>0</v>
      </c>
      <c r="AB138" s="1204">
        <f>EAST!AB138+WEST!AB138+NORTH!AB138+SOUTH!AB138</f>
        <v>0</v>
      </c>
      <c r="AC138" s="1218"/>
      <c r="AD138" s="1197" t="b">
        <f t="shared" si="63"/>
        <v>1</v>
      </c>
      <c r="AE138" s="1197" t="b">
        <f t="shared" si="64"/>
        <v>1</v>
      </c>
    </row>
    <row r="139" spans="1:31" ht="39">
      <c r="A139" s="1204">
        <v>3.35</v>
      </c>
      <c r="B139" s="1232" t="s">
        <v>254</v>
      </c>
      <c r="C139" s="1214">
        <f>SUM(EAST:SOUTH!C139)</f>
        <v>0</v>
      </c>
      <c r="D139" s="1215">
        <f>SUM(EAST:SOUTH!D139)</f>
        <v>0</v>
      </c>
      <c r="E139" s="1214">
        <f>SUM(EAST:SOUTH!E139)</f>
        <v>0</v>
      </c>
      <c r="F139" s="1216">
        <f>SUM(EAST:SOUTH!F139)</f>
        <v>0</v>
      </c>
      <c r="G139" s="1217"/>
      <c r="H139" s="1217"/>
      <c r="I139" s="1214">
        <f t="shared" si="61"/>
        <v>0</v>
      </c>
      <c r="J139" s="1216">
        <f t="shared" si="62"/>
        <v>0</v>
      </c>
      <c r="K139" s="1214">
        <f>EAST!K139+WEST!K139+NORTH!K139+SOUTH!K139</f>
        <v>0</v>
      </c>
      <c r="L139" s="1216">
        <f>EAST!L139+WEST!L139+NORTH!L139+SOUTH!L139</f>
        <v>0</v>
      </c>
      <c r="M139" s="1219"/>
      <c r="N139" s="1219"/>
      <c r="O139" s="1220">
        <v>0.5</v>
      </c>
      <c r="P139" s="1214">
        <f>EAST!P139+WEST!P139+NORTH!P139+SOUTH!P139</f>
        <v>0</v>
      </c>
      <c r="Q139" s="1216">
        <f>EAST!Q139+WEST!Q139+NORTH!Q139+SOUTH!Q139</f>
        <v>0</v>
      </c>
      <c r="R139" s="1214">
        <f>EAST!R139+WEST!R139+NORTH!R139+SOUTH!R139</f>
        <v>0</v>
      </c>
      <c r="S139" s="1216">
        <f>EAST!S139+WEST!S139+NORTH!S139+SOUTH!S139</f>
        <v>0</v>
      </c>
      <c r="T139" s="1214"/>
      <c r="U139" s="1216">
        <f>EAST!U139+WEST!U139+NORTH!U139+SOUTH!U139</f>
        <v>0</v>
      </c>
      <c r="V139" s="1219"/>
      <c r="W139" s="1219"/>
      <c r="X139" s="1220">
        <v>0.5</v>
      </c>
      <c r="Y139" s="1211">
        <f>EAST!Y139+WEST!Y139+NORTH!Y139+SOUTH!Y139</f>
        <v>0</v>
      </c>
      <c r="Z139" s="1204">
        <f>EAST!Z139+WEST!Z139+NORTH!Z139+SOUTH!Z139</f>
        <v>0</v>
      </c>
      <c r="AA139" s="1211">
        <f>EAST!AA139+WEST!AA139+NORTH!AA139+SOUTH!AA139</f>
        <v>0</v>
      </c>
      <c r="AB139" s="1204">
        <f>EAST!AB139+WEST!AB139+NORTH!AB139+SOUTH!AB139</f>
        <v>0</v>
      </c>
      <c r="AC139" s="1218"/>
      <c r="AD139" s="1197" t="b">
        <f t="shared" si="63"/>
        <v>1</v>
      </c>
      <c r="AE139" s="1197" t="b">
        <f t="shared" si="64"/>
        <v>1</v>
      </c>
    </row>
    <row r="140" spans="1:31" ht="58.5">
      <c r="A140" s="1204">
        <v>3.36</v>
      </c>
      <c r="B140" s="1232" t="s">
        <v>232</v>
      </c>
      <c r="C140" s="1214">
        <f>SUM(EAST:SOUTH!C140)</f>
        <v>0</v>
      </c>
      <c r="D140" s="1215">
        <f>SUM(EAST:SOUTH!D140)</f>
        <v>0</v>
      </c>
      <c r="E140" s="1214">
        <f>SUM(EAST:SOUTH!E140)</f>
        <v>0</v>
      </c>
      <c r="F140" s="1216">
        <f>SUM(EAST:SOUTH!F140)</f>
        <v>0</v>
      </c>
      <c r="G140" s="1217"/>
      <c r="H140" s="1217"/>
      <c r="I140" s="1214">
        <f t="shared" si="61"/>
        <v>0</v>
      </c>
      <c r="J140" s="1216">
        <f t="shared" si="62"/>
        <v>0</v>
      </c>
      <c r="K140" s="1214">
        <f>EAST!K140+WEST!K140+NORTH!K140+SOUTH!K140</f>
        <v>0</v>
      </c>
      <c r="L140" s="1216">
        <f>EAST!L140+WEST!L140+NORTH!L140+SOUTH!L140</f>
        <v>0</v>
      </c>
      <c r="M140" s="1219"/>
      <c r="N140" s="1219"/>
      <c r="O140" s="1220">
        <v>0.2</v>
      </c>
      <c r="P140" s="1214">
        <f>EAST!P140+WEST!P140+NORTH!P140+SOUTH!P140</f>
        <v>0</v>
      </c>
      <c r="Q140" s="1216">
        <f>EAST!Q140+WEST!Q140+NORTH!Q140+SOUTH!Q140</f>
        <v>0</v>
      </c>
      <c r="R140" s="1214">
        <f>EAST!R140+WEST!R140+NORTH!R140+SOUTH!R140</f>
        <v>0</v>
      </c>
      <c r="S140" s="1216">
        <f>EAST!S140+WEST!S140+NORTH!S140+SOUTH!S140</f>
        <v>0</v>
      </c>
      <c r="T140" s="1214"/>
      <c r="U140" s="1216">
        <f>EAST!U140+WEST!U140+NORTH!U140+SOUTH!U140</f>
        <v>0</v>
      </c>
      <c r="V140" s="1219"/>
      <c r="W140" s="1219"/>
      <c r="X140" s="1220">
        <v>0.2</v>
      </c>
      <c r="Y140" s="1211">
        <f>EAST!Y140+WEST!Y140+NORTH!Y140+SOUTH!Y140</f>
        <v>0</v>
      </c>
      <c r="Z140" s="1204">
        <f>EAST!Z140+WEST!Z140+NORTH!Z140+SOUTH!Z140</f>
        <v>0</v>
      </c>
      <c r="AA140" s="1211">
        <f>EAST!AA140+WEST!AA140+NORTH!AA140+SOUTH!AA140</f>
        <v>0</v>
      </c>
      <c r="AB140" s="1204">
        <f>EAST!AB140+WEST!AB140+NORTH!AB140+SOUTH!AB140</f>
        <v>0</v>
      </c>
      <c r="AC140" s="1218"/>
      <c r="AD140" s="1197" t="b">
        <f t="shared" si="63"/>
        <v>1</v>
      </c>
      <c r="AE140" s="1197" t="b">
        <f t="shared" si="64"/>
        <v>1</v>
      </c>
    </row>
    <row r="141" spans="1:31" s="1231" customFormat="1">
      <c r="A141" s="1200"/>
      <c r="B141" s="1205" t="s">
        <v>234</v>
      </c>
      <c r="C141" s="1214">
        <f>SUM(EAST:SOUTH!C141)</f>
        <v>0</v>
      </c>
      <c r="D141" s="1215">
        <f>SUM(EAST:SOUTH!D141)</f>
        <v>0</v>
      </c>
      <c r="E141" s="1214">
        <f>SUM(EAST:SOUTH!E141)</f>
        <v>0</v>
      </c>
      <c r="F141" s="1216">
        <f>SUM(EAST:SOUTH!F141)</f>
        <v>0</v>
      </c>
      <c r="G141" s="1217"/>
      <c r="H141" s="1217"/>
      <c r="I141" s="1214">
        <f t="shared" si="61"/>
        <v>0</v>
      </c>
      <c r="J141" s="1216">
        <f t="shared" si="62"/>
        <v>0</v>
      </c>
      <c r="K141" s="1239">
        <f t="shared" ref="K141:S141" si="65">SUM(K119:K140)</f>
        <v>0</v>
      </c>
      <c r="L141" s="1210">
        <f t="shared" si="65"/>
        <v>0</v>
      </c>
      <c r="M141" s="1239">
        <f t="shared" si="65"/>
        <v>0</v>
      </c>
      <c r="N141" s="1239">
        <f t="shared" si="65"/>
        <v>0</v>
      </c>
      <c r="O141" s="1239"/>
      <c r="P141" s="1239">
        <f t="shared" si="65"/>
        <v>0</v>
      </c>
      <c r="Q141" s="1210">
        <f t="shared" si="65"/>
        <v>0</v>
      </c>
      <c r="R141" s="1239">
        <f t="shared" si="65"/>
        <v>0</v>
      </c>
      <c r="S141" s="1210">
        <f t="shared" si="65"/>
        <v>0</v>
      </c>
      <c r="T141" s="1239"/>
      <c r="U141" s="1210">
        <f t="shared" ref="U141:W141" si="66">SUM(U119:U140)</f>
        <v>0</v>
      </c>
      <c r="V141" s="1239">
        <f t="shared" si="66"/>
        <v>0</v>
      </c>
      <c r="W141" s="1239">
        <f t="shared" si="66"/>
        <v>0</v>
      </c>
      <c r="X141" s="1239"/>
      <c r="Y141" s="1198">
        <f t="shared" ref="Y141:AB141" si="67">SUM(Y119:Y140)</f>
        <v>0</v>
      </c>
      <c r="Z141" s="1200">
        <f t="shared" si="67"/>
        <v>0</v>
      </c>
      <c r="AA141" s="1198">
        <f t="shared" si="67"/>
        <v>0</v>
      </c>
      <c r="AB141" s="1200">
        <f t="shared" si="67"/>
        <v>0</v>
      </c>
      <c r="AC141" s="1240"/>
      <c r="AD141" s="1197" t="b">
        <f t="shared" si="63"/>
        <v>1</v>
      </c>
      <c r="AE141" s="1197" t="b">
        <f t="shared" si="64"/>
        <v>1</v>
      </c>
    </row>
    <row r="142" spans="1:31" s="1231" customFormat="1" ht="39">
      <c r="A142" s="1200"/>
      <c r="B142" s="1205" t="s">
        <v>238</v>
      </c>
      <c r="C142" s="1214">
        <f>SUM(EAST:SOUTH!C142)</f>
        <v>0</v>
      </c>
      <c r="D142" s="1215">
        <f>SUM(EAST:SOUTH!D142)</f>
        <v>0</v>
      </c>
      <c r="E142" s="1214">
        <f>SUM(EAST:SOUTH!E142)</f>
        <v>0</v>
      </c>
      <c r="F142" s="1216">
        <f>SUM(EAST:SOUTH!F142)</f>
        <v>0</v>
      </c>
      <c r="G142" s="1217"/>
      <c r="H142" s="1217"/>
      <c r="I142" s="1214">
        <f t="shared" si="61"/>
        <v>0</v>
      </c>
      <c r="J142" s="1216">
        <f t="shared" si="62"/>
        <v>0</v>
      </c>
      <c r="K142" s="1239">
        <f t="shared" ref="K142:S142" si="68">K141+K117</f>
        <v>0</v>
      </c>
      <c r="L142" s="1210">
        <f t="shared" si="68"/>
        <v>0</v>
      </c>
      <c r="M142" s="1239">
        <f t="shared" si="68"/>
        <v>0</v>
      </c>
      <c r="N142" s="1239">
        <f t="shared" si="68"/>
        <v>0</v>
      </c>
      <c r="O142" s="1239"/>
      <c r="P142" s="1239">
        <f t="shared" si="68"/>
        <v>0</v>
      </c>
      <c r="Q142" s="1210">
        <f t="shared" si="68"/>
        <v>0</v>
      </c>
      <c r="R142" s="1239">
        <f t="shared" si="68"/>
        <v>0</v>
      </c>
      <c r="S142" s="1210">
        <f t="shared" si="68"/>
        <v>0</v>
      </c>
      <c r="T142" s="1239"/>
      <c r="U142" s="1210">
        <f t="shared" ref="U142:W142" si="69">U141+U117</f>
        <v>0</v>
      </c>
      <c r="V142" s="1239">
        <f t="shared" si="69"/>
        <v>0</v>
      </c>
      <c r="W142" s="1239">
        <f t="shared" si="69"/>
        <v>0</v>
      </c>
      <c r="X142" s="1239"/>
      <c r="Y142" s="1198">
        <f t="shared" ref="Y142:AB142" si="70">Y141+Y117</f>
        <v>0</v>
      </c>
      <c r="Z142" s="1200">
        <f t="shared" si="70"/>
        <v>0</v>
      </c>
      <c r="AA142" s="1198">
        <f t="shared" si="70"/>
        <v>0</v>
      </c>
      <c r="AB142" s="1200">
        <f t="shared" si="70"/>
        <v>0</v>
      </c>
      <c r="AC142" s="1240"/>
      <c r="AD142" s="1197" t="b">
        <f t="shared" si="63"/>
        <v>1</v>
      </c>
      <c r="AE142" s="1197" t="b">
        <f t="shared" si="64"/>
        <v>1</v>
      </c>
    </row>
    <row r="143" spans="1:31" s="1231" customFormat="1">
      <c r="A143" s="1200"/>
      <c r="B143" s="1241" t="s">
        <v>269</v>
      </c>
      <c r="C143" s="1239">
        <f>SUM(EAST:SOUTH!C143)</f>
        <v>55</v>
      </c>
      <c r="D143" s="1209">
        <f>SUM(EAST:SOUTH!D143)</f>
        <v>25.452500000000001</v>
      </c>
      <c r="E143" s="1239">
        <f>SUM(EAST:SOUTH!E143)</f>
        <v>55</v>
      </c>
      <c r="F143" s="1210">
        <f>SUM(EAST:SOUTH!F143)</f>
        <v>25.452500000000001</v>
      </c>
      <c r="G143" s="1217"/>
      <c r="H143" s="1217"/>
      <c r="I143" s="1239">
        <f t="shared" ref="I143:N143" si="71">I110+I142</f>
        <v>0</v>
      </c>
      <c r="J143" s="1210">
        <f t="shared" si="71"/>
        <v>0</v>
      </c>
      <c r="K143" s="1239">
        <f t="shared" si="71"/>
        <v>0</v>
      </c>
      <c r="L143" s="1210">
        <f t="shared" si="71"/>
        <v>0</v>
      </c>
      <c r="M143" s="1239">
        <f t="shared" si="71"/>
        <v>0</v>
      </c>
      <c r="N143" s="1210">
        <f t="shared" si="71"/>
        <v>0</v>
      </c>
      <c r="O143" s="1239"/>
      <c r="P143" s="1239">
        <f t="shared" ref="P143:S143" si="72">P110+P142</f>
        <v>55</v>
      </c>
      <c r="Q143" s="1210">
        <f t="shared" si="72"/>
        <v>23.4375</v>
      </c>
      <c r="R143" s="1239">
        <f t="shared" si="72"/>
        <v>55</v>
      </c>
      <c r="S143" s="1210">
        <f t="shared" si="72"/>
        <v>23.4375</v>
      </c>
      <c r="T143" s="1239"/>
      <c r="U143" s="1210">
        <f t="shared" ref="U143:W143" si="73">U110+U142</f>
        <v>0</v>
      </c>
      <c r="V143" s="1239">
        <f t="shared" si="73"/>
        <v>0</v>
      </c>
      <c r="W143" s="1210">
        <f t="shared" si="73"/>
        <v>0</v>
      </c>
      <c r="X143" s="1239"/>
      <c r="Y143" s="1198">
        <f t="shared" ref="Y143:AB143" si="74">Y110+Y142</f>
        <v>55</v>
      </c>
      <c r="Z143" s="1200">
        <f t="shared" si="74"/>
        <v>23.4375</v>
      </c>
      <c r="AA143" s="1198">
        <f t="shared" si="74"/>
        <v>55</v>
      </c>
      <c r="AB143" s="1200">
        <f t="shared" si="74"/>
        <v>23.4375</v>
      </c>
      <c r="AC143" s="1240"/>
      <c r="AD143" s="1197"/>
      <c r="AE143" s="1197" t="b">
        <f t="shared" si="64"/>
        <v>1</v>
      </c>
    </row>
    <row r="144" spans="1:31">
      <c r="A144" s="1211">
        <v>4</v>
      </c>
      <c r="B144" s="1205" t="s">
        <v>23</v>
      </c>
      <c r="C144" s="1214">
        <f>SUM(EAST:SOUTH!C144)</f>
        <v>0</v>
      </c>
      <c r="D144" s="1215">
        <f>SUM(EAST:SOUTH!D144)</f>
        <v>0</v>
      </c>
      <c r="E144" s="1214">
        <f>SUM(EAST:SOUTH!E144)</f>
        <v>0</v>
      </c>
      <c r="F144" s="1216">
        <f>SUM(EAST:SOUTH!F144)</f>
        <v>0</v>
      </c>
      <c r="G144" s="1217"/>
      <c r="H144" s="1217"/>
      <c r="I144" s="1214">
        <f t="shared" si="61"/>
        <v>0</v>
      </c>
      <c r="J144" s="1216">
        <f t="shared" si="62"/>
        <v>0</v>
      </c>
      <c r="K144" s="1214"/>
      <c r="L144" s="1216"/>
      <c r="M144" s="1208"/>
      <c r="N144" s="1208"/>
      <c r="O144" s="1202"/>
      <c r="P144" s="1214"/>
      <c r="Q144" s="1216"/>
      <c r="R144" s="1214"/>
      <c r="S144" s="1216"/>
      <c r="T144" s="1214"/>
      <c r="U144" s="1216"/>
      <c r="V144" s="1208"/>
      <c r="W144" s="1208"/>
      <c r="X144" s="1202"/>
      <c r="Y144" s="1211"/>
      <c r="Z144" s="1204"/>
      <c r="AA144" s="1211"/>
      <c r="AB144" s="1204"/>
      <c r="AC144" s="1218"/>
      <c r="AD144" s="1197" t="b">
        <f t="shared" si="63"/>
        <v>1</v>
      </c>
      <c r="AE144" s="1197" t="b">
        <f t="shared" si="64"/>
        <v>1</v>
      </c>
    </row>
    <row r="145" spans="1:31">
      <c r="A145" s="1204">
        <v>4.01</v>
      </c>
      <c r="B145" s="1213" t="s">
        <v>24</v>
      </c>
      <c r="C145" s="1214">
        <f>SUM(EAST:SOUTH!C145)</f>
        <v>0</v>
      </c>
      <c r="D145" s="1215">
        <f>SUM(EAST:SOUTH!D145)</f>
        <v>0</v>
      </c>
      <c r="E145" s="1214">
        <f>SUM(EAST:SOUTH!E145)</f>
        <v>0</v>
      </c>
      <c r="F145" s="1216">
        <f>SUM(EAST:SOUTH!F145)</f>
        <v>0</v>
      </c>
      <c r="G145" s="1217"/>
      <c r="H145" s="1217"/>
      <c r="I145" s="1214">
        <f t="shared" si="61"/>
        <v>0</v>
      </c>
      <c r="J145" s="1216">
        <f t="shared" si="62"/>
        <v>0</v>
      </c>
      <c r="K145" s="1214">
        <f>EAST!K145+WEST!K145+NORTH!K145+SOUTH!K145</f>
        <v>0</v>
      </c>
      <c r="L145" s="1216">
        <f>EAST!L145+WEST!L145+NORTH!L145+SOUTH!L145</f>
        <v>0</v>
      </c>
      <c r="M145" s="1219"/>
      <c r="N145" s="1219"/>
      <c r="O145" s="1220">
        <v>0.03</v>
      </c>
      <c r="P145" s="1214">
        <f>EAST!P145+WEST!P145+NORTH!P145+SOUTH!P145</f>
        <v>0</v>
      </c>
      <c r="Q145" s="1216">
        <f>EAST!Q145+WEST!Q145+NORTH!Q145+SOUTH!Q145</f>
        <v>0</v>
      </c>
      <c r="R145" s="1214">
        <f>EAST!R145+WEST!R145+NORTH!R145+SOUTH!R145</f>
        <v>0</v>
      </c>
      <c r="S145" s="1216">
        <f>EAST!S145+WEST!S145+NORTH!S145+SOUTH!S145</f>
        <v>0</v>
      </c>
      <c r="T145" s="1214"/>
      <c r="U145" s="1216">
        <f>EAST!U145+WEST!U145+NORTH!U145+SOUTH!U145</f>
        <v>0</v>
      </c>
      <c r="V145" s="1219"/>
      <c r="W145" s="1219"/>
      <c r="X145" s="1220">
        <v>0.03</v>
      </c>
      <c r="Y145" s="1211">
        <f>EAST!Y145+WEST!Y145+NORTH!Y145+SOUTH!Y145</f>
        <v>0</v>
      </c>
      <c r="Z145" s="1204">
        <f>EAST!Z145+WEST!Z145+NORTH!Z145+SOUTH!Z145</f>
        <v>0</v>
      </c>
      <c r="AA145" s="1211">
        <f>EAST!AA145+WEST!AA145+NORTH!AA145+SOUTH!AA145</f>
        <v>0</v>
      </c>
      <c r="AB145" s="1204">
        <f>EAST!AB145+WEST!AB145+NORTH!AB145+SOUTH!AB145</f>
        <v>0</v>
      </c>
      <c r="AC145" s="1218"/>
      <c r="AD145" s="1197" t="b">
        <f t="shared" si="63"/>
        <v>1</v>
      </c>
      <c r="AE145" s="1197" t="b">
        <f t="shared" si="64"/>
        <v>1</v>
      </c>
    </row>
    <row r="146" spans="1:31" ht="58.5">
      <c r="A146" s="1204">
        <v>4.0199999999999996</v>
      </c>
      <c r="B146" s="1213" t="s">
        <v>25</v>
      </c>
      <c r="C146" s="1214">
        <f>SUM(EAST:SOUTH!C146)</f>
        <v>0</v>
      </c>
      <c r="D146" s="1215">
        <f>SUM(EAST:SOUTH!D146)</f>
        <v>0</v>
      </c>
      <c r="E146" s="1214">
        <f>SUM(EAST:SOUTH!E146)</f>
        <v>0</v>
      </c>
      <c r="F146" s="1216">
        <f>SUM(EAST:SOUTH!F146)</f>
        <v>0</v>
      </c>
      <c r="G146" s="1217"/>
      <c r="H146" s="1217"/>
      <c r="I146" s="1214">
        <f t="shared" si="61"/>
        <v>0</v>
      </c>
      <c r="J146" s="1216">
        <f t="shared" si="62"/>
        <v>0</v>
      </c>
      <c r="K146" s="1214">
        <f>EAST!K146+WEST!K146+NORTH!K146+SOUTH!K146</f>
        <v>0</v>
      </c>
      <c r="L146" s="1216">
        <f>EAST!L146+WEST!L146+NORTH!L146+SOUTH!L146</f>
        <v>0</v>
      </c>
      <c r="M146" s="1219"/>
      <c r="N146" s="1219"/>
      <c r="O146" s="1220">
        <v>0.03</v>
      </c>
      <c r="P146" s="1214">
        <f>EAST!P146+WEST!P146+NORTH!P146+SOUTH!P146</f>
        <v>0</v>
      </c>
      <c r="Q146" s="1216">
        <f>EAST!Q146+WEST!Q146+NORTH!Q146+SOUTH!Q146</f>
        <v>0</v>
      </c>
      <c r="R146" s="1214">
        <f>EAST!R146+WEST!R146+NORTH!R146+SOUTH!R146</f>
        <v>0</v>
      </c>
      <c r="S146" s="1216">
        <f>EAST!S146+WEST!S146+NORTH!S146+SOUTH!S146</f>
        <v>0</v>
      </c>
      <c r="T146" s="1214"/>
      <c r="U146" s="1216">
        <f>EAST!U146+WEST!U146+NORTH!U146+SOUTH!U146</f>
        <v>0</v>
      </c>
      <c r="V146" s="1219"/>
      <c r="W146" s="1219"/>
      <c r="X146" s="1220">
        <v>0.03</v>
      </c>
      <c r="Y146" s="1211">
        <f>EAST!Y146+WEST!Y146+NORTH!Y146+SOUTH!Y146</f>
        <v>0</v>
      </c>
      <c r="Z146" s="1204">
        <f>EAST!Z146+WEST!Z146+NORTH!Z146+SOUTH!Z146</f>
        <v>0</v>
      </c>
      <c r="AA146" s="1211">
        <f>EAST!AA146+WEST!AA146+NORTH!AA146+SOUTH!AA146</f>
        <v>0</v>
      </c>
      <c r="AB146" s="1204">
        <f>EAST!AB146+WEST!AB146+NORTH!AB146+SOUTH!AB146</f>
        <v>0</v>
      </c>
      <c r="AC146" s="1218"/>
      <c r="AD146" s="1197" t="b">
        <f t="shared" si="63"/>
        <v>1</v>
      </c>
      <c r="AE146" s="1197" t="b">
        <f t="shared" si="64"/>
        <v>1</v>
      </c>
    </row>
    <row r="147" spans="1:31" s="1231" customFormat="1">
      <c r="A147" s="1200"/>
      <c r="B147" s="1208" t="s">
        <v>16</v>
      </c>
      <c r="C147" s="1214">
        <f>SUM(EAST:SOUTH!C147)</f>
        <v>0</v>
      </c>
      <c r="D147" s="1215">
        <f>SUM(EAST:SOUTH!D147)</f>
        <v>0</v>
      </c>
      <c r="E147" s="1214">
        <f>SUM(EAST:SOUTH!E147)</f>
        <v>0</v>
      </c>
      <c r="F147" s="1216">
        <f>SUM(EAST:SOUTH!F147)</f>
        <v>0</v>
      </c>
      <c r="G147" s="1217"/>
      <c r="H147" s="1217"/>
      <c r="I147" s="1214">
        <f t="shared" si="61"/>
        <v>0</v>
      </c>
      <c r="J147" s="1216">
        <f t="shared" si="62"/>
        <v>0</v>
      </c>
      <c r="K147" s="1239">
        <f t="shared" ref="K147:S147" si="75">SUM(K145:K146)</f>
        <v>0</v>
      </c>
      <c r="L147" s="1210">
        <f t="shared" si="75"/>
        <v>0</v>
      </c>
      <c r="M147" s="1239">
        <f t="shared" si="75"/>
        <v>0</v>
      </c>
      <c r="N147" s="1239">
        <f t="shared" si="75"/>
        <v>0</v>
      </c>
      <c r="O147" s="1239"/>
      <c r="P147" s="1239">
        <f t="shared" si="75"/>
        <v>0</v>
      </c>
      <c r="Q147" s="1210">
        <f t="shared" si="75"/>
        <v>0</v>
      </c>
      <c r="R147" s="1239">
        <f t="shared" si="75"/>
        <v>0</v>
      </c>
      <c r="S147" s="1210">
        <f t="shared" si="75"/>
        <v>0</v>
      </c>
      <c r="T147" s="1239"/>
      <c r="U147" s="1210">
        <f t="shared" ref="U147:W147" si="76">SUM(U145:U146)</f>
        <v>0</v>
      </c>
      <c r="V147" s="1239">
        <f t="shared" si="76"/>
        <v>0</v>
      </c>
      <c r="W147" s="1239">
        <f t="shared" si="76"/>
        <v>0</v>
      </c>
      <c r="X147" s="1239"/>
      <c r="Y147" s="1198">
        <f t="shared" ref="Y147:AB147" si="77">SUM(Y145:Y146)</f>
        <v>0</v>
      </c>
      <c r="Z147" s="1200">
        <f t="shared" si="77"/>
        <v>0</v>
      </c>
      <c r="AA147" s="1198">
        <f t="shared" si="77"/>
        <v>0</v>
      </c>
      <c r="AB147" s="1200">
        <f t="shared" si="77"/>
        <v>0</v>
      </c>
      <c r="AC147" s="1240"/>
      <c r="AD147" s="1197" t="b">
        <f t="shared" si="63"/>
        <v>1</v>
      </c>
      <c r="AE147" s="1197" t="b">
        <f t="shared" si="64"/>
        <v>1</v>
      </c>
    </row>
    <row r="148" spans="1:31" ht="156">
      <c r="A148" s="1211">
        <v>5</v>
      </c>
      <c r="B148" s="1205" t="s">
        <v>310</v>
      </c>
      <c r="C148" s="1214">
        <f>SUM(EAST:SOUTH!C148)</f>
        <v>0</v>
      </c>
      <c r="D148" s="1215">
        <f>SUM(EAST:SOUTH!D148)</f>
        <v>0</v>
      </c>
      <c r="E148" s="1214">
        <f>SUM(EAST:SOUTH!E148)</f>
        <v>0</v>
      </c>
      <c r="F148" s="1216">
        <f>SUM(EAST:SOUTH!F148)</f>
        <v>0</v>
      </c>
      <c r="G148" s="1217"/>
      <c r="H148" s="1217"/>
      <c r="I148" s="1214">
        <f t="shared" si="61"/>
        <v>0</v>
      </c>
      <c r="J148" s="1216">
        <f t="shared" si="62"/>
        <v>0</v>
      </c>
      <c r="K148" s="1214"/>
      <c r="L148" s="1216"/>
      <c r="M148" s="1208"/>
      <c r="N148" s="1208"/>
      <c r="O148" s="1202"/>
      <c r="P148" s="1214"/>
      <c r="Q148" s="1216"/>
      <c r="R148" s="1214"/>
      <c r="S148" s="1216"/>
      <c r="T148" s="1214"/>
      <c r="U148" s="1216"/>
      <c r="V148" s="1208"/>
      <c r="W148" s="1208"/>
      <c r="X148" s="1202"/>
      <c r="Y148" s="1211"/>
      <c r="Z148" s="1204"/>
      <c r="AA148" s="1211"/>
      <c r="AB148" s="1204"/>
      <c r="AC148" s="1218"/>
      <c r="AD148" s="1197" t="b">
        <f t="shared" si="63"/>
        <v>1</v>
      </c>
      <c r="AE148" s="1197" t="b">
        <f t="shared" si="64"/>
        <v>1</v>
      </c>
    </row>
    <row r="149" spans="1:31" s="1231" customFormat="1">
      <c r="A149" s="1198"/>
      <c r="B149" s="1205" t="s">
        <v>36</v>
      </c>
      <c r="C149" s="1214">
        <f>SUM(EAST:SOUTH!C149)</f>
        <v>0</v>
      </c>
      <c r="D149" s="1215">
        <f>SUM(EAST:SOUTH!D149)</f>
        <v>0</v>
      </c>
      <c r="E149" s="1214">
        <f>SUM(EAST:SOUTH!E149)</f>
        <v>0</v>
      </c>
      <c r="F149" s="1216">
        <f>SUM(EAST:SOUTH!F149)</f>
        <v>0</v>
      </c>
      <c r="G149" s="1217"/>
      <c r="H149" s="1217"/>
      <c r="I149" s="1214">
        <f t="shared" si="61"/>
        <v>0</v>
      </c>
      <c r="J149" s="1216">
        <f t="shared" si="62"/>
        <v>0</v>
      </c>
      <c r="K149" s="1239">
        <f t="shared" ref="K149" si="78">SUM(I149:J149)</f>
        <v>0</v>
      </c>
      <c r="L149" s="1210">
        <f t="shared" ref="L149" si="79">SUM(J149:K149)</f>
        <v>0</v>
      </c>
      <c r="M149" s="1239">
        <f t="shared" ref="M149" si="80">SUM(K149:L149)</f>
        <v>0</v>
      </c>
      <c r="N149" s="1239">
        <f t="shared" ref="N149" si="81">SUM(L149:M149)</f>
        <v>0</v>
      </c>
      <c r="O149" s="1239"/>
      <c r="P149" s="1239">
        <f t="shared" ref="P149" si="82">SUM(N149:O149)</f>
        <v>0</v>
      </c>
      <c r="Q149" s="1210">
        <f t="shared" ref="Q149" si="83">SUM(O149:P149)</f>
        <v>0</v>
      </c>
      <c r="R149" s="1239">
        <f t="shared" ref="R149" si="84">SUM(P149:Q149)</f>
        <v>0</v>
      </c>
      <c r="S149" s="1210">
        <f t="shared" ref="S149" si="85">SUM(Q149:R149)</f>
        <v>0</v>
      </c>
      <c r="T149" s="1239"/>
      <c r="U149" s="1210">
        <f t="shared" ref="U149" si="86">SUM(S149:T149)</f>
        <v>0</v>
      </c>
      <c r="V149" s="1239">
        <f t="shared" ref="V149" si="87">SUM(T149:U149)</f>
        <v>0</v>
      </c>
      <c r="W149" s="1239">
        <f t="shared" ref="W149" si="88">SUM(U149:V149)</f>
        <v>0</v>
      </c>
      <c r="X149" s="1239"/>
      <c r="Y149" s="1198">
        <f t="shared" ref="Y149" si="89">SUM(W149:X149)</f>
        <v>0</v>
      </c>
      <c r="Z149" s="1200">
        <f t="shared" ref="Z149" si="90">SUM(X149:Y149)</f>
        <v>0</v>
      </c>
      <c r="AA149" s="1198">
        <f t="shared" ref="AA149" si="91">SUM(Y149:Z149)</f>
        <v>0</v>
      </c>
      <c r="AB149" s="1200">
        <f t="shared" ref="AB149" si="92">SUM(Z149:AA149)</f>
        <v>0</v>
      </c>
      <c r="AC149" s="1240"/>
      <c r="AD149" s="1197" t="b">
        <f t="shared" si="63"/>
        <v>1</v>
      </c>
      <c r="AE149" s="1197" t="b">
        <f t="shared" si="64"/>
        <v>1</v>
      </c>
    </row>
    <row r="150" spans="1:31" ht="58.5">
      <c r="A150" s="1211">
        <f>+A148+1</f>
        <v>6</v>
      </c>
      <c r="B150" s="1205" t="s">
        <v>26</v>
      </c>
      <c r="C150" s="1214">
        <f>SUM(EAST:SOUTH!C150)</f>
        <v>0</v>
      </c>
      <c r="D150" s="1215">
        <f>SUM(EAST:SOUTH!D150)</f>
        <v>0</v>
      </c>
      <c r="E150" s="1214">
        <f>SUM(EAST:SOUTH!E150)</f>
        <v>0</v>
      </c>
      <c r="F150" s="1216">
        <f>SUM(EAST:SOUTH!F150)</f>
        <v>0</v>
      </c>
      <c r="G150" s="1217"/>
      <c r="H150" s="1217"/>
      <c r="I150" s="1214">
        <f t="shared" si="61"/>
        <v>0</v>
      </c>
      <c r="J150" s="1216">
        <f t="shared" si="62"/>
        <v>0</v>
      </c>
      <c r="K150" s="1214"/>
      <c r="L150" s="1216"/>
      <c r="M150" s="1208"/>
      <c r="N150" s="1208"/>
      <c r="O150" s="1202"/>
      <c r="P150" s="1214"/>
      <c r="Q150" s="1216"/>
      <c r="R150" s="1214"/>
      <c r="S150" s="1216"/>
      <c r="T150" s="1214"/>
      <c r="U150" s="1216"/>
      <c r="V150" s="1208"/>
      <c r="W150" s="1208"/>
      <c r="X150" s="1202"/>
      <c r="Y150" s="1211"/>
      <c r="Z150" s="1204"/>
      <c r="AA150" s="1211"/>
      <c r="AB150" s="1204"/>
      <c r="AC150" s="1218"/>
      <c r="AD150" s="1197" t="b">
        <f t="shared" si="63"/>
        <v>1</v>
      </c>
      <c r="AE150" s="1197" t="b">
        <f t="shared" si="64"/>
        <v>1</v>
      </c>
    </row>
    <row r="151" spans="1:31">
      <c r="A151" s="1204">
        <v>6.01</v>
      </c>
      <c r="B151" s="1241" t="s">
        <v>27</v>
      </c>
      <c r="C151" s="1214">
        <f>SUM(EAST:SOUTH!C151)</f>
        <v>0</v>
      </c>
      <c r="D151" s="1215">
        <f>SUM(EAST:SOUTH!D151)</f>
        <v>0</v>
      </c>
      <c r="E151" s="1214">
        <f>SUM(EAST:SOUTH!E151)</f>
        <v>0</v>
      </c>
      <c r="F151" s="1216">
        <f>SUM(EAST:SOUTH!F151)</f>
        <v>0</v>
      </c>
      <c r="G151" s="1217"/>
      <c r="H151" s="1217"/>
      <c r="I151" s="1214">
        <f t="shared" si="61"/>
        <v>0</v>
      </c>
      <c r="J151" s="1216">
        <f t="shared" si="62"/>
        <v>0</v>
      </c>
      <c r="K151" s="1214"/>
      <c r="L151" s="1216"/>
      <c r="M151" s="1208"/>
      <c r="N151" s="1208"/>
      <c r="O151" s="1202"/>
      <c r="P151" s="1214"/>
      <c r="Q151" s="1216"/>
      <c r="R151" s="1214"/>
      <c r="S151" s="1216"/>
      <c r="T151" s="1214"/>
      <c r="U151" s="1216"/>
      <c r="V151" s="1208"/>
      <c r="W151" s="1208"/>
      <c r="X151" s="1202"/>
      <c r="Y151" s="1211"/>
      <c r="Z151" s="1204"/>
      <c r="AA151" s="1211"/>
      <c r="AB151" s="1204"/>
      <c r="AC151" s="1218"/>
      <c r="AD151" s="1197" t="b">
        <f t="shared" si="63"/>
        <v>1</v>
      </c>
      <c r="AE151" s="1197" t="b">
        <f t="shared" si="64"/>
        <v>1</v>
      </c>
    </row>
    <row r="152" spans="1:31">
      <c r="A152" s="1204"/>
      <c r="B152" s="1213" t="s">
        <v>28</v>
      </c>
      <c r="C152" s="1214">
        <f>SUM(EAST:SOUTH!C152)</f>
        <v>0</v>
      </c>
      <c r="D152" s="1215">
        <f>SUM(EAST:SOUTH!D152)</f>
        <v>0</v>
      </c>
      <c r="E152" s="1214">
        <f>SUM(EAST:SOUTH!E152)</f>
        <v>0</v>
      </c>
      <c r="F152" s="1216">
        <f>SUM(EAST:SOUTH!F152)</f>
        <v>0</v>
      </c>
      <c r="G152" s="1217"/>
      <c r="H152" s="1217"/>
      <c r="I152" s="1214">
        <f t="shared" si="61"/>
        <v>0</v>
      </c>
      <c r="J152" s="1216">
        <f t="shared" si="62"/>
        <v>0</v>
      </c>
      <c r="K152" s="1214">
        <f>EAST!K152+WEST!K152+NORTH!K152+SOUTH!K152</f>
        <v>0</v>
      </c>
      <c r="L152" s="1216">
        <f>EAST!L152+WEST!L152+NORTH!L152+SOUTH!L152</f>
        <v>0</v>
      </c>
      <c r="M152" s="1219"/>
      <c r="N152" s="1219"/>
      <c r="O152" s="1220">
        <v>0.02</v>
      </c>
      <c r="P152" s="1214">
        <f>EAST!P152+WEST!P152+NORTH!P152+SOUTH!P152</f>
        <v>0</v>
      </c>
      <c r="Q152" s="1216">
        <f>EAST!Q152+WEST!Q152+NORTH!Q152+SOUTH!Q152</f>
        <v>0</v>
      </c>
      <c r="R152" s="1214">
        <f>EAST!R152+WEST!R152+NORTH!R152+SOUTH!R152</f>
        <v>0</v>
      </c>
      <c r="S152" s="1216">
        <f>EAST!S152+WEST!S152+NORTH!S152+SOUTH!S152</f>
        <v>0</v>
      </c>
      <c r="T152" s="1214"/>
      <c r="U152" s="1216">
        <f>EAST!U152+WEST!U152+NORTH!U152+SOUTH!U152</f>
        <v>0</v>
      </c>
      <c r="V152" s="1219"/>
      <c r="W152" s="1219"/>
      <c r="X152" s="1220">
        <v>0.02</v>
      </c>
      <c r="Y152" s="1211">
        <f>EAST!Y152+WEST!Y152+NORTH!Y152+SOUTH!Y152</f>
        <v>0</v>
      </c>
      <c r="Z152" s="1204">
        <f>EAST!Z152+WEST!Z152+NORTH!Z152+SOUTH!Z152</f>
        <v>0</v>
      </c>
      <c r="AA152" s="1211">
        <f>EAST!AA152+WEST!AA152+NORTH!AA152+SOUTH!AA152</f>
        <v>0</v>
      </c>
      <c r="AB152" s="1204">
        <f>EAST!AB152+WEST!AB152+NORTH!AB152+SOUTH!AB152</f>
        <v>0</v>
      </c>
      <c r="AC152" s="1218"/>
      <c r="AD152" s="1197" t="b">
        <f t="shared" si="63"/>
        <v>1</v>
      </c>
      <c r="AE152" s="1197" t="b">
        <f t="shared" si="64"/>
        <v>1</v>
      </c>
    </row>
    <row r="153" spans="1:31">
      <c r="A153" s="1204"/>
      <c r="B153" s="1213" t="s">
        <v>29</v>
      </c>
      <c r="C153" s="1214">
        <f>SUM(EAST:SOUTH!C153)</f>
        <v>0</v>
      </c>
      <c r="D153" s="1215">
        <f>SUM(EAST:SOUTH!D153)</f>
        <v>0</v>
      </c>
      <c r="E153" s="1214">
        <f>SUM(EAST:SOUTH!E153)</f>
        <v>0</v>
      </c>
      <c r="F153" s="1216">
        <f>SUM(EAST:SOUTH!F153)</f>
        <v>0</v>
      </c>
      <c r="G153" s="1217"/>
      <c r="H153" s="1217"/>
      <c r="I153" s="1214">
        <f t="shared" si="61"/>
        <v>0</v>
      </c>
      <c r="J153" s="1216">
        <f t="shared" si="62"/>
        <v>0</v>
      </c>
      <c r="K153" s="1214">
        <f>EAST!K153+WEST!K153+NORTH!K153+SOUTH!K153</f>
        <v>0</v>
      </c>
      <c r="L153" s="1216">
        <f>EAST!L153+WEST!L153+NORTH!L153+SOUTH!L153</f>
        <v>0</v>
      </c>
      <c r="M153" s="1219"/>
      <c r="N153" s="1219"/>
      <c r="O153" s="1220">
        <f>0.2/12*9</f>
        <v>0.15</v>
      </c>
      <c r="P153" s="1214">
        <f>EAST!P153+WEST!P153+NORTH!P153+SOUTH!P153</f>
        <v>0</v>
      </c>
      <c r="Q153" s="1216">
        <f>EAST!Q153+WEST!Q153+NORTH!Q153+SOUTH!Q153</f>
        <v>0</v>
      </c>
      <c r="R153" s="1214">
        <f>EAST!R153+WEST!R153+NORTH!R153+SOUTH!R153</f>
        <v>0</v>
      </c>
      <c r="S153" s="1216">
        <f>EAST!S153+WEST!S153+NORTH!S153+SOUTH!S153</f>
        <v>0</v>
      </c>
      <c r="T153" s="1214"/>
      <c r="U153" s="1216">
        <f>EAST!U153+WEST!U153+NORTH!U153+SOUTH!U153</f>
        <v>0</v>
      </c>
      <c r="V153" s="1219"/>
      <c r="W153" s="1219"/>
      <c r="X153" s="1220">
        <f>0.2/12*9</f>
        <v>0.15</v>
      </c>
      <c r="Y153" s="1211">
        <f>EAST!Y153+WEST!Y153+NORTH!Y153+SOUTH!Y153</f>
        <v>0</v>
      </c>
      <c r="Z153" s="1204">
        <f>EAST!Z153+WEST!Z153+NORTH!Z153+SOUTH!Z153</f>
        <v>0</v>
      </c>
      <c r="AA153" s="1211">
        <f>EAST!AA153+WEST!AA153+NORTH!AA153+SOUTH!AA153</f>
        <v>0</v>
      </c>
      <c r="AB153" s="1204">
        <f>EAST!AB153+WEST!AB153+NORTH!AB153+SOUTH!AB153</f>
        <v>0</v>
      </c>
      <c r="AC153" s="1218"/>
      <c r="AD153" s="1197" t="b">
        <f t="shared" si="63"/>
        <v>1</v>
      </c>
      <c r="AE153" s="1197" t="b">
        <f t="shared" si="64"/>
        <v>1</v>
      </c>
    </row>
    <row r="154" spans="1:31">
      <c r="A154" s="1204"/>
      <c r="B154" s="1213" t="s">
        <v>30</v>
      </c>
      <c r="C154" s="1214">
        <f>SUM(EAST:SOUTH!C154)</f>
        <v>0</v>
      </c>
      <c r="D154" s="1215">
        <f>SUM(EAST:SOUTH!D154)</f>
        <v>0</v>
      </c>
      <c r="E154" s="1214">
        <f>SUM(EAST:SOUTH!E154)</f>
        <v>0</v>
      </c>
      <c r="F154" s="1216">
        <f>SUM(EAST:SOUTH!F154)</f>
        <v>0</v>
      </c>
      <c r="G154" s="1217"/>
      <c r="H154" s="1217"/>
      <c r="I154" s="1214">
        <f t="shared" si="61"/>
        <v>0</v>
      </c>
      <c r="J154" s="1216">
        <f t="shared" si="62"/>
        <v>0</v>
      </c>
      <c r="K154" s="1214">
        <f>EAST!K154+WEST!K154+NORTH!K154+SOUTH!K154</f>
        <v>0</v>
      </c>
      <c r="L154" s="1216">
        <f>EAST!L154+WEST!L154+NORTH!L154+SOUTH!L154</f>
        <v>0</v>
      </c>
      <c r="M154" s="1219"/>
      <c r="N154" s="1219"/>
      <c r="O154" s="1220">
        <f>0.2/12*6</f>
        <v>0.1</v>
      </c>
      <c r="P154" s="1214">
        <f>EAST!P154+WEST!P154+NORTH!P154+SOUTH!P154</f>
        <v>0</v>
      </c>
      <c r="Q154" s="1216">
        <f>EAST!Q154+WEST!Q154+NORTH!Q154+SOUTH!Q154</f>
        <v>0</v>
      </c>
      <c r="R154" s="1214">
        <f>EAST!R154+WEST!R154+NORTH!R154+SOUTH!R154</f>
        <v>0</v>
      </c>
      <c r="S154" s="1216">
        <f>EAST!S154+WEST!S154+NORTH!S154+SOUTH!S154</f>
        <v>0</v>
      </c>
      <c r="T154" s="1214"/>
      <c r="U154" s="1216">
        <f>EAST!U154+WEST!U154+NORTH!U154+SOUTH!U154</f>
        <v>0</v>
      </c>
      <c r="V154" s="1219"/>
      <c r="W154" s="1219"/>
      <c r="X154" s="1220">
        <f>0.2/12*6</f>
        <v>0.1</v>
      </c>
      <c r="Y154" s="1211">
        <f>EAST!Y154+WEST!Y154+NORTH!Y154+SOUTH!Y154</f>
        <v>0</v>
      </c>
      <c r="Z154" s="1204">
        <f>EAST!Z154+WEST!Z154+NORTH!Z154+SOUTH!Z154</f>
        <v>0</v>
      </c>
      <c r="AA154" s="1211">
        <f>EAST!AA154+WEST!AA154+NORTH!AA154+SOUTH!AA154</f>
        <v>0</v>
      </c>
      <c r="AB154" s="1204">
        <f>EAST!AB154+WEST!AB154+NORTH!AB154+SOUTH!AB154</f>
        <v>0</v>
      </c>
      <c r="AC154" s="1218"/>
      <c r="AD154" s="1197" t="b">
        <f t="shared" si="63"/>
        <v>1</v>
      </c>
      <c r="AE154" s="1197" t="b">
        <f t="shared" si="64"/>
        <v>1</v>
      </c>
    </row>
    <row r="155" spans="1:31">
      <c r="A155" s="1204"/>
      <c r="B155" s="1213" t="s">
        <v>31</v>
      </c>
      <c r="C155" s="1214">
        <f>SUM(EAST:SOUTH!C155)</f>
        <v>0</v>
      </c>
      <c r="D155" s="1215">
        <f>SUM(EAST:SOUTH!D155)</f>
        <v>0</v>
      </c>
      <c r="E155" s="1214">
        <f>SUM(EAST:SOUTH!E155)</f>
        <v>0</v>
      </c>
      <c r="F155" s="1216">
        <f>SUM(EAST:SOUTH!F155)</f>
        <v>0</v>
      </c>
      <c r="G155" s="1217"/>
      <c r="H155" s="1217"/>
      <c r="I155" s="1214">
        <f t="shared" si="61"/>
        <v>0</v>
      </c>
      <c r="J155" s="1216">
        <f t="shared" si="62"/>
        <v>0</v>
      </c>
      <c r="K155" s="1214">
        <f>EAST!K155+WEST!K155+NORTH!K155+SOUTH!K155</f>
        <v>0</v>
      </c>
      <c r="L155" s="1216">
        <f>EAST!L155+WEST!L155+NORTH!L155+SOUTH!L155</f>
        <v>0</v>
      </c>
      <c r="M155" s="1219"/>
      <c r="N155" s="1219"/>
      <c r="O155" s="1220">
        <f>0.2/12*3</f>
        <v>0.05</v>
      </c>
      <c r="P155" s="1214">
        <f>EAST!P155+WEST!P155+NORTH!P155+SOUTH!P155</f>
        <v>0</v>
      </c>
      <c r="Q155" s="1216">
        <f>EAST!Q155+WEST!Q155+NORTH!Q155+SOUTH!Q155</f>
        <v>0</v>
      </c>
      <c r="R155" s="1214">
        <f>EAST!R155+WEST!R155+NORTH!R155+SOUTH!R155</f>
        <v>0</v>
      </c>
      <c r="S155" s="1216">
        <f>EAST!S155+WEST!S155+NORTH!S155+SOUTH!S155</f>
        <v>0</v>
      </c>
      <c r="T155" s="1214"/>
      <c r="U155" s="1216">
        <f>EAST!U155+WEST!U155+NORTH!U155+SOUTH!U155</f>
        <v>0</v>
      </c>
      <c r="V155" s="1219"/>
      <c r="W155" s="1219"/>
      <c r="X155" s="1220">
        <f>0.2/12*3</f>
        <v>0.05</v>
      </c>
      <c r="Y155" s="1211">
        <f>EAST!Y155+WEST!Y155+NORTH!Y155+SOUTH!Y155</f>
        <v>0</v>
      </c>
      <c r="Z155" s="1204">
        <f>EAST!Z155+WEST!Z155+NORTH!Z155+SOUTH!Z155</f>
        <v>0</v>
      </c>
      <c r="AA155" s="1211">
        <f>EAST!AA155+WEST!AA155+NORTH!AA155+SOUTH!AA155</f>
        <v>0</v>
      </c>
      <c r="AB155" s="1204">
        <f>EAST!AB155+WEST!AB155+NORTH!AB155+SOUTH!AB155</f>
        <v>0</v>
      </c>
      <c r="AC155" s="1218"/>
      <c r="AD155" s="1197" t="b">
        <f t="shared" si="63"/>
        <v>1</v>
      </c>
      <c r="AE155" s="1197" t="b">
        <f t="shared" si="64"/>
        <v>1</v>
      </c>
    </row>
    <row r="156" spans="1:31" s="1231" customFormat="1">
      <c r="A156" s="1200"/>
      <c r="B156" s="1208" t="s">
        <v>16</v>
      </c>
      <c r="C156" s="1214">
        <f>SUM(EAST:SOUTH!C156)</f>
        <v>0</v>
      </c>
      <c r="D156" s="1215">
        <f>SUM(EAST:SOUTH!D156)</f>
        <v>0</v>
      </c>
      <c r="E156" s="1214">
        <f>SUM(EAST:SOUTH!E156)</f>
        <v>0</v>
      </c>
      <c r="F156" s="1216">
        <f>SUM(EAST:SOUTH!F156)</f>
        <v>0</v>
      </c>
      <c r="G156" s="1263"/>
      <c r="H156" s="1263"/>
      <c r="I156" s="1214">
        <f t="shared" si="61"/>
        <v>0</v>
      </c>
      <c r="J156" s="1216">
        <f t="shared" si="62"/>
        <v>0</v>
      </c>
      <c r="K156" s="1239">
        <f t="shared" ref="K156:S156" si="93">SUM(K152:K155)</f>
        <v>0</v>
      </c>
      <c r="L156" s="1210">
        <f t="shared" si="93"/>
        <v>0</v>
      </c>
      <c r="M156" s="1239">
        <f t="shared" si="93"/>
        <v>0</v>
      </c>
      <c r="N156" s="1239">
        <f t="shared" si="93"/>
        <v>0</v>
      </c>
      <c r="O156" s="1239"/>
      <c r="P156" s="1239">
        <f t="shared" si="93"/>
        <v>0</v>
      </c>
      <c r="Q156" s="1210">
        <f t="shared" si="93"/>
        <v>0</v>
      </c>
      <c r="R156" s="1239">
        <f t="shared" si="93"/>
        <v>0</v>
      </c>
      <c r="S156" s="1210">
        <f t="shared" si="93"/>
        <v>0</v>
      </c>
      <c r="T156" s="1239"/>
      <c r="U156" s="1210">
        <f t="shared" ref="U156:W156" si="94">SUM(U152:U155)</f>
        <v>0</v>
      </c>
      <c r="V156" s="1239">
        <f t="shared" si="94"/>
        <v>0</v>
      </c>
      <c r="W156" s="1239">
        <f t="shared" si="94"/>
        <v>0</v>
      </c>
      <c r="X156" s="1239"/>
      <c r="Y156" s="1198">
        <f t="shared" ref="Y156:AB156" si="95">SUM(Y152:Y155)</f>
        <v>0</v>
      </c>
      <c r="Z156" s="1200">
        <f t="shared" si="95"/>
        <v>0</v>
      </c>
      <c r="AA156" s="1198">
        <f t="shared" si="95"/>
        <v>0</v>
      </c>
      <c r="AB156" s="1200">
        <f t="shared" si="95"/>
        <v>0</v>
      </c>
      <c r="AC156" s="1240"/>
      <c r="AD156" s="1197" t="b">
        <f t="shared" si="63"/>
        <v>1</v>
      </c>
      <c r="AE156" s="1197" t="b">
        <f t="shared" si="64"/>
        <v>1</v>
      </c>
    </row>
    <row r="157" spans="1:31" ht="39">
      <c r="A157" s="1204">
        <f>+A151+0.01</f>
        <v>6.02</v>
      </c>
      <c r="B157" s="1205" t="s">
        <v>32</v>
      </c>
      <c r="C157" s="1214">
        <f>SUM(EAST:SOUTH!C157)</f>
        <v>0</v>
      </c>
      <c r="D157" s="1215">
        <f>SUM(EAST:SOUTH!D157)</f>
        <v>0</v>
      </c>
      <c r="E157" s="1214">
        <f>SUM(EAST:SOUTH!E157)</f>
        <v>0</v>
      </c>
      <c r="F157" s="1216">
        <f>SUM(EAST:SOUTH!F157)</f>
        <v>0</v>
      </c>
      <c r="G157" s="1217"/>
      <c r="H157" s="1217"/>
      <c r="I157" s="1214">
        <f t="shared" si="61"/>
        <v>0</v>
      </c>
      <c r="J157" s="1216">
        <f t="shared" si="62"/>
        <v>0</v>
      </c>
      <c r="K157" s="1214"/>
      <c r="L157" s="1216"/>
      <c r="M157" s="1208"/>
      <c r="N157" s="1208"/>
      <c r="O157" s="1202"/>
      <c r="P157" s="1214"/>
      <c r="Q157" s="1216"/>
      <c r="R157" s="1214"/>
      <c r="S157" s="1216"/>
      <c r="T157" s="1214"/>
      <c r="U157" s="1216"/>
      <c r="V157" s="1208"/>
      <c r="W157" s="1208"/>
      <c r="X157" s="1202"/>
      <c r="Y157" s="1211"/>
      <c r="Z157" s="1204"/>
      <c r="AA157" s="1211"/>
      <c r="AB157" s="1204"/>
      <c r="AC157" s="1218"/>
      <c r="AD157" s="1197" t="b">
        <f t="shared" si="63"/>
        <v>1</v>
      </c>
      <c r="AE157" s="1197" t="b">
        <f t="shared" si="64"/>
        <v>1</v>
      </c>
    </row>
    <row r="158" spans="1:31">
      <c r="A158" s="1204"/>
      <c r="B158" s="1213" t="s">
        <v>28</v>
      </c>
      <c r="C158" s="1214">
        <f>SUM(EAST:SOUTH!C158)</f>
        <v>0</v>
      </c>
      <c r="D158" s="1215">
        <f>SUM(EAST:SOUTH!D158)</f>
        <v>0</v>
      </c>
      <c r="E158" s="1214">
        <f>SUM(EAST:SOUTH!E158)</f>
        <v>0</v>
      </c>
      <c r="F158" s="1216">
        <f>SUM(EAST:SOUTH!F158)</f>
        <v>0</v>
      </c>
      <c r="G158" s="1217"/>
      <c r="H158" s="1217"/>
      <c r="I158" s="1214">
        <f t="shared" si="61"/>
        <v>0</v>
      </c>
      <c r="J158" s="1216">
        <f t="shared" si="62"/>
        <v>0</v>
      </c>
      <c r="K158" s="1214">
        <f>EAST!K158+WEST!K158+NORTH!K158+SOUTH!K158</f>
        <v>0</v>
      </c>
      <c r="L158" s="1216">
        <f>EAST!L158+WEST!L158+NORTH!L158+SOUTH!L158</f>
        <v>0</v>
      </c>
      <c r="M158" s="1219"/>
      <c r="N158" s="1219"/>
      <c r="O158" s="1220">
        <v>0.2</v>
      </c>
      <c r="P158" s="1214">
        <f>EAST!P158+WEST!P158+NORTH!P158+SOUTH!P158</f>
        <v>0</v>
      </c>
      <c r="Q158" s="1216">
        <f>EAST!Q158+WEST!Q158+NORTH!Q158+SOUTH!Q158</f>
        <v>0</v>
      </c>
      <c r="R158" s="1214">
        <f>EAST!R158+WEST!R158+NORTH!R158+SOUTH!R158</f>
        <v>0</v>
      </c>
      <c r="S158" s="1216">
        <f>EAST!S158+WEST!S158+NORTH!S158+SOUTH!S158</f>
        <v>0</v>
      </c>
      <c r="T158" s="1214"/>
      <c r="U158" s="1216">
        <f>EAST!U158+WEST!U158+NORTH!U158+SOUTH!U158</f>
        <v>0</v>
      </c>
      <c r="V158" s="1219"/>
      <c r="W158" s="1219"/>
      <c r="X158" s="1220">
        <v>0.2</v>
      </c>
      <c r="Y158" s="1211">
        <f>EAST!Y158+WEST!Y158+NORTH!Y158+SOUTH!Y158</f>
        <v>0</v>
      </c>
      <c r="Z158" s="1204">
        <f>EAST!Z158+WEST!Z158+NORTH!Z158+SOUTH!Z158</f>
        <v>0</v>
      </c>
      <c r="AA158" s="1211">
        <f>EAST!AA158+WEST!AA158+NORTH!AA158+SOUTH!AA158</f>
        <v>0</v>
      </c>
      <c r="AB158" s="1204">
        <f>EAST!AB158+WEST!AB158+NORTH!AB158+SOUTH!AB158</f>
        <v>0</v>
      </c>
      <c r="AC158" s="1218"/>
      <c r="AD158" s="1197" t="b">
        <f t="shared" si="63"/>
        <v>1</v>
      </c>
      <c r="AE158" s="1197" t="b">
        <f t="shared" si="64"/>
        <v>1</v>
      </c>
    </row>
    <row r="159" spans="1:31">
      <c r="A159" s="1204"/>
      <c r="B159" s="1213" t="s">
        <v>29</v>
      </c>
      <c r="C159" s="1214">
        <f>SUM(EAST:SOUTH!C159)</f>
        <v>0</v>
      </c>
      <c r="D159" s="1215">
        <f>SUM(EAST:SOUTH!D159)</f>
        <v>0</v>
      </c>
      <c r="E159" s="1214">
        <f>SUM(EAST:SOUTH!E159)</f>
        <v>0</v>
      </c>
      <c r="F159" s="1216">
        <f>SUM(EAST:SOUTH!F159)</f>
        <v>0</v>
      </c>
      <c r="G159" s="1217"/>
      <c r="H159" s="1217"/>
      <c r="I159" s="1214">
        <f t="shared" si="61"/>
        <v>0</v>
      </c>
      <c r="J159" s="1216">
        <f t="shared" si="62"/>
        <v>0</v>
      </c>
      <c r="K159" s="1214">
        <f>EAST!K159+WEST!K159+NORTH!K159+SOUTH!K159</f>
        <v>0</v>
      </c>
      <c r="L159" s="1216">
        <f>EAST!L159+WEST!L159+NORTH!L159+SOUTH!L159</f>
        <v>0</v>
      </c>
      <c r="M159" s="1219"/>
      <c r="N159" s="1219"/>
      <c r="O159" s="1220">
        <f>0.2/12*9</f>
        <v>0.15</v>
      </c>
      <c r="P159" s="1214">
        <f>EAST!P159+WEST!P159+NORTH!P159+SOUTH!P159</f>
        <v>0</v>
      </c>
      <c r="Q159" s="1216">
        <f>EAST!Q159+WEST!Q159+NORTH!Q159+SOUTH!Q159</f>
        <v>0</v>
      </c>
      <c r="R159" s="1214">
        <f>EAST!R159+WEST!R159+NORTH!R159+SOUTH!R159</f>
        <v>0</v>
      </c>
      <c r="S159" s="1216">
        <f>EAST!S159+WEST!S159+NORTH!S159+SOUTH!S159</f>
        <v>0</v>
      </c>
      <c r="T159" s="1214"/>
      <c r="U159" s="1216">
        <f>EAST!U159+WEST!U159+NORTH!U159+SOUTH!U159</f>
        <v>0</v>
      </c>
      <c r="V159" s="1219"/>
      <c r="W159" s="1219"/>
      <c r="X159" s="1220">
        <f>0.2/12*9</f>
        <v>0.15</v>
      </c>
      <c r="Y159" s="1211">
        <f>EAST!Y159+WEST!Y159+NORTH!Y159+SOUTH!Y159</f>
        <v>0</v>
      </c>
      <c r="Z159" s="1204">
        <f>EAST!Z159+WEST!Z159+NORTH!Z159+SOUTH!Z159</f>
        <v>0</v>
      </c>
      <c r="AA159" s="1211">
        <f>EAST!AA159+WEST!AA159+NORTH!AA159+SOUTH!AA159</f>
        <v>0</v>
      </c>
      <c r="AB159" s="1204">
        <f>EAST!AB159+WEST!AB159+NORTH!AB159+SOUTH!AB159</f>
        <v>0</v>
      </c>
      <c r="AC159" s="1218"/>
      <c r="AD159" s="1197" t="b">
        <f t="shared" si="63"/>
        <v>1</v>
      </c>
      <c r="AE159" s="1197" t="b">
        <f t="shared" si="64"/>
        <v>1</v>
      </c>
    </row>
    <row r="160" spans="1:31">
      <c r="A160" s="1204"/>
      <c r="B160" s="1213" t="s">
        <v>30</v>
      </c>
      <c r="C160" s="1214">
        <f>SUM(EAST:SOUTH!C160)</f>
        <v>0</v>
      </c>
      <c r="D160" s="1215">
        <f>SUM(EAST:SOUTH!D160)</f>
        <v>0</v>
      </c>
      <c r="E160" s="1214">
        <f>SUM(EAST:SOUTH!E160)</f>
        <v>0</v>
      </c>
      <c r="F160" s="1216">
        <f>SUM(EAST:SOUTH!F160)</f>
        <v>0</v>
      </c>
      <c r="G160" s="1217"/>
      <c r="H160" s="1217"/>
      <c r="I160" s="1214">
        <f t="shared" si="61"/>
        <v>0</v>
      </c>
      <c r="J160" s="1216">
        <f t="shared" si="62"/>
        <v>0</v>
      </c>
      <c r="K160" s="1214">
        <f>EAST!K160+WEST!K160+NORTH!K160+SOUTH!K160</f>
        <v>0</v>
      </c>
      <c r="L160" s="1216">
        <f>EAST!L160+WEST!L160+NORTH!L160+SOUTH!L160</f>
        <v>0</v>
      </c>
      <c r="M160" s="1219"/>
      <c r="N160" s="1219"/>
      <c r="O160" s="1220">
        <f>0.2/12*6</f>
        <v>0.1</v>
      </c>
      <c r="P160" s="1214">
        <f>EAST!P160+WEST!P160+NORTH!P160+SOUTH!P160</f>
        <v>0</v>
      </c>
      <c r="Q160" s="1216">
        <f>EAST!Q160+WEST!Q160+NORTH!Q160+SOUTH!Q160</f>
        <v>0</v>
      </c>
      <c r="R160" s="1214">
        <f>EAST!R160+WEST!R160+NORTH!R160+SOUTH!R160</f>
        <v>0</v>
      </c>
      <c r="S160" s="1216">
        <f>EAST!S160+WEST!S160+NORTH!S160+SOUTH!S160</f>
        <v>0</v>
      </c>
      <c r="T160" s="1214"/>
      <c r="U160" s="1216">
        <f>EAST!U160+WEST!U160+NORTH!U160+SOUTH!U160</f>
        <v>0</v>
      </c>
      <c r="V160" s="1219"/>
      <c r="W160" s="1219"/>
      <c r="X160" s="1220">
        <f>0.2/12*6</f>
        <v>0.1</v>
      </c>
      <c r="Y160" s="1211">
        <f>EAST!Y160+WEST!Y160+NORTH!Y160+SOUTH!Y160</f>
        <v>0</v>
      </c>
      <c r="Z160" s="1204">
        <f>EAST!Z160+WEST!Z160+NORTH!Z160+SOUTH!Z160</f>
        <v>0</v>
      </c>
      <c r="AA160" s="1211">
        <f>EAST!AA160+WEST!AA160+NORTH!AA160+SOUTH!AA160</f>
        <v>0</v>
      </c>
      <c r="AB160" s="1204">
        <f>EAST!AB160+WEST!AB160+NORTH!AB160+SOUTH!AB160</f>
        <v>0</v>
      </c>
      <c r="AC160" s="1218"/>
      <c r="AD160" s="1197" t="b">
        <f t="shared" si="63"/>
        <v>1</v>
      </c>
      <c r="AE160" s="1197" t="b">
        <f t="shared" si="64"/>
        <v>1</v>
      </c>
    </row>
    <row r="161" spans="1:31">
      <c r="A161" s="1204"/>
      <c r="B161" s="1213" t="s">
        <v>31</v>
      </c>
      <c r="C161" s="1214">
        <f>SUM(EAST:SOUTH!C161)</f>
        <v>0</v>
      </c>
      <c r="D161" s="1215">
        <f>SUM(EAST:SOUTH!D161)</f>
        <v>0</v>
      </c>
      <c r="E161" s="1214">
        <f>SUM(EAST:SOUTH!E161)</f>
        <v>0</v>
      </c>
      <c r="F161" s="1216">
        <f>SUM(EAST:SOUTH!F161)</f>
        <v>0</v>
      </c>
      <c r="G161" s="1217"/>
      <c r="H161" s="1217"/>
      <c r="I161" s="1214">
        <f t="shared" si="61"/>
        <v>0</v>
      </c>
      <c r="J161" s="1216">
        <f t="shared" si="62"/>
        <v>0</v>
      </c>
      <c r="K161" s="1214">
        <f>EAST!K161+WEST!K161+NORTH!K161+SOUTH!K161</f>
        <v>0</v>
      </c>
      <c r="L161" s="1216">
        <f>EAST!L161+WEST!L161+NORTH!L161+SOUTH!L161</f>
        <v>0</v>
      </c>
      <c r="M161" s="1219"/>
      <c r="N161" s="1219"/>
      <c r="O161" s="1220">
        <v>0.05</v>
      </c>
      <c r="P161" s="1214">
        <f>EAST!P161+WEST!P161+NORTH!P161+SOUTH!P161</f>
        <v>0</v>
      </c>
      <c r="Q161" s="1216">
        <f>EAST!Q161+WEST!Q161+NORTH!Q161+SOUTH!Q161</f>
        <v>0</v>
      </c>
      <c r="R161" s="1214">
        <f>EAST!R161+WEST!R161+NORTH!R161+SOUTH!R161</f>
        <v>0</v>
      </c>
      <c r="S161" s="1216">
        <f>EAST!S161+WEST!S161+NORTH!S161+SOUTH!S161</f>
        <v>0</v>
      </c>
      <c r="T161" s="1214"/>
      <c r="U161" s="1216">
        <f>EAST!U161+WEST!U161+NORTH!U161+SOUTH!U161</f>
        <v>0</v>
      </c>
      <c r="V161" s="1219"/>
      <c r="W161" s="1219"/>
      <c r="X161" s="1220">
        <v>0.05</v>
      </c>
      <c r="Y161" s="1211">
        <f>EAST!Y161+WEST!Y161+NORTH!Y161+SOUTH!Y161</f>
        <v>0</v>
      </c>
      <c r="Z161" s="1204">
        <f>EAST!Z161+WEST!Z161+NORTH!Z161+SOUTH!Z161</f>
        <v>0</v>
      </c>
      <c r="AA161" s="1211">
        <f>EAST!AA161+WEST!AA161+NORTH!AA161+SOUTH!AA161</f>
        <v>0</v>
      </c>
      <c r="AB161" s="1204">
        <f>EAST!AB161+WEST!AB161+NORTH!AB161+SOUTH!AB161</f>
        <v>0</v>
      </c>
      <c r="AC161" s="1218"/>
      <c r="AD161" s="1197" t="b">
        <f t="shared" si="63"/>
        <v>1</v>
      </c>
      <c r="AE161" s="1197" t="b">
        <f t="shared" si="64"/>
        <v>1</v>
      </c>
    </row>
    <row r="162" spans="1:31" s="1231" customFormat="1">
      <c r="A162" s="1200"/>
      <c r="B162" s="1208" t="s">
        <v>16</v>
      </c>
      <c r="C162" s="1214">
        <f>SUM(EAST:SOUTH!C162)</f>
        <v>0</v>
      </c>
      <c r="D162" s="1215">
        <f>SUM(EAST:SOUTH!D162)</f>
        <v>0</v>
      </c>
      <c r="E162" s="1214">
        <f>SUM(EAST:SOUTH!E162)</f>
        <v>0</v>
      </c>
      <c r="F162" s="1216">
        <f>SUM(EAST:SOUTH!F162)</f>
        <v>0</v>
      </c>
      <c r="G162" s="1263"/>
      <c r="H162" s="1263"/>
      <c r="I162" s="1214">
        <f t="shared" si="61"/>
        <v>0</v>
      </c>
      <c r="J162" s="1216">
        <f t="shared" si="62"/>
        <v>0</v>
      </c>
      <c r="K162" s="1239">
        <f t="shared" ref="K162:S162" si="96">SUM(K158:K161)</f>
        <v>0</v>
      </c>
      <c r="L162" s="1210">
        <f t="shared" si="96"/>
        <v>0</v>
      </c>
      <c r="M162" s="1239">
        <f t="shared" si="96"/>
        <v>0</v>
      </c>
      <c r="N162" s="1239">
        <f t="shared" si="96"/>
        <v>0</v>
      </c>
      <c r="O162" s="1239"/>
      <c r="P162" s="1239">
        <f t="shared" si="96"/>
        <v>0</v>
      </c>
      <c r="Q162" s="1210">
        <f t="shared" si="96"/>
        <v>0</v>
      </c>
      <c r="R162" s="1239">
        <f t="shared" si="96"/>
        <v>0</v>
      </c>
      <c r="S162" s="1210">
        <f t="shared" si="96"/>
        <v>0</v>
      </c>
      <c r="T162" s="1239"/>
      <c r="U162" s="1210">
        <f t="shared" ref="U162:W162" si="97">SUM(U158:U161)</f>
        <v>0</v>
      </c>
      <c r="V162" s="1239">
        <f t="shared" si="97"/>
        <v>0</v>
      </c>
      <c r="W162" s="1239">
        <f t="shared" si="97"/>
        <v>0</v>
      </c>
      <c r="X162" s="1239"/>
      <c r="Y162" s="1198">
        <f t="shared" ref="Y162:AB162" si="98">SUM(Y158:Y161)</f>
        <v>0</v>
      </c>
      <c r="Z162" s="1200">
        <f t="shared" si="98"/>
        <v>0</v>
      </c>
      <c r="AA162" s="1198">
        <f t="shared" si="98"/>
        <v>0</v>
      </c>
      <c r="AB162" s="1200">
        <f t="shared" si="98"/>
        <v>0</v>
      </c>
      <c r="AC162" s="1240"/>
      <c r="AD162" s="1197" t="b">
        <f t="shared" si="63"/>
        <v>1</v>
      </c>
      <c r="AE162" s="1197" t="b">
        <f t="shared" si="64"/>
        <v>1</v>
      </c>
    </row>
    <row r="163" spans="1:31">
      <c r="A163" s="1204">
        <v>6.03</v>
      </c>
      <c r="B163" s="1205" t="s">
        <v>33</v>
      </c>
      <c r="C163" s="1214">
        <f>SUM(EAST:SOUTH!C163)</f>
        <v>0</v>
      </c>
      <c r="D163" s="1215">
        <f>SUM(EAST:SOUTH!D163)</f>
        <v>0</v>
      </c>
      <c r="E163" s="1214">
        <f>SUM(EAST:SOUTH!E163)</f>
        <v>0</v>
      </c>
      <c r="F163" s="1216">
        <f>SUM(EAST:SOUTH!F163)</f>
        <v>0</v>
      </c>
      <c r="G163" s="1217"/>
      <c r="H163" s="1217"/>
      <c r="I163" s="1214">
        <f t="shared" si="61"/>
        <v>0</v>
      </c>
      <c r="J163" s="1216">
        <f t="shared" si="62"/>
        <v>0</v>
      </c>
      <c r="K163" s="1214"/>
      <c r="L163" s="1216"/>
      <c r="M163" s="1208"/>
      <c r="N163" s="1208"/>
      <c r="O163" s="1202"/>
      <c r="P163" s="1214"/>
      <c r="Q163" s="1216"/>
      <c r="R163" s="1214"/>
      <c r="S163" s="1216"/>
      <c r="T163" s="1214"/>
      <c r="U163" s="1216"/>
      <c r="V163" s="1208"/>
      <c r="W163" s="1208"/>
      <c r="X163" s="1202"/>
      <c r="Y163" s="1211"/>
      <c r="Z163" s="1204"/>
      <c r="AA163" s="1211"/>
      <c r="AB163" s="1204"/>
      <c r="AC163" s="1218"/>
      <c r="AD163" s="1197" t="b">
        <f t="shared" si="63"/>
        <v>1</v>
      </c>
      <c r="AE163" s="1197" t="b">
        <f t="shared" si="64"/>
        <v>1</v>
      </c>
    </row>
    <row r="164" spans="1:31" ht="39">
      <c r="A164" s="1204"/>
      <c r="B164" s="1213" t="s">
        <v>28</v>
      </c>
      <c r="C164" s="1214">
        <f>SUM(EAST:SOUTH!C164)</f>
        <v>420</v>
      </c>
      <c r="D164" s="1215">
        <f>SUM(EAST:SOUTH!D164)</f>
        <v>4.2</v>
      </c>
      <c r="E164" s="1214">
        <f>SUM(EAST:SOUTH!E164)</f>
        <v>420</v>
      </c>
      <c r="F164" s="1216">
        <f>SUM(EAST:SOUTH!F164)</f>
        <v>4.2</v>
      </c>
      <c r="G164" s="1217">
        <f>E164/C164</f>
        <v>1</v>
      </c>
      <c r="H164" s="1217">
        <f>F164/D164</f>
        <v>1</v>
      </c>
      <c r="I164" s="1214">
        <f>EAST!I164+WEST!I164+NORTH!I164+SOUTH!I164</f>
        <v>0</v>
      </c>
      <c r="J164" s="1216">
        <f>EAST!J164+WEST!J164+NORTH!J164+SOUTH!J164</f>
        <v>0</v>
      </c>
      <c r="K164" s="1214">
        <f>EAST!K164+WEST!K164+NORTH!K164+SOUTH!K164</f>
        <v>0</v>
      </c>
      <c r="L164" s="1216">
        <f>EAST!L164+WEST!L164+NORTH!L164+SOUTH!L164</f>
        <v>0</v>
      </c>
      <c r="M164" s="1219"/>
      <c r="N164" s="1219"/>
      <c r="O164" s="1220">
        <v>0.01</v>
      </c>
      <c r="P164" s="1214">
        <f>EAST!P164+WEST!P164+NORTH!P164+SOUTH!P164</f>
        <v>238</v>
      </c>
      <c r="Q164" s="1216">
        <f>EAST!Q164+WEST!Q164+NORTH!Q164+SOUTH!Q164</f>
        <v>2.3800000000000003</v>
      </c>
      <c r="R164" s="1214">
        <f>EAST!R164+WEST!R164+NORTH!R164+SOUTH!R164</f>
        <v>238</v>
      </c>
      <c r="S164" s="1216">
        <f>EAST!S164+WEST!S164+NORTH!S164+SOUTH!S164</f>
        <v>2.3800000000000003</v>
      </c>
      <c r="T164" s="1214"/>
      <c r="U164" s="1216">
        <f>EAST!U164+WEST!U164+NORTH!U164+SOUTH!U164</f>
        <v>0</v>
      </c>
      <c r="V164" s="1219"/>
      <c r="W164" s="1219"/>
      <c r="X164" s="1220">
        <f>O164</f>
        <v>0.01</v>
      </c>
      <c r="Y164" s="1211">
        <f>EAST!Y164+WEST!Y164+NORTH!Y164+SOUTH!Y164</f>
        <v>238</v>
      </c>
      <c r="Z164" s="1204">
        <f>EAST!Z164+WEST!Z164+NORTH!Z164+SOUTH!Z164</f>
        <v>2.3800000000000003</v>
      </c>
      <c r="AA164" s="1211">
        <f>EAST!AA164+WEST!AA164+NORTH!AA164+SOUTH!AA164</f>
        <v>238</v>
      </c>
      <c r="AB164" s="1204">
        <f>EAST!AB164+WEST!AB164+NORTH!AB164+SOUTH!AB164</f>
        <v>2.3800000000000003</v>
      </c>
      <c r="AC164" s="1218" t="s">
        <v>771</v>
      </c>
      <c r="AD164" s="1197" t="b">
        <f t="shared" si="63"/>
        <v>1</v>
      </c>
      <c r="AE164" s="1197" t="b">
        <f t="shared" si="64"/>
        <v>1</v>
      </c>
    </row>
    <row r="165" spans="1:31">
      <c r="A165" s="1204"/>
      <c r="B165" s="1213" t="s">
        <v>29</v>
      </c>
      <c r="C165" s="1214">
        <f>SUM(EAST:SOUTH!C165)</f>
        <v>0</v>
      </c>
      <c r="D165" s="1215">
        <f>SUM(EAST:SOUTH!D165)</f>
        <v>0</v>
      </c>
      <c r="E165" s="1214">
        <f>SUM(EAST:SOUTH!E165)</f>
        <v>0</v>
      </c>
      <c r="F165" s="1216">
        <f>SUM(EAST:SOUTH!F165)</f>
        <v>0</v>
      </c>
      <c r="G165" s="1217"/>
      <c r="H165" s="1217"/>
      <c r="I165" s="1214">
        <f t="shared" si="61"/>
        <v>0</v>
      </c>
      <c r="J165" s="1216">
        <f t="shared" si="62"/>
        <v>0</v>
      </c>
      <c r="K165" s="1214">
        <f>EAST!K165+WEST!K165+NORTH!K165+SOUTH!K165</f>
        <v>0</v>
      </c>
      <c r="L165" s="1216">
        <f>EAST!L165+WEST!L165+NORTH!L165+SOUTH!L165</f>
        <v>0</v>
      </c>
      <c r="M165" s="1219"/>
      <c r="N165" s="1219"/>
      <c r="O165" s="1220">
        <f>0.06/12*9</f>
        <v>4.4999999999999998E-2</v>
      </c>
      <c r="P165" s="1214">
        <f>EAST!P165+WEST!P165+NORTH!P165+SOUTH!P165</f>
        <v>0</v>
      </c>
      <c r="Q165" s="1216">
        <f>EAST!Q165+WEST!Q165+NORTH!Q165+SOUTH!Q165</f>
        <v>0</v>
      </c>
      <c r="R165" s="1214">
        <f>EAST!R165+WEST!R165+NORTH!R165+SOUTH!R165</f>
        <v>0</v>
      </c>
      <c r="S165" s="1216">
        <f>EAST!S165+WEST!S165+NORTH!S165+SOUTH!S165</f>
        <v>0</v>
      </c>
      <c r="T165" s="1214"/>
      <c r="U165" s="1216">
        <f>EAST!U165+WEST!U165+NORTH!U165+SOUTH!U165</f>
        <v>0</v>
      </c>
      <c r="V165" s="1219"/>
      <c r="W165" s="1219"/>
      <c r="X165" s="1220">
        <f t="shared" ref="X165:X166" si="99">O165</f>
        <v>4.4999999999999998E-2</v>
      </c>
      <c r="Y165" s="1211">
        <f>EAST!Y165+WEST!Y165+NORTH!Y165+SOUTH!Y165</f>
        <v>0</v>
      </c>
      <c r="Z165" s="1204">
        <f>EAST!Z165+WEST!Z165+NORTH!Z165+SOUTH!Z165</f>
        <v>0</v>
      </c>
      <c r="AA165" s="1211">
        <f>EAST!AA165+WEST!AA165+NORTH!AA165+SOUTH!AA165</f>
        <v>0</v>
      </c>
      <c r="AB165" s="1204">
        <f>EAST!AB165+WEST!AB165+NORTH!AB165+SOUTH!AB165</f>
        <v>0</v>
      </c>
      <c r="AC165" s="1218"/>
      <c r="AD165" s="1197" t="b">
        <f t="shared" si="63"/>
        <v>1</v>
      </c>
      <c r="AE165" s="1197" t="b">
        <f t="shared" si="64"/>
        <v>1</v>
      </c>
    </row>
    <row r="166" spans="1:31">
      <c r="A166" s="1204"/>
      <c r="B166" s="1213" t="s">
        <v>30</v>
      </c>
      <c r="C166" s="1214">
        <f>SUM(EAST:SOUTH!C166)</f>
        <v>0</v>
      </c>
      <c r="D166" s="1215">
        <f>SUM(EAST:SOUTH!D166)</f>
        <v>0</v>
      </c>
      <c r="E166" s="1214">
        <f>SUM(EAST:SOUTH!E166)</f>
        <v>0</v>
      </c>
      <c r="F166" s="1216">
        <f>SUM(EAST:SOUTH!F166)</f>
        <v>0</v>
      </c>
      <c r="G166" s="1217"/>
      <c r="H166" s="1217"/>
      <c r="I166" s="1214">
        <f t="shared" si="61"/>
        <v>0</v>
      </c>
      <c r="J166" s="1216">
        <f t="shared" si="62"/>
        <v>0</v>
      </c>
      <c r="K166" s="1214">
        <f>EAST!K166+WEST!K166+NORTH!K166+SOUTH!K166</f>
        <v>0</v>
      </c>
      <c r="L166" s="1216">
        <f>EAST!L166+WEST!L166+NORTH!L166+SOUTH!L166</f>
        <v>0</v>
      </c>
      <c r="M166" s="1219"/>
      <c r="N166" s="1219"/>
      <c r="O166" s="1220">
        <f>0.06/12*6</f>
        <v>0.03</v>
      </c>
      <c r="P166" s="1214">
        <f>EAST!P166+WEST!P166+NORTH!P166+SOUTH!P166</f>
        <v>0</v>
      </c>
      <c r="Q166" s="1216">
        <f>EAST!Q166+WEST!Q166+NORTH!Q166+SOUTH!Q166</f>
        <v>0</v>
      </c>
      <c r="R166" s="1214">
        <f>EAST!R166+WEST!R166+NORTH!R166+SOUTH!R166</f>
        <v>0</v>
      </c>
      <c r="S166" s="1216">
        <f>EAST!S166+WEST!S166+NORTH!S166+SOUTH!S166</f>
        <v>0</v>
      </c>
      <c r="T166" s="1214"/>
      <c r="U166" s="1216">
        <f>EAST!U166+WEST!U166+NORTH!U166+SOUTH!U166</f>
        <v>0</v>
      </c>
      <c r="V166" s="1219"/>
      <c r="W166" s="1219"/>
      <c r="X166" s="1220">
        <f t="shared" si="99"/>
        <v>0.03</v>
      </c>
      <c r="Y166" s="1211">
        <f>EAST!Y166+WEST!Y166+NORTH!Y166+SOUTH!Y166</f>
        <v>0</v>
      </c>
      <c r="Z166" s="1204">
        <f>EAST!Z166+WEST!Z166+NORTH!Z166+SOUTH!Z166</f>
        <v>0</v>
      </c>
      <c r="AA166" s="1211">
        <f>EAST!AA166+WEST!AA166+NORTH!AA166+SOUTH!AA166</f>
        <v>0</v>
      </c>
      <c r="AB166" s="1204">
        <f>EAST!AB166+WEST!AB166+NORTH!AB166+SOUTH!AB166</f>
        <v>0</v>
      </c>
      <c r="AC166" s="1218"/>
      <c r="AD166" s="1197" t="b">
        <f t="shared" si="63"/>
        <v>1</v>
      </c>
      <c r="AE166" s="1197" t="b">
        <f t="shared" si="64"/>
        <v>1</v>
      </c>
    </row>
    <row r="167" spans="1:31">
      <c r="A167" s="1204"/>
      <c r="B167" s="1213" t="s">
        <v>31</v>
      </c>
      <c r="C167" s="1214">
        <f>SUM(EAST:SOUTH!C167)</f>
        <v>0</v>
      </c>
      <c r="D167" s="1215">
        <f>SUM(EAST:SOUTH!D167)</f>
        <v>0</v>
      </c>
      <c r="E167" s="1214">
        <f>SUM(EAST:SOUTH!E167)</f>
        <v>0</v>
      </c>
      <c r="F167" s="1216">
        <f>SUM(EAST:SOUTH!F167)</f>
        <v>0</v>
      </c>
      <c r="G167" s="1217"/>
      <c r="H167" s="1217"/>
      <c r="I167" s="1214">
        <f t="shared" si="61"/>
        <v>0</v>
      </c>
      <c r="J167" s="1216">
        <f t="shared" si="62"/>
        <v>0</v>
      </c>
      <c r="K167" s="1214">
        <f>EAST!K167+WEST!K167+NORTH!K167+SOUTH!K167</f>
        <v>0</v>
      </c>
      <c r="L167" s="1216">
        <f>EAST!L167+WEST!L167+NORTH!L167+SOUTH!L167</f>
        <v>0</v>
      </c>
      <c r="M167" s="1219"/>
      <c r="N167" s="1219"/>
      <c r="O167" s="1220">
        <f>0.06/12*3</f>
        <v>1.4999999999999999E-2</v>
      </c>
      <c r="P167" s="1214">
        <f>EAST!P167+WEST!P167+NORTH!P167+SOUTH!P167</f>
        <v>0</v>
      </c>
      <c r="Q167" s="1216">
        <f>EAST!Q167+WEST!Q167+NORTH!Q167+SOUTH!Q167</f>
        <v>0</v>
      </c>
      <c r="R167" s="1214">
        <f>EAST!R167+WEST!R167+NORTH!R167+SOUTH!R167</f>
        <v>0</v>
      </c>
      <c r="S167" s="1216">
        <f>EAST!S167+WEST!S167+NORTH!S167+SOUTH!S167</f>
        <v>0</v>
      </c>
      <c r="T167" s="1214"/>
      <c r="U167" s="1216">
        <f>EAST!U167+WEST!U167+NORTH!U167+SOUTH!U167</f>
        <v>0</v>
      </c>
      <c r="V167" s="1219"/>
      <c r="W167" s="1219"/>
      <c r="X167" s="1220">
        <f>O167</f>
        <v>1.4999999999999999E-2</v>
      </c>
      <c r="Y167" s="1211">
        <f>EAST!Y167+WEST!Y167+NORTH!Y167+SOUTH!Y167</f>
        <v>0</v>
      </c>
      <c r="Z167" s="1204">
        <f>EAST!Z167+WEST!Z167+NORTH!Z167+SOUTH!Z167</f>
        <v>0</v>
      </c>
      <c r="AA167" s="1211">
        <f>EAST!AA167+WEST!AA167+NORTH!AA167+SOUTH!AA167</f>
        <v>0</v>
      </c>
      <c r="AB167" s="1204">
        <f>EAST!AB167+WEST!AB167+NORTH!AB167+SOUTH!AB167</f>
        <v>0</v>
      </c>
      <c r="AC167" s="1218"/>
      <c r="AD167" s="1197" t="b">
        <f t="shared" si="63"/>
        <v>1</v>
      </c>
      <c r="AE167" s="1197" t="b">
        <f t="shared" si="64"/>
        <v>1</v>
      </c>
    </row>
    <row r="168" spans="1:31" s="1231" customFormat="1">
      <c r="A168" s="1200"/>
      <c r="B168" s="1208" t="s">
        <v>16</v>
      </c>
      <c r="C168" s="1239">
        <f>SUM(EAST:SOUTH!C168)</f>
        <v>420</v>
      </c>
      <c r="D168" s="1209">
        <f>SUM(EAST:SOUTH!D168)</f>
        <v>4.2</v>
      </c>
      <c r="E168" s="1239">
        <f>SUM(EAST:SOUTH!E168)</f>
        <v>420</v>
      </c>
      <c r="F168" s="1210">
        <f>SUM(EAST:SOUTH!F168)</f>
        <v>4.2</v>
      </c>
      <c r="G168" s="1263">
        <f t="shared" ref="G168:G206" si="100">E168/C167:C168</f>
        <v>1</v>
      </c>
      <c r="H168" s="1263">
        <f t="shared" ref="H168:H206" si="101">F168/D167:D168</f>
        <v>1</v>
      </c>
      <c r="I168" s="1239">
        <f t="shared" ref="I168:S168" si="102">SUM(I164:I167)</f>
        <v>0</v>
      </c>
      <c r="J168" s="1210">
        <f t="shared" si="102"/>
        <v>0</v>
      </c>
      <c r="K168" s="1239">
        <f t="shared" si="102"/>
        <v>0</v>
      </c>
      <c r="L168" s="1210">
        <f t="shared" si="102"/>
        <v>0</v>
      </c>
      <c r="M168" s="1239">
        <f t="shared" si="102"/>
        <v>0</v>
      </c>
      <c r="N168" s="1239">
        <f t="shared" si="102"/>
        <v>0</v>
      </c>
      <c r="O168" s="1239"/>
      <c r="P168" s="1239">
        <f t="shared" si="102"/>
        <v>238</v>
      </c>
      <c r="Q168" s="1210">
        <f t="shared" si="102"/>
        <v>2.3800000000000003</v>
      </c>
      <c r="R168" s="1239">
        <f t="shared" si="102"/>
        <v>238</v>
      </c>
      <c r="S168" s="1210">
        <f t="shared" si="102"/>
        <v>2.3800000000000003</v>
      </c>
      <c r="T168" s="1239"/>
      <c r="U168" s="1210">
        <f t="shared" ref="U168:W168" si="103">SUM(U164:U167)</f>
        <v>0</v>
      </c>
      <c r="V168" s="1239">
        <f t="shared" si="103"/>
        <v>0</v>
      </c>
      <c r="W168" s="1239">
        <f t="shared" si="103"/>
        <v>0</v>
      </c>
      <c r="X168" s="1239"/>
      <c r="Y168" s="1198">
        <f t="shared" ref="Y168:AB168" si="104">SUM(Y164:Y167)</f>
        <v>238</v>
      </c>
      <c r="Z168" s="1200">
        <f t="shared" si="104"/>
        <v>2.3800000000000003</v>
      </c>
      <c r="AA168" s="1198">
        <f t="shared" si="104"/>
        <v>238</v>
      </c>
      <c r="AB168" s="1200">
        <f t="shared" si="104"/>
        <v>2.3800000000000003</v>
      </c>
      <c r="AC168" s="1240"/>
      <c r="AD168" s="1197"/>
      <c r="AE168" s="1197" t="b">
        <f t="shared" si="64"/>
        <v>1</v>
      </c>
    </row>
    <row r="169" spans="1:31" ht="58.5">
      <c r="A169" s="1204">
        <v>6.04</v>
      </c>
      <c r="B169" s="1205" t="s">
        <v>34</v>
      </c>
      <c r="C169" s="1214">
        <f>SUM(EAST:SOUTH!C169)</f>
        <v>0</v>
      </c>
      <c r="D169" s="1215">
        <f>SUM(EAST:SOUTH!D169)</f>
        <v>0</v>
      </c>
      <c r="E169" s="1214">
        <f>SUM(EAST:SOUTH!E169)</f>
        <v>0</v>
      </c>
      <c r="F169" s="1216">
        <f>SUM(EAST:SOUTH!F169)</f>
        <v>0</v>
      </c>
      <c r="G169" s="1217"/>
      <c r="H169" s="1217"/>
      <c r="I169" s="1214">
        <f t="shared" si="61"/>
        <v>0</v>
      </c>
      <c r="J169" s="1216">
        <f t="shared" si="62"/>
        <v>0</v>
      </c>
      <c r="K169" s="1214"/>
      <c r="L169" s="1216"/>
      <c r="M169" s="1208"/>
      <c r="N169" s="1208"/>
      <c r="O169" s="1202"/>
      <c r="P169" s="1214"/>
      <c r="Q169" s="1216"/>
      <c r="R169" s="1214"/>
      <c r="S169" s="1216"/>
      <c r="T169" s="1214"/>
      <c r="U169" s="1216"/>
      <c r="V169" s="1208"/>
      <c r="W169" s="1208"/>
      <c r="X169" s="1202"/>
      <c r="Y169" s="1211"/>
      <c r="Z169" s="1204"/>
      <c r="AA169" s="1211"/>
      <c r="AB169" s="1204"/>
      <c r="AC169" s="1218"/>
      <c r="AD169" s="1197" t="b">
        <f t="shared" si="63"/>
        <v>1</v>
      </c>
      <c r="AE169" s="1197" t="b">
        <f t="shared" si="64"/>
        <v>1</v>
      </c>
    </row>
    <row r="170" spans="1:31">
      <c r="A170" s="1204"/>
      <c r="B170" s="1213" t="s">
        <v>28</v>
      </c>
      <c r="C170" s="1214">
        <f>SUM(EAST:SOUTH!C170)</f>
        <v>0</v>
      </c>
      <c r="D170" s="1215">
        <f>SUM(EAST:SOUTH!D170)</f>
        <v>0</v>
      </c>
      <c r="E170" s="1214">
        <f>SUM(EAST:SOUTH!E170)</f>
        <v>0</v>
      </c>
      <c r="F170" s="1216">
        <f>SUM(EAST:SOUTH!F170)</f>
        <v>0</v>
      </c>
      <c r="G170" s="1217"/>
      <c r="H170" s="1217"/>
      <c r="I170" s="1214">
        <f t="shared" si="61"/>
        <v>0</v>
      </c>
      <c r="J170" s="1216">
        <f t="shared" si="62"/>
        <v>0</v>
      </c>
      <c r="K170" s="1214">
        <f>EAST!K170+WEST!K170+NORTH!K170+SOUTH!K170</f>
        <v>0</v>
      </c>
      <c r="L170" s="1216">
        <f>EAST!L170+WEST!L170+NORTH!L170+SOUTH!L170</f>
        <v>0</v>
      </c>
      <c r="M170" s="1219"/>
      <c r="N170" s="1219"/>
      <c r="O170" s="1220">
        <f>0.06</f>
        <v>0.06</v>
      </c>
      <c r="P170" s="1214">
        <f>EAST!P170+WEST!P170+NORTH!P170+SOUTH!P170</f>
        <v>0</v>
      </c>
      <c r="Q170" s="1216">
        <f>EAST!Q170+WEST!Q170+NORTH!Q170+SOUTH!Q170</f>
        <v>0</v>
      </c>
      <c r="R170" s="1214">
        <f>EAST!R170+WEST!R170+NORTH!R170+SOUTH!R170</f>
        <v>0</v>
      </c>
      <c r="S170" s="1216">
        <f>EAST!S170+WEST!S170+NORTH!S170+SOUTH!S170</f>
        <v>0</v>
      </c>
      <c r="T170" s="1214"/>
      <c r="U170" s="1216">
        <f>EAST!U170+WEST!U170+NORTH!U170+SOUTH!U170</f>
        <v>0</v>
      </c>
      <c r="V170" s="1219"/>
      <c r="W170" s="1219"/>
      <c r="X170" s="1220">
        <f>0.06</f>
        <v>0.06</v>
      </c>
      <c r="Y170" s="1211">
        <f>EAST!Y170+WEST!Y170+NORTH!Y170+SOUTH!Y170</f>
        <v>0</v>
      </c>
      <c r="Z170" s="1204">
        <f>EAST!Z170+WEST!Z170+NORTH!Z170+SOUTH!Z170</f>
        <v>0</v>
      </c>
      <c r="AA170" s="1211">
        <f>EAST!AA170+WEST!AA170+NORTH!AA170+SOUTH!AA170</f>
        <v>0</v>
      </c>
      <c r="AB170" s="1204">
        <f>EAST!AB170+WEST!AB170+NORTH!AB170+SOUTH!AB170</f>
        <v>0</v>
      </c>
      <c r="AC170" s="1218"/>
      <c r="AD170" s="1197" t="b">
        <f t="shared" si="63"/>
        <v>1</v>
      </c>
      <c r="AE170" s="1197" t="b">
        <f t="shared" si="64"/>
        <v>1</v>
      </c>
    </row>
    <row r="171" spans="1:31">
      <c r="A171" s="1204"/>
      <c r="B171" s="1213" t="s">
        <v>29</v>
      </c>
      <c r="C171" s="1214">
        <f>SUM(EAST:SOUTH!C171)</f>
        <v>0</v>
      </c>
      <c r="D171" s="1215">
        <f>SUM(EAST:SOUTH!D171)</f>
        <v>0</v>
      </c>
      <c r="E171" s="1214">
        <f>SUM(EAST:SOUTH!E171)</f>
        <v>0</v>
      </c>
      <c r="F171" s="1216">
        <f>SUM(EAST:SOUTH!F171)</f>
        <v>0</v>
      </c>
      <c r="G171" s="1217"/>
      <c r="H171" s="1217"/>
      <c r="I171" s="1214">
        <f t="shared" si="61"/>
        <v>0</v>
      </c>
      <c r="J171" s="1216">
        <f t="shared" si="62"/>
        <v>0</v>
      </c>
      <c r="K171" s="1214">
        <f>EAST!K171+WEST!K171+NORTH!K171+SOUTH!K171</f>
        <v>0</v>
      </c>
      <c r="L171" s="1216">
        <f>EAST!L171+WEST!L171+NORTH!L171+SOUTH!L171</f>
        <v>0</v>
      </c>
      <c r="M171" s="1219"/>
      <c r="N171" s="1219"/>
      <c r="O171" s="1220">
        <f>0.06/12*9</f>
        <v>4.4999999999999998E-2</v>
      </c>
      <c r="P171" s="1214">
        <f>EAST!P171+WEST!P171+NORTH!P171+SOUTH!P171</f>
        <v>0</v>
      </c>
      <c r="Q171" s="1216">
        <f>EAST!Q171+WEST!Q171+NORTH!Q171+SOUTH!Q171</f>
        <v>0</v>
      </c>
      <c r="R171" s="1214">
        <f>EAST!R171+WEST!R171+NORTH!R171+SOUTH!R171</f>
        <v>0</v>
      </c>
      <c r="S171" s="1216">
        <f>EAST!S171+WEST!S171+NORTH!S171+SOUTH!S171</f>
        <v>0</v>
      </c>
      <c r="T171" s="1214"/>
      <c r="U171" s="1216">
        <f>EAST!U171+WEST!U171+NORTH!U171+SOUTH!U171</f>
        <v>0</v>
      </c>
      <c r="V171" s="1219"/>
      <c r="W171" s="1219"/>
      <c r="X171" s="1220">
        <f>0.06/12*9</f>
        <v>4.4999999999999998E-2</v>
      </c>
      <c r="Y171" s="1211">
        <f>EAST!Y171+WEST!Y171+NORTH!Y171+SOUTH!Y171</f>
        <v>0</v>
      </c>
      <c r="Z171" s="1204">
        <f>EAST!Z171+WEST!Z171+NORTH!Z171+SOUTH!Z171</f>
        <v>0</v>
      </c>
      <c r="AA171" s="1211">
        <f>EAST!AA171+WEST!AA171+NORTH!AA171+SOUTH!AA171</f>
        <v>0</v>
      </c>
      <c r="AB171" s="1204">
        <f>EAST!AB171+WEST!AB171+NORTH!AB171+SOUTH!AB171</f>
        <v>0</v>
      </c>
      <c r="AC171" s="1218"/>
      <c r="AD171" s="1197" t="b">
        <f t="shared" si="63"/>
        <v>1</v>
      </c>
      <c r="AE171" s="1197" t="b">
        <f t="shared" si="64"/>
        <v>1</v>
      </c>
    </row>
    <row r="172" spans="1:31">
      <c r="A172" s="1204"/>
      <c r="B172" s="1213" t="s">
        <v>30</v>
      </c>
      <c r="C172" s="1214">
        <f>SUM(EAST:SOUTH!C172)</f>
        <v>0</v>
      </c>
      <c r="D172" s="1215">
        <f>SUM(EAST:SOUTH!D172)</f>
        <v>0</v>
      </c>
      <c r="E172" s="1214">
        <f>SUM(EAST:SOUTH!E172)</f>
        <v>0</v>
      </c>
      <c r="F172" s="1216">
        <f>SUM(EAST:SOUTH!F172)</f>
        <v>0</v>
      </c>
      <c r="G172" s="1217"/>
      <c r="H172" s="1217"/>
      <c r="I172" s="1214">
        <f t="shared" si="61"/>
        <v>0</v>
      </c>
      <c r="J172" s="1216">
        <f t="shared" si="62"/>
        <v>0</v>
      </c>
      <c r="K172" s="1214">
        <f>EAST!K172+WEST!K172+NORTH!K172+SOUTH!K172</f>
        <v>0</v>
      </c>
      <c r="L172" s="1216">
        <f>EAST!L172+WEST!L172+NORTH!L172+SOUTH!L172</f>
        <v>0</v>
      </c>
      <c r="M172" s="1219"/>
      <c r="N172" s="1219"/>
      <c r="O172" s="1220">
        <f>0.06/12*6</f>
        <v>0.03</v>
      </c>
      <c r="P172" s="1214">
        <f>EAST!P172+WEST!P172+NORTH!P172+SOUTH!P172</f>
        <v>0</v>
      </c>
      <c r="Q172" s="1216">
        <f>EAST!Q172+WEST!Q172+NORTH!Q172+SOUTH!Q172</f>
        <v>0</v>
      </c>
      <c r="R172" s="1214">
        <f>EAST!R172+WEST!R172+NORTH!R172+SOUTH!R172</f>
        <v>0</v>
      </c>
      <c r="S172" s="1216">
        <f>EAST!S172+WEST!S172+NORTH!S172+SOUTH!S172</f>
        <v>0</v>
      </c>
      <c r="T172" s="1214"/>
      <c r="U172" s="1216">
        <f>EAST!U172+WEST!U172+NORTH!U172+SOUTH!U172</f>
        <v>0</v>
      </c>
      <c r="V172" s="1219"/>
      <c r="W172" s="1219"/>
      <c r="X172" s="1220">
        <f>0.06/12*6</f>
        <v>0.03</v>
      </c>
      <c r="Y172" s="1211">
        <f>EAST!Y172+WEST!Y172+NORTH!Y172+SOUTH!Y172</f>
        <v>0</v>
      </c>
      <c r="Z172" s="1204">
        <f>EAST!Z172+WEST!Z172+NORTH!Z172+SOUTH!Z172</f>
        <v>0</v>
      </c>
      <c r="AA172" s="1211">
        <f>EAST!AA172+WEST!AA172+NORTH!AA172+SOUTH!AA172</f>
        <v>0</v>
      </c>
      <c r="AB172" s="1204">
        <f>EAST!AB172+WEST!AB172+NORTH!AB172+SOUTH!AB172</f>
        <v>0</v>
      </c>
      <c r="AC172" s="1218"/>
      <c r="AD172" s="1197" t="b">
        <f t="shared" si="63"/>
        <v>1</v>
      </c>
      <c r="AE172" s="1197" t="b">
        <f t="shared" si="64"/>
        <v>1</v>
      </c>
    </row>
    <row r="173" spans="1:31">
      <c r="A173" s="1204"/>
      <c r="B173" s="1213" t="s">
        <v>31</v>
      </c>
      <c r="C173" s="1214">
        <f>SUM(EAST:SOUTH!C173)</f>
        <v>0</v>
      </c>
      <c r="D173" s="1215">
        <f>SUM(EAST:SOUTH!D173)</f>
        <v>0</v>
      </c>
      <c r="E173" s="1214">
        <f>SUM(EAST:SOUTH!E173)</f>
        <v>0</v>
      </c>
      <c r="F173" s="1216">
        <f>SUM(EAST:SOUTH!F173)</f>
        <v>0</v>
      </c>
      <c r="G173" s="1217"/>
      <c r="H173" s="1217"/>
      <c r="I173" s="1214">
        <f t="shared" si="61"/>
        <v>0</v>
      </c>
      <c r="J173" s="1216">
        <f t="shared" si="62"/>
        <v>0</v>
      </c>
      <c r="K173" s="1214">
        <f>EAST!K173+WEST!K173+NORTH!K173+SOUTH!K173</f>
        <v>0</v>
      </c>
      <c r="L173" s="1216">
        <f>EAST!L173+WEST!L173+NORTH!L173+SOUTH!L173</f>
        <v>0</v>
      </c>
      <c r="M173" s="1219"/>
      <c r="N173" s="1219"/>
      <c r="O173" s="1220">
        <f>0.06/12*3</f>
        <v>1.4999999999999999E-2</v>
      </c>
      <c r="P173" s="1214">
        <f>EAST!P173+WEST!P173+NORTH!P173+SOUTH!P173</f>
        <v>0</v>
      </c>
      <c r="Q173" s="1216">
        <f>EAST!Q173+WEST!Q173+NORTH!Q173+SOUTH!Q173</f>
        <v>0</v>
      </c>
      <c r="R173" s="1214">
        <f>EAST!R173+WEST!R173+NORTH!R173+SOUTH!R173</f>
        <v>0</v>
      </c>
      <c r="S173" s="1216">
        <f>EAST!S173+WEST!S173+NORTH!S173+SOUTH!S173</f>
        <v>0</v>
      </c>
      <c r="T173" s="1214"/>
      <c r="U173" s="1216">
        <f>EAST!U173+WEST!U173+NORTH!U173+SOUTH!U173</f>
        <v>0</v>
      </c>
      <c r="V173" s="1219"/>
      <c r="W173" s="1219"/>
      <c r="X173" s="1220">
        <f>0.06/12*3</f>
        <v>1.4999999999999999E-2</v>
      </c>
      <c r="Y173" s="1211">
        <f>EAST!Y173+WEST!Y173+NORTH!Y173+SOUTH!Y173</f>
        <v>0</v>
      </c>
      <c r="Z173" s="1204">
        <f>EAST!Z173+WEST!Z173+NORTH!Z173+SOUTH!Z173</f>
        <v>0</v>
      </c>
      <c r="AA173" s="1211">
        <f>EAST!AA173+WEST!AA173+NORTH!AA173+SOUTH!AA173</f>
        <v>0</v>
      </c>
      <c r="AB173" s="1204">
        <f>EAST!AB173+WEST!AB173+NORTH!AB173+SOUTH!AB173</f>
        <v>0</v>
      </c>
      <c r="AC173" s="1218"/>
      <c r="AD173" s="1197" t="b">
        <f t="shared" si="63"/>
        <v>1</v>
      </c>
      <c r="AE173" s="1197" t="b">
        <f t="shared" si="64"/>
        <v>1</v>
      </c>
    </row>
    <row r="174" spans="1:31" s="1231" customFormat="1">
      <c r="A174" s="1200"/>
      <c r="B174" s="1208" t="s">
        <v>16</v>
      </c>
      <c r="C174" s="1214">
        <f>SUM(EAST:SOUTH!C174)</f>
        <v>0</v>
      </c>
      <c r="D174" s="1215">
        <f>SUM(EAST:SOUTH!D174)</f>
        <v>0</v>
      </c>
      <c r="E174" s="1214">
        <f>SUM(EAST:SOUTH!E174)</f>
        <v>0</v>
      </c>
      <c r="F174" s="1216">
        <f>SUM(EAST:SOUTH!F174)</f>
        <v>0</v>
      </c>
      <c r="G174" s="1263"/>
      <c r="H174" s="1263"/>
      <c r="I174" s="1214">
        <f t="shared" si="61"/>
        <v>0</v>
      </c>
      <c r="J174" s="1216">
        <f t="shared" si="62"/>
        <v>0</v>
      </c>
      <c r="K174" s="1239">
        <f t="shared" ref="K174:S174" si="105">SUM(K170:K173)</f>
        <v>0</v>
      </c>
      <c r="L174" s="1210">
        <f t="shared" si="105"/>
        <v>0</v>
      </c>
      <c r="M174" s="1239">
        <f t="shared" si="105"/>
        <v>0</v>
      </c>
      <c r="N174" s="1239">
        <f t="shared" si="105"/>
        <v>0</v>
      </c>
      <c r="O174" s="1239"/>
      <c r="P174" s="1239">
        <f t="shared" si="105"/>
        <v>0</v>
      </c>
      <c r="Q174" s="1210">
        <f t="shared" si="105"/>
        <v>0</v>
      </c>
      <c r="R174" s="1239">
        <f t="shared" si="105"/>
        <v>0</v>
      </c>
      <c r="S174" s="1210">
        <f t="shared" si="105"/>
        <v>0</v>
      </c>
      <c r="T174" s="1239"/>
      <c r="U174" s="1210">
        <f t="shared" ref="U174:W174" si="106">SUM(U170:U173)</f>
        <v>0</v>
      </c>
      <c r="V174" s="1239">
        <f t="shared" si="106"/>
        <v>0</v>
      </c>
      <c r="W174" s="1239">
        <f t="shared" si="106"/>
        <v>0</v>
      </c>
      <c r="X174" s="1239"/>
      <c r="Y174" s="1198">
        <f t="shared" ref="Y174:AB174" si="107">SUM(Y170:Y173)</f>
        <v>0</v>
      </c>
      <c r="Z174" s="1200">
        <f t="shared" si="107"/>
        <v>0</v>
      </c>
      <c r="AA174" s="1198">
        <f t="shared" si="107"/>
        <v>0</v>
      </c>
      <c r="AB174" s="1200">
        <f t="shared" si="107"/>
        <v>0</v>
      </c>
      <c r="AC174" s="1240"/>
      <c r="AD174" s="1197" t="b">
        <f t="shared" si="63"/>
        <v>1</v>
      </c>
      <c r="AE174" s="1197" t="b">
        <f t="shared" si="64"/>
        <v>1</v>
      </c>
    </row>
    <row r="175" spans="1:31">
      <c r="A175" s="1204">
        <v>6.05</v>
      </c>
      <c r="B175" s="1205" t="s">
        <v>35</v>
      </c>
      <c r="C175" s="1214">
        <f>SUM(EAST:SOUTH!C175)</f>
        <v>0</v>
      </c>
      <c r="D175" s="1215">
        <f>SUM(EAST:SOUTH!D175)</f>
        <v>0</v>
      </c>
      <c r="E175" s="1214">
        <f>SUM(EAST:SOUTH!E175)</f>
        <v>0</v>
      </c>
      <c r="F175" s="1216">
        <f>SUM(EAST:SOUTH!F175)</f>
        <v>0</v>
      </c>
      <c r="G175" s="1217"/>
      <c r="H175" s="1217"/>
      <c r="I175" s="1214">
        <f t="shared" si="61"/>
        <v>0</v>
      </c>
      <c r="J175" s="1216">
        <f t="shared" si="62"/>
        <v>0</v>
      </c>
      <c r="K175" s="1214"/>
      <c r="L175" s="1216"/>
      <c r="M175" s="1208"/>
      <c r="N175" s="1208"/>
      <c r="O175" s="1202"/>
      <c r="P175" s="1214"/>
      <c r="Q175" s="1216"/>
      <c r="R175" s="1214"/>
      <c r="S175" s="1216"/>
      <c r="T175" s="1214"/>
      <c r="U175" s="1216"/>
      <c r="V175" s="1208"/>
      <c r="W175" s="1208"/>
      <c r="X175" s="1202"/>
      <c r="Y175" s="1211"/>
      <c r="Z175" s="1204"/>
      <c r="AA175" s="1211"/>
      <c r="AB175" s="1204"/>
      <c r="AC175" s="1218"/>
      <c r="AD175" s="1197" t="b">
        <f t="shared" si="63"/>
        <v>1</v>
      </c>
      <c r="AE175" s="1197" t="b">
        <f t="shared" si="64"/>
        <v>1</v>
      </c>
    </row>
    <row r="176" spans="1:31">
      <c r="A176" s="1204"/>
      <c r="B176" s="1213" t="s">
        <v>28</v>
      </c>
      <c r="C176" s="1214">
        <f>SUM(EAST:SOUTH!C176)</f>
        <v>0</v>
      </c>
      <c r="D176" s="1215">
        <f>SUM(EAST:SOUTH!D176)</f>
        <v>0</v>
      </c>
      <c r="E176" s="1214">
        <f>SUM(EAST:SOUTH!E176)</f>
        <v>0</v>
      </c>
      <c r="F176" s="1216">
        <f>SUM(EAST:SOUTH!F176)</f>
        <v>0</v>
      </c>
      <c r="G176" s="1217"/>
      <c r="H176" s="1217"/>
      <c r="I176" s="1214">
        <f t="shared" si="61"/>
        <v>0</v>
      </c>
      <c r="J176" s="1216">
        <f t="shared" si="62"/>
        <v>0</v>
      </c>
      <c r="K176" s="1214">
        <f>EAST!K176+WEST!K176+NORTH!K176+SOUTH!K176</f>
        <v>0</v>
      </c>
      <c r="L176" s="1216">
        <f>EAST!L176+WEST!L176+NORTH!L176+SOUTH!L176</f>
        <v>0</v>
      </c>
      <c r="M176" s="1219"/>
      <c r="N176" s="1219"/>
      <c r="O176" s="1220">
        <f>0.06</f>
        <v>0.06</v>
      </c>
      <c r="P176" s="1214">
        <f>EAST!P176+WEST!P176+NORTH!P176+SOUTH!P176</f>
        <v>0</v>
      </c>
      <c r="Q176" s="1216">
        <f>EAST!Q176+WEST!Q176+NORTH!Q176+SOUTH!Q176</f>
        <v>0</v>
      </c>
      <c r="R176" s="1214">
        <f>EAST!R176+WEST!R176+NORTH!R176+SOUTH!R176</f>
        <v>0</v>
      </c>
      <c r="S176" s="1216">
        <f>EAST!S176+WEST!S176+NORTH!S176+SOUTH!S176</f>
        <v>0</v>
      </c>
      <c r="T176" s="1214"/>
      <c r="U176" s="1216">
        <f>EAST!U176+WEST!U176+NORTH!U176+SOUTH!U176</f>
        <v>0</v>
      </c>
      <c r="V176" s="1219"/>
      <c r="W176" s="1219"/>
      <c r="X176" s="1220">
        <f>0.06</f>
        <v>0.06</v>
      </c>
      <c r="Y176" s="1211">
        <f>EAST!Y176+WEST!Y176+NORTH!Y176+SOUTH!Y176</f>
        <v>0</v>
      </c>
      <c r="Z176" s="1204">
        <f>EAST!Z176+WEST!Z176+NORTH!Z176+SOUTH!Z176</f>
        <v>0</v>
      </c>
      <c r="AA176" s="1211">
        <f>EAST!AA176+WEST!AA176+NORTH!AA176+SOUTH!AA176</f>
        <v>0</v>
      </c>
      <c r="AB176" s="1204">
        <f>EAST!AB176+WEST!AB176+NORTH!AB176+SOUTH!AB176</f>
        <v>0</v>
      </c>
      <c r="AC176" s="1218"/>
      <c r="AD176" s="1197" t="b">
        <f t="shared" si="63"/>
        <v>1</v>
      </c>
      <c r="AE176" s="1197" t="b">
        <f t="shared" si="64"/>
        <v>1</v>
      </c>
    </row>
    <row r="177" spans="1:31">
      <c r="A177" s="1204"/>
      <c r="B177" s="1213" t="s">
        <v>29</v>
      </c>
      <c r="C177" s="1214">
        <f>SUM(EAST:SOUTH!C177)</f>
        <v>0</v>
      </c>
      <c r="D177" s="1215">
        <f>SUM(EAST:SOUTH!D177)</f>
        <v>0</v>
      </c>
      <c r="E177" s="1214">
        <f>SUM(EAST:SOUTH!E177)</f>
        <v>0</v>
      </c>
      <c r="F177" s="1216">
        <f>SUM(EAST:SOUTH!F177)</f>
        <v>0</v>
      </c>
      <c r="G177" s="1217"/>
      <c r="H177" s="1217"/>
      <c r="I177" s="1214">
        <f t="shared" si="61"/>
        <v>0</v>
      </c>
      <c r="J177" s="1216">
        <f t="shared" si="62"/>
        <v>0</v>
      </c>
      <c r="K177" s="1214">
        <f>EAST!K177+WEST!K177+NORTH!K177+SOUTH!K177</f>
        <v>0</v>
      </c>
      <c r="L177" s="1216">
        <f>EAST!L177+WEST!L177+NORTH!L177+SOUTH!L177</f>
        <v>0</v>
      </c>
      <c r="M177" s="1219"/>
      <c r="N177" s="1219"/>
      <c r="O177" s="1220">
        <f>0.06/12*9</f>
        <v>4.4999999999999998E-2</v>
      </c>
      <c r="P177" s="1214">
        <f>EAST!P177+WEST!P177+NORTH!P177+SOUTH!P177</f>
        <v>0</v>
      </c>
      <c r="Q177" s="1216">
        <f>EAST!Q177+WEST!Q177+NORTH!Q177+SOUTH!Q177</f>
        <v>0</v>
      </c>
      <c r="R177" s="1214">
        <f>EAST!R177+WEST!R177+NORTH!R177+SOUTH!R177</f>
        <v>0</v>
      </c>
      <c r="S177" s="1216">
        <f>EAST!S177+WEST!S177+NORTH!S177+SOUTH!S177</f>
        <v>0</v>
      </c>
      <c r="T177" s="1214"/>
      <c r="U177" s="1216">
        <f>EAST!U177+WEST!U177+NORTH!U177+SOUTH!U177</f>
        <v>0</v>
      </c>
      <c r="V177" s="1219"/>
      <c r="W177" s="1219"/>
      <c r="X177" s="1220">
        <f>0.06/12*9</f>
        <v>4.4999999999999998E-2</v>
      </c>
      <c r="Y177" s="1211">
        <f>EAST!Y177+WEST!Y177+NORTH!Y177+SOUTH!Y177</f>
        <v>0</v>
      </c>
      <c r="Z177" s="1204">
        <f>EAST!Z177+WEST!Z177+NORTH!Z177+SOUTH!Z177</f>
        <v>0</v>
      </c>
      <c r="AA177" s="1211">
        <f>EAST!AA177+WEST!AA177+NORTH!AA177+SOUTH!AA177</f>
        <v>0</v>
      </c>
      <c r="AB177" s="1204">
        <f>EAST!AB177+WEST!AB177+NORTH!AB177+SOUTH!AB177</f>
        <v>0</v>
      </c>
      <c r="AC177" s="1218"/>
      <c r="AD177" s="1197" t="b">
        <f t="shared" si="63"/>
        <v>1</v>
      </c>
      <c r="AE177" s="1197" t="b">
        <f t="shared" si="64"/>
        <v>1</v>
      </c>
    </row>
    <row r="178" spans="1:31">
      <c r="A178" s="1204"/>
      <c r="B178" s="1213" t="s">
        <v>30</v>
      </c>
      <c r="C178" s="1214">
        <f>SUM(EAST:SOUTH!C178)</f>
        <v>0</v>
      </c>
      <c r="D178" s="1215">
        <f>SUM(EAST:SOUTH!D178)</f>
        <v>0</v>
      </c>
      <c r="E178" s="1214">
        <f>SUM(EAST:SOUTH!E178)</f>
        <v>0</v>
      </c>
      <c r="F178" s="1216">
        <f>SUM(EAST:SOUTH!F178)</f>
        <v>0</v>
      </c>
      <c r="G178" s="1217"/>
      <c r="H178" s="1217"/>
      <c r="I178" s="1214">
        <f t="shared" si="61"/>
        <v>0</v>
      </c>
      <c r="J178" s="1216">
        <f t="shared" si="62"/>
        <v>0</v>
      </c>
      <c r="K178" s="1214">
        <f>EAST!K178+WEST!K178+NORTH!K178+SOUTH!K178</f>
        <v>0</v>
      </c>
      <c r="L178" s="1216">
        <f>EAST!L178+WEST!L178+NORTH!L178+SOUTH!L178</f>
        <v>0</v>
      </c>
      <c r="M178" s="1219"/>
      <c r="N178" s="1219"/>
      <c r="O178" s="1220">
        <f>0.06/12*6</f>
        <v>0.03</v>
      </c>
      <c r="P178" s="1214">
        <f>EAST!P178+WEST!P178+NORTH!P178+SOUTH!P178</f>
        <v>0</v>
      </c>
      <c r="Q178" s="1216">
        <f>EAST!Q178+WEST!Q178+NORTH!Q178+SOUTH!Q178</f>
        <v>0</v>
      </c>
      <c r="R178" s="1214">
        <f>EAST!R178+WEST!R178+NORTH!R178+SOUTH!R178</f>
        <v>0</v>
      </c>
      <c r="S178" s="1216">
        <f>EAST!S178+WEST!S178+NORTH!S178+SOUTH!S178</f>
        <v>0</v>
      </c>
      <c r="T178" s="1214"/>
      <c r="U178" s="1216">
        <f>EAST!U178+WEST!U178+NORTH!U178+SOUTH!U178</f>
        <v>0</v>
      </c>
      <c r="V178" s="1219"/>
      <c r="W178" s="1219"/>
      <c r="X178" s="1220">
        <f>0.06/12*6</f>
        <v>0.03</v>
      </c>
      <c r="Y178" s="1211">
        <f>EAST!Y178+WEST!Y178+NORTH!Y178+SOUTH!Y178</f>
        <v>0</v>
      </c>
      <c r="Z178" s="1204">
        <f>EAST!Z178+WEST!Z178+NORTH!Z178+SOUTH!Z178</f>
        <v>0</v>
      </c>
      <c r="AA178" s="1211">
        <f>EAST!AA178+WEST!AA178+NORTH!AA178+SOUTH!AA178</f>
        <v>0</v>
      </c>
      <c r="AB178" s="1204">
        <f>EAST!AB178+WEST!AB178+NORTH!AB178+SOUTH!AB178</f>
        <v>0</v>
      </c>
      <c r="AC178" s="1218"/>
      <c r="AD178" s="1197" t="b">
        <f t="shared" si="63"/>
        <v>1</v>
      </c>
      <c r="AE178" s="1197" t="b">
        <f t="shared" si="64"/>
        <v>1</v>
      </c>
    </row>
    <row r="179" spans="1:31">
      <c r="A179" s="1204"/>
      <c r="B179" s="1213" t="s">
        <v>31</v>
      </c>
      <c r="C179" s="1214">
        <f>SUM(EAST:SOUTH!C179)</f>
        <v>0</v>
      </c>
      <c r="D179" s="1215">
        <f>SUM(EAST:SOUTH!D179)</f>
        <v>0</v>
      </c>
      <c r="E179" s="1214">
        <f>SUM(EAST:SOUTH!E179)</f>
        <v>0</v>
      </c>
      <c r="F179" s="1216">
        <f>SUM(EAST:SOUTH!F179)</f>
        <v>0</v>
      </c>
      <c r="G179" s="1217"/>
      <c r="H179" s="1217"/>
      <c r="I179" s="1214">
        <f t="shared" si="61"/>
        <v>0</v>
      </c>
      <c r="J179" s="1216">
        <f t="shared" si="62"/>
        <v>0</v>
      </c>
      <c r="K179" s="1214">
        <f>EAST!K179+WEST!K179+NORTH!K179+SOUTH!K179</f>
        <v>0</v>
      </c>
      <c r="L179" s="1216">
        <f>EAST!L179+WEST!L179+NORTH!L179+SOUTH!L179</f>
        <v>0</v>
      </c>
      <c r="M179" s="1219"/>
      <c r="N179" s="1219"/>
      <c r="O179" s="1220">
        <f>0.06/12*3</f>
        <v>1.4999999999999999E-2</v>
      </c>
      <c r="P179" s="1214">
        <f>EAST!P179+WEST!P179+NORTH!P179+SOUTH!P179</f>
        <v>0</v>
      </c>
      <c r="Q179" s="1216">
        <f>EAST!Q179+WEST!Q179+NORTH!Q179+SOUTH!Q179</f>
        <v>0</v>
      </c>
      <c r="R179" s="1214">
        <f>EAST!R179+WEST!R179+NORTH!R179+SOUTH!R179</f>
        <v>0</v>
      </c>
      <c r="S179" s="1216">
        <f>EAST!S179+WEST!S179+NORTH!S179+SOUTH!S179</f>
        <v>0</v>
      </c>
      <c r="T179" s="1214"/>
      <c r="U179" s="1216">
        <f>EAST!U179+WEST!U179+NORTH!U179+SOUTH!U179</f>
        <v>0</v>
      </c>
      <c r="V179" s="1219"/>
      <c r="W179" s="1219"/>
      <c r="X179" s="1220">
        <f>0.06/12*3</f>
        <v>1.4999999999999999E-2</v>
      </c>
      <c r="Y179" s="1211">
        <f>EAST!Y179+WEST!Y179+NORTH!Y179+SOUTH!Y179</f>
        <v>0</v>
      </c>
      <c r="Z179" s="1204">
        <f>EAST!Z179+WEST!Z179+NORTH!Z179+SOUTH!Z179</f>
        <v>0</v>
      </c>
      <c r="AA179" s="1211">
        <f>EAST!AA179+WEST!AA179+NORTH!AA179+SOUTH!AA179</f>
        <v>0</v>
      </c>
      <c r="AB179" s="1204">
        <f>EAST!AB179+WEST!AB179+NORTH!AB179+SOUTH!AB179</f>
        <v>0</v>
      </c>
      <c r="AC179" s="1218"/>
      <c r="AD179" s="1197" t="b">
        <f t="shared" si="63"/>
        <v>1</v>
      </c>
      <c r="AE179" s="1197" t="b">
        <f t="shared" si="64"/>
        <v>1</v>
      </c>
    </row>
    <row r="180" spans="1:31" s="1231" customFormat="1">
      <c r="A180" s="1200"/>
      <c r="B180" s="1208" t="s">
        <v>36</v>
      </c>
      <c r="C180" s="1214">
        <f>SUM(EAST:SOUTH!C180)</f>
        <v>0</v>
      </c>
      <c r="D180" s="1215">
        <f>SUM(EAST:SOUTH!D180)</f>
        <v>0</v>
      </c>
      <c r="E180" s="1214">
        <f>SUM(EAST:SOUTH!E180)</f>
        <v>0</v>
      </c>
      <c r="F180" s="1216">
        <f>SUM(EAST:SOUTH!F180)</f>
        <v>0</v>
      </c>
      <c r="G180" s="1263"/>
      <c r="H180" s="1263"/>
      <c r="I180" s="1214">
        <f t="shared" si="61"/>
        <v>0</v>
      </c>
      <c r="J180" s="1216">
        <f t="shared" si="62"/>
        <v>0</v>
      </c>
      <c r="K180" s="1239">
        <f t="shared" ref="K180:S180" si="108">SUM(K176:K179)</f>
        <v>0</v>
      </c>
      <c r="L180" s="1210">
        <f t="shared" si="108"/>
        <v>0</v>
      </c>
      <c r="M180" s="1239">
        <f t="shared" si="108"/>
        <v>0</v>
      </c>
      <c r="N180" s="1239">
        <f t="shared" si="108"/>
        <v>0</v>
      </c>
      <c r="O180" s="1239"/>
      <c r="P180" s="1239">
        <f t="shared" si="108"/>
        <v>0</v>
      </c>
      <c r="Q180" s="1210">
        <f t="shared" si="108"/>
        <v>0</v>
      </c>
      <c r="R180" s="1239">
        <f t="shared" si="108"/>
        <v>0</v>
      </c>
      <c r="S180" s="1210">
        <f t="shared" si="108"/>
        <v>0</v>
      </c>
      <c r="T180" s="1239"/>
      <c r="U180" s="1210">
        <f t="shared" ref="U180:W180" si="109">SUM(U176:U179)</f>
        <v>0</v>
      </c>
      <c r="V180" s="1239">
        <f t="shared" si="109"/>
        <v>0</v>
      </c>
      <c r="W180" s="1239">
        <f t="shared" si="109"/>
        <v>0</v>
      </c>
      <c r="X180" s="1239"/>
      <c r="Y180" s="1198">
        <f t="shared" ref="Y180:AB180" si="110">SUM(Y176:Y179)</f>
        <v>0</v>
      </c>
      <c r="Z180" s="1200">
        <f t="shared" si="110"/>
        <v>0</v>
      </c>
      <c r="AA180" s="1198">
        <f t="shared" si="110"/>
        <v>0</v>
      </c>
      <c r="AB180" s="1200">
        <f t="shared" si="110"/>
        <v>0</v>
      </c>
      <c r="AC180" s="1240"/>
      <c r="AD180" s="1197" t="b">
        <f t="shared" si="63"/>
        <v>1</v>
      </c>
      <c r="AE180" s="1197" t="b">
        <f t="shared" si="64"/>
        <v>1</v>
      </c>
    </row>
    <row r="181" spans="1:31" ht="39">
      <c r="A181" s="1204">
        <v>6.06</v>
      </c>
      <c r="B181" s="1205" t="s">
        <v>37</v>
      </c>
      <c r="C181" s="1214">
        <f>SUM(EAST:SOUTH!C181)</f>
        <v>0</v>
      </c>
      <c r="D181" s="1215">
        <f>SUM(EAST:SOUTH!D181)</f>
        <v>0</v>
      </c>
      <c r="E181" s="1214">
        <f>SUM(EAST:SOUTH!E181)</f>
        <v>0</v>
      </c>
      <c r="F181" s="1216">
        <f>SUM(EAST:SOUTH!F181)</f>
        <v>0</v>
      </c>
      <c r="G181" s="1217"/>
      <c r="H181" s="1217"/>
      <c r="I181" s="1214">
        <f t="shared" si="61"/>
        <v>0</v>
      </c>
      <c r="J181" s="1216">
        <f t="shared" si="62"/>
        <v>0</v>
      </c>
      <c r="K181" s="1214"/>
      <c r="L181" s="1216"/>
      <c r="M181" s="1208"/>
      <c r="N181" s="1208"/>
      <c r="O181" s="1202"/>
      <c r="P181" s="1214"/>
      <c r="Q181" s="1216"/>
      <c r="R181" s="1214"/>
      <c r="S181" s="1216"/>
      <c r="T181" s="1214"/>
      <c r="U181" s="1216"/>
      <c r="V181" s="1208"/>
      <c r="W181" s="1208"/>
      <c r="X181" s="1202"/>
      <c r="Y181" s="1211"/>
      <c r="Z181" s="1204"/>
      <c r="AA181" s="1211"/>
      <c r="AB181" s="1204"/>
      <c r="AC181" s="1218"/>
      <c r="AD181" s="1197" t="b">
        <f t="shared" si="63"/>
        <v>1</v>
      </c>
      <c r="AE181" s="1197" t="b">
        <f t="shared" si="64"/>
        <v>1</v>
      </c>
    </row>
    <row r="182" spans="1:31">
      <c r="A182" s="1204"/>
      <c r="B182" s="1213" t="s">
        <v>28</v>
      </c>
      <c r="C182" s="1214">
        <f>SUM(EAST:SOUTH!C182)</f>
        <v>0</v>
      </c>
      <c r="D182" s="1215">
        <f>SUM(EAST:SOUTH!D182)</f>
        <v>0</v>
      </c>
      <c r="E182" s="1214">
        <f>SUM(EAST:SOUTH!E182)</f>
        <v>0</v>
      </c>
      <c r="F182" s="1216">
        <f>SUM(EAST:SOUTH!F182)</f>
        <v>0</v>
      </c>
      <c r="G182" s="1217"/>
      <c r="H182" s="1217"/>
      <c r="I182" s="1214">
        <f t="shared" si="61"/>
        <v>0</v>
      </c>
      <c r="J182" s="1216">
        <f t="shared" si="62"/>
        <v>0</v>
      </c>
      <c r="K182" s="1214">
        <f>EAST!K182+WEST!K182+NORTH!K182+SOUTH!K182</f>
        <v>0</v>
      </c>
      <c r="L182" s="1216">
        <f>EAST!L182+WEST!L182+NORTH!L182+SOUTH!L182</f>
        <v>0</v>
      </c>
      <c r="M182" s="1219"/>
      <c r="N182" s="1219"/>
      <c r="O182" s="1220">
        <v>0.2</v>
      </c>
      <c r="P182" s="1214">
        <f>EAST!P182+WEST!P182+NORTH!P182+SOUTH!P182</f>
        <v>0</v>
      </c>
      <c r="Q182" s="1216">
        <f>EAST!Q182+WEST!Q182+NORTH!Q182+SOUTH!Q182</f>
        <v>0</v>
      </c>
      <c r="R182" s="1214">
        <f>EAST!R182+WEST!R182+NORTH!R182+SOUTH!R182</f>
        <v>0</v>
      </c>
      <c r="S182" s="1216">
        <f>EAST!S182+WEST!S182+NORTH!S182+SOUTH!S182</f>
        <v>0</v>
      </c>
      <c r="T182" s="1214"/>
      <c r="U182" s="1216">
        <f>EAST!U182+WEST!U182+NORTH!U182+SOUTH!U182</f>
        <v>0</v>
      </c>
      <c r="V182" s="1219"/>
      <c r="W182" s="1219"/>
      <c r="X182" s="1220">
        <v>0.2</v>
      </c>
      <c r="Y182" s="1211">
        <f>EAST!Y182+WEST!Y182+NORTH!Y182+SOUTH!Y182</f>
        <v>0</v>
      </c>
      <c r="Z182" s="1204">
        <f>EAST!Z182+WEST!Z182+NORTH!Z182+SOUTH!Z182</f>
        <v>0</v>
      </c>
      <c r="AA182" s="1211">
        <f>EAST!AA182+WEST!AA182+NORTH!AA182+SOUTH!AA182</f>
        <v>0</v>
      </c>
      <c r="AB182" s="1204">
        <f>EAST!AB182+WEST!AB182+NORTH!AB182+SOUTH!AB182</f>
        <v>0</v>
      </c>
      <c r="AC182" s="1218"/>
      <c r="AD182" s="1197" t="b">
        <f t="shared" si="63"/>
        <v>1</v>
      </c>
      <c r="AE182" s="1197" t="b">
        <f t="shared" si="64"/>
        <v>1</v>
      </c>
    </row>
    <row r="183" spans="1:31">
      <c r="A183" s="1204"/>
      <c r="B183" s="1213" t="s">
        <v>29</v>
      </c>
      <c r="C183" s="1214">
        <f>SUM(EAST:SOUTH!C183)</f>
        <v>0</v>
      </c>
      <c r="D183" s="1215">
        <f>SUM(EAST:SOUTH!D183)</f>
        <v>0</v>
      </c>
      <c r="E183" s="1214">
        <f>SUM(EAST:SOUTH!E183)</f>
        <v>0</v>
      </c>
      <c r="F183" s="1216">
        <f>SUM(EAST:SOUTH!F183)</f>
        <v>0</v>
      </c>
      <c r="G183" s="1217"/>
      <c r="H183" s="1217"/>
      <c r="I183" s="1214">
        <f t="shared" si="61"/>
        <v>0</v>
      </c>
      <c r="J183" s="1216">
        <f t="shared" si="62"/>
        <v>0</v>
      </c>
      <c r="K183" s="1214">
        <f>EAST!K183+WEST!K183+NORTH!K183+SOUTH!K183</f>
        <v>0</v>
      </c>
      <c r="L183" s="1216">
        <f>EAST!L183+WEST!L183+NORTH!L183+SOUTH!L183</f>
        <v>0</v>
      </c>
      <c r="M183" s="1219"/>
      <c r="N183" s="1219"/>
      <c r="O183" s="1220">
        <f>0.2/12*9</f>
        <v>0.15</v>
      </c>
      <c r="P183" s="1214">
        <f>EAST!P183+WEST!P183+NORTH!P183+SOUTH!P183</f>
        <v>0</v>
      </c>
      <c r="Q183" s="1216">
        <f>EAST!Q183+WEST!Q183+NORTH!Q183+SOUTH!Q183</f>
        <v>0</v>
      </c>
      <c r="R183" s="1214">
        <f>EAST!R183+WEST!R183+NORTH!R183+SOUTH!R183</f>
        <v>0</v>
      </c>
      <c r="S183" s="1216">
        <f>EAST!S183+WEST!S183+NORTH!S183+SOUTH!S183</f>
        <v>0</v>
      </c>
      <c r="T183" s="1214"/>
      <c r="U183" s="1216">
        <f>EAST!U183+WEST!U183+NORTH!U183+SOUTH!U183</f>
        <v>0</v>
      </c>
      <c r="V183" s="1219"/>
      <c r="W183" s="1219"/>
      <c r="X183" s="1220">
        <f>0.2/12*9</f>
        <v>0.15</v>
      </c>
      <c r="Y183" s="1211">
        <f>EAST!Y183+WEST!Y183+NORTH!Y183+SOUTH!Y183</f>
        <v>0</v>
      </c>
      <c r="Z183" s="1204">
        <f>EAST!Z183+WEST!Z183+NORTH!Z183+SOUTH!Z183</f>
        <v>0</v>
      </c>
      <c r="AA183" s="1211">
        <f>EAST!AA183+WEST!AA183+NORTH!AA183+SOUTH!AA183</f>
        <v>0</v>
      </c>
      <c r="AB183" s="1204">
        <f>EAST!AB183+WEST!AB183+NORTH!AB183+SOUTH!AB183</f>
        <v>0</v>
      </c>
      <c r="AC183" s="1218"/>
      <c r="AD183" s="1197" t="b">
        <f t="shared" si="63"/>
        <v>1</v>
      </c>
      <c r="AE183" s="1197" t="b">
        <f t="shared" si="64"/>
        <v>1</v>
      </c>
    </row>
    <row r="184" spans="1:31">
      <c r="A184" s="1204"/>
      <c r="B184" s="1213" t="s">
        <v>30</v>
      </c>
      <c r="C184" s="1214">
        <f>SUM(EAST:SOUTH!C184)</f>
        <v>0</v>
      </c>
      <c r="D184" s="1215">
        <f>SUM(EAST:SOUTH!D184)</f>
        <v>0</v>
      </c>
      <c r="E184" s="1214">
        <f>SUM(EAST:SOUTH!E184)</f>
        <v>0</v>
      </c>
      <c r="F184" s="1216">
        <f>SUM(EAST:SOUTH!F184)</f>
        <v>0</v>
      </c>
      <c r="G184" s="1217"/>
      <c r="H184" s="1217"/>
      <c r="I184" s="1214">
        <f t="shared" si="61"/>
        <v>0</v>
      </c>
      <c r="J184" s="1216">
        <f t="shared" si="62"/>
        <v>0</v>
      </c>
      <c r="K184" s="1214">
        <f>EAST!K184+WEST!K184+NORTH!K184+SOUTH!K184</f>
        <v>0</v>
      </c>
      <c r="L184" s="1216">
        <f>EAST!L184+WEST!L184+NORTH!L184+SOUTH!L184</f>
        <v>0</v>
      </c>
      <c r="M184" s="1219"/>
      <c r="N184" s="1219"/>
      <c r="O184" s="1220">
        <f>0.2/12*6</f>
        <v>0.1</v>
      </c>
      <c r="P184" s="1214">
        <f>EAST!P184+WEST!P184+NORTH!P184+SOUTH!P184</f>
        <v>0</v>
      </c>
      <c r="Q184" s="1216">
        <f>EAST!Q184+WEST!Q184+NORTH!Q184+SOUTH!Q184</f>
        <v>0</v>
      </c>
      <c r="R184" s="1214">
        <f>EAST!R184+WEST!R184+NORTH!R184+SOUTH!R184</f>
        <v>0</v>
      </c>
      <c r="S184" s="1216">
        <f>EAST!S184+WEST!S184+NORTH!S184+SOUTH!S184</f>
        <v>0</v>
      </c>
      <c r="T184" s="1214"/>
      <c r="U184" s="1216">
        <f>EAST!U184+WEST!U184+NORTH!U184+SOUTH!U184</f>
        <v>0</v>
      </c>
      <c r="V184" s="1219"/>
      <c r="W184" s="1219"/>
      <c r="X184" s="1220">
        <f>0.2/12*6</f>
        <v>0.1</v>
      </c>
      <c r="Y184" s="1211">
        <f>EAST!Y184+WEST!Y184+NORTH!Y184+SOUTH!Y184</f>
        <v>0</v>
      </c>
      <c r="Z184" s="1204">
        <f>EAST!Z184+WEST!Z184+NORTH!Z184+SOUTH!Z184</f>
        <v>0</v>
      </c>
      <c r="AA184" s="1211">
        <f>EAST!AA184+WEST!AA184+NORTH!AA184+SOUTH!AA184</f>
        <v>0</v>
      </c>
      <c r="AB184" s="1204">
        <f>EAST!AB184+WEST!AB184+NORTH!AB184+SOUTH!AB184</f>
        <v>0</v>
      </c>
      <c r="AC184" s="1218"/>
      <c r="AD184" s="1197" t="b">
        <f t="shared" si="63"/>
        <v>1</v>
      </c>
      <c r="AE184" s="1197" t="b">
        <f t="shared" si="64"/>
        <v>1</v>
      </c>
    </row>
    <row r="185" spans="1:31">
      <c r="A185" s="1204"/>
      <c r="B185" s="1213" t="s">
        <v>31</v>
      </c>
      <c r="C185" s="1214">
        <f>SUM(EAST:SOUTH!C185)</f>
        <v>0</v>
      </c>
      <c r="D185" s="1215">
        <f>SUM(EAST:SOUTH!D185)</f>
        <v>0</v>
      </c>
      <c r="E185" s="1214">
        <f>SUM(EAST:SOUTH!E185)</f>
        <v>0</v>
      </c>
      <c r="F185" s="1216">
        <f>SUM(EAST:SOUTH!F185)</f>
        <v>0</v>
      </c>
      <c r="G185" s="1217"/>
      <c r="H185" s="1217"/>
      <c r="I185" s="1214">
        <f t="shared" si="61"/>
        <v>0</v>
      </c>
      <c r="J185" s="1216">
        <f t="shared" si="62"/>
        <v>0</v>
      </c>
      <c r="K185" s="1214">
        <f>EAST!K185+WEST!K185+NORTH!K185+SOUTH!K185</f>
        <v>0</v>
      </c>
      <c r="L185" s="1216">
        <f>EAST!L185+WEST!L185+NORTH!L185+SOUTH!L185</f>
        <v>0</v>
      </c>
      <c r="M185" s="1219"/>
      <c r="N185" s="1219"/>
      <c r="O185" s="1220">
        <f>0.2/12*3</f>
        <v>0.05</v>
      </c>
      <c r="P185" s="1214">
        <f>EAST!P185+WEST!P185+NORTH!P185+SOUTH!P185</f>
        <v>0</v>
      </c>
      <c r="Q185" s="1216">
        <f>EAST!Q185+WEST!Q185+NORTH!Q185+SOUTH!Q185</f>
        <v>0</v>
      </c>
      <c r="R185" s="1214">
        <f>EAST!R185+WEST!R185+NORTH!R185+SOUTH!R185</f>
        <v>0</v>
      </c>
      <c r="S185" s="1216">
        <f>EAST!S185+WEST!S185+NORTH!S185+SOUTH!S185</f>
        <v>0</v>
      </c>
      <c r="T185" s="1214"/>
      <c r="U185" s="1216">
        <f>EAST!U185+WEST!U185+NORTH!U185+SOUTH!U185</f>
        <v>0</v>
      </c>
      <c r="V185" s="1219"/>
      <c r="W185" s="1219"/>
      <c r="X185" s="1220">
        <f>0.2/12*3</f>
        <v>0.05</v>
      </c>
      <c r="Y185" s="1211">
        <f>EAST!Y185+WEST!Y185+NORTH!Y185+SOUTH!Y185</f>
        <v>0</v>
      </c>
      <c r="Z185" s="1204">
        <f>EAST!Z185+WEST!Z185+NORTH!Z185+SOUTH!Z185</f>
        <v>0</v>
      </c>
      <c r="AA185" s="1211">
        <f>EAST!AA185+WEST!AA185+NORTH!AA185+SOUTH!AA185</f>
        <v>0</v>
      </c>
      <c r="AB185" s="1204">
        <f>EAST!AB185+WEST!AB185+NORTH!AB185+SOUTH!AB185</f>
        <v>0</v>
      </c>
      <c r="AC185" s="1218"/>
      <c r="AD185" s="1197" t="b">
        <f t="shared" si="63"/>
        <v>1</v>
      </c>
      <c r="AE185" s="1197" t="b">
        <f t="shared" si="64"/>
        <v>1</v>
      </c>
    </row>
    <row r="186" spans="1:31" s="1231" customFormat="1">
      <c r="A186" s="1200"/>
      <c r="B186" s="1208" t="s">
        <v>36</v>
      </c>
      <c r="C186" s="1214">
        <f>SUM(EAST:SOUTH!C186)</f>
        <v>0</v>
      </c>
      <c r="D186" s="1215">
        <f>SUM(EAST:SOUTH!D186)</f>
        <v>0</v>
      </c>
      <c r="E186" s="1214">
        <f>SUM(EAST:SOUTH!E186)</f>
        <v>0</v>
      </c>
      <c r="F186" s="1216">
        <f>SUM(EAST:SOUTH!F186)</f>
        <v>0</v>
      </c>
      <c r="G186" s="1263"/>
      <c r="H186" s="1263"/>
      <c r="I186" s="1214">
        <f t="shared" si="61"/>
        <v>0</v>
      </c>
      <c r="J186" s="1216">
        <f t="shared" si="62"/>
        <v>0</v>
      </c>
      <c r="K186" s="1239">
        <f t="shared" ref="K186:S186" si="111">SUM(K182:K185)</f>
        <v>0</v>
      </c>
      <c r="L186" s="1210">
        <f t="shared" si="111"/>
        <v>0</v>
      </c>
      <c r="M186" s="1239">
        <f t="shared" si="111"/>
        <v>0</v>
      </c>
      <c r="N186" s="1239">
        <f t="shared" si="111"/>
        <v>0</v>
      </c>
      <c r="O186" s="1239"/>
      <c r="P186" s="1239">
        <f t="shared" si="111"/>
        <v>0</v>
      </c>
      <c r="Q186" s="1210">
        <f t="shared" si="111"/>
        <v>0</v>
      </c>
      <c r="R186" s="1239">
        <f t="shared" si="111"/>
        <v>0</v>
      </c>
      <c r="S186" s="1210">
        <f t="shared" si="111"/>
        <v>0</v>
      </c>
      <c r="T186" s="1239"/>
      <c r="U186" s="1210">
        <f t="shared" ref="U186:W186" si="112">SUM(U182:U185)</f>
        <v>0</v>
      </c>
      <c r="V186" s="1239">
        <f t="shared" si="112"/>
        <v>0</v>
      </c>
      <c r="W186" s="1239">
        <f t="shared" si="112"/>
        <v>0</v>
      </c>
      <c r="X186" s="1239"/>
      <c r="Y186" s="1198">
        <f t="shared" ref="Y186:AB186" si="113">SUM(Y182:Y185)</f>
        <v>0</v>
      </c>
      <c r="Z186" s="1200">
        <f t="shared" si="113"/>
        <v>0</v>
      </c>
      <c r="AA186" s="1198">
        <f t="shared" si="113"/>
        <v>0</v>
      </c>
      <c r="AB186" s="1200">
        <f t="shared" si="113"/>
        <v>0</v>
      </c>
      <c r="AC186" s="1240"/>
      <c r="AD186" s="1197" t="b">
        <f t="shared" si="63"/>
        <v>1</v>
      </c>
      <c r="AE186" s="1197" t="b">
        <f t="shared" si="64"/>
        <v>1</v>
      </c>
    </row>
    <row r="187" spans="1:31" ht="39">
      <c r="A187" s="1204">
        <v>6.07</v>
      </c>
      <c r="B187" s="1205" t="s">
        <v>240</v>
      </c>
      <c r="C187" s="1214">
        <f>SUM(EAST:SOUTH!C187)</f>
        <v>0</v>
      </c>
      <c r="D187" s="1215">
        <f>SUM(EAST:SOUTH!D187)</f>
        <v>0</v>
      </c>
      <c r="E187" s="1214">
        <f>SUM(EAST:SOUTH!E187)</f>
        <v>0</v>
      </c>
      <c r="F187" s="1216">
        <f>SUM(EAST:SOUTH!F187)</f>
        <v>0</v>
      </c>
      <c r="G187" s="1217"/>
      <c r="H187" s="1217"/>
      <c r="I187" s="1214">
        <f t="shared" si="61"/>
        <v>0</v>
      </c>
      <c r="J187" s="1216">
        <f t="shared" si="62"/>
        <v>0</v>
      </c>
      <c r="K187" s="1214"/>
      <c r="L187" s="1216"/>
      <c r="M187" s="1208"/>
      <c r="N187" s="1208"/>
      <c r="O187" s="1202"/>
      <c r="P187" s="1214"/>
      <c r="Q187" s="1216"/>
      <c r="R187" s="1214"/>
      <c r="S187" s="1216"/>
      <c r="T187" s="1214"/>
      <c r="U187" s="1216"/>
      <c r="V187" s="1208"/>
      <c r="W187" s="1208"/>
      <c r="X187" s="1202"/>
      <c r="Y187" s="1211"/>
      <c r="Z187" s="1204"/>
      <c r="AA187" s="1211"/>
      <c r="AB187" s="1204"/>
      <c r="AC187" s="1218"/>
      <c r="AD187" s="1197" t="b">
        <f t="shared" si="63"/>
        <v>1</v>
      </c>
      <c r="AE187" s="1197" t="b">
        <f t="shared" si="64"/>
        <v>1</v>
      </c>
    </row>
    <row r="188" spans="1:31">
      <c r="A188" s="1204"/>
      <c r="B188" s="1213" t="s">
        <v>28</v>
      </c>
      <c r="C188" s="1214">
        <f>SUM(EAST:SOUTH!C188)</f>
        <v>0</v>
      </c>
      <c r="D188" s="1215">
        <f>SUM(EAST:SOUTH!D188)</f>
        <v>0</v>
      </c>
      <c r="E188" s="1214">
        <f>SUM(EAST:SOUTH!E188)</f>
        <v>0</v>
      </c>
      <c r="F188" s="1216">
        <f>SUM(EAST:SOUTH!F188)</f>
        <v>0</v>
      </c>
      <c r="G188" s="1217"/>
      <c r="H188" s="1217"/>
      <c r="I188" s="1214">
        <f t="shared" si="61"/>
        <v>0</v>
      </c>
      <c r="J188" s="1216">
        <f t="shared" si="62"/>
        <v>0</v>
      </c>
      <c r="K188" s="1214">
        <f>EAST!K188+WEST!K188+NORTH!K188+SOUTH!K188</f>
        <v>0</v>
      </c>
      <c r="L188" s="1216">
        <f>EAST!L188+WEST!L188+NORTH!L188+SOUTH!L188</f>
        <v>0</v>
      </c>
      <c r="M188" s="1219"/>
      <c r="N188" s="1219"/>
      <c r="O188" s="1220">
        <f>0.06</f>
        <v>0.06</v>
      </c>
      <c r="P188" s="1214">
        <f>EAST!P188+WEST!P188+NORTH!P188+SOUTH!P188</f>
        <v>0</v>
      </c>
      <c r="Q188" s="1216">
        <f>EAST!Q188+WEST!Q188+NORTH!Q188+SOUTH!Q188</f>
        <v>0</v>
      </c>
      <c r="R188" s="1214">
        <f>EAST!R188+WEST!R188+NORTH!R188+SOUTH!R188</f>
        <v>0</v>
      </c>
      <c r="S188" s="1216">
        <f>EAST!S188+WEST!S188+NORTH!S188+SOUTH!S188</f>
        <v>0</v>
      </c>
      <c r="T188" s="1214"/>
      <c r="U188" s="1216">
        <f>EAST!U188+WEST!U188+NORTH!U188+SOUTH!U188</f>
        <v>0</v>
      </c>
      <c r="V188" s="1219"/>
      <c r="W188" s="1219"/>
      <c r="X188" s="1220">
        <f>0.06</f>
        <v>0.06</v>
      </c>
      <c r="Y188" s="1211">
        <f>EAST!Y188+WEST!Y188+NORTH!Y188+SOUTH!Y188</f>
        <v>0</v>
      </c>
      <c r="Z188" s="1204">
        <f>EAST!Z188+WEST!Z188+NORTH!Z188+SOUTH!Z188</f>
        <v>0</v>
      </c>
      <c r="AA188" s="1211">
        <f>EAST!AA188+WEST!AA188+NORTH!AA188+SOUTH!AA188</f>
        <v>0</v>
      </c>
      <c r="AB188" s="1204">
        <f>EAST!AB188+WEST!AB188+NORTH!AB188+SOUTH!AB188</f>
        <v>0</v>
      </c>
      <c r="AC188" s="1218"/>
      <c r="AD188" s="1197" t="b">
        <f t="shared" si="63"/>
        <v>1</v>
      </c>
      <c r="AE188" s="1197" t="b">
        <f t="shared" si="64"/>
        <v>1</v>
      </c>
    </row>
    <row r="189" spans="1:31">
      <c r="A189" s="1204"/>
      <c r="B189" s="1213" t="s">
        <v>29</v>
      </c>
      <c r="C189" s="1214">
        <f>SUM(EAST:SOUTH!C189)</f>
        <v>0</v>
      </c>
      <c r="D189" s="1215">
        <f>SUM(EAST:SOUTH!D189)</f>
        <v>0</v>
      </c>
      <c r="E189" s="1214">
        <f>SUM(EAST:SOUTH!E189)</f>
        <v>0</v>
      </c>
      <c r="F189" s="1216">
        <f>SUM(EAST:SOUTH!F189)</f>
        <v>0</v>
      </c>
      <c r="G189" s="1217"/>
      <c r="H189" s="1217"/>
      <c r="I189" s="1214">
        <f t="shared" si="61"/>
        <v>0</v>
      </c>
      <c r="J189" s="1216">
        <f t="shared" si="62"/>
        <v>0</v>
      </c>
      <c r="K189" s="1214">
        <f>EAST!K189+WEST!K189+NORTH!K189+SOUTH!K189</f>
        <v>0</v>
      </c>
      <c r="L189" s="1216">
        <f>EAST!L189+WEST!L189+NORTH!L189+SOUTH!L189</f>
        <v>0</v>
      </c>
      <c r="M189" s="1219"/>
      <c r="N189" s="1219"/>
      <c r="O189" s="1220">
        <f>0.06/12*9</f>
        <v>4.4999999999999998E-2</v>
      </c>
      <c r="P189" s="1214">
        <f>EAST!P189+WEST!P189+NORTH!P189+SOUTH!P189</f>
        <v>0</v>
      </c>
      <c r="Q189" s="1216">
        <f>EAST!Q189+WEST!Q189+NORTH!Q189+SOUTH!Q189</f>
        <v>0</v>
      </c>
      <c r="R189" s="1214">
        <f>EAST!R189+WEST!R189+NORTH!R189+SOUTH!R189</f>
        <v>0</v>
      </c>
      <c r="S189" s="1216">
        <f>EAST!S189+WEST!S189+NORTH!S189+SOUTH!S189</f>
        <v>0</v>
      </c>
      <c r="T189" s="1214"/>
      <c r="U189" s="1216">
        <f>EAST!U189+WEST!U189+NORTH!U189+SOUTH!U189</f>
        <v>0</v>
      </c>
      <c r="V189" s="1219"/>
      <c r="W189" s="1219"/>
      <c r="X189" s="1220">
        <f>0.06/12*9</f>
        <v>4.4999999999999998E-2</v>
      </c>
      <c r="Y189" s="1211">
        <f>EAST!Y189+WEST!Y189+NORTH!Y189+SOUTH!Y189</f>
        <v>0</v>
      </c>
      <c r="Z189" s="1204">
        <f>EAST!Z189+WEST!Z189+NORTH!Z189+SOUTH!Z189</f>
        <v>0</v>
      </c>
      <c r="AA189" s="1211">
        <f>EAST!AA189+WEST!AA189+NORTH!AA189+SOUTH!AA189</f>
        <v>0</v>
      </c>
      <c r="AB189" s="1204">
        <f>EAST!AB189+WEST!AB189+NORTH!AB189+SOUTH!AB189</f>
        <v>0</v>
      </c>
      <c r="AC189" s="1218"/>
      <c r="AD189" s="1197" t="b">
        <f t="shared" si="63"/>
        <v>1</v>
      </c>
      <c r="AE189" s="1197" t="b">
        <f t="shared" si="64"/>
        <v>1</v>
      </c>
    </row>
    <row r="190" spans="1:31">
      <c r="A190" s="1204"/>
      <c r="B190" s="1213" t="s">
        <v>30</v>
      </c>
      <c r="C190" s="1214">
        <f>SUM(EAST:SOUTH!C190)</f>
        <v>0</v>
      </c>
      <c r="D190" s="1215">
        <f>SUM(EAST:SOUTH!D190)</f>
        <v>0</v>
      </c>
      <c r="E190" s="1214">
        <f>SUM(EAST:SOUTH!E190)</f>
        <v>0</v>
      </c>
      <c r="F190" s="1216">
        <f>SUM(EAST:SOUTH!F190)</f>
        <v>0</v>
      </c>
      <c r="G190" s="1217"/>
      <c r="H190" s="1217"/>
      <c r="I190" s="1214">
        <f t="shared" si="61"/>
        <v>0</v>
      </c>
      <c r="J190" s="1216">
        <f t="shared" si="62"/>
        <v>0</v>
      </c>
      <c r="K190" s="1214">
        <f>EAST!K190+WEST!K190+NORTH!K190+SOUTH!K190</f>
        <v>0</v>
      </c>
      <c r="L190" s="1216">
        <f>EAST!L190+WEST!L190+NORTH!L190+SOUTH!L190</f>
        <v>0</v>
      </c>
      <c r="M190" s="1219"/>
      <c r="N190" s="1219"/>
      <c r="O190" s="1220">
        <f>0.06/12*6</f>
        <v>0.03</v>
      </c>
      <c r="P190" s="1214">
        <f>EAST!P190+WEST!P190+NORTH!P190+SOUTH!P190</f>
        <v>0</v>
      </c>
      <c r="Q190" s="1216">
        <f>EAST!Q190+WEST!Q190+NORTH!Q190+SOUTH!Q190</f>
        <v>0</v>
      </c>
      <c r="R190" s="1214">
        <f>EAST!R190+WEST!R190+NORTH!R190+SOUTH!R190</f>
        <v>0</v>
      </c>
      <c r="S190" s="1216">
        <f>EAST!S190+WEST!S190+NORTH!S190+SOUTH!S190</f>
        <v>0</v>
      </c>
      <c r="T190" s="1214"/>
      <c r="U190" s="1216">
        <f>EAST!U190+WEST!U190+NORTH!U190+SOUTH!U190</f>
        <v>0</v>
      </c>
      <c r="V190" s="1219"/>
      <c r="W190" s="1219"/>
      <c r="X190" s="1220">
        <f>0.06/12*6</f>
        <v>0.03</v>
      </c>
      <c r="Y190" s="1211">
        <f>EAST!Y190+WEST!Y190+NORTH!Y190+SOUTH!Y190</f>
        <v>0</v>
      </c>
      <c r="Z190" s="1204">
        <f>EAST!Z190+WEST!Z190+NORTH!Z190+SOUTH!Z190</f>
        <v>0</v>
      </c>
      <c r="AA190" s="1211">
        <f>EAST!AA190+WEST!AA190+NORTH!AA190+SOUTH!AA190</f>
        <v>0</v>
      </c>
      <c r="AB190" s="1204">
        <f>EAST!AB190+WEST!AB190+NORTH!AB190+SOUTH!AB190</f>
        <v>0</v>
      </c>
      <c r="AC190" s="1218"/>
      <c r="AD190" s="1197" t="b">
        <f t="shared" si="63"/>
        <v>1</v>
      </c>
      <c r="AE190" s="1197" t="b">
        <f t="shared" si="64"/>
        <v>1</v>
      </c>
    </row>
    <row r="191" spans="1:31">
      <c r="A191" s="1204"/>
      <c r="B191" s="1213" t="s">
        <v>31</v>
      </c>
      <c r="C191" s="1214">
        <f>SUM(EAST:SOUTH!C191)</f>
        <v>0</v>
      </c>
      <c r="D191" s="1215">
        <f>SUM(EAST:SOUTH!D191)</f>
        <v>0</v>
      </c>
      <c r="E191" s="1214">
        <f>SUM(EAST:SOUTH!E191)</f>
        <v>0</v>
      </c>
      <c r="F191" s="1216">
        <f>SUM(EAST:SOUTH!F191)</f>
        <v>0</v>
      </c>
      <c r="G191" s="1217"/>
      <c r="H191" s="1217"/>
      <c r="I191" s="1214">
        <f t="shared" si="61"/>
        <v>0</v>
      </c>
      <c r="J191" s="1216">
        <f t="shared" si="62"/>
        <v>0</v>
      </c>
      <c r="K191" s="1214">
        <f>EAST!K191+WEST!K191+NORTH!K191+SOUTH!K191</f>
        <v>0</v>
      </c>
      <c r="L191" s="1216">
        <f>EAST!L191+WEST!L191+NORTH!L191+SOUTH!L191</f>
        <v>0</v>
      </c>
      <c r="M191" s="1219"/>
      <c r="N191" s="1219"/>
      <c r="O191" s="1220">
        <f>0.06/12*3</f>
        <v>1.4999999999999999E-2</v>
      </c>
      <c r="P191" s="1214">
        <f>EAST!P191+WEST!P191+NORTH!P191+SOUTH!P191</f>
        <v>0</v>
      </c>
      <c r="Q191" s="1216">
        <f>EAST!Q191+WEST!Q191+NORTH!Q191+SOUTH!Q191</f>
        <v>0</v>
      </c>
      <c r="R191" s="1214">
        <f>EAST!R191+WEST!R191+NORTH!R191+SOUTH!R191</f>
        <v>0</v>
      </c>
      <c r="S191" s="1216">
        <f>EAST!S191+WEST!S191+NORTH!S191+SOUTH!S191</f>
        <v>0</v>
      </c>
      <c r="T191" s="1214"/>
      <c r="U191" s="1216">
        <f>EAST!U191+WEST!U191+NORTH!U191+SOUTH!U191</f>
        <v>0</v>
      </c>
      <c r="V191" s="1219"/>
      <c r="W191" s="1219"/>
      <c r="X191" s="1220">
        <f>0.06/12*3</f>
        <v>1.4999999999999999E-2</v>
      </c>
      <c r="Y191" s="1211">
        <f>EAST!Y191+WEST!Y191+NORTH!Y191+SOUTH!Y191</f>
        <v>0</v>
      </c>
      <c r="Z191" s="1204">
        <f>EAST!Z191+WEST!Z191+NORTH!Z191+SOUTH!Z191</f>
        <v>0</v>
      </c>
      <c r="AA191" s="1211">
        <f>EAST!AA191+WEST!AA191+NORTH!AA191+SOUTH!AA191</f>
        <v>0</v>
      </c>
      <c r="AB191" s="1204">
        <f>EAST!AB191+WEST!AB191+NORTH!AB191+SOUTH!AB191</f>
        <v>0</v>
      </c>
      <c r="AC191" s="1218"/>
      <c r="AD191" s="1197" t="b">
        <f t="shared" si="63"/>
        <v>1</v>
      </c>
      <c r="AE191" s="1197" t="b">
        <f t="shared" si="64"/>
        <v>1</v>
      </c>
    </row>
    <row r="192" spans="1:31" s="1231" customFormat="1">
      <c r="A192" s="1200"/>
      <c r="B192" s="1208" t="s">
        <v>36</v>
      </c>
      <c r="C192" s="1214">
        <f>SUM(EAST:SOUTH!C192)</f>
        <v>0</v>
      </c>
      <c r="D192" s="1215">
        <f>SUM(EAST:SOUTH!D192)</f>
        <v>0</v>
      </c>
      <c r="E192" s="1214">
        <f>SUM(EAST:SOUTH!E192)</f>
        <v>0</v>
      </c>
      <c r="F192" s="1216">
        <f>SUM(EAST:SOUTH!F192)</f>
        <v>0</v>
      </c>
      <c r="G192" s="1263"/>
      <c r="H192" s="1263"/>
      <c r="I192" s="1214">
        <f t="shared" si="61"/>
        <v>0</v>
      </c>
      <c r="J192" s="1216">
        <f t="shared" si="62"/>
        <v>0</v>
      </c>
      <c r="K192" s="1239">
        <f t="shared" ref="K192:S192" si="114">SUM(K188:K191)</f>
        <v>0</v>
      </c>
      <c r="L192" s="1210">
        <f t="shared" si="114"/>
        <v>0</v>
      </c>
      <c r="M192" s="1239">
        <f t="shared" si="114"/>
        <v>0</v>
      </c>
      <c r="N192" s="1239">
        <f t="shared" si="114"/>
        <v>0</v>
      </c>
      <c r="O192" s="1239"/>
      <c r="P192" s="1239">
        <f t="shared" si="114"/>
        <v>0</v>
      </c>
      <c r="Q192" s="1210">
        <f t="shared" si="114"/>
        <v>0</v>
      </c>
      <c r="R192" s="1239">
        <f t="shared" si="114"/>
        <v>0</v>
      </c>
      <c r="S192" s="1210">
        <f t="shared" si="114"/>
        <v>0</v>
      </c>
      <c r="T192" s="1239"/>
      <c r="U192" s="1210">
        <f t="shared" ref="U192:W192" si="115">SUM(U188:U191)</f>
        <v>0</v>
      </c>
      <c r="V192" s="1239">
        <f t="shared" si="115"/>
        <v>0</v>
      </c>
      <c r="W192" s="1239">
        <f t="shared" si="115"/>
        <v>0</v>
      </c>
      <c r="X192" s="1239"/>
      <c r="Y192" s="1198">
        <f t="shared" ref="Y192:AB192" si="116">SUM(Y188:Y191)</f>
        <v>0</v>
      </c>
      <c r="Z192" s="1200">
        <f t="shared" si="116"/>
        <v>0</v>
      </c>
      <c r="AA192" s="1198">
        <f t="shared" si="116"/>
        <v>0</v>
      </c>
      <c r="AB192" s="1200">
        <f t="shared" si="116"/>
        <v>0</v>
      </c>
      <c r="AC192" s="1240"/>
      <c r="AD192" s="1197" t="b">
        <f t="shared" si="63"/>
        <v>1</v>
      </c>
      <c r="AE192" s="1197" t="b">
        <f t="shared" si="64"/>
        <v>1</v>
      </c>
    </row>
    <row r="193" spans="1:31" s="1231" customFormat="1">
      <c r="A193" s="1200"/>
      <c r="B193" s="1208" t="s">
        <v>38</v>
      </c>
      <c r="C193" s="1239">
        <f>SUM(EAST:SOUTH!C193)</f>
        <v>420</v>
      </c>
      <c r="D193" s="1209">
        <f>SUM(EAST:SOUTH!D193)</f>
        <v>4.2</v>
      </c>
      <c r="E193" s="1239">
        <f>SUM(EAST:SOUTH!E193)</f>
        <v>420</v>
      </c>
      <c r="F193" s="1210">
        <f>SUM(EAST:SOUTH!F193)</f>
        <v>4.2</v>
      </c>
      <c r="G193" s="1263">
        <f t="shared" si="100"/>
        <v>1</v>
      </c>
      <c r="H193" s="1263">
        <f t="shared" si="101"/>
        <v>1</v>
      </c>
      <c r="I193" s="1239">
        <f t="shared" ref="I193:S193" si="117">I192+I186+I180+I174+I168+I162+I156</f>
        <v>0</v>
      </c>
      <c r="J193" s="1210">
        <f t="shared" si="117"/>
        <v>0</v>
      </c>
      <c r="K193" s="1239">
        <f t="shared" si="117"/>
        <v>0</v>
      </c>
      <c r="L193" s="1210">
        <f t="shared" si="117"/>
        <v>0</v>
      </c>
      <c r="M193" s="1239">
        <f t="shared" si="117"/>
        <v>0</v>
      </c>
      <c r="N193" s="1239">
        <f t="shared" si="117"/>
        <v>0</v>
      </c>
      <c r="O193" s="1239"/>
      <c r="P193" s="1239">
        <f t="shared" si="117"/>
        <v>238</v>
      </c>
      <c r="Q193" s="1210">
        <f t="shared" si="117"/>
        <v>2.3800000000000003</v>
      </c>
      <c r="R193" s="1239">
        <f t="shared" si="117"/>
        <v>238</v>
      </c>
      <c r="S193" s="1210">
        <f t="shared" si="117"/>
        <v>2.3800000000000003</v>
      </c>
      <c r="T193" s="1239"/>
      <c r="U193" s="1210">
        <f t="shared" ref="U193:W193" si="118">U192+U186+U180+U174+U168+U162+U156</f>
        <v>0</v>
      </c>
      <c r="V193" s="1239">
        <f t="shared" si="118"/>
        <v>0</v>
      </c>
      <c r="W193" s="1239">
        <f t="shared" si="118"/>
        <v>0</v>
      </c>
      <c r="X193" s="1239"/>
      <c r="Y193" s="1198">
        <f t="shared" ref="Y193:AB193" si="119">Y192+Y186+Y180+Y174+Y168+Y162+Y156</f>
        <v>238</v>
      </c>
      <c r="Z193" s="1200">
        <f t="shared" si="119"/>
        <v>2.3800000000000003</v>
      </c>
      <c r="AA193" s="1198">
        <f t="shared" si="119"/>
        <v>238</v>
      </c>
      <c r="AB193" s="1200">
        <f t="shared" si="119"/>
        <v>2.3800000000000003</v>
      </c>
      <c r="AC193" s="1240"/>
      <c r="AD193" s="1197"/>
      <c r="AE193" s="1197" t="b">
        <f t="shared" si="64"/>
        <v>1</v>
      </c>
    </row>
    <row r="194" spans="1:31">
      <c r="A194" s="1200" t="s">
        <v>39</v>
      </c>
      <c r="B194" s="1205" t="s">
        <v>40</v>
      </c>
      <c r="C194" s="1214">
        <f>SUM(EAST:SOUTH!C194)</f>
        <v>0</v>
      </c>
      <c r="D194" s="1215">
        <f>SUM(EAST:SOUTH!D194)</f>
        <v>0</v>
      </c>
      <c r="E194" s="1214">
        <f>SUM(EAST:SOUTH!E194)</f>
        <v>0</v>
      </c>
      <c r="F194" s="1216">
        <f>SUM(EAST:SOUTH!F194)</f>
        <v>0</v>
      </c>
      <c r="G194" s="1217"/>
      <c r="H194" s="1217"/>
      <c r="I194" s="1214">
        <f t="shared" si="61"/>
        <v>0</v>
      </c>
      <c r="J194" s="1216">
        <f t="shared" si="62"/>
        <v>0</v>
      </c>
      <c r="K194" s="1214"/>
      <c r="L194" s="1216"/>
      <c r="M194" s="1208"/>
      <c r="N194" s="1208"/>
      <c r="O194" s="1202"/>
      <c r="P194" s="1214"/>
      <c r="Q194" s="1216"/>
      <c r="R194" s="1214"/>
      <c r="S194" s="1216"/>
      <c r="T194" s="1214"/>
      <c r="U194" s="1216"/>
      <c r="V194" s="1208"/>
      <c r="W194" s="1208"/>
      <c r="X194" s="1202"/>
      <c r="Y194" s="1211"/>
      <c r="Z194" s="1204"/>
      <c r="AA194" s="1211"/>
      <c r="AB194" s="1204"/>
      <c r="AC194" s="1218"/>
      <c r="AD194" s="1197" t="b">
        <f t="shared" si="63"/>
        <v>1</v>
      </c>
      <c r="AE194" s="1197" t="b">
        <f t="shared" si="64"/>
        <v>1</v>
      </c>
    </row>
    <row r="195" spans="1:31">
      <c r="A195" s="1211">
        <v>7</v>
      </c>
      <c r="B195" s="1205" t="s">
        <v>255</v>
      </c>
      <c r="C195" s="1214">
        <f>SUM(EAST:SOUTH!C195)</f>
        <v>0</v>
      </c>
      <c r="D195" s="1215">
        <f>SUM(EAST:SOUTH!D195)</f>
        <v>0</v>
      </c>
      <c r="E195" s="1214">
        <f>SUM(EAST:SOUTH!E195)</f>
        <v>0</v>
      </c>
      <c r="F195" s="1216">
        <f>SUM(EAST:SOUTH!F195)</f>
        <v>0</v>
      </c>
      <c r="G195" s="1217"/>
      <c r="H195" s="1217"/>
      <c r="I195" s="1214">
        <f t="shared" si="61"/>
        <v>0</v>
      </c>
      <c r="J195" s="1216">
        <f t="shared" si="62"/>
        <v>0</v>
      </c>
      <c r="K195" s="1214"/>
      <c r="L195" s="1216"/>
      <c r="M195" s="1208"/>
      <c r="N195" s="1208"/>
      <c r="O195" s="1202"/>
      <c r="P195" s="1214"/>
      <c r="Q195" s="1216"/>
      <c r="R195" s="1214"/>
      <c r="S195" s="1216"/>
      <c r="T195" s="1214"/>
      <c r="U195" s="1216"/>
      <c r="V195" s="1208"/>
      <c r="W195" s="1208"/>
      <c r="X195" s="1202"/>
      <c r="Y195" s="1211"/>
      <c r="Z195" s="1204"/>
      <c r="AA195" s="1211"/>
      <c r="AB195" s="1204"/>
      <c r="AC195" s="1218"/>
      <c r="AD195" s="1197" t="b">
        <f t="shared" si="63"/>
        <v>1</v>
      </c>
      <c r="AE195" s="1197" t="b">
        <f t="shared" si="64"/>
        <v>1</v>
      </c>
    </row>
    <row r="196" spans="1:31">
      <c r="A196" s="1204">
        <v>7.01</v>
      </c>
      <c r="B196" s="1213" t="s">
        <v>256</v>
      </c>
      <c r="C196" s="1214">
        <f>SUM(EAST:SOUTH!C196)</f>
        <v>0</v>
      </c>
      <c r="D196" s="1215">
        <f>SUM(EAST:SOUTH!D196)</f>
        <v>0</v>
      </c>
      <c r="E196" s="1214">
        <f>SUM(EAST:SOUTH!E196)</f>
        <v>0</v>
      </c>
      <c r="F196" s="1216">
        <f>SUM(EAST:SOUTH!F196)</f>
        <v>0</v>
      </c>
      <c r="G196" s="1217"/>
      <c r="H196" s="1217"/>
      <c r="I196" s="1214">
        <f t="shared" si="61"/>
        <v>0</v>
      </c>
      <c r="J196" s="1216">
        <f t="shared" si="62"/>
        <v>0</v>
      </c>
      <c r="K196" s="1214">
        <f>EAST!K196+WEST!K196+NORTH!K196+SOUTH!K196</f>
        <v>0</v>
      </c>
      <c r="L196" s="1216">
        <f>EAST!L196+WEST!L196+NORTH!L196+SOUTH!L196</f>
        <v>0</v>
      </c>
      <c r="M196" s="1219"/>
      <c r="N196" s="1219"/>
      <c r="O196" s="1220"/>
      <c r="P196" s="1214">
        <f>EAST!P196+WEST!P196+NORTH!P196+SOUTH!P196</f>
        <v>0</v>
      </c>
      <c r="Q196" s="1216">
        <f>EAST!Q196+WEST!Q196+NORTH!Q196+SOUTH!Q196</f>
        <v>0</v>
      </c>
      <c r="R196" s="1214">
        <f>EAST!R196+WEST!R196+NORTH!R196+SOUTH!R196</f>
        <v>0</v>
      </c>
      <c r="S196" s="1216">
        <f>EAST!S196+WEST!S196+NORTH!S196+SOUTH!S196</f>
        <v>0</v>
      </c>
      <c r="T196" s="1214"/>
      <c r="U196" s="1216">
        <f>EAST!U196+WEST!U196+NORTH!U196+SOUTH!U196</f>
        <v>0</v>
      </c>
      <c r="V196" s="1219"/>
      <c r="W196" s="1219"/>
      <c r="X196" s="1220"/>
      <c r="Y196" s="1211">
        <f>EAST!Y196+WEST!Y196+NORTH!Y196+SOUTH!Y196</f>
        <v>0</v>
      </c>
      <c r="Z196" s="1204">
        <f>EAST!Z196+WEST!Z196+NORTH!Z196+SOUTH!Z196</f>
        <v>0</v>
      </c>
      <c r="AA196" s="1211">
        <f>EAST!AA196+WEST!AA196+NORTH!AA196+SOUTH!AA196</f>
        <v>0</v>
      </c>
      <c r="AB196" s="1204">
        <f>EAST!AB196+WEST!AB196+NORTH!AB196+SOUTH!AB196</f>
        <v>0</v>
      </c>
      <c r="AC196" s="1218"/>
      <c r="AD196" s="1197" t="b">
        <f t="shared" si="63"/>
        <v>1</v>
      </c>
      <c r="AE196" s="1197" t="b">
        <f t="shared" si="64"/>
        <v>1</v>
      </c>
    </row>
    <row r="197" spans="1:31" ht="39">
      <c r="A197" s="1204"/>
      <c r="B197" s="1213" t="s">
        <v>41</v>
      </c>
      <c r="C197" s="1214">
        <f>SUM(EAST:SOUTH!C197)</f>
        <v>10952</v>
      </c>
      <c r="D197" s="1215">
        <f>SUM(EAST:SOUTH!D197)</f>
        <v>16.428000000000001</v>
      </c>
      <c r="E197" s="1214">
        <f>SUM(EAST:SOUTH!E197)</f>
        <v>10952</v>
      </c>
      <c r="F197" s="1216">
        <f>SUM(EAST:SOUTH!F197)</f>
        <v>16.428000000000001</v>
      </c>
      <c r="G197" s="1217">
        <f t="shared" ref="G197:G204" si="120">E197/C197</f>
        <v>1</v>
      </c>
      <c r="H197" s="1217">
        <f t="shared" ref="H197:H204" si="121">F197/D197</f>
        <v>1</v>
      </c>
      <c r="I197" s="1214">
        <f t="shared" si="61"/>
        <v>0</v>
      </c>
      <c r="J197" s="1216">
        <f t="shared" si="62"/>
        <v>0</v>
      </c>
      <c r="K197" s="1214">
        <f>EAST!K197+WEST!K197+NORTH!K197+SOUTH!K197</f>
        <v>0</v>
      </c>
      <c r="L197" s="1216">
        <f>EAST!L197+WEST!L197+NORTH!L197+SOUTH!L197</f>
        <v>0</v>
      </c>
      <c r="M197" s="1219"/>
      <c r="N197" s="1219"/>
      <c r="O197" s="1252">
        <v>1.5E-3</v>
      </c>
      <c r="P197" s="1214">
        <f>EAST!P197+WEST!P197+NORTH!P197+SOUTH!P197</f>
        <v>9629</v>
      </c>
      <c r="Q197" s="1216">
        <f>EAST!Q197+WEST!Q197+NORTH!Q197+SOUTH!Q197</f>
        <v>14.4435</v>
      </c>
      <c r="R197" s="1214">
        <f>EAST!R197+WEST!R197+NORTH!R197+SOUTH!R197</f>
        <v>9629</v>
      </c>
      <c r="S197" s="1216">
        <f>EAST!S197+WEST!S197+NORTH!S197+SOUTH!S197</f>
        <v>14.4435</v>
      </c>
      <c r="T197" s="1214"/>
      <c r="U197" s="1216">
        <f>EAST!U197+WEST!U197+NORTH!U197+SOUTH!U197</f>
        <v>0</v>
      </c>
      <c r="V197" s="1219"/>
      <c r="W197" s="1219"/>
      <c r="X197" s="1220">
        <f t="shared" ref="X197:X198" si="122">O197</f>
        <v>1.5E-3</v>
      </c>
      <c r="Y197" s="1211">
        <f>EAST!Y197+WEST!Y197+NORTH!Y197+SOUTH!Y197</f>
        <v>9629</v>
      </c>
      <c r="Z197" s="1204">
        <f>EAST!Z197+WEST!Z197+NORTH!Z197+SOUTH!Z197</f>
        <v>14.4435</v>
      </c>
      <c r="AA197" s="1211">
        <f>EAST!AA197+WEST!AA197+NORTH!AA197+SOUTH!AA197</f>
        <v>9629</v>
      </c>
      <c r="AB197" s="1204">
        <f>EAST!AB197+WEST!AB197+NORTH!AB197+SOUTH!AB197</f>
        <v>14.4435</v>
      </c>
      <c r="AC197" s="1218" t="s">
        <v>771</v>
      </c>
      <c r="AD197" s="1197" t="b">
        <f t="shared" si="63"/>
        <v>1</v>
      </c>
      <c r="AE197" s="1197" t="b">
        <f t="shared" si="64"/>
        <v>1</v>
      </c>
    </row>
    <row r="198" spans="1:31" ht="39">
      <c r="A198" s="1204"/>
      <c r="B198" s="1213" t="s">
        <v>318</v>
      </c>
      <c r="C198" s="1214">
        <f>SUM(EAST:SOUTH!C198)</f>
        <v>5</v>
      </c>
      <c r="D198" s="1215">
        <f>SUM(EAST:SOUTH!D198)</f>
        <v>7.4999999999999997E-3</v>
      </c>
      <c r="E198" s="1214">
        <f>SUM(EAST:SOUTH!E198)</f>
        <v>5</v>
      </c>
      <c r="F198" s="1216">
        <f>SUM(EAST:SOUTH!F198)</f>
        <v>7.4999999999999997E-3</v>
      </c>
      <c r="G198" s="1217">
        <f t="shared" si="120"/>
        <v>1</v>
      </c>
      <c r="H198" s="1217">
        <f t="shared" si="121"/>
        <v>1</v>
      </c>
      <c r="I198" s="1214">
        <f t="shared" si="61"/>
        <v>0</v>
      </c>
      <c r="J198" s="1216">
        <f t="shared" si="62"/>
        <v>0</v>
      </c>
      <c r="K198" s="1214">
        <f>EAST!K198+WEST!K198+NORTH!K198+SOUTH!K198</f>
        <v>0</v>
      </c>
      <c r="L198" s="1216">
        <f>EAST!L198+WEST!L198+NORTH!L198+SOUTH!L198</f>
        <v>0</v>
      </c>
      <c r="M198" s="1219"/>
      <c r="N198" s="1219"/>
      <c r="O198" s="1252">
        <v>1.5E-3</v>
      </c>
      <c r="P198" s="1214">
        <f>EAST!P198+WEST!P198+NORTH!P198+SOUTH!P198</f>
        <v>3</v>
      </c>
      <c r="Q198" s="1215">
        <f>EAST!Q198+WEST!Q198+NORTH!Q198+SOUTH!Q198</f>
        <v>4.5000000000000005E-3</v>
      </c>
      <c r="R198" s="1214">
        <f>EAST!R198+WEST!R198+NORTH!R198+SOUTH!R198</f>
        <v>3</v>
      </c>
      <c r="S198" s="1215">
        <f>EAST!S198+WEST!S198+NORTH!S198+SOUTH!S198</f>
        <v>4.5000000000000005E-3</v>
      </c>
      <c r="T198" s="1214"/>
      <c r="U198" s="1216">
        <f>EAST!U198+WEST!U198+NORTH!U198+SOUTH!U198</f>
        <v>0</v>
      </c>
      <c r="V198" s="1219"/>
      <c r="W198" s="1219"/>
      <c r="X198" s="1220">
        <f t="shared" si="122"/>
        <v>1.5E-3</v>
      </c>
      <c r="Y198" s="1211">
        <f>EAST!Y198+WEST!Y198+NORTH!Y198+SOUTH!Y198</f>
        <v>3</v>
      </c>
      <c r="Z198" s="1253">
        <f>EAST!Z198+WEST!Z198+NORTH!Z198+SOUTH!Z198</f>
        <v>4.5000000000000005E-3</v>
      </c>
      <c r="AA198" s="1211">
        <f>EAST!AA198+WEST!AA198+NORTH!AA198+SOUTH!AA198</f>
        <v>3</v>
      </c>
      <c r="AB198" s="1253">
        <f>EAST!AB198+WEST!AB198+NORTH!AB198+SOUTH!AB198</f>
        <v>4.5000000000000005E-3</v>
      </c>
      <c r="AC198" s="1218" t="s">
        <v>771</v>
      </c>
      <c r="AD198" s="1197" t="b">
        <f t="shared" si="63"/>
        <v>1</v>
      </c>
      <c r="AE198" s="1197" t="b">
        <f t="shared" si="64"/>
        <v>1</v>
      </c>
    </row>
    <row r="199" spans="1:31" ht="39">
      <c r="A199" s="1204"/>
      <c r="B199" s="1213" t="s">
        <v>319</v>
      </c>
      <c r="C199" s="1214">
        <f>SUM(EAST:SOUTH!C199)</f>
        <v>0</v>
      </c>
      <c r="D199" s="1215">
        <f>SUM(EAST:SOUTH!D199)</f>
        <v>0</v>
      </c>
      <c r="E199" s="1214">
        <f>SUM(EAST:SOUTH!E199)</f>
        <v>0</v>
      </c>
      <c r="F199" s="1216">
        <f>SUM(EAST:SOUTH!F199)</f>
        <v>0</v>
      </c>
      <c r="G199" s="1217"/>
      <c r="H199" s="1217"/>
      <c r="I199" s="1214">
        <f t="shared" si="61"/>
        <v>0</v>
      </c>
      <c r="J199" s="1216">
        <f t="shared" si="62"/>
        <v>0</v>
      </c>
      <c r="K199" s="1214">
        <f>EAST!K199+WEST!K199+NORTH!K199+SOUTH!K199</f>
        <v>0</v>
      </c>
      <c r="L199" s="1216">
        <f>EAST!L199+WEST!L199+NORTH!L199+SOUTH!L199</f>
        <v>0</v>
      </c>
      <c r="M199" s="1219"/>
      <c r="N199" s="1219"/>
      <c r="O199" s="1252">
        <v>1.5E-3</v>
      </c>
      <c r="P199" s="1214">
        <f>EAST!P199+WEST!P199+NORTH!P199+SOUTH!P199</f>
        <v>0</v>
      </c>
      <c r="Q199" s="1216">
        <f>EAST!Q199+WEST!Q199+NORTH!Q199+SOUTH!Q199</f>
        <v>0</v>
      </c>
      <c r="R199" s="1214">
        <f>EAST!R199+WEST!R199+NORTH!R199+SOUTH!R199</f>
        <v>0</v>
      </c>
      <c r="S199" s="1216">
        <f>EAST!S199+WEST!S199+NORTH!S199+SOUTH!S199</f>
        <v>0</v>
      </c>
      <c r="T199" s="1214"/>
      <c r="U199" s="1216">
        <f>EAST!U199+WEST!U199+NORTH!U199+SOUTH!U199</f>
        <v>0</v>
      </c>
      <c r="V199" s="1219"/>
      <c r="W199" s="1219"/>
      <c r="X199" s="1252">
        <v>1.5E-3</v>
      </c>
      <c r="Y199" s="1211">
        <f>EAST!Y199+WEST!Y199+NORTH!Y199+SOUTH!Y199</f>
        <v>0</v>
      </c>
      <c r="Z199" s="1204">
        <f>EAST!Z199+WEST!Z199+NORTH!Z199+SOUTH!Z199</f>
        <v>0</v>
      </c>
      <c r="AA199" s="1211">
        <f>EAST!AA199+WEST!AA199+NORTH!AA199+SOUTH!AA199</f>
        <v>0</v>
      </c>
      <c r="AB199" s="1204">
        <f>EAST!AB199+WEST!AB199+NORTH!AB199+SOUTH!AB199</f>
        <v>0</v>
      </c>
      <c r="AC199" s="1218"/>
      <c r="AD199" s="1197" t="b">
        <f t="shared" si="63"/>
        <v>1</v>
      </c>
      <c r="AE199" s="1197" t="b">
        <f t="shared" si="64"/>
        <v>1</v>
      </c>
    </row>
    <row r="200" spans="1:31" ht="39">
      <c r="A200" s="1204"/>
      <c r="B200" s="1213" t="s">
        <v>320</v>
      </c>
      <c r="C200" s="1214">
        <f>SUM(EAST:SOUTH!C200)</f>
        <v>24751</v>
      </c>
      <c r="D200" s="1215">
        <f>SUM(EAST:SOUTH!D200)</f>
        <v>37.1265</v>
      </c>
      <c r="E200" s="1214">
        <f>SUM(EAST:SOUTH!E200)</f>
        <v>24751</v>
      </c>
      <c r="F200" s="1216">
        <f>SUM(EAST:SOUTH!F200)</f>
        <v>37.1265</v>
      </c>
      <c r="G200" s="1217">
        <f t="shared" si="120"/>
        <v>1</v>
      </c>
      <c r="H200" s="1217">
        <f t="shared" si="121"/>
        <v>1</v>
      </c>
      <c r="I200" s="1214">
        <f t="shared" ref="I200:I263" si="123">C200-E200</f>
        <v>0</v>
      </c>
      <c r="J200" s="1216">
        <f t="shared" ref="J200:J263" si="124">D200-F200</f>
        <v>0</v>
      </c>
      <c r="K200" s="1214">
        <f>EAST!K200+WEST!K200+NORTH!K200+SOUTH!K200</f>
        <v>0</v>
      </c>
      <c r="L200" s="1216">
        <f>EAST!L200+WEST!L200+NORTH!L200+SOUTH!L200</f>
        <v>0</v>
      </c>
      <c r="M200" s="1219"/>
      <c r="N200" s="1219"/>
      <c r="O200" s="1252">
        <v>1.5E-3</v>
      </c>
      <c r="P200" s="1214">
        <f>EAST!P200+WEST!P200+NORTH!P200+SOUTH!P200</f>
        <v>21250</v>
      </c>
      <c r="Q200" s="1216">
        <f>EAST!Q200+WEST!Q200+NORTH!Q200+SOUTH!Q200</f>
        <v>31.875</v>
      </c>
      <c r="R200" s="1214">
        <f>EAST!R200+WEST!R200+NORTH!R200+SOUTH!R200</f>
        <v>21250</v>
      </c>
      <c r="S200" s="1216">
        <f>EAST!S200+WEST!S200+NORTH!S200+SOUTH!S200</f>
        <v>31.875</v>
      </c>
      <c r="T200" s="1214"/>
      <c r="U200" s="1216">
        <f>EAST!U200+WEST!U200+NORTH!U200+SOUTH!U200</f>
        <v>0</v>
      </c>
      <c r="V200" s="1219"/>
      <c r="W200" s="1219"/>
      <c r="X200" s="1220">
        <f t="shared" ref="X200:X201" si="125">O200</f>
        <v>1.5E-3</v>
      </c>
      <c r="Y200" s="1211">
        <f>EAST!Y200+WEST!Y200+NORTH!Y200+SOUTH!Y200</f>
        <v>21250</v>
      </c>
      <c r="Z200" s="1204">
        <f>EAST!Z200+WEST!Z200+NORTH!Z200+SOUTH!Z200</f>
        <v>31.875</v>
      </c>
      <c r="AA200" s="1211">
        <f>EAST!AA200+WEST!AA200+NORTH!AA200+SOUTH!AA200</f>
        <v>21250</v>
      </c>
      <c r="AB200" s="1204">
        <f>EAST!AB200+WEST!AB200+NORTH!AB200+SOUTH!AB200</f>
        <v>31.875</v>
      </c>
      <c r="AC200" s="1218" t="s">
        <v>771</v>
      </c>
      <c r="AD200" s="1197" t="b">
        <f t="shared" ref="AD200:AD263" si="126">+X200*Y200=Z200</f>
        <v>1</v>
      </c>
      <c r="AE200" s="1197" t="b">
        <f t="shared" ref="AE200:AE263" si="127">+U200+Z200=AB200</f>
        <v>1</v>
      </c>
    </row>
    <row r="201" spans="1:31" ht="39">
      <c r="A201" s="1204"/>
      <c r="B201" s="1213" t="s">
        <v>328</v>
      </c>
      <c r="C201" s="1214">
        <f>SUM(EAST:SOUTH!C201)</f>
        <v>10</v>
      </c>
      <c r="D201" s="1215">
        <f>SUM(EAST:SOUTH!D201)</f>
        <v>1.4999999999999999E-2</v>
      </c>
      <c r="E201" s="1214">
        <f>SUM(EAST:SOUTH!E201)</f>
        <v>10</v>
      </c>
      <c r="F201" s="1216">
        <f>SUM(EAST:SOUTH!F201)</f>
        <v>1.4999999999999999E-2</v>
      </c>
      <c r="G201" s="1217">
        <f t="shared" si="120"/>
        <v>1</v>
      </c>
      <c r="H201" s="1217">
        <f t="shared" si="121"/>
        <v>1</v>
      </c>
      <c r="I201" s="1214">
        <f t="shared" si="123"/>
        <v>0</v>
      </c>
      <c r="J201" s="1216">
        <f t="shared" si="124"/>
        <v>0</v>
      </c>
      <c r="K201" s="1214">
        <f>EAST!K201+WEST!K201+NORTH!K201+SOUTH!K201</f>
        <v>0</v>
      </c>
      <c r="L201" s="1216">
        <f>EAST!L201+WEST!L201+NORTH!L201+SOUTH!L201</f>
        <v>0</v>
      </c>
      <c r="M201" s="1219"/>
      <c r="N201" s="1219"/>
      <c r="O201" s="1252">
        <v>1.5E-3</v>
      </c>
      <c r="P201" s="1214">
        <f>EAST!P201+WEST!P201+NORTH!P201+SOUTH!P201</f>
        <v>6</v>
      </c>
      <c r="Q201" s="1216">
        <f>EAST!Q201+WEST!Q201+NORTH!Q201+SOUTH!Q201</f>
        <v>9.0000000000000011E-3</v>
      </c>
      <c r="R201" s="1214">
        <f>EAST!R201+WEST!R201+NORTH!R201+SOUTH!R201</f>
        <v>6</v>
      </c>
      <c r="S201" s="1216">
        <f>EAST!S201+WEST!S201+NORTH!S201+SOUTH!S201</f>
        <v>9.0000000000000011E-3</v>
      </c>
      <c r="T201" s="1214"/>
      <c r="U201" s="1216">
        <f>EAST!U201+WEST!U201+NORTH!U201+SOUTH!U201</f>
        <v>0</v>
      </c>
      <c r="V201" s="1219"/>
      <c r="W201" s="1219"/>
      <c r="X201" s="1220">
        <f t="shared" si="125"/>
        <v>1.5E-3</v>
      </c>
      <c r="Y201" s="1211">
        <f>EAST!Y201+WEST!Y201+NORTH!Y201+SOUTH!Y201</f>
        <v>6</v>
      </c>
      <c r="Z201" s="1253">
        <f>EAST!Z201+WEST!Z201+NORTH!Z201+SOUTH!Z201</f>
        <v>9.0000000000000011E-3</v>
      </c>
      <c r="AA201" s="1211">
        <f>EAST!AA201+WEST!AA201+NORTH!AA201+SOUTH!AA201</f>
        <v>6</v>
      </c>
      <c r="AB201" s="1253">
        <f>EAST!AB201+WEST!AB201+NORTH!AB201+SOUTH!AB201</f>
        <v>9.0000000000000011E-3</v>
      </c>
      <c r="AC201" s="1218" t="s">
        <v>771</v>
      </c>
      <c r="AD201" s="1197" t="b">
        <f t="shared" si="126"/>
        <v>1</v>
      </c>
      <c r="AE201" s="1197" t="b">
        <f t="shared" si="127"/>
        <v>1</v>
      </c>
    </row>
    <row r="202" spans="1:31" ht="39">
      <c r="A202" s="1204"/>
      <c r="B202" s="1213" t="s">
        <v>329</v>
      </c>
      <c r="C202" s="1214">
        <f>SUM(EAST:SOUTH!C202)</f>
        <v>0</v>
      </c>
      <c r="D202" s="1215">
        <f>SUM(EAST:SOUTH!D202)</f>
        <v>0</v>
      </c>
      <c r="E202" s="1214">
        <f>SUM(EAST:SOUTH!E202)</f>
        <v>0</v>
      </c>
      <c r="F202" s="1216">
        <f>SUM(EAST:SOUTH!F202)</f>
        <v>0</v>
      </c>
      <c r="G202" s="1217"/>
      <c r="H202" s="1217"/>
      <c r="I202" s="1214">
        <f t="shared" si="123"/>
        <v>0</v>
      </c>
      <c r="J202" s="1216">
        <f t="shared" si="124"/>
        <v>0</v>
      </c>
      <c r="K202" s="1214">
        <f>EAST!K202+WEST!K202+NORTH!K202+SOUTH!K202</f>
        <v>0</v>
      </c>
      <c r="L202" s="1216">
        <f>EAST!L202+WEST!L202+NORTH!L202+SOUTH!L202</f>
        <v>0</v>
      </c>
      <c r="M202" s="1219"/>
      <c r="N202" s="1219"/>
      <c r="O202" s="1252"/>
      <c r="P202" s="1214">
        <f>EAST!P202+WEST!P202+NORTH!P202+SOUTH!P202</f>
        <v>0</v>
      </c>
      <c r="Q202" s="1216">
        <f>EAST!Q202+WEST!Q202+NORTH!Q202+SOUTH!Q202</f>
        <v>0</v>
      </c>
      <c r="R202" s="1214">
        <f>EAST!R202+WEST!R202+NORTH!R202+SOUTH!R202</f>
        <v>0</v>
      </c>
      <c r="S202" s="1216">
        <f>EAST!S202+WEST!S202+NORTH!S202+SOUTH!S202</f>
        <v>0</v>
      </c>
      <c r="T202" s="1214"/>
      <c r="U202" s="1216">
        <f>EAST!U202+WEST!U202+NORTH!U202+SOUTH!U202</f>
        <v>0</v>
      </c>
      <c r="V202" s="1219"/>
      <c r="W202" s="1219"/>
      <c r="X202" s="1252"/>
      <c r="Y202" s="1211">
        <f>EAST!Y202+WEST!Y202+NORTH!Y202+SOUTH!Y202</f>
        <v>0</v>
      </c>
      <c r="Z202" s="1204">
        <f>EAST!Z202+WEST!Z202+NORTH!Z202+SOUTH!Z202</f>
        <v>0</v>
      </c>
      <c r="AA202" s="1211">
        <f>EAST!AA202+WEST!AA202+NORTH!AA202+SOUTH!AA202</f>
        <v>0</v>
      </c>
      <c r="AB202" s="1204">
        <f>EAST!AB202+WEST!AB202+NORTH!AB202+SOUTH!AB202</f>
        <v>0</v>
      </c>
      <c r="AC202" s="1218"/>
      <c r="AD202" s="1197" t="b">
        <f t="shared" si="126"/>
        <v>1</v>
      </c>
      <c r="AE202" s="1197" t="b">
        <f t="shared" si="127"/>
        <v>1</v>
      </c>
    </row>
    <row r="203" spans="1:31" ht="39">
      <c r="A203" s="1204">
        <f>+A196+0.01</f>
        <v>7.02</v>
      </c>
      <c r="B203" s="1213" t="s">
        <v>257</v>
      </c>
      <c r="C203" s="1214">
        <f>SUM(EAST:SOUTH!C203)</f>
        <v>34714</v>
      </c>
      <c r="D203" s="1215">
        <f>SUM(EAST:SOUTH!D203)</f>
        <v>86.785000000000011</v>
      </c>
      <c r="E203" s="1214">
        <f>SUM(EAST:SOUTH!E203)</f>
        <v>34714</v>
      </c>
      <c r="F203" s="1216">
        <f>SUM(EAST:SOUTH!F203)</f>
        <v>86.785000000000011</v>
      </c>
      <c r="G203" s="1217">
        <f t="shared" si="120"/>
        <v>1</v>
      </c>
      <c r="H203" s="1217">
        <f t="shared" si="121"/>
        <v>1</v>
      </c>
      <c r="I203" s="1214">
        <f t="shared" si="123"/>
        <v>0</v>
      </c>
      <c r="J203" s="1216">
        <f t="shared" si="124"/>
        <v>0</v>
      </c>
      <c r="K203" s="1214">
        <f>EAST!K203+WEST!K203+NORTH!K203+SOUTH!K203</f>
        <v>0</v>
      </c>
      <c r="L203" s="1216">
        <f>EAST!L203+WEST!L203+NORTH!L203+SOUTH!L203</f>
        <v>0</v>
      </c>
      <c r="M203" s="1219"/>
      <c r="N203" s="1219"/>
      <c r="O203" s="1252">
        <v>2.5000000000000001E-3</v>
      </c>
      <c r="P203" s="1214">
        <f>EAST!P203+WEST!P203+NORTH!P203+SOUTH!P203</f>
        <v>31579</v>
      </c>
      <c r="Q203" s="1216">
        <f>EAST!Q203+WEST!Q203+NORTH!Q203+SOUTH!Q203</f>
        <v>78.947500000000005</v>
      </c>
      <c r="R203" s="1214">
        <f>EAST!R203+WEST!R203+NORTH!R203+SOUTH!R203</f>
        <v>31579</v>
      </c>
      <c r="S203" s="1216">
        <f>EAST!S203+WEST!S203+NORTH!S203+SOUTH!S203</f>
        <v>78.947500000000005</v>
      </c>
      <c r="T203" s="1214"/>
      <c r="U203" s="1216">
        <f>EAST!U203+WEST!U203+NORTH!U203+SOUTH!U203</f>
        <v>0</v>
      </c>
      <c r="V203" s="1219"/>
      <c r="W203" s="1219"/>
      <c r="X203" s="1220">
        <f>O203</f>
        <v>2.5000000000000001E-3</v>
      </c>
      <c r="Y203" s="1211">
        <f>EAST!Y203+WEST!Y203+NORTH!Y203+SOUTH!Y203</f>
        <v>31579</v>
      </c>
      <c r="Z203" s="1204">
        <f>EAST!Z203+WEST!Z203+NORTH!Z203+SOUTH!Z203</f>
        <v>78.947500000000005</v>
      </c>
      <c r="AA203" s="1211">
        <f>EAST!AA203+WEST!AA203+NORTH!AA203+SOUTH!AA203</f>
        <v>31579</v>
      </c>
      <c r="AB203" s="1204">
        <f>EAST!AB203+WEST!AB203+NORTH!AB203+SOUTH!AB203</f>
        <v>78.947500000000005</v>
      </c>
      <c r="AC203" s="1218" t="s">
        <v>771</v>
      </c>
      <c r="AD203" s="1197" t="b">
        <f t="shared" si="126"/>
        <v>1</v>
      </c>
      <c r="AE203" s="1197" t="b">
        <f t="shared" si="127"/>
        <v>1</v>
      </c>
    </row>
    <row r="204" spans="1:31" ht="39">
      <c r="A204" s="1204">
        <f t="shared" ref="A204:A205" si="128">+A203+0.01</f>
        <v>7.0299999999999994</v>
      </c>
      <c r="B204" s="1213" t="s">
        <v>43</v>
      </c>
      <c r="C204" s="1214">
        <f>SUM(EAST:SOUTH!C204)</f>
        <v>7</v>
      </c>
      <c r="D204" s="1215">
        <f>SUM(EAST:SOUTH!D204)</f>
        <v>1.7500000000000002E-2</v>
      </c>
      <c r="E204" s="1214">
        <f>SUM(EAST:SOUTH!E204)</f>
        <v>7</v>
      </c>
      <c r="F204" s="1216">
        <f>SUM(EAST:SOUTH!F204)</f>
        <v>1.7500000000000002E-2</v>
      </c>
      <c r="G204" s="1217">
        <f t="shared" si="120"/>
        <v>1</v>
      </c>
      <c r="H204" s="1217">
        <f t="shared" si="121"/>
        <v>1</v>
      </c>
      <c r="I204" s="1214">
        <f t="shared" si="123"/>
        <v>0</v>
      </c>
      <c r="J204" s="1216">
        <f t="shared" si="124"/>
        <v>0</v>
      </c>
      <c r="K204" s="1214">
        <f>EAST!K204+WEST!K204+NORTH!K204+SOUTH!K204</f>
        <v>0</v>
      </c>
      <c r="L204" s="1216">
        <f>EAST!L204+WEST!L204+NORTH!L204+SOUTH!L204</f>
        <v>0</v>
      </c>
      <c r="M204" s="1219"/>
      <c r="N204" s="1219"/>
      <c r="O204" s="1252">
        <v>2.5000000000000001E-3</v>
      </c>
      <c r="P204" s="1214">
        <f>EAST!P204+WEST!P204+NORTH!P204+SOUTH!P204</f>
        <v>7</v>
      </c>
      <c r="Q204" s="1216">
        <f>EAST!Q204+WEST!Q204+NORTH!Q204+SOUTH!Q204</f>
        <v>1.7500000000000002E-2</v>
      </c>
      <c r="R204" s="1214">
        <f>EAST!R204+WEST!R204+NORTH!R204+SOUTH!R204</f>
        <v>7</v>
      </c>
      <c r="S204" s="1216">
        <f>EAST!S204+WEST!S204+NORTH!S204+SOUTH!S204</f>
        <v>1.7500000000000002E-2</v>
      </c>
      <c r="T204" s="1214"/>
      <c r="U204" s="1216">
        <f>EAST!U204+WEST!U204+NORTH!U204+SOUTH!U204</f>
        <v>0</v>
      </c>
      <c r="V204" s="1219"/>
      <c r="W204" s="1219"/>
      <c r="X204" s="1220">
        <f>O204</f>
        <v>2.5000000000000001E-3</v>
      </c>
      <c r="Y204" s="1211">
        <f>EAST!Y204+WEST!Y204+NORTH!Y204+SOUTH!Y204</f>
        <v>7</v>
      </c>
      <c r="Z204" s="1204">
        <f>EAST!Z204+WEST!Z204+NORTH!Z204+SOUTH!Z204</f>
        <v>1.7500000000000002E-2</v>
      </c>
      <c r="AA204" s="1211">
        <f>EAST!AA204+WEST!AA204+NORTH!AA204+SOUTH!AA204</f>
        <v>7</v>
      </c>
      <c r="AB204" s="1204">
        <f>EAST!AB204+WEST!AB204+NORTH!AB204+SOUTH!AB204</f>
        <v>1.7500000000000002E-2</v>
      </c>
      <c r="AC204" s="1218" t="s">
        <v>771</v>
      </c>
      <c r="AD204" s="1197" t="b">
        <f t="shared" si="126"/>
        <v>1</v>
      </c>
      <c r="AE204" s="1197" t="b">
        <f t="shared" si="127"/>
        <v>1</v>
      </c>
    </row>
    <row r="205" spans="1:31">
      <c r="A205" s="1204">
        <f t="shared" si="128"/>
        <v>7.0399999999999991</v>
      </c>
      <c r="B205" s="1213" t="s">
        <v>258</v>
      </c>
      <c r="C205" s="1214">
        <f>SUM(EAST:SOUTH!C205)</f>
        <v>0</v>
      </c>
      <c r="D205" s="1215">
        <f>SUM(EAST:SOUTH!D205)</f>
        <v>0</v>
      </c>
      <c r="E205" s="1214">
        <f>SUM(EAST:SOUTH!E205)</f>
        <v>0</v>
      </c>
      <c r="F205" s="1216">
        <f>SUM(EAST:SOUTH!F205)</f>
        <v>0</v>
      </c>
      <c r="G205" s="1217"/>
      <c r="H205" s="1217"/>
      <c r="I205" s="1214">
        <f t="shared" si="123"/>
        <v>0</v>
      </c>
      <c r="J205" s="1216">
        <f t="shared" si="124"/>
        <v>0</v>
      </c>
      <c r="K205" s="1214">
        <f>EAST!K205+WEST!K205+NORTH!K205+SOUTH!K205</f>
        <v>0</v>
      </c>
      <c r="L205" s="1216">
        <f>EAST!L205+WEST!L205+NORTH!L205+SOUTH!L205</f>
        <v>0</v>
      </c>
      <c r="M205" s="1219"/>
      <c r="N205" s="1219"/>
      <c r="O205" s="1252">
        <v>2.5000000000000001E-3</v>
      </c>
      <c r="P205" s="1214">
        <f>EAST!P205+WEST!P205+NORTH!P205+SOUTH!P205</f>
        <v>0</v>
      </c>
      <c r="Q205" s="1216">
        <f>EAST!Q205+WEST!Q205+NORTH!Q205+SOUTH!Q205</f>
        <v>0</v>
      </c>
      <c r="R205" s="1214">
        <f>EAST!R205+WEST!R205+NORTH!R205+SOUTH!R205</f>
        <v>0</v>
      </c>
      <c r="S205" s="1216">
        <f>EAST!S205+WEST!S205+NORTH!S205+SOUTH!S205</f>
        <v>0</v>
      </c>
      <c r="T205" s="1214"/>
      <c r="U205" s="1216">
        <f>EAST!U205+WEST!U205+NORTH!U205+SOUTH!U205</f>
        <v>0</v>
      </c>
      <c r="V205" s="1219"/>
      <c r="W205" s="1219"/>
      <c r="X205" s="1252">
        <v>2.5000000000000001E-3</v>
      </c>
      <c r="Y205" s="1211">
        <f>EAST!Y205+WEST!Y205+NORTH!Y205+SOUTH!Y205</f>
        <v>0</v>
      </c>
      <c r="Z205" s="1204">
        <f>EAST!Z205+WEST!Z205+NORTH!Z205+SOUTH!Z205</f>
        <v>0</v>
      </c>
      <c r="AA205" s="1211">
        <f>EAST!AA205+WEST!AA205+NORTH!AA205+SOUTH!AA205</f>
        <v>0</v>
      </c>
      <c r="AB205" s="1204">
        <f>EAST!AB205+WEST!AB205+NORTH!AB205+SOUTH!AB205</f>
        <v>0</v>
      </c>
      <c r="AC205" s="1218"/>
      <c r="AD205" s="1197" t="b">
        <f t="shared" si="126"/>
        <v>1</v>
      </c>
      <c r="AE205" s="1197" t="b">
        <f t="shared" si="127"/>
        <v>1</v>
      </c>
    </row>
    <row r="206" spans="1:31" s="1231" customFormat="1">
      <c r="A206" s="1200"/>
      <c r="B206" s="1208" t="s">
        <v>16</v>
      </c>
      <c r="C206" s="1239">
        <f>SUM(EAST:SOUTH!C206)</f>
        <v>70439</v>
      </c>
      <c r="D206" s="1209">
        <f>SUM(EAST:SOUTH!D206)</f>
        <v>140.37950000000001</v>
      </c>
      <c r="E206" s="1239">
        <f>SUM(EAST:SOUTH!E206)</f>
        <v>70439</v>
      </c>
      <c r="F206" s="1210">
        <f>SUM(EAST:SOUTH!F206)</f>
        <v>140.37950000000001</v>
      </c>
      <c r="G206" s="1263">
        <f t="shared" si="100"/>
        <v>1</v>
      </c>
      <c r="H206" s="1263">
        <f t="shared" si="101"/>
        <v>1</v>
      </c>
      <c r="I206" s="1239">
        <f t="shared" ref="I206:S206" si="129">SUM(I196:I205)</f>
        <v>0</v>
      </c>
      <c r="J206" s="1210">
        <f t="shared" si="129"/>
        <v>0</v>
      </c>
      <c r="K206" s="1239">
        <f t="shared" si="129"/>
        <v>0</v>
      </c>
      <c r="L206" s="1210">
        <f t="shared" si="129"/>
        <v>0</v>
      </c>
      <c r="M206" s="1239">
        <f t="shared" si="129"/>
        <v>0</v>
      </c>
      <c r="N206" s="1239">
        <f t="shared" si="129"/>
        <v>0</v>
      </c>
      <c r="O206" s="1239"/>
      <c r="P206" s="1239">
        <f t="shared" si="129"/>
        <v>62474</v>
      </c>
      <c r="Q206" s="1210">
        <f t="shared" si="129"/>
        <v>125.29700000000001</v>
      </c>
      <c r="R206" s="1239">
        <f t="shared" si="129"/>
        <v>62474</v>
      </c>
      <c r="S206" s="1210">
        <f t="shared" si="129"/>
        <v>125.29700000000001</v>
      </c>
      <c r="T206" s="1239"/>
      <c r="U206" s="1210">
        <f t="shared" ref="U206:W206" si="130">SUM(U196:U205)</f>
        <v>0</v>
      </c>
      <c r="V206" s="1239">
        <f t="shared" si="130"/>
        <v>0</v>
      </c>
      <c r="W206" s="1239">
        <f t="shared" si="130"/>
        <v>0</v>
      </c>
      <c r="X206" s="1239"/>
      <c r="Y206" s="1198">
        <f t="shared" ref="Y206:AB206" si="131">SUM(Y196:Y205)</f>
        <v>62474</v>
      </c>
      <c r="Z206" s="1200">
        <f t="shared" si="131"/>
        <v>125.29700000000001</v>
      </c>
      <c r="AA206" s="1198">
        <f t="shared" si="131"/>
        <v>62474</v>
      </c>
      <c r="AB206" s="1200">
        <f t="shared" si="131"/>
        <v>125.29700000000001</v>
      </c>
      <c r="AC206" s="1240"/>
      <c r="AD206" s="1197"/>
      <c r="AE206" s="1197" t="b">
        <f t="shared" si="127"/>
        <v>1</v>
      </c>
    </row>
    <row r="207" spans="1:31" ht="39">
      <c r="A207" s="1211">
        <v>8</v>
      </c>
      <c r="B207" s="1205" t="s">
        <v>44</v>
      </c>
      <c r="C207" s="1214">
        <f>SUM(EAST:SOUTH!C207)</f>
        <v>0</v>
      </c>
      <c r="D207" s="1215">
        <f>SUM(EAST:SOUTH!D207)</f>
        <v>0</v>
      </c>
      <c r="E207" s="1214">
        <f>SUM(EAST:SOUTH!E207)</f>
        <v>0</v>
      </c>
      <c r="F207" s="1216">
        <f>SUM(EAST:SOUTH!F207)</f>
        <v>0</v>
      </c>
      <c r="G207" s="1217"/>
      <c r="H207" s="1217"/>
      <c r="I207" s="1214">
        <f t="shared" si="123"/>
        <v>0</v>
      </c>
      <c r="J207" s="1216">
        <f t="shared" si="124"/>
        <v>0</v>
      </c>
      <c r="K207" s="1214"/>
      <c r="L207" s="1216"/>
      <c r="M207" s="1208"/>
      <c r="N207" s="1208"/>
      <c r="O207" s="1202"/>
      <c r="P207" s="1214"/>
      <c r="Q207" s="1216"/>
      <c r="R207" s="1214"/>
      <c r="S207" s="1216"/>
      <c r="T207" s="1214"/>
      <c r="U207" s="1216"/>
      <c r="V207" s="1208"/>
      <c r="W207" s="1208"/>
      <c r="X207" s="1202"/>
      <c r="Y207" s="1211"/>
      <c r="Z207" s="1204"/>
      <c r="AA207" s="1211"/>
      <c r="AB207" s="1204"/>
      <c r="AC207" s="1218"/>
      <c r="AD207" s="1197" t="b">
        <f t="shared" si="126"/>
        <v>1</v>
      </c>
      <c r="AE207" s="1197" t="b">
        <f t="shared" si="127"/>
        <v>1</v>
      </c>
    </row>
    <row r="208" spans="1:31" ht="39">
      <c r="A208" s="1204">
        <v>8.01</v>
      </c>
      <c r="B208" s="1213" t="s">
        <v>45</v>
      </c>
      <c r="C208" s="1214">
        <f>SUM(EAST:SOUTH!C208)</f>
        <v>34947</v>
      </c>
      <c r="D208" s="1215">
        <f>SUM(EAST:SOUTH!D208)</f>
        <v>139.78800000000001</v>
      </c>
      <c r="E208" s="1214">
        <f>SUM(EAST:SOUTH!E208)</f>
        <v>34947</v>
      </c>
      <c r="F208" s="1216">
        <f>SUM(EAST:SOUTH!F208)</f>
        <v>139.78800000000001</v>
      </c>
      <c r="G208" s="1217">
        <f t="shared" ref="G208:G211" si="132">E208/C208</f>
        <v>1</v>
      </c>
      <c r="H208" s="1217">
        <f t="shared" ref="H208:H211" si="133">F208/D208</f>
        <v>1</v>
      </c>
      <c r="I208" s="1214">
        <f t="shared" si="123"/>
        <v>0</v>
      </c>
      <c r="J208" s="1216">
        <f t="shared" si="124"/>
        <v>0</v>
      </c>
      <c r="K208" s="1214">
        <f>EAST!K208+WEST!K208+NORTH!K208+SOUTH!K208</f>
        <v>0</v>
      </c>
      <c r="L208" s="1216">
        <f>EAST!L208+WEST!L208+NORTH!L208+SOUTH!L208</f>
        <v>0</v>
      </c>
      <c r="M208" s="1219"/>
      <c r="N208" s="1219"/>
      <c r="O208" s="1220">
        <v>4.0000000000000001E-3</v>
      </c>
      <c r="P208" s="1214">
        <f>EAST!P208+WEST!P208+NORTH!P208+SOUTH!P208</f>
        <v>30911</v>
      </c>
      <c r="Q208" s="1216">
        <f>EAST!Q208+WEST!Q208+NORTH!Q208+SOUTH!Q208</f>
        <v>123.64399999999999</v>
      </c>
      <c r="R208" s="1214">
        <f>EAST!R208+WEST!R208+NORTH!R208+SOUTH!R208</f>
        <v>30911</v>
      </c>
      <c r="S208" s="1216">
        <f>EAST!S208+WEST!S208+NORTH!S208+SOUTH!S208</f>
        <v>123.64399999999999</v>
      </c>
      <c r="T208" s="1214"/>
      <c r="U208" s="1216">
        <f>EAST!U208+WEST!U208+NORTH!U208+SOUTH!U208</f>
        <v>0</v>
      </c>
      <c r="V208" s="1219"/>
      <c r="W208" s="1219"/>
      <c r="X208" s="1220">
        <f t="shared" ref="X208:X211" si="134">O208</f>
        <v>4.0000000000000001E-3</v>
      </c>
      <c r="Y208" s="1211">
        <f>EAST!Y208+WEST!Y208+NORTH!Y208+SOUTH!Y208</f>
        <v>30911</v>
      </c>
      <c r="Z208" s="1204">
        <f>EAST!Z208+WEST!Z208+NORTH!Z208+SOUTH!Z208</f>
        <v>123.64399999999999</v>
      </c>
      <c r="AA208" s="1211">
        <f>EAST!AA208+WEST!AA208+NORTH!AA208+SOUTH!AA208</f>
        <v>30911</v>
      </c>
      <c r="AB208" s="1204">
        <f>EAST!AB208+WEST!AB208+NORTH!AB208+SOUTH!AB208</f>
        <v>123.64399999999999</v>
      </c>
      <c r="AC208" s="1218" t="s">
        <v>771</v>
      </c>
      <c r="AD208" s="1197" t="b">
        <f t="shared" si="126"/>
        <v>1</v>
      </c>
      <c r="AE208" s="1197" t="b">
        <f t="shared" si="127"/>
        <v>1</v>
      </c>
    </row>
    <row r="209" spans="1:31" ht="39">
      <c r="A209" s="1204">
        <f>+A208+0.01</f>
        <v>8.02</v>
      </c>
      <c r="B209" s="1213" t="s">
        <v>46</v>
      </c>
      <c r="C209" s="1214">
        <f>SUM(EAST:SOUTH!C209)</f>
        <v>3036</v>
      </c>
      <c r="D209" s="1215">
        <f>SUM(EAST:SOUTH!D209)</f>
        <v>12.144</v>
      </c>
      <c r="E209" s="1214">
        <f>SUM(EAST:SOUTH!E209)</f>
        <v>3036</v>
      </c>
      <c r="F209" s="1216">
        <f>SUM(EAST:SOUTH!F209)</f>
        <v>12.144</v>
      </c>
      <c r="G209" s="1217">
        <f t="shared" si="132"/>
        <v>1</v>
      </c>
      <c r="H209" s="1217">
        <f t="shared" si="133"/>
        <v>1</v>
      </c>
      <c r="I209" s="1214">
        <f t="shared" si="123"/>
        <v>0</v>
      </c>
      <c r="J209" s="1216">
        <f t="shared" si="124"/>
        <v>0</v>
      </c>
      <c r="K209" s="1214">
        <f>EAST!K209+WEST!K209+NORTH!K209+SOUTH!K209</f>
        <v>0</v>
      </c>
      <c r="L209" s="1216">
        <f>EAST!L209+WEST!L209+NORTH!L209+SOUTH!L209</f>
        <v>0</v>
      </c>
      <c r="M209" s="1219"/>
      <c r="N209" s="1219"/>
      <c r="O209" s="1220">
        <v>4.0000000000000001E-3</v>
      </c>
      <c r="P209" s="1214">
        <f>EAST!P209+WEST!P209+NORTH!P209+SOUTH!P209</f>
        <v>2563</v>
      </c>
      <c r="Q209" s="1216">
        <f>EAST!Q209+WEST!Q209+NORTH!Q209+SOUTH!Q209</f>
        <v>10.252000000000001</v>
      </c>
      <c r="R209" s="1214">
        <f>EAST!R209+WEST!R209+NORTH!R209+SOUTH!R209</f>
        <v>2563</v>
      </c>
      <c r="S209" s="1216">
        <f>EAST!S209+WEST!S209+NORTH!S209+SOUTH!S209</f>
        <v>10.252000000000001</v>
      </c>
      <c r="T209" s="1214"/>
      <c r="U209" s="1216">
        <f>EAST!U209+WEST!U209+NORTH!U209+SOUTH!U209</f>
        <v>0</v>
      </c>
      <c r="V209" s="1219"/>
      <c r="W209" s="1219"/>
      <c r="X209" s="1220">
        <f t="shared" si="134"/>
        <v>4.0000000000000001E-3</v>
      </c>
      <c r="Y209" s="1211">
        <f>EAST!Y209+WEST!Y209+NORTH!Y209+SOUTH!Y209</f>
        <v>2563</v>
      </c>
      <c r="Z209" s="1204">
        <f>EAST!Z209+WEST!Z209+NORTH!Z209+SOUTH!Z209</f>
        <v>10.252000000000001</v>
      </c>
      <c r="AA209" s="1211">
        <f>EAST!AA209+WEST!AA209+NORTH!AA209+SOUTH!AA209</f>
        <v>2563</v>
      </c>
      <c r="AB209" s="1204">
        <f>EAST!AB209+WEST!AB209+NORTH!AB209+SOUTH!AB209</f>
        <v>10.252000000000001</v>
      </c>
      <c r="AC209" s="1218" t="s">
        <v>771</v>
      </c>
      <c r="AD209" s="1197" t="b">
        <f t="shared" si="126"/>
        <v>1</v>
      </c>
      <c r="AE209" s="1197" t="b">
        <f t="shared" si="127"/>
        <v>1</v>
      </c>
    </row>
    <row r="210" spans="1:31" ht="39">
      <c r="A210" s="1204">
        <f t="shared" ref="A210:A211" si="135">+A209+0.01</f>
        <v>8.0299999999999994</v>
      </c>
      <c r="B210" s="1213" t="s">
        <v>47</v>
      </c>
      <c r="C210" s="1214">
        <f>SUM(EAST:SOUTH!C210)</f>
        <v>13552</v>
      </c>
      <c r="D210" s="1215">
        <f>SUM(EAST:SOUTH!D210)</f>
        <v>54.207999999999998</v>
      </c>
      <c r="E210" s="1214">
        <f>SUM(EAST:SOUTH!E210)</f>
        <v>13552</v>
      </c>
      <c r="F210" s="1216">
        <f>SUM(EAST:SOUTH!F210)</f>
        <v>54.207999999999998</v>
      </c>
      <c r="G210" s="1217">
        <f t="shared" si="132"/>
        <v>1</v>
      </c>
      <c r="H210" s="1217">
        <f t="shared" si="133"/>
        <v>1</v>
      </c>
      <c r="I210" s="1214">
        <f t="shared" si="123"/>
        <v>0</v>
      </c>
      <c r="J210" s="1216">
        <f t="shared" si="124"/>
        <v>0</v>
      </c>
      <c r="K210" s="1214">
        <f>EAST!K210+WEST!K210+NORTH!K210+SOUTH!K210</f>
        <v>0</v>
      </c>
      <c r="L210" s="1216">
        <f>EAST!L210+WEST!L210+NORTH!L210+SOUTH!L210</f>
        <v>0</v>
      </c>
      <c r="M210" s="1219"/>
      <c r="N210" s="1219"/>
      <c r="O210" s="1220">
        <v>4.0000000000000001E-3</v>
      </c>
      <c r="P210" s="1214">
        <f>EAST!P210+WEST!P210+NORTH!P210+SOUTH!P210</f>
        <v>11244</v>
      </c>
      <c r="Q210" s="1216">
        <f>EAST!Q210+WEST!Q210+NORTH!Q210+SOUTH!Q210</f>
        <v>44.976000000000006</v>
      </c>
      <c r="R210" s="1214">
        <f>EAST!R210+WEST!R210+NORTH!R210+SOUTH!R210</f>
        <v>11244</v>
      </c>
      <c r="S210" s="1216">
        <f>EAST!S210+WEST!S210+NORTH!S210+SOUTH!S210</f>
        <v>44.976000000000006</v>
      </c>
      <c r="T210" s="1214"/>
      <c r="U210" s="1216">
        <f>EAST!U210+WEST!U210+NORTH!U210+SOUTH!U210</f>
        <v>0</v>
      </c>
      <c r="V210" s="1219"/>
      <c r="W210" s="1219"/>
      <c r="X210" s="1220">
        <f t="shared" si="134"/>
        <v>4.0000000000000001E-3</v>
      </c>
      <c r="Y210" s="1211">
        <f>EAST!Y210+WEST!Y210+NORTH!Y210+SOUTH!Y210</f>
        <v>11244</v>
      </c>
      <c r="Z210" s="1204">
        <f>EAST!Z210+WEST!Z210+NORTH!Z210+SOUTH!Z210</f>
        <v>44.976000000000006</v>
      </c>
      <c r="AA210" s="1211">
        <f>EAST!AA210+WEST!AA210+NORTH!AA210+SOUTH!AA210</f>
        <v>11244</v>
      </c>
      <c r="AB210" s="1204">
        <f>EAST!AB210+WEST!AB210+NORTH!AB210+SOUTH!AB210</f>
        <v>44.976000000000006</v>
      </c>
      <c r="AC210" s="1218" t="s">
        <v>771</v>
      </c>
      <c r="AD210" s="1197" t="b">
        <f t="shared" si="126"/>
        <v>1</v>
      </c>
      <c r="AE210" s="1197" t="b">
        <f t="shared" si="127"/>
        <v>1</v>
      </c>
    </row>
    <row r="211" spans="1:31" ht="39">
      <c r="A211" s="1204">
        <f t="shared" si="135"/>
        <v>8.0399999999999991</v>
      </c>
      <c r="B211" s="1213" t="s">
        <v>48</v>
      </c>
      <c r="C211" s="1214">
        <f>SUM(EAST:SOUTH!C211)</f>
        <v>18904</v>
      </c>
      <c r="D211" s="1215">
        <f>SUM(EAST:SOUTH!D211)</f>
        <v>75.616</v>
      </c>
      <c r="E211" s="1214">
        <f>SUM(EAST:SOUTH!E211)</f>
        <v>18904</v>
      </c>
      <c r="F211" s="1216">
        <f>SUM(EAST:SOUTH!F211)</f>
        <v>75.616</v>
      </c>
      <c r="G211" s="1217">
        <f t="shared" si="132"/>
        <v>1</v>
      </c>
      <c r="H211" s="1217">
        <f t="shared" si="133"/>
        <v>1</v>
      </c>
      <c r="I211" s="1214">
        <f t="shared" si="123"/>
        <v>0</v>
      </c>
      <c r="J211" s="1216">
        <f t="shared" si="124"/>
        <v>0</v>
      </c>
      <c r="K211" s="1214">
        <f>EAST!K211+WEST!K211+NORTH!K211+SOUTH!K211</f>
        <v>0</v>
      </c>
      <c r="L211" s="1216">
        <f>EAST!L211+WEST!L211+NORTH!L211+SOUTH!L211</f>
        <v>0</v>
      </c>
      <c r="M211" s="1219"/>
      <c r="N211" s="1219"/>
      <c r="O211" s="1220">
        <v>4.0000000000000001E-3</v>
      </c>
      <c r="P211" s="1214">
        <f>EAST!P211+WEST!P211+NORTH!P211+SOUTH!P211</f>
        <v>17749</v>
      </c>
      <c r="Q211" s="1216">
        <f>EAST!Q211+WEST!Q211+NORTH!Q211+SOUTH!Q211</f>
        <v>70.996000000000009</v>
      </c>
      <c r="R211" s="1214">
        <f>EAST!R211+WEST!R211+NORTH!R211+SOUTH!R211</f>
        <v>17749</v>
      </c>
      <c r="S211" s="1216">
        <f>EAST!S211+WEST!S211+NORTH!S211+SOUTH!S211</f>
        <v>70.996000000000009</v>
      </c>
      <c r="T211" s="1214"/>
      <c r="U211" s="1216">
        <f>EAST!U211+WEST!U211+NORTH!U211+SOUTH!U211</f>
        <v>0</v>
      </c>
      <c r="V211" s="1219"/>
      <c r="W211" s="1219"/>
      <c r="X211" s="1220">
        <f t="shared" si="134"/>
        <v>4.0000000000000001E-3</v>
      </c>
      <c r="Y211" s="1211">
        <f>EAST!Y211+WEST!Y211+NORTH!Y211+SOUTH!Y211</f>
        <v>17749</v>
      </c>
      <c r="Z211" s="1204">
        <f>EAST!Z211+WEST!Z211+NORTH!Z211+SOUTH!Z211</f>
        <v>70.996000000000009</v>
      </c>
      <c r="AA211" s="1211">
        <f>EAST!AA211+WEST!AA211+NORTH!AA211+SOUTH!AA211</f>
        <v>17749</v>
      </c>
      <c r="AB211" s="1204">
        <f>EAST!AB211+WEST!AB211+NORTH!AB211+SOUTH!AB211</f>
        <v>70.996000000000009</v>
      </c>
      <c r="AC211" s="1218" t="s">
        <v>771</v>
      </c>
      <c r="AD211" s="1197" t="b">
        <f t="shared" si="126"/>
        <v>1</v>
      </c>
      <c r="AE211" s="1197" t="b">
        <f t="shared" si="127"/>
        <v>1</v>
      </c>
    </row>
    <row r="212" spans="1:31" s="1231" customFormat="1">
      <c r="A212" s="1200"/>
      <c r="B212" s="1208" t="s">
        <v>36</v>
      </c>
      <c r="C212" s="1239">
        <f>SUM(EAST:SOUTH!C212)</f>
        <v>70439</v>
      </c>
      <c r="D212" s="1209">
        <f>SUM(EAST:SOUTH!D212)</f>
        <v>281.75599999999997</v>
      </c>
      <c r="E212" s="1239">
        <f>SUM(EAST:SOUTH!E212)</f>
        <v>70439</v>
      </c>
      <c r="F212" s="1210">
        <f>SUM(EAST:SOUTH!F212)</f>
        <v>281.75599999999997</v>
      </c>
      <c r="G212" s="1263">
        <f t="shared" ref="G212:G271" si="136">E212/C211:C212</f>
        <v>1</v>
      </c>
      <c r="H212" s="1263">
        <f t="shared" ref="H212:H271" si="137">F212/D211:D212</f>
        <v>1</v>
      </c>
      <c r="I212" s="1239">
        <f t="shared" ref="I212:S212" si="138">SUM(I208:I211)</f>
        <v>0</v>
      </c>
      <c r="J212" s="1210">
        <f t="shared" si="138"/>
        <v>0</v>
      </c>
      <c r="K212" s="1239">
        <f t="shared" si="138"/>
        <v>0</v>
      </c>
      <c r="L212" s="1210">
        <f t="shared" si="138"/>
        <v>0</v>
      </c>
      <c r="M212" s="1239">
        <f t="shared" si="138"/>
        <v>0</v>
      </c>
      <c r="N212" s="1239">
        <f t="shared" si="138"/>
        <v>0</v>
      </c>
      <c r="O212" s="1239"/>
      <c r="P212" s="1239">
        <f t="shared" si="138"/>
        <v>62467</v>
      </c>
      <c r="Q212" s="1210">
        <f t="shared" si="138"/>
        <v>249.86799999999999</v>
      </c>
      <c r="R212" s="1239">
        <f t="shared" si="138"/>
        <v>62467</v>
      </c>
      <c r="S212" s="1210">
        <f t="shared" si="138"/>
        <v>249.86799999999999</v>
      </c>
      <c r="T212" s="1239"/>
      <c r="U212" s="1210">
        <f t="shared" ref="U212:W212" si="139">SUM(U208:U211)</f>
        <v>0</v>
      </c>
      <c r="V212" s="1239">
        <f t="shared" si="139"/>
        <v>0</v>
      </c>
      <c r="W212" s="1239">
        <f t="shared" si="139"/>
        <v>0</v>
      </c>
      <c r="X212" s="1239"/>
      <c r="Y212" s="1198">
        <f t="shared" ref="Y212:AB212" si="140">SUM(Y208:Y211)</f>
        <v>62467</v>
      </c>
      <c r="Z212" s="1200">
        <f t="shared" si="140"/>
        <v>249.86799999999999</v>
      </c>
      <c r="AA212" s="1198">
        <f t="shared" si="140"/>
        <v>62467</v>
      </c>
      <c r="AB212" s="1200">
        <f t="shared" si="140"/>
        <v>249.86799999999999</v>
      </c>
      <c r="AC212" s="1240"/>
      <c r="AD212" s="1197"/>
      <c r="AE212" s="1197" t="b">
        <f t="shared" si="127"/>
        <v>1</v>
      </c>
    </row>
    <row r="213" spans="1:31" ht="39">
      <c r="A213" s="1211">
        <v>9</v>
      </c>
      <c r="B213" s="1205" t="s">
        <v>49</v>
      </c>
      <c r="C213" s="1214">
        <f>SUM(EAST:SOUTH!C213)</f>
        <v>0</v>
      </c>
      <c r="D213" s="1215">
        <f>SUM(EAST:SOUTH!D213)</f>
        <v>0</v>
      </c>
      <c r="E213" s="1214">
        <f>SUM(EAST:SOUTH!E213)</f>
        <v>0</v>
      </c>
      <c r="F213" s="1216">
        <f>SUM(EAST:SOUTH!F213)</f>
        <v>0</v>
      </c>
      <c r="G213" s="1217"/>
      <c r="H213" s="1217"/>
      <c r="I213" s="1214">
        <f t="shared" si="123"/>
        <v>0</v>
      </c>
      <c r="J213" s="1216">
        <f t="shared" si="124"/>
        <v>0</v>
      </c>
      <c r="K213" s="1214"/>
      <c r="L213" s="1216"/>
      <c r="M213" s="1208"/>
      <c r="N213" s="1208"/>
      <c r="O213" s="1202"/>
      <c r="P213" s="1214"/>
      <c r="Q213" s="1216"/>
      <c r="R213" s="1214"/>
      <c r="S213" s="1216"/>
      <c r="T213" s="1214"/>
      <c r="U213" s="1216"/>
      <c r="V213" s="1208"/>
      <c r="W213" s="1208"/>
      <c r="X213" s="1202"/>
      <c r="Y213" s="1211"/>
      <c r="Z213" s="1204"/>
      <c r="AA213" s="1211"/>
      <c r="AB213" s="1204"/>
      <c r="AC213" s="1218"/>
      <c r="AD213" s="1197" t="b">
        <f t="shared" si="126"/>
        <v>1</v>
      </c>
      <c r="AE213" s="1197" t="b">
        <f t="shared" si="127"/>
        <v>1</v>
      </c>
    </row>
    <row r="214" spans="1:31">
      <c r="A214" s="1204">
        <v>9.01</v>
      </c>
      <c r="B214" s="1213" t="s">
        <v>50</v>
      </c>
      <c r="C214" s="1214">
        <f>SUM(EAST:SOUTH!C214)</f>
        <v>0</v>
      </c>
      <c r="D214" s="1215">
        <f>SUM(EAST:SOUTH!D214)</f>
        <v>0</v>
      </c>
      <c r="E214" s="1214">
        <f>SUM(EAST:SOUTH!E214)</f>
        <v>0</v>
      </c>
      <c r="F214" s="1216">
        <f>SUM(EAST:SOUTH!F214)</f>
        <v>0</v>
      </c>
      <c r="G214" s="1217"/>
      <c r="H214" s="1217"/>
      <c r="I214" s="1214">
        <f t="shared" si="123"/>
        <v>0</v>
      </c>
      <c r="J214" s="1216">
        <f t="shared" si="124"/>
        <v>0</v>
      </c>
      <c r="K214" s="1214">
        <f>EAST!K214+WEST!K214+NORTH!K214+SOUTH!K214</f>
        <v>0</v>
      </c>
      <c r="L214" s="1216">
        <f>EAST!L214+WEST!L214+NORTH!L214+SOUTH!L214</f>
        <v>0</v>
      </c>
      <c r="M214" s="1219"/>
      <c r="N214" s="1219"/>
      <c r="O214" s="1220">
        <v>0.2</v>
      </c>
      <c r="P214" s="1214">
        <f>EAST!P214+WEST!P214+NORTH!P214+SOUTH!P214</f>
        <v>0</v>
      </c>
      <c r="Q214" s="1216">
        <f>EAST!Q214+WEST!Q214+NORTH!Q214+SOUTH!Q214</f>
        <v>0</v>
      </c>
      <c r="R214" s="1214">
        <f>EAST!R214+WEST!R214+NORTH!R214+SOUTH!R214</f>
        <v>0</v>
      </c>
      <c r="S214" s="1216">
        <f>EAST!S214+WEST!S214+NORTH!S214+SOUTH!S214</f>
        <v>0</v>
      </c>
      <c r="T214" s="1214"/>
      <c r="U214" s="1216">
        <f>EAST!U214+WEST!U214+NORTH!U214+SOUTH!U214</f>
        <v>0</v>
      </c>
      <c r="V214" s="1219"/>
      <c r="W214" s="1219"/>
      <c r="X214" s="1220">
        <v>0.2</v>
      </c>
      <c r="Y214" s="1211">
        <f>EAST!Y214+WEST!Y214+NORTH!Y214+SOUTH!Y214</f>
        <v>0</v>
      </c>
      <c r="Z214" s="1204">
        <f>EAST!Z214+WEST!Z214+NORTH!Z214+SOUTH!Z214</f>
        <v>0</v>
      </c>
      <c r="AA214" s="1211">
        <f>EAST!AA214+WEST!AA214+NORTH!AA214+SOUTH!AA214</f>
        <v>0</v>
      </c>
      <c r="AB214" s="1204">
        <f>EAST!AB214+WEST!AB214+NORTH!AB214+SOUTH!AB214</f>
        <v>0</v>
      </c>
      <c r="AC214" s="1218"/>
      <c r="AD214" s="1197" t="b">
        <f t="shared" si="126"/>
        <v>1</v>
      </c>
      <c r="AE214" s="1197" t="b">
        <f t="shared" si="127"/>
        <v>1</v>
      </c>
    </row>
    <row r="215" spans="1:31">
      <c r="A215" s="1204">
        <v>9.02</v>
      </c>
      <c r="B215" s="1213" t="s">
        <v>51</v>
      </c>
      <c r="C215" s="1214">
        <f>SUM(EAST:SOUTH!C215)</f>
        <v>0</v>
      </c>
      <c r="D215" s="1215">
        <f>SUM(EAST:SOUTH!D215)</f>
        <v>0</v>
      </c>
      <c r="E215" s="1214">
        <f>SUM(EAST:SOUTH!E215)</f>
        <v>0</v>
      </c>
      <c r="F215" s="1216">
        <f>SUM(EAST:SOUTH!F215)</f>
        <v>0</v>
      </c>
      <c r="G215" s="1217"/>
      <c r="H215" s="1217"/>
      <c r="I215" s="1214">
        <f t="shared" si="123"/>
        <v>0</v>
      </c>
      <c r="J215" s="1216">
        <f t="shared" si="124"/>
        <v>0</v>
      </c>
      <c r="K215" s="1214">
        <f>EAST!K215+WEST!K215+NORTH!K215+SOUTH!K215</f>
        <v>0</v>
      </c>
      <c r="L215" s="1216">
        <f>EAST!L215+WEST!L215+NORTH!L215+SOUTH!L215</f>
        <v>0</v>
      </c>
      <c r="M215" s="1219"/>
      <c r="N215" s="1219"/>
      <c r="O215" s="1220">
        <v>0.5</v>
      </c>
      <c r="P215" s="1214">
        <f>EAST!P215+WEST!P215+NORTH!P215+SOUTH!P215</f>
        <v>0</v>
      </c>
      <c r="Q215" s="1216">
        <f>EAST!Q215+WEST!Q215+NORTH!Q215+SOUTH!Q215</f>
        <v>0</v>
      </c>
      <c r="R215" s="1214">
        <f>EAST!R215+WEST!R215+NORTH!R215+SOUTH!R215</f>
        <v>0</v>
      </c>
      <c r="S215" s="1216">
        <f>EAST!S215+WEST!S215+NORTH!S215+SOUTH!S215</f>
        <v>0</v>
      </c>
      <c r="T215" s="1214"/>
      <c r="U215" s="1216">
        <f>EAST!U215+WEST!U215+NORTH!U215+SOUTH!U215</f>
        <v>0</v>
      </c>
      <c r="V215" s="1219"/>
      <c r="W215" s="1219"/>
      <c r="X215" s="1220">
        <v>0.5</v>
      </c>
      <c r="Y215" s="1211">
        <f>EAST!Y215+WEST!Y215+NORTH!Y215+SOUTH!Y215</f>
        <v>0</v>
      </c>
      <c r="Z215" s="1204">
        <f>EAST!Z215+WEST!Z215+NORTH!Z215+SOUTH!Z215</f>
        <v>0</v>
      </c>
      <c r="AA215" s="1211">
        <f>EAST!AA215+WEST!AA215+NORTH!AA215+SOUTH!AA215</f>
        <v>0</v>
      </c>
      <c r="AB215" s="1204">
        <f>EAST!AB215+WEST!AB215+NORTH!AB215+SOUTH!AB215</f>
        <v>0</v>
      </c>
      <c r="AC215" s="1218"/>
      <c r="AD215" s="1197" t="b">
        <f t="shared" si="126"/>
        <v>1</v>
      </c>
      <c r="AE215" s="1197" t="b">
        <f t="shared" si="127"/>
        <v>1</v>
      </c>
    </row>
    <row r="216" spans="1:31" s="1231" customFormat="1">
      <c r="A216" s="1200"/>
      <c r="B216" s="1205" t="s">
        <v>36</v>
      </c>
      <c r="C216" s="1214">
        <f>SUM(EAST:SOUTH!C216)</f>
        <v>0</v>
      </c>
      <c r="D216" s="1215">
        <f>SUM(EAST:SOUTH!D216)</f>
        <v>0</v>
      </c>
      <c r="E216" s="1214">
        <f>SUM(EAST:SOUTH!E216)</f>
        <v>0</v>
      </c>
      <c r="F216" s="1216">
        <f>SUM(EAST:SOUTH!F216)</f>
        <v>0</v>
      </c>
      <c r="G216" s="1263"/>
      <c r="H216" s="1263"/>
      <c r="I216" s="1214">
        <f t="shared" si="123"/>
        <v>0</v>
      </c>
      <c r="J216" s="1216">
        <f t="shared" si="124"/>
        <v>0</v>
      </c>
      <c r="K216" s="1239">
        <f t="shared" ref="K216:S216" si="141">SUM(K214:K215)</f>
        <v>0</v>
      </c>
      <c r="L216" s="1210">
        <f t="shared" si="141"/>
        <v>0</v>
      </c>
      <c r="M216" s="1239">
        <f t="shared" si="141"/>
        <v>0</v>
      </c>
      <c r="N216" s="1239">
        <f t="shared" si="141"/>
        <v>0</v>
      </c>
      <c r="O216" s="1239"/>
      <c r="P216" s="1239">
        <f t="shared" si="141"/>
        <v>0</v>
      </c>
      <c r="Q216" s="1210">
        <f t="shared" si="141"/>
        <v>0</v>
      </c>
      <c r="R216" s="1239">
        <f t="shared" si="141"/>
        <v>0</v>
      </c>
      <c r="S216" s="1210">
        <f t="shared" si="141"/>
        <v>0</v>
      </c>
      <c r="T216" s="1239"/>
      <c r="U216" s="1210">
        <f t="shared" ref="U216:W216" si="142">SUM(U214:U215)</f>
        <v>0</v>
      </c>
      <c r="V216" s="1239">
        <f t="shared" si="142"/>
        <v>0</v>
      </c>
      <c r="W216" s="1239">
        <f t="shared" si="142"/>
        <v>0</v>
      </c>
      <c r="X216" s="1239"/>
      <c r="Y216" s="1198">
        <f t="shared" ref="Y216:AB216" si="143">SUM(Y214:Y215)</f>
        <v>0</v>
      </c>
      <c r="Z216" s="1200">
        <f t="shared" si="143"/>
        <v>0</v>
      </c>
      <c r="AA216" s="1198">
        <f t="shared" si="143"/>
        <v>0</v>
      </c>
      <c r="AB216" s="1200">
        <f t="shared" si="143"/>
        <v>0</v>
      </c>
      <c r="AC216" s="1240"/>
      <c r="AD216" s="1197" t="b">
        <f t="shared" si="126"/>
        <v>1</v>
      </c>
      <c r="AE216" s="1197" t="b">
        <f t="shared" si="127"/>
        <v>1</v>
      </c>
    </row>
    <row r="217" spans="1:31">
      <c r="A217" s="1200" t="s">
        <v>52</v>
      </c>
      <c r="B217" s="1205" t="s">
        <v>53</v>
      </c>
      <c r="C217" s="1214">
        <f>SUM(EAST:SOUTH!C217)</f>
        <v>0</v>
      </c>
      <c r="D217" s="1215">
        <f>SUM(EAST:SOUTH!D217)</f>
        <v>0</v>
      </c>
      <c r="E217" s="1214">
        <f>SUM(EAST:SOUTH!E217)</f>
        <v>0</v>
      </c>
      <c r="F217" s="1216">
        <f>SUM(EAST:SOUTH!F217)</f>
        <v>0</v>
      </c>
      <c r="G217" s="1217"/>
      <c r="H217" s="1217"/>
      <c r="I217" s="1214">
        <f t="shared" si="123"/>
        <v>0</v>
      </c>
      <c r="J217" s="1216">
        <f t="shared" si="124"/>
        <v>0</v>
      </c>
      <c r="K217" s="1214"/>
      <c r="L217" s="1216"/>
      <c r="M217" s="1208"/>
      <c r="N217" s="1208"/>
      <c r="O217" s="1202"/>
      <c r="P217" s="1214"/>
      <c r="Q217" s="1216"/>
      <c r="R217" s="1214"/>
      <c r="S217" s="1216"/>
      <c r="T217" s="1214"/>
      <c r="U217" s="1216"/>
      <c r="V217" s="1208"/>
      <c r="W217" s="1208"/>
      <c r="X217" s="1202"/>
      <c r="Y217" s="1211"/>
      <c r="Z217" s="1204"/>
      <c r="AA217" s="1211"/>
      <c r="AB217" s="1204"/>
      <c r="AC217" s="1218"/>
      <c r="AD217" s="1197" t="b">
        <f t="shared" si="126"/>
        <v>1</v>
      </c>
      <c r="AE217" s="1197" t="b">
        <f t="shared" si="127"/>
        <v>1</v>
      </c>
    </row>
    <row r="218" spans="1:31">
      <c r="A218" s="1211">
        <v>10</v>
      </c>
      <c r="B218" s="1205" t="s">
        <v>270</v>
      </c>
      <c r="C218" s="1214">
        <f>SUM(EAST:SOUTH!C218)</f>
        <v>0</v>
      </c>
      <c r="D218" s="1215">
        <f>SUM(EAST:SOUTH!D218)</f>
        <v>0</v>
      </c>
      <c r="E218" s="1214">
        <f>SUM(EAST:SOUTH!E218)</f>
        <v>0</v>
      </c>
      <c r="F218" s="1216">
        <f>SUM(EAST:SOUTH!F218)</f>
        <v>0</v>
      </c>
      <c r="G218" s="1217"/>
      <c r="H218" s="1217"/>
      <c r="I218" s="1214">
        <f t="shared" si="123"/>
        <v>0</v>
      </c>
      <c r="J218" s="1216">
        <f t="shared" si="124"/>
        <v>0</v>
      </c>
      <c r="K218" s="1214"/>
      <c r="L218" s="1216"/>
      <c r="M218" s="1208"/>
      <c r="N218" s="1208"/>
      <c r="O218" s="1202"/>
      <c r="P218" s="1214"/>
      <c r="Q218" s="1216"/>
      <c r="R218" s="1214"/>
      <c r="S218" s="1216"/>
      <c r="T218" s="1214"/>
      <c r="U218" s="1216"/>
      <c r="V218" s="1208"/>
      <c r="W218" s="1208"/>
      <c r="X218" s="1202"/>
      <c r="Y218" s="1211"/>
      <c r="Z218" s="1204"/>
      <c r="AA218" s="1211"/>
      <c r="AB218" s="1204"/>
      <c r="AC218" s="1218"/>
      <c r="AD218" s="1197" t="b">
        <f t="shared" si="126"/>
        <v>1</v>
      </c>
      <c r="AE218" s="1197" t="b">
        <f t="shared" si="127"/>
        <v>1</v>
      </c>
    </row>
    <row r="219" spans="1:31">
      <c r="A219" s="1254"/>
      <c r="B219" s="1205" t="s">
        <v>271</v>
      </c>
      <c r="C219" s="1214">
        <f>SUM(EAST:SOUTH!C219)</f>
        <v>0</v>
      </c>
      <c r="D219" s="1215">
        <f>SUM(EAST:SOUTH!D219)</f>
        <v>0</v>
      </c>
      <c r="E219" s="1214">
        <f>SUM(EAST:SOUTH!E219)</f>
        <v>0</v>
      </c>
      <c r="F219" s="1216">
        <f>SUM(EAST:SOUTH!F219)</f>
        <v>0</v>
      </c>
      <c r="G219" s="1217"/>
      <c r="H219" s="1217"/>
      <c r="I219" s="1214">
        <f t="shared" si="123"/>
        <v>0</v>
      </c>
      <c r="J219" s="1216">
        <f t="shared" si="124"/>
        <v>0</v>
      </c>
      <c r="K219" s="1214"/>
      <c r="L219" s="1216"/>
      <c r="M219" s="1208"/>
      <c r="N219" s="1208"/>
      <c r="O219" s="1202"/>
      <c r="P219" s="1214"/>
      <c r="Q219" s="1216"/>
      <c r="R219" s="1214"/>
      <c r="S219" s="1216"/>
      <c r="T219" s="1214"/>
      <c r="U219" s="1216"/>
      <c r="V219" s="1208"/>
      <c r="W219" s="1208"/>
      <c r="X219" s="1202"/>
      <c r="Y219" s="1211"/>
      <c r="Z219" s="1204"/>
      <c r="AA219" s="1211"/>
      <c r="AB219" s="1204"/>
      <c r="AC219" s="1218"/>
      <c r="AD219" s="1197" t="b">
        <f t="shared" si="126"/>
        <v>1</v>
      </c>
      <c r="AE219" s="1197" t="b">
        <f t="shared" si="127"/>
        <v>1</v>
      </c>
    </row>
    <row r="220" spans="1:31" ht="39">
      <c r="A220" s="1204">
        <v>10.01</v>
      </c>
      <c r="B220" s="1255" t="s">
        <v>298</v>
      </c>
      <c r="C220" s="1214">
        <f>SUM(EAST:SOUTH!C220)</f>
        <v>0</v>
      </c>
      <c r="D220" s="1215">
        <f>SUM(EAST:SOUTH!D220)</f>
        <v>0</v>
      </c>
      <c r="E220" s="1214">
        <f>SUM(EAST:SOUTH!E220)</f>
        <v>0</v>
      </c>
      <c r="F220" s="1216">
        <f>SUM(EAST:SOUTH!F220)</f>
        <v>0</v>
      </c>
      <c r="G220" s="1217"/>
      <c r="H220" s="1217"/>
      <c r="I220" s="1214">
        <f t="shared" si="123"/>
        <v>0</v>
      </c>
      <c r="J220" s="1216">
        <f t="shared" si="124"/>
        <v>0</v>
      </c>
      <c r="K220" s="1214">
        <f>EAST!K220+WEST!K220+NORTH!K220+SOUTH!K220</f>
        <v>0</v>
      </c>
      <c r="L220" s="1216">
        <f>EAST!L220+WEST!L220+NORTH!L220+SOUTH!L220</f>
        <v>0</v>
      </c>
      <c r="M220" s="1256"/>
      <c r="N220" s="1256"/>
      <c r="O220" s="1257"/>
      <c r="P220" s="1214">
        <f>EAST!P220+WEST!P220+NORTH!P220+SOUTH!P220</f>
        <v>0</v>
      </c>
      <c r="Q220" s="1216">
        <f>EAST!Q220+WEST!Q220+NORTH!Q220+SOUTH!Q220</f>
        <v>0</v>
      </c>
      <c r="R220" s="1214">
        <f>EAST!R220+WEST!R220+NORTH!R220+SOUTH!R220</f>
        <v>0</v>
      </c>
      <c r="S220" s="1216">
        <f>EAST!S220+WEST!S220+NORTH!S220+SOUTH!S220</f>
        <v>0</v>
      </c>
      <c r="T220" s="1214"/>
      <c r="U220" s="1216">
        <f>EAST!U220+WEST!U220+NORTH!U220+SOUTH!U220</f>
        <v>0</v>
      </c>
      <c r="V220" s="1256"/>
      <c r="W220" s="1256"/>
      <c r="X220" s="1257"/>
      <c r="Y220" s="1211">
        <f>EAST!Y220+WEST!Y220+NORTH!Y220+SOUTH!Y220</f>
        <v>0</v>
      </c>
      <c r="Z220" s="1204">
        <f>EAST!Z220+WEST!Z220+NORTH!Z220+SOUTH!Z220</f>
        <v>0</v>
      </c>
      <c r="AA220" s="1211">
        <f>EAST!AA220+WEST!AA220+NORTH!AA220+SOUTH!AA220</f>
        <v>0</v>
      </c>
      <c r="AB220" s="1204">
        <f>EAST!AB220+WEST!AB220+NORTH!AB220+SOUTH!AB220</f>
        <v>0</v>
      </c>
      <c r="AC220" s="1218"/>
      <c r="AD220" s="1197" t="b">
        <f t="shared" si="126"/>
        <v>1</v>
      </c>
      <c r="AE220" s="1197" t="b">
        <f t="shared" si="127"/>
        <v>1</v>
      </c>
    </row>
    <row r="221" spans="1:31" ht="39">
      <c r="A221" s="1204">
        <v>10.02</v>
      </c>
      <c r="B221" s="1255" t="s">
        <v>299</v>
      </c>
      <c r="C221" s="1214">
        <f>SUM(EAST:SOUTH!C221)</f>
        <v>0</v>
      </c>
      <c r="D221" s="1215">
        <f>SUM(EAST:SOUTH!D221)</f>
        <v>0</v>
      </c>
      <c r="E221" s="1214">
        <f>SUM(EAST:SOUTH!E221)</f>
        <v>0</v>
      </c>
      <c r="F221" s="1216">
        <f>SUM(EAST:SOUTH!F221)</f>
        <v>0</v>
      </c>
      <c r="G221" s="1217"/>
      <c r="H221" s="1217"/>
      <c r="I221" s="1214">
        <f t="shared" si="123"/>
        <v>0</v>
      </c>
      <c r="J221" s="1216">
        <f t="shared" si="124"/>
        <v>0</v>
      </c>
      <c r="K221" s="1214">
        <f>EAST!K221+WEST!K221+NORTH!K221+SOUTH!K221</f>
        <v>0</v>
      </c>
      <c r="L221" s="1216">
        <f>EAST!L221+WEST!L221+NORTH!L221+SOUTH!L221</f>
        <v>0</v>
      </c>
      <c r="M221" s="1256"/>
      <c r="N221" s="1256"/>
      <c r="O221" s="1257"/>
      <c r="P221" s="1214">
        <f>EAST!P221+WEST!P221+NORTH!P221+SOUTH!P221</f>
        <v>0</v>
      </c>
      <c r="Q221" s="1216">
        <f>EAST!Q221+WEST!Q221+NORTH!Q221+SOUTH!Q221</f>
        <v>0</v>
      </c>
      <c r="R221" s="1214">
        <f>EAST!R221+WEST!R221+NORTH!R221+SOUTH!R221</f>
        <v>0</v>
      </c>
      <c r="S221" s="1216">
        <f>EAST!S221+WEST!S221+NORTH!S221+SOUTH!S221</f>
        <v>0</v>
      </c>
      <c r="T221" s="1214"/>
      <c r="U221" s="1216">
        <f>EAST!U221+WEST!U221+NORTH!U221+SOUTH!U221</f>
        <v>0</v>
      </c>
      <c r="V221" s="1256"/>
      <c r="W221" s="1256"/>
      <c r="X221" s="1257"/>
      <c r="Y221" s="1211">
        <f>EAST!Y221+WEST!Y221+NORTH!Y221+SOUTH!Y221</f>
        <v>0</v>
      </c>
      <c r="Z221" s="1204">
        <f>EAST!Z221+WEST!Z221+NORTH!Z221+SOUTH!Z221</f>
        <v>0</v>
      </c>
      <c r="AA221" s="1211">
        <f>EAST!AA221+WEST!AA221+NORTH!AA221+SOUTH!AA221</f>
        <v>0</v>
      </c>
      <c r="AB221" s="1204">
        <f>EAST!AB221+WEST!AB221+NORTH!AB221+SOUTH!AB221</f>
        <v>0</v>
      </c>
      <c r="AC221" s="1218"/>
      <c r="AD221" s="1197" t="b">
        <f t="shared" si="126"/>
        <v>1</v>
      </c>
      <c r="AE221" s="1197" t="b">
        <f t="shared" si="127"/>
        <v>1</v>
      </c>
    </row>
    <row r="222" spans="1:31" ht="58.5">
      <c r="A222" s="1204">
        <f>+A221+0.01</f>
        <v>10.029999999999999</v>
      </c>
      <c r="B222" s="1255" t="s">
        <v>241</v>
      </c>
      <c r="C222" s="1214">
        <f>SUM(EAST:SOUTH!C222)</f>
        <v>0</v>
      </c>
      <c r="D222" s="1215">
        <f>SUM(EAST:SOUTH!D222)</f>
        <v>0</v>
      </c>
      <c r="E222" s="1214">
        <f>SUM(EAST:SOUTH!E222)</f>
        <v>0</v>
      </c>
      <c r="F222" s="1216">
        <f>SUM(EAST:SOUTH!F222)</f>
        <v>0</v>
      </c>
      <c r="G222" s="1217"/>
      <c r="H222" s="1217"/>
      <c r="I222" s="1214">
        <f t="shared" si="123"/>
        <v>0</v>
      </c>
      <c r="J222" s="1216">
        <f t="shared" si="124"/>
        <v>0</v>
      </c>
      <c r="K222" s="1214">
        <f>EAST!K222+WEST!K222+NORTH!K222+SOUTH!K222</f>
        <v>0</v>
      </c>
      <c r="L222" s="1216">
        <f>EAST!L222+WEST!L222+NORTH!L222+SOUTH!L222</f>
        <v>0</v>
      </c>
      <c r="M222" s="1256"/>
      <c r="N222" s="1256"/>
      <c r="O222" s="1257"/>
      <c r="P222" s="1214">
        <f>EAST!P222+WEST!P222+NORTH!P222+SOUTH!P222</f>
        <v>0</v>
      </c>
      <c r="Q222" s="1216">
        <f>EAST!Q222+WEST!Q222+NORTH!Q222+SOUTH!Q222</f>
        <v>0</v>
      </c>
      <c r="R222" s="1214">
        <f>EAST!R222+WEST!R222+NORTH!R222+SOUTH!R222</f>
        <v>0</v>
      </c>
      <c r="S222" s="1216">
        <f>EAST!S222+WEST!S222+NORTH!S222+SOUTH!S222</f>
        <v>0</v>
      </c>
      <c r="T222" s="1214"/>
      <c r="U222" s="1216">
        <f>EAST!U222+WEST!U222+NORTH!U222+SOUTH!U222</f>
        <v>0</v>
      </c>
      <c r="V222" s="1256"/>
      <c r="W222" s="1256"/>
      <c r="X222" s="1257"/>
      <c r="Y222" s="1211">
        <f>EAST!Y222+WEST!Y222+NORTH!Y222+SOUTH!Y222</f>
        <v>0</v>
      </c>
      <c r="Z222" s="1204">
        <f>EAST!Z222+WEST!Z222+NORTH!Z222+SOUTH!Z222</f>
        <v>0</v>
      </c>
      <c r="AA222" s="1211">
        <f>EAST!AA222+WEST!AA222+NORTH!AA222+SOUTH!AA222</f>
        <v>0</v>
      </c>
      <c r="AB222" s="1204">
        <f>EAST!AB222+WEST!AB222+NORTH!AB222+SOUTH!AB222</f>
        <v>0</v>
      </c>
      <c r="AC222" s="1218"/>
      <c r="AD222" s="1197" t="b">
        <f t="shared" si="126"/>
        <v>1</v>
      </c>
      <c r="AE222" s="1197" t="b">
        <f t="shared" si="127"/>
        <v>1</v>
      </c>
    </row>
    <row r="223" spans="1:31">
      <c r="A223" s="1204"/>
      <c r="B223" s="1205" t="s">
        <v>242</v>
      </c>
      <c r="C223" s="1214">
        <f>SUM(EAST:SOUTH!C223)</f>
        <v>0</v>
      </c>
      <c r="D223" s="1215">
        <f>SUM(EAST:SOUTH!D223)</f>
        <v>0</v>
      </c>
      <c r="E223" s="1214">
        <f>SUM(EAST:SOUTH!E223)</f>
        <v>0</v>
      </c>
      <c r="F223" s="1216">
        <f>SUM(EAST:SOUTH!F223)</f>
        <v>0</v>
      </c>
      <c r="G223" s="1217"/>
      <c r="H223" s="1217"/>
      <c r="I223" s="1214">
        <f t="shared" si="123"/>
        <v>0</v>
      </c>
      <c r="J223" s="1216">
        <f t="shared" si="124"/>
        <v>0</v>
      </c>
      <c r="K223" s="1214">
        <f>EAST!K223+WEST!K223+NORTH!K223+SOUTH!K223</f>
        <v>0</v>
      </c>
      <c r="L223" s="1216">
        <f>EAST!L223+WEST!L223+NORTH!L223+SOUTH!L223</f>
        <v>0</v>
      </c>
      <c r="M223" s="1208"/>
      <c r="N223" s="1208"/>
      <c r="O223" s="1202"/>
      <c r="P223" s="1214">
        <f>EAST!P223+WEST!P223+NORTH!P223+SOUTH!P223</f>
        <v>0</v>
      </c>
      <c r="Q223" s="1216">
        <f>EAST!Q223+WEST!Q223+NORTH!Q223+SOUTH!Q223</f>
        <v>0</v>
      </c>
      <c r="R223" s="1214">
        <f>EAST!R223+WEST!R223+NORTH!R223+SOUTH!R223</f>
        <v>0</v>
      </c>
      <c r="S223" s="1216">
        <f>EAST!S223+WEST!S223+NORTH!S223+SOUTH!S223</f>
        <v>0</v>
      </c>
      <c r="T223" s="1214"/>
      <c r="U223" s="1216">
        <f>EAST!U223+WEST!U223+NORTH!U223+SOUTH!U223</f>
        <v>0</v>
      </c>
      <c r="V223" s="1208"/>
      <c r="W223" s="1208"/>
      <c r="X223" s="1202"/>
      <c r="Y223" s="1211">
        <f>EAST!Y223+WEST!Y223+NORTH!Y223+SOUTH!Y223</f>
        <v>0</v>
      </c>
      <c r="Z223" s="1204">
        <f>EAST!Z223+WEST!Z223+NORTH!Z223+SOUTH!Z223</f>
        <v>0</v>
      </c>
      <c r="AA223" s="1211">
        <f>EAST!AA223+WEST!AA223+NORTH!AA223+SOUTH!AA223</f>
        <v>0</v>
      </c>
      <c r="AB223" s="1204">
        <f>EAST!AB223+WEST!AB223+NORTH!AB223+SOUTH!AB223</f>
        <v>0</v>
      </c>
      <c r="AC223" s="1218"/>
      <c r="AD223" s="1197" t="b">
        <f t="shared" si="126"/>
        <v>1</v>
      </c>
      <c r="AE223" s="1197" t="b">
        <f t="shared" si="127"/>
        <v>1</v>
      </c>
    </row>
    <row r="224" spans="1:31" ht="39">
      <c r="A224" s="1204">
        <v>10.039999999999999</v>
      </c>
      <c r="B224" s="1255" t="s">
        <v>314</v>
      </c>
      <c r="C224" s="1214">
        <f>SUM(EAST:SOUTH!C224)</f>
        <v>0</v>
      </c>
      <c r="D224" s="1215">
        <f>SUM(EAST:SOUTH!D224)</f>
        <v>0</v>
      </c>
      <c r="E224" s="1214">
        <f>SUM(EAST:SOUTH!E224)</f>
        <v>0</v>
      </c>
      <c r="F224" s="1216">
        <f>SUM(EAST:SOUTH!F224)</f>
        <v>0</v>
      </c>
      <c r="G224" s="1217"/>
      <c r="H224" s="1217"/>
      <c r="I224" s="1214">
        <f t="shared" si="123"/>
        <v>0</v>
      </c>
      <c r="J224" s="1216">
        <f t="shared" si="124"/>
        <v>0</v>
      </c>
      <c r="K224" s="1214">
        <f>EAST!K224+WEST!K224+NORTH!K224+SOUTH!K224</f>
        <v>0</v>
      </c>
      <c r="L224" s="1216">
        <f>EAST!L224+WEST!L224+NORTH!L224+SOUTH!L224</f>
        <v>0</v>
      </c>
      <c r="M224" s="1256"/>
      <c r="N224" s="1256"/>
      <c r="O224" s="1257"/>
      <c r="P224" s="1214">
        <f>EAST!P224+WEST!P224+NORTH!P224+SOUTH!P224</f>
        <v>0</v>
      </c>
      <c r="Q224" s="1216">
        <f>EAST!Q224+WEST!Q224+NORTH!Q224+SOUTH!Q224</f>
        <v>0</v>
      </c>
      <c r="R224" s="1214">
        <f>EAST!R224+WEST!R224+NORTH!R224+SOUTH!R224</f>
        <v>0</v>
      </c>
      <c r="S224" s="1216">
        <f>EAST!S224+WEST!S224+NORTH!S224+SOUTH!S224</f>
        <v>0</v>
      </c>
      <c r="T224" s="1214"/>
      <c r="U224" s="1216">
        <f>EAST!U224+WEST!U224+NORTH!U224+SOUTH!U224</f>
        <v>0</v>
      </c>
      <c r="V224" s="1256"/>
      <c r="W224" s="1256"/>
      <c r="X224" s="1257"/>
      <c r="Y224" s="1211">
        <f>EAST!Y224+WEST!Y224+NORTH!Y224+SOUTH!Y224</f>
        <v>0</v>
      </c>
      <c r="Z224" s="1204">
        <f>EAST!Z224+WEST!Z224+NORTH!Z224+SOUTH!Z224</f>
        <v>0</v>
      </c>
      <c r="AA224" s="1211">
        <f>EAST!AA224+WEST!AA224+NORTH!AA224+SOUTH!AA224</f>
        <v>0</v>
      </c>
      <c r="AB224" s="1204">
        <f>EAST!AB224+WEST!AB224+NORTH!AB224+SOUTH!AB224</f>
        <v>0</v>
      </c>
      <c r="AC224" s="1218"/>
      <c r="AD224" s="1197" t="b">
        <f t="shared" si="126"/>
        <v>1</v>
      </c>
      <c r="AE224" s="1197" t="b">
        <f t="shared" si="127"/>
        <v>1</v>
      </c>
    </row>
    <row r="225" spans="1:31">
      <c r="A225" s="1204"/>
      <c r="B225" s="1258" t="s">
        <v>54</v>
      </c>
      <c r="C225" s="1214">
        <f>SUM(EAST:SOUTH!C225)</f>
        <v>0</v>
      </c>
      <c r="D225" s="1215">
        <f>SUM(EAST:SOUTH!D225)</f>
        <v>0</v>
      </c>
      <c r="E225" s="1214">
        <f>SUM(EAST:SOUTH!E225)</f>
        <v>0</v>
      </c>
      <c r="F225" s="1216">
        <f>SUM(EAST:SOUTH!F225)</f>
        <v>0</v>
      </c>
      <c r="G225" s="1217"/>
      <c r="H225" s="1217"/>
      <c r="I225" s="1214">
        <f t="shared" si="123"/>
        <v>0</v>
      </c>
      <c r="J225" s="1216">
        <f t="shared" si="124"/>
        <v>0</v>
      </c>
      <c r="K225" s="1214">
        <f>EAST!K225+WEST!K225+NORTH!K225+SOUTH!K225</f>
        <v>0</v>
      </c>
      <c r="L225" s="1216">
        <f>EAST!L225+WEST!L225+NORTH!L225+SOUTH!L225</f>
        <v>0</v>
      </c>
      <c r="M225" s="1259"/>
      <c r="N225" s="1259"/>
      <c r="O225" s="1257"/>
      <c r="P225" s="1214">
        <f>EAST!P225+WEST!P225+NORTH!P225+SOUTH!P225</f>
        <v>0</v>
      </c>
      <c r="Q225" s="1216">
        <f>EAST!Q225+WEST!Q225+NORTH!Q225+SOUTH!Q225</f>
        <v>0</v>
      </c>
      <c r="R225" s="1214">
        <f>EAST!R225+WEST!R225+NORTH!R225+SOUTH!R225</f>
        <v>0</v>
      </c>
      <c r="S225" s="1216">
        <f>EAST!S225+WEST!S225+NORTH!S225+SOUTH!S225</f>
        <v>0</v>
      </c>
      <c r="T225" s="1214"/>
      <c r="U225" s="1216">
        <f>EAST!U225+WEST!U225+NORTH!U225+SOUTH!U225</f>
        <v>0</v>
      </c>
      <c r="V225" s="1259"/>
      <c r="W225" s="1259"/>
      <c r="X225" s="1257"/>
      <c r="Y225" s="1211">
        <f>EAST!Y225+WEST!Y225+NORTH!Y225+SOUTH!Y225</f>
        <v>0</v>
      </c>
      <c r="Z225" s="1204">
        <f>EAST!Z225+WEST!Z225+NORTH!Z225+SOUTH!Z225</f>
        <v>0</v>
      </c>
      <c r="AA225" s="1211">
        <f>EAST!AA225+WEST!AA225+NORTH!AA225+SOUTH!AA225</f>
        <v>0</v>
      </c>
      <c r="AB225" s="1204">
        <f>EAST!AB225+WEST!AB225+NORTH!AB225+SOUTH!AB225</f>
        <v>0</v>
      </c>
      <c r="AC225" s="1218"/>
      <c r="AD225" s="1197" t="b">
        <f t="shared" si="126"/>
        <v>1</v>
      </c>
      <c r="AE225" s="1197" t="b">
        <f t="shared" si="127"/>
        <v>1</v>
      </c>
    </row>
    <row r="226" spans="1:31">
      <c r="A226" s="1204"/>
      <c r="B226" s="1258" t="s">
        <v>55</v>
      </c>
      <c r="C226" s="1214">
        <f>SUM(EAST:SOUTH!C226)</f>
        <v>0</v>
      </c>
      <c r="D226" s="1215">
        <f>SUM(EAST:SOUTH!D226)</f>
        <v>0</v>
      </c>
      <c r="E226" s="1214">
        <f>SUM(EAST:SOUTH!E226)</f>
        <v>0</v>
      </c>
      <c r="F226" s="1216">
        <f>SUM(EAST:SOUTH!F226)</f>
        <v>0</v>
      </c>
      <c r="G226" s="1217"/>
      <c r="H226" s="1217"/>
      <c r="I226" s="1214">
        <f t="shared" si="123"/>
        <v>0</v>
      </c>
      <c r="J226" s="1216">
        <f t="shared" si="124"/>
        <v>0</v>
      </c>
      <c r="K226" s="1214">
        <f>EAST!K226+WEST!K226+NORTH!K226+SOUTH!K226</f>
        <v>0</v>
      </c>
      <c r="L226" s="1216">
        <f>EAST!L226+WEST!L226+NORTH!L226+SOUTH!L226</f>
        <v>0</v>
      </c>
      <c r="M226" s="1259"/>
      <c r="N226" s="1259"/>
      <c r="O226" s="1257"/>
      <c r="P226" s="1214">
        <f>EAST!P226+WEST!P226+NORTH!P226+SOUTH!P226</f>
        <v>0</v>
      </c>
      <c r="Q226" s="1216">
        <f>EAST!Q226+WEST!Q226+NORTH!Q226+SOUTH!Q226</f>
        <v>0</v>
      </c>
      <c r="R226" s="1214">
        <f>EAST!R226+WEST!R226+NORTH!R226+SOUTH!R226</f>
        <v>0</v>
      </c>
      <c r="S226" s="1216">
        <f>EAST!S226+WEST!S226+NORTH!S226+SOUTH!S226</f>
        <v>0</v>
      </c>
      <c r="T226" s="1214"/>
      <c r="U226" s="1216">
        <f>EAST!U226+WEST!U226+NORTH!U226+SOUTH!U226</f>
        <v>0</v>
      </c>
      <c r="V226" s="1259"/>
      <c r="W226" s="1259"/>
      <c r="X226" s="1257"/>
      <c r="Y226" s="1211">
        <f>EAST!Y226+WEST!Y226+NORTH!Y226+SOUTH!Y226</f>
        <v>0</v>
      </c>
      <c r="Z226" s="1204">
        <f>EAST!Z226+WEST!Z226+NORTH!Z226+SOUTH!Z226</f>
        <v>0</v>
      </c>
      <c r="AA226" s="1211">
        <f>EAST!AA226+WEST!AA226+NORTH!AA226+SOUTH!AA226</f>
        <v>0</v>
      </c>
      <c r="AB226" s="1204">
        <f>EAST!AB226+WEST!AB226+NORTH!AB226+SOUTH!AB226</f>
        <v>0</v>
      </c>
      <c r="AC226" s="1218"/>
      <c r="AD226" s="1197" t="b">
        <f t="shared" si="126"/>
        <v>1</v>
      </c>
      <c r="AE226" s="1197" t="b">
        <f t="shared" si="127"/>
        <v>1</v>
      </c>
    </row>
    <row r="227" spans="1:31">
      <c r="A227" s="1204"/>
      <c r="B227" s="1258" t="s">
        <v>56</v>
      </c>
      <c r="C227" s="1214">
        <f>SUM(EAST:SOUTH!C227)</f>
        <v>0</v>
      </c>
      <c r="D227" s="1215">
        <f>SUM(EAST:SOUTH!D227)</f>
        <v>0</v>
      </c>
      <c r="E227" s="1214">
        <f>SUM(EAST:SOUTH!E227)</f>
        <v>0</v>
      </c>
      <c r="F227" s="1216">
        <f>SUM(EAST:SOUTH!F227)</f>
        <v>0</v>
      </c>
      <c r="G227" s="1217"/>
      <c r="H227" s="1217"/>
      <c r="I227" s="1214">
        <f t="shared" si="123"/>
        <v>0</v>
      </c>
      <c r="J227" s="1216">
        <f t="shared" si="124"/>
        <v>0</v>
      </c>
      <c r="K227" s="1214">
        <f>EAST!K227+WEST!K227+NORTH!K227+SOUTH!K227</f>
        <v>0</v>
      </c>
      <c r="L227" s="1216">
        <f>EAST!L227+WEST!L227+NORTH!L227+SOUTH!L227</f>
        <v>0</v>
      </c>
      <c r="M227" s="1259"/>
      <c r="N227" s="1259"/>
      <c r="O227" s="1257"/>
      <c r="P227" s="1214">
        <f>EAST!P227+WEST!P227+NORTH!P227+SOUTH!P227</f>
        <v>0</v>
      </c>
      <c r="Q227" s="1216">
        <f>EAST!Q227+WEST!Q227+NORTH!Q227+SOUTH!Q227</f>
        <v>0</v>
      </c>
      <c r="R227" s="1214">
        <f>EAST!R227+WEST!R227+NORTH!R227+SOUTH!R227</f>
        <v>0</v>
      </c>
      <c r="S227" s="1216">
        <f>EAST!S227+WEST!S227+NORTH!S227+SOUTH!S227</f>
        <v>0</v>
      </c>
      <c r="T227" s="1214"/>
      <c r="U227" s="1216">
        <f>EAST!U227+WEST!U227+NORTH!U227+SOUTH!U227</f>
        <v>0</v>
      </c>
      <c r="V227" s="1259"/>
      <c r="W227" s="1259"/>
      <c r="X227" s="1257"/>
      <c r="Y227" s="1211">
        <f>EAST!Y227+WEST!Y227+NORTH!Y227+SOUTH!Y227</f>
        <v>0</v>
      </c>
      <c r="Z227" s="1204">
        <f>EAST!Z227+WEST!Z227+NORTH!Z227+SOUTH!Z227</f>
        <v>0</v>
      </c>
      <c r="AA227" s="1211">
        <f>EAST!AA227+WEST!AA227+NORTH!AA227+SOUTH!AA227</f>
        <v>0</v>
      </c>
      <c r="AB227" s="1204">
        <f>EAST!AB227+WEST!AB227+NORTH!AB227+SOUTH!AB227</f>
        <v>0</v>
      </c>
      <c r="AC227" s="1218"/>
      <c r="AD227" s="1197" t="b">
        <f t="shared" si="126"/>
        <v>1</v>
      </c>
      <c r="AE227" s="1197" t="b">
        <f t="shared" si="127"/>
        <v>1</v>
      </c>
    </row>
    <row r="228" spans="1:31" ht="58.5">
      <c r="A228" s="1204">
        <v>10.050000000000001</v>
      </c>
      <c r="B228" s="1255" t="s">
        <v>315</v>
      </c>
      <c r="C228" s="1214">
        <f>SUM(EAST:SOUTH!C228)</f>
        <v>0</v>
      </c>
      <c r="D228" s="1215">
        <f>SUM(EAST:SOUTH!D228)</f>
        <v>0</v>
      </c>
      <c r="E228" s="1214">
        <f>SUM(EAST:SOUTH!E228)</f>
        <v>0</v>
      </c>
      <c r="F228" s="1216">
        <f>SUM(EAST:SOUTH!F228)</f>
        <v>0</v>
      </c>
      <c r="G228" s="1217"/>
      <c r="H228" s="1217"/>
      <c r="I228" s="1214">
        <f t="shared" si="123"/>
        <v>0</v>
      </c>
      <c r="J228" s="1216">
        <f t="shared" si="124"/>
        <v>0</v>
      </c>
      <c r="K228" s="1214">
        <f>EAST!K228+WEST!K228+NORTH!K228+SOUTH!K228</f>
        <v>0</v>
      </c>
      <c r="L228" s="1216">
        <f>EAST!L228+WEST!L228+NORTH!L228+SOUTH!L228</f>
        <v>0</v>
      </c>
      <c r="M228" s="1259"/>
      <c r="N228" s="1259"/>
      <c r="O228" s="1257"/>
      <c r="P228" s="1214">
        <f>EAST!P228+WEST!P228+NORTH!P228+SOUTH!P228</f>
        <v>0</v>
      </c>
      <c r="Q228" s="1216">
        <f>EAST!Q228+WEST!Q228+NORTH!Q228+SOUTH!Q228</f>
        <v>0</v>
      </c>
      <c r="R228" s="1214">
        <f>EAST!R228+WEST!R228+NORTH!R228+SOUTH!R228</f>
        <v>0</v>
      </c>
      <c r="S228" s="1216">
        <f>EAST!S228+WEST!S228+NORTH!S228+SOUTH!S228</f>
        <v>0</v>
      </c>
      <c r="T228" s="1214"/>
      <c r="U228" s="1216">
        <f>EAST!U228+WEST!U228+NORTH!U228+SOUTH!U228</f>
        <v>0</v>
      </c>
      <c r="V228" s="1259"/>
      <c r="W228" s="1259"/>
      <c r="X228" s="1257"/>
      <c r="Y228" s="1211">
        <f>EAST!Y228+WEST!Y228+NORTH!Y228+SOUTH!Y228</f>
        <v>0</v>
      </c>
      <c r="Z228" s="1204">
        <f>EAST!Z228+WEST!Z228+NORTH!Z228+SOUTH!Z228</f>
        <v>0</v>
      </c>
      <c r="AA228" s="1211">
        <f>EAST!AA228+WEST!AA228+NORTH!AA228+SOUTH!AA228</f>
        <v>0</v>
      </c>
      <c r="AB228" s="1204">
        <f>EAST!AB228+WEST!AB228+NORTH!AB228+SOUTH!AB228</f>
        <v>0</v>
      </c>
      <c r="AC228" s="1218"/>
      <c r="AD228" s="1197" t="b">
        <f t="shared" si="126"/>
        <v>1</v>
      </c>
      <c r="AE228" s="1197" t="b">
        <f t="shared" si="127"/>
        <v>1</v>
      </c>
    </row>
    <row r="229" spans="1:31">
      <c r="A229" s="1204"/>
      <c r="B229" s="1258" t="s">
        <v>54</v>
      </c>
      <c r="C229" s="1214">
        <f>SUM(EAST:SOUTH!C229)</f>
        <v>0</v>
      </c>
      <c r="D229" s="1215">
        <f>SUM(EAST:SOUTH!D229)</f>
        <v>0</v>
      </c>
      <c r="E229" s="1214">
        <f>SUM(EAST:SOUTH!E229)</f>
        <v>0</v>
      </c>
      <c r="F229" s="1216">
        <f>SUM(EAST:SOUTH!F229)</f>
        <v>0</v>
      </c>
      <c r="G229" s="1217"/>
      <c r="H229" s="1217"/>
      <c r="I229" s="1214">
        <f t="shared" si="123"/>
        <v>0</v>
      </c>
      <c r="J229" s="1216">
        <f t="shared" si="124"/>
        <v>0</v>
      </c>
      <c r="K229" s="1214">
        <f>EAST!K229+WEST!K229+NORTH!K229+SOUTH!K229</f>
        <v>0</v>
      </c>
      <c r="L229" s="1216">
        <f>EAST!L229+WEST!L229+NORTH!L229+SOUTH!L229</f>
        <v>0</v>
      </c>
      <c r="M229" s="1259"/>
      <c r="N229" s="1259"/>
      <c r="O229" s="1257"/>
      <c r="P229" s="1214">
        <f>EAST!P229+WEST!P229+NORTH!P229+SOUTH!P229</f>
        <v>0</v>
      </c>
      <c r="Q229" s="1216">
        <f>EAST!Q229+WEST!Q229+NORTH!Q229+SOUTH!Q229</f>
        <v>0</v>
      </c>
      <c r="R229" s="1214">
        <f>EAST!R229+WEST!R229+NORTH!R229+SOUTH!R229</f>
        <v>0</v>
      </c>
      <c r="S229" s="1216">
        <f>EAST!S229+WEST!S229+NORTH!S229+SOUTH!S229</f>
        <v>0</v>
      </c>
      <c r="T229" s="1214"/>
      <c r="U229" s="1216">
        <f>EAST!U229+WEST!U229+NORTH!U229+SOUTH!U229</f>
        <v>0</v>
      </c>
      <c r="V229" s="1259"/>
      <c r="W229" s="1259"/>
      <c r="X229" s="1257"/>
      <c r="Y229" s="1211">
        <f>EAST!Y229+WEST!Y229+NORTH!Y229+SOUTH!Y229</f>
        <v>0</v>
      </c>
      <c r="Z229" s="1204">
        <f>EAST!Z229+WEST!Z229+NORTH!Z229+SOUTH!Z229</f>
        <v>0</v>
      </c>
      <c r="AA229" s="1211">
        <f>EAST!AA229+WEST!AA229+NORTH!AA229+SOUTH!AA229</f>
        <v>0</v>
      </c>
      <c r="AB229" s="1204">
        <f>EAST!AB229+WEST!AB229+NORTH!AB229+SOUTH!AB229</f>
        <v>0</v>
      </c>
      <c r="AC229" s="1218"/>
      <c r="AD229" s="1197" t="b">
        <f t="shared" si="126"/>
        <v>1</v>
      </c>
      <c r="AE229" s="1197" t="b">
        <f t="shared" si="127"/>
        <v>1</v>
      </c>
    </row>
    <row r="230" spans="1:31">
      <c r="A230" s="1204"/>
      <c r="B230" s="1258" t="s">
        <v>55</v>
      </c>
      <c r="C230" s="1214">
        <f>SUM(EAST:SOUTH!C230)</f>
        <v>0</v>
      </c>
      <c r="D230" s="1215">
        <f>SUM(EAST:SOUTH!D230)</f>
        <v>0</v>
      </c>
      <c r="E230" s="1214">
        <f>SUM(EAST:SOUTH!E230)</f>
        <v>0</v>
      </c>
      <c r="F230" s="1216">
        <f>SUM(EAST:SOUTH!F230)</f>
        <v>0</v>
      </c>
      <c r="G230" s="1217"/>
      <c r="H230" s="1217"/>
      <c r="I230" s="1214">
        <f t="shared" si="123"/>
        <v>0</v>
      </c>
      <c r="J230" s="1216">
        <f t="shared" si="124"/>
        <v>0</v>
      </c>
      <c r="K230" s="1214">
        <f>EAST!K230+WEST!K230+NORTH!K230+SOUTH!K230</f>
        <v>0</v>
      </c>
      <c r="L230" s="1216">
        <f>EAST!L230+WEST!L230+NORTH!L230+SOUTH!L230</f>
        <v>0</v>
      </c>
      <c r="M230" s="1259"/>
      <c r="N230" s="1259"/>
      <c r="O230" s="1257"/>
      <c r="P230" s="1214">
        <f>EAST!P230+WEST!P230+NORTH!P230+SOUTH!P230</f>
        <v>0</v>
      </c>
      <c r="Q230" s="1216">
        <f>EAST!Q230+WEST!Q230+NORTH!Q230+SOUTH!Q230</f>
        <v>0</v>
      </c>
      <c r="R230" s="1214">
        <f>EAST!R230+WEST!R230+NORTH!R230+SOUTH!R230</f>
        <v>0</v>
      </c>
      <c r="S230" s="1216">
        <f>EAST!S230+WEST!S230+NORTH!S230+SOUTH!S230</f>
        <v>0</v>
      </c>
      <c r="T230" s="1214"/>
      <c r="U230" s="1216">
        <f>EAST!U230+WEST!U230+NORTH!U230+SOUTH!U230</f>
        <v>0</v>
      </c>
      <c r="V230" s="1259"/>
      <c r="W230" s="1259"/>
      <c r="X230" s="1257"/>
      <c r="Y230" s="1211">
        <f>EAST!Y230+WEST!Y230+NORTH!Y230+SOUTH!Y230</f>
        <v>0</v>
      </c>
      <c r="Z230" s="1204">
        <f>EAST!Z230+WEST!Z230+NORTH!Z230+SOUTH!Z230</f>
        <v>0</v>
      </c>
      <c r="AA230" s="1211">
        <f>EAST!AA230+WEST!AA230+NORTH!AA230+SOUTH!AA230</f>
        <v>0</v>
      </c>
      <c r="AB230" s="1204">
        <f>EAST!AB230+WEST!AB230+NORTH!AB230+SOUTH!AB230</f>
        <v>0</v>
      </c>
      <c r="AC230" s="1218"/>
      <c r="AD230" s="1197" t="b">
        <f t="shared" si="126"/>
        <v>1</v>
      </c>
      <c r="AE230" s="1197" t="b">
        <f t="shared" si="127"/>
        <v>1</v>
      </c>
    </row>
    <row r="231" spans="1:31">
      <c r="A231" s="1204"/>
      <c r="B231" s="1258" t="s">
        <v>56</v>
      </c>
      <c r="C231" s="1214">
        <f>SUM(EAST:SOUTH!C231)</f>
        <v>0</v>
      </c>
      <c r="D231" s="1215">
        <f>SUM(EAST:SOUTH!D231)</f>
        <v>0</v>
      </c>
      <c r="E231" s="1214">
        <f>SUM(EAST:SOUTH!E231)</f>
        <v>0</v>
      </c>
      <c r="F231" s="1216">
        <f>SUM(EAST:SOUTH!F231)</f>
        <v>0</v>
      </c>
      <c r="G231" s="1217"/>
      <c r="H231" s="1217"/>
      <c r="I231" s="1214">
        <f t="shared" si="123"/>
        <v>0</v>
      </c>
      <c r="J231" s="1216">
        <f t="shared" si="124"/>
        <v>0</v>
      </c>
      <c r="K231" s="1214">
        <f>EAST!K231+WEST!K231+NORTH!K231+SOUTH!K231</f>
        <v>0</v>
      </c>
      <c r="L231" s="1216">
        <f>EAST!L231+WEST!L231+NORTH!L231+SOUTH!L231</f>
        <v>0</v>
      </c>
      <c r="M231" s="1259"/>
      <c r="N231" s="1259"/>
      <c r="O231" s="1257"/>
      <c r="P231" s="1214">
        <f>EAST!P231+WEST!P231+NORTH!P231+SOUTH!P231</f>
        <v>0</v>
      </c>
      <c r="Q231" s="1216">
        <f>EAST!Q231+WEST!Q231+NORTH!Q231+SOUTH!Q231</f>
        <v>0</v>
      </c>
      <c r="R231" s="1214">
        <f>EAST!R231+WEST!R231+NORTH!R231+SOUTH!R231</f>
        <v>0</v>
      </c>
      <c r="S231" s="1216">
        <f>EAST!S231+WEST!S231+NORTH!S231+SOUTH!S231</f>
        <v>0</v>
      </c>
      <c r="T231" s="1214"/>
      <c r="U231" s="1216">
        <f>EAST!U231+WEST!U231+NORTH!U231+SOUTH!U231</f>
        <v>0</v>
      </c>
      <c r="V231" s="1259"/>
      <c r="W231" s="1259"/>
      <c r="X231" s="1257"/>
      <c r="Y231" s="1211">
        <f>EAST!Y231+WEST!Y231+NORTH!Y231+SOUTH!Y231</f>
        <v>0</v>
      </c>
      <c r="Z231" s="1204">
        <f>EAST!Z231+WEST!Z231+NORTH!Z231+SOUTH!Z231</f>
        <v>0</v>
      </c>
      <c r="AA231" s="1211">
        <f>EAST!AA231+WEST!AA231+NORTH!AA231+SOUTH!AA231</f>
        <v>0</v>
      </c>
      <c r="AB231" s="1204">
        <f>EAST!AB231+WEST!AB231+NORTH!AB231+SOUTH!AB231</f>
        <v>0</v>
      </c>
      <c r="AC231" s="1218"/>
      <c r="AD231" s="1197" t="b">
        <f t="shared" si="126"/>
        <v>1</v>
      </c>
      <c r="AE231" s="1197" t="b">
        <f t="shared" si="127"/>
        <v>1</v>
      </c>
    </row>
    <row r="232" spans="1:31" ht="78">
      <c r="A232" s="1204">
        <f>+A228+0.01</f>
        <v>10.06</v>
      </c>
      <c r="B232" s="1255" t="s">
        <v>243</v>
      </c>
      <c r="C232" s="1214">
        <f>SUM(EAST:SOUTH!C232)</f>
        <v>0</v>
      </c>
      <c r="D232" s="1215">
        <f>SUM(EAST:SOUTH!D232)</f>
        <v>0</v>
      </c>
      <c r="E232" s="1214">
        <f>SUM(EAST:SOUTH!E232)</f>
        <v>0</v>
      </c>
      <c r="F232" s="1216">
        <f>SUM(EAST:SOUTH!F232)</f>
        <v>0</v>
      </c>
      <c r="G232" s="1217"/>
      <c r="H232" s="1217"/>
      <c r="I232" s="1214">
        <f t="shared" si="123"/>
        <v>0</v>
      </c>
      <c r="J232" s="1216">
        <f t="shared" si="124"/>
        <v>0</v>
      </c>
      <c r="K232" s="1214">
        <f>EAST!K232+WEST!K232+NORTH!K232+SOUTH!K232</f>
        <v>0</v>
      </c>
      <c r="L232" s="1216">
        <f>EAST!L232+WEST!L232+NORTH!L232+SOUTH!L232</f>
        <v>0</v>
      </c>
      <c r="M232" s="1256"/>
      <c r="N232" s="1256"/>
      <c r="O232" s="1257"/>
      <c r="P232" s="1214">
        <f>EAST!P232+WEST!P232+NORTH!P232+SOUTH!P232</f>
        <v>0</v>
      </c>
      <c r="Q232" s="1216">
        <f>EAST!Q232+WEST!Q232+NORTH!Q232+SOUTH!Q232</f>
        <v>0</v>
      </c>
      <c r="R232" s="1214">
        <f>EAST!R232+WEST!R232+NORTH!R232+SOUTH!R232</f>
        <v>0</v>
      </c>
      <c r="S232" s="1216">
        <f>EAST!S232+WEST!S232+NORTH!S232+SOUTH!S232</f>
        <v>0</v>
      </c>
      <c r="T232" s="1214"/>
      <c r="U232" s="1216">
        <f>EAST!U232+WEST!U232+NORTH!U232+SOUTH!U232</f>
        <v>0</v>
      </c>
      <c r="V232" s="1256"/>
      <c r="W232" s="1256"/>
      <c r="X232" s="1257"/>
      <c r="Y232" s="1211">
        <f>EAST!Y232+WEST!Y232+NORTH!Y232+SOUTH!Y232</f>
        <v>0</v>
      </c>
      <c r="Z232" s="1204">
        <f>EAST!Z232+WEST!Z232+NORTH!Z232+SOUTH!Z232</f>
        <v>0</v>
      </c>
      <c r="AA232" s="1211">
        <f>EAST!AA232+WEST!AA232+NORTH!AA232+SOUTH!AA232</f>
        <v>0</v>
      </c>
      <c r="AB232" s="1204">
        <f>EAST!AB232+WEST!AB232+NORTH!AB232+SOUTH!AB232</f>
        <v>0</v>
      </c>
      <c r="AC232" s="1218"/>
      <c r="AD232" s="1197" t="b">
        <f t="shared" si="126"/>
        <v>1</v>
      </c>
      <c r="AE232" s="1197" t="b">
        <f t="shared" si="127"/>
        <v>1</v>
      </c>
    </row>
    <row r="233" spans="1:31" ht="58.5">
      <c r="A233" s="1204">
        <f t="shared" ref="A233:A254" si="144">+A232+0.01</f>
        <v>10.07</v>
      </c>
      <c r="B233" s="1255" t="s">
        <v>57</v>
      </c>
      <c r="C233" s="1214">
        <f>SUM(EAST:SOUTH!C233)</f>
        <v>0</v>
      </c>
      <c r="D233" s="1215">
        <f>SUM(EAST:SOUTH!D233)</f>
        <v>0</v>
      </c>
      <c r="E233" s="1214">
        <f>SUM(EAST:SOUTH!E233)</f>
        <v>0</v>
      </c>
      <c r="F233" s="1216">
        <f>SUM(EAST:SOUTH!F233)</f>
        <v>0</v>
      </c>
      <c r="G233" s="1217"/>
      <c r="H233" s="1217"/>
      <c r="I233" s="1214">
        <f t="shared" si="123"/>
        <v>0</v>
      </c>
      <c r="J233" s="1216">
        <f t="shared" si="124"/>
        <v>0</v>
      </c>
      <c r="K233" s="1214">
        <f>EAST!K233+WEST!K233+NORTH!K233+SOUTH!K233</f>
        <v>0</v>
      </c>
      <c r="L233" s="1216">
        <f>EAST!L233+WEST!L233+NORTH!L233+SOUTH!L233</f>
        <v>0</v>
      </c>
      <c r="M233" s="1256"/>
      <c r="N233" s="1256"/>
      <c r="O233" s="1257"/>
      <c r="P233" s="1214">
        <f>EAST!P233+WEST!P233+NORTH!P233+SOUTH!P233</f>
        <v>0</v>
      </c>
      <c r="Q233" s="1216">
        <f>EAST!Q233+WEST!Q233+NORTH!Q233+SOUTH!Q233</f>
        <v>0</v>
      </c>
      <c r="R233" s="1214">
        <f>EAST!R233+WEST!R233+NORTH!R233+SOUTH!R233</f>
        <v>0</v>
      </c>
      <c r="S233" s="1216">
        <f>EAST!S233+WEST!S233+NORTH!S233+SOUTH!S233</f>
        <v>0</v>
      </c>
      <c r="T233" s="1214"/>
      <c r="U233" s="1216">
        <f>EAST!U233+WEST!U233+NORTH!U233+SOUTH!U233</f>
        <v>0</v>
      </c>
      <c r="V233" s="1256"/>
      <c r="W233" s="1256"/>
      <c r="X233" s="1257"/>
      <c r="Y233" s="1211">
        <f>EAST!Y233+WEST!Y233+NORTH!Y233+SOUTH!Y233</f>
        <v>0</v>
      </c>
      <c r="Z233" s="1204">
        <f>EAST!Z233+WEST!Z233+NORTH!Z233+SOUTH!Z233</f>
        <v>0</v>
      </c>
      <c r="AA233" s="1211">
        <f>EAST!AA233+WEST!AA233+NORTH!AA233+SOUTH!AA233</f>
        <v>0</v>
      </c>
      <c r="AB233" s="1204">
        <f>EAST!AB233+WEST!AB233+NORTH!AB233+SOUTH!AB233</f>
        <v>0</v>
      </c>
      <c r="AC233" s="1218"/>
      <c r="AD233" s="1197" t="b">
        <f t="shared" si="126"/>
        <v>1</v>
      </c>
      <c r="AE233" s="1197" t="b">
        <f t="shared" si="127"/>
        <v>1</v>
      </c>
    </row>
    <row r="234" spans="1:31">
      <c r="A234" s="1204"/>
      <c r="B234" s="1255" t="s">
        <v>58</v>
      </c>
      <c r="C234" s="1214">
        <f>SUM(EAST:SOUTH!C234)</f>
        <v>0</v>
      </c>
      <c r="D234" s="1215">
        <f>SUM(EAST:SOUTH!D234)</f>
        <v>0</v>
      </c>
      <c r="E234" s="1214">
        <f>SUM(EAST:SOUTH!E234)</f>
        <v>0</v>
      </c>
      <c r="F234" s="1216">
        <f>SUM(EAST:SOUTH!F234)</f>
        <v>0</v>
      </c>
      <c r="G234" s="1217"/>
      <c r="H234" s="1217"/>
      <c r="I234" s="1214">
        <f t="shared" si="123"/>
        <v>0</v>
      </c>
      <c r="J234" s="1216">
        <f t="shared" si="124"/>
        <v>0</v>
      </c>
      <c r="K234" s="1214">
        <f>EAST!K234+WEST!K234+NORTH!K234+SOUTH!K234</f>
        <v>0</v>
      </c>
      <c r="L234" s="1216">
        <f>EAST!L234+WEST!L234+NORTH!L234+SOUTH!L234</f>
        <v>0</v>
      </c>
      <c r="M234" s="1256"/>
      <c r="N234" s="1256"/>
      <c r="O234" s="1220"/>
      <c r="P234" s="1214">
        <f>EAST!P234+WEST!P234+NORTH!P234+SOUTH!P234</f>
        <v>0</v>
      </c>
      <c r="Q234" s="1216">
        <f>EAST!Q234+WEST!Q234+NORTH!Q234+SOUTH!Q234</f>
        <v>0</v>
      </c>
      <c r="R234" s="1214">
        <f>EAST!R234+WEST!R234+NORTH!R234+SOUTH!R234</f>
        <v>0</v>
      </c>
      <c r="S234" s="1216">
        <f>EAST!S234+WEST!S234+NORTH!S234+SOUTH!S234</f>
        <v>0</v>
      </c>
      <c r="T234" s="1214"/>
      <c r="U234" s="1216">
        <f>EAST!U234+WEST!U234+NORTH!U234+SOUTH!U234</f>
        <v>0</v>
      </c>
      <c r="V234" s="1256"/>
      <c r="W234" s="1256"/>
      <c r="X234" s="1220"/>
      <c r="Y234" s="1211">
        <f>EAST!Y234+WEST!Y234+NORTH!Y234+SOUTH!Y234</f>
        <v>0</v>
      </c>
      <c r="Z234" s="1204">
        <f>EAST!Z234+WEST!Z234+NORTH!Z234+SOUTH!Z234</f>
        <v>0</v>
      </c>
      <c r="AA234" s="1211">
        <f>EAST!AA234+WEST!AA234+NORTH!AA234+SOUTH!AA234</f>
        <v>0</v>
      </c>
      <c r="AB234" s="1204">
        <f>EAST!AB234+WEST!AB234+NORTH!AB234+SOUTH!AB234</f>
        <v>0</v>
      </c>
      <c r="AC234" s="1218"/>
      <c r="AD234" s="1197" t="b">
        <f t="shared" si="126"/>
        <v>1</v>
      </c>
      <c r="AE234" s="1197" t="b">
        <f t="shared" si="127"/>
        <v>1</v>
      </c>
    </row>
    <row r="235" spans="1:31" ht="39">
      <c r="A235" s="1204"/>
      <c r="B235" s="1255" t="s">
        <v>59</v>
      </c>
      <c r="C235" s="1214">
        <f>SUM(EAST:SOUTH!C235)</f>
        <v>0</v>
      </c>
      <c r="D235" s="1215">
        <f>SUM(EAST:SOUTH!D235)</f>
        <v>0</v>
      </c>
      <c r="E235" s="1214">
        <f>SUM(EAST:SOUTH!E235)</f>
        <v>0</v>
      </c>
      <c r="F235" s="1216">
        <f>SUM(EAST:SOUTH!F235)</f>
        <v>0</v>
      </c>
      <c r="G235" s="1217"/>
      <c r="H235" s="1217"/>
      <c r="I235" s="1214">
        <f t="shared" si="123"/>
        <v>0</v>
      </c>
      <c r="J235" s="1216">
        <f t="shared" si="124"/>
        <v>0</v>
      </c>
      <c r="K235" s="1214">
        <f>EAST!K235+WEST!K235+NORTH!K235+SOUTH!K235</f>
        <v>0</v>
      </c>
      <c r="L235" s="1216">
        <f>EAST!L235+WEST!L235+NORTH!L235+SOUTH!L235</f>
        <v>0</v>
      </c>
      <c r="M235" s="1256"/>
      <c r="N235" s="1256"/>
      <c r="O235" s="1220"/>
      <c r="P235" s="1214">
        <f>EAST!P235+WEST!P235+NORTH!P235+SOUTH!P235</f>
        <v>0</v>
      </c>
      <c r="Q235" s="1216">
        <f>EAST!Q235+WEST!Q235+NORTH!Q235+SOUTH!Q235</f>
        <v>0</v>
      </c>
      <c r="R235" s="1214">
        <f>EAST!R235+WEST!R235+NORTH!R235+SOUTH!R235</f>
        <v>0</v>
      </c>
      <c r="S235" s="1216">
        <f>EAST!S235+WEST!S235+NORTH!S235+SOUTH!S235</f>
        <v>0</v>
      </c>
      <c r="T235" s="1214"/>
      <c r="U235" s="1216">
        <f>EAST!U235+WEST!U235+NORTH!U235+SOUTH!U235</f>
        <v>0</v>
      </c>
      <c r="V235" s="1256"/>
      <c r="W235" s="1256"/>
      <c r="X235" s="1220"/>
      <c r="Y235" s="1211">
        <f>EAST!Y235+WEST!Y235+NORTH!Y235+SOUTH!Y235</f>
        <v>0</v>
      </c>
      <c r="Z235" s="1204">
        <f>EAST!Z235+WEST!Z235+NORTH!Z235+SOUTH!Z235</f>
        <v>0</v>
      </c>
      <c r="AA235" s="1211">
        <f>EAST!AA235+WEST!AA235+NORTH!AA235+SOUTH!AA235</f>
        <v>0</v>
      </c>
      <c r="AB235" s="1204">
        <f>EAST!AB235+WEST!AB235+NORTH!AB235+SOUTH!AB235</f>
        <v>0</v>
      </c>
      <c r="AC235" s="1218"/>
      <c r="AD235" s="1197" t="b">
        <f t="shared" si="126"/>
        <v>1</v>
      </c>
      <c r="AE235" s="1197" t="b">
        <f t="shared" si="127"/>
        <v>1</v>
      </c>
    </row>
    <row r="236" spans="1:31">
      <c r="A236" s="1204"/>
      <c r="B236" s="1255" t="s">
        <v>60</v>
      </c>
      <c r="C236" s="1214">
        <f>SUM(EAST:SOUTH!C236)</f>
        <v>0</v>
      </c>
      <c r="D236" s="1215">
        <f>SUM(EAST:SOUTH!D236)</f>
        <v>0</v>
      </c>
      <c r="E236" s="1214">
        <f>SUM(EAST:SOUTH!E236)</f>
        <v>0</v>
      </c>
      <c r="F236" s="1216">
        <f>SUM(EAST:SOUTH!F236)</f>
        <v>0</v>
      </c>
      <c r="G236" s="1217"/>
      <c r="H236" s="1217"/>
      <c r="I236" s="1214">
        <f t="shared" si="123"/>
        <v>0</v>
      </c>
      <c r="J236" s="1216">
        <f t="shared" si="124"/>
        <v>0</v>
      </c>
      <c r="K236" s="1214">
        <f>EAST!K236+WEST!K236+NORTH!K236+SOUTH!K236</f>
        <v>0</v>
      </c>
      <c r="L236" s="1216">
        <f>EAST!L236+WEST!L236+NORTH!L236+SOUTH!L236</f>
        <v>0</v>
      </c>
      <c r="M236" s="1256"/>
      <c r="N236" s="1256"/>
      <c r="O236" s="1220"/>
      <c r="P236" s="1214">
        <f>EAST!P236+WEST!P236+NORTH!P236+SOUTH!P236</f>
        <v>0</v>
      </c>
      <c r="Q236" s="1216">
        <f>EAST!Q236+WEST!Q236+NORTH!Q236+SOUTH!Q236</f>
        <v>0</v>
      </c>
      <c r="R236" s="1214">
        <f>EAST!R236+WEST!R236+NORTH!R236+SOUTH!R236</f>
        <v>0</v>
      </c>
      <c r="S236" s="1216">
        <f>EAST!S236+WEST!S236+NORTH!S236+SOUTH!S236</f>
        <v>0</v>
      </c>
      <c r="T236" s="1214"/>
      <c r="U236" s="1216">
        <f>EAST!U236+WEST!U236+NORTH!U236+SOUTH!U236</f>
        <v>0</v>
      </c>
      <c r="V236" s="1256"/>
      <c r="W236" s="1256"/>
      <c r="X236" s="1220"/>
      <c r="Y236" s="1211">
        <f>EAST!Y236+WEST!Y236+NORTH!Y236+SOUTH!Y236</f>
        <v>0</v>
      </c>
      <c r="Z236" s="1204">
        <f>EAST!Z236+WEST!Z236+NORTH!Z236+SOUTH!Z236</f>
        <v>0</v>
      </c>
      <c r="AA236" s="1211">
        <f>EAST!AA236+WEST!AA236+NORTH!AA236+SOUTH!AA236</f>
        <v>0</v>
      </c>
      <c r="AB236" s="1204">
        <f>EAST!AB236+WEST!AB236+NORTH!AB236+SOUTH!AB236</f>
        <v>0</v>
      </c>
      <c r="AC236" s="1218"/>
      <c r="AD236" s="1197" t="b">
        <f t="shared" si="126"/>
        <v>1</v>
      </c>
      <c r="AE236" s="1197" t="b">
        <f t="shared" si="127"/>
        <v>1</v>
      </c>
    </row>
    <row r="237" spans="1:31" s="1231" customFormat="1">
      <c r="A237" s="1200"/>
      <c r="B237" s="1208" t="s">
        <v>16</v>
      </c>
      <c r="C237" s="1214">
        <f>SUM(EAST:SOUTH!C237)</f>
        <v>0</v>
      </c>
      <c r="D237" s="1215">
        <f>SUM(EAST:SOUTH!D237)</f>
        <v>0</v>
      </c>
      <c r="E237" s="1214">
        <f>SUM(EAST:SOUTH!E237)</f>
        <v>0</v>
      </c>
      <c r="F237" s="1216">
        <f>SUM(EAST:SOUTH!F237)</f>
        <v>0</v>
      </c>
      <c r="G237" s="1217"/>
      <c r="H237" s="1217"/>
      <c r="I237" s="1214">
        <f t="shared" si="123"/>
        <v>0</v>
      </c>
      <c r="J237" s="1216">
        <f t="shared" si="124"/>
        <v>0</v>
      </c>
      <c r="K237" s="1239">
        <f t="shared" ref="K237:S237" si="145">SUM(K220:K236)</f>
        <v>0</v>
      </c>
      <c r="L237" s="1210">
        <f t="shared" si="145"/>
        <v>0</v>
      </c>
      <c r="M237" s="1239">
        <f t="shared" si="145"/>
        <v>0</v>
      </c>
      <c r="N237" s="1239">
        <f t="shared" si="145"/>
        <v>0</v>
      </c>
      <c r="O237" s="1239"/>
      <c r="P237" s="1239">
        <f t="shared" si="145"/>
        <v>0</v>
      </c>
      <c r="Q237" s="1210">
        <f t="shared" si="145"/>
        <v>0</v>
      </c>
      <c r="R237" s="1239">
        <f t="shared" si="145"/>
        <v>0</v>
      </c>
      <c r="S237" s="1210">
        <f t="shared" si="145"/>
        <v>0</v>
      </c>
      <c r="T237" s="1239"/>
      <c r="U237" s="1210">
        <f t="shared" ref="U237:W237" si="146">SUM(U220:U236)</f>
        <v>0</v>
      </c>
      <c r="V237" s="1239">
        <f t="shared" si="146"/>
        <v>0</v>
      </c>
      <c r="W237" s="1239">
        <f t="shared" si="146"/>
        <v>0</v>
      </c>
      <c r="X237" s="1239"/>
      <c r="Y237" s="1198">
        <f t="shared" ref="Y237:AB237" si="147">SUM(Y220:Y236)</f>
        <v>0</v>
      </c>
      <c r="Z237" s="1200">
        <f t="shared" si="147"/>
        <v>0</v>
      </c>
      <c r="AA237" s="1198">
        <f t="shared" si="147"/>
        <v>0</v>
      </c>
      <c r="AB237" s="1200">
        <f t="shared" si="147"/>
        <v>0</v>
      </c>
      <c r="AC237" s="1240"/>
      <c r="AD237" s="1197" t="b">
        <f t="shared" si="126"/>
        <v>1</v>
      </c>
      <c r="AE237" s="1197" t="b">
        <f t="shared" si="127"/>
        <v>1</v>
      </c>
    </row>
    <row r="238" spans="1:31" s="1231" customFormat="1">
      <c r="A238" s="1200"/>
      <c r="B238" s="1208" t="s">
        <v>38</v>
      </c>
      <c r="C238" s="1214">
        <f>SUM(EAST:SOUTH!C238)</f>
        <v>0</v>
      </c>
      <c r="D238" s="1215">
        <f>SUM(EAST:SOUTH!D238)</f>
        <v>0</v>
      </c>
      <c r="E238" s="1214">
        <f>SUM(EAST:SOUTH!E238)</f>
        <v>0</v>
      </c>
      <c r="F238" s="1216">
        <f>SUM(EAST:SOUTH!F238)</f>
        <v>0</v>
      </c>
      <c r="G238" s="1217"/>
      <c r="H238" s="1217"/>
      <c r="I238" s="1214">
        <f t="shared" si="123"/>
        <v>0</v>
      </c>
      <c r="J238" s="1216">
        <f t="shared" si="124"/>
        <v>0</v>
      </c>
      <c r="K238" s="1239">
        <f t="shared" ref="K238:S238" si="148">K237</f>
        <v>0</v>
      </c>
      <c r="L238" s="1210">
        <f t="shared" si="148"/>
        <v>0</v>
      </c>
      <c r="M238" s="1239">
        <f t="shared" si="148"/>
        <v>0</v>
      </c>
      <c r="N238" s="1239">
        <f t="shared" si="148"/>
        <v>0</v>
      </c>
      <c r="O238" s="1239"/>
      <c r="P238" s="1239">
        <f t="shared" si="148"/>
        <v>0</v>
      </c>
      <c r="Q238" s="1210">
        <f t="shared" si="148"/>
        <v>0</v>
      </c>
      <c r="R238" s="1239">
        <f t="shared" si="148"/>
        <v>0</v>
      </c>
      <c r="S238" s="1210">
        <f t="shared" si="148"/>
        <v>0</v>
      </c>
      <c r="T238" s="1239"/>
      <c r="U238" s="1210">
        <f t="shared" ref="U238:W238" si="149">U237</f>
        <v>0</v>
      </c>
      <c r="V238" s="1239">
        <f t="shared" si="149"/>
        <v>0</v>
      </c>
      <c r="W238" s="1239">
        <f t="shared" si="149"/>
        <v>0</v>
      </c>
      <c r="X238" s="1239"/>
      <c r="Y238" s="1198">
        <f t="shared" ref="Y238:AB238" si="150">Y237</f>
        <v>0</v>
      </c>
      <c r="Z238" s="1200">
        <f t="shared" si="150"/>
        <v>0</v>
      </c>
      <c r="AA238" s="1198">
        <f t="shared" si="150"/>
        <v>0</v>
      </c>
      <c r="AB238" s="1200">
        <f t="shared" si="150"/>
        <v>0</v>
      </c>
      <c r="AC238" s="1240"/>
      <c r="AD238" s="1197" t="b">
        <f t="shared" si="126"/>
        <v>1</v>
      </c>
      <c r="AE238" s="1197" t="b">
        <f t="shared" si="127"/>
        <v>1</v>
      </c>
    </row>
    <row r="239" spans="1:31" ht="58.5">
      <c r="A239" s="1204"/>
      <c r="B239" s="1205" t="s">
        <v>259</v>
      </c>
      <c r="C239" s="1214">
        <f>SUM(EAST:SOUTH!C239)</f>
        <v>0</v>
      </c>
      <c r="D239" s="1215">
        <f>SUM(EAST:SOUTH!D239)</f>
        <v>0</v>
      </c>
      <c r="E239" s="1214">
        <f>SUM(EAST:SOUTH!E239)</f>
        <v>0</v>
      </c>
      <c r="F239" s="1216">
        <f>SUM(EAST:SOUTH!F239)</f>
        <v>0</v>
      </c>
      <c r="G239" s="1217"/>
      <c r="H239" s="1217"/>
      <c r="I239" s="1214">
        <f t="shared" si="123"/>
        <v>0</v>
      </c>
      <c r="J239" s="1216">
        <f t="shared" si="124"/>
        <v>0</v>
      </c>
      <c r="K239" s="1214"/>
      <c r="L239" s="1216"/>
      <c r="M239" s="1208"/>
      <c r="N239" s="1208"/>
      <c r="O239" s="1202"/>
      <c r="P239" s="1214"/>
      <c r="Q239" s="1216"/>
      <c r="R239" s="1214"/>
      <c r="S239" s="1216"/>
      <c r="T239" s="1214"/>
      <c r="U239" s="1216"/>
      <c r="V239" s="1208"/>
      <c r="W239" s="1208"/>
      <c r="X239" s="1202"/>
      <c r="Y239" s="1211"/>
      <c r="Z239" s="1204"/>
      <c r="AA239" s="1211"/>
      <c r="AB239" s="1204"/>
      <c r="AC239" s="1218"/>
      <c r="AD239" s="1197" t="b">
        <f t="shared" si="126"/>
        <v>1</v>
      </c>
      <c r="AE239" s="1197" t="b">
        <f t="shared" si="127"/>
        <v>1</v>
      </c>
    </row>
    <row r="240" spans="1:31">
      <c r="A240" s="1204"/>
      <c r="B240" s="1205" t="s">
        <v>271</v>
      </c>
      <c r="C240" s="1214">
        <f>SUM(EAST:SOUTH!C240)</f>
        <v>0</v>
      </c>
      <c r="D240" s="1215">
        <f>SUM(EAST:SOUTH!D240)</f>
        <v>0</v>
      </c>
      <c r="E240" s="1214">
        <f>SUM(EAST:SOUTH!E240)</f>
        <v>0</v>
      </c>
      <c r="F240" s="1216">
        <f>SUM(EAST:SOUTH!F240)</f>
        <v>0</v>
      </c>
      <c r="G240" s="1217"/>
      <c r="H240" s="1217"/>
      <c r="I240" s="1214">
        <f t="shared" si="123"/>
        <v>0</v>
      </c>
      <c r="J240" s="1216">
        <f t="shared" si="124"/>
        <v>0</v>
      </c>
      <c r="K240" s="1214"/>
      <c r="L240" s="1216"/>
      <c r="M240" s="1208"/>
      <c r="N240" s="1208"/>
      <c r="O240" s="1202"/>
      <c r="P240" s="1214"/>
      <c r="Q240" s="1216"/>
      <c r="R240" s="1214"/>
      <c r="S240" s="1216"/>
      <c r="T240" s="1214"/>
      <c r="U240" s="1216"/>
      <c r="V240" s="1208"/>
      <c r="W240" s="1208"/>
      <c r="X240" s="1202"/>
      <c r="Y240" s="1211"/>
      <c r="Z240" s="1204"/>
      <c r="AA240" s="1211"/>
      <c r="AB240" s="1204"/>
      <c r="AC240" s="1218"/>
      <c r="AD240" s="1197" t="b">
        <f t="shared" si="126"/>
        <v>1</v>
      </c>
      <c r="AE240" s="1197" t="b">
        <f t="shared" si="127"/>
        <v>1</v>
      </c>
    </row>
    <row r="241" spans="1:31" ht="39">
      <c r="A241" s="1204">
        <f>+A233+0.01</f>
        <v>10.08</v>
      </c>
      <c r="B241" s="1213" t="s">
        <v>316</v>
      </c>
      <c r="C241" s="1214">
        <f>SUM(EAST:SOUTH!C241)</f>
        <v>126</v>
      </c>
      <c r="D241" s="1215">
        <f>SUM(EAST:SOUTH!D241)</f>
        <v>798.33600000000001</v>
      </c>
      <c r="E241" s="1214">
        <f>SUM(EAST:SOUTH!E241)</f>
        <v>126</v>
      </c>
      <c r="F241" s="1216">
        <f>SUM(EAST:SOUTH!F241)</f>
        <v>798.33600000000001</v>
      </c>
      <c r="G241" s="1217">
        <f t="shared" ref="G241" si="151">E241/C241</f>
        <v>1</v>
      </c>
      <c r="H241" s="1217">
        <f t="shared" ref="H241" si="152">F241/D241</f>
        <v>1</v>
      </c>
      <c r="I241" s="1214"/>
      <c r="J241" s="1216"/>
      <c r="K241" s="1214">
        <f>EAST!K241+WEST!K241+NORTH!K241+SOUTH!K241</f>
        <v>0</v>
      </c>
      <c r="L241" s="1216">
        <f>EAST!L241+WEST!L241+NORTH!L241+SOUTH!L241</f>
        <v>0</v>
      </c>
      <c r="M241" s="1219"/>
      <c r="N241" s="1219"/>
      <c r="O241" s="1220">
        <v>0.58079999999999998</v>
      </c>
      <c r="P241" s="1214">
        <f>EAST!P241+WEST!P241+NORTH!P241+SOUTH!P241</f>
        <v>126</v>
      </c>
      <c r="Q241" s="1216">
        <f>EAST!Q241+WEST!Q241+NORTH!Q241+SOUTH!Q241</f>
        <v>878.16960000000006</v>
      </c>
      <c r="R241" s="1214">
        <f>EAST!R241+WEST!R241+NORTH!R241+SOUTH!R241</f>
        <v>126</v>
      </c>
      <c r="S241" s="1216">
        <f>EAST!S241+WEST!S241+NORTH!S241+SOUTH!S241</f>
        <v>878.16960000000006</v>
      </c>
      <c r="T241" s="1214"/>
      <c r="U241" s="1216">
        <f>EAST!U241+WEST!U241+NORTH!U241+SOUTH!U241</f>
        <v>0</v>
      </c>
      <c r="V241" s="1219"/>
      <c r="W241" s="1219"/>
      <c r="X241" s="1220">
        <f>O241</f>
        <v>0.58079999999999998</v>
      </c>
      <c r="Y241" s="1211">
        <f>EAST!Y241+WEST!Y241+NORTH!Y241+SOUTH!Y241</f>
        <v>126</v>
      </c>
      <c r="Z241" s="1204">
        <f>EAST!Z241+WEST!Z241+NORTH!Z241+SOUTH!Z241</f>
        <v>878.16960000000006</v>
      </c>
      <c r="AA241" s="1211">
        <f>EAST!AA241+WEST!AA241+NORTH!AA241+SOUTH!AA241</f>
        <v>126</v>
      </c>
      <c r="AB241" s="1204">
        <f>EAST!AB241+WEST!AB241+NORTH!AB241+SOUTH!AB241</f>
        <v>878.16960000000006</v>
      </c>
      <c r="AC241" s="1218" t="s">
        <v>771</v>
      </c>
      <c r="AD241" s="1197" t="b">
        <f>+X241*Y241*12=Z241</f>
        <v>1</v>
      </c>
      <c r="AE241" s="1197" t="b">
        <f t="shared" si="127"/>
        <v>1</v>
      </c>
    </row>
    <row r="242" spans="1:31" ht="39">
      <c r="A242" s="1204">
        <v>10.09</v>
      </c>
      <c r="B242" s="1213" t="s">
        <v>317</v>
      </c>
      <c r="C242" s="1214">
        <f>SUM(EAST:SOUTH!C242)</f>
        <v>0</v>
      </c>
      <c r="D242" s="1215">
        <f>SUM(EAST:SOUTH!D242)</f>
        <v>0</v>
      </c>
      <c r="E242" s="1214">
        <f>SUM(EAST:SOUTH!E242)</f>
        <v>0</v>
      </c>
      <c r="F242" s="1216">
        <f>SUM(EAST:SOUTH!F242)</f>
        <v>0</v>
      </c>
      <c r="G242" s="1217"/>
      <c r="H242" s="1217"/>
      <c r="I242" s="1214">
        <f t="shared" si="123"/>
        <v>0</v>
      </c>
      <c r="J242" s="1216">
        <f t="shared" si="124"/>
        <v>0</v>
      </c>
      <c r="K242" s="1214">
        <f>EAST!K242+WEST!K242+NORTH!K242+SOUTH!K242</f>
        <v>0</v>
      </c>
      <c r="L242" s="1216">
        <f>EAST!L242+WEST!L242+NORTH!L242+SOUTH!L242</f>
        <v>0</v>
      </c>
      <c r="M242" s="1219"/>
      <c r="N242" s="1219"/>
      <c r="O242" s="1220"/>
      <c r="P242" s="1214">
        <f>EAST!P242+WEST!P242+NORTH!P242+SOUTH!P242</f>
        <v>0</v>
      </c>
      <c r="Q242" s="1216">
        <f>EAST!Q242+WEST!Q242+NORTH!Q242+SOUTH!Q242</f>
        <v>0</v>
      </c>
      <c r="R242" s="1214">
        <f>EAST!R242+WEST!R242+NORTH!R242+SOUTH!R242</f>
        <v>0</v>
      </c>
      <c r="S242" s="1216">
        <f>EAST!S242+WEST!S242+NORTH!S242+SOUTH!S242</f>
        <v>0</v>
      </c>
      <c r="T242" s="1214"/>
      <c r="U242" s="1216">
        <f>EAST!U242+WEST!U242+NORTH!U242+SOUTH!U242</f>
        <v>0</v>
      </c>
      <c r="V242" s="1219"/>
      <c r="W242" s="1219"/>
      <c r="X242" s="1220"/>
      <c r="Y242" s="1211">
        <f>EAST!Y242+WEST!Y242+NORTH!Y242+SOUTH!Y242</f>
        <v>0</v>
      </c>
      <c r="Z242" s="1204">
        <f>EAST!Z242+WEST!Z242+NORTH!Z242+SOUTH!Z242</f>
        <v>0</v>
      </c>
      <c r="AA242" s="1211">
        <f>EAST!AA242+WEST!AA242+NORTH!AA242+SOUTH!AA242</f>
        <v>0</v>
      </c>
      <c r="AB242" s="1204">
        <f>EAST!AB242+WEST!AB242+NORTH!AB242+SOUTH!AB242</f>
        <v>0</v>
      </c>
      <c r="AC242" s="1260"/>
      <c r="AD242" s="1197" t="b">
        <f t="shared" si="126"/>
        <v>1</v>
      </c>
      <c r="AE242" s="1197" t="b">
        <f t="shared" si="127"/>
        <v>1</v>
      </c>
    </row>
    <row r="243" spans="1:31" ht="39">
      <c r="A243" s="1204">
        <v>10.1</v>
      </c>
      <c r="B243" s="1255" t="s">
        <v>244</v>
      </c>
      <c r="C243" s="1214">
        <f>SUM(EAST:SOUTH!C243)</f>
        <v>0</v>
      </c>
      <c r="D243" s="1215">
        <f>SUM(EAST:SOUTH!D243)</f>
        <v>0</v>
      </c>
      <c r="E243" s="1214">
        <f>SUM(EAST:SOUTH!E243)</f>
        <v>0</v>
      </c>
      <c r="F243" s="1216">
        <f>SUM(EAST:SOUTH!F243)</f>
        <v>0</v>
      </c>
      <c r="G243" s="1217"/>
      <c r="H243" s="1217"/>
      <c r="I243" s="1214">
        <f t="shared" si="123"/>
        <v>0</v>
      </c>
      <c r="J243" s="1216">
        <f t="shared" si="124"/>
        <v>0</v>
      </c>
      <c r="K243" s="1214">
        <f>EAST!K243+WEST!K243+NORTH!K243+SOUTH!K243</f>
        <v>0</v>
      </c>
      <c r="L243" s="1216">
        <f>EAST!L243+WEST!L243+NORTH!L243+SOUTH!L243</f>
        <v>0</v>
      </c>
      <c r="M243" s="1256"/>
      <c r="N243" s="1256"/>
      <c r="O243" s="1220"/>
      <c r="P243" s="1214">
        <f>EAST!P243+WEST!P243+NORTH!P243+SOUTH!P243</f>
        <v>0</v>
      </c>
      <c r="Q243" s="1216">
        <f>EAST!Q243+WEST!Q243+NORTH!Q243+SOUTH!Q243</f>
        <v>0</v>
      </c>
      <c r="R243" s="1214">
        <f>EAST!R243+WEST!R243+NORTH!R243+SOUTH!R243</f>
        <v>0</v>
      </c>
      <c r="S243" s="1216">
        <f>EAST!S243+WEST!S243+NORTH!S243+SOUTH!S243</f>
        <v>0</v>
      </c>
      <c r="T243" s="1214"/>
      <c r="U243" s="1216">
        <f>EAST!U243+WEST!U243+NORTH!U243+SOUTH!U243</f>
        <v>0</v>
      </c>
      <c r="V243" s="1256"/>
      <c r="W243" s="1256"/>
      <c r="X243" s="1220"/>
      <c r="Y243" s="1211">
        <f>EAST!Y243+WEST!Y243+NORTH!Y243+SOUTH!Y243</f>
        <v>0</v>
      </c>
      <c r="Z243" s="1204">
        <f>EAST!Z243+WEST!Z243+NORTH!Z243+SOUTH!Z243</f>
        <v>0</v>
      </c>
      <c r="AA243" s="1211">
        <f>EAST!AA243+WEST!AA243+NORTH!AA243+SOUTH!AA243</f>
        <v>0</v>
      </c>
      <c r="AB243" s="1204">
        <f>EAST!AB243+WEST!AB243+NORTH!AB243+SOUTH!AB243</f>
        <v>0</v>
      </c>
      <c r="AC243" s="1218"/>
      <c r="AD243" s="1197" t="b">
        <f t="shared" si="126"/>
        <v>1</v>
      </c>
      <c r="AE243" s="1197" t="b">
        <f t="shared" si="127"/>
        <v>1</v>
      </c>
    </row>
    <row r="244" spans="1:31">
      <c r="A244" s="1204"/>
      <c r="B244" s="1205" t="s">
        <v>242</v>
      </c>
      <c r="C244" s="1214">
        <f>SUM(EAST:SOUTH!C244)</f>
        <v>0</v>
      </c>
      <c r="D244" s="1215">
        <f>SUM(EAST:SOUTH!D244)</f>
        <v>0</v>
      </c>
      <c r="E244" s="1214">
        <f>SUM(EAST:SOUTH!E244)</f>
        <v>0</v>
      </c>
      <c r="F244" s="1216">
        <f>SUM(EAST:SOUTH!F244)</f>
        <v>0</v>
      </c>
      <c r="G244" s="1217"/>
      <c r="H244" s="1217"/>
      <c r="I244" s="1214">
        <f t="shared" si="123"/>
        <v>0</v>
      </c>
      <c r="J244" s="1216">
        <f t="shared" si="124"/>
        <v>0</v>
      </c>
      <c r="K244" s="1214">
        <f>EAST!K244+WEST!K244+NORTH!K244+SOUTH!K244</f>
        <v>0</v>
      </c>
      <c r="L244" s="1216">
        <f>EAST!L244+WEST!L244+NORTH!L244+SOUTH!L244</f>
        <v>0</v>
      </c>
      <c r="M244" s="1208"/>
      <c r="N244" s="1208"/>
      <c r="O244" s="1202"/>
      <c r="P244" s="1214">
        <f>EAST!P244+WEST!P244+NORTH!P244+SOUTH!P244</f>
        <v>0</v>
      </c>
      <c r="Q244" s="1216">
        <f>EAST!Q244+WEST!Q244+NORTH!Q244+SOUTH!Q244</f>
        <v>0</v>
      </c>
      <c r="R244" s="1214">
        <f>EAST!R244+WEST!R244+NORTH!R244+SOUTH!R244</f>
        <v>0</v>
      </c>
      <c r="S244" s="1216">
        <f>EAST!S244+WEST!S244+NORTH!S244+SOUTH!S244</f>
        <v>0</v>
      </c>
      <c r="T244" s="1214"/>
      <c r="U244" s="1216">
        <f>EAST!U244+WEST!U244+NORTH!U244+SOUTH!U244</f>
        <v>0</v>
      </c>
      <c r="V244" s="1208"/>
      <c r="W244" s="1208"/>
      <c r="X244" s="1202"/>
      <c r="Y244" s="1211">
        <f>EAST!Y244+WEST!Y244+NORTH!Y244+SOUTH!Y244</f>
        <v>0</v>
      </c>
      <c r="Z244" s="1204">
        <f>EAST!Z244+WEST!Z244+NORTH!Z244+SOUTH!Z244</f>
        <v>0</v>
      </c>
      <c r="AA244" s="1211">
        <f>EAST!AA244+WEST!AA244+NORTH!AA244+SOUTH!AA244</f>
        <v>0</v>
      </c>
      <c r="AB244" s="1204">
        <f>EAST!AB244+WEST!AB244+NORTH!AB244+SOUTH!AB244</f>
        <v>0</v>
      </c>
      <c r="AC244" s="1218"/>
      <c r="AD244" s="1197" t="b">
        <f t="shared" si="126"/>
        <v>1</v>
      </c>
      <c r="AE244" s="1197" t="b">
        <f t="shared" si="127"/>
        <v>1</v>
      </c>
    </row>
    <row r="245" spans="1:31" ht="58.5">
      <c r="A245" s="1204">
        <f>+A243+0.01</f>
        <v>10.11</v>
      </c>
      <c r="B245" s="1255" t="s">
        <v>311</v>
      </c>
      <c r="C245" s="1214">
        <f>SUM(EAST:SOUTH!C245)</f>
        <v>0</v>
      </c>
      <c r="D245" s="1215">
        <f>SUM(EAST:SOUTH!D245)</f>
        <v>0</v>
      </c>
      <c r="E245" s="1214">
        <f>SUM(EAST:SOUTH!E245)</f>
        <v>0</v>
      </c>
      <c r="F245" s="1216">
        <f>SUM(EAST:SOUTH!F245)</f>
        <v>0</v>
      </c>
      <c r="G245" s="1217"/>
      <c r="H245" s="1217"/>
      <c r="I245" s="1214">
        <f t="shared" si="123"/>
        <v>0</v>
      </c>
      <c r="J245" s="1216">
        <f t="shared" si="124"/>
        <v>0</v>
      </c>
      <c r="K245" s="1214">
        <f>EAST!K245+WEST!K245+NORTH!K245+SOUTH!K245</f>
        <v>0</v>
      </c>
      <c r="L245" s="1216">
        <f>EAST!L245+WEST!L245+NORTH!L245+SOUTH!L245</f>
        <v>0</v>
      </c>
      <c r="M245" s="1256"/>
      <c r="N245" s="1256"/>
      <c r="O245" s="1257"/>
      <c r="P245" s="1214">
        <f>EAST!P245+WEST!P245+NORTH!P245+SOUTH!P245</f>
        <v>0</v>
      </c>
      <c r="Q245" s="1216">
        <f>EAST!Q245+WEST!Q245+NORTH!Q245+SOUTH!Q245</f>
        <v>0</v>
      </c>
      <c r="R245" s="1214">
        <f>EAST!R245+WEST!R245+NORTH!R245+SOUTH!R245</f>
        <v>0</v>
      </c>
      <c r="S245" s="1216">
        <f>EAST!S245+WEST!S245+NORTH!S245+SOUTH!S245</f>
        <v>0</v>
      </c>
      <c r="T245" s="1214"/>
      <c r="U245" s="1216">
        <f>EAST!U245+WEST!U245+NORTH!U245+SOUTH!U245</f>
        <v>0</v>
      </c>
      <c r="V245" s="1256"/>
      <c r="W245" s="1256"/>
      <c r="X245" s="1257"/>
      <c r="Y245" s="1211">
        <f>EAST!Y245+WEST!Y245+NORTH!Y245+SOUTH!Y245</f>
        <v>0</v>
      </c>
      <c r="Z245" s="1204">
        <f>EAST!Z245+WEST!Z245+NORTH!Z245+SOUTH!Z245</f>
        <v>0</v>
      </c>
      <c r="AA245" s="1211">
        <f>EAST!AA245+WEST!AA245+NORTH!AA245+SOUTH!AA245</f>
        <v>0</v>
      </c>
      <c r="AB245" s="1204">
        <f>EAST!AB245+WEST!AB245+NORTH!AB245+SOUTH!AB245</f>
        <v>0</v>
      </c>
      <c r="AC245" s="1218"/>
      <c r="AD245" s="1197" t="b">
        <f t="shared" si="126"/>
        <v>1</v>
      </c>
      <c r="AE245" s="1197" t="b">
        <f t="shared" si="127"/>
        <v>1</v>
      </c>
    </row>
    <row r="246" spans="1:31" ht="39">
      <c r="A246" s="1204"/>
      <c r="B246" s="1258" t="s">
        <v>54</v>
      </c>
      <c r="C246" s="1214">
        <f>SUM(EAST:SOUTH!C246)</f>
        <v>41</v>
      </c>
      <c r="D246" s="1215">
        <f>SUM(EAST:SOUTH!D246)</f>
        <v>297.65999999999997</v>
      </c>
      <c r="E246" s="1214">
        <f>SUM(EAST:SOUTH!E246)</f>
        <v>41</v>
      </c>
      <c r="F246" s="1216">
        <f>SUM(EAST:SOUTH!F246)</f>
        <v>297.65999999999997</v>
      </c>
      <c r="G246" s="1217">
        <f t="shared" si="136"/>
        <v>1</v>
      </c>
      <c r="H246" s="1217">
        <f t="shared" si="137"/>
        <v>1</v>
      </c>
      <c r="I246" s="1214">
        <f>EAST!I246+WEST!I246+NORTH!I246+SOUTH!I246</f>
        <v>0</v>
      </c>
      <c r="J246" s="1216">
        <f>EAST!J246+WEST!J246+NORTH!J246+SOUTH!J246</f>
        <v>0</v>
      </c>
      <c r="K246" s="1214">
        <f>EAST!K246+WEST!K246+NORTH!K246+SOUTH!K246</f>
        <v>0</v>
      </c>
      <c r="L246" s="1216">
        <f>EAST!L246+WEST!L246+NORTH!L246+SOUTH!L246</f>
        <v>0</v>
      </c>
      <c r="M246" s="1259"/>
      <c r="N246" s="1259"/>
      <c r="O246" s="1257">
        <v>0.66549999999999998</v>
      </c>
      <c r="P246" s="1214">
        <f>EAST!P246+WEST!P246+NORTH!P246+SOUTH!P246</f>
        <v>41</v>
      </c>
      <c r="Q246" s="1216">
        <f>EAST!Q246+WEST!Q246+NORTH!Q246+SOUTH!Q246</f>
        <v>327.42599999999993</v>
      </c>
      <c r="R246" s="1214">
        <f>EAST!R246+WEST!R246+NORTH!R246+SOUTH!R246</f>
        <v>41</v>
      </c>
      <c r="S246" s="1216">
        <f>EAST!S246+WEST!S246+NORTH!S246+SOUTH!S246</f>
        <v>327.42599999999993</v>
      </c>
      <c r="T246" s="1214"/>
      <c r="U246" s="1216">
        <f>EAST!U246+WEST!U246+NORTH!U246+SOUTH!U246</f>
        <v>0</v>
      </c>
      <c r="V246" s="1259"/>
      <c r="W246" s="1259"/>
      <c r="X246" s="1220">
        <f t="shared" ref="X246:X247" si="153">O246</f>
        <v>0.66549999999999998</v>
      </c>
      <c r="Y246" s="1211">
        <f>EAST!Y246+WEST!Y246+NORTH!Y246+SOUTH!Y246</f>
        <v>41</v>
      </c>
      <c r="Z246" s="1204">
        <f>EAST!Z246+WEST!Z246+NORTH!Z246+SOUTH!Z246</f>
        <v>327.42599999999993</v>
      </c>
      <c r="AA246" s="1211">
        <f>EAST!AA246+WEST!AA246+NORTH!AA246+SOUTH!AA246</f>
        <v>41</v>
      </c>
      <c r="AB246" s="1204">
        <f>EAST!AB246+WEST!AB246+NORTH!AB246+SOUTH!AB246</f>
        <v>327.42599999999993</v>
      </c>
      <c r="AC246" s="1218" t="s">
        <v>771</v>
      </c>
      <c r="AD246" s="1197" t="b">
        <f>+X246*Y246*12=Z246</f>
        <v>1</v>
      </c>
      <c r="AE246" s="1197" t="b">
        <f t="shared" si="127"/>
        <v>1</v>
      </c>
    </row>
    <row r="247" spans="1:31" ht="39">
      <c r="A247" s="1204"/>
      <c r="B247" s="1258" t="s">
        <v>55</v>
      </c>
      <c r="C247" s="1214">
        <f>SUM(EAST:SOUTH!C247)</f>
        <v>41</v>
      </c>
      <c r="D247" s="1215">
        <f>SUM(EAST:SOUTH!D247)</f>
        <v>297.65999999999997</v>
      </c>
      <c r="E247" s="1214">
        <f>SUM(EAST:SOUTH!E247)</f>
        <v>41</v>
      </c>
      <c r="F247" s="1216">
        <f>SUM(EAST:SOUTH!F247)</f>
        <v>297.65999999999997</v>
      </c>
      <c r="G247" s="1217">
        <f t="shared" si="136"/>
        <v>1</v>
      </c>
      <c r="H247" s="1217">
        <f t="shared" si="137"/>
        <v>1</v>
      </c>
      <c r="I247" s="1214">
        <f>EAST!I247+WEST!I247+NORTH!I247+SOUTH!I247</f>
        <v>0</v>
      </c>
      <c r="J247" s="1216">
        <f>EAST!J247+WEST!J247+NORTH!J247+SOUTH!J247</f>
        <v>0</v>
      </c>
      <c r="K247" s="1214">
        <f>EAST!K247+WEST!K247+NORTH!K247+SOUTH!K247</f>
        <v>0</v>
      </c>
      <c r="L247" s="1216">
        <f>EAST!L247+WEST!L247+NORTH!L247+SOUTH!L247</f>
        <v>0</v>
      </c>
      <c r="M247" s="1259"/>
      <c r="N247" s="1259"/>
      <c r="O247" s="1257">
        <v>0.66549999999999998</v>
      </c>
      <c r="P247" s="1214">
        <f>EAST!P247+WEST!P247+NORTH!P247+SOUTH!P247</f>
        <v>41</v>
      </c>
      <c r="Q247" s="1216">
        <f>EAST!Q247+WEST!Q247+NORTH!Q247+SOUTH!Q247</f>
        <v>327.42599999999993</v>
      </c>
      <c r="R247" s="1214">
        <f>EAST!R247+WEST!R247+NORTH!R247+SOUTH!R247</f>
        <v>41</v>
      </c>
      <c r="S247" s="1216">
        <f>EAST!S247+WEST!S247+NORTH!S247+SOUTH!S247</f>
        <v>327.42599999999993</v>
      </c>
      <c r="T247" s="1214"/>
      <c r="U247" s="1216">
        <f>EAST!U247+WEST!U247+NORTH!U247+SOUTH!U247</f>
        <v>0</v>
      </c>
      <c r="V247" s="1259"/>
      <c r="W247" s="1259"/>
      <c r="X247" s="1220">
        <f t="shared" si="153"/>
        <v>0.66549999999999998</v>
      </c>
      <c r="Y247" s="1211">
        <f>EAST!Y247+WEST!Y247+NORTH!Y247+SOUTH!Y247</f>
        <v>41</v>
      </c>
      <c r="Z247" s="1204">
        <f>EAST!Z247+WEST!Z247+NORTH!Z247+SOUTH!Z247</f>
        <v>327.42599999999993</v>
      </c>
      <c r="AA247" s="1211">
        <f>EAST!AA247+WEST!AA247+NORTH!AA247+SOUTH!AA247</f>
        <v>41</v>
      </c>
      <c r="AB247" s="1204">
        <f>EAST!AB247+WEST!AB247+NORTH!AB247+SOUTH!AB247</f>
        <v>327.42599999999993</v>
      </c>
      <c r="AC247" s="1218" t="s">
        <v>771</v>
      </c>
      <c r="AD247" s="1197" t="b">
        <f>+X247*Y247*12=Z247</f>
        <v>1</v>
      </c>
      <c r="AE247" s="1197" t="b">
        <f t="shared" si="127"/>
        <v>1</v>
      </c>
    </row>
    <row r="248" spans="1:31">
      <c r="A248" s="1204"/>
      <c r="B248" s="1258" t="s">
        <v>56</v>
      </c>
      <c r="C248" s="1214">
        <f>SUM(EAST:SOUTH!C248)</f>
        <v>0</v>
      </c>
      <c r="D248" s="1215">
        <f>SUM(EAST:SOUTH!D248)</f>
        <v>0</v>
      </c>
      <c r="E248" s="1214">
        <f>SUM(EAST:SOUTH!E248)</f>
        <v>0</v>
      </c>
      <c r="F248" s="1216">
        <f>SUM(EAST:SOUTH!F248)</f>
        <v>0</v>
      </c>
      <c r="G248" s="1217"/>
      <c r="H248" s="1217"/>
      <c r="I248" s="1214">
        <f t="shared" si="123"/>
        <v>0</v>
      </c>
      <c r="J248" s="1216">
        <f t="shared" si="124"/>
        <v>0</v>
      </c>
      <c r="K248" s="1214">
        <f>EAST!K248+WEST!K248+NORTH!K248+SOUTH!K248</f>
        <v>0</v>
      </c>
      <c r="L248" s="1216">
        <f>EAST!L248+WEST!L248+NORTH!L248+SOUTH!L248</f>
        <v>0</v>
      </c>
      <c r="M248" s="1259"/>
      <c r="N248" s="1259"/>
      <c r="O248" s="1257"/>
      <c r="P248" s="1214">
        <f>EAST!P248+WEST!P248+NORTH!P248+SOUTH!P248</f>
        <v>0</v>
      </c>
      <c r="Q248" s="1216">
        <f>EAST!Q248+WEST!Q248+NORTH!Q248+SOUTH!Q248</f>
        <v>0</v>
      </c>
      <c r="R248" s="1214">
        <f>EAST!R248+WEST!R248+NORTH!R248+SOUTH!R248</f>
        <v>0</v>
      </c>
      <c r="S248" s="1216">
        <f>EAST!S248+WEST!S248+NORTH!S248+SOUTH!S248</f>
        <v>0</v>
      </c>
      <c r="T248" s="1214"/>
      <c r="U248" s="1216">
        <f>EAST!U248+WEST!U248+NORTH!U248+SOUTH!U248</f>
        <v>0</v>
      </c>
      <c r="V248" s="1259"/>
      <c r="W248" s="1259"/>
      <c r="X248" s="1257"/>
      <c r="Y248" s="1211">
        <f>EAST!Y248+WEST!Y248+NORTH!Y248+SOUTH!Y248</f>
        <v>0</v>
      </c>
      <c r="Z248" s="1204">
        <f>EAST!Z248+WEST!Z248+NORTH!Z248+SOUTH!Z248</f>
        <v>0</v>
      </c>
      <c r="AA248" s="1211">
        <f>EAST!AA248+WEST!AA248+NORTH!AA248+SOUTH!AA248</f>
        <v>0</v>
      </c>
      <c r="AB248" s="1204">
        <f>EAST!AB248+WEST!AB248+NORTH!AB248+SOUTH!AB248</f>
        <v>0</v>
      </c>
      <c r="AC248" s="1218"/>
      <c r="AD248" s="1197" t="b">
        <f t="shared" si="126"/>
        <v>1</v>
      </c>
      <c r="AE248" s="1197" t="b">
        <f t="shared" si="127"/>
        <v>1</v>
      </c>
    </row>
    <row r="249" spans="1:31" ht="58.5">
      <c r="A249" s="1204">
        <f>+A245+0.01</f>
        <v>10.119999999999999</v>
      </c>
      <c r="B249" s="1255" t="s">
        <v>312</v>
      </c>
      <c r="C249" s="1214">
        <f>SUM(EAST:SOUTH!C249)</f>
        <v>0</v>
      </c>
      <c r="D249" s="1215">
        <f>SUM(EAST:SOUTH!D249)</f>
        <v>0</v>
      </c>
      <c r="E249" s="1214">
        <f>SUM(EAST:SOUTH!E249)</f>
        <v>0</v>
      </c>
      <c r="F249" s="1216">
        <f>SUM(EAST:SOUTH!F249)</f>
        <v>0</v>
      </c>
      <c r="G249" s="1217"/>
      <c r="H249" s="1217"/>
      <c r="I249" s="1214">
        <f t="shared" si="123"/>
        <v>0</v>
      </c>
      <c r="J249" s="1216">
        <f t="shared" si="124"/>
        <v>0</v>
      </c>
      <c r="K249" s="1214">
        <f>EAST!K249+WEST!K249+NORTH!K249+SOUTH!K249</f>
        <v>0</v>
      </c>
      <c r="L249" s="1216">
        <f>EAST!L249+WEST!L249+NORTH!L249+SOUTH!L249</f>
        <v>0</v>
      </c>
      <c r="M249" s="1259"/>
      <c r="N249" s="1259"/>
      <c r="O249" s="1257"/>
      <c r="P249" s="1214">
        <f>EAST!P249+WEST!P249+NORTH!P249+SOUTH!P249</f>
        <v>0</v>
      </c>
      <c r="Q249" s="1216">
        <f>EAST!Q249+WEST!Q249+NORTH!Q249+SOUTH!Q249</f>
        <v>0</v>
      </c>
      <c r="R249" s="1214">
        <f>EAST!R249+WEST!R249+NORTH!R249+SOUTH!R249</f>
        <v>0</v>
      </c>
      <c r="S249" s="1216">
        <f>EAST!S249+WEST!S249+NORTH!S249+SOUTH!S249</f>
        <v>0</v>
      </c>
      <c r="T249" s="1214"/>
      <c r="U249" s="1216">
        <f>EAST!U249+WEST!U249+NORTH!U249+SOUTH!U249</f>
        <v>0</v>
      </c>
      <c r="V249" s="1259"/>
      <c r="W249" s="1259"/>
      <c r="X249" s="1257"/>
      <c r="Y249" s="1211">
        <f>EAST!Y249+WEST!Y249+NORTH!Y249+SOUTH!Y249</f>
        <v>0</v>
      </c>
      <c r="Z249" s="1204">
        <f>EAST!Z249+WEST!Z249+NORTH!Z249+SOUTH!Z249</f>
        <v>0</v>
      </c>
      <c r="AA249" s="1211">
        <f>EAST!AA249+WEST!AA249+NORTH!AA249+SOUTH!AA249</f>
        <v>0</v>
      </c>
      <c r="AB249" s="1204">
        <f>EAST!AB249+WEST!AB249+NORTH!AB249+SOUTH!AB249</f>
        <v>0</v>
      </c>
      <c r="AC249" s="1218"/>
      <c r="AD249" s="1197" t="b">
        <f t="shared" si="126"/>
        <v>1</v>
      </c>
      <c r="AE249" s="1197" t="b">
        <f t="shared" si="127"/>
        <v>1</v>
      </c>
    </row>
    <row r="250" spans="1:31" ht="39">
      <c r="A250" s="1204"/>
      <c r="B250" s="1258" t="s">
        <v>54</v>
      </c>
      <c r="C250" s="1214">
        <f>SUM(EAST:SOUTH!C250)</f>
        <v>52</v>
      </c>
      <c r="D250" s="1215">
        <f>SUM(EAST:SOUTH!D250)</f>
        <v>74.88</v>
      </c>
      <c r="E250" s="1214">
        <f>SUM(EAST:SOUTH!E250)</f>
        <v>52</v>
      </c>
      <c r="F250" s="1216">
        <f>SUM(EAST:SOUTH!F250)</f>
        <v>74.88</v>
      </c>
      <c r="G250" s="1217">
        <f t="shared" si="136"/>
        <v>1</v>
      </c>
      <c r="H250" s="1217">
        <f t="shared" si="137"/>
        <v>1</v>
      </c>
      <c r="I250" s="1214">
        <f>EAST!I250+WEST!I250+NORTH!I250+SOUTH!I250</f>
        <v>0</v>
      </c>
      <c r="J250" s="1216">
        <f>EAST!J250+WEST!J250+NORTH!J250+SOUTH!J250</f>
        <v>0</v>
      </c>
      <c r="K250" s="1214">
        <f>EAST!K250+WEST!K250+NORTH!K250+SOUTH!K250</f>
        <v>0</v>
      </c>
      <c r="L250" s="1216">
        <f>EAST!L250+WEST!L250+NORTH!L250+SOUTH!L250</f>
        <v>0</v>
      </c>
      <c r="M250" s="1259"/>
      <c r="N250" s="1259"/>
      <c r="O250" s="1257">
        <v>0.12</v>
      </c>
      <c r="P250" s="1214">
        <f>EAST!P250+WEST!P250+NORTH!P250+SOUTH!P250</f>
        <v>52</v>
      </c>
      <c r="Q250" s="1216">
        <f>EAST!Q250+WEST!Q250+NORTH!Q250+SOUTH!Q250</f>
        <v>74.88</v>
      </c>
      <c r="R250" s="1214">
        <f>EAST!R250+WEST!R250+NORTH!R250+SOUTH!R250</f>
        <v>52</v>
      </c>
      <c r="S250" s="1216">
        <f>EAST!S250+WEST!S250+NORTH!S250+SOUTH!S250</f>
        <v>74.88</v>
      </c>
      <c r="T250" s="1214"/>
      <c r="U250" s="1216">
        <f>EAST!U250+WEST!U250+NORTH!U250+SOUTH!U250</f>
        <v>0</v>
      </c>
      <c r="V250" s="1259"/>
      <c r="W250" s="1259"/>
      <c r="X250" s="1220">
        <f t="shared" ref="X250:X253" si="154">O250</f>
        <v>0.12</v>
      </c>
      <c r="Y250" s="1211">
        <f>EAST!Y250+WEST!Y250+NORTH!Y250+SOUTH!Y250</f>
        <v>52</v>
      </c>
      <c r="Z250" s="1204">
        <f>EAST!Z250+WEST!Z250+NORTH!Z250+SOUTH!Z250</f>
        <v>74.88</v>
      </c>
      <c r="AA250" s="1211">
        <f>EAST!AA250+WEST!AA250+NORTH!AA250+SOUTH!AA250</f>
        <v>52</v>
      </c>
      <c r="AB250" s="1204">
        <f>EAST!AB250+WEST!AB250+NORTH!AB250+SOUTH!AB250</f>
        <v>74.88</v>
      </c>
      <c r="AC250" s="1218" t="s">
        <v>771</v>
      </c>
      <c r="AD250" s="1197" t="b">
        <f>+X250*Y250*12=Z250</f>
        <v>1</v>
      </c>
      <c r="AE250" s="1197" t="b">
        <f t="shared" si="127"/>
        <v>1</v>
      </c>
    </row>
    <row r="251" spans="1:31" ht="39">
      <c r="A251" s="1204"/>
      <c r="B251" s="1258" t="s">
        <v>55</v>
      </c>
      <c r="C251" s="1214">
        <f>SUM(EAST:SOUTH!C251)</f>
        <v>52</v>
      </c>
      <c r="D251" s="1215">
        <f>SUM(EAST:SOUTH!D251)</f>
        <v>74.88</v>
      </c>
      <c r="E251" s="1214">
        <f>SUM(EAST:SOUTH!E251)</f>
        <v>52</v>
      </c>
      <c r="F251" s="1216">
        <f>SUM(EAST:SOUTH!F251)</f>
        <v>74.88</v>
      </c>
      <c r="G251" s="1217">
        <f t="shared" si="136"/>
        <v>1</v>
      </c>
      <c r="H251" s="1217">
        <f t="shared" si="137"/>
        <v>1</v>
      </c>
      <c r="I251" s="1214">
        <f>EAST!I251+WEST!I251+NORTH!I251+SOUTH!I251</f>
        <v>0</v>
      </c>
      <c r="J251" s="1216">
        <f>EAST!J251+WEST!J251+NORTH!J251+SOUTH!J251</f>
        <v>0</v>
      </c>
      <c r="K251" s="1214">
        <f>EAST!K251+WEST!K251+NORTH!K251+SOUTH!K251</f>
        <v>0</v>
      </c>
      <c r="L251" s="1216">
        <f>EAST!L251+WEST!L251+NORTH!L251+SOUTH!L251</f>
        <v>0</v>
      </c>
      <c r="M251" s="1259"/>
      <c r="N251" s="1259"/>
      <c r="O251" s="1257">
        <v>0.12</v>
      </c>
      <c r="P251" s="1214">
        <f>EAST!P251+WEST!P251+NORTH!P251+SOUTH!P251</f>
        <v>52</v>
      </c>
      <c r="Q251" s="1216">
        <f>EAST!Q251+WEST!Q251+NORTH!Q251+SOUTH!Q251</f>
        <v>74.88</v>
      </c>
      <c r="R251" s="1214">
        <f>EAST!R251+WEST!R251+NORTH!R251+SOUTH!R251</f>
        <v>52</v>
      </c>
      <c r="S251" s="1216">
        <f>EAST!S251+WEST!S251+NORTH!S251+SOUTH!S251</f>
        <v>74.88</v>
      </c>
      <c r="T251" s="1214"/>
      <c r="U251" s="1216">
        <f>EAST!U251+WEST!U251+NORTH!U251+SOUTH!U251</f>
        <v>0</v>
      </c>
      <c r="V251" s="1259"/>
      <c r="W251" s="1259"/>
      <c r="X251" s="1220">
        <f t="shared" si="154"/>
        <v>0.12</v>
      </c>
      <c r="Y251" s="1211">
        <f>EAST!Y251+WEST!Y251+NORTH!Y251+SOUTH!Y251</f>
        <v>52</v>
      </c>
      <c r="Z251" s="1204">
        <f>EAST!Z251+WEST!Z251+NORTH!Z251+SOUTH!Z251</f>
        <v>74.88</v>
      </c>
      <c r="AA251" s="1211">
        <f>EAST!AA251+WEST!AA251+NORTH!AA251+SOUTH!AA251</f>
        <v>52</v>
      </c>
      <c r="AB251" s="1204">
        <f>EAST!AB251+WEST!AB251+NORTH!AB251+SOUTH!AB251</f>
        <v>74.88</v>
      </c>
      <c r="AC251" s="1218" t="s">
        <v>771</v>
      </c>
      <c r="AD251" s="1197" t="b">
        <f>+X251*Y251*12=Z251</f>
        <v>1</v>
      </c>
      <c r="AE251" s="1197" t="b">
        <f t="shared" si="127"/>
        <v>1</v>
      </c>
    </row>
    <row r="252" spans="1:31" ht="39">
      <c r="A252" s="1204"/>
      <c r="B252" s="1258" t="s">
        <v>56</v>
      </c>
      <c r="C252" s="1214">
        <f>SUM(EAST:SOUTH!C252)</f>
        <v>52</v>
      </c>
      <c r="D252" s="1215">
        <f>SUM(EAST:SOUTH!D252)</f>
        <v>74.88</v>
      </c>
      <c r="E252" s="1214">
        <f>SUM(EAST:SOUTH!E252)</f>
        <v>52</v>
      </c>
      <c r="F252" s="1216">
        <f>SUM(EAST:SOUTH!F252)</f>
        <v>74.88</v>
      </c>
      <c r="G252" s="1217"/>
      <c r="H252" s="1217"/>
      <c r="I252" s="1214">
        <f t="shared" si="123"/>
        <v>0</v>
      </c>
      <c r="J252" s="1216">
        <f t="shared" si="124"/>
        <v>0</v>
      </c>
      <c r="K252" s="1214">
        <f>EAST!K252+WEST!K252+NORTH!K252+SOUTH!K252</f>
        <v>0</v>
      </c>
      <c r="L252" s="1216">
        <f>EAST!L252+WEST!L252+NORTH!L252+SOUTH!L252</f>
        <v>0</v>
      </c>
      <c r="M252" s="1259"/>
      <c r="N252" s="1259"/>
      <c r="O252" s="1257">
        <v>0.12</v>
      </c>
      <c r="P252" s="1214">
        <f>EAST!P252+WEST!P252+NORTH!P252+SOUTH!P252</f>
        <v>52</v>
      </c>
      <c r="Q252" s="1216">
        <f>EAST!Q252+WEST!Q252+NORTH!Q252+SOUTH!Q252</f>
        <v>74.88</v>
      </c>
      <c r="R252" s="1214">
        <f>EAST!R252+WEST!R252+NORTH!R252+SOUTH!R252</f>
        <v>52</v>
      </c>
      <c r="S252" s="1216">
        <f>EAST!S252+WEST!S252+NORTH!S252+SOUTH!S252</f>
        <v>74.88</v>
      </c>
      <c r="T252" s="1214"/>
      <c r="U252" s="1216">
        <f>EAST!U252+WEST!U252+NORTH!U252+SOUTH!U252</f>
        <v>0</v>
      </c>
      <c r="V252" s="1259"/>
      <c r="W252" s="1259"/>
      <c r="X252" s="1220">
        <f t="shared" si="154"/>
        <v>0.12</v>
      </c>
      <c r="Y252" s="1211">
        <f>EAST!Y252+WEST!Y252+NORTH!Y252+SOUTH!Y252</f>
        <v>52</v>
      </c>
      <c r="Z252" s="1204">
        <f>EAST!Z252+WEST!Z252+NORTH!Z252+SOUTH!Z252</f>
        <v>74.88</v>
      </c>
      <c r="AA252" s="1211">
        <f>EAST!AA252+WEST!AA252+NORTH!AA252+SOUTH!AA252</f>
        <v>52</v>
      </c>
      <c r="AB252" s="1204">
        <f>EAST!AB252+WEST!AB252+NORTH!AB252+SOUTH!AB252</f>
        <v>74.88</v>
      </c>
      <c r="AC252" s="1218" t="s">
        <v>771</v>
      </c>
      <c r="AD252" s="1197" t="b">
        <f>+X252*Y252*12=Z252</f>
        <v>1</v>
      </c>
      <c r="AE252" s="1197" t="b">
        <f t="shared" si="127"/>
        <v>1</v>
      </c>
    </row>
    <row r="253" spans="1:31" ht="78">
      <c r="A253" s="1204">
        <f>+A249+0.01</f>
        <v>10.129999999999999</v>
      </c>
      <c r="B253" s="1255" t="s">
        <v>245</v>
      </c>
      <c r="C253" s="1214">
        <f>SUM(EAST:SOUTH!C253)</f>
        <v>41</v>
      </c>
      <c r="D253" s="1215">
        <f>SUM(EAST:SOUTH!D253)</f>
        <v>297.65999999999997</v>
      </c>
      <c r="E253" s="1214">
        <f>SUM(EAST:SOUTH!E253)</f>
        <v>41</v>
      </c>
      <c r="F253" s="1216">
        <f>SUM(EAST:SOUTH!F253)</f>
        <v>297.65999999999997</v>
      </c>
      <c r="G253" s="1217">
        <f t="shared" si="136"/>
        <v>1</v>
      </c>
      <c r="H253" s="1217">
        <f t="shared" si="137"/>
        <v>1</v>
      </c>
      <c r="I253" s="1214">
        <f t="shared" si="123"/>
        <v>0</v>
      </c>
      <c r="J253" s="1216">
        <f t="shared" si="124"/>
        <v>0</v>
      </c>
      <c r="K253" s="1214">
        <f>EAST!K253+WEST!K253+NORTH!K253+SOUTH!K253</f>
        <v>0</v>
      </c>
      <c r="L253" s="1216">
        <f>EAST!L253+WEST!L253+NORTH!L253+SOUTH!L253</f>
        <v>0</v>
      </c>
      <c r="M253" s="1256"/>
      <c r="N253" s="1256"/>
      <c r="O253" s="1257">
        <v>0.66549999999999998</v>
      </c>
      <c r="P253" s="1214">
        <f>EAST!P253+WEST!P253+NORTH!P253+SOUTH!P253</f>
        <v>41</v>
      </c>
      <c r="Q253" s="1216">
        <f>EAST!Q253+WEST!Q253+NORTH!Q253+SOUTH!Q253</f>
        <v>327.42599999999993</v>
      </c>
      <c r="R253" s="1214">
        <f>EAST!R253+WEST!R253+NORTH!R253+SOUTH!R253</f>
        <v>41</v>
      </c>
      <c r="S253" s="1216">
        <f>EAST!S253+WEST!S253+NORTH!S253+SOUTH!S253</f>
        <v>327.42599999999993</v>
      </c>
      <c r="T253" s="1214"/>
      <c r="U253" s="1216">
        <f>EAST!U253+WEST!U253+NORTH!U253+SOUTH!U253</f>
        <v>0</v>
      </c>
      <c r="V253" s="1256"/>
      <c r="W253" s="1256"/>
      <c r="X253" s="1220">
        <f t="shared" si="154"/>
        <v>0.66549999999999998</v>
      </c>
      <c r="Y253" s="1211">
        <f>EAST!Y253+WEST!Y253+NORTH!Y253+SOUTH!Y253</f>
        <v>41</v>
      </c>
      <c r="Z253" s="1204">
        <f>EAST!Z253+WEST!Z253+NORTH!Z253+SOUTH!Z253</f>
        <v>327.42599999999993</v>
      </c>
      <c r="AA253" s="1211">
        <f>EAST!AA253+WEST!AA253+NORTH!AA253+SOUTH!AA253</f>
        <v>41</v>
      </c>
      <c r="AB253" s="1204">
        <f>EAST!AB253+WEST!AB253+NORTH!AB253+SOUTH!AB253</f>
        <v>327.42599999999993</v>
      </c>
      <c r="AC253" s="1218" t="s">
        <v>771</v>
      </c>
      <c r="AD253" s="1197" t="b">
        <f>+X253*Y253*12=Z253</f>
        <v>1</v>
      </c>
      <c r="AE253" s="1197" t="b">
        <f t="shared" si="127"/>
        <v>1</v>
      </c>
    </row>
    <row r="254" spans="1:31" ht="39">
      <c r="A254" s="1204">
        <f t="shared" si="144"/>
        <v>10.139999999999999</v>
      </c>
      <c r="B254" s="1255" t="s">
        <v>61</v>
      </c>
      <c r="C254" s="1214">
        <f>SUM(EAST:SOUTH!C254)</f>
        <v>0</v>
      </c>
      <c r="D254" s="1215">
        <f>SUM(EAST:SOUTH!D254)</f>
        <v>0</v>
      </c>
      <c r="E254" s="1214">
        <f>SUM(EAST:SOUTH!E254)</f>
        <v>0</v>
      </c>
      <c r="F254" s="1216">
        <f>SUM(EAST:SOUTH!F254)</f>
        <v>0</v>
      </c>
      <c r="G254" s="1217"/>
      <c r="H254" s="1217"/>
      <c r="I254" s="1214">
        <f t="shared" si="123"/>
        <v>0</v>
      </c>
      <c r="J254" s="1216">
        <f t="shared" si="124"/>
        <v>0</v>
      </c>
      <c r="K254" s="1214">
        <f>EAST!K254+WEST!K254+NORTH!K254+SOUTH!K254</f>
        <v>0</v>
      </c>
      <c r="L254" s="1216">
        <f>EAST!L254+WEST!L254+NORTH!L254+SOUTH!L254</f>
        <v>0</v>
      </c>
      <c r="M254" s="1256"/>
      <c r="N254" s="1256"/>
      <c r="O254" s="1257"/>
      <c r="P254" s="1214">
        <f>EAST!P254+WEST!P254+NORTH!P254+SOUTH!P254</f>
        <v>0</v>
      </c>
      <c r="Q254" s="1216">
        <f>EAST!Q254+WEST!Q254+NORTH!Q254+SOUTH!Q254</f>
        <v>0</v>
      </c>
      <c r="R254" s="1214">
        <f>EAST!R254+WEST!R254+NORTH!R254+SOUTH!R254</f>
        <v>0</v>
      </c>
      <c r="S254" s="1216">
        <f>EAST!S254+WEST!S254+NORTH!S254+SOUTH!S254</f>
        <v>0</v>
      </c>
      <c r="T254" s="1214"/>
      <c r="U254" s="1216">
        <f>EAST!U254+WEST!U254+NORTH!U254+SOUTH!U254</f>
        <v>0</v>
      </c>
      <c r="V254" s="1256"/>
      <c r="W254" s="1256"/>
      <c r="X254" s="1220">
        <f t="shared" ref="X254:X258" si="155">O254</f>
        <v>0</v>
      </c>
      <c r="Y254" s="1211">
        <f>EAST!Y254+WEST!Y254+NORTH!Y254+SOUTH!Y254</f>
        <v>0</v>
      </c>
      <c r="Z254" s="1204">
        <f>EAST!Z254+WEST!Z254+NORTH!Z254+SOUTH!Z254</f>
        <v>0</v>
      </c>
      <c r="AA254" s="1211">
        <f>EAST!AA254+WEST!AA254+NORTH!AA254+SOUTH!AA254</f>
        <v>0</v>
      </c>
      <c r="AB254" s="1204">
        <f>EAST!AB254+WEST!AB254+NORTH!AB254+SOUTH!AB254</f>
        <v>0</v>
      </c>
      <c r="AC254" s="1261"/>
      <c r="AD254" s="1197" t="b">
        <f t="shared" si="126"/>
        <v>1</v>
      </c>
      <c r="AE254" s="1197" t="b">
        <f t="shared" si="127"/>
        <v>1</v>
      </c>
    </row>
    <row r="255" spans="1:31" ht="39">
      <c r="A255" s="1204"/>
      <c r="B255" s="1255" t="s">
        <v>58</v>
      </c>
      <c r="C255" s="1214">
        <f>SUM(EAST:SOUTH!C255)</f>
        <v>108</v>
      </c>
      <c r="D255" s="1215">
        <f>SUM(EAST:SOUTH!D255)</f>
        <v>129.60000000000002</v>
      </c>
      <c r="E255" s="1214">
        <f>SUM(EAST:SOUTH!E255)</f>
        <v>108</v>
      </c>
      <c r="F255" s="1216">
        <f>SUM(EAST:SOUTH!F255)</f>
        <v>129.60000000000002</v>
      </c>
      <c r="G255" s="1217">
        <f t="shared" si="136"/>
        <v>1</v>
      </c>
      <c r="H255" s="1217">
        <f t="shared" si="137"/>
        <v>1</v>
      </c>
      <c r="I255" s="1214">
        <f t="shared" si="123"/>
        <v>0</v>
      </c>
      <c r="J255" s="1216">
        <f t="shared" si="124"/>
        <v>0</v>
      </c>
      <c r="K255" s="1214">
        <f>EAST!K255+WEST!K255+NORTH!K255+SOUTH!K255</f>
        <v>0</v>
      </c>
      <c r="L255" s="1216">
        <f>EAST!L255+WEST!L255+NORTH!L255+SOUTH!L255</f>
        <v>0</v>
      </c>
      <c r="M255" s="1256"/>
      <c r="N255" s="1256"/>
      <c r="O255" s="1257">
        <v>0.1</v>
      </c>
      <c r="P255" s="1214">
        <f>EAST!P255+WEST!P255+NORTH!P255+SOUTH!P255</f>
        <v>108</v>
      </c>
      <c r="Q255" s="1216">
        <f>EAST!Q255+WEST!Q255+NORTH!Q255+SOUTH!Q255</f>
        <v>129.60000000000002</v>
      </c>
      <c r="R255" s="1214">
        <f>EAST!R255+WEST!R255+NORTH!R255+SOUTH!R255</f>
        <v>108</v>
      </c>
      <c r="S255" s="1216">
        <f>EAST!S255+WEST!S255+NORTH!S255+SOUTH!S255</f>
        <v>129.60000000000002</v>
      </c>
      <c r="T255" s="1214"/>
      <c r="U255" s="1216">
        <f>EAST!U255+WEST!U255+NORTH!U255+SOUTH!U255</f>
        <v>0</v>
      </c>
      <c r="V255" s="1256"/>
      <c r="W255" s="1256"/>
      <c r="X255" s="1220">
        <f t="shared" si="155"/>
        <v>0.1</v>
      </c>
      <c r="Y255" s="1211">
        <f>EAST!Y255+WEST!Y255+NORTH!Y255+SOUTH!Y255</f>
        <v>108</v>
      </c>
      <c r="Z255" s="1204">
        <f>EAST!Z255+WEST!Z255+NORTH!Z255+SOUTH!Z255</f>
        <v>129.60000000000002</v>
      </c>
      <c r="AA255" s="1211">
        <f>EAST!AA255+WEST!AA255+NORTH!AA255+SOUTH!AA255</f>
        <v>108</v>
      </c>
      <c r="AB255" s="1204">
        <f>EAST!AB255+WEST!AB255+NORTH!AB255+SOUTH!AB255</f>
        <v>129.60000000000002</v>
      </c>
      <c r="AC255" s="1218" t="s">
        <v>771</v>
      </c>
      <c r="AD255" s="1197" t="b">
        <f>+X255*Y255*12=Z255</f>
        <v>1</v>
      </c>
      <c r="AE255" s="1197" t="b">
        <f t="shared" si="127"/>
        <v>1</v>
      </c>
    </row>
    <row r="256" spans="1:31" ht="39">
      <c r="A256" s="1204"/>
      <c r="B256" s="1255" t="s">
        <v>59</v>
      </c>
      <c r="C256" s="1214">
        <f>SUM(EAST:SOUTH!C256)</f>
        <v>108</v>
      </c>
      <c r="D256" s="1215">
        <f>SUM(EAST:SOUTH!D256)</f>
        <v>129.60000000000002</v>
      </c>
      <c r="E256" s="1214">
        <f>SUM(EAST:SOUTH!E256)</f>
        <v>108</v>
      </c>
      <c r="F256" s="1216">
        <f>SUM(EAST:SOUTH!F256)</f>
        <v>129.60000000000002</v>
      </c>
      <c r="G256" s="1217">
        <f t="shared" si="136"/>
        <v>1</v>
      </c>
      <c r="H256" s="1217">
        <f t="shared" si="137"/>
        <v>1</v>
      </c>
      <c r="I256" s="1214">
        <f t="shared" si="123"/>
        <v>0</v>
      </c>
      <c r="J256" s="1216">
        <f t="shared" si="124"/>
        <v>0</v>
      </c>
      <c r="K256" s="1214">
        <f>EAST!K256+WEST!K256+NORTH!K256+SOUTH!K256</f>
        <v>0</v>
      </c>
      <c r="L256" s="1216">
        <f>EAST!L256+WEST!L256+NORTH!L256+SOUTH!L256</f>
        <v>0</v>
      </c>
      <c r="M256" s="1256"/>
      <c r="N256" s="1256"/>
      <c r="O256" s="1257">
        <v>0.1</v>
      </c>
      <c r="P256" s="1214">
        <f>EAST!P256+WEST!P256+NORTH!P256+SOUTH!P256</f>
        <v>108</v>
      </c>
      <c r="Q256" s="1216">
        <f>EAST!Q256+WEST!Q256+NORTH!Q256+SOUTH!Q256</f>
        <v>129.60000000000002</v>
      </c>
      <c r="R256" s="1214">
        <f>EAST!R256+WEST!R256+NORTH!R256+SOUTH!R256</f>
        <v>108</v>
      </c>
      <c r="S256" s="1216">
        <f>EAST!S256+WEST!S256+NORTH!S256+SOUTH!S256</f>
        <v>129.60000000000002</v>
      </c>
      <c r="T256" s="1214"/>
      <c r="U256" s="1216">
        <f>EAST!U256+WEST!U256+NORTH!U256+SOUTH!U256</f>
        <v>0</v>
      </c>
      <c r="V256" s="1256"/>
      <c r="W256" s="1256"/>
      <c r="X256" s="1220">
        <f t="shared" si="155"/>
        <v>0.1</v>
      </c>
      <c r="Y256" s="1211">
        <f>EAST!Y256+WEST!Y256+NORTH!Y256+SOUTH!Y256</f>
        <v>108</v>
      </c>
      <c r="Z256" s="1204">
        <f>EAST!Z256+WEST!Z256+NORTH!Z256+SOUTH!Z256</f>
        <v>129.60000000000002</v>
      </c>
      <c r="AA256" s="1211">
        <f>EAST!AA256+WEST!AA256+NORTH!AA256+SOUTH!AA256</f>
        <v>108</v>
      </c>
      <c r="AB256" s="1204">
        <f>EAST!AB256+WEST!AB256+NORTH!AB256+SOUTH!AB256</f>
        <v>129.60000000000002</v>
      </c>
      <c r="AC256" s="1218" t="s">
        <v>771</v>
      </c>
      <c r="AD256" s="1197" t="b">
        <f>+X256*Y256*12=Z256</f>
        <v>1</v>
      </c>
      <c r="AE256" s="1197" t="b">
        <f t="shared" si="127"/>
        <v>1</v>
      </c>
    </row>
    <row r="257" spans="1:31" ht="39">
      <c r="A257" s="1204"/>
      <c r="B257" s="1255" t="s">
        <v>62</v>
      </c>
      <c r="C257" s="1214">
        <f>SUM(EAST:SOUTH!C257)</f>
        <v>108</v>
      </c>
      <c r="D257" s="1215">
        <f>SUM(EAST:SOUTH!D257)</f>
        <v>129.60000000000002</v>
      </c>
      <c r="E257" s="1214">
        <f>SUM(EAST:SOUTH!E257)</f>
        <v>108</v>
      </c>
      <c r="F257" s="1216">
        <f>SUM(EAST:SOUTH!F257)</f>
        <v>129.60000000000002</v>
      </c>
      <c r="G257" s="1217">
        <f t="shared" si="136"/>
        <v>1</v>
      </c>
      <c r="H257" s="1217">
        <f t="shared" si="137"/>
        <v>1</v>
      </c>
      <c r="I257" s="1214">
        <f t="shared" si="123"/>
        <v>0</v>
      </c>
      <c r="J257" s="1216">
        <f t="shared" si="124"/>
        <v>0</v>
      </c>
      <c r="K257" s="1214">
        <f>EAST!K257+WEST!K257+NORTH!K257+SOUTH!K257</f>
        <v>0</v>
      </c>
      <c r="L257" s="1216">
        <f>EAST!L257+WEST!L257+NORTH!L257+SOUTH!L257</f>
        <v>0</v>
      </c>
      <c r="M257" s="1256"/>
      <c r="N257" s="1256"/>
      <c r="O257" s="1257">
        <v>0.1</v>
      </c>
      <c r="P257" s="1214">
        <f>EAST!P257+WEST!P257+NORTH!P257+SOUTH!P257</f>
        <v>108</v>
      </c>
      <c r="Q257" s="1216">
        <f>EAST!Q257+WEST!Q257+NORTH!Q257+SOUTH!Q257</f>
        <v>129.60000000000002</v>
      </c>
      <c r="R257" s="1214">
        <f>EAST!R257+WEST!R257+NORTH!R257+SOUTH!R257</f>
        <v>108</v>
      </c>
      <c r="S257" s="1216">
        <f>EAST!S257+WEST!S257+NORTH!S257+SOUTH!S257</f>
        <v>129.60000000000002</v>
      </c>
      <c r="T257" s="1214"/>
      <c r="U257" s="1216">
        <f>EAST!U257+WEST!U257+NORTH!U257+SOUTH!U257</f>
        <v>0</v>
      </c>
      <c r="V257" s="1256"/>
      <c r="W257" s="1256"/>
      <c r="X257" s="1220">
        <f t="shared" si="155"/>
        <v>0.1</v>
      </c>
      <c r="Y257" s="1211">
        <f>EAST!Y257+WEST!Y257+NORTH!Y257+SOUTH!Y257</f>
        <v>108</v>
      </c>
      <c r="Z257" s="1204">
        <f>EAST!Z257+WEST!Z257+NORTH!Z257+SOUTH!Z257</f>
        <v>129.60000000000002</v>
      </c>
      <c r="AA257" s="1211">
        <f>EAST!AA257+WEST!AA257+NORTH!AA257+SOUTH!AA257</f>
        <v>108</v>
      </c>
      <c r="AB257" s="1204">
        <f>EAST!AB257+WEST!AB257+NORTH!AB257+SOUTH!AB257</f>
        <v>129.60000000000002</v>
      </c>
      <c r="AC257" s="1218" t="s">
        <v>771</v>
      </c>
      <c r="AD257" s="1197" t="b">
        <f>+X257*Y257*12=Z257</f>
        <v>1</v>
      </c>
      <c r="AE257" s="1197" t="b">
        <f t="shared" si="127"/>
        <v>1</v>
      </c>
    </row>
    <row r="258" spans="1:31" ht="39">
      <c r="A258" s="1204">
        <v>10.15</v>
      </c>
      <c r="B258" s="1255" t="s">
        <v>337</v>
      </c>
      <c r="C258" s="1214">
        <f>SUM(EAST:SOUTH!C258)</f>
        <v>158</v>
      </c>
      <c r="D258" s="1215">
        <f>SUM(EAST:SOUTH!D258)</f>
        <v>938.52</v>
      </c>
      <c r="E258" s="1214">
        <f>SUM(EAST:SOUTH!E258)</f>
        <v>158</v>
      </c>
      <c r="F258" s="1216">
        <f>SUM(EAST:SOUTH!F258)</f>
        <v>938.52</v>
      </c>
      <c r="G258" s="1217">
        <f t="shared" si="136"/>
        <v>1</v>
      </c>
      <c r="H258" s="1217">
        <f t="shared" si="137"/>
        <v>1</v>
      </c>
      <c r="I258" s="1214">
        <f t="shared" si="123"/>
        <v>0</v>
      </c>
      <c r="J258" s="1216">
        <f t="shared" si="124"/>
        <v>0</v>
      </c>
      <c r="K258" s="1214">
        <f>EAST!K258+WEST!K258+NORTH!K258+SOUTH!K258</f>
        <v>0</v>
      </c>
      <c r="L258" s="1216">
        <f>EAST!L258+WEST!L258+NORTH!L258+SOUTH!L258</f>
        <v>0</v>
      </c>
      <c r="M258" s="1256"/>
      <c r="N258" s="1256"/>
      <c r="O258" s="1257">
        <v>0.54449999999999998</v>
      </c>
      <c r="P258" s="1214">
        <f>EAST!P258+WEST!P258+NORTH!P258+SOUTH!P258</f>
        <v>158</v>
      </c>
      <c r="Q258" s="1216">
        <f>EAST!Q258+WEST!Q258+NORTH!Q258+SOUTH!Q258</f>
        <v>1032.3719999999998</v>
      </c>
      <c r="R258" s="1214">
        <f>EAST!R258+WEST!R258+NORTH!R258+SOUTH!R258</f>
        <v>158</v>
      </c>
      <c r="S258" s="1216">
        <f>EAST!S258+WEST!S258+NORTH!S258+SOUTH!S258</f>
        <v>1032.3719999999998</v>
      </c>
      <c r="T258" s="1214"/>
      <c r="U258" s="1216">
        <f>EAST!U258+WEST!U258+NORTH!U258+SOUTH!U258</f>
        <v>0</v>
      </c>
      <c r="V258" s="1256"/>
      <c r="W258" s="1256"/>
      <c r="X258" s="1220">
        <f t="shared" si="155"/>
        <v>0.54449999999999998</v>
      </c>
      <c r="Y258" s="1211">
        <f>EAST!Y258+WEST!Y258+NORTH!Y258+SOUTH!Y258</f>
        <v>158</v>
      </c>
      <c r="Z258" s="1204">
        <f>EAST!Z258+WEST!Z258+NORTH!Z258+SOUTH!Z258</f>
        <v>1032.3719999999998</v>
      </c>
      <c r="AA258" s="1211">
        <f>EAST!AA258+WEST!AA258+NORTH!AA258+SOUTH!AA258</f>
        <v>158</v>
      </c>
      <c r="AB258" s="1204">
        <f>EAST!AB258+WEST!AB258+NORTH!AB258+SOUTH!AB258</f>
        <v>1032.3719999999998</v>
      </c>
      <c r="AC258" s="1218" t="s">
        <v>771</v>
      </c>
      <c r="AD258" s="1197" t="b">
        <f>+X258*Y258*12=Z258</f>
        <v>1</v>
      </c>
      <c r="AE258" s="1197" t="b">
        <f t="shared" si="127"/>
        <v>1</v>
      </c>
    </row>
    <row r="259" spans="1:31" s="1231" customFormat="1">
      <c r="A259" s="1262"/>
      <c r="B259" s="1208" t="s">
        <v>36</v>
      </c>
      <c r="C259" s="1239">
        <f>SUM(EAST:SOUTH!C259)</f>
        <v>887</v>
      </c>
      <c r="D259" s="1209">
        <f>SUM(EAST:SOUTH!D259)</f>
        <v>3243.2759999999998</v>
      </c>
      <c r="E259" s="1239">
        <f>SUM(EAST:SOUTH!E259)</f>
        <v>887</v>
      </c>
      <c r="F259" s="1210">
        <f>SUM(EAST:SOUTH!F259)</f>
        <v>3243.2759999999998</v>
      </c>
      <c r="G259" s="1263">
        <f t="shared" si="136"/>
        <v>1</v>
      </c>
      <c r="H259" s="1263">
        <f t="shared" si="137"/>
        <v>1</v>
      </c>
      <c r="I259" s="1239">
        <f t="shared" ref="I259:J259" si="156">SUM(I241:I258)</f>
        <v>0</v>
      </c>
      <c r="J259" s="1210">
        <f t="shared" si="156"/>
        <v>0</v>
      </c>
      <c r="K259" s="1239">
        <f t="shared" ref="K259:S259" si="157">SUM(K241:K258)</f>
        <v>0</v>
      </c>
      <c r="L259" s="1210">
        <f t="shared" si="157"/>
        <v>0</v>
      </c>
      <c r="M259" s="1239">
        <f t="shared" si="157"/>
        <v>0</v>
      </c>
      <c r="N259" s="1239">
        <f t="shared" si="157"/>
        <v>0</v>
      </c>
      <c r="O259" s="1239"/>
      <c r="P259" s="1239">
        <f t="shared" si="157"/>
        <v>887</v>
      </c>
      <c r="Q259" s="1210">
        <f t="shared" si="157"/>
        <v>3506.2595999999999</v>
      </c>
      <c r="R259" s="1239">
        <f t="shared" si="157"/>
        <v>887</v>
      </c>
      <c r="S259" s="1210">
        <f t="shared" si="157"/>
        <v>3506.2595999999999</v>
      </c>
      <c r="T259" s="1239"/>
      <c r="U259" s="1210">
        <f t="shared" ref="U259:W259" si="158">SUM(U241:U258)</f>
        <v>0</v>
      </c>
      <c r="V259" s="1239">
        <f t="shared" si="158"/>
        <v>0</v>
      </c>
      <c r="W259" s="1239">
        <f t="shared" si="158"/>
        <v>0</v>
      </c>
      <c r="X259" s="1239"/>
      <c r="Y259" s="1198">
        <f t="shared" ref="Y259:AB259" si="159">SUM(Y241:Y258)</f>
        <v>887</v>
      </c>
      <c r="Z259" s="1200">
        <f t="shared" si="159"/>
        <v>3506.2595999999999</v>
      </c>
      <c r="AA259" s="1198">
        <f t="shared" si="159"/>
        <v>887</v>
      </c>
      <c r="AB259" s="1200">
        <f t="shared" si="159"/>
        <v>3506.2595999999999</v>
      </c>
      <c r="AC259" s="1295"/>
      <c r="AD259" s="1197"/>
      <c r="AE259" s="1197" t="b">
        <f t="shared" si="127"/>
        <v>1</v>
      </c>
    </row>
    <row r="260" spans="1:31" s="1231" customFormat="1">
      <c r="A260" s="1262"/>
      <c r="B260" s="1226" t="s">
        <v>38</v>
      </c>
      <c r="C260" s="1239">
        <f>SUM(EAST:SOUTH!C260)</f>
        <v>887</v>
      </c>
      <c r="D260" s="1209">
        <f>SUM(EAST:SOUTH!D260)</f>
        <v>3243.2759999999998</v>
      </c>
      <c r="E260" s="1239">
        <f>SUM(EAST:SOUTH!E260)</f>
        <v>887</v>
      </c>
      <c r="F260" s="1210">
        <f>SUM(EAST:SOUTH!F260)</f>
        <v>3243.2759999999998</v>
      </c>
      <c r="G260" s="1263">
        <f t="shared" si="136"/>
        <v>1</v>
      </c>
      <c r="H260" s="1263">
        <f t="shared" si="137"/>
        <v>1</v>
      </c>
      <c r="I260" s="1239">
        <f t="shared" ref="I260:J260" si="160">I259+I238</f>
        <v>0</v>
      </c>
      <c r="J260" s="1210">
        <f t="shared" si="160"/>
        <v>0</v>
      </c>
      <c r="K260" s="1239">
        <f t="shared" ref="K260:S260" si="161">K259+K238</f>
        <v>0</v>
      </c>
      <c r="L260" s="1210">
        <f t="shared" si="161"/>
        <v>0</v>
      </c>
      <c r="M260" s="1239">
        <f t="shared" si="161"/>
        <v>0</v>
      </c>
      <c r="N260" s="1239">
        <f t="shared" si="161"/>
        <v>0</v>
      </c>
      <c r="O260" s="1239"/>
      <c r="P260" s="1239">
        <f t="shared" si="161"/>
        <v>887</v>
      </c>
      <c r="Q260" s="1210">
        <f t="shared" si="161"/>
        <v>3506.2595999999999</v>
      </c>
      <c r="R260" s="1239">
        <f t="shared" si="161"/>
        <v>887</v>
      </c>
      <c r="S260" s="1210">
        <f t="shared" si="161"/>
        <v>3506.2595999999999</v>
      </c>
      <c r="T260" s="1239"/>
      <c r="U260" s="1210">
        <f t="shared" ref="U260:W260" si="162">U259+U238</f>
        <v>0</v>
      </c>
      <c r="V260" s="1239">
        <f t="shared" si="162"/>
        <v>0</v>
      </c>
      <c r="W260" s="1239">
        <f t="shared" si="162"/>
        <v>0</v>
      </c>
      <c r="X260" s="1239"/>
      <c r="Y260" s="1198">
        <f t="shared" ref="Y260:AB260" si="163">Y259+Y238</f>
        <v>887</v>
      </c>
      <c r="Z260" s="1200">
        <f t="shared" si="163"/>
        <v>3506.2595999999999</v>
      </c>
      <c r="AA260" s="1198">
        <f t="shared" si="163"/>
        <v>887</v>
      </c>
      <c r="AB260" s="1200">
        <f t="shared" si="163"/>
        <v>3506.2595999999999</v>
      </c>
      <c r="AC260" s="1240"/>
      <c r="AD260" s="1197"/>
      <c r="AE260" s="1197" t="b">
        <f t="shared" si="127"/>
        <v>1</v>
      </c>
    </row>
    <row r="261" spans="1:31" s="1231" customFormat="1">
      <c r="A261" s="1262"/>
      <c r="B261" s="1226" t="s">
        <v>63</v>
      </c>
      <c r="C261" s="1239">
        <f>SUM(EAST:SOUTH!C261)</f>
        <v>887</v>
      </c>
      <c r="D261" s="1209">
        <f>SUM(EAST:SOUTH!D261)</f>
        <v>3243.2759999999998</v>
      </c>
      <c r="E261" s="1239">
        <f>SUM(EAST:SOUTH!E261)</f>
        <v>887</v>
      </c>
      <c r="F261" s="1210">
        <f>SUM(EAST:SOUTH!F261)</f>
        <v>3243.2759999999998</v>
      </c>
      <c r="G261" s="1263">
        <f t="shared" si="136"/>
        <v>1</v>
      </c>
      <c r="H261" s="1263">
        <f t="shared" si="137"/>
        <v>1</v>
      </c>
      <c r="I261" s="1239">
        <f t="shared" ref="I261:J261" si="164">I260</f>
        <v>0</v>
      </c>
      <c r="J261" s="1210">
        <f t="shared" si="164"/>
        <v>0</v>
      </c>
      <c r="K261" s="1239">
        <f t="shared" ref="K261:S261" si="165">K260</f>
        <v>0</v>
      </c>
      <c r="L261" s="1210">
        <f t="shared" si="165"/>
        <v>0</v>
      </c>
      <c r="M261" s="1239">
        <f t="shared" si="165"/>
        <v>0</v>
      </c>
      <c r="N261" s="1239">
        <f t="shared" si="165"/>
        <v>0</v>
      </c>
      <c r="O261" s="1239"/>
      <c r="P261" s="1239">
        <f t="shared" si="165"/>
        <v>887</v>
      </c>
      <c r="Q261" s="1210">
        <f t="shared" si="165"/>
        <v>3506.2595999999999</v>
      </c>
      <c r="R261" s="1239">
        <f t="shared" si="165"/>
        <v>887</v>
      </c>
      <c r="S261" s="1210">
        <f t="shared" si="165"/>
        <v>3506.2595999999999</v>
      </c>
      <c r="T261" s="1239"/>
      <c r="U261" s="1210">
        <f t="shared" ref="U261:W261" si="166">U260</f>
        <v>0</v>
      </c>
      <c r="V261" s="1239">
        <f t="shared" si="166"/>
        <v>0</v>
      </c>
      <c r="W261" s="1239">
        <f t="shared" si="166"/>
        <v>0</v>
      </c>
      <c r="X261" s="1239"/>
      <c r="Y261" s="1198">
        <f t="shared" ref="Y261:AB261" si="167">Y260</f>
        <v>887</v>
      </c>
      <c r="Z261" s="1200">
        <f t="shared" si="167"/>
        <v>3506.2595999999999</v>
      </c>
      <c r="AA261" s="1198">
        <f t="shared" si="167"/>
        <v>887</v>
      </c>
      <c r="AB261" s="1200">
        <f t="shared" si="167"/>
        <v>3506.2595999999999</v>
      </c>
      <c r="AC261" s="1240"/>
      <c r="AD261" s="1197"/>
      <c r="AE261" s="1197" t="b">
        <f t="shared" si="127"/>
        <v>1</v>
      </c>
    </row>
    <row r="262" spans="1:31">
      <c r="A262" s="1211">
        <v>11</v>
      </c>
      <c r="B262" s="1205" t="s">
        <v>64</v>
      </c>
      <c r="C262" s="1214">
        <f>SUM(EAST:SOUTH!C262)</f>
        <v>0</v>
      </c>
      <c r="D262" s="1215">
        <f>SUM(EAST:SOUTH!D262)</f>
        <v>0</v>
      </c>
      <c r="E262" s="1214">
        <f>SUM(EAST:SOUTH!E262)</f>
        <v>0</v>
      </c>
      <c r="F262" s="1216">
        <f>SUM(EAST:SOUTH!F262)</f>
        <v>0</v>
      </c>
      <c r="G262" s="1217"/>
      <c r="H262" s="1217"/>
      <c r="I262" s="1214">
        <f t="shared" si="123"/>
        <v>0</v>
      </c>
      <c r="J262" s="1216">
        <f t="shared" si="124"/>
        <v>0</v>
      </c>
      <c r="K262" s="1214"/>
      <c r="L262" s="1216"/>
      <c r="M262" s="1208"/>
      <c r="N262" s="1208"/>
      <c r="O262" s="1202"/>
      <c r="P262" s="1214"/>
      <c r="Q262" s="1216"/>
      <c r="R262" s="1214"/>
      <c r="S262" s="1216"/>
      <c r="T262" s="1214"/>
      <c r="U262" s="1216"/>
      <c r="V262" s="1208"/>
      <c r="W262" s="1208"/>
      <c r="X262" s="1202"/>
      <c r="Y262" s="1211"/>
      <c r="Z262" s="1204"/>
      <c r="AA262" s="1211"/>
      <c r="AB262" s="1204"/>
      <c r="AC262" s="1218"/>
      <c r="AD262" s="1197" t="b">
        <f t="shared" si="126"/>
        <v>1</v>
      </c>
      <c r="AE262" s="1197" t="b">
        <f t="shared" si="127"/>
        <v>1</v>
      </c>
    </row>
    <row r="263" spans="1:31">
      <c r="A263" s="1204"/>
      <c r="B263" s="1205" t="s">
        <v>279</v>
      </c>
      <c r="C263" s="1214">
        <f>SUM(EAST:SOUTH!C263)</f>
        <v>0</v>
      </c>
      <c r="D263" s="1215">
        <f>SUM(EAST:SOUTH!D263)</f>
        <v>0</v>
      </c>
      <c r="E263" s="1214">
        <f>SUM(EAST:SOUTH!E263)</f>
        <v>0</v>
      </c>
      <c r="F263" s="1216">
        <f>SUM(EAST:SOUTH!F263)</f>
        <v>0</v>
      </c>
      <c r="G263" s="1217"/>
      <c r="H263" s="1217"/>
      <c r="I263" s="1214">
        <f t="shared" si="123"/>
        <v>0</v>
      </c>
      <c r="J263" s="1216">
        <f t="shared" si="124"/>
        <v>0</v>
      </c>
      <c r="K263" s="1214"/>
      <c r="L263" s="1216"/>
      <c r="M263" s="1208"/>
      <c r="N263" s="1208"/>
      <c r="O263" s="1202"/>
      <c r="P263" s="1214"/>
      <c r="Q263" s="1216"/>
      <c r="R263" s="1214"/>
      <c r="S263" s="1216"/>
      <c r="T263" s="1214"/>
      <c r="U263" s="1216"/>
      <c r="V263" s="1208"/>
      <c r="W263" s="1208"/>
      <c r="X263" s="1202"/>
      <c r="Y263" s="1211"/>
      <c r="Z263" s="1204"/>
      <c r="AA263" s="1211"/>
      <c r="AB263" s="1204"/>
      <c r="AC263" s="1218"/>
      <c r="AD263" s="1197" t="b">
        <f t="shared" si="126"/>
        <v>1</v>
      </c>
      <c r="AE263" s="1197" t="b">
        <f t="shared" si="127"/>
        <v>1</v>
      </c>
    </row>
    <row r="264" spans="1:31" ht="58.5">
      <c r="A264" s="1204">
        <v>11.01</v>
      </c>
      <c r="B264" s="1213" t="s">
        <v>65</v>
      </c>
      <c r="C264" s="1214">
        <f>SUM(EAST:SOUTH!C264)</f>
        <v>0</v>
      </c>
      <c r="D264" s="1215">
        <f>SUM(EAST:SOUTH!D264)</f>
        <v>0</v>
      </c>
      <c r="E264" s="1214">
        <f>SUM(EAST:SOUTH!E264)</f>
        <v>0</v>
      </c>
      <c r="F264" s="1216">
        <f>SUM(EAST:SOUTH!F264)</f>
        <v>0</v>
      </c>
      <c r="G264" s="1217"/>
      <c r="H264" s="1217"/>
      <c r="I264" s="1214">
        <f t="shared" ref="I264:I325" si="168">C264-E264</f>
        <v>0</v>
      </c>
      <c r="J264" s="1216">
        <f t="shared" ref="J264:J325" si="169">D264-F264</f>
        <v>0</v>
      </c>
      <c r="K264" s="1214"/>
      <c r="L264" s="1216"/>
      <c r="M264" s="1219"/>
      <c r="N264" s="1219"/>
      <c r="O264" s="1220"/>
      <c r="P264" s="1214"/>
      <c r="Q264" s="1216"/>
      <c r="R264" s="1214"/>
      <c r="S264" s="1216"/>
      <c r="T264" s="1214"/>
      <c r="U264" s="1216"/>
      <c r="V264" s="1219"/>
      <c r="W264" s="1219"/>
      <c r="X264" s="1220"/>
      <c r="Y264" s="1211"/>
      <c r="Z264" s="1204"/>
      <c r="AA264" s="1211"/>
      <c r="AB264" s="1204"/>
      <c r="AC264" s="1218"/>
      <c r="AD264" s="1197" t="b">
        <f t="shared" ref="AD264:AD327" si="170">+X264*Y264=Z264</f>
        <v>1</v>
      </c>
      <c r="AE264" s="1197" t="b">
        <f t="shared" ref="AE264:AE327" si="171">+U264+Z264=AB264</f>
        <v>1</v>
      </c>
    </row>
    <row r="265" spans="1:31" ht="39">
      <c r="A265" s="1204"/>
      <c r="B265" s="1213" t="s">
        <v>41</v>
      </c>
      <c r="C265" s="1214">
        <f>SUM(EAST:SOUTH!C265)</f>
        <v>765</v>
      </c>
      <c r="D265" s="1215">
        <f>SUM(EAST:SOUTH!D265)</f>
        <v>7.6499999999999995</v>
      </c>
      <c r="E265" s="1214">
        <f>SUM(EAST:SOUTH!E265)</f>
        <v>765</v>
      </c>
      <c r="F265" s="1216">
        <f>SUM(EAST:SOUTH!F265)</f>
        <v>7.6499999999999995</v>
      </c>
      <c r="G265" s="1217">
        <f t="shared" si="136"/>
        <v>1</v>
      </c>
      <c r="H265" s="1217">
        <f t="shared" si="137"/>
        <v>1</v>
      </c>
      <c r="I265" s="1214">
        <f t="shared" si="168"/>
        <v>0</v>
      </c>
      <c r="J265" s="1216">
        <f t="shared" si="169"/>
        <v>0</v>
      </c>
      <c r="K265" s="1214">
        <f>EAST!K265+WEST!K265+NORTH!K265+SOUTH!K265</f>
        <v>0</v>
      </c>
      <c r="L265" s="1216">
        <f>EAST!L265+WEST!L265+NORTH!L265+SOUTH!L265</f>
        <v>0</v>
      </c>
      <c r="M265" s="1219"/>
      <c r="N265" s="1219"/>
      <c r="O265" s="1264">
        <v>0.01</v>
      </c>
      <c r="P265" s="1214">
        <f>EAST!P265+WEST!P265+NORTH!P265+SOUTH!P265</f>
        <v>765</v>
      </c>
      <c r="Q265" s="1216">
        <f>EAST!Q265+WEST!Q265+NORTH!Q265+SOUTH!Q265</f>
        <v>7.6499999999999995</v>
      </c>
      <c r="R265" s="1214">
        <f>EAST!R265+WEST!R265+NORTH!R265+SOUTH!R265</f>
        <v>765</v>
      </c>
      <c r="S265" s="1216">
        <f>EAST!S265+WEST!S265+NORTH!S265+SOUTH!S265</f>
        <v>7.6499999999999995</v>
      </c>
      <c r="T265" s="1214"/>
      <c r="U265" s="1216">
        <f>EAST!U265+WEST!U265+NORTH!U265+SOUTH!U265</f>
        <v>0</v>
      </c>
      <c r="V265" s="1219"/>
      <c r="W265" s="1219"/>
      <c r="X265" s="1220">
        <f t="shared" ref="X265:X267" si="172">O265</f>
        <v>0.01</v>
      </c>
      <c r="Y265" s="1211">
        <f>EAST!Y265+WEST!Y265+NORTH!Y265+SOUTH!Y265</f>
        <v>765</v>
      </c>
      <c r="Z265" s="1204">
        <f>EAST!Z265+WEST!Z265+NORTH!Z265+SOUTH!Z265</f>
        <v>7.6499999999999995</v>
      </c>
      <c r="AA265" s="1211">
        <f>EAST!AA265+WEST!AA265+NORTH!AA265+SOUTH!AA265</f>
        <v>765</v>
      </c>
      <c r="AB265" s="1204">
        <f>EAST!AB265+WEST!AB265+NORTH!AB265+SOUTH!AB265</f>
        <v>7.6499999999999995</v>
      </c>
      <c r="AC265" s="1218" t="s">
        <v>771</v>
      </c>
      <c r="AD265" s="1197" t="b">
        <f t="shared" si="170"/>
        <v>1</v>
      </c>
      <c r="AE265" s="1197" t="b">
        <f t="shared" si="171"/>
        <v>1</v>
      </c>
    </row>
    <row r="266" spans="1:31" ht="39">
      <c r="A266" s="1204"/>
      <c r="B266" s="1213" t="s">
        <v>42</v>
      </c>
      <c r="C266" s="1214">
        <f>SUM(EAST:SOUTH!C266)</f>
        <v>1532</v>
      </c>
      <c r="D266" s="1215">
        <f>SUM(EAST:SOUTH!D266)</f>
        <v>24.512</v>
      </c>
      <c r="E266" s="1214">
        <f>SUM(EAST:SOUTH!E266)</f>
        <v>1532</v>
      </c>
      <c r="F266" s="1216">
        <f>SUM(EAST:SOUTH!F266)</f>
        <v>24.512</v>
      </c>
      <c r="G266" s="1217">
        <f t="shared" si="136"/>
        <v>1</v>
      </c>
      <c r="H266" s="1217">
        <f t="shared" si="137"/>
        <v>1</v>
      </c>
      <c r="I266" s="1214">
        <f t="shared" si="168"/>
        <v>0</v>
      </c>
      <c r="J266" s="1216">
        <f t="shared" si="169"/>
        <v>0</v>
      </c>
      <c r="K266" s="1214">
        <f>EAST!K266+WEST!K266+NORTH!K266+SOUTH!K266</f>
        <v>0</v>
      </c>
      <c r="L266" s="1216">
        <f>EAST!L266+WEST!L266+NORTH!L266+SOUTH!L266</f>
        <v>0</v>
      </c>
      <c r="M266" s="1219"/>
      <c r="N266" s="1219"/>
      <c r="O266" s="1264">
        <v>1.6E-2</v>
      </c>
      <c r="P266" s="1214">
        <f>EAST!P266+WEST!P266+NORTH!P266+SOUTH!P266</f>
        <v>1532</v>
      </c>
      <c r="Q266" s="1216">
        <f>EAST!Q266+WEST!Q266+NORTH!Q266+SOUTH!Q266</f>
        <v>24.512</v>
      </c>
      <c r="R266" s="1214">
        <f>EAST!R266+WEST!R266+NORTH!R266+SOUTH!R266</f>
        <v>1532</v>
      </c>
      <c r="S266" s="1216">
        <f>EAST!S266+WEST!S266+NORTH!S266+SOUTH!S266</f>
        <v>24.512</v>
      </c>
      <c r="T266" s="1214"/>
      <c r="U266" s="1216">
        <f>EAST!U266+WEST!U266+NORTH!U266+SOUTH!U266</f>
        <v>0</v>
      </c>
      <c r="V266" s="1219"/>
      <c r="W266" s="1219"/>
      <c r="X266" s="1220">
        <f t="shared" si="172"/>
        <v>1.6E-2</v>
      </c>
      <c r="Y266" s="1211">
        <f>EAST!Y266+WEST!Y266+NORTH!Y266+SOUTH!Y266</f>
        <v>1532</v>
      </c>
      <c r="Z266" s="1204">
        <f>EAST!Z266+WEST!Z266+NORTH!Z266+SOUTH!Z266</f>
        <v>24.512</v>
      </c>
      <c r="AA266" s="1211">
        <f>EAST!AA266+WEST!AA266+NORTH!AA266+SOUTH!AA266</f>
        <v>1532</v>
      </c>
      <c r="AB266" s="1204">
        <f>EAST!AB266+WEST!AB266+NORTH!AB266+SOUTH!AB266</f>
        <v>24.512</v>
      </c>
      <c r="AC266" s="1218" t="s">
        <v>771</v>
      </c>
      <c r="AD266" s="1197" t="b">
        <f t="shared" si="170"/>
        <v>1</v>
      </c>
      <c r="AE266" s="1197" t="b">
        <f t="shared" si="171"/>
        <v>1</v>
      </c>
    </row>
    <row r="267" spans="1:31" ht="39">
      <c r="A267" s="1204"/>
      <c r="B267" s="1213" t="s">
        <v>66</v>
      </c>
      <c r="C267" s="1214">
        <f>SUM(EAST:SOUTH!C267)</f>
        <v>364</v>
      </c>
      <c r="D267" s="1215">
        <f>SUM(EAST:SOUTH!D267)</f>
        <v>4.3680000000000003</v>
      </c>
      <c r="E267" s="1214">
        <f>SUM(EAST:SOUTH!E267)</f>
        <v>364</v>
      </c>
      <c r="F267" s="1216">
        <f>SUM(EAST:SOUTH!F267)</f>
        <v>4.3680000000000003</v>
      </c>
      <c r="G267" s="1217">
        <f t="shared" si="136"/>
        <v>1</v>
      </c>
      <c r="H267" s="1217">
        <f t="shared" si="137"/>
        <v>1</v>
      </c>
      <c r="I267" s="1214">
        <f t="shared" si="168"/>
        <v>0</v>
      </c>
      <c r="J267" s="1216">
        <f t="shared" si="169"/>
        <v>0</v>
      </c>
      <c r="K267" s="1214">
        <f>EAST!K267+WEST!K267+NORTH!K267+SOUTH!K267</f>
        <v>0</v>
      </c>
      <c r="L267" s="1216">
        <f>EAST!L267+WEST!L267+NORTH!L267+SOUTH!L267</f>
        <v>0</v>
      </c>
      <c r="M267" s="1219"/>
      <c r="N267" s="1219"/>
      <c r="O267" s="1264">
        <v>1.2E-2</v>
      </c>
      <c r="P267" s="1214">
        <f>EAST!P267+WEST!P267+NORTH!P267+SOUTH!P267</f>
        <v>546</v>
      </c>
      <c r="Q267" s="1216">
        <f>EAST!Q267+WEST!Q267+NORTH!Q267+SOUTH!Q267</f>
        <v>6.5520000000000014</v>
      </c>
      <c r="R267" s="1214">
        <f>EAST!R267+WEST!R267+NORTH!R267+SOUTH!R267</f>
        <v>546</v>
      </c>
      <c r="S267" s="1216">
        <f>EAST!S267+WEST!S267+NORTH!S267+SOUTH!S267</f>
        <v>6.5520000000000014</v>
      </c>
      <c r="T267" s="1214"/>
      <c r="U267" s="1216">
        <f>EAST!U267+WEST!U267+NORTH!U267+SOUTH!U267</f>
        <v>0</v>
      </c>
      <c r="V267" s="1219"/>
      <c r="W267" s="1219"/>
      <c r="X267" s="1220">
        <f t="shared" si="172"/>
        <v>1.2E-2</v>
      </c>
      <c r="Y267" s="1211">
        <f>EAST!Y267+WEST!Y267+NORTH!Y267+SOUTH!Y267</f>
        <v>546</v>
      </c>
      <c r="Z267" s="1204">
        <f>EAST!Z267+WEST!Z267+NORTH!Z267+SOUTH!Z267</f>
        <v>6.5520000000000014</v>
      </c>
      <c r="AA267" s="1211">
        <f>EAST!AA267+WEST!AA267+NORTH!AA267+SOUTH!AA267</f>
        <v>546</v>
      </c>
      <c r="AB267" s="1204">
        <f>EAST!AB267+WEST!AB267+NORTH!AB267+SOUTH!AB267</f>
        <v>6.5520000000000014</v>
      </c>
      <c r="AC267" s="1218" t="s">
        <v>771</v>
      </c>
      <c r="AD267" s="1197" t="b">
        <f t="shared" si="170"/>
        <v>1</v>
      </c>
      <c r="AE267" s="1197" t="b">
        <f t="shared" si="171"/>
        <v>1</v>
      </c>
    </row>
    <row r="268" spans="1:31" ht="39">
      <c r="A268" s="1204">
        <v>11.02</v>
      </c>
      <c r="B268" s="1213" t="s">
        <v>67</v>
      </c>
      <c r="C268" s="1214">
        <f>SUM(EAST:SOUTH!C268)</f>
        <v>0</v>
      </c>
      <c r="D268" s="1215">
        <f>SUM(EAST:SOUTH!D268)</f>
        <v>0</v>
      </c>
      <c r="E268" s="1214">
        <f>SUM(EAST:SOUTH!E268)</f>
        <v>0</v>
      </c>
      <c r="F268" s="1216">
        <f>SUM(EAST:SOUTH!F268)</f>
        <v>0</v>
      </c>
      <c r="G268" s="1217"/>
      <c r="H268" s="1217"/>
      <c r="I268" s="1214">
        <f t="shared" si="168"/>
        <v>0</v>
      </c>
      <c r="J268" s="1216">
        <f t="shared" si="169"/>
        <v>0</v>
      </c>
      <c r="K268" s="1214">
        <f>EAST!K268+WEST!K268+NORTH!K268+SOUTH!K268</f>
        <v>0</v>
      </c>
      <c r="L268" s="1216">
        <f>EAST!L268+WEST!L268+NORTH!L268+SOUTH!L268</f>
        <v>0</v>
      </c>
      <c r="M268" s="1219"/>
      <c r="N268" s="1219"/>
      <c r="O268" s="1264"/>
      <c r="P268" s="1214">
        <f>EAST!P268+WEST!P268+NORTH!P268+SOUTH!P268</f>
        <v>0</v>
      </c>
      <c r="Q268" s="1216">
        <f>EAST!Q268+WEST!Q268+NORTH!Q268+SOUTH!Q268</f>
        <v>0</v>
      </c>
      <c r="R268" s="1214">
        <f>EAST!R268+WEST!R268+NORTH!R268+SOUTH!R268</f>
        <v>0</v>
      </c>
      <c r="S268" s="1216">
        <f>EAST!S268+WEST!S268+NORTH!S268+SOUTH!S268</f>
        <v>0</v>
      </c>
      <c r="T268" s="1214"/>
      <c r="U268" s="1216">
        <f>EAST!U268+WEST!U268+NORTH!U268+SOUTH!U268</f>
        <v>0</v>
      </c>
      <c r="V268" s="1219"/>
      <c r="W268" s="1219"/>
      <c r="X268" s="1264"/>
      <c r="Y268" s="1211">
        <f>EAST!Y268+WEST!Y268+NORTH!Y268+SOUTH!Y268</f>
        <v>0</v>
      </c>
      <c r="Z268" s="1204">
        <f>EAST!Z268+WEST!Z268+NORTH!Z268+SOUTH!Z268</f>
        <v>0</v>
      </c>
      <c r="AA268" s="1211">
        <f>EAST!AA268+WEST!AA268+NORTH!AA268+SOUTH!AA268</f>
        <v>0</v>
      </c>
      <c r="AB268" s="1204">
        <f>EAST!AB268+WEST!AB268+NORTH!AB268+SOUTH!AB268</f>
        <v>0</v>
      </c>
      <c r="AC268" s="1218"/>
      <c r="AD268" s="1197" t="b">
        <f t="shared" si="170"/>
        <v>1</v>
      </c>
      <c r="AE268" s="1197" t="b">
        <f t="shared" si="171"/>
        <v>1</v>
      </c>
    </row>
    <row r="269" spans="1:31" ht="39">
      <c r="A269" s="1204"/>
      <c r="B269" s="1213" t="s">
        <v>41</v>
      </c>
      <c r="C269" s="1214">
        <f>SUM(EAST:SOUTH!C269)</f>
        <v>765</v>
      </c>
      <c r="D269" s="1215">
        <f>SUM(EAST:SOUTH!D269)</f>
        <v>3.8249999999999997</v>
      </c>
      <c r="E269" s="1214">
        <f>SUM(EAST:SOUTH!E269)</f>
        <v>765</v>
      </c>
      <c r="F269" s="1216">
        <f>SUM(EAST:SOUTH!F269)</f>
        <v>3.8249999999999997</v>
      </c>
      <c r="G269" s="1217">
        <f t="shared" si="136"/>
        <v>1</v>
      </c>
      <c r="H269" s="1217">
        <f t="shared" si="137"/>
        <v>1</v>
      </c>
      <c r="I269" s="1214">
        <f>EAST!I269+WEST!I269+NORTH!I269+SOUTH!I269</f>
        <v>0</v>
      </c>
      <c r="J269" s="1216">
        <f>EAST!J269+WEST!J269+NORTH!J269+SOUTH!J269</f>
        <v>0</v>
      </c>
      <c r="K269" s="1214">
        <f>EAST!K269+WEST!K269+NORTH!K269+SOUTH!K269</f>
        <v>0</v>
      </c>
      <c r="L269" s="1216">
        <f>EAST!L269+WEST!L269+NORTH!L269+SOUTH!L269</f>
        <v>0</v>
      </c>
      <c r="M269" s="1219"/>
      <c r="N269" s="1219"/>
      <c r="O269" s="1264">
        <v>5.0000000000000001E-3</v>
      </c>
      <c r="P269" s="1214">
        <f>EAST!P269+WEST!P269+NORTH!P269+SOUTH!P269</f>
        <v>765</v>
      </c>
      <c r="Q269" s="1216">
        <f>EAST!Q269+WEST!Q269+NORTH!Q269+SOUTH!Q269</f>
        <v>3.8249999999999997</v>
      </c>
      <c r="R269" s="1214">
        <f>EAST!R269+WEST!R269+NORTH!R269+SOUTH!R269</f>
        <v>765</v>
      </c>
      <c r="S269" s="1216">
        <f>EAST!S269+WEST!S269+NORTH!S269+SOUTH!S269</f>
        <v>3.8249999999999997</v>
      </c>
      <c r="T269" s="1214"/>
      <c r="U269" s="1216">
        <f>EAST!U269+WEST!U269+NORTH!U269+SOUTH!U269</f>
        <v>0</v>
      </c>
      <c r="V269" s="1219"/>
      <c r="W269" s="1219"/>
      <c r="X269" s="1220">
        <f t="shared" ref="X269:X271" si="173">O269</f>
        <v>5.0000000000000001E-3</v>
      </c>
      <c r="Y269" s="1211">
        <f>EAST!Y269+WEST!Y269+NORTH!Y269+SOUTH!Y269</f>
        <v>765</v>
      </c>
      <c r="Z269" s="1204">
        <f>EAST!Z269+WEST!Z269+NORTH!Z269+SOUTH!Z269</f>
        <v>3.8249999999999997</v>
      </c>
      <c r="AA269" s="1211">
        <f>EAST!AA269+WEST!AA269+NORTH!AA269+SOUTH!AA269</f>
        <v>765</v>
      </c>
      <c r="AB269" s="1204">
        <f>EAST!AB269+WEST!AB269+NORTH!AB269+SOUTH!AB269</f>
        <v>3.8249999999999997</v>
      </c>
      <c r="AC269" s="1218" t="s">
        <v>771</v>
      </c>
      <c r="AD269" s="1197" t="b">
        <f t="shared" si="170"/>
        <v>1</v>
      </c>
      <c r="AE269" s="1197" t="b">
        <f t="shared" si="171"/>
        <v>1</v>
      </c>
    </row>
    <row r="270" spans="1:31" ht="39">
      <c r="A270" s="1204"/>
      <c r="B270" s="1213" t="s">
        <v>42</v>
      </c>
      <c r="C270" s="1214">
        <f>SUM(EAST:SOUTH!C270)</f>
        <v>1532</v>
      </c>
      <c r="D270" s="1215">
        <f>SUM(EAST:SOUTH!D270)</f>
        <v>7.66</v>
      </c>
      <c r="E270" s="1214">
        <f>SUM(EAST:SOUTH!E270)</f>
        <v>1532</v>
      </c>
      <c r="F270" s="1216">
        <f>SUM(EAST:SOUTH!F270)</f>
        <v>7.66</v>
      </c>
      <c r="G270" s="1217">
        <f t="shared" si="136"/>
        <v>1</v>
      </c>
      <c r="H270" s="1217">
        <f t="shared" si="137"/>
        <v>1</v>
      </c>
      <c r="I270" s="1214">
        <f>EAST!I270+WEST!I270+NORTH!I270+SOUTH!I270</f>
        <v>0</v>
      </c>
      <c r="J270" s="1216">
        <f>EAST!J270+WEST!J270+NORTH!J270+SOUTH!J270</f>
        <v>0</v>
      </c>
      <c r="K270" s="1214">
        <f>EAST!K270+WEST!K270+NORTH!K270+SOUTH!K270</f>
        <v>0</v>
      </c>
      <c r="L270" s="1216">
        <f>EAST!L270+WEST!L270+NORTH!L270+SOUTH!L270</f>
        <v>0</v>
      </c>
      <c r="M270" s="1219"/>
      <c r="N270" s="1219"/>
      <c r="O270" s="1264">
        <v>5.0000000000000001E-3</v>
      </c>
      <c r="P270" s="1214">
        <f>EAST!P270+WEST!P270+NORTH!P270+SOUTH!P270</f>
        <v>1532</v>
      </c>
      <c r="Q270" s="1216">
        <f>EAST!Q270+WEST!Q270+NORTH!Q270+SOUTH!Q270</f>
        <v>7.66</v>
      </c>
      <c r="R270" s="1214">
        <f>EAST!R270+WEST!R270+NORTH!R270+SOUTH!R270</f>
        <v>1532</v>
      </c>
      <c r="S270" s="1216">
        <f>EAST!S270+WEST!S270+NORTH!S270+SOUTH!S270</f>
        <v>7.66</v>
      </c>
      <c r="T270" s="1214"/>
      <c r="U270" s="1216">
        <f>EAST!U270+WEST!U270+NORTH!U270+SOUTH!U270</f>
        <v>0</v>
      </c>
      <c r="V270" s="1219"/>
      <c r="W270" s="1219"/>
      <c r="X270" s="1220">
        <f t="shared" si="173"/>
        <v>5.0000000000000001E-3</v>
      </c>
      <c r="Y270" s="1211">
        <f>EAST!Y270+WEST!Y270+NORTH!Y270+SOUTH!Y270</f>
        <v>1532</v>
      </c>
      <c r="Z270" s="1204">
        <f>EAST!Z270+WEST!Z270+NORTH!Z270+SOUTH!Z270</f>
        <v>7.66</v>
      </c>
      <c r="AA270" s="1211">
        <f>EAST!AA270+WEST!AA270+NORTH!AA270+SOUTH!AA270</f>
        <v>1532</v>
      </c>
      <c r="AB270" s="1204">
        <f>EAST!AB270+WEST!AB270+NORTH!AB270+SOUTH!AB270</f>
        <v>7.66</v>
      </c>
      <c r="AC270" s="1218" t="s">
        <v>771</v>
      </c>
      <c r="AD270" s="1197" t="b">
        <f t="shared" si="170"/>
        <v>1</v>
      </c>
      <c r="AE270" s="1197" t="b">
        <f t="shared" si="171"/>
        <v>1</v>
      </c>
    </row>
    <row r="271" spans="1:31" ht="39">
      <c r="A271" s="1204"/>
      <c r="B271" s="1213" t="s">
        <v>66</v>
      </c>
      <c r="C271" s="1214">
        <f>SUM(EAST:SOUTH!C271)</f>
        <v>364</v>
      </c>
      <c r="D271" s="1215">
        <f>SUM(EAST:SOUTH!D271)</f>
        <v>1.82</v>
      </c>
      <c r="E271" s="1214">
        <f>SUM(EAST:SOUTH!E271)</f>
        <v>364</v>
      </c>
      <c r="F271" s="1216">
        <f>SUM(EAST:SOUTH!F271)</f>
        <v>1.82</v>
      </c>
      <c r="G271" s="1217">
        <f t="shared" si="136"/>
        <v>1</v>
      </c>
      <c r="H271" s="1217">
        <f t="shared" si="137"/>
        <v>1</v>
      </c>
      <c r="I271" s="1214">
        <f>EAST!I271+WEST!I271+NORTH!I271+SOUTH!I271</f>
        <v>0</v>
      </c>
      <c r="J271" s="1216">
        <f>EAST!J271+WEST!J271+NORTH!J271+SOUTH!J271</f>
        <v>0</v>
      </c>
      <c r="K271" s="1214">
        <f>EAST!K271+WEST!K271+NORTH!K271+SOUTH!K271</f>
        <v>0</v>
      </c>
      <c r="L271" s="1216">
        <f>EAST!L271+WEST!L271+NORTH!L271+SOUTH!L271</f>
        <v>0</v>
      </c>
      <c r="M271" s="1219"/>
      <c r="N271" s="1219"/>
      <c r="O271" s="1264">
        <v>5.0000000000000001E-3</v>
      </c>
      <c r="P271" s="1214">
        <f>EAST!P271+WEST!P271+NORTH!P271+SOUTH!P271</f>
        <v>546</v>
      </c>
      <c r="Q271" s="1216">
        <f>EAST!Q271+WEST!Q271+NORTH!Q271+SOUTH!Q271</f>
        <v>2.73</v>
      </c>
      <c r="R271" s="1214">
        <f>EAST!R271+WEST!R271+NORTH!R271+SOUTH!R271</f>
        <v>546</v>
      </c>
      <c r="S271" s="1216">
        <f>EAST!S271+WEST!S271+NORTH!S271+SOUTH!S271</f>
        <v>2.73</v>
      </c>
      <c r="T271" s="1214"/>
      <c r="U271" s="1216">
        <f>EAST!U271+WEST!U271+NORTH!U271+SOUTH!U271</f>
        <v>0</v>
      </c>
      <c r="V271" s="1219"/>
      <c r="W271" s="1219"/>
      <c r="X271" s="1220">
        <f t="shared" si="173"/>
        <v>5.0000000000000001E-3</v>
      </c>
      <c r="Y271" s="1211">
        <f>EAST!Y271+WEST!Y271+NORTH!Y271+SOUTH!Y271</f>
        <v>546</v>
      </c>
      <c r="Z271" s="1204">
        <f>EAST!Z271+WEST!Z271+NORTH!Z271+SOUTH!Z271</f>
        <v>2.73</v>
      </c>
      <c r="AA271" s="1211">
        <f>EAST!AA271+WEST!AA271+NORTH!AA271+SOUTH!AA271</f>
        <v>546</v>
      </c>
      <c r="AB271" s="1204">
        <f>EAST!AB271+WEST!AB271+NORTH!AB271+SOUTH!AB271</f>
        <v>2.73</v>
      </c>
      <c r="AC271" s="1218" t="s">
        <v>771</v>
      </c>
      <c r="AD271" s="1197" t="b">
        <f t="shared" si="170"/>
        <v>1</v>
      </c>
      <c r="AE271" s="1197" t="b">
        <f t="shared" si="171"/>
        <v>1</v>
      </c>
    </row>
    <row r="272" spans="1:31" ht="39">
      <c r="A272" s="1204">
        <v>11.03</v>
      </c>
      <c r="B272" s="1222" t="s">
        <v>68</v>
      </c>
      <c r="C272" s="1214">
        <f>SUM(EAST:SOUTH!C272)</f>
        <v>0</v>
      </c>
      <c r="D272" s="1215">
        <f>SUM(EAST:SOUTH!D272)</f>
        <v>0</v>
      </c>
      <c r="E272" s="1214">
        <f>SUM(EAST:SOUTH!E272)</f>
        <v>0</v>
      </c>
      <c r="F272" s="1216">
        <f>SUM(EAST:SOUTH!F272)</f>
        <v>0</v>
      </c>
      <c r="G272" s="1217"/>
      <c r="H272" s="1217"/>
      <c r="I272" s="1214">
        <f>EAST!I272+WEST!I272+NORTH!I272+SOUTH!I272</f>
        <v>0</v>
      </c>
      <c r="J272" s="1216">
        <f>EAST!J272+WEST!J272+NORTH!J272+SOUTH!J272</f>
        <v>0</v>
      </c>
      <c r="K272" s="1214">
        <f>EAST!K272+WEST!K272+NORTH!K272+SOUTH!K272</f>
        <v>0</v>
      </c>
      <c r="L272" s="1216">
        <f>EAST!L272+WEST!L272+NORTH!L272+SOUTH!L272</f>
        <v>0</v>
      </c>
      <c r="M272" s="1223"/>
      <c r="N272" s="1223"/>
      <c r="O272" s="1265"/>
      <c r="P272" s="1214">
        <f>EAST!P272+WEST!P272+NORTH!P272+SOUTH!P272</f>
        <v>0</v>
      </c>
      <c r="Q272" s="1216">
        <f>EAST!Q272+WEST!Q272+NORTH!Q272+SOUTH!Q272</f>
        <v>0</v>
      </c>
      <c r="R272" s="1214">
        <f>EAST!R272+WEST!R272+NORTH!R272+SOUTH!R272</f>
        <v>0</v>
      </c>
      <c r="S272" s="1216">
        <f>EAST!S272+WEST!S272+NORTH!S272+SOUTH!S272</f>
        <v>0</v>
      </c>
      <c r="T272" s="1214"/>
      <c r="U272" s="1216">
        <f>EAST!U272+WEST!U272+NORTH!U272+SOUTH!U272</f>
        <v>0</v>
      </c>
      <c r="V272" s="1223"/>
      <c r="W272" s="1223"/>
      <c r="X272" s="1265"/>
      <c r="Y272" s="1211">
        <f>EAST!Y272+WEST!Y272+NORTH!Y272+SOUTH!Y272</f>
        <v>0</v>
      </c>
      <c r="Z272" s="1204">
        <f>EAST!Z272+WEST!Z272+NORTH!Z272+SOUTH!Z272</f>
        <v>0</v>
      </c>
      <c r="AA272" s="1211">
        <f>EAST!AA272+WEST!AA272+NORTH!AA272+SOUTH!AA272</f>
        <v>0</v>
      </c>
      <c r="AB272" s="1204">
        <f>EAST!AB272+WEST!AB272+NORTH!AB272+SOUTH!AB272</f>
        <v>0</v>
      </c>
      <c r="AC272" s="1218"/>
      <c r="AD272" s="1197" t="b">
        <f t="shared" si="170"/>
        <v>1</v>
      </c>
      <c r="AE272" s="1197" t="b">
        <f t="shared" si="171"/>
        <v>1</v>
      </c>
    </row>
    <row r="273" spans="1:31" ht="39">
      <c r="A273" s="1204">
        <v>11.04</v>
      </c>
      <c r="B273" s="1225" t="s">
        <v>276</v>
      </c>
      <c r="C273" s="1214">
        <f>SUM(EAST:SOUTH!C273)</f>
        <v>0</v>
      </c>
      <c r="D273" s="1215">
        <f>SUM(EAST:SOUTH!D273)</f>
        <v>0</v>
      </c>
      <c r="E273" s="1214">
        <f>SUM(EAST:SOUTH!E273)</f>
        <v>0</v>
      </c>
      <c r="F273" s="1216">
        <f>SUM(EAST:SOUTH!F273)</f>
        <v>0</v>
      </c>
      <c r="G273" s="1217"/>
      <c r="H273" s="1217"/>
      <c r="I273" s="1214">
        <f t="shared" si="168"/>
        <v>0</v>
      </c>
      <c r="J273" s="1216">
        <f t="shared" si="169"/>
        <v>0</v>
      </c>
      <c r="K273" s="1214">
        <f>EAST!K273+WEST!K273+NORTH!K273+SOUTH!K273</f>
        <v>0</v>
      </c>
      <c r="L273" s="1216">
        <f>EAST!L273+WEST!L273+NORTH!L273+SOUTH!L273</f>
        <v>0</v>
      </c>
      <c r="M273" s="1226"/>
      <c r="N273" s="1226"/>
      <c r="O273" s="1266"/>
      <c r="P273" s="1214">
        <f>EAST!P273+WEST!P273+NORTH!P273+SOUTH!P273</f>
        <v>0</v>
      </c>
      <c r="Q273" s="1216">
        <f>EAST!Q273+WEST!Q273+NORTH!Q273+SOUTH!Q273</f>
        <v>0</v>
      </c>
      <c r="R273" s="1214">
        <f>EAST!R273+WEST!R273+NORTH!R273+SOUTH!R273</f>
        <v>0</v>
      </c>
      <c r="S273" s="1216">
        <f>EAST!S273+WEST!S273+NORTH!S273+SOUTH!S273</f>
        <v>0</v>
      </c>
      <c r="T273" s="1214"/>
      <c r="U273" s="1216">
        <f>EAST!U273+WEST!U273+NORTH!U273+SOUTH!U273</f>
        <v>0</v>
      </c>
      <c r="V273" s="1226"/>
      <c r="W273" s="1226"/>
      <c r="X273" s="1266"/>
      <c r="Y273" s="1211">
        <f>EAST!Y273+WEST!Y273+NORTH!Y273+SOUTH!Y273</f>
        <v>0</v>
      </c>
      <c r="Z273" s="1204">
        <f>EAST!Z273+WEST!Z273+NORTH!Z273+SOUTH!Z273</f>
        <v>0</v>
      </c>
      <c r="AA273" s="1211">
        <f>EAST!AA273+WEST!AA273+NORTH!AA273+SOUTH!AA273</f>
        <v>0</v>
      </c>
      <c r="AB273" s="1204">
        <f>EAST!AB273+WEST!AB273+NORTH!AB273+SOUTH!AB273</f>
        <v>0</v>
      </c>
      <c r="AC273" s="1218"/>
      <c r="AD273" s="1197" t="b">
        <f t="shared" si="170"/>
        <v>1</v>
      </c>
      <c r="AE273" s="1197" t="b">
        <f t="shared" si="171"/>
        <v>1</v>
      </c>
    </row>
    <row r="274" spans="1:31" ht="97.5">
      <c r="A274" s="1204"/>
      <c r="B274" s="1222" t="s">
        <v>277</v>
      </c>
      <c r="C274" s="1214">
        <f>SUM(EAST:SOUTH!C274)</f>
        <v>55</v>
      </c>
      <c r="D274" s="1215">
        <f>SUM(EAST:SOUTH!D274)</f>
        <v>3.3</v>
      </c>
      <c r="E274" s="1214">
        <f>SUM(EAST:SOUTH!E274)</f>
        <v>55</v>
      </c>
      <c r="F274" s="1216">
        <f>SUM(EAST:SOUTH!F274)</f>
        <v>3.3</v>
      </c>
      <c r="G274" s="1217"/>
      <c r="H274" s="1217"/>
      <c r="I274" s="1214">
        <f t="shared" si="168"/>
        <v>0</v>
      </c>
      <c r="J274" s="1216">
        <f t="shared" si="169"/>
        <v>0</v>
      </c>
      <c r="K274" s="1214">
        <f>EAST!K274+WEST!K274+NORTH!K274+SOUTH!K274</f>
        <v>0</v>
      </c>
      <c r="L274" s="1216">
        <f>EAST!L274+WEST!L274+NORTH!L274+SOUTH!L274</f>
        <v>0</v>
      </c>
      <c r="M274" s="1223"/>
      <c r="N274" s="1223"/>
      <c r="O274" s="1265">
        <v>0.06</v>
      </c>
      <c r="P274" s="1214">
        <f>EAST!P274+WEST!P274+NORTH!P274+SOUTH!P274</f>
        <v>44</v>
      </c>
      <c r="Q274" s="1216">
        <f>EAST!Q274+WEST!Q274+NORTH!Q274+SOUTH!Q274</f>
        <v>2.6399999999999997</v>
      </c>
      <c r="R274" s="1214">
        <f>EAST!R274+WEST!R274+NORTH!R274+SOUTH!R274</f>
        <v>44</v>
      </c>
      <c r="S274" s="1216">
        <f>EAST!S274+WEST!S274+NORTH!S274+SOUTH!S274</f>
        <v>2.6399999999999997</v>
      </c>
      <c r="T274" s="1214"/>
      <c r="U274" s="1216">
        <f>EAST!U274+WEST!U274+NORTH!U274+SOUTH!U274</f>
        <v>0</v>
      </c>
      <c r="V274" s="1223"/>
      <c r="W274" s="1223"/>
      <c r="X274" s="1220">
        <f>O274</f>
        <v>0.06</v>
      </c>
      <c r="Y274" s="1211">
        <f>EAST!Y274+WEST!Y274+NORTH!Y274+SOUTH!Y274</f>
        <v>44</v>
      </c>
      <c r="Z274" s="1204">
        <f>EAST!Z274+WEST!Z274+NORTH!Z274+SOUTH!Z274</f>
        <v>2.6399999999999997</v>
      </c>
      <c r="AA274" s="1211">
        <f>EAST!AA274+WEST!AA274+NORTH!AA274+SOUTH!AA274</f>
        <v>44</v>
      </c>
      <c r="AB274" s="1204">
        <f>EAST!AB274+WEST!AB274+NORTH!AB274+SOUTH!AB274</f>
        <v>2.6399999999999997</v>
      </c>
      <c r="AC274" s="1218" t="s">
        <v>771</v>
      </c>
      <c r="AD274" s="1197" t="b">
        <f t="shared" si="170"/>
        <v>1</v>
      </c>
      <c r="AE274" s="1197" t="b">
        <f t="shared" si="171"/>
        <v>1</v>
      </c>
    </row>
    <row r="275" spans="1:31" ht="97.5">
      <c r="A275" s="1204"/>
      <c r="B275" s="1222" t="s">
        <v>278</v>
      </c>
      <c r="C275" s="1214">
        <f>SUM(EAST:SOUTH!C275)</f>
        <v>88</v>
      </c>
      <c r="D275" s="1215">
        <f>SUM(EAST:SOUTH!D275)</f>
        <v>5.28</v>
      </c>
      <c r="E275" s="1214">
        <f>SUM(EAST:SOUTH!E275)</f>
        <v>88</v>
      </c>
      <c r="F275" s="1216">
        <f>SUM(EAST:SOUTH!F275)</f>
        <v>5.28</v>
      </c>
      <c r="G275" s="1217"/>
      <c r="H275" s="1217"/>
      <c r="I275" s="1214">
        <f t="shared" si="168"/>
        <v>0</v>
      </c>
      <c r="J275" s="1216">
        <f t="shared" si="169"/>
        <v>0</v>
      </c>
      <c r="K275" s="1214">
        <f>EAST!K275+WEST!K275+NORTH!K275+SOUTH!K275</f>
        <v>0</v>
      </c>
      <c r="L275" s="1216">
        <f>EAST!L275+WEST!L275+NORTH!L275+SOUTH!L275</f>
        <v>0</v>
      </c>
      <c r="M275" s="1223"/>
      <c r="N275" s="1223"/>
      <c r="O275" s="1265">
        <v>0.06</v>
      </c>
      <c r="P275" s="1214">
        <f>EAST!P275+WEST!P275+NORTH!P275+SOUTH!P275</f>
        <v>55</v>
      </c>
      <c r="Q275" s="1216">
        <f>EAST!Q275+WEST!Q275+NORTH!Q275+SOUTH!Q275</f>
        <v>3.3</v>
      </c>
      <c r="R275" s="1214">
        <f>EAST!R275+WEST!R275+NORTH!R275+SOUTH!R275</f>
        <v>55</v>
      </c>
      <c r="S275" s="1216">
        <f>EAST!S275+WEST!S275+NORTH!S275+SOUTH!S275</f>
        <v>3.3</v>
      </c>
      <c r="T275" s="1214"/>
      <c r="U275" s="1216">
        <f>EAST!U275+WEST!U275+NORTH!U275+SOUTH!U275</f>
        <v>0</v>
      </c>
      <c r="V275" s="1223"/>
      <c r="W275" s="1223"/>
      <c r="X275" s="1220">
        <f>O275</f>
        <v>0.06</v>
      </c>
      <c r="Y275" s="1211">
        <f>EAST!Y275+WEST!Y275+NORTH!Y275+SOUTH!Y275</f>
        <v>55</v>
      </c>
      <c r="Z275" s="1204">
        <f>EAST!Z275+WEST!Z275+NORTH!Z275+SOUTH!Z275</f>
        <v>3.3</v>
      </c>
      <c r="AA275" s="1211">
        <f>EAST!AA275+WEST!AA275+NORTH!AA275+SOUTH!AA275</f>
        <v>55</v>
      </c>
      <c r="AB275" s="1204">
        <f>EAST!AB275+WEST!AB275+NORTH!AB275+SOUTH!AB275</f>
        <v>3.3</v>
      </c>
      <c r="AC275" s="1218" t="s">
        <v>771</v>
      </c>
      <c r="AD275" s="1197" t="b">
        <f t="shared" si="170"/>
        <v>1</v>
      </c>
      <c r="AE275" s="1197" t="b">
        <f t="shared" si="171"/>
        <v>1</v>
      </c>
    </row>
    <row r="276" spans="1:31" ht="39">
      <c r="A276" s="1204"/>
      <c r="B276" s="1225" t="s">
        <v>280</v>
      </c>
      <c r="C276" s="1214">
        <f>SUM(EAST:SOUTH!C276)</f>
        <v>0</v>
      </c>
      <c r="D276" s="1215">
        <f>SUM(EAST:SOUTH!D276)</f>
        <v>0</v>
      </c>
      <c r="E276" s="1214">
        <f>SUM(EAST:SOUTH!E276)</f>
        <v>0</v>
      </c>
      <c r="F276" s="1216">
        <f>SUM(EAST:SOUTH!F276)</f>
        <v>0</v>
      </c>
      <c r="G276" s="1217"/>
      <c r="H276" s="1217"/>
      <c r="I276" s="1214">
        <f t="shared" si="168"/>
        <v>0</v>
      </c>
      <c r="J276" s="1216">
        <f t="shared" si="169"/>
        <v>0</v>
      </c>
      <c r="K276" s="1214">
        <f>EAST!K276+WEST!K276+NORTH!K276+SOUTH!K276</f>
        <v>0</v>
      </c>
      <c r="L276" s="1216">
        <f>EAST!L276+WEST!L276+NORTH!L276+SOUTH!L276</f>
        <v>0</v>
      </c>
      <c r="M276" s="1226"/>
      <c r="N276" s="1226"/>
      <c r="O276" s="1266"/>
      <c r="P276" s="1214">
        <f>EAST!P276+WEST!P276+NORTH!P276+SOUTH!P276</f>
        <v>0</v>
      </c>
      <c r="Q276" s="1216">
        <f>EAST!Q276+WEST!Q276+NORTH!Q276+SOUTH!Q276</f>
        <v>0</v>
      </c>
      <c r="R276" s="1214">
        <f>EAST!R276+WEST!R276+NORTH!R276+SOUTH!R276</f>
        <v>0</v>
      </c>
      <c r="S276" s="1216">
        <f>EAST!S276+WEST!S276+NORTH!S276+SOUTH!S276</f>
        <v>0</v>
      </c>
      <c r="T276" s="1214"/>
      <c r="U276" s="1216">
        <f>EAST!U276+WEST!U276+NORTH!U276+SOUTH!U276</f>
        <v>0</v>
      </c>
      <c r="V276" s="1226"/>
      <c r="W276" s="1226"/>
      <c r="X276" s="1266"/>
      <c r="Y276" s="1211">
        <f>EAST!Y276+WEST!Y276+NORTH!Y276+SOUTH!Y276</f>
        <v>0</v>
      </c>
      <c r="Z276" s="1204">
        <f>EAST!Z276+WEST!Z276+NORTH!Z276+SOUTH!Z276</f>
        <v>0</v>
      </c>
      <c r="AA276" s="1211">
        <f>EAST!AA276+WEST!AA276+NORTH!AA276+SOUTH!AA276</f>
        <v>0</v>
      </c>
      <c r="AB276" s="1204">
        <f>EAST!AB276+WEST!AB276+NORTH!AB276+SOUTH!AB276</f>
        <v>0</v>
      </c>
      <c r="AC276" s="1218"/>
      <c r="AD276" s="1197" t="b">
        <f t="shared" si="170"/>
        <v>1</v>
      </c>
      <c r="AE276" s="1197" t="b">
        <f t="shared" si="171"/>
        <v>1</v>
      </c>
    </row>
    <row r="277" spans="1:31" ht="136.5">
      <c r="A277" s="1204">
        <v>11.05</v>
      </c>
      <c r="B277" s="1213" t="s">
        <v>69</v>
      </c>
      <c r="C277" s="1214">
        <f>SUM(EAST:SOUTH!C277)</f>
        <v>0</v>
      </c>
      <c r="D277" s="1215">
        <f>SUM(EAST:SOUTH!D277)</f>
        <v>0</v>
      </c>
      <c r="E277" s="1214">
        <f>SUM(EAST:SOUTH!E277)</f>
        <v>0</v>
      </c>
      <c r="F277" s="1216">
        <f>SUM(EAST:SOUTH!F277)</f>
        <v>0</v>
      </c>
      <c r="G277" s="1217"/>
      <c r="H277" s="1217"/>
      <c r="I277" s="1214">
        <f t="shared" si="168"/>
        <v>0</v>
      </c>
      <c r="J277" s="1216">
        <f t="shared" si="169"/>
        <v>0</v>
      </c>
      <c r="K277" s="1214">
        <f>EAST!K277+WEST!K277+NORTH!K277+SOUTH!K277</f>
        <v>0</v>
      </c>
      <c r="L277" s="1216">
        <f>EAST!L277+WEST!L277+NORTH!L277+SOUTH!L277</f>
        <v>0</v>
      </c>
      <c r="M277" s="1219"/>
      <c r="N277" s="1219"/>
      <c r="O277" s="1264"/>
      <c r="P277" s="1214">
        <f>EAST!P277+WEST!P277+NORTH!P277+SOUTH!P277</f>
        <v>0</v>
      </c>
      <c r="Q277" s="1216">
        <f>EAST!Q277+WEST!Q277+NORTH!Q277+SOUTH!Q277</f>
        <v>0</v>
      </c>
      <c r="R277" s="1214">
        <f>EAST!R277+WEST!R277+NORTH!R277+SOUTH!R277</f>
        <v>0</v>
      </c>
      <c r="S277" s="1216">
        <f>EAST!S277+WEST!S277+NORTH!S277+SOUTH!S277</f>
        <v>0</v>
      </c>
      <c r="T277" s="1214"/>
      <c r="U277" s="1216">
        <f>EAST!U277+WEST!U277+NORTH!U277+SOUTH!U277</f>
        <v>0</v>
      </c>
      <c r="V277" s="1219"/>
      <c r="W277" s="1219"/>
      <c r="X277" s="1264"/>
      <c r="Y277" s="1211">
        <f>EAST!Y277+WEST!Y277+NORTH!Y277+SOUTH!Y277</f>
        <v>0</v>
      </c>
      <c r="Z277" s="1204">
        <f>EAST!Z277+WEST!Z277+NORTH!Z277+SOUTH!Z277</f>
        <v>0</v>
      </c>
      <c r="AA277" s="1211">
        <f>EAST!AA277+WEST!AA277+NORTH!AA277+SOUTH!AA277</f>
        <v>0</v>
      </c>
      <c r="AB277" s="1204">
        <f>EAST!AB277+WEST!AB277+NORTH!AB277+SOUTH!AB277</f>
        <v>0</v>
      </c>
      <c r="AC277" s="1218"/>
      <c r="AD277" s="1197" t="b">
        <f t="shared" si="170"/>
        <v>1</v>
      </c>
      <c r="AE277" s="1197" t="b">
        <f t="shared" si="171"/>
        <v>1</v>
      </c>
    </row>
    <row r="278" spans="1:31" ht="39">
      <c r="A278" s="1204"/>
      <c r="B278" s="1213" t="s">
        <v>41</v>
      </c>
      <c r="C278" s="1214">
        <f>SUM(EAST:SOUTH!C278)</f>
        <v>30</v>
      </c>
      <c r="D278" s="1215">
        <f>SUM(EAST:SOUTH!D278)</f>
        <v>0.18</v>
      </c>
      <c r="E278" s="1214">
        <f>SUM(EAST:SOUTH!E278)</f>
        <v>30</v>
      </c>
      <c r="F278" s="1216">
        <f>SUM(EAST:SOUTH!F278)</f>
        <v>0.18</v>
      </c>
      <c r="G278" s="1217">
        <f t="shared" ref="G278:G338" si="174">E278/C277:C278</f>
        <v>1</v>
      </c>
      <c r="H278" s="1217">
        <f t="shared" ref="H278:H338" si="175">F278/D277:D278</f>
        <v>1</v>
      </c>
      <c r="I278" s="1214">
        <f>EAST!I278+WEST!I278+NORTH!I278+SOUTH!I278</f>
        <v>0</v>
      </c>
      <c r="J278" s="1216">
        <f>EAST!J278+WEST!J278+NORTH!J278+SOUTH!J278</f>
        <v>0</v>
      </c>
      <c r="K278" s="1214">
        <f>EAST!K278+WEST!K278+NORTH!K278+SOUTH!K278</f>
        <v>0</v>
      </c>
      <c r="L278" s="1216">
        <f>EAST!L278+WEST!L278+NORTH!L278+SOUTH!L278</f>
        <v>0</v>
      </c>
      <c r="M278" s="1219"/>
      <c r="N278" s="1219"/>
      <c r="O278" s="1264">
        <v>6.0000000000000001E-3</v>
      </c>
      <c r="P278" s="1214">
        <f>EAST!P278+WEST!P278+NORTH!P278+SOUTH!P278</f>
        <v>30</v>
      </c>
      <c r="Q278" s="1216">
        <f>EAST!Q278+WEST!Q278+NORTH!Q278+SOUTH!Q278</f>
        <v>0.18</v>
      </c>
      <c r="R278" s="1214">
        <f>EAST!R278+WEST!R278+NORTH!R278+SOUTH!R278</f>
        <v>30</v>
      </c>
      <c r="S278" s="1216">
        <f>EAST!S278+WEST!S278+NORTH!S278+SOUTH!S278</f>
        <v>0.18</v>
      </c>
      <c r="T278" s="1214"/>
      <c r="U278" s="1216">
        <f>EAST!U278+WEST!U278+NORTH!U278+SOUTH!U278</f>
        <v>0</v>
      </c>
      <c r="V278" s="1219"/>
      <c r="W278" s="1219"/>
      <c r="X278" s="1220">
        <f t="shared" ref="X278:X280" si="176">O278</f>
        <v>6.0000000000000001E-3</v>
      </c>
      <c r="Y278" s="1211">
        <f>EAST!Y278+WEST!Y278+NORTH!Y278+SOUTH!Y278</f>
        <v>30</v>
      </c>
      <c r="Z278" s="1204">
        <f>EAST!Z278+WEST!Z278+NORTH!Z278+SOUTH!Z278</f>
        <v>0.18</v>
      </c>
      <c r="AA278" s="1211">
        <f>EAST!AA278+WEST!AA278+NORTH!AA278+SOUTH!AA278</f>
        <v>30</v>
      </c>
      <c r="AB278" s="1204">
        <f>EAST!AB278+WEST!AB278+NORTH!AB278+SOUTH!AB278</f>
        <v>0.18</v>
      </c>
      <c r="AC278" s="1218" t="s">
        <v>771</v>
      </c>
      <c r="AD278" s="1197" t="b">
        <f t="shared" si="170"/>
        <v>1</v>
      </c>
      <c r="AE278" s="1197" t="b">
        <f t="shared" si="171"/>
        <v>1</v>
      </c>
    </row>
    <row r="279" spans="1:31" ht="39">
      <c r="A279" s="1204"/>
      <c r="B279" s="1213" t="s">
        <v>42</v>
      </c>
      <c r="C279" s="1214">
        <f>SUM(EAST:SOUTH!C279)</f>
        <v>68</v>
      </c>
      <c r="D279" s="1215">
        <f>SUM(EAST:SOUTH!D279)</f>
        <v>0.40799999999999997</v>
      </c>
      <c r="E279" s="1214">
        <f>SUM(EAST:SOUTH!E279)</f>
        <v>68</v>
      </c>
      <c r="F279" s="1216">
        <f>SUM(EAST:SOUTH!F279)</f>
        <v>0.40799999999999997</v>
      </c>
      <c r="G279" s="1217">
        <f t="shared" si="174"/>
        <v>1</v>
      </c>
      <c r="H279" s="1217">
        <f t="shared" si="175"/>
        <v>1</v>
      </c>
      <c r="I279" s="1214">
        <f>EAST!I279+WEST!I279+NORTH!I279+SOUTH!I279</f>
        <v>0</v>
      </c>
      <c r="J279" s="1216">
        <f>EAST!J279+WEST!J279+NORTH!J279+SOUTH!J279</f>
        <v>0</v>
      </c>
      <c r="K279" s="1214">
        <f>EAST!K279+WEST!K279+NORTH!K279+SOUTH!K279</f>
        <v>0</v>
      </c>
      <c r="L279" s="1216">
        <f>EAST!L279+WEST!L279+NORTH!L279+SOUTH!L279</f>
        <v>0</v>
      </c>
      <c r="M279" s="1219"/>
      <c r="N279" s="1219"/>
      <c r="O279" s="1264">
        <v>6.0000000000000001E-3</v>
      </c>
      <c r="P279" s="1214">
        <f>EAST!P279+WEST!P279+NORTH!P279+SOUTH!P279</f>
        <v>68</v>
      </c>
      <c r="Q279" s="1216">
        <f>EAST!Q279+WEST!Q279+NORTH!Q279+SOUTH!Q279</f>
        <v>0.40799999999999997</v>
      </c>
      <c r="R279" s="1214">
        <f>EAST!R279+WEST!R279+NORTH!R279+SOUTH!R279</f>
        <v>68</v>
      </c>
      <c r="S279" s="1216">
        <f>EAST!S279+WEST!S279+NORTH!S279+SOUTH!S279</f>
        <v>0.40799999999999997</v>
      </c>
      <c r="T279" s="1214"/>
      <c r="U279" s="1216">
        <f>EAST!U279+WEST!U279+NORTH!U279+SOUTH!U279</f>
        <v>0</v>
      </c>
      <c r="V279" s="1219"/>
      <c r="W279" s="1219"/>
      <c r="X279" s="1220">
        <f t="shared" si="176"/>
        <v>6.0000000000000001E-3</v>
      </c>
      <c r="Y279" s="1211">
        <f>EAST!Y279+WEST!Y279+NORTH!Y279+SOUTH!Y279</f>
        <v>68</v>
      </c>
      <c r="Z279" s="1204">
        <f>EAST!Z279+WEST!Z279+NORTH!Z279+SOUTH!Z279</f>
        <v>0.40799999999999997</v>
      </c>
      <c r="AA279" s="1211">
        <f>EAST!AA279+WEST!AA279+NORTH!AA279+SOUTH!AA279</f>
        <v>68</v>
      </c>
      <c r="AB279" s="1204">
        <f>EAST!AB279+WEST!AB279+NORTH!AB279+SOUTH!AB279</f>
        <v>0.40799999999999997</v>
      </c>
      <c r="AC279" s="1218" t="s">
        <v>771</v>
      </c>
      <c r="AD279" s="1197" t="b">
        <f t="shared" si="170"/>
        <v>1</v>
      </c>
      <c r="AE279" s="1197" t="b">
        <f t="shared" si="171"/>
        <v>1</v>
      </c>
    </row>
    <row r="280" spans="1:31" ht="39">
      <c r="A280" s="1204"/>
      <c r="B280" s="1213" t="s">
        <v>66</v>
      </c>
      <c r="C280" s="1214">
        <f>SUM(EAST:SOUTH!C280)</f>
        <v>30</v>
      </c>
      <c r="D280" s="1215">
        <f>SUM(EAST:SOUTH!D280)</f>
        <v>0.18</v>
      </c>
      <c r="E280" s="1214">
        <f>SUM(EAST:SOUTH!E280)</f>
        <v>30</v>
      </c>
      <c r="F280" s="1216">
        <f>SUM(EAST:SOUTH!F280)</f>
        <v>0.18</v>
      </c>
      <c r="G280" s="1217">
        <f t="shared" si="174"/>
        <v>1</v>
      </c>
      <c r="H280" s="1217">
        <f t="shared" si="175"/>
        <v>1</v>
      </c>
      <c r="I280" s="1214">
        <f>EAST!I280+WEST!I280+NORTH!I280+SOUTH!I280</f>
        <v>0</v>
      </c>
      <c r="J280" s="1216">
        <f>EAST!J280+WEST!J280+NORTH!J280+SOUTH!J280</f>
        <v>0</v>
      </c>
      <c r="K280" s="1214">
        <f>EAST!K280+WEST!K280+NORTH!K280+SOUTH!K280</f>
        <v>0</v>
      </c>
      <c r="L280" s="1216">
        <f>EAST!L280+WEST!L280+NORTH!L280+SOUTH!L280</f>
        <v>0</v>
      </c>
      <c r="M280" s="1219"/>
      <c r="N280" s="1219"/>
      <c r="O280" s="1264">
        <v>6.0000000000000001E-3</v>
      </c>
      <c r="P280" s="1214">
        <f>EAST!P280+WEST!P280+NORTH!P280+SOUTH!P280</f>
        <v>45</v>
      </c>
      <c r="Q280" s="1216">
        <f>EAST!Q280+WEST!Q280+NORTH!Q280+SOUTH!Q280</f>
        <v>0.27</v>
      </c>
      <c r="R280" s="1214">
        <f>EAST!R280+WEST!R280+NORTH!R280+SOUTH!R280</f>
        <v>45</v>
      </c>
      <c r="S280" s="1216">
        <f>EAST!S280+WEST!S280+NORTH!S280+SOUTH!S280</f>
        <v>0.27</v>
      </c>
      <c r="T280" s="1214"/>
      <c r="U280" s="1216">
        <f>EAST!U280+WEST!U280+NORTH!U280+SOUTH!U280</f>
        <v>0</v>
      </c>
      <c r="V280" s="1219"/>
      <c r="W280" s="1219"/>
      <c r="X280" s="1220">
        <f t="shared" si="176"/>
        <v>6.0000000000000001E-3</v>
      </c>
      <c r="Y280" s="1211">
        <f>EAST!Y280+WEST!Y280+NORTH!Y280+SOUTH!Y280</f>
        <v>45</v>
      </c>
      <c r="Z280" s="1204">
        <f>EAST!Z280+WEST!Z280+NORTH!Z280+SOUTH!Z280</f>
        <v>0.27</v>
      </c>
      <c r="AA280" s="1211">
        <f>EAST!AA280+WEST!AA280+NORTH!AA280+SOUTH!AA280</f>
        <v>45</v>
      </c>
      <c r="AB280" s="1204">
        <f>EAST!AB280+WEST!AB280+NORTH!AB280+SOUTH!AB280</f>
        <v>0.27</v>
      </c>
      <c r="AC280" s="1218" t="s">
        <v>771</v>
      </c>
      <c r="AD280" s="1197" t="b">
        <f t="shared" si="170"/>
        <v>1</v>
      </c>
      <c r="AE280" s="1197" t="b">
        <f t="shared" si="171"/>
        <v>1</v>
      </c>
    </row>
    <row r="281" spans="1:31" ht="39">
      <c r="A281" s="1204"/>
      <c r="B281" s="1225" t="s">
        <v>281</v>
      </c>
      <c r="C281" s="1214">
        <f>SUM(EAST:SOUTH!C281)</f>
        <v>0</v>
      </c>
      <c r="D281" s="1215">
        <f>SUM(EAST:SOUTH!D281)</f>
        <v>0</v>
      </c>
      <c r="E281" s="1214">
        <f>SUM(EAST:SOUTH!E281)</f>
        <v>0</v>
      </c>
      <c r="F281" s="1216">
        <f>SUM(EAST:SOUTH!F281)</f>
        <v>0</v>
      </c>
      <c r="G281" s="1217"/>
      <c r="H281" s="1217"/>
      <c r="I281" s="1214">
        <f>EAST!I281+WEST!I281+NORTH!I281+SOUTH!I281</f>
        <v>0</v>
      </c>
      <c r="J281" s="1216">
        <f>EAST!J281+WEST!J281+NORTH!J281+SOUTH!J281</f>
        <v>0</v>
      </c>
      <c r="K281" s="1214">
        <f>EAST!K281+WEST!K281+NORTH!K281+SOUTH!K281</f>
        <v>0</v>
      </c>
      <c r="L281" s="1216">
        <f>EAST!L281+WEST!L281+NORTH!L281+SOUTH!L281</f>
        <v>0</v>
      </c>
      <c r="M281" s="1226"/>
      <c r="N281" s="1226"/>
      <c r="O281" s="1266"/>
      <c r="P281" s="1214">
        <f>EAST!P281+WEST!P281+NORTH!P281+SOUTH!P281</f>
        <v>0</v>
      </c>
      <c r="Q281" s="1216">
        <f>EAST!Q281+WEST!Q281+NORTH!Q281+SOUTH!Q281</f>
        <v>0</v>
      </c>
      <c r="R281" s="1214">
        <f>EAST!R281+WEST!R281+NORTH!R281+SOUTH!R281</f>
        <v>0</v>
      </c>
      <c r="S281" s="1216">
        <f>EAST!S281+WEST!S281+NORTH!S281+SOUTH!S281</f>
        <v>0</v>
      </c>
      <c r="T281" s="1214"/>
      <c r="U281" s="1216">
        <f>EAST!U281+WEST!U281+NORTH!U281+SOUTH!U281</f>
        <v>0</v>
      </c>
      <c r="V281" s="1226"/>
      <c r="W281" s="1226"/>
      <c r="X281" s="1266"/>
      <c r="Y281" s="1211">
        <f>EAST!Y281+WEST!Y281+NORTH!Y281+SOUTH!Y281</f>
        <v>0</v>
      </c>
      <c r="Z281" s="1204">
        <f>EAST!Z281+WEST!Z281+NORTH!Z281+SOUTH!Z281</f>
        <v>0</v>
      </c>
      <c r="AA281" s="1211">
        <f>EAST!AA281+WEST!AA281+NORTH!AA281+SOUTH!AA281</f>
        <v>0</v>
      </c>
      <c r="AB281" s="1204">
        <f>EAST!AB281+WEST!AB281+NORTH!AB281+SOUTH!AB281</f>
        <v>0</v>
      </c>
      <c r="AC281" s="1218"/>
      <c r="AD281" s="1197" t="b">
        <f t="shared" si="170"/>
        <v>1</v>
      </c>
      <c r="AE281" s="1197" t="b">
        <f t="shared" si="171"/>
        <v>1</v>
      </c>
    </row>
    <row r="282" spans="1:31" ht="39">
      <c r="A282" s="1204">
        <v>11.06</v>
      </c>
      <c r="B282" s="1213" t="s">
        <v>70</v>
      </c>
      <c r="C282" s="1214">
        <f>SUM(EAST:SOUTH!C282)</f>
        <v>0</v>
      </c>
      <c r="D282" s="1215">
        <f>SUM(EAST:SOUTH!D282)</f>
        <v>0</v>
      </c>
      <c r="E282" s="1214">
        <f>SUM(EAST:SOUTH!E282)</f>
        <v>0</v>
      </c>
      <c r="F282" s="1216">
        <f>SUM(EAST:SOUTH!F282)</f>
        <v>0</v>
      </c>
      <c r="G282" s="1217"/>
      <c r="H282" s="1217"/>
      <c r="I282" s="1214">
        <f>EAST!I282+WEST!I282+NORTH!I282+SOUTH!I282</f>
        <v>0</v>
      </c>
      <c r="J282" s="1216">
        <f>EAST!J282+WEST!J282+NORTH!J282+SOUTH!J282</f>
        <v>0</v>
      </c>
      <c r="K282" s="1214">
        <f>EAST!K282+WEST!K282+NORTH!K282+SOUTH!K282</f>
        <v>0</v>
      </c>
      <c r="L282" s="1216">
        <f>EAST!L282+WEST!L282+NORTH!L282+SOUTH!L282</f>
        <v>0</v>
      </c>
      <c r="M282" s="1219"/>
      <c r="N282" s="1219"/>
      <c r="O282" s="1264">
        <v>0.02</v>
      </c>
      <c r="P282" s="1214">
        <f>EAST!P282+WEST!P282+NORTH!P282+SOUTH!P282</f>
        <v>50</v>
      </c>
      <c r="Q282" s="1216">
        <f>EAST!Q282+WEST!Q282+NORTH!Q282+SOUTH!Q282</f>
        <v>1</v>
      </c>
      <c r="R282" s="1214">
        <f>EAST!R282+WEST!R282+NORTH!R282+SOUTH!R282</f>
        <v>50</v>
      </c>
      <c r="S282" s="1216">
        <f>EAST!S282+WEST!S282+NORTH!S282+SOUTH!S282</f>
        <v>1</v>
      </c>
      <c r="T282" s="1214"/>
      <c r="U282" s="1216">
        <f>EAST!U282+WEST!U282+NORTH!U282+SOUTH!U282</f>
        <v>0</v>
      </c>
      <c r="V282" s="1219"/>
      <c r="W282" s="1219"/>
      <c r="X282" s="1220">
        <f t="shared" ref="X282:X283" si="177">O282</f>
        <v>0.02</v>
      </c>
      <c r="Y282" s="1211">
        <f>EAST!Y282+WEST!Y282+NORTH!Y282+SOUTH!Y282</f>
        <v>50</v>
      </c>
      <c r="Z282" s="1204">
        <f>EAST!Z282+WEST!Z282+NORTH!Z282+SOUTH!Z282</f>
        <v>1</v>
      </c>
      <c r="AA282" s="1211">
        <f>EAST!AA282+WEST!AA282+NORTH!AA282+SOUTH!AA282</f>
        <v>50</v>
      </c>
      <c r="AB282" s="1204">
        <f>EAST!AB282+WEST!AB282+NORTH!AB282+SOUTH!AB282</f>
        <v>1</v>
      </c>
      <c r="AC282" s="1218" t="s">
        <v>771</v>
      </c>
      <c r="AD282" s="1197" t="b">
        <f t="shared" si="170"/>
        <v>1</v>
      </c>
      <c r="AE282" s="1197" t="b">
        <f t="shared" si="171"/>
        <v>1</v>
      </c>
    </row>
    <row r="283" spans="1:31" ht="39">
      <c r="A283" s="1204">
        <v>11.07</v>
      </c>
      <c r="B283" s="1213" t="s">
        <v>71</v>
      </c>
      <c r="C283" s="1214">
        <f>SUM(EAST:SOUTH!C283)</f>
        <v>200</v>
      </c>
      <c r="D283" s="1215">
        <f>SUM(EAST:SOUTH!D283)</f>
        <v>3.1999999999999997</v>
      </c>
      <c r="E283" s="1214">
        <f>SUM(EAST:SOUTH!E283)</f>
        <v>200</v>
      </c>
      <c r="F283" s="1216">
        <f>SUM(EAST:SOUTH!F283)</f>
        <v>3.1999999999999997</v>
      </c>
      <c r="G283" s="1217">
        <f t="shared" si="174"/>
        <v>1</v>
      </c>
      <c r="H283" s="1217">
        <f t="shared" si="175"/>
        <v>1</v>
      </c>
      <c r="I283" s="1214">
        <f>EAST!I283+WEST!I283+NORTH!I283+SOUTH!I283</f>
        <v>0</v>
      </c>
      <c r="J283" s="1216">
        <f>EAST!J283+WEST!J283+NORTH!J283+SOUTH!J283</f>
        <v>0</v>
      </c>
      <c r="K283" s="1214">
        <f>EAST!K283+WEST!K283+NORTH!K283+SOUTH!K283</f>
        <v>0</v>
      </c>
      <c r="L283" s="1216">
        <f>EAST!L283+WEST!L283+NORTH!L283+SOUTH!L283</f>
        <v>0</v>
      </c>
      <c r="M283" s="1219"/>
      <c r="N283" s="1219"/>
      <c r="O283" s="1264">
        <v>1.6E-2</v>
      </c>
      <c r="P283" s="1214">
        <f>EAST!P283+WEST!P283+NORTH!P283+SOUTH!P283</f>
        <v>500</v>
      </c>
      <c r="Q283" s="1216">
        <f>EAST!Q283+WEST!Q283+NORTH!Q283+SOUTH!Q283</f>
        <v>8</v>
      </c>
      <c r="R283" s="1214">
        <f>EAST!R283+WEST!R283+NORTH!R283+SOUTH!R283</f>
        <v>500</v>
      </c>
      <c r="S283" s="1216">
        <f>EAST!S283+WEST!S283+NORTH!S283+SOUTH!S283</f>
        <v>8</v>
      </c>
      <c r="T283" s="1214"/>
      <c r="U283" s="1216">
        <f>EAST!U283+WEST!U283+NORTH!U283+SOUTH!U283</f>
        <v>0</v>
      </c>
      <c r="V283" s="1219"/>
      <c r="W283" s="1219"/>
      <c r="X283" s="1220">
        <f t="shared" si="177"/>
        <v>1.6E-2</v>
      </c>
      <c r="Y283" s="1211">
        <f>EAST!Y283+WEST!Y283+NORTH!Y283+SOUTH!Y283</f>
        <v>500</v>
      </c>
      <c r="Z283" s="1204">
        <f>EAST!Z283+WEST!Z283+NORTH!Z283+SOUTH!Z283</f>
        <v>8</v>
      </c>
      <c r="AA283" s="1211">
        <f>EAST!AA283+WEST!AA283+NORTH!AA283+SOUTH!AA283</f>
        <v>500</v>
      </c>
      <c r="AB283" s="1204">
        <f>EAST!AB283+WEST!AB283+NORTH!AB283+SOUTH!AB283</f>
        <v>8</v>
      </c>
      <c r="AC283" s="1218" t="s">
        <v>771</v>
      </c>
      <c r="AD283" s="1197" t="b">
        <f t="shared" si="170"/>
        <v>1</v>
      </c>
      <c r="AE283" s="1197" t="b">
        <f t="shared" si="171"/>
        <v>1</v>
      </c>
    </row>
    <row r="284" spans="1:31" s="1231" customFormat="1">
      <c r="A284" s="1200"/>
      <c r="B284" s="1208" t="s">
        <v>36</v>
      </c>
      <c r="C284" s="1239">
        <f>SUM(EAST:SOUTH!C284)</f>
        <v>5793</v>
      </c>
      <c r="D284" s="1209">
        <f>SUM(EAST:SOUTH!D284)</f>
        <v>62.382999999999996</v>
      </c>
      <c r="E284" s="1239">
        <f>SUM(EAST:SOUTH!E284)</f>
        <v>5793</v>
      </c>
      <c r="F284" s="1210">
        <f>SUM(EAST:SOUTH!F284)</f>
        <v>62.382999999999996</v>
      </c>
      <c r="G284" s="1263">
        <f t="shared" si="174"/>
        <v>1</v>
      </c>
      <c r="H284" s="1263">
        <f t="shared" si="175"/>
        <v>1</v>
      </c>
      <c r="I284" s="1239">
        <f>SUM(I269:I283)</f>
        <v>0</v>
      </c>
      <c r="J284" s="1210">
        <f t="shared" ref="J284:S284" si="178">SUM(J265:J283)</f>
        <v>0</v>
      </c>
      <c r="K284" s="1239">
        <f t="shared" si="178"/>
        <v>0</v>
      </c>
      <c r="L284" s="1210">
        <f t="shared" si="178"/>
        <v>0</v>
      </c>
      <c r="M284" s="1239">
        <f t="shared" si="178"/>
        <v>0</v>
      </c>
      <c r="N284" s="1239">
        <f t="shared" si="178"/>
        <v>0</v>
      </c>
      <c r="O284" s="1239"/>
      <c r="P284" s="1239">
        <f>SUM(P269:P283)</f>
        <v>3635</v>
      </c>
      <c r="Q284" s="1210">
        <f t="shared" si="178"/>
        <v>68.727000000000004</v>
      </c>
      <c r="R284" s="1239">
        <f>SUM(R269:R283)</f>
        <v>3635</v>
      </c>
      <c r="S284" s="1210">
        <f t="shared" si="178"/>
        <v>68.727000000000004</v>
      </c>
      <c r="T284" s="1239"/>
      <c r="U284" s="1210">
        <f t="shared" ref="U284:W284" si="179">SUM(U265:U283)</f>
        <v>0</v>
      </c>
      <c r="V284" s="1239">
        <f t="shared" si="179"/>
        <v>0</v>
      </c>
      <c r="W284" s="1239">
        <f t="shared" si="179"/>
        <v>0</v>
      </c>
      <c r="X284" s="1239"/>
      <c r="Y284" s="1198">
        <f>SUM(Y269:Y283)</f>
        <v>3635</v>
      </c>
      <c r="Z284" s="1200">
        <f t="shared" ref="Z284" si="180">SUM(Z265:Z283)</f>
        <v>68.727000000000004</v>
      </c>
      <c r="AA284" s="1198">
        <f>SUM(AA269:AA283)</f>
        <v>3635</v>
      </c>
      <c r="AB284" s="1200">
        <f t="shared" ref="AB284" si="181">SUM(AB265:AB283)</f>
        <v>68.727000000000004</v>
      </c>
      <c r="AC284" s="1240"/>
      <c r="AD284" s="1197"/>
      <c r="AE284" s="1197" t="b">
        <f t="shared" si="171"/>
        <v>1</v>
      </c>
    </row>
    <row r="285" spans="1:31" ht="58.5">
      <c r="A285" s="1211">
        <v>12</v>
      </c>
      <c r="B285" s="1205" t="s">
        <v>72</v>
      </c>
      <c r="C285" s="1214">
        <f>SUM(EAST:SOUTH!C285)</f>
        <v>0</v>
      </c>
      <c r="D285" s="1215">
        <f>SUM(EAST:SOUTH!D285)</f>
        <v>0</v>
      </c>
      <c r="E285" s="1214">
        <f>SUM(EAST:SOUTH!E285)</f>
        <v>0</v>
      </c>
      <c r="F285" s="1216">
        <f>SUM(EAST:SOUTH!F285)</f>
        <v>0</v>
      </c>
      <c r="G285" s="1217"/>
      <c r="H285" s="1217"/>
      <c r="I285" s="1214">
        <f t="shared" si="168"/>
        <v>0</v>
      </c>
      <c r="J285" s="1216">
        <f t="shared" si="169"/>
        <v>0</v>
      </c>
      <c r="K285" s="1214"/>
      <c r="L285" s="1216"/>
      <c r="M285" s="1208"/>
      <c r="N285" s="1208"/>
      <c r="O285" s="1202"/>
      <c r="P285" s="1214"/>
      <c r="Q285" s="1216"/>
      <c r="R285" s="1214"/>
      <c r="S285" s="1216"/>
      <c r="T285" s="1214"/>
      <c r="U285" s="1216"/>
      <c r="V285" s="1208"/>
      <c r="W285" s="1208"/>
      <c r="X285" s="1202"/>
      <c r="Y285" s="1211"/>
      <c r="Z285" s="1204"/>
      <c r="AA285" s="1211"/>
      <c r="AB285" s="1204"/>
      <c r="AC285" s="1218"/>
      <c r="AD285" s="1197" t="b">
        <f t="shared" si="170"/>
        <v>1</v>
      </c>
      <c r="AE285" s="1197" t="b">
        <f t="shared" si="171"/>
        <v>1</v>
      </c>
    </row>
    <row r="286" spans="1:31">
      <c r="A286" s="1204">
        <v>12.01</v>
      </c>
      <c r="B286" s="1205" t="s">
        <v>73</v>
      </c>
      <c r="C286" s="1214">
        <f>SUM(EAST:SOUTH!C286)</f>
        <v>0</v>
      </c>
      <c r="D286" s="1215">
        <f>SUM(EAST:SOUTH!D286)</f>
        <v>0</v>
      </c>
      <c r="E286" s="1214">
        <f>SUM(EAST:SOUTH!E286)</f>
        <v>0</v>
      </c>
      <c r="F286" s="1216">
        <f>SUM(EAST:SOUTH!F286)</f>
        <v>0</v>
      </c>
      <c r="G286" s="1217"/>
      <c r="H286" s="1217"/>
      <c r="I286" s="1214">
        <f t="shared" si="168"/>
        <v>0</v>
      </c>
      <c r="J286" s="1216">
        <f t="shared" si="169"/>
        <v>0</v>
      </c>
      <c r="K286" s="1214"/>
      <c r="L286" s="1216"/>
      <c r="M286" s="1208"/>
      <c r="N286" s="1208"/>
      <c r="O286" s="1202"/>
      <c r="P286" s="1214"/>
      <c r="Q286" s="1216"/>
      <c r="R286" s="1214"/>
      <c r="S286" s="1216"/>
      <c r="T286" s="1214"/>
      <c r="U286" s="1216"/>
      <c r="V286" s="1208"/>
      <c r="W286" s="1208"/>
      <c r="X286" s="1202"/>
      <c r="Y286" s="1211"/>
      <c r="Z286" s="1204"/>
      <c r="AA286" s="1211"/>
      <c r="AB286" s="1204"/>
      <c r="AC286" s="1218"/>
      <c r="AD286" s="1197" t="b">
        <f t="shared" si="170"/>
        <v>1</v>
      </c>
      <c r="AE286" s="1197" t="b">
        <f t="shared" si="171"/>
        <v>1</v>
      </c>
    </row>
    <row r="287" spans="1:31" ht="39">
      <c r="A287" s="1204"/>
      <c r="B287" s="1255" t="s">
        <v>74</v>
      </c>
      <c r="C287" s="1214">
        <f>SUM(EAST:SOUTH!C287)</f>
        <v>54</v>
      </c>
      <c r="D287" s="1215">
        <f>SUM(EAST:SOUTH!D287)</f>
        <v>90.72</v>
      </c>
      <c r="E287" s="1214">
        <f>SUM(EAST:SOUTH!E287)</f>
        <v>54</v>
      </c>
      <c r="F287" s="1216">
        <f>SUM(EAST:SOUTH!F287)</f>
        <v>90.72</v>
      </c>
      <c r="G287" s="1217">
        <f t="shared" si="174"/>
        <v>1</v>
      </c>
      <c r="H287" s="1217">
        <f t="shared" si="175"/>
        <v>1</v>
      </c>
      <c r="I287" s="1214">
        <f>EAST!I287+WEST!I287+NORTH!I287+SOUTH!I287</f>
        <v>0</v>
      </c>
      <c r="J287" s="1216">
        <f>EAST!J287+WEST!J287+NORTH!J287+SOUTH!J287</f>
        <v>0</v>
      </c>
      <c r="K287" s="1214">
        <f>EAST!K287+WEST!K287+NORTH!K287+SOUTH!K287</f>
        <v>0</v>
      </c>
      <c r="L287" s="1216">
        <f>EAST!L287+WEST!L287+NORTH!L287+SOUTH!L287</f>
        <v>0</v>
      </c>
      <c r="M287" s="1256"/>
      <c r="N287" s="1256"/>
      <c r="O287" s="1252">
        <v>0.14000000000000001</v>
      </c>
      <c r="P287" s="1214">
        <f>EAST!P287+WEST!P287+NORTH!P287+SOUTH!P287</f>
        <v>54</v>
      </c>
      <c r="Q287" s="1216">
        <f>EAST!Q287+WEST!Q287+NORTH!Q287+SOUTH!Q287</f>
        <v>90.72</v>
      </c>
      <c r="R287" s="1214">
        <f>EAST!R287+WEST!R287+NORTH!R287+SOUTH!R287</f>
        <v>54</v>
      </c>
      <c r="S287" s="1216">
        <f>EAST!S287+WEST!S287+NORTH!S287+SOUTH!S287</f>
        <v>90.72</v>
      </c>
      <c r="T287" s="1214"/>
      <c r="U287" s="1216">
        <f>EAST!U287+WEST!U287+NORTH!U287+SOUTH!U287</f>
        <v>0</v>
      </c>
      <c r="V287" s="1256"/>
      <c r="W287" s="1256"/>
      <c r="X287" s="1220">
        <f t="shared" ref="X287:X293" si="182">O287</f>
        <v>0.14000000000000001</v>
      </c>
      <c r="Y287" s="1211">
        <f>EAST!Y287+WEST!Y287+NORTH!Y287+SOUTH!Y287</f>
        <v>54</v>
      </c>
      <c r="Z287" s="1204">
        <f>EAST!Z287+WEST!Z287+NORTH!Z287+SOUTH!Z287</f>
        <v>90.72</v>
      </c>
      <c r="AA287" s="1211">
        <f>EAST!AA287+WEST!AA287+NORTH!AA287+SOUTH!AA287</f>
        <v>54</v>
      </c>
      <c r="AB287" s="1204">
        <f>EAST!AB287+WEST!AB287+NORTH!AB287+SOUTH!AB287</f>
        <v>90.72</v>
      </c>
      <c r="AC287" s="1218" t="s">
        <v>771</v>
      </c>
      <c r="AD287" s="1197" t="b">
        <f t="shared" ref="AD287:AD292" si="183">+X287*Y287*12=Z287</f>
        <v>1</v>
      </c>
      <c r="AE287" s="1197" t="b">
        <f t="shared" si="171"/>
        <v>1</v>
      </c>
    </row>
    <row r="288" spans="1:31" ht="39">
      <c r="A288" s="1204"/>
      <c r="B288" s="1255" t="s">
        <v>75</v>
      </c>
      <c r="C288" s="1214">
        <f>SUM(EAST:SOUTH!C288)</f>
        <v>53</v>
      </c>
      <c r="D288" s="1215">
        <f>SUM(EAST:SOUTH!D288)</f>
        <v>76.319999999999993</v>
      </c>
      <c r="E288" s="1214">
        <f>SUM(EAST:SOUTH!E288)</f>
        <v>53</v>
      </c>
      <c r="F288" s="1216">
        <f>SUM(EAST:SOUTH!F288)</f>
        <v>76.319999999999993</v>
      </c>
      <c r="G288" s="1217">
        <f t="shared" si="174"/>
        <v>1</v>
      </c>
      <c r="H288" s="1217">
        <f t="shared" si="175"/>
        <v>1</v>
      </c>
      <c r="I288" s="1214">
        <f>EAST!I288+WEST!I288+NORTH!I288+SOUTH!I288</f>
        <v>0</v>
      </c>
      <c r="J288" s="1216">
        <f>EAST!J288+WEST!J288+NORTH!J288+SOUTH!J288</f>
        <v>0</v>
      </c>
      <c r="K288" s="1214">
        <f>EAST!K288+WEST!K288+NORTH!K288+SOUTH!K288</f>
        <v>0</v>
      </c>
      <c r="L288" s="1216">
        <f>EAST!L288+WEST!L288+NORTH!L288+SOUTH!L288</f>
        <v>0</v>
      </c>
      <c r="M288" s="1256"/>
      <c r="N288" s="1256"/>
      <c r="O288" s="1252">
        <v>0.12</v>
      </c>
      <c r="P288" s="1214">
        <f>EAST!P288+WEST!P288+NORTH!P288+SOUTH!P288</f>
        <v>53</v>
      </c>
      <c r="Q288" s="1216">
        <f>EAST!Q288+WEST!Q288+NORTH!Q288+SOUTH!Q288</f>
        <v>76.319999999999993</v>
      </c>
      <c r="R288" s="1214">
        <f>EAST!R288+WEST!R288+NORTH!R288+SOUTH!R288</f>
        <v>53</v>
      </c>
      <c r="S288" s="1216">
        <f>EAST!S288+WEST!S288+NORTH!S288+SOUTH!S288</f>
        <v>76.319999999999993</v>
      </c>
      <c r="T288" s="1214"/>
      <c r="U288" s="1216">
        <f>EAST!U288+WEST!U288+NORTH!U288+SOUTH!U288</f>
        <v>0</v>
      </c>
      <c r="V288" s="1256"/>
      <c r="W288" s="1256"/>
      <c r="X288" s="1220">
        <f t="shared" si="182"/>
        <v>0.12</v>
      </c>
      <c r="Y288" s="1211">
        <f>EAST!Y288+WEST!Y288+NORTH!Y288+SOUTH!Y288</f>
        <v>53</v>
      </c>
      <c r="Z288" s="1204">
        <f>EAST!Z288+WEST!Z288+NORTH!Z288+SOUTH!Z288</f>
        <v>76.319999999999993</v>
      </c>
      <c r="AA288" s="1211">
        <f>EAST!AA288+WEST!AA288+NORTH!AA288+SOUTH!AA288</f>
        <v>53</v>
      </c>
      <c r="AB288" s="1204">
        <f>EAST!AB288+WEST!AB288+NORTH!AB288+SOUTH!AB288</f>
        <v>76.319999999999993</v>
      </c>
      <c r="AC288" s="1218" t="s">
        <v>771</v>
      </c>
      <c r="AD288" s="1197" t="b">
        <f t="shared" si="183"/>
        <v>1</v>
      </c>
      <c r="AE288" s="1197" t="b">
        <f t="shared" si="171"/>
        <v>1</v>
      </c>
    </row>
    <row r="289" spans="1:31" ht="39">
      <c r="A289" s="1204"/>
      <c r="B289" s="1255" t="s">
        <v>76</v>
      </c>
      <c r="C289" s="1214">
        <f>SUM(EAST:SOUTH!C289)</f>
        <v>31</v>
      </c>
      <c r="D289" s="1215">
        <f>SUM(EAST:SOUTH!D289)</f>
        <v>44.64</v>
      </c>
      <c r="E289" s="1214">
        <f>SUM(EAST:SOUTH!E289)</f>
        <v>31</v>
      </c>
      <c r="F289" s="1216">
        <f>SUM(EAST:SOUTH!F289)</f>
        <v>44.64</v>
      </c>
      <c r="G289" s="1217">
        <f t="shared" si="174"/>
        <v>1</v>
      </c>
      <c r="H289" s="1217">
        <f t="shared" si="175"/>
        <v>1</v>
      </c>
      <c r="I289" s="1214">
        <f>EAST!I289+WEST!I289+NORTH!I289+SOUTH!I289</f>
        <v>0</v>
      </c>
      <c r="J289" s="1216">
        <f>EAST!J289+WEST!J289+NORTH!J289+SOUTH!J289</f>
        <v>0</v>
      </c>
      <c r="K289" s="1214">
        <f>EAST!K289+WEST!K289+NORTH!K289+SOUTH!K289</f>
        <v>0</v>
      </c>
      <c r="L289" s="1216">
        <f>EAST!L289+WEST!L289+NORTH!L289+SOUTH!L289</f>
        <v>0</v>
      </c>
      <c r="M289" s="1256"/>
      <c r="N289" s="1256"/>
      <c r="O289" s="1252">
        <v>0.12</v>
      </c>
      <c r="P289" s="1214">
        <f>EAST!P289+WEST!P289+NORTH!P289+SOUTH!P289</f>
        <v>31</v>
      </c>
      <c r="Q289" s="1216">
        <f>EAST!Q289+WEST!Q289+NORTH!Q289+SOUTH!Q289</f>
        <v>44.64</v>
      </c>
      <c r="R289" s="1214">
        <f>EAST!R289+WEST!R289+NORTH!R289+SOUTH!R289</f>
        <v>31</v>
      </c>
      <c r="S289" s="1216">
        <f>EAST!S289+WEST!S289+NORTH!S289+SOUTH!S289</f>
        <v>44.64</v>
      </c>
      <c r="T289" s="1214"/>
      <c r="U289" s="1216">
        <f>EAST!U289+WEST!U289+NORTH!U289+SOUTH!U289</f>
        <v>0</v>
      </c>
      <c r="V289" s="1256"/>
      <c r="W289" s="1256"/>
      <c r="X289" s="1220">
        <f t="shared" si="182"/>
        <v>0.12</v>
      </c>
      <c r="Y289" s="1211">
        <f>EAST!Y289+WEST!Y289+NORTH!Y289+SOUTH!Y289</f>
        <v>31</v>
      </c>
      <c r="Z289" s="1204">
        <f>EAST!Z289+WEST!Z289+NORTH!Z289+SOUTH!Z289</f>
        <v>44.64</v>
      </c>
      <c r="AA289" s="1211">
        <f>EAST!AA289+WEST!AA289+NORTH!AA289+SOUTH!AA289</f>
        <v>31</v>
      </c>
      <c r="AB289" s="1204">
        <f>EAST!AB289+WEST!AB289+NORTH!AB289+SOUTH!AB289</f>
        <v>44.64</v>
      </c>
      <c r="AC289" s="1218" t="s">
        <v>771</v>
      </c>
      <c r="AD289" s="1197" t="b">
        <f t="shared" si="183"/>
        <v>1</v>
      </c>
      <c r="AE289" s="1197" t="b">
        <f t="shared" si="171"/>
        <v>1</v>
      </c>
    </row>
    <row r="290" spans="1:31" ht="39">
      <c r="A290" s="1204"/>
      <c r="B290" s="1255" t="s">
        <v>77</v>
      </c>
      <c r="C290" s="1214">
        <f>SUM(EAST:SOUTH!C290)</f>
        <v>31</v>
      </c>
      <c r="D290" s="1215">
        <f>SUM(EAST:SOUTH!D290)</f>
        <v>37.200000000000003</v>
      </c>
      <c r="E290" s="1214">
        <f>SUM(EAST:SOUTH!E290)</f>
        <v>31</v>
      </c>
      <c r="F290" s="1216">
        <f>SUM(EAST:SOUTH!F290)</f>
        <v>37.200000000000003</v>
      </c>
      <c r="G290" s="1217">
        <f t="shared" si="174"/>
        <v>1</v>
      </c>
      <c r="H290" s="1217">
        <f t="shared" si="175"/>
        <v>1</v>
      </c>
      <c r="I290" s="1214">
        <f>EAST!I290+WEST!I290+NORTH!I290+SOUTH!I290</f>
        <v>0</v>
      </c>
      <c r="J290" s="1216">
        <f>EAST!J290+WEST!J290+NORTH!J290+SOUTH!J290</f>
        <v>0</v>
      </c>
      <c r="K290" s="1214">
        <f>EAST!K290+WEST!K290+NORTH!K290+SOUTH!K290</f>
        <v>0</v>
      </c>
      <c r="L290" s="1216">
        <f>EAST!L290+WEST!L290+NORTH!L290+SOUTH!L290</f>
        <v>0</v>
      </c>
      <c r="M290" s="1256"/>
      <c r="N290" s="1256"/>
      <c r="O290" s="1252">
        <v>0.1</v>
      </c>
      <c r="P290" s="1214">
        <f>EAST!P290+WEST!P290+NORTH!P290+SOUTH!P290</f>
        <v>31</v>
      </c>
      <c r="Q290" s="1216">
        <f>EAST!Q290+WEST!Q290+NORTH!Q290+SOUTH!Q290</f>
        <v>37.200000000000003</v>
      </c>
      <c r="R290" s="1214">
        <f>EAST!R290+WEST!R290+NORTH!R290+SOUTH!R290</f>
        <v>31</v>
      </c>
      <c r="S290" s="1216">
        <f>EAST!S290+WEST!S290+NORTH!S290+SOUTH!S290</f>
        <v>37.200000000000003</v>
      </c>
      <c r="T290" s="1214"/>
      <c r="U290" s="1216">
        <f>EAST!U290+WEST!U290+NORTH!U290+SOUTH!U290</f>
        <v>0</v>
      </c>
      <c r="V290" s="1256"/>
      <c r="W290" s="1256"/>
      <c r="X290" s="1220">
        <f t="shared" si="182"/>
        <v>0.1</v>
      </c>
      <c r="Y290" s="1211">
        <f>EAST!Y290+WEST!Y290+NORTH!Y290+SOUTH!Y290</f>
        <v>31</v>
      </c>
      <c r="Z290" s="1204">
        <f>EAST!Z290+WEST!Z290+NORTH!Z290+SOUTH!Z290</f>
        <v>37.200000000000003</v>
      </c>
      <c r="AA290" s="1211">
        <f>EAST!AA290+WEST!AA290+NORTH!AA290+SOUTH!AA290</f>
        <v>31</v>
      </c>
      <c r="AB290" s="1204">
        <f>EAST!AB290+WEST!AB290+NORTH!AB290+SOUTH!AB290</f>
        <v>37.200000000000003</v>
      </c>
      <c r="AC290" s="1218" t="s">
        <v>771</v>
      </c>
      <c r="AD290" s="1197" t="b">
        <f t="shared" si="183"/>
        <v>1</v>
      </c>
      <c r="AE290" s="1197" t="b">
        <f t="shared" si="171"/>
        <v>1</v>
      </c>
    </row>
    <row r="291" spans="1:31" ht="58.5">
      <c r="A291" s="1204"/>
      <c r="B291" s="1255" t="s">
        <v>78</v>
      </c>
      <c r="C291" s="1214">
        <f>SUM(EAST:SOUTH!C291)</f>
        <v>31</v>
      </c>
      <c r="D291" s="1215">
        <f>SUM(EAST:SOUTH!D291)</f>
        <v>37.200000000000003</v>
      </c>
      <c r="E291" s="1214">
        <f>SUM(EAST:SOUTH!E291)</f>
        <v>31</v>
      </c>
      <c r="F291" s="1216">
        <f>SUM(EAST:SOUTH!F291)</f>
        <v>37.200000000000003</v>
      </c>
      <c r="G291" s="1217">
        <f t="shared" si="174"/>
        <v>1</v>
      </c>
      <c r="H291" s="1217">
        <f t="shared" si="175"/>
        <v>1</v>
      </c>
      <c r="I291" s="1214">
        <f>EAST!I291+WEST!I291+NORTH!I291+SOUTH!I291</f>
        <v>0</v>
      </c>
      <c r="J291" s="1216">
        <f>EAST!J291+WEST!J291+NORTH!J291+SOUTH!J291</f>
        <v>0</v>
      </c>
      <c r="K291" s="1214">
        <f>EAST!K291+WEST!K291+NORTH!K291+SOUTH!K291</f>
        <v>0</v>
      </c>
      <c r="L291" s="1216">
        <f>EAST!L291+WEST!L291+NORTH!L291+SOUTH!L291</f>
        <v>0</v>
      </c>
      <c r="M291" s="1256"/>
      <c r="N291" s="1256"/>
      <c r="O291" s="1267">
        <v>0.1</v>
      </c>
      <c r="P291" s="1214">
        <f>EAST!P291+WEST!P291+NORTH!P291+SOUTH!P291</f>
        <v>31</v>
      </c>
      <c r="Q291" s="1216">
        <f>EAST!Q291+WEST!Q291+NORTH!Q291+SOUTH!Q291</f>
        <v>37.200000000000003</v>
      </c>
      <c r="R291" s="1214">
        <f>EAST!R291+WEST!R291+NORTH!R291+SOUTH!R291</f>
        <v>31</v>
      </c>
      <c r="S291" s="1216">
        <f>EAST!S291+WEST!S291+NORTH!S291+SOUTH!S291</f>
        <v>37.200000000000003</v>
      </c>
      <c r="T291" s="1214"/>
      <c r="U291" s="1216">
        <f>EAST!U291+WEST!U291+NORTH!U291+SOUTH!U291</f>
        <v>0</v>
      </c>
      <c r="V291" s="1256"/>
      <c r="W291" s="1256"/>
      <c r="X291" s="1220">
        <f t="shared" si="182"/>
        <v>0.1</v>
      </c>
      <c r="Y291" s="1211">
        <f>EAST!Y291+WEST!Y291+NORTH!Y291+SOUTH!Y291</f>
        <v>31</v>
      </c>
      <c r="Z291" s="1204">
        <f>EAST!Z291+WEST!Z291+NORTH!Z291+SOUTH!Z291</f>
        <v>37.200000000000003</v>
      </c>
      <c r="AA291" s="1211">
        <f>EAST!AA291+WEST!AA291+NORTH!AA291+SOUTH!AA291</f>
        <v>31</v>
      </c>
      <c r="AB291" s="1204">
        <f>EAST!AB291+WEST!AB291+NORTH!AB291+SOUTH!AB291</f>
        <v>37.200000000000003</v>
      </c>
      <c r="AC291" s="1218" t="s">
        <v>771</v>
      </c>
      <c r="AD291" s="1197" t="b">
        <f t="shared" si="183"/>
        <v>1</v>
      </c>
      <c r="AE291" s="1197" t="b">
        <f t="shared" si="171"/>
        <v>1</v>
      </c>
    </row>
    <row r="292" spans="1:31" ht="39">
      <c r="A292" s="1204"/>
      <c r="B292" s="1255" t="s">
        <v>344</v>
      </c>
      <c r="C292" s="1214">
        <f>SUM(EAST:SOUTH!C292)</f>
        <v>31</v>
      </c>
      <c r="D292" s="1215">
        <f>SUM(EAST:SOUTH!D292)</f>
        <v>225.06</v>
      </c>
      <c r="E292" s="1214">
        <f>SUM(EAST:SOUTH!E292)</f>
        <v>31</v>
      </c>
      <c r="F292" s="1216">
        <f>SUM(EAST:SOUTH!F292)</f>
        <v>225.06</v>
      </c>
      <c r="G292" s="1217">
        <f t="shared" si="174"/>
        <v>1</v>
      </c>
      <c r="H292" s="1217">
        <f t="shared" si="175"/>
        <v>1</v>
      </c>
      <c r="I292" s="1214">
        <f>EAST!I292+WEST!I292+NORTH!I292+SOUTH!I292</f>
        <v>0</v>
      </c>
      <c r="J292" s="1216">
        <f>EAST!J292+WEST!J292+NORTH!J292+SOUTH!J292</f>
        <v>0</v>
      </c>
      <c r="K292" s="1214">
        <f>EAST!K292+WEST!K292+NORTH!K292+SOUTH!K292</f>
        <v>0</v>
      </c>
      <c r="L292" s="1216">
        <f>EAST!L292+WEST!L292+NORTH!L292+SOUTH!L292</f>
        <v>0</v>
      </c>
      <c r="M292" s="1256"/>
      <c r="N292" s="1256"/>
      <c r="O292" s="1257">
        <v>0.66549999999999998</v>
      </c>
      <c r="P292" s="1214">
        <f>EAST!P292+WEST!P292+NORTH!P292+SOUTH!P292</f>
        <v>31</v>
      </c>
      <c r="Q292" s="1216">
        <f>EAST!Q292+WEST!Q292+NORTH!Q292+SOUTH!Q292</f>
        <v>247.56599999999997</v>
      </c>
      <c r="R292" s="1214">
        <f>EAST!R292+WEST!R292+NORTH!R292+SOUTH!R292</f>
        <v>31</v>
      </c>
      <c r="S292" s="1216">
        <f>EAST!S292+WEST!S292+NORTH!S292+SOUTH!S292</f>
        <v>247.56599999999997</v>
      </c>
      <c r="T292" s="1214"/>
      <c r="U292" s="1216">
        <f>EAST!U292+WEST!U292+NORTH!U292+SOUTH!U292</f>
        <v>0</v>
      </c>
      <c r="V292" s="1256"/>
      <c r="W292" s="1256"/>
      <c r="X292" s="1220">
        <f t="shared" si="182"/>
        <v>0.66549999999999998</v>
      </c>
      <c r="Y292" s="1211">
        <f>EAST!Y292+WEST!Y292+NORTH!Y292+SOUTH!Y292</f>
        <v>31</v>
      </c>
      <c r="Z292" s="1204">
        <f>EAST!Z292+WEST!Z292+NORTH!Z292+SOUTH!Z292</f>
        <v>247.56599999999997</v>
      </c>
      <c r="AA292" s="1211">
        <f>EAST!AA292+WEST!AA292+NORTH!AA292+SOUTH!AA292</f>
        <v>31</v>
      </c>
      <c r="AB292" s="1204">
        <f>EAST!AB292+WEST!AB292+NORTH!AB292+SOUTH!AB292</f>
        <v>247.56599999999997</v>
      </c>
      <c r="AC292" s="1218" t="s">
        <v>771</v>
      </c>
      <c r="AD292" s="1197" t="b">
        <f t="shared" si="183"/>
        <v>1</v>
      </c>
      <c r="AE292" s="1197" t="b">
        <f t="shared" si="171"/>
        <v>1</v>
      </c>
    </row>
    <row r="293" spans="1:31">
      <c r="A293" s="1204">
        <v>12.02</v>
      </c>
      <c r="B293" s="1255" t="s">
        <v>79</v>
      </c>
      <c r="C293" s="1214">
        <f>SUM(EAST:SOUTH!C293)</f>
        <v>2</v>
      </c>
      <c r="D293" s="1215">
        <f>SUM(EAST:SOUTH!D293)</f>
        <v>2</v>
      </c>
      <c r="E293" s="1214">
        <f>SUM(EAST:SOUTH!E293)</f>
        <v>2</v>
      </c>
      <c r="F293" s="1216">
        <f>SUM(EAST:SOUTH!F293)</f>
        <v>2</v>
      </c>
      <c r="G293" s="1217"/>
      <c r="H293" s="1217"/>
      <c r="I293" s="1214">
        <f>EAST!I293+WEST!I293+NORTH!I293+SOUTH!I293</f>
        <v>0</v>
      </c>
      <c r="J293" s="1216">
        <f>EAST!J293+WEST!J293+NORTH!J293+SOUTH!J293</f>
        <v>0</v>
      </c>
      <c r="K293" s="1214">
        <f>EAST!K293+WEST!K293+NORTH!K293+SOUTH!K293</f>
        <v>0</v>
      </c>
      <c r="L293" s="1216">
        <f>EAST!L293+WEST!L293+NORTH!L293+SOUTH!L293</f>
        <v>0</v>
      </c>
      <c r="M293" s="1256"/>
      <c r="N293" s="1256"/>
      <c r="O293" s="1220">
        <v>1</v>
      </c>
      <c r="P293" s="1214">
        <f>EAST!P293+WEST!P293+NORTH!P293+SOUTH!P293</f>
        <v>0</v>
      </c>
      <c r="Q293" s="1216">
        <f>EAST!Q293+WEST!Q293+NORTH!Q293+SOUTH!Q293</f>
        <v>0</v>
      </c>
      <c r="R293" s="1214">
        <f>EAST!R293+WEST!R293+NORTH!R293+SOUTH!R293</f>
        <v>0</v>
      </c>
      <c r="S293" s="1216">
        <f>EAST!S293+WEST!S293+NORTH!S293+SOUTH!S293</f>
        <v>0</v>
      </c>
      <c r="T293" s="1214"/>
      <c r="U293" s="1216">
        <f>EAST!U293+WEST!U293+NORTH!U293+SOUTH!U293</f>
        <v>0</v>
      </c>
      <c r="V293" s="1256"/>
      <c r="W293" s="1256"/>
      <c r="X293" s="1220">
        <f t="shared" si="182"/>
        <v>1</v>
      </c>
      <c r="Y293" s="1211">
        <f>EAST!Y293+WEST!Y293+NORTH!Y293+SOUTH!Y293</f>
        <v>0</v>
      </c>
      <c r="Z293" s="1204">
        <f>EAST!Z293+WEST!Z293+NORTH!Z293+SOUTH!Z293</f>
        <v>0</v>
      </c>
      <c r="AA293" s="1211">
        <f>EAST!AA293+WEST!AA293+NORTH!AA293+SOUTH!AA293</f>
        <v>0</v>
      </c>
      <c r="AB293" s="1204">
        <f>EAST!AB293+WEST!AB293+NORTH!AB293+SOUTH!AB293</f>
        <v>0</v>
      </c>
      <c r="AC293" s="1218"/>
      <c r="AD293" s="1197" t="b">
        <f t="shared" si="170"/>
        <v>1</v>
      </c>
      <c r="AE293" s="1197" t="b">
        <f t="shared" si="171"/>
        <v>1</v>
      </c>
    </row>
    <row r="294" spans="1:31" ht="39">
      <c r="A294" s="1204">
        <f>+A293+0.01</f>
        <v>12.03</v>
      </c>
      <c r="B294" s="1255" t="s">
        <v>619</v>
      </c>
      <c r="C294" s="1214">
        <f>SUM(EAST:SOUTH!C294)</f>
        <v>0</v>
      </c>
      <c r="D294" s="1215">
        <f>SUM(EAST:SOUTH!D294)</f>
        <v>0</v>
      </c>
      <c r="E294" s="1214">
        <f>SUM(EAST:SOUTH!E294)</f>
        <v>0</v>
      </c>
      <c r="F294" s="1216">
        <f>SUM(EAST:SOUTH!F294)</f>
        <v>0</v>
      </c>
      <c r="G294" s="1217"/>
      <c r="H294" s="1217"/>
      <c r="I294" s="1214">
        <f>EAST!I294+WEST!I294+NORTH!I294+SOUTH!I294</f>
        <v>0</v>
      </c>
      <c r="J294" s="1216">
        <f>EAST!J294+WEST!J294+NORTH!J294+SOUTH!J294</f>
        <v>0</v>
      </c>
      <c r="K294" s="1214">
        <f>EAST!K294+WEST!K294+NORTH!K294+SOUTH!K294</f>
        <v>0</v>
      </c>
      <c r="L294" s="1216">
        <f>EAST!L294+WEST!L294+NORTH!L294+SOUTH!L294</f>
        <v>0</v>
      </c>
      <c r="M294" s="1256"/>
      <c r="N294" s="1256"/>
      <c r="O294" s="1220">
        <v>1</v>
      </c>
      <c r="P294" s="1214">
        <f>EAST!P294+WEST!P294+NORTH!P294+SOUTH!P294</f>
        <v>25</v>
      </c>
      <c r="Q294" s="1216">
        <f>EAST!Q294+WEST!Q294+NORTH!Q294+SOUTH!Q294</f>
        <v>25</v>
      </c>
      <c r="R294" s="1214">
        <f>EAST!R294+WEST!R294+NORTH!R294+SOUTH!R294</f>
        <v>25</v>
      </c>
      <c r="S294" s="1216">
        <f>EAST!S294+WEST!S294+NORTH!S294+SOUTH!S294</f>
        <v>25</v>
      </c>
      <c r="T294" s="1214"/>
      <c r="U294" s="1216">
        <f>EAST!U294+WEST!U294+NORTH!U294+SOUTH!U294</f>
        <v>0</v>
      </c>
      <c r="V294" s="1256"/>
      <c r="W294" s="1256"/>
      <c r="X294" s="1220">
        <v>1</v>
      </c>
      <c r="Y294" s="1211">
        <f>EAST!Y294+WEST!Y294+NORTH!Y294+SOUTH!Y294</f>
        <v>0</v>
      </c>
      <c r="Z294" s="1204">
        <f>EAST!Z294+WEST!Z294+NORTH!Z294+SOUTH!Z294</f>
        <v>0</v>
      </c>
      <c r="AA294" s="1211">
        <f>EAST!AA294+WEST!AA294+NORTH!AA294+SOUTH!AA294</f>
        <v>0</v>
      </c>
      <c r="AB294" s="1204">
        <f>EAST!AB294+WEST!AB294+NORTH!AB294+SOUTH!AB294</f>
        <v>0</v>
      </c>
      <c r="AC294" s="1218"/>
      <c r="AD294" s="1197" t="b">
        <f t="shared" si="170"/>
        <v>1</v>
      </c>
      <c r="AE294" s="1197" t="b">
        <f t="shared" si="171"/>
        <v>1</v>
      </c>
    </row>
    <row r="295" spans="1:31" ht="39">
      <c r="A295" s="1204">
        <f t="shared" ref="A295:A298" si="184">+A294+0.01</f>
        <v>12.04</v>
      </c>
      <c r="B295" s="1213" t="s">
        <v>80</v>
      </c>
      <c r="C295" s="1214">
        <f>SUM(EAST:SOUTH!C295)</f>
        <v>31</v>
      </c>
      <c r="D295" s="1215">
        <f>SUM(EAST:SOUTH!D295)</f>
        <v>15.5</v>
      </c>
      <c r="E295" s="1214">
        <f>SUM(EAST:SOUTH!E295)</f>
        <v>31</v>
      </c>
      <c r="F295" s="1216">
        <f>SUM(EAST:SOUTH!F295)</f>
        <v>15.5</v>
      </c>
      <c r="G295" s="1217">
        <f t="shared" si="174"/>
        <v>1</v>
      </c>
      <c r="H295" s="1217">
        <f t="shared" si="175"/>
        <v>1</v>
      </c>
      <c r="I295" s="1214">
        <f>EAST!I295+WEST!I295+NORTH!I295+SOUTH!I295</f>
        <v>0</v>
      </c>
      <c r="J295" s="1216">
        <f>EAST!J295+WEST!J295+NORTH!J295+SOUTH!J295</f>
        <v>0</v>
      </c>
      <c r="K295" s="1214">
        <f>EAST!K295+WEST!K295+NORTH!K295+SOUTH!K295</f>
        <v>0</v>
      </c>
      <c r="L295" s="1216">
        <f>EAST!L295+WEST!L295+NORTH!L295+SOUTH!L295</f>
        <v>0</v>
      </c>
      <c r="M295" s="1219"/>
      <c r="N295" s="1219"/>
      <c r="O295" s="1220">
        <v>0.5</v>
      </c>
      <c r="P295" s="1214">
        <f>EAST!P295+WEST!P295+NORTH!P295+SOUTH!P295</f>
        <v>31</v>
      </c>
      <c r="Q295" s="1216">
        <f>EAST!Q295+WEST!Q295+NORTH!Q295+SOUTH!Q295</f>
        <v>15.5</v>
      </c>
      <c r="R295" s="1214">
        <f>EAST!R295+WEST!R295+NORTH!R295+SOUTH!R295</f>
        <v>31</v>
      </c>
      <c r="S295" s="1216">
        <f>EAST!S295+WEST!S295+NORTH!S295+SOUTH!S295</f>
        <v>15.5</v>
      </c>
      <c r="T295" s="1214"/>
      <c r="U295" s="1216">
        <f>EAST!U295+WEST!U295+NORTH!U295+SOUTH!U295</f>
        <v>0</v>
      </c>
      <c r="V295" s="1219"/>
      <c r="W295" s="1219"/>
      <c r="X295" s="1220">
        <f t="shared" ref="X295:X296" si="185">O295</f>
        <v>0.5</v>
      </c>
      <c r="Y295" s="1211">
        <f>EAST!Y295+WEST!Y295+NORTH!Y295+SOUTH!Y295</f>
        <v>31</v>
      </c>
      <c r="Z295" s="1204">
        <f>EAST!Z295+WEST!Z295+NORTH!Z295+SOUTH!Z295</f>
        <v>15.5</v>
      </c>
      <c r="AA295" s="1211">
        <f>EAST!AA295+WEST!AA295+NORTH!AA295+SOUTH!AA295</f>
        <v>31</v>
      </c>
      <c r="AB295" s="1204">
        <f>EAST!AB295+WEST!AB295+NORTH!AB295+SOUTH!AB295</f>
        <v>15.5</v>
      </c>
      <c r="AC295" s="1218" t="s">
        <v>771</v>
      </c>
      <c r="AD295" s="1197" t="b">
        <f t="shared" si="170"/>
        <v>1</v>
      </c>
      <c r="AE295" s="1197" t="b">
        <f t="shared" si="171"/>
        <v>1</v>
      </c>
    </row>
    <row r="296" spans="1:31" ht="39">
      <c r="A296" s="1204">
        <f t="shared" si="184"/>
        <v>12.049999999999999</v>
      </c>
      <c r="B296" s="1255" t="s">
        <v>332</v>
      </c>
      <c r="C296" s="1214">
        <f>SUM(EAST:SOUTH!C296)</f>
        <v>31</v>
      </c>
      <c r="D296" s="1215">
        <f>SUM(EAST:SOUTH!D296)</f>
        <v>9.2999999999999989</v>
      </c>
      <c r="E296" s="1214">
        <f>SUM(EAST:SOUTH!E296)</f>
        <v>31</v>
      </c>
      <c r="F296" s="1216">
        <f>SUM(EAST:SOUTH!F296)</f>
        <v>9.2999999999999989</v>
      </c>
      <c r="G296" s="1217">
        <f t="shared" si="174"/>
        <v>1</v>
      </c>
      <c r="H296" s="1217">
        <f t="shared" si="175"/>
        <v>1</v>
      </c>
      <c r="I296" s="1214">
        <f>EAST!I296+WEST!I296+NORTH!I296+SOUTH!I296</f>
        <v>0</v>
      </c>
      <c r="J296" s="1216">
        <f>EAST!J296+WEST!J296+NORTH!J296+SOUTH!J296</f>
        <v>0</v>
      </c>
      <c r="K296" s="1214">
        <f>EAST!K296+WEST!K296+NORTH!K296+SOUTH!K296</f>
        <v>0</v>
      </c>
      <c r="L296" s="1216">
        <f>EAST!L296+WEST!L296+NORTH!L296+SOUTH!L296</f>
        <v>0</v>
      </c>
      <c r="M296" s="1256"/>
      <c r="N296" s="1256"/>
      <c r="O296" s="1220">
        <v>0.3</v>
      </c>
      <c r="P296" s="1214">
        <f>EAST!P296+WEST!P296+NORTH!P296+SOUTH!P296</f>
        <v>31</v>
      </c>
      <c r="Q296" s="1216">
        <f>EAST!Q296+WEST!Q296+NORTH!Q296+SOUTH!Q296</f>
        <v>9.2999999999999989</v>
      </c>
      <c r="R296" s="1214">
        <f>EAST!R296+WEST!R296+NORTH!R296+SOUTH!R296</f>
        <v>31</v>
      </c>
      <c r="S296" s="1216">
        <f>EAST!S296+WEST!S296+NORTH!S296+SOUTH!S296</f>
        <v>9.2999999999999989</v>
      </c>
      <c r="T296" s="1214"/>
      <c r="U296" s="1216">
        <f>EAST!U296+WEST!U296+NORTH!U296+SOUTH!U296</f>
        <v>0</v>
      </c>
      <c r="V296" s="1256"/>
      <c r="W296" s="1256"/>
      <c r="X296" s="1220">
        <f t="shared" si="185"/>
        <v>0.3</v>
      </c>
      <c r="Y296" s="1211">
        <f>EAST!Y296+WEST!Y296+NORTH!Y296+SOUTH!Y296</f>
        <v>31</v>
      </c>
      <c r="Z296" s="1204">
        <f>EAST!Z296+WEST!Z296+NORTH!Z296+SOUTH!Z296</f>
        <v>9.2999999999999989</v>
      </c>
      <c r="AA296" s="1211">
        <f>EAST!AA296+WEST!AA296+NORTH!AA296+SOUTH!AA296</f>
        <v>31</v>
      </c>
      <c r="AB296" s="1204">
        <f>EAST!AB296+WEST!AB296+NORTH!AB296+SOUTH!AB296</f>
        <v>9.2999999999999989</v>
      </c>
      <c r="AC296" s="1218" t="s">
        <v>771</v>
      </c>
      <c r="AD296" s="1197" t="b">
        <f t="shared" si="170"/>
        <v>1</v>
      </c>
      <c r="AE296" s="1197" t="b">
        <f t="shared" si="171"/>
        <v>1</v>
      </c>
    </row>
    <row r="297" spans="1:31">
      <c r="A297" s="1204">
        <f t="shared" si="184"/>
        <v>12.059999999999999</v>
      </c>
      <c r="B297" s="1255" t="s">
        <v>81</v>
      </c>
      <c r="C297" s="1214">
        <f>SUM(EAST:SOUTH!C297)</f>
        <v>0</v>
      </c>
      <c r="D297" s="1215">
        <f>SUM(EAST:SOUTH!D297)</f>
        <v>0</v>
      </c>
      <c r="E297" s="1214">
        <f>SUM(EAST:SOUTH!E297)</f>
        <v>0</v>
      </c>
      <c r="F297" s="1216">
        <f>SUM(EAST:SOUTH!F297)</f>
        <v>0</v>
      </c>
      <c r="G297" s="1217"/>
      <c r="H297" s="1217"/>
      <c r="I297" s="1214">
        <f>EAST!I297+WEST!I297+NORTH!I297+SOUTH!I297</f>
        <v>0</v>
      </c>
      <c r="J297" s="1216">
        <f>EAST!J297+WEST!J297+NORTH!J297+SOUTH!J297</f>
        <v>0</v>
      </c>
      <c r="K297" s="1214">
        <f>EAST!K297+WEST!K297+NORTH!K297+SOUTH!K297</f>
        <v>0</v>
      </c>
      <c r="L297" s="1216">
        <f>EAST!L297+WEST!L297+NORTH!L297+SOUTH!L297</f>
        <v>0</v>
      </c>
      <c r="M297" s="1256"/>
      <c r="N297" s="1256"/>
      <c r="O297" s="1220">
        <v>0.1</v>
      </c>
      <c r="P297" s="1214">
        <f>EAST!P297+WEST!P297+NORTH!P297+SOUTH!P297</f>
        <v>0</v>
      </c>
      <c r="Q297" s="1216">
        <f>EAST!Q297+WEST!Q297+NORTH!Q297+SOUTH!Q297</f>
        <v>0</v>
      </c>
      <c r="R297" s="1214">
        <f>EAST!R297+WEST!R297+NORTH!R297+SOUTH!R297</f>
        <v>0</v>
      </c>
      <c r="S297" s="1216">
        <f>EAST!S297+WEST!S297+NORTH!S297+SOUTH!S297</f>
        <v>0</v>
      </c>
      <c r="T297" s="1214"/>
      <c r="U297" s="1216">
        <f>EAST!U297+WEST!U297+NORTH!U297+SOUTH!U297</f>
        <v>0</v>
      </c>
      <c r="V297" s="1256"/>
      <c r="W297" s="1256"/>
      <c r="X297" s="1220">
        <v>0.1</v>
      </c>
      <c r="Y297" s="1211">
        <f>EAST!Y297+WEST!Y297+NORTH!Y297+SOUTH!Y297</f>
        <v>0</v>
      </c>
      <c r="Z297" s="1204">
        <f>EAST!Z297+WEST!Z297+NORTH!Z297+SOUTH!Z297</f>
        <v>0</v>
      </c>
      <c r="AA297" s="1211">
        <f>EAST!AA297+WEST!AA297+NORTH!AA297+SOUTH!AA297</f>
        <v>0</v>
      </c>
      <c r="AB297" s="1204">
        <f>EAST!AB297+WEST!AB297+NORTH!AB297+SOUTH!AB297</f>
        <v>0</v>
      </c>
      <c r="AC297" s="1218"/>
      <c r="AD297" s="1197" t="b">
        <f t="shared" si="170"/>
        <v>1</v>
      </c>
      <c r="AE297" s="1197" t="b">
        <f t="shared" si="171"/>
        <v>1</v>
      </c>
    </row>
    <row r="298" spans="1:31">
      <c r="A298" s="1204">
        <f t="shared" si="184"/>
        <v>12.069999999999999</v>
      </c>
      <c r="B298" s="1221" t="s">
        <v>82</v>
      </c>
      <c r="C298" s="1214">
        <f>SUM(EAST:SOUTH!C298)</f>
        <v>0</v>
      </c>
      <c r="D298" s="1215">
        <f>SUM(EAST:SOUTH!D298)</f>
        <v>0</v>
      </c>
      <c r="E298" s="1214">
        <f>SUM(EAST:SOUTH!E298)</f>
        <v>0</v>
      </c>
      <c r="F298" s="1216">
        <f>SUM(EAST:SOUTH!F298)</f>
        <v>0</v>
      </c>
      <c r="G298" s="1217"/>
      <c r="H298" s="1217"/>
      <c r="I298" s="1214">
        <f>EAST!I298+WEST!I298+NORTH!I298+SOUTH!I298</f>
        <v>0</v>
      </c>
      <c r="J298" s="1216">
        <f>EAST!J298+WEST!J298+NORTH!J298+SOUTH!J298</f>
        <v>0</v>
      </c>
      <c r="K298" s="1214">
        <f>EAST!K298+WEST!K298+NORTH!K298+SOUTH!K298</f>
        <v>0</v>
      </c>
      <c r="L298" s="1216">
        <f>EAST!L298+WEST!L298+NORTH!L298+SOUTH!L298</f>
        <v>0</v>
      </c>
      <c r="M298" s="1219"/>
      <c r="N298" s="1219"/>
      <c r="O298" s="1220">
        <v>0.1</v>
      </c>
      <c r="P298" s="1214">
        <f>EAST!P298+WEST!P298+NORTH!P298+SOUTH!P298</f>
        <v>0</v>
      </c>
      <c r="Q298" s="1216">
        <f>EAST!Q298+WEST!Q298+NORTH!Q298+SOUTH!Q298</f>
        <v>0</v>
      </c>
      <c r="R298" s="1214">
        <f>EAST!R298+WEST!R298+NORTH!R298+SOUTH!R298</f>
        <v>0</v>
      </c>
      <c r="S298" s="1216">
        <f>EAST!S298+WEST!S298+NORTH!S298+SOUTH!S298</f>
        <v>0</v>
      </c>
      <c r="T298" s="1214"/>
      <c r="U298" s="1216">
        <f>EAST!U298+WEST!U298+NORTH!U298+SOUTH!U298</f>
        <v>0</v>
      </c>
      <c r="V298" s="1219"/>
      <c r="W298" s="1219"/>
      <c r="X298" s="1220">
        <v>0.1</v>
      </c>
      <c r="Y298" s="1211">
        <f>EAST!Y298+WEST!Y298+NORTH!Y298+SOUTH!Y298</f>
        <v>0</v>
      </c>
      <c r="Z298" s="1204">
        <f>EAST!Z298+WEST!Z298+NORTH!Z298+SOUTH!Z298</f>
        <v>0</v>
      </c>
      <c r="AA298" s="1211">
        <f>EAST!AA298+WEST!AA298+NORTH!AA298+SOUTH!AA298</f>
        <v>0</v>
      </c>
      <c r="AB298" s="1204">
        <f>EAST!AB298+WEST!AB298+NORTH!AB298+SOUTH!AB298</f>
        <v>0</v>
      </c>
      <c r="AC298" s="1218"/>
      <c r="AD298" s="1197" t="b">
        <f t="shared" si="170"/>
        <v>1</v>
      </c>
      <c r="AE298" s="1197" t="b">
        <f t="shared" si="171"/>
        <v>1</v>
      </c>
    </row>
    <row r="299" spans="1:31" s="1231" customFormat="1">
      <c r="A299" s="1200"/>
      <c r="B299" s="1208" t="s">
        <v>36</v>
      </c>
      <c r="C299" s="1239">
        <f>SUM(EAST:SOUTH!C299)</f>
        <v>295</v>
      </c>
      <c r="D299" s="1209">
        <f>SUM(EAST:SOUTH!D299)</f>
        <v>537.93999999999994</v>
      </c>
      <c r="E299" s="1239">
        <f>SUM(EAST:SOUTH!E299)</f>
        <v>295</v>
      </c>
      <c r="F299" s="1210">
        <f>SUM(EAST:SOUTH!F299)</f>
        <v>537.93999999999994</v>
      </c>
      <c r="G299" s="1263">
        <f t="shared" si="174"/>
        <v>1</v>
      </c>
      <c r="H299" s="1263">
        <f t="shared" si="175"/>
        <v>1</v>
      </c>
      <c r="I299" s="1239">
        <f>I295</f>
        <v>0</v>
      </c>
      <c r="J299" s="1210">
        <f t="shared" ref="J299" si="186">SUM(J287:J298)</f>
        <v>0</v>
      </c>
      <c r="K299" s="1239">
        <f>EAST!K299+WEST!K299+NORTH!K299+SOUTH!K299</f>
        <v>0</v>
      </c>
      <c r="L299" s="1210">
        <f>EAST!L299+WEST!L299+NORTH!L299+SOUTH!L299</f>
        <v>0</v>
      </c>
      <c r="M299" s="1208"/>
      <c r="N299" s="1208"/>
      <c r="O299" s="1202"/>
      <c r="P299" s="1239">
        <f>P295</f>
        <v>31</v>
      </c>
      <c r="Q299" s="1210">
        <f t="shared" ref="Q299" si="187">SUM(Q287:Q298)</f>
        <v>583.44599999999991</v>
      </c>
      <c r="R299" s="1239">
        <f>R295</f>
        <v>31</v>
      </c>
      <c r="S299" s="1210">
        <f t="shared" ref="S299" si="188">SUM(S287:S298)</f>
        <v>583.44599999999991</v>
      </c>
      <c r="T299" s="1239"/>
      <c r="U299" s="1210">
        <f>EAST!U299+WEST!U299+NORTH!U299+SOUTH!U299</f>
        <v>0</v>
      </c>
      <c r="V299" s="1208"/>
      <c r="W299" s="1208"/>
      <c r="X299" s="1202"/>
      <c r="Y299" s="1198">
        <f>Y295</f>
        <v>31</v>
      </c>
      <c r="Z299" s="1200">
        <f t="shared" ref="Z299" si="189">SUM(Z287:Z298)</f>
        <v>558.44599999999991</v>
      </c>
      <c r="AA299" s="1198">
        <f>AA295</f>
        <v>31</v>
      </c>
      <c r="AB299" s="1200">
        <f t="shared" ref="AB299" si="190">SUM(AB287:AB298)</f>
        <v>558.44599999999991</v>
      </c>
      <c r="AC299" s="1240"/>
      <c r="AD299" s="1197"/>
      <c r="AE299" s="1197" t="b">
        <f t="shared" si="171"/>
        <v>1</v>
      </c>
    </row>
    <row r="300" spans="1:31" ht="39">
      <c r="A300" s="1211">
        <v>13</v>
      </c>
      <c r="B300" s="1205" t="s">
        <v>83</v>
      </c>
      <c r="C300" s="1214">
        <f>SUM(EAST:SOUTH!C300)</f>
        <v>0</v>
      </c>
      <c r="D300" s="1215">
        <f>SUM(EAST:SOUTH!D300)</f>
        <v>0</v>
      </c>
      <c r="E300" s="1214">
        <f>SUM(EAST:SOUTH!E300)</f>
        <v>0</v>
      </c>
      <c r="F300" s="1216">
        <f>SUM(EAST:SOUTH!F300)</f>
        <v>0</v>
      </c>
      <c r="G300" s="1217"/>
      <c r="H300" s="1217"/>
      <c r="I300" s="1214">
        <f t="shared" si="168"/>
        <v>0</v>
      </c>
      <c r="J300" s="1216">
        <f t="shared" si="169"/>
        <v>0</v>
      </c>
      <c r="K300" s="1214"/>
      <c r="L300" s="1216"/>
      <c r="M300" s="1208"/>
      <c r="N300" s="1208"/>
      <c r="O300" s="1202"/>
      <c r="P300" s="1214"/>
      <c r="Q300" s="1216"/>
      <c r="R300" s="1214"/>
      <c r="S300" s="1216"/>
      <c r="T300" s="1214"/>
      <c r="U300" s="1216"/>
      <c r="V300" s="1208"/>
      <c r="W300" s="1208"/>
      <c r="X300" s="1202"/>
      <c r="Y300" s="1211"/>
      <c r="Z300" s="1204"/>
      <c r="AA300" s="1211"/>
      <c r="AB300" s="1204"/>
      <c r="AC300" s="1218"/>
      <c r="AD300" s="1197" t="b">
        <f t="shared" si="170"/>
        <v>1</v>
      </c>
      <c r="AE300" s="1197" t="b">
        <f t="shared" si="171"/>
        <v>1</v>
      </c>
    </row>
    <row r="301" spans="1:31" ht="58.5">
      <c r="A301" s="1204">
        <v>13.01</v>
      </c>
      <c r="B301" s="1213" t="s">
        <v>84</v>
      </c>
      <c r="C301" s="1214">
        <f>SUM(EAST:SOUTH!C301)</f>
        <v>109</v>
      </c>
      <c r="D301" s="1215">
        <f>SUM(EAST:SOUTH!D301)</f>
        <v>791.33999999999992</v>
      </c>
      <c r="E301" s="1214">
        <f>SUM(EAST:SOUTH!E301)</f>
        <v>109</v>
      </c>
      <c r="F301" s="1216">
        <f>SUM(EAST:SOUTH!F301)</f>
        <v>791.33999999999992</v>
      </c>
      <c r="G301" s="1217">
        <f t="shared" si="174"/>
        <v>1</v>
      </c>
      <c r="H301" s="1217">
        <f t="shared" si="175"/>
        <v>1</v>
      </c>
      <c r="I301" s="1214">
        <f>EAST!I301+WEST!I301+NORTH!I301+SOUTH!I301</f>
        <v>0</v>
      </c>
      <c r="J301" s="1216">
        <f>EAST!J301+WEST!J301+NORTH!J301+SOUTH!J301</f>
        <v>0</v>
      </c>
      <c r="K301" s="1214">
        <f>EAST!K301+WEST!K301+NORTH!K301+SOUTH!K301</f>
        <v>0</v>
      </c>
      <c r="L301" s="1216">
        <f>EAST!L301+WEST!L301+NORTH!L301+SOUTH!L301</f>
        <v>0</v>
      </c>
      <c r="M301" s="1219"/>
      <c r="N301" s="1219"/>
      <c r="O301" s="1220">
        <v>0.66549999999999998</v>
      </c>
      <c r="P301" s="1214">
        <f>EAST!P301+WEST!P301+NORTH!P301+SOUTH!P301</f>
        <v>109</v>
      </c>
      <c r="Q301" s="1216">
        <f>EAST!Q301+WEST!Q301+NORTH!Q301+SOUTH!Q301</f>
        <v>870.47399999999993</v>
      </c>
      <c r="R301" s="1214">
        <f>EAST!R301+WEST!R301+NORTH!R301+SOUTH!R301</f>
        <v>109</v>
      </c>
      <c r="S301" s="1216">
        <f>EAST!S301+WEST!S301+NORTH!S301+SOUTH!S301</f>
        <v>870.47399999999993</v>
      </c>
      <c r="T301" s="1214"/>
      <c r="U301" s="1216">
        <f>EAST!U301+WEST!U301+NORTH!U301+SOUTH!U301</f>
        <v>0</v>
      </c>
      <c r="V301" s="1219"/>
      <c r="W301" s="1219"/>
      <c r="X301" s="1220">
        <f>O301</f>
        <v>0.66549999999999998</v>
      </c>
      <c r="Y301" s="1211">
        <f>EAST!Y301+WEST!Y301+NORTH!Y301+SOUTH!Y301</f>
        <v>109</v>
      </c>
      <c r="Z301" s="1204">
        <f>EAST!Z301+WEST!Z301+NORTH!Z301+SOUTH!Z301</f>
        <v>870.47399999999993</v>
      </c>
      <c r="AA301" s="1211">
        <f>EAST!AA301+WEST!AA301+NORTH!AA301+SOUTH!AA301</f>
        <v>109</v>
      </c>
      <c r="AB301" s="1204">
        <f>EAST!AB301+WEST!AB301+NORTH!AB301+SOUTH!AB301</f>
        <v>870.47399999999993</v>
      </c>
      <c r="AC301" s="1218" t="s">
        <v>771</v>
      </c>
      <c r="AD301" s="1197" t="b">
        <f>+X301*Y301*12=Z301</f>
        <v>1</v>
      </c>
      <c r="AE301" s="1197" t="b">
        <f t="shared" si="171"/>
        <v>1</v>
      </c>
    </row>
    <row r="302" spans="1:31">
      <c r="A302" s="1204">
        <f t="shared" ref="A302:A307" si="191">+A301+0.01</f>
        <v>13.02</v>
      </c>
      <c r="B302" s="1255" t="s">
        <v>79</v>
      </c>
      <c r="C302" s="1214">
        <f>SUM(EAST:SOUTH!C302)</f>
        <v>0</v>
      </c>
      <c r="D302" s="1215">
        <f>SUM(EAST:SOUTH!D302)</f>
        <v>0</v>
      </c>
      <c r="E302" s="1214">
        <f>SUM(EAST:SOUTH!E302)</f>
        <v>0</v>
      </c>
      <c r="F302" s="1216">
        <f>SUM(EAST:SOUTH!F302)</f>
        <v>0</v>
      </c>
      <c r="G302" s="1217"/>
      <c r="H302" s="1217"/>
      <c r="I302" s="1214">
        <f>EAST!I302+WEST!I302+NORTH!I302+SOUTH!I302</f>
        <v>0</v>
      </c>
      <c r="J302" s="1216">
        <f>EAST!J302+WEST!J302+NORTH!J302+SOUTH!J302</f>
        <v>0</v>
      </c>
      <c r="K302" s="1214">
        <f>EAST!K302+WEST!K302+NORTH!K302+SOUTH!K302</f>
        <v>0</v>
      </c>
      <c r="L302" s="1216">
        <f>EAST!L302+WEST!L302+NORTH!L302+SOUTH!L302</f>
        <v>0</v>
      </c>
      <c r="M302" s="1256"/>
      <c r="N302" s="1256"/>
      <c r="O302" s="1220">
        <v>0.1</v>
      </c>
      <c r="P302" s="1214">
        <f>EAST!P302+WEST!P302+NORTH!P302+SOUTH!P302</f>
        <v>0</v>
      </c>
      <c r="Q302" s="1216">
        <f>EAST!Q302+WEST!Q302+NORTH!Q302+SOUTH!Q302</f>
        <v>0</v>
      </c>
      <c r="R302" s="1214">
        <f>EAST!R302+WEST!R302+NORTH!R302+SOUTH!R302</f>
        <v>0</v>
      </c>
      <c r="S302" s="1216">
        <f>EAST!S302+WEST!S302+NORTH!S302+SOUTH!S302</f>
        <v>0</v>
      </c>
      <c r="T302" s="1214"/>
      <c r="U302" s="1216">
        <f>EAST!U302+WEST!U302+NORTH!U302+SOUTH!U302</f>
        <v>0</v>
      </c>
      <c r="V302" s="1256"/>
      <c r="W302" s="1256"/>
      <c r="X302" s="1220">
        <v>0.1</v>
      </c>
      <c r="Y302" s="1211">
        <f>EAST!Y302+WEST!Y302+NORTH!Y302+SOUTH!Y302</f>
        <v>0</v>
      </c>
      <c r="Z302" s="1204">
        <f>EAST!Z302+WEST!Z302+NORTH!Z302+SOUTH!Z302</f>
        <v>0</v>
      </c>
      <c r="AA302" s="1211">
        <f>EAST!AA302+WEST!AA302+NORTH!AA302+SOUTH!AA302</f>
        <v>0</v>
      </c>
      <c r="AB302" s="1204">
        <f>EAST!AB302+WEST!AB302+NORTH!AB302+SOUTH!AB302</f>
        <v>0</v>
      </c>
      <c r="AC302" s="1218"/>
      <c r="AD302" s="1197" t="b">
        <f t="shared" si="170"/>
        <v>1</v>
      </c>
      <c r="AE302" s="1197" t="b">
        <f t="shared" si="171"/>
        <v>1</v>
      </c>
    </row>
    <row r="303" spans="1:31" ht="39">
      <c r="A303" s="1204">
        <f t="shared" si="191"/>
        <v>13.03</v>
      </c>
      <c r="B303" s="1255" t="s">
        <v>619</v>
      </c>
      <c r="C303" s="1214">
        <f>SUM(EAST:SOUTH!C303)</f>
        <v>0</v>
      </c>
      <c r="D303" s="1215">
        <f>SUM(EAST:SOUTH!D303)</f>
        <v>0</v>
      </c>
      <c r="E303" s="1214">
        <f>SUM(EAST:SOUTH!E303)</f>
        <v>0</v>
      </c>
      <c r="F303" s="1216">
        <f>SUM(EAST:SOUTH!F303)</f>
        <v>0</v>
      </c>
      <c r="G303" s="1217"/>
      <c r="H303" s="1217"/>
      <c r="I303" s="1214">
        <f>EAST!I303+WEST!I303+NORTH!I303+SOUTH!I303</f>
        <v>0</v>
      </c>
      <c r="J303" s="1216">
        <f>EAST!J303+WEST!J303+NORTH!J303+SOUTH!J303</f>
        <v>0</v>
      </c>
      <c r="K303" s="1214">
        <f>EAST!K303+WEST!K303+NORTH!K303+SOUTH!K303</f>
        <v>0</v>
      </c>
      <c r="L303" s="1216">
        <f>EAST!L303+WEST!L303+NORTH!L303+SOUTH!L303</f>
        <v>0</v>
      </c>
      <c r="M303" s="1256"/>
      <c r="N303" s="1256"/>
      <c r="O303" s="1220">
        <v>0.1</v>
      </c>
      <c r="P303" s="1214">
        <f>EAST!P303+WEST!P303+NORTH!P303+SOUTH!P303</f>
        <v>0</v>
      </c>
      <c r="Q303" s="1216">
        <f>EAST!Q303+WEST!Q303+NORTH!Q303+SOUTH!Q303</f>
        <v>0</v>
      </c>
      <c r="R303" s="1214">
        <f>EAST!R303+WEST!R303+NORTH!R303+SOUTH!R303</f>
        <v>0</v>
      </c>
      <c r="S303" s="1216">
        <f>EAST!S303+WEST!S303+NORTH!S303+SOUTH!S303</f>
        <v>0</v>
      </c>
      <c r="T303" s="1214"/>
      <c r="U303" s="1216">
        <f>EAST!U303+WEST!U303+NORTH!U303+SOUTH!U303</f>
        <v>0</v>
      </c>
      <c r="V303" s="1256"/>
      <c r="W303" s="1256"/>
      <c r="X303" s="1220">
        <v>0.1</v>
      </c>
      <c r="Y303" s="1211">
        <f>EAST!Y303+WEST!Y303+NORTH!Y303+SOUTH!Y303</f>
        <v>0</v>
      </c>
      <c r="Z303" s="1204">
        <f>EAST!Z303+WEST!Z303+NORTH!Z303+SOUTH!Z303</f>
        <v>0</v>
      </c>
      <c r="AA303" s="1211">
        <f>EAST!AA303+WEST!AA303+NORTH!AA303+SOUTH!AA303</f>
        <v>0</v>
      </c>
      <c r="AB303" s="1204">
        <f>EAST!AB303+WEST!AB303+NORTH!AB303+SOUTH!AB303</f>
        <v>0</v>
      </c>
      <c r="AC303" s="1218"/>
      <c r="AD303" s="1197" t="b">
        <f t="shared" si="170"/>
        <v>1</v>
      </c>
      <c r="AE303" s="1197" t="b">
        <f t="shared" si="171"/>
        <v>1</v>
      </c>
    </row>
    <row r="304" spans="1:31" ht="39">
      <c r="A304" s="1204">
        <f t="shared" si="191"/>
        <v>13.04</v>
      </c>
      <c r="B304" s="1213" t="s">
        <v>80</v>
      </c>
      <c r="C304" s="1214">
        <f>SUM(EAST:SOUTH!C304)</f>
        <v>109</v>
      </c>
      <c r="D304" s="1215">
        <f>SUM(EAST:SOUTH!D304)</f>
        <v>10.899999999999999</v>
      </c>
      <c r="E304" s="1214">
        <f>SUM(EAST:SOUTH!E304)</f>
        <v>109</v>
      </c>
      <c r="F304" s="1216">
        <f>SUM(EAST:SOUTH!F304)</f>
        <v>10.899999999999999</v>
      </c>
      <c r="G304" s="1217">
        <f t="shared" si="174"/>
        <v>1</v>
      </c>
      <c r="H304" s="1217">
        <f t="shared" si="175"/>
        <v>1</v>
      </c>
      <c r="I304" s="1214">
        <f>EAST!I304+WEST!I304+NORTH!I304+SOUTH!I304</f>
        <v>0</v>
      </c>
      <c r="J304" s="1216">
        <f>EAST!J304+WEST!J304+NORTH!J304+SOUTH!J304</f>
        <v>0</v>
      </c>
      <c r="K304" s="1214">
        <f>EAST!K304+WEST!K304+NORTH!K304+SOUTH!K304</f>
        <v>0</v>
      </c>
      <c r="L304" s="1216">
        <f>EAST!L304+WEST!L304+NORTH!L304+SOUTH!L304</f>
        <v>0</v>
      </c>
      <c r="M304" s="1219"/>
      <c r="N304" s="1219"/>
      <c r="O304" s="1220">
        <v>0.1</v>
      </c>
      <c r="P304" s="1214">
        <f>EAST!P304+WEST!P304+NORTH!P304+SOUTH!P304</f>
        <v>109</v>
      </c>
      <c r="Q304" s="1216">
        <f>EAST!Q304+WEST!Q304+NORTH!Q304+SOUTH!Q304</f>
        <v>10.899999999999999</v>
      </c>
      <c r="R304" s="1214">
        <f>EAST!R304+WEST!R304+NORTH!R304+SOUTH!R304</f>
        <v>109</v>
      </c>
      <c r="S304" s="1216">
        <f>EAST!S304+WEST!S304+NORTH!S304+SOUTH!S304</f>
        <v>10.899999999999999</v>
      </c>
      <c r="T304" s="1214"/>
      <c r="U304" s="1216">
        <f>EAST!U304+WEST!U304+NORTH!U304+SOUTH!U304</f>
        <v>0</v>
      </c>
      <c r="V304" s="1219"/>
      <c r="W304" s="1219"/>
      <c r="X304" s="1220">
        <f t="shared" ref="X304:X305" si="192">O304</f>
        <v>0.1</v>
      </c>
      <c r="Y304" s="1211">
        <f>EAST!Y304+WEST!Y304+NORTH!Y304+SOUTH!Y304</f>
        <v>109</v>
      </c>
      <c r="Z304" s="1204">
        <f>EAST!Z304+WEST!Z304+NORTH!Z304+SOUTH!Z304</f>
        <v>10.899999999999999</v>
      </c>
      <c r="AA304" s="1211">
        <f>EAST!AA304+WEST!AA304+NORTH!AA304+SOUTH!AA304</f>
        <v>109</v>
      </c>
      <c r="AB304" s="1204">
        <f>EAST!AB304+WEST!AB304+NORTH!AB304+SOUTH!AB304</f>
        <v>10.899999999999999</v>
      </c>
      <c r="AC304" s="1218" t="s">
        <v>771</v>
      </c>
      <c r="AD304" s="1197" t="b">
        <f t="shared" si="170"/>
        <v>1</v>
      </c>
      <c r="AE304" s="1197" t="b">
        <f t="shared" si="171"/>
        <v>1</v>
      </c>
    </row>
    <row r="305" spans="1:31" ht="39">
      <c r="A305" s="1204">
        <f t="shared" si="191"/>
        <v>13.049999999999999</v>
      </c>
      <c r="B305" s="1255" t="s">
        <v>333</v>
      </c>
      <c r="C305" s="1214">
        <f>SUM(EAST:SOUTH!C305)</f>
        <v>109</v>
      </c>
      <c r="D305" s="1215">
        <f>SUM(EAST:SOUTH!D305)</f>
        <v>13.079999999999998</v>
      </c>
      <c r="E305" s="1214">
        <f>SUM(EAST:SOUTH!E305)</f>
        <v>109</v>
      </c>
      <c r="F305" s="1216">
        <f>SUM(EAST:SOUTH!F305)</f>
        <v>13.079999999999998</v>
      </c>
      <c r="G305" s="1217">
        <f t="shared" si="174"/>
        <v>1</v>
      </c>
      <c r="H305" s="1217">
        <f t="shared" si="175"/>
        <v>1</v>
      </c>
      <c r="I305" s="1214">
        <f>EAST!I305+WEST!I305+NORTH!I305+SOUTH!I305</f>
        <v>0</v>
      </c>
      <c r="J305" s="1216">
        <f>EAST!J305+WEST!J305+NORTH!J305+SOUTH!J305</f>
        <v>0</v>
      </c>
      <c r="K305" s="1214">
        <f>EAST!K305+WEST!K305+NORTH!K305+SOUTH!K305</f>
        <v>0</v>
      </c>
      <c r="L305" s="1216">
        <f>EAST!L305+WEST!L305+NORTH!L305+SOUTH!L305</f>
        <v>0</v>
      </c>
      <c r="M305" s="1256"/>
      <c r="N305" s="1256"/>
      <c r="O305" s="1220">
        <f>0.01*12</f>
        <v>0.12</v>
      </c>
      <c r="P305" s="1214">
        <f>EAST!P305+WEST!P305+NORTH!P305+SOUTH!P305</f>
        <v>109</v>
      </c>
      <c r="Q305" s="1216">
        <f>EAST!Q305+WEST!Q305+NORTH!Q305+SOUTH!Q305</f>
        <v>13.079999999999998</v>
      </c>
      <c r="R305" s="1214">
        <f>EAST!R305+WEST!R305+NORTH!R305+SOUTH!R305</f>
        <v>109</v>
      </c>
      <c r="S305" s="1216">
        <f>EAST!S305+WEST!S305+NORTH!S305+SOUTH!S305</f>
        <v>13.079999999999998</v>
      </c>
      <c r="T305" s="1214"/>
      <c r="U305" s="1216">
        <f>EAST!U305+WEST!U305+NORTH!U305+SOUTH!U305</f>
        <v>0</v>
      </c>
      <c r="V305" s="1256"/>
      <c r="W305" s="1256"/>
      <c r="X305" s="1220">
        <f t="shared" si="192"/>
        <v>0.12</v>
      </c>
      <c r="Y305" s="1211">
        <f>EAST!Y305+WEST!Y305+NORTH!Y305+SOUTH!Y305</f>
        <v>109</v>
      </c>
      <c r="Z305" s="1204">
        <f>EAST!Z305+WEST!Z305+NORTH!Z305+SOUTH!Z305</f>
        <v>13.079999999999998</v>
      </c>
      <c r="AA305" s="1211">
        <f>EAST!AA305+WEST!AA305+NORTH!AA305+SOUTH!AA305</f>
        <v>109</v>
      </c>
      <c r="AB305" s="1204">
        <f>EAST!AB305+WEST!AB305+NORTH!AB305+SOUTH!AB305</f>
        <v>13.079999999999998</v>
      </c>
      <c r="AC305" s="1218" t="s">
        <v>771</v>
      </c>
      <c r="AD305" s="1197" t="b">
        <f t="shared" si="170"/>
        <v>1</v>
      </c>
      <c r="AE305" s="1197" t="b">
        <f t="shared" si="171"/>
        <v>1</v>
      </c>
    </row>
    <row r="306" spans="1:31">
      <c r="A306" s="1204">
        <f t="shared" si="191"/>
        <v>13.059999999999999</v>
      </c>
      <c r="B306" s="1255" t="s">
        <v>81</v>
      </c>
      <c r="C306" s="1214">
        <f>SUM(EAST:SOUTH!C306)</f>
        <v>0</v>
      </c>
      <c r="D306" s="1215">
        <f>SUM(EAST:SOUTH!D306)</f>
        <v>0</v>
      </c>
      <c r="E306" s="1214">
        <f>SUM(EAST:SOUTH!E306)</f>
        <v>0</v>
      </c>
      <c r="F306" s="1216">
        <f>SUM(EAST:SOUTH!F306)</f>
        <v>0</v>
      </c>
      <c r="G306" s="1217"/>
      <c r="H306" s="1217"/>
      <c r="I306" s="1214">
        <f>EAST!I306+WEST!I306+NORTH!I306+SOUTH!I306</f>
        <v>0</v>
      </c>
      <c r="J306" s="1216">
        <f>EAST!J306+WEST!J306+NORTH!J306+SOUTH!J306</f>
        <v>0</v>
      </c>
      <c r="K306" s="1214">
        <f>EAST!K306+WEST!K306+NORTH!K306+SOUTH!K306</f>
        <v>0</v>
      </c>
      <c r="L306" s="1216">
        <f>EAST!L306+WEST!L306+NORTH!L306+SOUTH!L306</f>
        <v>0</v>
      </c>
      <c r="M306" s="1256"/>
      <c r="N306" s="1256"/>
      <c r="O306" s="1220">
        <v>0.03</v>
      </c>
      <c r="P306" s="1214">
        <f>EAST!P306+WEST!P306+NORTH!P306+SOUTH!P306</f>
        <v>0</v>
      </c>
      <c r="Q306" s="1216">
        <f>EAST!Q306+WEST!Q306+NORTH!Q306+SOUTH!Q306</f>
        <v>0</v>
      </c>
      <c r="R306" s="1214">
        <f>EAST!R306+WEST!R306+NORTH!R306+SOUTH!R306</f>
        <v>0</v>
      </c>
      <c r="S306" s="1216">
        <f>EAST!S306+WEST!S306+NORTH!S306+SOUTH!S306</f>
        <v>0</v>
      </c>
      <c r="T306" s="1214"/>
      <c r="U306" s="1216">
        <f>EAST!U306+WEST!U306+NORTH!U306+SOUTH!U306</f>
        <v>0</v>
      </c>
      <c r="V306" s="1256"/>
      <c r="W306" s="1256"/>
      <c r="X306" s="1220">
        <v>0.03</v>
      </c>
      <c r="Y306" s="1211">
        <f>EAST!Y306+WEST!Y306+NORTH!Y306+SOUTH!Y306</f>
        <v>0</v>
      </c>
      <c r="Z306" s="1204">
        <f>EAST!Z306+WEST!Z306+NORTH!Z306+SOUTH!Z306</f>
        <v>0</v>
      </c>
      <c r="AA306" s="1211">
        <f>EAST!AA306+WEST!AA306+NORTH!AA306+SOUTH!AA306</f>
        <v>0</v>
      </c>
      <c r="AB306" s="1204">
        <f>EAST!AB306+WEST!AB306+NORTH!AB306+SOUTH!AB306</f>
        <v>0</v>
      </c>
      <c r="AC306" s="1218"/>
      <c r="AD306" s="1197" t="b">
        <f t="shared" si="170"/>
        <v>1</v>
      </c>
      <c r="AE306" s="1197" t="b">
        <f t="shared" si="171"/>
        <v>1</v>
      </c>
    </row>
    <row r="307" spans="1:31">
      <c r="A307" s="1204">
        <f t="shared" si="191"/>
        <v>13.069999999999999</v>
      </c>
      <c r="B307" s="1221" t="s">
        <v>82</v>
      </c>
      <c r="C307" s="1214">
        <f>SUM(EAST:SOUTH!C307)</f>
        <v>0</v>
      </c>
      <c r="D307" s="1215">
        <f>SUM(EAST:SOUTH!D307)</f>
        <v>0</v>
      </c>
      <c r="E307" s="1214">
        <f>SUM(EAST:SOUTH!E307)</f>
        <v>0</v>
      </c>
      <c r="F307" s="1216">
        <f>SUM(EAST:SOUTH!F307)</f>
        <v>0</v>
      </c>
      <c r="G307" s="1217"/>
      <c r="H307" s="1217"/>
      <c r="I307" s="1214">
        <f>EAST!I307+WEST!I307+NORTH!I307+SOUTH!I307</f>
        <v>0</v>
      </c>
      <c r="J307" s="1216">
        <f>EAST!J307+WEST!J307+NORTH!J307+SOUTH!J307</f>
        <v>0</v>
      </c>
      <c r="K307" s="1214">
        <f>EAST!K307+WEST!K307+NORTH!K307+SOUTH!K307</f>
        <v>0</v>
      </c>
      <c r="L307" s="1216">
        <f>EAST!L307+WEST!L307+NORTH!L307+SOUTH!L307</f>
        <v>0</v>
      </c>
      <c r="M307" s="1219"/>
      <c r="N307" s="1219"/>
      <c r="O307" s="1220">
        <v>0.02</v>
      </c>
      <c r="P307" s="1214">
        <f>EAST!P307+WEST!P307+NORTH!P307+SOUTH!P307</f>
        <v>0</v>
      </c>
      <c r="Q307" s="1216">
        <f>EAST!Q307+WEST!Q307+NORTH!Q307+SOUTH!Q307</f>
        <v>0</v>
      </c>
      <c r="R307" s="1214">
        <f>EAST!R307+WEST!R307+NORTH!R307+SOUTH!R307</f>
        <v>0</v>
      </c>
      <c r="S307" s="1216">
        <f>EAST!S307+WEST!S307+NORTH!S307+SOUTH!S307</f>
        <v>0</v>
      </c>
      <c r="T307" s="1214"/>
      <c r="U307" s="1216">
        <f>EAST!U307+WEST!U307+NORTH!U307+SOUTH!U307</f>
        <v>0</v>
      </c>
      <c r="V307" s="1219"/>
      <c r="W307" s="1219"/>
      <c r="X307" s="1220">
        <v>0.02</v>
      </c>
      <c r="Y307" s="1211">
        <f>EAST!Y307+WEST!Y307+NORTH!Y307+SOUTH!Y307</f>
        <v>0</v>
      </c>
      <c r="Z307" s="1204">
        <f>EAST!Z307+WEST!Z307+NORTH!Z307+SOUTH!Z307</f>
        <v>0</v>
      </c>
      <c r="AA307" s="1211">
        <f>EAST!AA307+WEST!AA307+NORTH!AA307+SOUTH!AA307</f>
        <v>0</v>
      </c>
      <c r="AB307" s="1204">
        <f>EAST!AB307+WEST!AB307+NORTH!AB307+SOUTH!AB307</f>
        <v>0</v>
      </c>
      <c r="AC307" s="1218"/>
      <c r="AD307" s="1197" t="b">
        <f t="shared" si="170"/>
        <v>1</v>
      </c>
      <c r="AE307" s="1197" t="b">
        <f t="shared" si="171"/>
        <v>1</v>
      </c>
    </row>
    <row r="308" spans="1:31" s="1231" customFormat="1">
      <c r="A308" s="1200"/>
      <c r="B308" s="1208" t="s">
        <v>36</v>
      </c>
      <c r="C308" s="1239">
        <f>SUM(EAST:SOUTH!C308)</f>
        <v>109</v>
      </c>
      <c r="D308" s="1209">
        <f>SUM(EAST:SOUTH!D308)</f>
        <v>815.31999999999994</v>
      </c>
      <c r="E308" s="1239">
        <f>SUM(EAST:SOUTH!E308)</f>
        <v>109</v>
      </c>
      <c r="F308" s="1210">
        <f>SUM(EAST:SOUTH!F308)</f>
        <v>815.31999999999994</v>
      </c>
      <c r="G308" s="1263">
        <f t="shared" si="174"/>
        <v>1</v>
      </c>
      <c r="H308" s="1263">
        <f t="shared" si="175"/>
        <v>1</v>
      </c>
      <c r="I308" s="1239">
        <f>I304</f>
        <v>0</v>
      </c>
      <c r="J308" s="1210">
        <f t="shared" ref="J308:S308" si="193">SUM(J301:J307)</f>
        <v>0</v>
      </c>
      <c r="K308" s="1239">
        <f t="shared" si="193"/>
        <v>0</v>
      </c>
      <c r="L308" s="1210">
        <f t="shared" si="193"/>
        <v>0</v>
      </c>
      <c r="M308" s="1239">
        <f t="shared" si="193"/>
        <v>0</v>
      </c>
      <c r="N308" s="1239">
        <f t="shared" si="193"/>
        <v>0</v>
      </c>
      <c r="O308" s="1239"/>
      <c r="P308" s="1239">
        <f>P304</f>
        <v>109</v>
      </c>
      <c r="Q308" s="1210">
        <f t="shared" si="193"/>
        <v>894.45399999999995</v>
      </c>
      <c r="R308" s="1239">
        <f>R304</f>
        <v>109</v>
      </c>
      <c r="S308" s="1210">
        <f t="shared" si="193"/>
        <v>894.45399999999995</v>
      </c>
      <c r="T308" s="1239"/>
      <c r="U308" s="1210">
        <f t="shared" ref="U308:W308" si="194">SUM(U301:U307)</f>
        <v>0</v>
      </c>
      <c r="V308" s="1239">
        <f t="shared" si="194"/>
        <v>0</v>
      </c>
      <c r="W308" s="1239">
        <f t="shared" si="194"/>
        <v>0</v>
      </c>
      <c r="X308" s="1239"/>
      <c r="Y308" s="1198">
        <f>Y304</f>
        <v>109</v>
      </c>
      <c r="Z308" s="1200">
        <f t="shared" ref="Z308" si="195">SUM(Z301:Z307)</f>
        <v>894.45399999999995</v>
      </c>
      <c r="AA308" s="1198">
        <f>AA304</f>
        <v>109</v>
      </c>
      <c r="AB308" s="1200">
        <f t="shared" ref="AB308" si="196">SUM(AB301:AB307)</f>
        <v>894.45399999999995</v>
      </c>
      <c r="AC308" s="1240"/>
      <c r="AD308" s="1197"/>
      <c r="AE308" s="1197" t="b">
        <f t="shared" si="171"/>
        <v>1</v>
      </c>
    </row>
    <row r="309" spans="1:31" ht="39">
      <c r="A309" s="1211">
        <v>14</v>
      </c>
      <c r="B309" s="1205" t="s">
        <v>85</v>
      </c>
      <c r="C309" s="1214">
        <f>SUM(EAST:SOUTH!C309)</f>
        <v>0</v>
      </c>
      <c r="D309" s="1215">
        <f>SUM(EAST:SOUTH!D309)</f>
        <v>0</v>
      </c>
      <c r="E309" s="1214">
        <f>SUM(EAST:SOUTH!E309)</f>
        <v>0</v>
      </c>
      <c r="F309" s="1216">
        <f>SUM(EAST:SOUTH!F309)</f>
        <v>0</v>
      </c>
      <c r="G309" s="1217"/>
      <c r="H309" s="1217"/>
      <c r="I309" s="1214">
        <f t="shared" si="168"/>
        <v>0</v>
      </c>
      <c r="J309" s="1216">
        <f t="shared" si="169"/>
        <v>0</v>
      </c>
      <c r="K309" s="1214"/>
      <c r="L309" s="1216"/>
      <c r="M309" s="1208"/>
      <c r="N309" s="1208"/>
      <c r="O309" s="1202"/>
      <c r="P309" s="1214"/>
      <c r="Q309" s="1216"/>
      <c r="R309" s="1214"/>
      <c r="S309" s="1216"/>
      <c r="T309" s="1214"/>
      <c r="U309" s="1216"/>
      <c r="V309" s="1208"/>
      <c r="W309" s="1208"/>
      <c r="X309" s="1202"/>
      <c r="Y309" s="1211"/>
      <c r="Z309" s="1204"/>
      <c r="AA309" s="1211"/>
      <c r="AB309" s="1204"/>
      <c r="AC309" s="1218"/>
      <c r="AD309" s="1197" t="b">
        <f t="shared" si="170"/>
        <v>1</v>
      </c>
      <c r="AE309" s="1197" t="b">
        <f t="shared" si="171"/>
        <v>1</v>
      </c>
    </row>
    <row r="310" spans="1:31" ht="78">
      <c r="A310" s="1204">
        <v>14.01</v>
      </c>
      <c r="B310" s="1213" t="s">
        <v>86</v>
      </c>
      <c r="C310" s="1214">
        <f>SUM(EAST:SOUTH!C310)</f>
        <v>0</v>
      </c>
      <c r="D310" s="1215">
        <f>SUM(EAST:SOUTH!D310)</f>
        <v>0</v>
      </c>
      <c r="E310" s="1214">
        <f>SUM(EAST:SOUTH!E310)</f>
        <v>0</v>
      </c>
      <c r="F310" s="1216">
        <f>SUM(EAST:SOUTH!F310)</f>
        <v>0</v>
      </c>
      <c r="G310" s="1217"/>
      <c r="H310" s="1217"/>
      <c r="I310" s="1214">
        <f t="shared" si="168"/>
        <v>0</v>
      </c>
      <c r="J310" s="1216">
        <f t="shared" si="169"/>
        <v>0</v>
      </c>
      <c r="K310" s="1214"/>
      <c r="L310" s="1216"/>
      <c r="M310" s="1219"/>
      <c r="N310" s="1219"/>
      <c r="O310" s="1220"/>
      <c r="P310" s="1214"/>
      <c r="Q310" s="1216"/>
      <c r="R310" s="1214"/>
      <c r="S310" s="1216"/>
      <c r="T310" s="1214"/>
      <c r="U310" s="1216"/>
      <c r="V310" s="1219"/>
      <c r="W310" s="1219"/>
      <c r="X310" s="1220"/>
      <c r="Y310" s="1211"/>
      <c r="Z310" s="1204"/>
      <c r="AA310" s="1211"/>
      <c r="AB310" s="1204"/>
      <c r="AC310" s="1218"/>
      <c r="AD310" s="1197" t="b">
        <f t="shared" si="170"/>
        <v>1</v>
      </c>
      <c r="AE310" s="1197" t="b">
        <f t="shared" si="171"/>
        <v>1</v>
      </c>
    </row>
    <row r="311" spans="1:31" ht="39">
      <c r="A311" s="1204"/>
      <c r="B311" s="1213" t="s">
        <v>305</v>
      </c>
      <c r="C311" s="1214">
        <f>SUM(EAST:SOUTH!C311)</f>
        <v>0</v>
      </c>
      <c r="D311" s="1215">
        <f>SUM(EAST:SOUTH!D311)</f>
        <v>100.62</v>
      </c>
      <c r="E311" s="1214">
        <f>SUM(EAST:SOUTH!E311)</f>
        <v>0</v>
      </c>
      <c r="F311" s="1216">
        <f>SUM(EAST:SOUTH!F311)</f>
        <v>100.62</v>
      </c>
      <c r="G311" s="1217"/>
      <c r="H311" s="1217">
        <f t="shared" si="175"/>
        <v>1</v>
      </c>
      <c r="I311" s="1214">
        <f>EAST!I311+WEST!I311+NORTH!I311+SOUTH!I311</f>
        <v>0</v>
      </c>
      <c r="J311" s="1216">
        <f>EAST!J311+WEST!J311+NORTH!J311+SOUTH!J311</f>
        <v>0</v>
      </c>
      <c r="K311" s="1214">
        <f>EAST!K311+WEST!K311+NORTH!K311+SOUTH!K311</f>
        <v>0</v>
      </c>
      <c r="L311" s="1216">
        <f>EAST!L311+WEST!L311+NORTH!L311+SOUTH!L311</f>
        <v>0</v>
      </c>
      <c r="M311" s="1219"/>
      <c r="N311" s="1219"/>
      <c r="O311" s="1220">
        <v>25</v>
      </c>
      <c r="P311" s="1214">
        <f>EAST!P311+WEST!P311+NORTH!P311+SOUTH!P311</f>
        <v>4</v>
      </c>
      <c r="Q311" s="1216">
        <f>EAST!Q311+WEST!Q311+NORTH!Q311+SOUTH!Q311</f>
        <v>100</v>
      </c>
      <c r="R311" s="1214">
        <f>EAST!R311+WEST!R311+NORTH!R311+SOUTH!R311</f>
        <v>4</v>
      </c>
      <c r="S311" s="1216">
        <f>EAST!S311+WEST!S311+NORTH!S311+SOUTH!S311</f>
        <v>100</v>
      </c>
      <c r="T311" s="1214"/>
      <c r="U311" s="1216">
        <f>EAST!U311+WEST!U311+NORTH!U311+SOUTH!U311</f>
        <v>0</v>
      </c>
      <c r="V311" s="1219"/>
      <c r="W311" s="1219"/>
      <c r="X311" s="1220">
        <v>25</v>
      </c>
      <c r="Y311" s="1211">
        <f>EAST!Y311+WEST!Y311+NORTH!Y311+SOUTH!Y311</f>
        <v>4</v>
      </c>
      <c r="Z311" s="1204">
        <f>EAST!Z311+WEST!Z311+NORTH!Z311+SOUTH!Z311</f>
        <v>100</v>
      </c>
      <c r="AA311" s="1211">
        <f>EAST!AA311+WEST!AA311+NORTH!AA311+SOUTH!AA311</f>
        <v>4</v>
      </c>
      <c r="AB311" s="1204">
        <f>EAST!AB311+WEST!AB311+NORTH!AB311+SOUTH!AB311</f>
        <v>100</v>
      </c>
      <c r="AC311" s="1218" t="s">
        <v>771</v>
      </c>
      <c r="AD311" s="1268" t="b">
        <f t="shared" si="170"/>
        <v>1</v>
      </c>
      <c r="AE311" s="1197" t="b">
        <f t="shared" si="171"/>
        <v>1</v>
      </c>
    </row>
    <row r="312" spans="1:31" ht="42.75" customHeight="1">
      <c r="A312" s="1204"/>
      <c r="B312" s="1213" t="s">
        <v>306</v>
      </c>
      <c r="C312" s="1214">
        <f>SUM(EAST:SOUTH!C312)</f>
        <v>36</v>
      </c>
      <c r="D312" s="1215">
        <f>SUM(EAST:SOUTH!D312)</f>
        <v>98.28</v>
      </c>
      <c r="E312" s="1214">
        <f>SUM(EAST:SOUTH!E312)</f>
        <v>36</v>
      </c>
      <c r="F312" s="1216">
        <f>SUM(EAST:SOUTH!F312)</f>
        <v>98.28</v>
      </c>
      <c r="G312" s="1217">
        <f t="shared" si="174"/>
        <v>1</v>
      </c>
      <c r="H312" s="1217">
        <f t="shared" si="175"/>
        <v>1</v>
      </c>
      <c r="I312" s="1214">
        <f>EAST!I312+WEST!I312+NORTH!I312+SOUTH!I312</f>
        <v>0</v>
      </c>
      <c r="J312" s="1216">
        <f>EAST!J312+WEST!J312+NORTH!J312+SOUTH!J312</f>
        <v>0</v>
      </c>
      <c r="K312" s="1214">
        <f>EAST!K312+WEST!K312+NORTH!K312+SOUTH!K312</f>
        <v>0</v>
      </c>
      <c r="L312" s="1216">
        <f>EAST!L312+WEST!L312+NORTH!L312+SOUTH!L312</f>
        <v>0</v>
      </c>
      <c r="M312" s="1219"/>
      <c r="N312" s="1219"/>
      <c r="O312" s="1220">
        <v>25</v>
      </c>
      <c r="P312" s="1214">
        <f>EAST!P312+WEST!P312+NORTH!P312+SOUTH!P312</f>
        <v>4</v>
      </c>
      <c r="Q312" s="1216">
        <f>EAST!Q312+WEST!Q312+NORTH!Q312+SOUTH!Q312</f>
        <v>100</v>
      </c>
      <c r="R312" s="1214">
        <f>EAST!R312+WEST!R312+NORTH!R312+SOUTH!R312</f>
        <v>4</v>
      </c>
      <c r="S312" s="1216">
        <f>EAST!S312+WEST!S312+NORTH!S312+SOUTH!S312</f>
        <v>100</v>
      </c>
      <c r="T312" s="1214"/>
      <c r="U312" s="1216">
        <f>EAST!U312+WEST!U312+NORTH!U312+SOUTH!U312</f>
        <v>0</v>
      </c>
      <c r="V312" s="1219"/>
      <c r="W312" s="1219"/>
      <c r="X312" s="1220">
        <f>O312</f>
        <v>25</v>
      </c>
      <c r="Y312" s="1211">
        <f>EAST!Y312+WEST!Y312+NORTH!Y312+SOUTH!Y312</f>
        <v>4</v>
      </c>
      <c r="Z312" s="1204">
        <f>EAST!Z312+WEST!Z312+NORTH!Z312+SOUTH!Z312</f>
        <v>100</v>
      </c>
      <c r="AA312" s="1211">
        <f>EAST!AA312+WEST!AA312+NORTH!AA312+SOUTH!AA312</f>
        <v>4</v>
      </c>
      <c r="AB312" s="1204">
        <f>EAST!AB312+WEST!AB312+NORTH!AB312+SOUTH!AB312</f>
        <v>100</v>
      </c>
      <c r="AC312" s="1269" t="s">
        <v>768</v>
      </c>
      <c r="AD312" s="1268" t="b">
        <f t="shared" si="170"/>
        <v>1</v>
      </c>
      <c r="AE312" s="1197" t="b">
        <f t="shared" si="171"/>
        <v>1</v>
      </c>
    </row>
    <row r="313" spans="1:31" s="1231" customFormat="1">
      <c r="A313" s="1200"/>
      <c r="B313" s="1208" t="s">
        <v>16</v>
      </c>
      <c r="C313" s="1239">
        <f>SUM(EAST:SOUTH!C313)</f>
        <v>36</v>
      </c>
      <c r="D313" s="1209">
        <f>SUM(EAST:SOUTH!D313)</f>
        <v>198.89999999999998</v>
      </c>
      <c r="E313" s="1239">
        <f>SUM(EAST:SOUTH!E313)</f>
        <v>36</v>
      </c>
      <c r="F313" s="1210">
        <f>SUM(EAST:SOUTH!F313)</f>
        <v>198.89999999999998</v>
      </c>
      <c r="G313" s="1263">
        <f t="shared" si="174"/>
        <v>1</v>
      </c>
      <c r="H313" s="1263">
        <f t="shared" si="175"/>
        <v>1</v>
      </c>
      <c r="I313" s="1239">
        <f t="shared" ref="I313:S313" si="197">SUM(I311:I312)</f>
        <v>0</v>
      </c>
      <c r="J313" s="1210">
        <f t="shared" si="197"/>
        <v>0</v>
      </c>
      <c r="K313" s="1239">
        <f t="shared" si="197"/>
        <v>0</v>
      </c>
      <c r="L313" s="1210">
        <f t="shared" si="197"/>
        <v>0</v>
      </c>
      <c r="M313" s="1239">
        <f t="shared" si="197"/>
        <v>0</v>
      </c>
      <c r="N313" s="1239">
        <f t="shared" si="197"/>
        <v>0</v>
      </c>
      <c r="O313" s="1239"/>
      <c r="P313" s="1239"/>
      <c r="Q313" s="1210">
        <f t="shared" si="197"/>
        <v>200</v>
      </c>
      <c r="R313" s="1239"/>
      <c r="S313" s="1210">
        <f t="shared" si="197"/>
        <v>200</v>
      </c>
      <c r="T313" s="1239"/>
      <c r="U313" s="1210">
        <f t="shared" ref="U313:W313" si="198">SUM(U311:U312)</f>
        <v>0</v>
      </c>
      <c r="V313" s="1239">
        <f t="shared" si="198"/>
        <v>0</v>
      </c>
      <c r="W313" s="1239">
        <f t="shared" si="198"/>
        <v>0</v>
      </c>
      <c r="X313" s="1239"/>
      <c r="Y313" s="1198"/>
      <c r="Z313" s="1200">
        <f t="shared" ref="Z313:AB313" si="199">SUM(Z311:Z312)</f>
        <v>200</v>
      </c>
      <c r="AA313" s="1198"/>
      <c r="AB313" s="1200">
        <f t="shared" si="199"/>
        <v>200</v>
      </c>
      <c r="AC313" s="1240"/>
      <c r="AD313" s="1197"/>
      <c r="AE313" s="1197" t="b">
        <f t="shared" si="171"/>
        <v>1</v>
      </c>
    </row>
    <row r="314" spans="1:31">
      <c r="A314" s="1211">
        <v>15</v>
      </c>
      <c r="B314" s="1205" t="s">
        <v>87</v>
      </c>
      <c r="C314" s="1214">
        <f>SUM(EAST:SOUTH!C314)</f>
        <v>0</v>
      </c>
      <c r="D314" s="1215">
        <f>SUM(EAST:SOUTH!D314)</f>
        <v>0</v>
      </c>
      <c r="E314" s="1214">
        <f>SUM(EAST:SOUTH!E314)</f>
        <v>0</v>
      </c>
      <c r="F314" s="1216">
        <f>SUM(EAST:SOUTH!F314)</f>
        <v>0</v>
      </c>
      <c r="G314" s="1217"/>
      <c r="H314" s="1217"/>
      <c r="I314" s="1214">
        <f t="shared" si="168"/>
        <v>0</v>
      </c>
      <c r="J314" s="1216">
        <f t="shared" si="169"/>
        <v>0</v>
      </c>
      <c r="K314" s="1214"/>
      <c r="L314" s="1216"/>
      <c r="M314" s="1208"/>
      <c r="N314" s="1208"/>
      <c r="O314" s="1202"/>
      <c r="P314" s="1214"/>
      <c r="Q314" s="1216"/>
      <c r="R314" s="1214"/>
      <c r="S314" s="1216"/>
      <c r="T314" s="1214"/>
      <c r="U314" s="1216"/>
      <c r="V314" s="1208"/>
      <c r="W314" s="1208"/>
      <c r="X314" s="1202"/>
      <c r="Y314" s="1211"/>
      <c r="Z314" s="1204"/>
      <c r="AA314" s="1211"/>
      <c r="AB314" s="1204"/>
      <c r="AC314" s="1218"/>
      <c r="AD314" s="1197" t="b">
        <f t="shared" si="170"/>
        <v>1</v>
      </c>
      <c r="AE314" s="1197" t="b">
        <f t="shared" si="171"/>
        <v>1</v>
      </c>
    </row>
    <row r="315" spans="1:31">
      <c r="A315" s="1204">
        <v>15.01</v>
      </c>
      <c r="B315" s="1213" t="s">
        <v>88</v>
      </c>
      <c r="C315" s="1214">
        <f>SUM(EAST:SOUTH!C315)</f>
        <v>0</v>
      </c>
      <c r="D315" s="1215">
        <f>SUM(EAST:SOUTH!D315)</f>
        <v>0</v>
      </c>
      <c r="E315" s="1214">
        <f>SUM(EAST:SOUTH!E315)</f>
        <v>0</v>
      </c>
      <c r="F315" s="1216">
        <f>SUM(EAST:SOUTH!F315)</f>
        <v>0</v>
      </c>
      <c r="G315" s="1217"/>
      <c r="H315" s="1217"/>
      <c r="I315" s="1214">
        <f t="shared" si="168"/>
        <v>0</v>
      </c>
      <c r="J315" s="1216">
        <f t="shared" si="169"/>
        <v>0</v>
      </c>
      <c r="K315" s="1214">
        <f>EAST!K315+WEST!K315+NORTH!K315+SOUTH!K315</f>
        <v>0</v>
      </c>
      <c r="L315" s="1216">
        <f>EAST!L315+WEST!L315+NORTH!L315+SOUTH!L315</f>
        <v>0</v>
      </c>
      <c r="M315" s="1219"/>
      <c r="N315" s="1219"/>
      <c r="O315" s="1220">
        <v>0.03</v>
      </c>
      <c r="P315" s="1214">
        <f>EAST!P315+WEST!P315+NORTH!P315+SOUTH!P315</f>
        <v>0</v>
      </c>
      <c r="Q315" s="1216">
        <f>EAST!Q315+WEST!Q315+NORTH!Q315+SOUTH!Q315</f>
        <v>0</v>
      </c>
      <c r="R315" s="1214">
        <f>EAST!R315+WEST!R315+NORTH!R315+SOUTH!R315</f>
        <v>0</v>
      </c>
      <c r="S315" s="1216">
        <f>EAST!S315+WEST!S315+NORTH!S315+SOUTH!S315</f>
        <v>0</v>
      </c>
      <c r="T315" s="1214"/>
      <c r="U315" s="1216">
        <f>EAST!U315+WEST!U315+NORTH!U315+SOUTH!U315</f>
        <v>0</v>
      </c>
      <c r="V315" s="1219"/>
      <c r="W315" s="1219"/>
      <c r="X315" s="1220">
        <v>0.03</v>
      </c>
      <c r="Y315" s="1211">
        <f>EAST!Y315+WEST!Y315+NORTH!Y315+SOUTH!Y315</f>
        <v>0</v>
      </c>
      <c r="Z315" s="1204">
        <f>EAST!Z315+WEST!Z315+NORTH!Z315+SOUTH!Z315</f>
        <v>0</v>
      </c>
      <c r="AA315" s="1211">
        <f>EAST!AA315+WEST!AA315+NORTH!AA315+SOUTH!AA315</f>
        <v>0</v>
      </c>
      <c r="AB315" s="1204">
        <f>EAST!AB315+WEST!AB315+NORTH!AB315+SOUTH!AB315</f>
        <v>0</v>
      </c>
      <c r="AC315" s="1218"/>
      <c r="AD315" s="1197" t="b">
        <f t="shared" si="170"/>
        <v>1</v>
      </c>
      <c r="AE315" s="1197" t="b">
        <f t="shared" si="171"/>
        <v>1</v>
      </c>
    </row>
    <row r="316" spans="1:31">
      <c r="A316" s="1204">
        <v>15.02</v>
      </c>
      <c r="B316" s="1213" t="s">
        <v>89</v>
      </c>
      <c r="C316" s="1214">
        <f>SUM(EAST:SOUTH!C316)</f>
        <v>0</v>
      </c>
      <c r="D316" s="1215">
        <f>SUM(EAST:SOUTH!D316)</f>
        <v>0</v>
      </c>
      <c r="E316" s="1214">
        <f>SUM(EAST:SOUTH!E316)</f>
        <v>0</v>
      </c>
      <c r="F316" s="1216">
        <f>SUM(EAST:SOUTH!F316)</f>
        <v>0</v>
      </c>
      <c r="G316" s="1217"/>
      <c r="H316" s="1217"/>
      <c r="I316" s="1214">
        <f t="shared" si="168"/>
        <v>0</v>
      </c>
      <c r="J316" s="1216">
        <f t="shared" si="169"/>
        <v>0</v>
      </c>
      <c r="K316" s="1214">
        <f>EAST!K316+WEST!K316+NORTH!K316+SOUTH!K316</f>
        <v>0</v>
      </c>
      <c r="L316" s="1216">
        <f>EAST!L316+WEST!L316+NORTH!L316+SOUTH!L316</f>
        <v>0</v>
      </c>
      <c r="M316" s="1219"/>
      <c r="N316" s="1219"/>
      <c r="O316" s="1220">
        <v>0.1</v>
      </c>
      <c r="P316" s="1214">
        <f>EAST!P316+WEST!P316+NORTH!P316+SOUTH!P316</f>
        <v>0</v>
      </c>
      <c r="Q316" s="1216">
        <f>EAST!Q316+WEST!Q316+NORTH!Q316+SOUTH!Q316</f>
        <v>0</v>
      </c>
      <c r="R316" s="1214">
        <f>EAST!R316+WEST!R316+NORTH!R316+SOUTH!R316</f>
        <v>0</v>
      </c>
      <c r="S316" s="1216">
        <f>EAST!S316+WEST!S316+NORTH!S316+SOUTH!S316</f>
        <v>0</v>
      </c>
      <c r="T316" s="1214"/>
      <c r="U316" s="1216">
        <f>EAST!U316+WEST!U316+NORTH!U316+SOUTH!U316</f>
        <v>0</v>
      </c>
      <c r="V316" s="1219"/>
      <c r="W316" s="1219"/>
      <c r="X316" s="1220">
        <v>0.1</v>
      </c>
      <c r="Y316" s="1211">
        <f>EAST!Y316+WEST!Y316+NORTH!Y316+SOUTH!Y316</f>
        <v>0</v>
      </c>
      <c r="Z316" s="1204">
        <f>EAST!Z316+WEST!Z316+NORTH!Z316+SOUTH!Z316</f>
        <v>0</v>
      </c>
      <c r="AA316" s="1211">
        <f>EAST!AA316+WEST!AA316+NORTH!AA316+SOUTH!AA316</f>
        <v>0</v>
      </c>
      <c r="AB316" s="1204">
        <f>EAST!AB316+WEST!AB316+NORTH!AB316+SOUTH!AB316</f>
        <v>0</v>
      </c>
      <c r="AC316" s="1218"/>
      <c r="AD316" s="1197" t="b">
        <f t="shared" si="170"/>
        <v>1</v>
      </c>
      <c r="AE316" s="1197" t="b">
        <f t="shared" si="171"/>
        <v>1</v>
      </c>
    </row>
    <row r="317" spans="1:31" s="1231" customFormat="1">
      <c r="A317" s="1200"/>
      <c r="B317" s="1208" t="s">
        <v>16</v>
      </c>
      <c r="C317" s="1214">
        <f>SUM(EAST:SOUTH!C317)</f>
        <v>0</v>
      </c>
      <c r="D317" s="1215">
        <f>SUM(EAST:SOUTH!D317)</f>
        <v>0</v>
      </c>
      <c r="E317" s="1214">
        <f>SUM(EAST:SOUTH!E317)</f>
        <v>0</v>
      </c>
      <c r="F317" s="1216">
        <f>SUM(EAST:SOUTH!F317)</f>
        <v>0</v>
      </c>
      <c r="G317" s="1263"/>
      <c r="H317" s="1263"/>
      <c r="I317" s="1214">
        <f t="shared" si="168"/>
        <v>0</v>
      </c>
      <c r="J317" s="1216">
        <f t="shared" si="169"/>
        <v>0</v>
      </c>
      <c r="K317" s="1239">
        <f t="shared" ref="K317:S317" si="200">SUM(K315:K316)</f>
        <v>0</v>
      </c>
      <c r="L317" s="1210">
        <f t="shared" si="200"/>
        <v>0</v>
      </c>
      <c r="M317" s="1239">
        <f t="shared" si="200"/>
        <v>0</v>
      </c>
      <c r="N317" s="1239">
        <f t="shared" si="200"/>
        <v>0</v>
      </c>
      <c r="O317" s="1239"/>
      <c r="P317" s="1239">
        <f t="shared" si="200"/>
        <v>0</v>
      </c>
      <c r="Q317" s="1210">
        <f t="shared" si="200"/>
        <v>0</v>
      </c>
      <c r="R317" s="1239">
        <f t="shared" si="200"/>
        <v>0</v>
      </c>
      <c r="S317" s="1210">
        <f t="shared" si="200"/>
        <v>0</v>
      </c>
      <c r="T317" s="1239"/>
      <c r="U317" s="1210">
        <f t="shared" ref="U317:W317" si="201">SUM(U315:U316)</f>
        <v>0</v>
      </c>
      <c r="V317" s="1239">
        <f t="shared" si="201"/>
        <v>0</v>
      </c>
      <c r="W317" s="1239">
        <f t="shared" si="201"/>
        <v>0</v>
      </c>
      <c r="X317" s="1239"/>
      <c r="Y317" s="1198">
        <f t="shared" ref="Y317:AB317" si="202">SUM(Y315:Y316)</f>
        <v>0</v>
      </c>
      <c r="Z317" s="1200">
        <f t="shared" si="202"/>
        <v>0</v>
      </c>
      <c r="AA317" s="1198">
        <f t="shared" si="202"/>
        <v>0</v>
      </c>
      <c r="AB317" s="1200">
        <f t="shared" si="202"/>
        <v>0</v>
      </c>
      <c r="AC317" s="1240"/>
      <c r="AD317" s="1197" t="b">
        <f t="shared" si="170"/>
        <v>1</v>
      </c>
      <c r="AE317" s="1197" t="b">
        <f t="shared" si="171"/>
        <v>1</v>
      </c>
    </row>
    <row r="318" spans="1:31">
      <c r="A318" s="1200" t="s">
        <v>90</v>
      </c>
      <c r="B318" s="1205" t="s">
        <v>91</v>
      </c>
      <c r="C318" s="1214">
        <f>SUM(EAST:SOUTH!C318)</f>
        <v>0</v>
      </c>
      <c r="D318" s="1215">
        <f>SUM(EAST:SOUTH!D318)</f>
        <v>0</v>
      </c>
      <c r="E318" s="1214">
        <f>SUM(EAST:SOUTH!E318)</f>
        <v>0</v>
      </c>
      <c r="F318" s="1216">
        <f>SUM(EAST:SOUTH!F318)</f>
        <v>0</v>
      </c>
      <c r="G318" s="1217"/>
      <c r="H318" s="1217"/>
      <c r="I318" s="1214">
        <f t="shared" si="168"/>
        <v>0</v>
      </c>
      <c r="J318" s="1216">
        <f t="shared" si="169"/>
        <v>0</v>
      </c>
      <c r="K318" s="1214"/>
      <c r="L318" s="1216"/>
      <c r="M318" s="1208"/>
      <c r="N318" s="1208"/>
      <c r="O318" s="1202"/>
      <c r="P318" s="1214"/>
      <c r="Q318" s="1216"/>
      <c r="R318" s="1214"/>
      <c r="S318" s="1216"/>
      <c r="T318" s="1214"/>
      <c r="U318" s="1216"/>
      <c r="V318" s="1208"/>
      <c r="W318" s="1208"/>
      <c r="X318" s="1202"/>
      <c r="Y318" s="1211"/>
      <c r="Z318" s="1204"/>
      <c r="AA318" s="1211"/>
      <c r="AB318" s="1204"/>
      <c r="AC318" s="1218"/>
      <c r="AD318" s="1197" t="b">
        <f t="shared" si="170"/>
        <v>1</v>
      </c>
      <c r="AE318" s="1197" t="b">
        <f t="shared" si="171"/>
        <v>1</v>
      </c>
    </row>
    <row r="319" spans="1:31">
      <c r="A319" s="1211">
        <v>16</v>
      </c>
      <c r="B319" s="1205" t="s">
        <v>92</v>
      </c>
      <c r="C319" s="1214">
        <f>SUM(EAST:SOUTH!C319)</f>
        <v>0</v>
      </c>
      <c r="D319" s="1215">
        <f>SUM(EAST:SOUTH!D319)</f>
        <v>0</v>
      </c>
      <c r="E319" s="1214">
        <f>SUM(EAST:SOUTH!E319)</f>
        <v>0</v>
      </c>
      <c r="F319" s="1216">
        <f>SUM(EAST:SOUTH!F319)</f>
        <v>0</v>
      </c>
      <c r="G319" s="1217"/>
      <c r="H319" s="1217"/>
      <c r="I319" s="1214">
        <f t="shared" si="168"/>
        <v>0</v>
      </c>
      <c r="J319" s="1216">
        <f t="shared" si="169"/>
        <v>0</v>
      </c>
      <c r="K319" s="1214"/>
      <c r="L319" s="1216"/>
      <c r="M319" s="1208"/>
      <c r="N319" s="1208"/>
      <c r="O319" s="1202"/>
      <c r="P319" s="1214"/>
      <c r="Q319" s="1216"/>
      <c r="R319" s="1214"/>
      <c r="S319" s="1216"/>
      <c r="T319" s="1214"/>
      <c r="U319" s="1216"/>
      <c r="V319" s="1208"/>
      <c r="W319" s="1208"/>
      <c r="X319" s="1202"/>
      <c r="Y319" s="1211"/>
      <c r="Z319" s="1204"/>
      <c r="AA319" s="1211"/>
      <c r="AB319" s="1204"/>
      <c r="AC319" s="1218"/>
      <c r="AD319" s="1197" t="b">
        <f t="shared" si="170"/>
        <v>1</v>
      </c>
      <c r="AE319" s="1197" t="b">
        <f t="shared" si="171"/>
        <v>1</v>
      </c>
    </row>
    <row r="320" spans="1:31">
      <c r="A320" s="1204">
        <v>16.010000000000002</v>
      </c>
      <c r="B320" s="1213" t="s">
        <v>93</v>
      </c>
      <c r="C320" s="1214">
        <f>SUM(EAST:SOUTH!C320)</f>
        <v>0</v>
      </c>
      <c r="D320" s="1215">
        <f>SUM(EAST:SOUTH!D320)</f>
        <v>0</v>
      </c>
      <c r="E320" s="1214">
        <f>SUM(EAST:SOUTH!E320)</f>
        <v>0</v>
      </c>
      <c r="F320" s="1216">
        <f>SUM(EAST:SOUTH!F320)</f>
        <v>0</v>
      </c>
      <c r="G320" s="1217"/>
      <c r="H320" s="1217"/>
      <c r="I320" s="1214">
        <f t="shared" si="168"/>
        <v>0</v>
      </c>
      <c r="J320" s="1216">
        <f t="shared" si="169"/>
        <v>0</v>
      </c>
      <c r="K320" s="1214">
        <f>EAST!K320+WEST!K320+NORTH!K320+SOUTH!K320</f>
        <v>0</v>
      </c>
      <c r="L320" s="1216">
        <f>EAST!L320+WEST!L320+NORTH!L320+SOUTH!L320</f>
        <v>0</v>
      </c>
      <c r="M320" s="1219"/>
      <c r="N320" s="1219"/>
      <c r="O320" s="1220"/>
      <c r="P320" s="1214">
        <f>EAST!P320+WEST!P320+NORTH!P320+SOUTH!P320</f>
        <v>0</v>
      </c>
      <c r="Q320" s="1216">
        <f>EAST!Q320+WEST!Q320+NORTH!Q320+SOUTH!Q320</f>
        <v>0</v>
      </c>
      <c r="R320" s="1214">
        <f>EAST!R320+WEST!R320+NORTH!R320+SOUTH!R320</f>
        <v>0</v>
      </c>
      <c r="S320" s="1216">
        <f>EAST!S320+WEST!S320+NORTH!S320+SOUTH!S320</f>
        <v>0</v>
      </c>
      <c r="T320" s="1214"/>
      <c r="U320" s="1216">
        <f>EAST!U320+WEST!U320+NORTH!U320+SOUTH!U320</f>
        <v>0</v>
      </c>
      <c r="V320" s="1219"/>
      <c r="W320" s="1219"/>
      <c r="X320" s="1220"/>
      <c r="Y320" s="1211">
        <f>EAST!Y320+WEST!Y320+NORTH!Y320+SOUTH!Y320</f>
        <v>0</v>
      </c>
      <c r="Z320" s="1204">
        <f>EAST!Z320+WEST!Z320+NORTH!Z320+SOUTH!Z320</f>
        <v>0</v>
      </c>
      <c r="AA320" s="1211">
        <f>EAST!AA320+WEST!AA320+NORTH!AA320+SOUTH!AA320</f>
        <v>0</v>
      </c>
      <c r="AB320" s="1204">
        <f>EAST!AB320+WEST!AB320+NORTH!AB320+SOUTH!AB320</f>
        <v>0</v>
      </c>
      <c r="AC320" s="1218"/>
      <c r="AD320" s="1197" t="b">
        <f t="shared" si="170"/>
        <v>1</v>
      </c>
      <c r="AE320" s="1197" t="b">
        <f t="shared" si="171"/>
        <v>1</v>
      </c>
    </row>
    <row r="321" spans="1:31" ht="39">
      <c r="A321" s="1204"/>
      <c r="B321" s="1213" t="s">
        <v>41</v>
      </c>
      <c r="C321" s="1214">
        <f>SUM(EAST:SOUTH!C321)</f>
        <v>5813</v>
      </c>
      <c r="D321" s="1215">
        <f>SUM(EAST:SOUTH!D321)</f>
        <v>29.064999999999998</v>
      </c>
      <c r="E321" s="1214">
        <f>SUM(EAST:SOUTH!E321)</f>
        <v>5813</v>
      </c>
      <c r="F321" s="1216">
        <f>SUM(EAST:SOUTH!F321)</f>
        <v>29.064999999999998</v>
      </c>
      <c r="G321" s="1217">
        <f t="shared" ref="G321" si="203">E321/C320:C321</f>
        <v>1</v>
      </c>
      <c r="H321" s="1217">
        <f t="shared" ref="H321" si="204">F321/D320:D321</f>
        <v>1</v>
      </c>
      <c r="I321" s="1214">
        <f t="shared" si="168"/>
        <v>0</v>
      </c>
      <c r="J321" s="1216">
        <f t="shared" si="169"/>
        <v>0</v>
      </c>
      <c r="K321" s="1214">
        <f>EAST!K321+WEST!K321+NORTH!K321+SOUTH!K321</f>
        <v>0</v>
      </c>
      <c r="L321" s="1216">
        <f>EAST!L321+WEST!L321+NORTH!L321+SOUTH!L321</f>
        <v>0</v>
      </c>
      <c r="M321" s="1219"/>
      <c r="N321" s="1219"/>
      <c r="O321" s="1220">
        <v>5.0000000000000001E-3</v>
      </c>
      <c r="P321" s="1214">
        <f>EAST!P321+WEST!P321+NORTH!P321+SOUTH!P321</f>
        <v>2439</v>
      </c>
      <c r="Q321" s="1216">
        <f>EAST!Q321+WEST!Q321+NORTH!Q321+SOUTH!Q321</f>
        <v>12.195</v>
      </c>
      <c r="R321" s="1214">
        <f>EAST!R321+WEST!R321+NORTH!R321+SOUTH!R321</f>
        <v>2439</v>
      </c>
      <c r="S321" s="1216">
        <f>EAST!S321+WEST!S321+NORTH!S321+SOUTH!S321</f>
        <v>12.195</v>
      </c>
      <c r="T321" s="1214"/>
      <c r="U321" s="1216">
        <f>EAST!U321+WEST!U321+NORTH!U321+SOUTH!U321</f>
        <v>0</v>
      </c>
      <c r="V321" s="1219"/>
      <c r="W321" s="1219"/>
      <c r="X321" s="1220">
        <f t="shared" ref="X321:X323" si="205">O321</f>
        <v>5.0000000000000001E-3</v>
      </c>
      <c r="Y321" s="1211">
        <f>EAST!Y321+WEST!Y321+NORTH!Y321+SOUTH!Y321</f>
        <v>2439</v>
      </c>
      <c r="Z321" s="1204">
        <f>EAST!Z321+WEST!Z321+NORTH!Z321+SOUTH!Z321</f>
        <v>12.195</v>
      </c>
      <c r="AA321" s="1211">
        <f>EAST!AA321+WEST!AA321+NORTH!AA321+SOUTH!AA321</f>
        <v>2439</v>
      </c>
      <c r="AB321" s="1204">
        <f>EAST!AB321+WEST!AB321+NORTH!AB321+SOUTH!AB321</f>
        <v>12.195</v>
      </c>
      <c r="AC321" s="1218" t="s">
        <v>771</v>
      </c>
      <c r="AD321" s="1197" t="b">
        <f t="shared" si="170"/>
        <v>1</v>
      </c>
      <c r="AE321" s="1197" t="b">
        <f t="shared" si="171"/>
        <v>1</v>
      </c>
    </row>
    <row r="322" spans="1:31" ht="39">
      <c r="A322" s="1204"/>
      <c r="B322" s="1213" t="s">
        <v>42</v>
      </c>
      <c r="C322" s="1214">
        <f>SUM(EAST:SOUTH!C322)</f>
        <v>0</v>
      </c>
      <c r="D322" s="1215">
        <f>SUM(EAST:SOUTH!D322)</f>
        <v>0</v>
      </c>
      <c r="E322" s="1214">
        <f>SUM(EAST:SOUTH!E322)</f>
        <v>0</v>
      </c>
      <c r="F322" s="1216">
        <f>SUM(EAST:SOUTH!F322)</f>
        <v>0</v>
      </c>
      <c r="G322" s="1217"/>
      <c r="H322" s="1217"/>
      <c r="I322" s="1214">
        <f t="shared" si="168"/>
        <v>0</v>
      </c>
      <c r="J322" s="1216">
        <f t="shared" si="169"/>
        <v>0</v>
      </c>
      <c r="K322" s="1214">
        <f>EAST!K322+WEST!K322+NORTH!K322+SOUTH!K322</f>
        <v>0</v>
      </c>
      <c r="L322" s="1216">
        <f>EAST!L322+WEST!L322+NORTH!L322+SOUTH!L322</f>
        <v>0</v>
      </c>
      <c r="M322" s="1219"/>
      <c r="N322" s="1219"/>
      <c r="O322" s="1220">
        <v>5.0000000000000001E-3</v>
      </c>
      <c r="P322" s="1214">
        <f>EAST!P322+WEST!P322+NORTH!P322+SOUTH!P322</f>
        <v>3271</v>
      </c>
      <c r="Q322" s="1216">
        <f>EAST!Q322+WEST!Q322+NORTH!Q322+SOUTH!Q322</f>
        <v>16.355</v>
      </c>
      <c r="R322" s="1214">
        <f>EAST!R322+WEST!R322+NORTH!R322+SOUTH!R322</f>
        <v>3271</v>
      </c>
      <c r="S322" s="1216">
        <f>EAST!S322+WEST!S322+NORTH!S322+SOUTH!S322</f>
        <v>16.355</v>
      </c>
      <c r="T322" s="1214"/>
      <c r="U322" s="1216">
        <f>EAST!U322+WEST!U322+NORTH!U322+SOUTH!U322</f>
        <v>0</v>
      </c>
      <c r="V322" s="1219"/>
      <c r="W322" s="1219"/>
      <c r="X322" s="1220">
        <f t="shared" si="205"/>
        <v>5.0000000000000001E-3</v>
      </c>
      <c r="Y322" s="1211">
        <f>EAST!Y322+WEST!Y322+NORTH!Y322+SOUTH!Y322</f>
        <v>3271</v>
      </c>
      <c r="Z322" s="1204">
        <f>EAST!Z322+WEST!Z322+NORTH!Z322+SOUTH!Z322</f>
        <v>16.355</v>
      </c>
      <c r="AA322" s="1211">
        <f>EAST!AA322+WEST!AA322+NORTH!AA322+SOUTH!AA322</f>
        <v>3271</v>
      </c>
      <c r="AB322" s="1204">
        <f>EAST!AB322+WEST!AB322+NORTH!AB322+SOUTH!AB322</f>
        <v>16.355</v>
      </c>
      <c r="AC322" s="1218" t="s">
        <v>771</v>
      </c>
      <c r="AD322" s="1197" t="b">
        <f t="shared" si="170"/>
        <v>1</v>
      </c>
      <c r="AE322" s="1197" t="b">
        <f t="shared" si="171"/>
        <v>1</v>
      </c>
    </row>
    <row r="323" spans="1:31" ht="39">
      <c r="A323" s="1204">
        <v>16.02</v>
      </c>
      <c r="B323" s="1213" t="s">
        <v>330</v>
      </c>
      <c r="C323" s="1214">
        <f>SUM(EAST:SOUTH!C323)</f>
        <v>2556</v>
      </c>
      <c r="D323" s="1215">
        <f>SUM(EAST:SOUTH!D323)</f>
        <v>12.780000000000001</v>
      </c>
      <c r="E323" s="1214">
        <f>SUM(EAST:SOUTH!E323)</f>
        <v>2556</v>
      </c>
      <c r="F323" s="1216">
        <f>SUM(EAST:SOUTH!F323)</f>
        <v>12.780000000000001</v>
      </c>
      <c r="G323" s="1217">
        <f t="shared" ref="G323:G324" si="206">E323/C322:C323</f>
        <v>1</v>
      </c>
      <c r="H323" s="1217">
        <f t="shared" ref="H323:H324" si="207">F323/D322:D323</f>
        <v>1</v>
      </c>
      <c r="I323" s="1214">
        <f t="shared" si="168"/>
        <v>0</v>
      </c>
      <c r="J323" s="1216">
        <f t="shared" si="169"/>
        <v>0</v>
      </c>
      <c r="K323" s="1214">
        <f>EAST!K323+WEST!K323+NORTH!K323+SOUTH!K323</f>
        <v>0</v>
      </c>
      <c r="L323" s="1216">
        <f>EAST!L323+WEST!L323+NORTH!L323+SOUTH!L323</f>
        <v>0</v>
      </c>
      <c r="M323" s="1219"/>
      <c r="N323" s="1219"/>
      <c r="O323" s="1220">
        <v>5.0000000000000001E-3</v>
      </c>
      <c r="P323" s="1214">
        <f>EAST!P323+WEST!P323+NORTH!P323+SOUTH!P323</f>
        <v>2540</v>
      </c>
      <c r="Q323" s="1216">
        <f>EAST!Q323+WEST!Q323+NORTH!Q323+SOUTH!Q323</f>
        <v>12.7</v>
      </c>
      <c r="R323" s="1214">
        <f>EAST!R323+WEST!R323+NORTH!R323+SOUTH!R323</f>
        <v>2540</v>
      </c>
      <c r="S323" s="1216">
        <f>EAST!S323+WEST!S323+NORTH!S323+SOUTH!S323</f>
        <v>12.7</v>
      </c>
      <c r="T323" s="1214"/>
      <c r="U323" s="1216">
        <f>EAST!U323+WEST!U323+NORTH!U323+SOUTH!U323</f>
        <v>0</v>
      </c>
      <c r="V323" s="1219"/>
      <c r="W323" s="1219"/>
      <c r="X323" s="1220">
        <f t="shared" si="205"/>
        <v>5.0000000000000001E-3</v>
      </c>
      <c r="Y323" s="1211">
        <f>EAST!Y323+WEST!Y323+NORTH!Y323+SOUTH!Y323</f>
        <v>2540</v>
      </c>
      <c r="Z323" s="1204">
        <f>EAST!Z323+WEST!Z323+NORTH!Z323+SOUTH!Z323</f>
        <v>12.7</v>
      </c>
      <c r="AA323" s="1211">
        <f>EAST!AA323+WEST!AA323+NORTH!AA323+SOUTH!AA323</f>
        <v>2540</v>
      </c>
      <c r="AB323" s="1204">
        <f>EAST!AB323+WEST!AB323+NORTH!AB323+SOUTH!AB323</f>
        <v>12.7</v>
      </c>
      <c r="AC323" s="1218" t="s">
        <v>771</v>
      </c>
      <c r="AD323" s="1197" t="b">
        <f t="shared" si="170"/>
        <v>1</v>
      </c>
      <c r="AE323" s="1197" t="b">
        <f t="shared" si="171"/>
        <v>1</v>
      </c>
    </row>
    <row r="324" spans="1:31" s="1231" customFormat="1">
      <c r="A324" s="1200"/>
      <c r="B324" s="1208" t="s">
        <v>36</v>
      </c>
      <c r="C324" s="1239">
        <f>SUM(EAST:SOUTH!C324)</f>
        <v>8369</v>
      </c>
      <c r="D324" s="1209">
        <f>SUM(EAST:SOUTH!D324)</f>
        <v>41.844999999999999</v>
      </c>
      <c r="E324" s="1239">
        <f>SUM(EAST:SOUTH!E324)</f>
        <v>8369</v>
      </c>
      <c r="F324" s="1210">
        <f>SUM(EAST:SOUTH!F324)</f>
        <v>41.844999999999999</v>
      </c>
      <c r="G324" s="1263">
        <f t="shared" si="206"/>
        <v>1</v>
      </c>
      <c r="H324" s="1263">
        <f t="shared" si="207"/>
        <v>1</v>
      </c>
      <c r="I324" s="1214">
        <f t="shared" si="168"/>
        <v>0</v>
      </c>
      <c r="J324" s="1216">
        <f t="shared" si="169"/>
        <v>0</v>
      </c>
      <c r="K324" s="1239">
        <f t="shared" ref="K324:N324" si="208">SUM(K321:K323)</f>
        <v>0</v>
      </c>
      <c r="L324" s="1210">
        <f t="shared" si="208"/>
        <v>0</v>
      </c>
      <c r="M324" s="1239">
        <f t="shared" si="208"/>
        <v>0</v>
      </c>
      <c r="N324" s="1210">
        <f t="shared" si="208"/>
        <v>0</v>
      </c>
      <c r="O324" s="1239"/>
      <c r="P324" s="1239">
        <f t="shared" ref="P324:S324" si="209">SUM(P321:P323)</f>
        <v>8250</v>
      </c>
      <c r="Q324" s="1210">
        <f t="shared" si="209"/>
        <v>41.25</v>
      </c>
      <c r="R324" s="1239">
        <f t="shared" si="209"/>
        <v>8250</v>
      </c>
      <c r="S324" s="1210">
        <f t="shared" si="209"/>
        <v>41.25</v>
      </c>
      <c r="T324" s="1239"/>
      <c r="U324" s="1210">
        <f t="shared" ref="U324:W324" si="210">SUM(U321:U323)</f>
        <v>0</v>
      </c>
      <c r="V324" s="1239">
        <f t="shared" si="210"/>
        <v>0</v>
      </c>
      <c r="W324" s="1210">
        <f t="shared" si="210"/>
        <v>0</v>
      </c>
      <c r="X324" s="1239"/>
      <c r="Y324" s="1198">
        <f t="shared" ref="Y324:AB324" si="211">SUM(Y321:Y323)</f>
        <v>8250</v>
      </c>
      <c r="Z324" s="1200">
        <f t="shared" si="211"/>
        <v>41.25</v>
      </c>
      <c r="AA324" s="1198">
        <f t="shared" si="211"/>
        <v>8250</v>
      </c>
      <c r="AB324" s="1200">
        <f t="shared" si="211"/>
        <v>41.25</v>
      </c>
      <c r="AC324" s="1240"/>
      <c r="AD324" s="1197"/>
      <c r="AE324" s="1197" t="b">
        <f t="shared" si="171"/>
        <v>1</v>
      </c>
    </row>
    <row r="325" spans="1:31">
      <c r="A325" s="1211">
        <v>17</v>
      </c>
      <c r="B325" s="1205" t="s">
        <v>94</v>
      </c>
      <c r="C325" s="1214">
        <f>SUM(EAST:SOUTH!C325)</f>
        <v>0</v>
      </c>
      <c r="D325" s="1215">
        <f>SUM(EAST:SOUTH!D325)</f>
        <v>0</v>
      </c>
      <c r="E325" s="1214">
        <f>SUM(EAST:SOUTH!E325)</f>
        <v>0</v>
      </c>
      <c r="F325" s="1216">
        <f>SUM(EAST:SOUTH!F325)</f>
        <v>0</v>
      </c>
      <c r="G325" s="1217"/>
      <c r="H325" s="1217"/>
      <c r="I325" s="1214">
        <f t="shared" si="168"/>
        <v>0</v>
      </c>
      <c r="J325" s="1216">
        <f t="shared" si="169"/>
        <v>0</v>
      </c>
      <c r="K325" s="1214"/>
      <c r="L325" s="1216"/>
      <c r="M325" s="1208"/>
      <c r="N325" s="1208"/>
      <c r="O325" s="1202"/>
      <c r="P325" s="1214"/>
      <c r="Q325" s="1216"/>
      <c r="R325" s="1214"/>
      <c r="S325" s="1216"/>
      <c r="T325" s="1214"/>
      <c r="U325" s="1216"/>
      <c r="V325" s="1208"/>
      <c r="W325" s="1208"/>
      <c r="X325" s="1202"/>
      <c r="Y325" s="1211"/>
      <c r="Z325" s="1204"/>
      <c r="AA325" s="1211"/>
      <c r="AB325" s="1204"/>
      <c r="AC325" s="1218"/>
      <c r="AD325" s="1197" t="b">
        <f t="shared" si="170"/>
        <v>1</v>
      </c>
      <c r="AE325" s="1197" t="b">
        <f t="shared" si="171"/>
        <v>1</v>
      </c>
    </row>
    <row r="326" spans="1:31" ht="39">
      <c r="A326" s="1204">
        <v>17.010000000000002</v>
      </c>
      <c r="B326" s="1213" t="s">
        <v>93</v>
      </c>
      <c r="C326" s="1214">
        <f>SUM(EAST:SOUTH!C326)</f>
        <v>844</v>
      </c>
      <c r="D326" s="1215">
        <f>SUM(EAST:SOUTH!D326)</f>
        <v>42.2</v>
      </c>
      <c r="E326" s="1214">
        <f>SUM(EAST:SOUTH!E326)</f>
        <v>844</v>
      </c>
      <c r="F326" s="1216">
        <f>SUM(EAST:SOUTH!F326)</f>
        <v>42.2</v>
      </c>
      <c r="G326" s="1217">
        <f t="shared" si="174"/>
        <v>1</v>
      </c>
      <c r="H326" s="1217">
        <f t="shared" si="175"/>
        <v>1</v>
      </c>
      <c r="I326" s="1214">
        <f>EAST!I326+WEST!I326+NORTH!I326+SOUTH!I326</f>
        <v>0</v>
      </c>
      <c r="J326" s="1216">
        <f>EAST!J326+WEST!J326+NORTH!J326+SOUTH!J326</f>
        <v>0</v>
      </c>
      <c r="K326" s="1214">
        <f>EAST!K326+WEST!K326+NORTH!K326+SOUTH!K326</f>
        <v>0</v>
      </c>
      <c r="L326" s="1216">
        <f>EAST!L326+WEST!L326+NORTH!L326+SOUTH!L326</f>
        <v>0</v>
      </c>
      <c r="M326" s="1219"/>
      <c r="N326" s="1219"/>
      <c r="O326" s="1220">
        <v>0.05</v>
      </c>
      <c r="P326" s="1214">
        <f>EAST!P326+WEST!P326+NORTH!P326+SOUTH!P326</f>
        <v>837</v>
      </c>
      <c r="Q326" s="1216">
        <f>EAST!Q326+WEST!Q326+NORTH!Q326+SOUTH!Q326</f>
        <v>41.85</v>
      </c>
      <c r="R326" s="1214">
        <f>EAST!R326+WEST!R326+NORTH!R326+SOUTH!R326</f>
        <v>837</v>
      </c>
      <c r="S326" s="1216">
        <f>EAST!S326+WEST!S326+NORTH!S326+SOUTH!S326</f>
        <v>41.85</v>
      </c>
      <c r="T326" s="1214"/>
      <c r="U326" s="1216">
        <f>EAST!U326+WEST!U326+NORTH!U326+SOUTH!U326</f>
        <v>0</v>
      </c>
      <c r="V326" s="1219"/>
      <c r="W326" s="1219"/>
      <c r="X326" s="1220">
        <f t="shared" ref="X326:X327" si="212">O326</f>
        <v>0.05</v>
      </c>
      <c r="Y326" s="1211">
        <f>EAST!Y326+WEST!Y326+NORTH!Y326+SOUTH!Y326</f>
        <v>837</v>
      </c>
      <c r="Z326" s="1204">
        <f>EAST!Z326+WEST!Z326+NORTH!Z326+SOUTH!Z326</f>
        <v>41.85</v>
      </c>
      <c r="AA326" s="1211">
        <f>EAST!AA326+WEST!AA326+NORTH!AA326+SOUTH!AA326</f>
        <v>837</v>
      </c>
      <c r="AB326" s="1204">
        <f>EAST!AB326+WEST!AB326+NORTH!AB326+SOUTH!AB326</f>
        <v>41.85</v>
      </c>
      <c r="AC326" s="1218" t="s">
        <v>771</v>
      </c>
      <c r="AD326" s="1197" t="b">
        <f t="shared" si="170"/>
        <v>1</v>
      </c>
      <c r="AE326" s="1197" t="b">
        <f t="shared" si="171"/>
        <v>1</v>
      </c>
    </row>
    <row r="327" spans="1:31" ht="39">
      <c r="A327" s="1204">
        <v>17.02</v>
      </c>
      <c r="B327" s="1213" t="s">
        <v>89</v>
      </c>
      <c r="C327" s="1214">
        <f>SUM(EAST:SOUTH!C327)</f>
        <v>361</v>
      </c>
      <c r="D327" s="1215">
        <f>SUM(EAST:SOUTH!D327)</f>
        <v>25.270000000000003</v>
      </c>
      <c r="E327" s="1214">
        <f>SUM(EAST:SOUTH!E327)</f>
        <v>361</v>
      </c>
      <c r="F327" s="1216">
        <f>SUM(EAST:SOUTH!F327)</f>
        <v>25.270000000000003</v>
      </c>
      <c r="G327" s="1217">
        <f t="shared" si="174"/>
        <v>1</v>
      </c>
      <c r="H327" s="1217">
        <f t="shared" si="175"/>
        <v>1</v>
      </c>
      <c r="I327" s="1214">
        <f>EAST!I327+WEST!I327+NORTH!I327+SOUTH!I327</f>
        <v>0</v>
      </c>
      <c r="J327" s="1216">
        <f>EAST!J327+WEST!J327+NORTH!J327+SOUTH!J327</f>
        <v>0</v>
      </c>
      <c r="K327" s="1214">
        <f>EAST!K327+WEST!K327+NORTH!K327+SOUTH!K327</f>
        <v>0</v>
      </c>
      <c r="L327" s="1216">
        <f>EAST!L327+WEST!L327+NORTH!L327+SOUTH!L327</f>
        <v>0</v>
      </c>
      <c r="M327" s="1219"/>
      <c r="N327" s="1219"/>
      <c r="O327" s="1220">
        <v>7.0000000000000007E-2</v>
      </c>
      <c r="P327" s="1214">
        <f>EAST!P327+WEST!P327+NORTH!P327+SOUTH!P327</f>
        <v>363</v>
      </c>
      <c r="Q327" s="1216">
        <f>EAST!Q327+WEST!Q327+NORTH!Q327+SOUTH!Q327</f>
        <v>25.410000000000004</v>
      </c>
      <c r="R327" s="1214">
        <f>EAST!R327+WEST!R327+NORTH!R327+SOUTH!R327</f>
        <v>363</v>
      </c>
      <c r="S327" s="1216">
        <f>EAST!S327+WEST!S327+NORTH!S327+SOUTH!S327</f>
        <v>25.410000000000004</v>
      </c>
      <c r="T327" s="1214"/>
      <c r="U327" s="1216">
        <f>EAST!U327+WEST!U327+NORTH!U327+SOUTH!U327</f>
        <v>0</v>
      </c>
      <c r="V327" s="1219"/>
      <c r="W327" s="1219"/>
      <c r="X327" s="1220">
        <f t="shared" si="212"/>
        <v>7.0000000000000007E-2</v>
      </c>
      <c r="Y327" s="1211">
        <f>EAST!Y327+WEST!Y327+NORTH!Y327+SOUTH!Y327</f>
        <v>363</v>
      </c>
      <c r="Z327" s="1204">
        <f>EAST!Z327+WEST!Z327+NORTH!Z327+SOUTH!Z327</f>
        <v>25.410000000000004</v>
      </c>
      <c r="AA327" s="1211">
        <f>EAST!AA327+WEST!AA327+NORTH!AA327+SOUTH!AA327</f>
        <v>363</v>
      </c>
      <c r="AB327" s="1204">
        <f>EAST!AB327+WEST!AB327+NORTH!AB327+SOUTH!AB327</f>
        <v>25.410000000000004</v>
      </c>
      <c r="AC327" s="1218" t="s">
        <v>771</v>
      </c>
      <c r="AD327" s="1197" t="b">
        <f t="shared" si="170"/>
        <v>1</v>
      </c>
      <c r="AE327" s="1197" t="b">
        <f t="shared" si="171"/>
        <v>1</v>
      </c>
    </row>
    <row r="328" spans="1:31" s="1231" customFormat="1">
      <c r="A328" s="1200"/>
      <c r="B328" s="1208" t="s">
        <v>36</v>
      </c>
      <c r="C328" s="1239">
        <f>SUM(EAST:SOUTH!C328)</f>
        <v>1205</v>
      </c>
      <c r="D328" s="1209">
        <f>SUM(EAST:SOUTH!D328)</f>
        <v>67.47</v>
      </c>
      <c r="E328" s="1239">
        <f>SUM(EAST:SOUTH!E328)</f>
        <v>1205</v>
      </c>
      <c r="F328" s="1210">
        <f>SUM(EAST:SOUTH!F328)</f>
        <v>67.47</v>
      </c>
      <c r="G328" s="1263">
        <f t="shared" si="174"/>
        <v>1</v>
      </c>
      <c r="H328" s="1263">
        <f t="shared" si="175"/>
        <v>1</v>
      </c>
      <c r="I328" s="1239">
        <f t="shared" ref="I328:S328" si="213">SUM(I326:I327)</f>
        <v>0</v>
      </c>
      <c r="J328" s="1210">
        <f t="shared" si="213"/>
        <v>0</v>
      </c>
      <c r="K328" s="1239">
        <f t="shared" si="213"/>
        <v>0</v>
      </c>
      <c r="L328" s="1210">
        <f t="shared" si="213"/>
        <v>0</v>
      </c>
      <c r="M328" s="1239">
        <f t="shared" si="213"/>
        <v>0</v>
      </c>
      <c r="N328" s="1239">
        <f t="shared" si="213"/>
        <v>0</v>
      </c>
      <c r="O328" s="1239"/>
      <c r="P328" s="1239">
        <f t="shared" si="213"/>
        <v>1200</v>
      </c>
      <c r="Q328" s="1210">
        <f t="shared" si="213"/>
        <v>67.260000000000005</v>
      </c>
      <c r="R328" s="1239">
        <f t="shared" si="213"/>
        <v>1200</v>
      </c>
      <c r="S328" s="1210">
        <f t="shared" si="213"/>
        <v>67.260000000000005</v>
      </c>
      <c r="T328" s="1239"/>
      <c r="U328" s="1210">
        <f t="shared" ref="U328:W328" si="214">SUM(U326:U327)</f>
        <v>0</v>
      </c>
      <c r="V328" s="1239">
        <f t="shared" si="214"/>
        <v>0</v>
      </c>
      <c r="W328" s="1239">
        <f t="shared" si="214"/>
        <v>0</v>
      </c>
      <c r="X328" s="1239"/>
      <c r="Y328" s="1198">
        <f t="shared" ref="Y328:AB328" si="215">SUM(Y326:Y327)</f>
        <v>1200</v>
      </c>
      <c r="Z328" s="1200">
        <f t="shared" si="215"/>
        <v>67.260000000000005</v>
      </c>
      <c r="AA328" s="1198">
        <f t="shared" si="215"/>
        <v>1200</v>
      </c>
      <c r="AB328" s="1200">
        <f t="shared" si="215"/>
        <v>67.260000000000005</v>
      </c>
      <c r="AC328" s="1240"/>
      <c r="AD328" s="1197"/>
      <c r="AE328" s="1197" t="b">
        <f t="shared" ref="AE328:AE391" si="216">+U328+Z328=AB328</f>
        <v>1</v>
      </c>
    </row>
    <row r="329" spans="1:31" ht="39">
      <c r="A329" s="1211">
        <v>18</v>
      </c>
      <c r="B329" s="1205" t="s">
        <v>95</v>
      </c>
      <c r="C329" s="1214">
        <f>SUM(EAST:SOUTH!C329)</f>
        <v>0</v>
      </c>
      <c r="D329" s="1215">
        <f>SUM(EAST:SOUTH!D329)</f>
        <v>0</v>
      </c>
      <c r="E329" s="1214">
        <f>SUM(EAST:SOUTH!E329)</f>
        <v>0</v>
      </c>
      <c r="F329" s="1216">
        <f>SUM(EAST:SOUTH!F329)</f>
        <v>0</v>
      </c>
      <c r="G329" s="1217"/>
      <c r="H329" s="1217"/>
      <c r="I329" s="1214">
        <f t="shared" ref="I329:I391" si="217">C329-E329</f>
        <v>0</v>
      </c>
      <c r="J329" s="1216">
        <f t="shared" ref="J329:J391" si="218">D329-F329</f>
        <v>0</v>
      </c>
      <c r="K329" s="1214"/>
      <c r="L329" s="1216"/>
      <c r="M329" s="1208"/>
      <c r="N329" s="1208"/>
      <c r="O329" s="1202"/>
      <c r="P329" s="1214"/>
      <c r="Q329" s="1216"/>
      <c r="R329" s="1214"/>
      <c r="S329" s="1216"/>
      <c r="T329" s="1214"/>
      <c r="U329" s="1216"/>
      <c r="V329" s="1208"/>
      <c r="W329" s="1208"/>
      <c r="X329" s="1202"/>
      <c r="Y329" s="1211"/>
      <c r="Z329" s="1204"/>
      <c r="AA329" s="1211"/>
      <c r="AB329" s="1204"/>
      <c r="AC329" s="1218"/>
      <c r="AD329" s="1197" t="b">
        <f t="shared" ref="AD329:AD391" si="219">+X329*Y329=Z329</f>
        <v>1</v>
      </c>
      <c r="AE329" s="1197" t="b">
        <f t="shared" si="216"/>
        <v>1</v>
      </c>
    </row>
    <row r="330" spans="1:31">
      <c r="A330" s="1204">
        <v>18.010000000000002</v>
      </c>
      <c r="B330" s="1213" t="s">
        <v>96</v>
      </c>
      <c r="C330" s="1214">
        <f>SUM(EAST:SOUTH!C330)</f>
        <v>0</v>
      </c>
      <c r="D330" s="1215">
        <f>SUM(EAST:SOUTH!D330)</f>
        <v>0</v>
      </c>
      <c r="E330" s="1214">
        <f>SUM(EAST:SOUTH!E330)</f>
        <v>0</v>
      </c>
      <c r="F330" s="1216">
        <f>SUM(EAST:SOUTH!F330)</f>
        <v>0</v>
      </c>
      <c r="G330" s="1217"/>
      <c r="H330" s="1217"/>
      <c r="I330" s="1214">
        <f t="shared" si="217"/>
        <v>0</v>
      </c>
      <c r="J330" s="1216">
        <f t="shared" si="218"/>
        <v>0</v>
      </c>
      <c r="K330" s="1214">
        <f>EAST!K330+WEST!K330+NORTH!K330+SOUTH!K330</f>
        <v>0</v>
      </c>
      <c r="L330" s="1216">
        <f>EAST!L330+WEST!L330+NORTH!L330+SOUTH!L330</f>
        <v>0</v>
      </c>
      <c r="M330" s="1219"/>
      <c r="N330" s="1219"/>
      <c r="O330" s="1252">
        <v>1.1E-4</v>
      </c>
      <c r="P330" s="1214">
        <f>EAST!P330+WEST!P330+NORTH!P330+SOUTH!P330</f>
        <v>96390</v>
      </c>
      <c r="Q330" s="1216">
        <f>EAST!Q330+WEST!Q330+NORTH!Q330+SOUTH!Q330</f>
        <v>10.602900000000002</v>
      </c>
      <c r="R330" s="1214">
        <f>EAST!R330+WEST!R330+NORTH!R330+SOUTH!R330</f>
        <v>96390</v>
      </c>
      <c r="S330" s="1216">
        <f>EAST!S330+WEST!S330+NORTH!S330+SOUTH!S330</f>
        <v>10.602900000000002</v>
      </c>
      <c r="T330" s="1214"/>
      <c r="U330" s="1216">
        <f>EAST!U330+WEST!U330+NORTH!U330+SOUTH!U330</f>
        <v>0</v>
      </c>
      <c r="V330" s="1219"/>
      <c r="W330" s="1219"/>
      <c r="X330" s="1252">
        <v>1.1E-4</v>
      </c>
      <c r="Y330" s="1211">
        <f>EAST!Y330+WEST!Y330+NORTH!Y330+SOUTH!Y330</f>
        <v>0</v>
      </c>
      <c r="Z330" s="1204">
        <f>EAST!Z330+WEST!Z330+NORTH!Z330+SOUTH!Z330</f>
        <v>0</v>
      </c>
      <c r="AA330" s="1211">
        <f>EAST!AA330+WEST!AA330+NORTH!AA330+SOUTH!AA330</f>
        <v>0</v>
      </c>
      <c r="AB330" s="1204">
        <f>EAST!AB330+WEST!AB330+NORTH!AB330+SOUTH!AB330</f>
        <v>0</v>
      </c>
      <c r="AC330" s="1218"/>
      <c r="AD330" s="1197" t="b">
        <f t="shared" si="219"/>
        <v>1</v>
      </c>
      <c r="AE330" s="1197" t="b">
        <f t="shared" si="216"/>
        <v>1</v>
      </c>
    </row>
    <row r="331" spans="1:31">
      <c r="A331" s="1204">
        <f>+A330+0.01</f>
        <v>18.020000000000003</v>
      </c>
      <c r="B331" s="1213" t="s">
        <v>97</v>
      </c>
      <c r="C331" s="1214">
        <f>SUM(EAST:SOUTH!C331)</f>
        <v>0</v>
      </c>
      <c r="D331" s="1215">
        <f>SUM(EAST:SOUTH!D331)</f>
        <v>0</v>
      </c>
      <c r="E331" s="1214">
        <f>SUM(EAST:SOUTH!E331)</f>
        <v>0</v>
      </c>
      <c r="F331" s="1216">
        <f>SUM(EAST:SOUTH!F331)</f>
        <v>0</v>
      </c>
      <c r="G331" s="1217"/>
      <c r="H331" s="1217"/>
      <c r="I331" s="1214">
        <f t="shared" si="217"/>
        <v>0</v>
      </c>
      <c r="J331" s="1216">
        <f t="shared" si="218"/>
        <v>0</v>
      </c>
      <c r="K331" s="1214">
        <f>EAST!K331+WEST!K331+NORTH!K331+SOUTH!K331</f>
        <v>0</v>
      </c>
      <c r="L331" s="1216">
        <f>EAST!L331+WEST!L331+NORTH!L331+SOUTH!L331</f>
        <v>0</v>
      </c>
      <c r="M331" s="1219"/>
      <c r="N331" s="1219"/>
      <c r="O331" s="1220"/>
      <c r="P331" s="1214">
        <f>EAST!P331+WEST!P331+NORTH!P331+SOUTH!P331</f>
        <v>0</v>
      </c>
      <c r="Q331" s="1216">
        <f>EAST!Q331+WEST!Q331+NORTH!Q331+SOUTH!Q331</f>
        <v>0</v>
      </c>
      <c r="R331" s="1214">
        <f>EAST!R331+WEST!R331+NORTH!R331+SOUTH!R331</f>
        <v>0</v>
      </c>
      <c r="S331" s="1216">
        <f>EAST!S331+WEST!S331+NORTH!S331+SOUTH!S331</f>
        <v>0</v>
      </c>
      <c r="T331" s="1214"/>
      <c r="U331" s="1216">
        <f>EAST!U331+WEST!U331+NORTH!U331+SOUTH!U331</f>
        <v>0</v>
      </c>
      <c r="V331" s="1219"/>
      <c r="W331" s="1219"/>
      <c r="X331" s="1220"/>
      <c r="Y331" s="1211">
        <f>EAST!Y331+WEST!Y331+NORTH!Y331+SOUTH!Y331</f>
        <v>0</v>
      </c>
      <c r="Z331" s="1204">
        <f>EAST!Z331+WEST!Z331+NORTH!Z331+SOUTH!Z331</f>
        <v>0</v>
      </c>
      <c r="AA331" s="1211">
        <f>EAST!AA331+WEST!AA331+NORTH!AA331+SOUTH!AA331</f>
        <v>0</v>
      </c>
      <c r="AB331" s="1204">
        <f>EAST!AB331+WEST!AB331+NORTH!AB331+SOUTH!AB331</f>
        <v>0</v>
      </c>
      <c r="AC331" s="1218"/>
      <c r="AD331" s="1197" t="b">
        <f t="shared" si="219"/>
        <v>1</v>
      </c>
      <c r="AE331" s="1197" t="b">
        <f t="shared" si="216"/>
        <v>1</v>
      </c>
    </row>
    <row r="332" spans="1:31" s="1231" customFormat="1">
      <c r="A332" s="1200"/>
      <c r="B332" s="1208" t="s">
        <v>36</v>
      </c>
      <c r="C332" s="1214">
        <f>SUM(EAST:SOUTH!C332)</f>
        <v>0</v>
      </c>
      <c r="D332" s="1215">
        <f>SUM(EAST:SOUTH!D332)</f>
        <v>0</v>
      </c>
      <c r="E332" s="1214">
        <f>SUM(EAST:SOUTH!E332)</f>
        <v>0</v>
      </c>
      <c r="F332" s="1216">
        <f>SUM(EAST:SOUTH!F332)</f>
        <v>0</v>
      </c>
      <c r="G332" s="1263"/>
      <c r="H332" s="1263"/>
      <c r="I332" s="1239">
        <f t="shared" ref="I332:S332" si="220">SUM(I330:I331)</f>
        <v>0</v>
      </c>
      <c r="J332" s="1210">
        <f t="shared" si="220"/>
        <v>0</v>
      </c>
      <c r="K332" s="1239">
        <f t="shared" si="220"/>
        <v>0</v>
      </c>
      <c r="L332" s="1210">
        <f t="shared" si="220"/>
        <v>0</v>
      </c>
      <c r="M332" s="1239">
        <f t="shared" si="220"/>
        <v>0</v>
      </c>
      <c r="N332" s="1239">
        <f t="shared" si="220"/>
        <v>0</v>
      </c>
      <c r="O332" s="1239"/>
      <c r="P332" s="1239">
        <f t="shared" si="220"/>
        <v>96390</v>
      </c>
      <c r="Q332" s="1210">
        <f t="shared" si="220"/>
        <v>10.602900000000002</v>
      </c>
      <c r="R332" s="1239">
        <f t="shared" si="220"/>
        <v>96390</v>
      </c>
      <c r="S332" s="1210">
        <f t="shared" si="220"/>
        <v>10.602900000000002</v>
      </c>
      <c r="T332" s="1239"/>
      <c r="U332" s="1210">
        <f t="shared" ref="U332:W332" si="221">SUM(U330:U331)</f>
        <v>0</v>
      </c>
      <c r="V332" s="1239">
        <f t="shared" si="221"/>
        <v>0</v>
      </c>
      <c r="W332" s="1239">
        <f t="shared" si="221"/>
        <v>0</v>
      </c>
      <c r="X332" s="1239"/>
      <c r="Y332" s="1198">
        <f t="shared" ref="Y332:AB332" si="222">SUM(Y330:Y331)</f>
        <v>0</v>
      </c>
      <c r="Z332" s="1200">
        <f t="shared" si="222"/>
        <v>0</v>
      </c>
      <c r="AA332" s="1198">
        <f t="shared" si="222"/>
        <v>0</v>
      </c>
      <c r="AB332" s="1200">
        <f t="shared" si="222"/>
        <v>0</v>
      </c>
      <c r="AC332" s="1240"/>
      <c r="AD332" s="1197" t="b">
        <f t="shared" si="219"/>
        <v>1</v>
      </c>
      <c r="AE332" s="1197" t="b">
        <f t="shared" si="216"/>
        <v>1</v>
      </c>
    </row>
    <row r="333" spans="1:31">
      <c r="A333" s="1211">
        <v>19</v>
      </c>
      <c r="B333" s="1205" t="s">
        <v>98</v>
      </c>
      <c r="C333" s="1214">
        <f>SUM(EAST:SOUTH!C333)</f>
        <v>0</v>
      </c>
      <c r="D333" s="1215">
        <f>SUM(EAST:SOUTH!D333)</f>
        <v>0</v>
      </c>
      <c r="E333" s="1214">
        <f>SUM(EAST:SOUTH!E333)</f>
        <v>0</v>
      </c>
      <c r="F333" s="1216">
        <f>SUM(EAST:SOUTH!F333)</f>
        <v>0</v>
      </c>
      <c r="G333" s="1217"/>
      <c r="H333" s="1217"/>
      <c r="I333" s="1214">
        <f t="shared" si="217"/>
        <v>0</v>
      </c>
      <c r="J333" s="1216">
        <f t="shared" si="218"/>
        <v>0</v>
      </c>
      <c r="K333" s="1214"/>
      <c r="L333" s="1216"/>
      <c r="M333" s="1208"/>
      <c r="N333" s="1208"/>
      <c r="O333" s="1202"/>
      <c r="P333" s="1214"/>
      <c r="Q333" s="1216"/>
      <c r="R333" s="1214"/>
      <c r="S333" s="1216"/>
      <c r="T333" s="1214"/>
      <c r="U333" s="1216"/>
      <c r="V333" s="1208"/>
      <c r="W333" s="1208"/>
      <c r="X333" s="1202"/>
      <c r="Y333" s="1211"/>
      <c r="Z333" s="1204"/>
      <c r="AA333" s="1211"/>
      <c r="AB333" s="1204"/>
      <c r="AC333" s="1218"/>
      <c r="AD333" s="1197" t="b">
        <f t="shared" si="219"/>
        <v>1</v>
      </c>
      <c r="AE333" s="1197" t="b">
        <f t="shared" si="216"/>
        <v>1</v>
      </c>
    </row>
    <row r="334" spans="1:31" ht="39">
      <c r="A334" s="1204">
        <v>19.010000000000002</v>
      </c>
      <c r="B334" s="1213" t="s">
        <v>99</v>
      </c>
      <c r="C334" s="1214">
        <f>SUM(EAST:SOUTH!C334)</f>
        <v>1205</v>
      </c>
      <c r="D334" s="1215">
        <f>SUM(EAST:SOUTH!D334)</f>
        <v>90.375</v>
      </c>
      <c r="E334" s="1214">
        <f>SUM(EAST:SOUTH!E334)</f>
        <v>1205</v>
      </c>
      <c r="F334" s="1216">
        <f>SUM(EAST:SOUTH!F334)</f>
        <v>90.375</v>
      </c>
      <c r="G334" s="1217">
        <f t="shared" si="174"/>
        <v>1</v>
      </c>
      <c r="H334" s="1217">
        <f t="shared" si="175"/>
        <v>1</v>
      </c>
      <c r="I334" s="1214">
        <f t="shared" si="217"/>
        <v>0</v>
      </c>
      <c r="J334" s="1216">
        <f t="shared" si="218"/>
        <v>0</v>
      </c>
      <c r="K334" s="1214">
        <f>EAST!K334+WEST!K334+NORTH!K334+SOUTH!K334</f>
        <v>0</v>
      </c>
      <c r="L334" s="1216">
        <f>EAST!L334+WEST!L334+NORTH!L334+SOUTH!L334</f>
        <v>0</v>
      </c>
      <c r="M334" s="1219"/>
      <c r="N334" s="1219"/>
      <c r="O334" s="1220">
        <v>7.4999999999999997E-2</v>
      </c>
      <c r="P334" s="1214">
        <f>EAST!P334+WEST!P334+NORTH!P334+SOUTH!P334</f>
        <v>1201</v>
      </c>
      <c r="Q334" s="1216">
        <f>EAST!Q334+WEST!Q334+NORTH!Q334+SOUTH!Q334</f>
        <v>90.074999999999989</v>
      </c>
      <c r="R334" s="1214">
        <f>EAST!R334+WEST!R334+NORTH!R334+SOUTH!R334</f>
        <v>1201</v>
      </c>
      <c r="S334" s="1216">
        <f>EAST!S334+WEST!S334+NORTH!S334+SOUTH!S334</f>
        <v>90.074999999999989</v>
      </c>
      <c r="T334" s="1214"/>
      <c r="U334" s="1216">
        <f>EAST!U334+WEST!U334+NORTH!U334+SOUTH!U334</f>
        <v>0</v>
      </c>
      <c r="V334" s="1219"/>
      <c r="W334" s="1219"/>
      <c r="X334" s="1220">
        <f>O334</f>
        <v>7.4999999999999997E-2</v>
      </c>
      <c r="Y334" s="1211">
        <f>EAST!Y334+WEST!Y334+NORTH!Y334+SOUTH!Y334</f>
        <v>1201</v>
      </c>
      <c r="Z334" s="1204">
        <f>EAST!Z334+WEST!Z334+NORTH!Z334+SOUTH!Z334</f>
        <v>90.074999999999989</v>
      </c>
      <c r="AA334" s="1211">
        <f>EAST!AA334+WEST!AA334+NORTH!AA334+SOUTH!AA334</f>
        <v>1201</v>
      </c>
      <c r="AB334" s="1204">
        <f>EAST!AB334+WEST!AB334+NORTH!AB334+SOUTH!AB334</f>
        <v>90.074999999999989</v>
      </c>
      <c r="AC334" s="1218" t="s">
        <v>771</v>
      </c>
      <c r="AD334" s="1197" t="b">
        <f t="shared" si="219"/>
        <v>1</v>
      </c>
      <c r="AE334" s="1197" t="b">
        <f t="shared" si="216"/>
        <v>1</v>
      </c>
    </row>
    <row r="335" spans="1:31" s="1231" customFormat="1">
      <c r="A335" s="1200"/>
      <c r="B335" s="1208" t="s">
        <v>36</v>
      </c>
      <c r="C335" s="1239">
        <f>SUM(EAST:SOUTH!C335)</f>
        <v>1205</v>
      </c>
      <c r="D335" s="1209">
        <f>SUM(EAST:SOUTH!D335)</f>
        <v>90.375</v>
      </c>
      <c r="E335" s="1239">
        <f>SUM(EAST:SOUTH!E335)</f>
        <v>1205</v>
      </c>
      <c r="F335" s="1210">
        <f>SUM(EAST:SOUTH!F335)</f>
        <v>90.375</v>
      </c>
      <c r="G335" s="1263">
        <f t="shared" si="174"/>
        <v>1</v>
      </c>
      <c r="H335" s="1263">
        <f t="shared" si="175"/>
        <v>1</v>
      </c>
      <c r="I335" s="1239">
        <f t="shared" ref="I335:S335" si="223">SUM(I334)</f>
        <v>0</v>
      </c>
      <c r="J335" s="1210">
        <f t="shared" si="223"/>
        <v>0</v>
      </c>
      <c r="K335" s="1239">
        <f t="shared" si="223"/>
        <v>0</v>
      </c>
      <c r="L335" s="1210">
        <f t="shared" si="223"/>
        <v>0</v>
      </c>
      <c r="M335" s="1239">
        <f t="shared" si="223"/>
        <v>0</v>
      </c>
      <c r="N335" s="1239">
        <f t="shared" si="223"/>
        <v>0</v>
      </c>
      <c r="O335" s="1239"/>
      <c r="P335" s="1239">
        <f t="shared" si="223"/>
        <v>1201</v>
      </c>
      <c r="Q335" s="1210">
        <f t="shared" si="223"/>
        <v>90.074999999999989</v>
      </c>
      <c r="R335" s="1239">
        <f t="shared" si="223"/>
        <v>1201</v>
      </c>
      <c r="S335" s="1210">
        <f t="shared" si="223"/>
        <v>90.074999999999989</v>
      </c>
      <c r="T335" s="1239"/>
      <c r="U335" s="1210">
        <f t="shared" ref="U335:W335" si="224">SUM(U334)</f>
        <v>0</v>
      </c>
      <c r="V335" s="1239">
        <f t="shared" si="224"/>
        <v>0</v>
      </c>
      <c r="W335" s="1239">
        <f t="shared" si="224"/>
        <v>0</v>
      </c>
      <c r="X335" s="1239"/>
      <c r="Y335" s="1198">
        <f t="shared" ref="Y335:AB335" si="225">SUM(Y334)</f>
        <v>1201</v>
      </c>
      <c r="Z335" s="1200">
        <f t="shared" si="225"/>
        <v>90.074999999999989</v>
      </c>
      <c r="AA335" s="1198">
        <f t="shared" si="225"/>
        <v>1201</v>
      </c>
      <c r="AB335" s="1200">
        <f t="shared" si="225"/>
        <v>90.074999999999989</v>
      </c>
      <c r="AC335" s="1240"/>
      <c r="AD335" s="1197"/>
      <c r="AE335" s="1197" t="b">
        <f t="shared" si="216"/>
        <v>1</v>
      </c>
    </row>
    <row r="336" spans="1:31" ht="58.5">
      <c r="A336" s="1204" t="s">
        <v>100</v>
      </c>
      <c r="B336" s="1205" t="s">
        <v>101</v>
      </c>
      <c r="C336" s="1214">
        <f>SUM(EAST:SOUTH!C336)</f>
        <v>0</v>
      </c>
      <c r="D336" s="1215">
        <f>SUM(EAST:SOUTH!D336)</f>
        <v>0</v>
      </c>
      <c r="E336" s="1214">
        <f>SUM(EAST:SOUTH!E336)</f>
        <v>0</v>
      </c>
      <c r="F336" s="1216">
        <f>SUM(EAST:SOUTH!F336)</f>
        <v>0</v>
      </c>
      <c r="G336" s="1217"/>
      <c r="H336" s="1217"/>
      <c r="I336" s="1214">
        <f t="shared" si="217"/>
        <v>0</v>
      </c>
      <c r="J336" s="1216">
        <f t="shared" si="218"/>
        <v>0</v>
      </c>
      <c r="K336" s="1214"/>
      <c r="L336" s="1216"/>
      <c r="M336" s="1208"/>
      <c r="N336" s="1208"/>
      <c r="O336" s="1202"/>
      <c r="P336" s="1214"/>
      <c r="Q336" s="1216"/>
      <c r="R336" s="1214"/>
      <c r="S336" s="1216"/>
      <c r="T336" s="1214"/>
      <c r="U336" s="1216"/>
      <c r="V336" s="1208"/>
      <c r="W336" s="1208"/>
      <c r="X336" s="1202"/>
      <c r="Y336" s="1211"/>
      <c r="Z336" s="1204"/>
      <c r="AA336" s="1211"/>
      <c r="AB336" s="1204"/>
      <c r="AC336" s="1218"/>
      <c r="AD336" s="1197" t="b">
        <f t="shared" si="219"/>
        <v>1</v>
      </c>
      <c r="AE336" s="1197" t="b">
        <f t="shared" si="216"/>
        <v>1</v>
      </c>
    </row>
    <row r="337" spans="1:31">
      <c r="A337" s="1211">
        <v>20</v>
      </c>
      <c r="B337" s="1205" t="s">
        <v>102</v>
      </c>
      <c r="C337" s="1214">
        <f>SUM(EAST:SOUTH!C337)</f>
        <v>0</v>
      </c>
      <c r="D337" s="1215">
        <f>SUM(EAST:SOUTH!D337)</f>
        <v>0</v>
      </c>
      <c r="E337" s="1214">
        <f>SUM(EAST:SOUTH!E337)</f>
        <v>0</v>
      </c>
      <c r="F337" s="1216">
        <f>SUM(EAST:SOUTH!F337)</f>
        <v>0</v>
      </c>
      <c r="G337" s="1217"/>
      <c r="H337" s="1217"/>
      <c r="I337" s="1214">
        <f t="shared" si="217"/>
        <v>0</v>
      </c>
      <c r="J337" s="1216">
        <f t="shared" si="218"/>
        <v>0</v>
      </c>
      <c r="K337" s="1214"/>
      <c r="L337" s="1216"/>
      <c r="M337" s="1208"/>
      <c r="N337" s="1208"/>
      <c r="O337" s="1202"/>
      <c r="P337" s="1214"/>
      <c r="Q337" s="1216"/>
      <c r="R337" s="1214"/>
      <c r="S337" s="1216"/>
      <c r="T337" s="1214"/>
      <c r="U337" s="1216"/>
      <c r="V337" s="1208"/>
      <c r="W337" s="1208"/>
      <c r="X337" s="1202"/>
      <c r="Y337" s="1211"/>
      <c r="Z337" s="1204"/>
      <c r="AA337" s="1211"/>
      <c r="AB337" s="1204"/>
      <c r="AC337" s="1218"/>
      <c r="AD337" s="1197" t="b">
        <f t="shared" si="219"/>
        <v>1</v>
      </c>
      <c r="AE337" s="1197" t="b">
        <f t="shared" si="216"/>
        <v>1</v>
      </c>
    </row>
    <row r="338" spans="1:31" ht="39">
      <c r="A338" s="1270">
        <v>20.010000000000002</v>
      </c>
      <c r="B338" s="1213" t="s">
        <v>103</v>
      </c>
      <c r="C338" s="1214">
        <f>SUM(EAST:SOUTH!C338)</f>
        <v>1055</v>
      </c>
      <c r="D338" s="1215">
        <f>SUM(EAST:SOUTH!D338)</f>
        <v>31.65</v>
      </c>
      <c r="E338" s="1214">
        <f>SUM(EAST:SOUTH!E338)</f>
        <v>1055</v>
      </c>
      <c r="F338" s="1216">
        <f>SUM(EAST:SOUTH!F338)</f>
        <v>31.65</v>
      </c>
      <c r="G338" s="1217">
        <f t="shared" si="174"/>
        <v>1</v>
      </c>
      <c r="H338" s="1217">
        <f t="shared" si="175"/>
        <v>1</v>
      </c>
      <c r="I338" s="1214">
        <f t="shared" si="217"/>
        <v>0</v>
      </c>
      <c r="J338" s="1216">
        <f t="shared" si="218"/>
        <v>0</v>
      </c>
      <c r="K338" s="1214">
        <f>EAST!K338+WEST!K338+NORTH!K338+SOUTH!K338</f>
        <v>0</v>
      </c>
      <c r="L338" s="1216">
        <f>EAST!L338+WEST!L338+NORTH!L338+SOUTH!L338</f>
        <v>0</v>
      </c>
      <c r="M338" s="1219"/>
      <c r="N338" s="1219"/>
      <c r="O338" s="1220">
        <v>0.03</v>
      </c>
      <c r="P338" s="1214">
        <f>EAST!P338+WEST!P338+NORTH!P338+SOUTH!P338</f>
        <v>1092</v>
      </c>
      <c r="Q338" s="1216">
        <f>EAST!Q338+WEST!Q338+NORTH!Q338+SOUTH!Q338</f>
        <v>32.760000000000005</v>
      </c>
      <c r="R338" s="1214">
        <f>EAST!R338+WEST!R338+NORTH!R338+SOUTH!R338</f>
        <v>1092</v>
      </c>
      <c r="S338" s="1216">
        <f>EAST!S338+WEST!S338+NORTH!S338+SOUTH!S338</f>
        <v>32.760000000000005</v>
      </c>
      <c r="T338" s="1214"/>
      <c r="U338" s="1216">
        <f>EAST!U338+WEST!U338+NORTH!U338+SOUTH!U338</f>
        <v>0</v>
      </c>
      <c r="V338" s="1219"/>
      <c r="W338" s="1219"/>
      <c r="X338" s="1220">
        <f>O338</f>
        <v>0.03</v>
      </c>
      <c r="Y338" s="1211">
        <f>EAST!Y338+WEST!Y338+NORTH!Y338+SOUTH!Y338</f>
        <v>1092</v>
      </c>
      <c r="Z338" s="1204">
        <f>EAST!Z338+WEST!Z338+NORTH!Z338+SOUTH!Z338</f>
        <v>32.760000000000005</v>
      </c>
      <c r="AA338" s="1211">
        <f>EAST!AA338+WEST!AA338+NORTH!AA338+SOUTH!AA338</f>
        <v>1092</v>
      </c>
      <c r="AB338" s="1204">
        <f>EAST!AB338+WEST!AB338+NORTH!AB338+SOUTH!AB338</f>
        <v>32.760000000000005</v>
      </c>
      <c r="AC338" s="1218" t="s">
        <v>771</v>
      </c>
      <c r="AD338" s="1197" t="b">
        <f t="shared" si="219"/>
        <v>1</v>
      </c>
      <c r="AE338" s="1197" t="b">
        <f t="shared" si="216"/>
        <v>1</v>
      </c>
    </row>
    <row r="339" spans="1:31" s="1231" customFormat="1">
      <c r="A339" s="1200"/>
      <c r="B339" s="1208" t="s">
        <v>36</v>
      </c>
      <c r="C339" s="1239">
        <f>SUM(EAST:SOUTH!C339)</f>
        <v>1055</v>
      </c>
      <c r="D339" s="1209">
        <f>SUM(EAST:SOUTH!D339)</f>
        <v>31.65</v>
      </c>
      <c r="E339" s="1239">
        <f>SUM(EAST:SOUTH!E339)</f>
        <v>1055</v>
      </c>
      <c r="F339" s="1210">
        <f>SUM(EAST:SOUTH!F339)</f>
        <v>31.65</v>
      </c>
      <c r="G339" s="1263">
        <f t="shared" ref="G339:G400" si="226">E339/C338:C339</f>
        <v>1</v>
      </c>
      <c r="H339" s="1263">
        <f t="shared" ref="H339:H400" si="227">F339/D338:D339</f>
        <v>1</v>
      </c>
      <c r="I339" s="1239">
        <f t="shared" ref="I339:S339" si="228">SUM(I338)</f>
        <v>0</v>
      </c>
      <c r="J339" s="1210">
        <f t="shared" si="228"/>
        <v>0</v>
      </c>
      <c r="K339" s="1239">
        <f t="shared" si="228"/>
        <v>0</v>
      </c>
      <c r="L339" s="1210">
        <f t="shared" si="228"/>
        <v>0</v>
      </c>
      <c r="M339" s="1239">
        <f t="shared" si="228"/>
        <v>0</v>
      </c>
      <c r="N339" s="1239">
        <f t="shared" si="228"/>
        <v>0</v>
      </c>
      <c r="O339" s="1239"/>
      <c r="P339" s="1239">
        <f t="shared" si="228"/>
        <v>1092</v>
      </c>
      <c r="Q339" s="1210">
        <f t="shared" si="228"/>
        <v>32.760000000000005</v>
      </c>
      <c r="R339" s="1239">
        <f t="shared" si="228"/>
        <v>1092</v>
      </c>
      <c r="S339" s="1210">
        <f t="shared" si="228"/>
        <v>32.760000000000005</v>
      </c>
      <c r="T339" s="1239"/>
      <c r="U339" s="1210">
        <f t="shared" ref="U339:W339" si="229">SUM(U338)</f>
        <v>0</v>
      </c>
      <c r="V339" s="1239">
        <f t="shared" si="229"/>
        <v>0</v>
      </c>
      <c r="W339" s="1239">
        <f t="shared" si="229"/>
        <v>0</v>
      </c>
      <c r="X339" s="1239"/>
      <c r="Y339" s="1198">
        <f t="shared" ref="Y339:AB339" si="230">SUM(Y338)</f>
        <v>1092</v>
      </c>
      <c r="Z339" s="1200">
        <f t="shared" si="230"/>
        <v>32.760000000000005</v>
      </c>
      <c r="AA339" s="1198">
        <f t="shared" si="230"/>
        <v>1092</v>
      </c>
      <c r="AB339" s="1200">
        <f t="shared" si="230"/>
        <v>32.760000000000005</v>
      </c>
      <c r="AC339" s="1240"/>
      <c r="AD339" s="1197"/>
      <c r="AE339" s="1197" t="b">
        <f t="shared" si="216"/>
        <v>1</v>
      </c>
    </row>
    <row r="340" spans="1:31" ht="39">
      <c r="A340" s="1211">
        <v>21</v>
      </c>
      <c r="B340" s="1205" t="s">
        <v>104</v>
      </c>
      <c r="C340" s="1214">
        <f>SUM(EAST:SOUTH!C340)</f>
        <v>0</v>
      </c>
      <c r="D340" s="1215">
        <f>SUM(EAST:SOUTH!D340)</f>
        <v>0</v>
      </c>
      <c r="E340" s="1214">
        <f>SUM(EAST:SOUTH!E340)</f>
        <v>0</v>
      </c>
      <c r="F340" s="1216">
        <f>SUM(EAST:SOUTH!F340)</f>
        <v>0</v>
      </c>
      <c r="G340" s="1217"/>
      <c r="H340" s="1217"/>
      <c r="I340" s="1214">
        <f t="shared" si="217"/>
        <v>0</v>
      </c>
      <c r="J340" s="1216">
        <f t="shared" si="218"/>
        <v>0</v>
      </c>
      <c r="K340" s="1214"/>
      <c r="L340" s="1216"/>
      <c r="M340" s="1208"/>
      <c r="N340" s="1208"/>
      <c r="O340" s="1202"/>
      <c r="P340" s="1214"/>
      <c r="Q340" s="1216"/>
      <c r="R340" s="1214"/>
      <c r="S340" s="1216"/>
      <c r="T340" s="1214"/>
      <c r="U340" s="1216"/>
      <c r="V340" s="1208"/>
      <c r="W340" s="1208"/>
      <c r="X340" s="1202"/>
      <c r="Y340" s="1211"/>
      <c r="Z340" s="1204"/>
      <c r="AA340" s="1211"/>
      <c r="AB340" s="1204"/>
      <c r="AC340" s="1218"/>
      <c r="AD340" s="1197" t="b">
        <f t="shared" si="219"/>
        <v>1</v>
      </c>
      <c r="AE340" s="1197" t="b">
        <f t="shared" si="216"/>
        <v>1</v>
      </c>
    </row>
    <row r="341" spans="1:31">
      <c r="A341" s="1204">
        <v>21.01</v>
      </c>
      <c r="B341" s="1213" t="s">
        <v>105</v>
      </c>
      <c r="C341" s="1214">
        <f>SUM(EAST:SOUTH!C341)</f>
        <v>4</v>
      </c>
      <c r="D341" s="1215">
        <f>SUM(EAST:SOUTH!D341)</f>
        <v>50</v>
      </c>
      <c r="E341" s="1214">
        <f>SUM(EAST:SOUTH!E341)</f>
        <v>4</v>
      </c>
      <c r="F341" s="1216">
        <f>SUM(EAST:SOUTH!F341)</f>
        <v>50</v>
      </c>
      <c r="G341" s="1217">
        <f t="shared" si="226"/>
        <v>1</v>
      </c>
      <c r="H341" s="1217">
        <f t="shared" si="227"/>
        <v>1</v>
      </c>
      <c r="I341" s="1214">
        <f t="shared" si="217"/>
        <v>0</v>
      </c>
      <c r="J341" s="1216">
        <f t="shared" si="218"/>
        <v>0</v>
      </c>
      <c r="K341" s="1214">
        <f>EAST!K341+WEST!K341+NORTH!K341+SOUTH!K341</f>
        <v>0</v>
      </c>
      <c r="L341" s="1216">
        <f>EAST!L341+WEST!L341+NORTH!L341+SOUTH!L341</f>
        <v>0</v>
      </c>
      <c r="M341" s="1219"/>
      <c r="N341" s="1219"/>
      <c r="O341" s="1220">
        <v>7.8E-2</v>
      </c>
      <c r="P341" s="1214">
        <f>EAST!P341+WEST!P341+NORTH!P341+SOUTH!P341</f>
        <v>4</v>
      </c>
      <c r="Q341" s="1216">
        <f>EAST!Q341+WEST!Q341+NORTH!Q341+SOUTH!Q341</f>
        <v>50</v>
      </c>
      <c r="R341" s="1214">
        <f>EAST!R341+WEST!R341+NORTH!R341+SOUTH!R341</f>
        <v>4</v>
      </c>
      <c r="S341" s="1216">
        <f>EAST!S341+WEST!S341+NORTH!S341+SOUTH!S341</f>
        <v>50</v>
      </c>
      <c r="T341" s="1214"/>
      <c r="U341" s="1216">
        <f>EAST!U341+WEST!U341+NORTH!U341+SOUTH!U341</f>
        <v>0</v>
      </c>
      <c r="V341" s="1219"/>
      <c r="W341" s="1219"/>
      <c r="X341" s="1220">
        <v>12.5</v>
      </c>
      <c r="Y341" s="1211">
        <f>EAST!Y341+WEST!Y341+NORTH!Y341+SOUTH!Y341</f>
        <v>4</v>
      </c>
      <c r="Z341" s="1204">
        <f>EAST!Z341+WEST!Z341+NORTH!Z341+SOUTH!Z341</f>
        <v>50</v>
      </c>
      <c r="AA341" s="1211">
        <f>EAST!AA341+WEST!AA341+NORTH!AA341+SOUTH!AA341</f>
        <v>4</v>
      </c>
      <c r="AB341" s="1204">
        <f>EAST!AB341+WEST!AB341+NORTH!AB341+SOUTH!AB341</f>
        <v>50</v>
      </c>
      <c r="AC341" s="1431" t="s">
        <v>769</v>
      </c>
      <c r="AD341" s="1268" t="b">
        <f t="shared" si="219"/>
        <v>1</v>
      </c>
      <c r="AE341" s="1197" t="b">
        <f t="shared" si="216"/>
        <v>1</v>
      </c>
    </row>
    <row r="342" spans="1:31" ht="39">
      <c r="A342" s="1204">
        <v>21.02</v>
      </c>
      <c r="B342" s="1213" t="s">
        <v>106</v>
      </c>
      <c r="C342" s="1214">
        <f>SUM(EAST:SOUTH!C342)</f>
        <v>4</v>
      </c>
      <c r="D342" s="1215">
        <f>SUM(EAST:SOUTH!D342)</f>
        <v>50</v>
      </c>
      <c r="E342" s="1214">
        <f>SUM(EAST:SOUTH!E342)</f>
        <v>4</v>
      </c>
      <c r="F342" s="1216">
        <f>SUM(EAST:SOUTH!F342)</f>
        <v>50</v>
      </c>
      <c r="G342" s="1217">
        <f t="shared" si="226"/>
        <v>1</v>
      </c>
      <c r="H342" s="1217">
        <f t="shared" si="227"/>
        <v>1</v>
      </c>
      <c r="I342" s="1214">
        <f t="shared" si="217"/>
        <v>0</v>
      </c>
      <c r="J342" s="1216">
        <f t="shared" si="218"/>
        <v>0</v>
      </c>
      <c r="K342" s="1214">
        <f>EAST!K342+WEST!K342+NORTH!K342+SOUTH!K342</f>
        <v>0</v>
      </c>
      <c r="L342" s="1216">
        <f>EAST!L342+WEST!L342+NORTH!L342+SOUTH!L342</f>
        <v>0</v>
      </c>
      <c r="M342" s="1219"/>
      <c r="N342" s="1219"/>
      <c r="O342" s="1220">
        <v>15</v>
      </c>
      <c r="P342" s="1214">
        <f>EAST!P342+WEST!P342+NORTH!P342+SOUTH!P342</f>
        <v>4</v>
      </c>
      <c r="Q342" s="1216">
        <f>EAST!Q342+WEST!Q342+NORTH!Q342+SOUTH!Q342</f>
        <v>50</v>
      </c>
      <c r="R342" s="1214">
        <f>EAST!R342+WEST!R342+NORTH!R342+SOUTH!R342</f>
        <v>4</v>
      </c>
      <c r="S342" s="1216">
        <f>EAST!S342+WEST!S342+NORTH!S342+SOUTH!S342</f>
        <v>50</v>
      </c>
      <c r="T342" s="1214"/>
      <c r="U342" s="1216">
        <f>EAST!U342+WEST!U342+NORTH!U342+SOUTH!U342</f>
        <v>0</v>
      </c>
      <c r="V342" s="1219"/>
      <c r="W342" s="1219"/>
      <c r="X342" s="1220">
        <v>12.5</v>
      </c>
      <c r="Y342" s="1211">
        <f>EAST!Y342+WEST!Y342+NORTH!Y342+SOUTH!Y342</f>
        <v>4</v>
      </c>
      <c r="Z342" s="1204">
        <f>EAST!Z342+WEST!Z342+NORTH!Z342+SOUTH!Z342</f>
        <v>50</v>
      </c>
      <c r="AA342" s="1211">
        <f>EAST!AA342+WEST!AA342+NORTH!AA342+SOUTH!AA342</f>
        <v>4</v>
      </c>
      <c r="AB342" s="1204">
        <f>EAST!AB342+WEST!AB342+NORTH!AB342+SOUTH!AB342</f>
        <v>50</v>
      </c>
      <c r="AC342" s="1432"/>
      <c r="AD342" s="1268" t="b">
        <f t="shared" si="219"/>
        <v>1</v>
      </c>
      <c r="AE342" s="1197" t="b">
        <f t="shared" si="216"/>
        <v>1</v>
      </c>
    </row>
    <row r="343" spans="1:31">
      <c r="A343" s="1204">
        <f t="shared" ref="A343:A344" si="231">+A342+0.01</f>
        <v>21.03</v>
      </c>
      <c r="B343" s="1213" t="s">
        <v>589</v>
      </c>
      <c r="C343" s="1214">
        <f>SUM(EAST:SOUTH!C343)</f>
        <v>4</v>
      </c>
      <c r="D343" s="1215">
        <f>SUM(EAST:SOUTH!D343)</f>
        <v>50</v>
      </c>
      <c r="E343" s="1214">
        <f>SUM(EAST:SOUTH!E343)</f>
        <v>4</v>
      </c>
      <c r="F343" s="1216">
        <f>SUM(EAST:SOUTH!F343)</f>
        <v>50</v>
      </c>
      <c r="G343" s="1217"/>
      <c r="H343" s="1217"/>
      <c r="I343" s="1214">
        <f t="shared" si="217"/>
        <v>0</v>
      </c>
      <c r="J343" s="1216">
        <f t="shared" si="218"/>
        <v>0</v>
      </c>
      <c r="K343" s="1214">
        <f>EAST!K343+WEST!K343+NORTH!K343+SOUTH!K343</f>
        <v>0</v>
      </c>
      <c r="L343" s="1216">
        <f>EAST!L343+WEST!L343+NORTH!L343+SOUTH!L343</f>
        <v>0</v>
      </c>
      <c r="M343" s="1219"/>
      <c r="N343" s="1219"/>
      <c r="O343" s="1220">
        <v>15</v>
      </c>
      <c r="P343" s="1214">
        <f>EAST!P343+WEST!P343+NORTH!P343+SOUTH!P343</f>
        <v>4</v>
      </c>
      <c r="Q343" s="1216">
        <f>EAST!Q343+WEST!Q343+NORTH!Q343+SOUTH!Q343</f>
        <v>50</v>
      </c>
      <c r="R343" s="1214">
        <f>EAST!R343+WEST!R343+NORTH!R343+SOUTH!R343</f>
        <v>4</v>
      </c>
      <c r="S343" s="1216">
        <f>EAST!S343+WEST!S343+NORTH!S343+SOUTH!S343</f>
        <v>50</v>
      </c>
      <c r="T343" s="1214"/>
      <c r="U343" s="1216">
        <f>EAST!U343+WEST!U343+NORTH!U343+SOUTH!U343</f>
        <v>0</v>
      </c>
      <c r="V343" s="1219"/>
      <c r="W343" s="1219"/>
      <c r="X343" s="1220">
        <v>12.5</v>
      </c>
      <c r="Y343" s="1211">
        <f>EAST!Y343+WEST!Y343+NORTH!Y343+SOUTH!Y343</f>
        <v>4</v>
      </c>
      <c r="Z343" s="1204">
        <f>EAST!Z343+WEST!Z343+NORTH!Z343+SOUTH!Z343</f>
        <v>50</v>
      </c>
      <c r="AA343" s="1211">
        <f>EAST!AA343+WEST!AA343+NORTH!AA343+SOUTH!AA343</f>
        <v>4</v>
      </c>
      <c r="AB343" s="1204">
        <f>EAST!AB343+WEST!AB343+NORTH!AB343+SOUTH!AB343</f>
        <v>50</v>
      </c>
      <c r="AC343" s="1432"/>
      <c r="AD343" s="1268" t="b">
        <f t="shared" si="219"/>
        <v>1</v>
      </c>
      <c r="AE343" s="1197" t="b">
        <f t="shared" si="216"/>
        <v>1</v>
      </c>
    </row>
    <row r="344" spans="1:31" ht="22.5" customHeight="1">
      <c r="A344" s="1204">
        <f t="shared" si="231"/>
        <v>21.040000000000003</v>
      </c>
      <c r="B344" s="1213" t="s">
        <v>107</v>
      </c>
      <c r="C344" s="1214">
        <f>SUM(EAST:SOUTH!C344)</f>
        <v>4</v>
      </c>
      <c r="D344" s="1215">
        <f>SUM(EAST:SOUTH!D344)</f>
        <v>50</v>
      </c>
      <c r="E344" s="1214">
        <f>SUM(EAST:SOUTH!E344)</f>
        <v>4</v>
      </c>
      <c r="F344" s="1216">
        <f>SUM(EAST:SOUTH!F344)</f>
        <v>50</v>
      </c>
      <c r="G344" s="1217">
        <f t="shared" si="226"/>
        <v>1</v>
      </c>
      <c r="H344" s="1217">
        <f t="shared" si="227"/>
        <v>1</v>
      </c>
      <c r="I344" s="1214">
        <f t="shared" si="217"/>
        <v>0</v>
      </c>
      <c r="J344" s="1216">
        <f t="shared" si="218"/>
        <v>0</v>
      </c>
      <c r="K344" s="1214">
        <f>EAST!K344+WEST!K344+NORTH!K344+SOUTH!K344</f>
        <v>0</v>
      </c>
      <c r="L344" s="1216">
        <f>EAST!L344+WEST!L344+NORTH!L344+SOUTH!L344</f>
        <v>0</v>
      </c>
      <c r="M344" s="1219"/>
      <c r="N344" s="1219"/>
      <c r="O344" s="1220">
        <v>15</v>
      </c>
      <c r="P344" s="1214">
        <f>EAST!P344+WEST!P344+NORTH!P344+SOUTH!P344</f>
        <v>4</v>
      </c>
      <c r="Q344" s="1216">
        <f>EAST!Q344+WEST!Q344+NORTH!Q344+SOUTH!Q344</f>
        <v>50</v>
      </c>
      <c r="R344" s="1214">
        <f>EAST!R344+WEST!R344+NORTH!R344+SOUTH!R344</f>
        <v>4</v>
      </c>
      <c r="S344" s="1216">
        <f>EAST!S344+WEST!S344+NORTH!S344+SOUTH!S344</f>
        <v>50</v>
      </c>
      <c r="T344" s="1214"/>
      <c r="U344" s="1216">
        <f>EAST!U344+WEST!U344+NORTH!U344+SOUTH!U344</f>
        <v>0</v>
      </c>
      <c r="V344" s="1219"/>
      <c r="W344" s="1219"/>
      <c r="X344" s="1220">
        <v>12.5</v>
      </c>
      <c r="Y344" s="1211">
        <f>EAST!Y344+WEST!Y344+NORTH!Y344+SOUTH!Y344</f>
        <v>4</v>
      </c>
      <c r="Z344" s="1204">
        <f>EAST!Z344+WEST!Z344+NORTH!Z344+SOUTH!Z344</f>
        <v>50</v>
      </c>
      <c r="AA344" s="1211">
        <f>EAST!AA344+WEST!AA344+NORTH!AA344+SOUTH!AA344</f>
        <v>4</v>
      </c>
      <c r="AB344" s="1204">
        <f>EAST!AB344+WEST!AB344+NORTH!AB344+SOUTH!AB344</f>
        <v>50</v>
      </c>
      <c r="AC344" s="1433"/>
      <c r="AD344" s="1268" t="b">
        <f t="shared" si="219"/>
        <v>1</v>
      </c>
      <c r="AE344" s="1197" t="b">
        <f t="shared" si="216"/>
        <v>1</v>
      </c>
    </row>
    <row r="345" spans="1:31" s="1231" customFormat="1">
      <c r="A345" s="1200"/>
      <c r="B345" s="1208" t="s">
        <v>36</v>
      </c>
      <c r="C345" s="1239">
        <f>SUM(EAST:SOUTH!C345)</f>
        <v>4</v>
      </c>
      <c r="D345" s="1209">
        <f>SUM(EAST:SOUTH!D345)</f>
        <v>200</v>
      </c>
      <c r="E345" s="1239">
        <f>SUM(EAST:SOUTH!E345)</f>
        <v>4</v>
      </c>
      <c r="F345" s="1210">
        <f>SUM(EAST:SOUTH!F345)</f>
        <v>200</v>
      </c>
      <c r="G345" s="1263">
        <f t="shared" si="226"/>
        <v>1</v>
      </c>
      <c r="H345" s="1263">
        <f t="shared" si="227"/>
        <v>1</v>
      </c>
      <c r="I345" s="1239">
        <f>I342</f>
        <v>0</v>
      </c>
      <c r="J345" s="1210">
        <f t="shared" ref="J345:S345" si="232">SUM(J341:J344)</f>
        <v>0</v>
      </c>
      <c r="K345" s="1239">
        <f t="shared" si="232"/>
        <v>0</v>
      </c>
      <c r="L345" s="1210">
        <f t="shared" si="232"/>
        <v>0</v>
      </c>
      <c r="M345" s="1239">
        <f t="shared" si="232"/>
        <v>0</v>
      </c>
      <c r="N345" s="1239">
        <f t="shared" si="232"/>
        <v>0</v>
      </c>
      <c r="O345" s="1239"/>
      <c r="P345" s="1239">
        <f>P342</f>
        <v>4</v>
      </c>
      <c r="Q345" s="1210">
        <f t="shared" si="232"/>
        <v>200</v>
      </c>
      <c r="R345" s="1239">
        <f>R342</f>
        <v>4</v>
      </c>
      <c r="S345" s="1210">
        <f t="shared" si="232"/>
        <v>200</v>
      </c>
      <c r="T345" s="1239"/>
      <c r="U345" s="1210">
        <f t="shared" ref="U345:W345" si="233">SUM(U341:U344)</f>
        <v>0</v>
      </c>
      <c r="V345" s="1239">
        <f t="shared" si="233"/>
        <v>0</v>
      </c>
      <c r="W345" s="1239">
        <f t="shared" si="233"/>
        <v>0</v>
      </c>
      <c r="X345" s="1239"/>
      <c r="Y345" s="1198">
        <f>Y342</f>
        <v>4</v>
      </c>
      <c r="Z345" s="1200">
        <f t="shared" ref="Z345" si="234">SUM(Z341:Z344)</f>
        <v>200</v>
      </c>
      <c r="AA345" s="1198">
        <f>AA342</f>
        <v>4</v>
      </c>
      <c r="AB345" s="1200">
        <f t="shared" ref="AB345" si="235">SUM(AB341:AB344)</f>
        <v>200</v>
      </c>
      <c r="AC345" s="1240"/>
      <c r="AD345" s="1197"/>
      <c r="AE345" s="1197" t="b">
        <f t="shared" si="216"/>
        <v>1</v>
      </c>
    </row>
    <row r="346" spans="1:31">
      <c r="A346" s="1211">
        <v>22</v>
      </c>
      <c r="B346" s="1205" t="s">
        <v>108</v>
      </c>
      <c r="C346" s="1214">
        <f>SUM(EAST:SOUTH!C346)</f>
        <v>0</v>
      </c>
      <c r="D346" s="1215">
        <f>SUM(EAST:SOUTH!D346)</f>
        <v>0</v>
      </c>
      <c r="E346" s="1214">
        <f>SUM(EAST:SOUTH!E346)</f>
        <v>0</v>
      </c>
      <c r="F346" s="1216">
        <f>SUM(EAST:SOUTH!F346)</f>
        <v>0</v>
      </c>
      <c r="G346" s="1217"/>
      <c r="H346" s="1217"/>
      <c r="I346" s="1214">
        <f t="shared" si="217"/>
        <v>0</v>
      </c>
      <c r="J346" s="1216">
        <f t="shared" si="218"/>
        <v>0</v>
      </c>
      <c r="K346" s="1214"/>
      <c r="L346" s="1216"/>
      <c r="M346" s="1208"/>
      <c r="N346" s="1208"/>
      <c r="O346" s="1202"/>
      <c r="P346" s="1214"/>
      <c r="Q346" s="1216"/>
      <c r="R346" s="1214"/>
      <c r="S346" s="1216"/>
      <c r="T346" s="1214"/>
      <c r="U346" s="1216"/>
      <c r="V346" s="1208"/>
      <c r="W346" s="1208"/>
      <c r="X346" s="1202"/>
      <c r="Y346" s="1211"/>
      <c r="Z346" s="1204"/>
      <c r="AA346" s="1211"/>
      <c r="AB346" s="1204"/>
      <c r="AC346" s="1218"/>
      <c r="AD346" s="1197" t="b">
        <f t="shared" si="219"/>
        <v>1</v>
      </c>
      <c r="AE346" s="1197" t="b">
        <f t="shared" si="216"/>
        <v>1</v>
      </c>
    </row>
    <row r="347" spans="1:31">
      <c r="A347" s="1204">
        <v>22.01</v>
      </c>
      <c r="B347" s="1213" t="s">
        <v>109</v>
      </c>
      <c r="C347" s="1214">
        <f>SUM(EAST:SOUTH!C347)</f>
        <v>0</v>
      </c>
      <c r="D347" s="1215">
        <f>SUM(EAST:SOUTH!D347)</f>
        <v>0</v>
      </c>
      <c r="E347" s="1214">
        <f>SUM(EAST:SOUTH!E347)</f>
        <v>0</v>
      </c>
      <c r="F347" s="1216">
        <f>SUM(EAST:SOUTH!F347)</f>
        <v>0</v>
      </c>
      <c r="G347" s="1217"/>
      <c r="H347" s="1217"/>
      <c r="I347" s="1214">
        <f t="shared" si="217"/>
        <v>0</v>
      </c>
      <c r="J347" s="1216">
        <f t="shared" si="218"/>
        <v>0</v>
      </c>
      <c r="K347" s="1214">
        <f>EAST!K347+WEST!K347+NORTH!K347+SOUTH!K347</f>
        <v>0</v>
      </c>
      <c r="L347" s="1216">
        <f>EAST!L347+WEST!L347+NORTH!L347+SOUTH!L347</f>
        <v>0</v>
      </c>
      <c r="M347" s="1219"/>
      <c r="N347" s="1219"/>
      <c r="O347" s="1220"/>
      <c r="P347" s="1214">
        <f>EAST!P347+WEST!P347+NORTH!P347+SOUTH!P347</f>
        <v>0</v>
      </c>
      <c r="Q347" s="1216">
        <f>EAST!Q347+WEST!Q347+NORTH!Q347+SOUTH!Q347</f>
        <v>0</v>
      </c>
      <c r="R347" s="1214">
        <f>EAST!R347+WEST!R347+NORTH!R347+SOUTH!R347</f>
        <v>0</v>
      </c>
      <c r="S347" s="1216">
        <f>EAST!S347+WEST!S347+NORTH!S347+SOUTH!S347</f>
        <v>0</v>
      </c>
      <c r="T347" s="1214"/>
      <c r="U347" s="1216">
        <f>EAST!U347+WEST!U347+NORTH!U347+SOUTH!U347</f>
        <v>0</v>
      </c>
      <c r="V347" s="1219"/>
      <c r="W347" s="1219"/>
      <c r="X347" s="1220"/>
      <c r="Y347" s="1211">
        <f>EAST!Y347+WEST!Y347+NORTH!Y347+SOUTH!Y347</f>
        <v>0</v>
      </c>
      <c r="Z347" s="1204">
        <f>EAST!Z347+WEST!Z347+NORTH!Z347+SOUTH!Z347</f>
        <v>0</v>
      </c>
      <c r="AA347" s="1211">
        <f>EAST!AA347+WEST!AA347+NORTH!AA347+SOUTH!AA347</f>
        <v>0</v>
      </c>
      <c r="AB347" s="1204">
        <f>EAST!AB347+WEST!AB347+NORTH!AB347+SOUTH!AB347</f>
        <v>0</v>
      </c>
      <c r="AC347" s="1218"/>
      <c r="AD347" s="1197" t="b">
        <f t="shared" si="219"/>
        <v>1</v>
      </c>
      <c r="AE347" s="1197" t="b">
        <f t="shared" si="216"/>
        <v>1</v>
      </c>
    </row>
    <row r="348" spans="1:31" ht="39">
      <c r="A348" s="1204">
        <v>22.02</v>
      </c>
      <c r="B348" s="1213" t="s">
        <v>110</v>
      </c>
      <c r="C348" s="1214">
        <f>SUM(EAST:SOUTH!C348)</f>
        <v>4590</v>
      </c>
      <c r="D348" s="1215">
        <f>SUM(EAST:SOUTH!D348)</f>
        <v>13.77</v>
      </c>
      <c r="E348" s="1214">
        <f>SUM(EAST:SOUTH!E348)</f>
        <v>4590</v>
      </c>
      <c r="F348" s="1216">
        <f>SUM(EAST:SOUTH!F348)</f>
        <v>13.77</v>
      </c>
      <c r="G348" s="1217">
        <f t="shared" si="226"/>
        <v>1</v>
      </c>
      <c r="H348" s="1217">
        <f t="shared" si="227"/>
        <v>1</v>
      </c>
      <c r="I348" s="1214">
        <f t="shared" si="217"/>
        <v>0</v>
      </c>
      <c r="J348" s="1216">
        <f t="shared" si="218"/>
        <v>0</v>
      </c>
      <c r="K348" s="1214">
        <f>EAST!K348+WEST!K348+NORTH!K348+SOUTH!K348</f>
        <v>0</v>
      </c>
      <c r="L348" s="1216">
        <f>EAST!L348+WEST!L348+NORTH!L348+SOUTH!L348</f>
        <v>0</v>
      </c>
      <c r="M348" s="1219"/>
      <c r="N348" s="1219"/>
      <c r="O348" s="1220">
        <v>3.0000000000000001E-3</v>
      </c>
      <c r="P348" s="1214">
        <f>EAST!P348+WEST!P348+NORTH!P348+SOUTH!P348</f>
        <v>4572</v>
      </c>
      <c r="Q348" s="1216">
        <f>EAST!Q348+WEST!Q348+NORTH!Q348+SOUTH!Q348</f>
        <v>13.716000000000001</v>
      </c>
      <c r="R348" s="1214">
        <f>EAST!R348+WEST!R348+NORTH!R348+SOUTH!R348</f>
        <v>4572</v>
      </c>
      <c r="S348" s="1216">
        <f>EAST!S348+WEST!S348+NORTH!S348+SOUTH!S348</f>
        <v>13.716000000000001</v>
      </c>
      <c r="T348" s="1214"/>
      <c r="U348" s="1216">
        <f>EAST!U348+WEST!U348+NORTH!U348+SOUTH!U348</f>
        <v>0</v>
      </c>
      <c r="V348" s="1219"/>
      <c r="W348" s="1219"/>
      <c r="X348" s="1220">
        <f>O348</f>
        <v>3.0000000000000001E-3</v>
      </c>
      <c r="Y348" s="1211">
        <f>EAST!Y348+WEST!Y348+NORTH!Y348+SOUTH!Y348</f>
        <v>4572</v>
      </c>
      <c r="Z348" s="1204">
        <f>EAST!Z348+WEST!Z348+NORTH!Z348+SOUTH!Z348</f>
        <v>13.716000000000001</v>
      </c>
      <c r="AA348" s="1211">
        <f>EAST!AA348+WEST!AA348+NORTH!AA348+SOUTH!AA348</f>
        <v>4572</v>
      </c>
      <c r="AB348" s="1204">
        <f>EAST!AB348+WEST!AB348+NORTH!AB348+SOUTH!AB348</f>
        <v>13.716000000000001</v>
      </c>
      <c r="AC348" s="1218" t="s">
        <v>771</v>
      </c>
      <c r="AD348" s="1197" t="b">
        <f t="shared" si="219"/>
        <v>1</v>
      </c>
      <c r="AE348" s="1197" t="b">
        <f t="shared" si="216"/>
        <v>1</v>
      </c>
    </row>
    <row r="349" spans="1:31" s="1231" customFormat="1">
      <c r="A349" s="1200"/>
      <c r="B349" s="1229" t="s">
        <v>16</v>
      </c>
      <c r="C349" s="1239">
        <f>SUM(EAST:SOUTH!C349)</f>
        <v>4590</v>
      </c>
      <c r="D349" s="1209">
        <f>SUM(EAST:SOUTH!D349)</f>
        <v>13.77</v>
      </c>
      <c r="E349" s="1239">
        <f>SUM(EAST:SOUTH!E349)</f>
        <v>4590</v>
      </c>
      <c r="F349" s="1210">
        <f>SUM(EAST:SOUTH!F349)</f>
        <v>13.77</v>
      </c>
      <c r="G349" s="1263">
        <f t="shared" si="226"/>
        <v>1</v>
      </c>
      <c r="H349" s="1263">
        <f t="shared" si="227"/>
        <v>1</v>
      </c>
      <c r="I349" s="1239">
        <f t="shared" ref="I349:S349" si="236">SUM(I347:I348)</f>
        <v>0</v>
      </c>
      <c r="J349" s="1210">
        <f t="shared" si="236"/>
        <v>0</v>
      </c>
      <c r="K349" s="1239">
        <f t="shared" si="236"/>
        <v>0</v>
      </c>
      <c r="L349" s="1210">
        <f t="shared" si="236"/>
        <v>0</v>
      </c>
      <c r="M349" s="1239">
        <f t="shared" si="236"/>
        <v>0</v>
      </c>
      <c r="N349" s="1239">
        <f t="shared" si="236"/>
        <v>0</v>
      </c>
      <c r="O349" s="1239"/>
      <c r="P349" s="1239">
        <f t="shared" si="236"/>
        <v>4572</v>
      </c>
      <c r="Q349" s="1210">
        <f t="shared" si="236"/>
        <v>13.716000000000001</v>
      </c>
      <c r="R349" s="1239">
        <f t="shared" si="236"/>
        <v>4572</v>
      </c>
      <c r="S349" s="1210">
        <f t="shared" si="236"/>
        <v>13.716000000000001</v>
      </c>
      <c r="T349" s="1239"/>
      <c r="U349" s="1210">
        <f t="shared" ref="U349:W349" si="237">SUM(U347:U348)</f>
        <v>0</v>
      </c>
      <c r="V349" s="1239">
        <f t="shared" si="237"/>
        <v>0</v>
      </c>
      <c r="W349" s="1239">
        <f t="shared" si="237"/>
        <v>0</v>
      </c>
      <c r="X349" s="1239"/>
      <c r="Y349" s="1198">
        <f t="shared" ref="Y349:AB349" si="238">SUM(Y347:Y348)</f>
        <v>4572</v>
      </c>
      <c r="Z349" s="1200">
        <f t="shared" si="238"/>
        <v>13.716000000000001</v>
      </c>
      <c r="AA349" s="1198">
        <f t="shared" si="238"/>
        <v>4572</v>
      </c>
      <c r="AB349" s="1200">
        <f t="shared" si="238"/>
        <v>13.716000000000001</v>
      </c>
      <c r="AC349" s="1240"/>
      <c r="AD349" s="1197"/>
      <c r="AE349" s="1197" t="b">
        <f t="shared" si="216"/>
        <v>1</v>
      </c>
    </row>
    <row r="350" spans="1:31" ht="39">
      <c r="A350" s="1200" t="s">
        <v>100</v>
      </c>
      <c r="B350" s="1205" t="s">
        <v>111</v>
      </c>
      <c r="C350" s="1214">
        <f>SUM(EAST:SOUTH!C350)</f>
        <v>0</v>
      </c>
      <c r="D350" s="1215">
        <f>SUM(EAST:SOUTH!D350)</f>
        <v>0</v>
      </c>
      <c r="E350" s="1214">
        <f>SUM(EAST:SOUTH!E350)</f>
        <v>0</v>
      </c>
      <c r="F350" s="1216">
        <f>SUM(EAST:SOUTH!F350)</f>
        <v>0</v>
      </c>
      <c r="G350" s="1217"/>
      <c r="H350" s="1217"/>
      <c r="I350" s="1214">
        <f t="shared" si="217"/>
        <v>0</v>
      </c>
      <c r="J350" s="1216">
        <f t="shared" si="218"/>
        <v>0</v>
      </c>
      <c r="K350" s="1214"/>
      <c r="L350" s="1216"/>
      <c r="M350" s="1208"/>
      <c r="N350" s="1208"/>
      <c r="O350" s="1202"/>
      <c r="P350" s="1214"/>
      <c r="Q350" s="1216"/>
      <c r="R350" s="1214"/>
      <c r="S350" s="1216"/>
      <c r="T350" s="1214"/>
      <c r="U350" s="1216"/>
      <c r="V350" s="1208"/>
      <c r="W350" s="1208"/>
      <c r="X350" s="1202"/>
      <c r="Y350" s="1211"/>
      <c r="Z350" s="1204"/>
      <c r="AA350" s="1211"/>
      <c r="AB350" s="1204"/>
      <c r="AC350" s="1218"/>
      <c r="AD350" s="1197" t="b">
        <f t="shared" si="219"/>
        <v>1</v>
      </c>
      <c r="AE350" s="1197" t="b">
        <f t="shared" si="216"/>
        <v>1</v>
      </c>
    </row>
    <row r="351" spans="1:31">
      <c r="A351" s="1211">
        <v>23</v>
      </c>
      <c r="B351" s="1205" t="s">
        <v>112</v>
      </c>
      <c r="C351" s="1214">
        <f>SUM(EAST:SOUTH!C351)</f>
        <v>0</v>
      </c>
      <c r="D351" s="1215">
        <f>SUM(EAST:SOUTH!D351)</f>
        <v>0</v>
      </c>
      <c r="E351" s="1214">
        <f>SUM(EAST:SOUTH!E351)</f>
        <v>0</v>
      </c>
      <c r="F351" s="1216">
        <f>SUM(EAST:SOUTH!F351)</f>
        <v>0</v>
      </c>
      <c r="G351" s="1217"/>
      <c r="H351" s="1217"/>
      <c r="I351" s="1214">
        <f t="shared" si="217"/>
        <v>0</v>
      </c>
      <c r="J351" s="1216">
        <f t="shared" si="218"/>
        <v>0</v>
      </c>
      <c r="K351" s="1214"/>
      <c r="L351" s="1216"/>
      <c r="M351" s="1208"/>
      <c r="N351" s="1208"/>
      <c r="O351" s="1202"/>
      <c r="P351" s="1214"/>
      <c r="Q351" s="1216"/>
      <c r="R351" s="1214"/>
      <c r="S351" s="1216"/>
      <c r="T351" s="1214"/>
      <c r="U351" s="1216"/>
      <c r="V351" s="1208"/>
      <c r="W351" s="1208"/>
      <c r="X351" s="1202"/>
      <c r="Y351" s="1211"/>
      <c r="Z351" s="1204"/>
      <c r="AA351" s="1211"/>
      <c r="AB351" s="1204"/>
      <c r="AC351" s="1218"/>
      <c r="AD351" s="1197" t="b">
        <f t="shared" si="219"/>
        <v>1</v>
      </c>
      <c r="AE351" s="1197" t="b">
        <f t="shared" si="216"/>
        <v>1</v>
      </c>
    </row>
    <row r="352" spans="1:31">
      <c r="A352" s="1204">
        <v>23.01</v>
      </c>
      <c r="B352" s="1213" t="s">
        <v>113</v>
      </c>
      <c r="C352" s="1214">
        <f>SUM(EAST:SOUTH!C352)</f>
        <v>0</v>
      </c>
      <c r="D352" s="1215">
        <f>SUM(EAST:SOUTH!D352)</f>
        <v>34.67</v>
      </c>
      <c r="E352" s="1214">
        <f>SUM(EAST:SOUTH!E352)</f>
        <v>0</v>
      </c>
      <c r="F352" s="1216">
        <f>SUM(EAST:SOUTH!F352)</f>
        <v>34.67</v>
      </c>
      <c r="G352" s="1217" t="e">
        <f t="shared" si="226"/>
        <v>#DIV/0!</v>
      </c>
      <c r="H352" s="1217">
        <f t="shared" si="227"/>
        <v>1</v>
      </c>
      <c r="I352" s="1214">
        <f t="shared" si="217"/>
        <v>0</v>
      </c>
      <c r="J352" s="1216">
        <f t="shared" si="218"/>
        <v>0</v>
      </c>
      <c r="K352" s="1214">
        <f>C352-E352</f>
        <v>0</v>
      </c>
      <c r="L352" s="1216">
        <f>D352-F352</f>
        <v>0</v>
      </c>
      <c r="M352" s="1219"/>
      <c r="N352" s="1219"/>
      <c r="O352" s="1220">
        <v>61.9</v>
      </c>
      <c r="P352" s="1214">
        <f>EAST!P352+WEST!P352+NORTH!P352+SOUTH!P352</f>
        <v>0</v>
      </c>
      <c r="Q352" s="1216">
        <f>EAST!Q352+WEST!Q352+NORTH!Q352+SOUTH!Q352</f>
        <v>0</v>
      </c>
      <c r="R352" s="1214">
        <f>EAST!R352+WEST!R352+NORTH!R352+SOUTH!R352</f>
        <v>0</v>
      </c>
      <c r="S352" s="1216">
        <f>EAST!S352+WEST!S352+NORTH!S352+SOUTH!S352</f>
        <v>0</v>
      </c>
      <c r="T352" s="1214"/>
      <c r="U352" s="1216">
        <v>0</v>
      </c>
      <c r="V352" s="1219"/>
      <c r="W352" s="1219"/>
      <c r="X352" s="1220">
        <v>61.9</v>
      </c>
      <c r="Y352" s="1211">
        <f>EAST!Y352+WEST!Y352+NORTH!Y352+SOUTH!Y352</f>
        <v>0</v>
      </c>
      <c r="Z352" s="1204">
        <f>EAST!Z352+WEST!Z352+NORTH!Z352+SOUTH!Z352</f>
        <v>0</v>
      </c>
      <c r="AA352" s="1211">
        <f>EAST!AA352+WEST!AA352+NORTH!AA352+SOUTH!AA352</f>
        <v>0</v>
      </c>
      <c r="AB352" s="1204">
        <f>EAST!AB352+WEST!AB352+NORTH!AB352+SOUTH!AB352</f>
        <v>0</v>
      </c>
      <c r="AC352" s="1218"/>
      <c r="AD352" s="1197" t="b">
        <f t="shared" si="219"/>
        <v>1</v>
      </c>
      <c r="AE352" s="1197" t="b">
        <f t="shared" si="216"/>
        <v>1</v>
      </c>
    </row>
    <row r="353" spans="1:31">
      <c r="A353" s="1204">
        <f>+A352+0.01</f>
        <v>23.020000000000003</v>
      </c>
      <c r="B353" s="1213" t="s">
        <v>114</v>
      </c>
      <c r="C353" s="1214">
        <f>SUM(EAST:SOUTH!C353)</f>
        <v>0</v>
      </c>
      <c r="D353" s="1215">
        <f>SUM(EAST:SOUTH!D353)</f>
        <v>0</v>
      </c>
      <c r="E353" s="1214">
        <f>SUM(EAST:SOUTH!E353)</f>
        <v>0</v>
      </c>
      <c r="F353" s="1216">
        <f>SUM(EAST:SOUTH!F353)</f>
        <v>0</v>
      </c>
      <c r="G353" s="1217"/>
      <c r="H353" s="1217"/>
      <c r="I353" s="1214">
        <f t="shared" si="217"/>
        <v>0</v>
      </c>
      <c r="J353" s="1216">
        <f t="shared" si="218"/>
        <v>0</v>
      </c>
      <c r="K353" s="1214">
        <f>EAST!K353+WEST!K353+NORTH!K353+SOUTH!K353</f>
        <v>0</v>
      </c>
      <c r="L353" s="1216">
        <f>EAST!L353+WEST!L353+NORTH!L353+SOUTH!L353</f>
        <v>0</v>
      </c>
      <c r="M353" s="1219"/>
      <c r="N353" s="1219"/>
      <c r="O353" s="1220"/>
      <c r="P353" s="1214">
        <f>EAST!P353+WEST!P353+NORTH!P353+SOUTH!P353</f>
        <v>0</v>
      </c>
      <c r="Q353" s="1216">
        <f>EAST!Q353+WEST!Q353+NORTH!Q353+SOUTH!Q353</f>
        <v>0</v>
      </c>
      <c r="R353" s="1214">
        <f>EAST!R353+WEST!R353+NORTH!R353+SOUTH!R353</f>
        <v>0</v>
      </c>
      <c r="S353" s="1216">
        <f>EAST!S353+WEST!S353+NORTH!S353+SOUTH!S353</f>
        <v>0</v>
      </c>
      <c r="T353" s="1214"/>
      <c r="U353" s="1216">
        <v>0</v>
      </c>
      <c r="V353" s="1219"/>
      <c r="W353" s="1219"/>
      <c r="X353" s="1220"/>
      <c r="Y353" s="1211">
        <f>EAST!Y353+WEST!Y353+NORTH!Y353+SOUTH!Y353</f>
        <v>0</v>
      </c>
      <c r="Z353" s="1204">
        <f>EAST!Z353+WEST!Z353+NORTH!Z353+SOUTH!Z353</f>
        <v>0</v>
      </c>
      <c r="AA353" s="1211">
        <f>EAST!AA353+WEST!AA353+NORTH!AA353+SOUTH!AA353</f>
        <v>0</v>
      </c>
      <c r="AB353" s="1204">
        <f>EAST!AB353+WEST!AB353+NORTH!AB353+SOUTH!AB353</f>
        <v>0</v>
      </c>
      <c r="AC353" s="1218"/>
      <c r="AD353" s="1197" t="b">
        <f t="shared" si="219"/>
        <v>1</v>
      </c>
      <c r="AE353" s="1197" t="b">
        <f t="shared" si="216"/>
        <v>1</v>
      </c>
    </row>
    <row r="354" spans="1:31">
      <c r="A354" s="1204">
        <f t="shared" ref="A354:A374" si="239">+A353+0.01</f>
        <v>23.030000000000005</v>
      </c>
      <c r="B354" s="1213" t="s">
        <v>115</v>
      </c>
      <c r="C354" s="1214">
        <f>SUM(EAST:SOUTH!C354)</f>
        <v>0</v>
      </c>
      <c r="D354" s="1215">
        <f>SUM(EAST:SOUTH!D354)</f>
        <v>0</v>
      </c>
      <c r="E354" s="1214">
        <f>SUM(EAST:SOUTH!E354)</f>
        <v>0</v>
      </c>
      <c r="F354" s="1216">
        <f>SUM(EAST:SOUTH!F354)</f>
        <v>0</v>
      </c>
      <c r="G354" s="1217"/>
      <c r="H354" s="1217"/>
      <c r="I354" s="1214">
        <f t="shared" si="217"/>
        <v>0</v>
      </c>
      <c r="J354" s="1216">
        <f t="shared" si="218"/>
        <v>0</v>
      </c>
      <c r="K354" s="1214">
        <f>EAST!K354+WEST!K354+NORTH!K354+SOUTH!K354</f>
        <v>0</v>
      </c>
      <c r="L354" s="1216">
        <f>EAST!L354+WEST!L354+NORTH!L354+SOUTH!L354</f>
        <v>0</v>
      </c>
      <c r="M354" s="1219"/>
      <c r="N354" s="1219"/>
      <c r="O354" s="1220"/>
      <c r="P354" s="1214">
        <f>EAST!P354+WEST!P354+NORTH!P354+SOUTH!P354</f>
        <v>0</v>
      </c>
      <c r="Q354" s="1216">
        <f>EAST!Q354+WEST!Q354+NORTH!Q354+SOUTH!Q354</f>
        <v>0</v>
      </c>
      <c r="R354" s="1214">
        <f>EAST!R354+WEST!R354+NORTH!R354+SOUTH!R354</f>
        <v>0</v>
      </c>
      <c r="S354" s="1216">
        <f>EAST!S354+WEST!S354+NORTH!S354+SOUTH!S354</f>
        <v>0</v>
      </c>
      <c r="T354" s="1214"/>
      <c r="U354" s="1216">
        <v>0</v>
      </c>
      <c r="V354" s="1219"/>
      <c r="W354" s="1219"/>
      <c r="X354" s="1220"/>
      <c r="Y354" s="1211">
        <f>EAST!Y354+WEST!Y354+NORTH!Y354+SOUTH!Y354</f>
        <v>0</v>
      </c>
      <c r="Z354" s="1204">
        <f>EAST!Z354+WEST!Z354+NORTH!Z354+SOUTH!Z354</f>
        <v>0</v>
      </c>
      <c r="AA354" s="1211">
        <f>EAST!AA354+WEST!AA354+NORTH!AA354+SOUTH!AA354</f>
        <v>0</v>
      </c>
      <c r="AB354" s="1204">
        <f>EAST!AB354+WEST!AB354+NORTH!AB354+SOUTH!AB354</f>
        <v>0</v>
      </c>
      <c r="AC354" s="1218"/>
      <c r="AD354" s="1197" t="b">
        <f t="shared" si="219"/>
        <v>1</v>
      </c>
      <c r="AE354" s="1197" t="b">
        <f t="shared" si="216"/>
        <v>1</v>
      </c>
    </row>
    <row r="355" spans="1:31">
      <c r="A355" s="1204">
        <f t="shared" si="239"/>
        <v>23.040000000000006</v>
      </c>
      <c r="B355" s="1213" t="s">
        <v>116</v>
      </c>
      <c r="C355" s="1214">
        <f>SUM(EAST:SOUTH!C355)</f>
        <v>0</v>
      </c>
      <c r="D355" s="1215">
        <f>SUM(EAST:SOUTH!D355)</f>
        <v>0</v>
      </c>
      <c r="E355" s="1214">
        <f>SUM(EAST:SOUTH!E355)</f>
        <v>0</v>
      </c>
      <c r="F355" s="1216">
        <f>SUM(EAST:SOUTH!F355)</f>
        <v>0</v>
      </c>
      <c r="G355" s="1217"/>
      <c r="H355" s="1217"/>
      <c r="I355" s="1214">
        <f t="shared" si="217"/>
        <v>0</v>
      </c>
      <c r="J355" s="1216">
        <f t="shared" si="218"/>
        <v>0</v>
      </c>
      <c r="K355" s="1214">
        <f>EAST!K355+WEST!K355+NORTH!K355+SOUTH!K355</f>
        <v>0</v>
      </c>
      <c r="L355" s="1216">
        <f>EAST!L355+WEST!L355+NORTH!L355+SOUTH!L355</f>
        <v>0</v>
      </c>
      <c r="M355" s="1219"/>
      <c r="N355" s="1219"/>
      <c r="O355" s="1220"/>
      <c r="P355" s="1214">
        <f>EAST!P355+WEST!P355+NORTH!P355+SOUTH!P355</f>
        <v>0</v>
      </c>
      <c r="Q355" s="1216">
        <f>EAST!Q355+WEST!Q355+NORTH!Q355+SOUTH!Q355</f>
        <v>0</v>
      </c>
      <c r="R355" s="1214">
        <f>EAST!R355+WEST!R355+NORTH!R355+SOUTH!R355</f>
        <v>0</v>
      </c>
      <c r="S355" s="1216">
        <f>EAST!S355+WEST!S355+NORTH!S355+SOUTH!S355</f>
        <v>0</v>
      </c>
      <c r="T355" s="1214"/>
      <c r="U355" s="1216">
        <v>0</v>
      </c>
      <c r="V355" s="1219"/>
      <c r="W355" s="1219"/>
      <c r="X355" s="1220"/>
      <c r="Y355" s="1211">
        <f>EAST!Y355+WEST!Y355+NORTH!Y355+SOUTH!Y355</f>
        <v>0</v>
      </c>
      <c r="Z355" s="1204">
        <f>EAST!Z355+WEST!Z355+NORTH!Z355+SOUTH!Z355</f>
        <v>0</v>
      </c>
      <c r="AA355" s="1211">
        <f>EAST!AA355+WEST!AA355+NORTH!AA355+SOUTH!AA355</f>
        <v>0</v>
      </c>
      <c r="AB355" s="1204">
        <f>EAST!AB355+WEST!AB355+NORTH!AB355+SOUTH!AB355</f>
        <v>0</v>
      </c>
      <c r="AC355" s="1218"/>
      <c r="AD355" s="1197" t="b">
        <f t="shared" si="219"/>
        <v>1</v>
      </c>
      <c r="AE355" s="1197" t="b">
        <f t="shared" si="216"/>
        <v>1</v>
      </c>
    </row>
    <row r="356" spans="1:31" ht="39">
      <c r="A356" s="1204">
        <f t="shared" si="239"/>
        <v>23.050000000000008</v>
      </c>
      <c r="B356" s="1213" t="s">
        <v>117</v>
      </c>
      <c r="C356" s="1214">
        <f>SUM(EAST:SOUTH!C356)</f>
        <v>0</v>
      </c>
      <c r="D356" s="1215">
        <f>SUM(EAST:SOUTH!D356)</f>
        <v>0</v>
      </c>
      <c r="E356" s="1214">
        <f>SUM(EAST:SOUTH!E356)</f>
        <v>0</v>
      </c>
      <c r="F356" s="1216">
        <f>SUM(EAST:SOUTH!F356)</f>
        <v>0</v>
      </c>
      <c r="G356" s="1217"/>
      <c r="H356" s="1217"/>
      <c r="I356" s="1214">
        <f t="shared" si="217"/>
        <v>0</v>
      </c>
      <c r="J356" s="1216">
        <f t="shared" si="218"/>
        <v>0</v>
      </c>
      <c r="K356" s="1214">
        <f>EAST!K356+WEST!K356+NORTH!K356+SOUTH!K356</f>
        <v>0</v>
      </c>
      <c r="L356" s="1216">
        <f>EAST!L356+WEST!L356+NORTH!L356+SOUTH!L356</f>
        <v>0</v>
      </c>
      <c r="M356" s="1219"/>
      <c r="N356" s="1219"/>
      <c r="O356" s="1220"/>
      <c r="P356" s="1214">
        <f>EAST!P356+WEST!P356+NORTH!P356+SOUTH!P356</f>
        <v>0</v>
      </c>
      <c r="Q356" s="1216">
        <f>EAST!Q356+WEST!Q356+NORTH!Q356+SOUTH!Q356</f>
        <v>0</v>
      </c>
      <c r="R356" s="1214">
        <f>EAST!R356+WEST!R356+NORTH!R356+SOUTH!R356</f>
        <v>0</v>
      </c>
      <c r="S356" s="1216">
        <f>EAST!S356+WEST!S356+NORTH!S356+SOUTH!S356</f>
        <v>0</v>
      </c>
      <c r="T356" s="1214"/>
      <c r="U356" s="1216">
        <v>0</v>
      </c>
      <c r="V356" s="1219"/>
      <c r="W356" s="1219"/>
      <c r="X356" s="1220"/>
      <c r="Y356" s="1211">
        <f>EAST!Y356+WEST!Y356+NORTH!Y356+SOUTH!Y356</f>
        <v>0</v>
      </c>
      <c r="Z356" s="1204">
        <f>EAST!Z356+WEST!Z356+NORTH!Z356+SOUTH!Z356</f>
        <v>0</v>
      </c>
      <c r="AA356" s="1211">
        <f>EAST!AA356+WEST!AA356+NORTH!AA356+SOUTH!AA356</f>
        <v>0</v>
      </c>
      <c r="AB356" s="1204">
        <f>EAST!AB356+WEST!AB356+NORTH!AB356+SOUTH!AB356</f>
        <v>0</v>
      </c>
      <c r="AC356" s="1218"/>
      <c r="AD356" s="1197" t="b">
        <f t="shared" si="219"/>
        <v>1</v>
      </c>
      <c r="AE356" s="1197" t="b">
        <f t="shared" si="216"/>
        <v>1</v>
      </c>
    </row>
    <row r="357" spans="1:31" ht="39">
      <c r="A357" s="1204">
        <f t="shared" si="239"/>
        <v>23.060000000000009</v>
      </c>
      <c r="B357" s="1213" t="s">
        <v>118</v>
      </c>
      <c r="C357" s="1214">
        <f>SUM(EAST:SOUTH!C357)</f>
        <v>2</v>
      </c>
      <c r="D357" s="1215">
        <f>SUM(EAST:SOUTH!D357)</f>
        <v>48.33</v>
      </c>
      <c r="E357" s="1214">
        <f>SUM(EAST:SOUTH!E357)</f>
        <v>2</v>
      </c>
      <c r="F357" s="1216">
        <f>SUM(EAST:SOUTH!F357)</f>
        <v>48.33</v>
      </c>
      <c r="G357" s="1217">
        <f t="shared" si="226"/>
        <v>1</v>
      </c>
      <c r="H357" s="1217">
        <f t="shared" si="227"/>
        <v>1</v>
      </c>
      <c r="I357" s="1214">
        <f t="shared" si="217"/>
        <v>0</v>
      </c>
      <c r="J357" s="1216">
        <f t="shared" si="218"/>
        <v>0</v>
      </c>
      <c r="K357" s="1214">
        <f>C357-E357</f>
        <v>0</v>
      </c>
      <c r="L357" s="1216">
        <f>D357-F357</f>
        <v>0</v>
      </c>
      <c r="M357" s="1219"/>
      <c r="N357" s="1219"/>
      <c r="O357" s="1220">
        <v>8.84</v>
      </c>
      <c r="P357" s="1214">
        <f>EAST!P357+WEST!P357+NORTH!P357+SOUTH!P357</f>
        <v>1</v>
      </c>
      <c r="Q357" s="1216">
        <f>EAST!Q357+WEST!Q357+NORTH!Q357+SOUTH!Q357</f>
        <v>8.84</v>
      </c>
      <c r="R357" s="1214">
        <f>EAST!R357+WEST!R357+NORTH!R357+SOUTH!R357</f>
        <v>1</v>
      </c>
      <c r="S357" s="1216">
        <f>EAST!S357+WEST!S357+NORTH!S357+SOUTH!S357</f>
        <v>8.84</v>
      </c>
      <c r="T357" s="1214"/>
      <c r="U357" s="1216">
        <v>0</v>
      </c>
      <c r="V357" s="1219"/>
      <c r="W357" s="1219"/>
      <c r="X357" s="1220">
        <f>O357</f>
        <v>8.84</v>
      </c>
      <c r="Y357" s="1211">
        <f>EAST!Y357+WEST!Y357+NORTH!Y357+SOUTH!Y357</f>
        <v>1</v>
      </c>
      <c r="Z357" s="1204">
        <f>EAST!Z357+WEST!Z357+NORTH!Z357+SOUTH!Z357</f>
        <v>8.84</v>
      </c>
      <c r="AA357" s="1211">
        <f>EAST!AA357+WEST!AA357+NORTH!AA357+SOUTH!AA357</f>
        <v>1</v>
      </c>
      <c r="AB357" s="1204">
        <f>EAST!AB357+WEST!AB357+NORTH!AB357+SOUTH!AB357</f>
        <v>8.84</v>
      </c>
      <c r="AC357" s="1218" t="s">
        <v>771</v>
      </c>
      <c r="AD357" s="1197" t="b">
        <f t="shared" si="219"/>
        <v>1</v>
      </c>
      <c r="AE357" s="1197" t="b">
        <f t="shared" si="216"/>
        <v>1</v>
      </c>
    </row>
    <row r="358" spans="1:31" ht="39">
      <c r="A358" s="1204">
        <f t="shared" si="239"/>
        <v>23.070000000000011</v>
      </c>
      <c r="B358" s="1213" t="s">
        <v>119</v>
      </c>
      <c r="C358" s="1214">
        <f>SUM(EAST:SOUTH!C358)</f>
        <v>0</v>
      </c>
      <c r="D358" s="1215">
        <f>SUM(EAST:SOUTH!D358)</f>
        <v>0</v>
      </c>
      <c r="E358" s="1214">
        <f>SUM(EAST:SOUTH!E358)</f>
        <v>0</v>
      </c>
      <c r="F358" s="1216">
        <f>SUM(EAST:SOUTH!F358)</f>
        <v>0</v>
      </c>
      <c r="G358" s="1217"/>
      <c r="H358" s="1217"/>
      <c r="I358" s="1214">
        <f t="shared" si="217"/>
        <v>0</v>
      </c>
      <c r="J358" s="1216">
        <f t="shared" si="218"/>
        <v>0</v>
      </c>
      <c r="K358" s="1214">
        <f>EAST!K358+WEST!K358+NORTH!K358+SOUTH!K358</f>
        <v>0</v>
      </c>
      <c r="L358" s="1216">
        <f>EAST!L358+WEST!L358+NORTH!L358+SOUTH!L358</f>
        <v>0</v>
      </c>
      <c r="M358" s="1219"/>
      <c r="N358" s="1219"/>
      <c r="O358" s="1220"/>
      <c r="P358" s="1214">
        <f>EAST!P358+WEST!P358+NORTH!P358+SOUTH!P358</f>
        <v>0</v>
      </c>
      <c r="Q358" s="1216">
        <f>EAST!Q358+WEST!Q358+NORTH!Q358+SOUTH!Q358</f>
        <v>0</v>
      </c>
      <c r="R358" s="1214">
        <f>EAST!R358+WEST!R358+NORTH!R358+SOUTH!R358</f>
        <v>0</v>
      </c>
      <c r="S358" s="1216">
        <f>EAST!S358+WEST!S358+NORTH!S358+SOUTH!S358</f>
        <v>0</v>
      </c>
      <c r="T358" s="1214"/>
      <c r="U358" s="1216">
        <v>0</v>
      </c>
      <c r="V358" s="1219"/>
      <c r="W358" s="1219"/>
      <c r="X358" s="1220"/>
      <c r="Y358" s="1211">
        <f>EAST!Y358+WEST!Y358+NORTH!Y358+SOUTH!Y358</f>
        <v>0</v>
      </c>
      <c r="Z358" s="1204">
        <f>EAST!Z358+WEST!Z358+NORTH!Z358+SOUTH!Z358</f>
        <v>0</v>
      </c>
      <c r="AA358" s="1211">
        <f>EAST!AA358+WEST!AA358+NORTH!AA358+SOUTH!AA358</f>
        <v>0</v>
      </c>
      <c r="AB358" s="1204">
        <f>EAST!AB358+WEST!AB358+NORTH!AB358+SOUTH!AB358</f>
        <v>0</v>
      </c>
      <c r="AC358" s="1218"/>
      <c r="AD358" s="1197" t="b">
        <f t="shared" si="219"/>
        <v>1</v>
      </c>
      <c r="AE358" s="1197" t="b">
        <f t="shared" si="216"/>
        <v>1</v>
      </c>
    </row>
    <row r="359" spans="1:31" ht="39">
      <c r="A359" s="1204">
        <f t="shared" si="239"/>
        <v>23.080000000000013</v>
      </c>
      <c r="B359" s="1213" t="s">
        <v>120</v>
      </c>
      <c r="C359" s="1214">
        <f>SUM(EAST:SOUTH!C359)</f>
        <v>0</v>
      </c>
      <c r="D359" s="1215">
        <f>SUM(EAST:SOUTH!D359)</f>
        <v>0</v>
      </c>
      <c r="E359" s="1214">
        <f>SUM(EAST:SOUTH!E359)</f>
        <v>0</v>
      </c>
      <c r="F359" s="1216">
        <f>SUM(EAST:SOUTH!F359)</f>
        <v>0</v>
      </c>
      <c r="G359" s="1217"/>
      <c r="H359" s="1217"/>
      <c r="I359" s="1214">
        <f t="shared" si="217"/>
        <v>0</v>
      </c>
      <c r="J359" s="1216">
        <f t="shared" si="218"/>
        <v>0</v>
      </c>
      <c r="K359" s="1214">
        <f>EAST!K359+WEST!K359+NORTH!K359+SOUTH!K359</f>
        <v>0</v>
      </c>
      <c r="L359" s="1216">
        <f>EAST!L359+WEST!L359+NORTH!L359+SOUTH!L359</f>
        <v>0</v>
      </c>
      <c r="M359" s="1219"/>
      <c r="N359" s="1219"/>
      <c r="O359" s="1220">
        <v>8.84</v>
      </c>
      <c r="P359" s="1214">
        <f>EAST!P359+WEST!P359+NORTH!P359+SOUTH!P359</f>
        <v>0</v>
      </c>
      <c r="Q359" s="1216">
        <f>EAST!Q359+WEST!Q359+NORTH!Q359+SOUTH!Q359</f>
        <v>0</v>
      </c>
      <c r="R359" s="1214">
        <f>EAST!R359+WEST!R359+NORTH!R359+SOUTH!R359</f>
        <v>0</v>
      </c>
      <c r="S359" s="1216">
        <f>EAST!S359+WEST!S359+NORTH!S359+SOUTH!S359</f>
        <v>0</v>
      </c>
      <c r="T359" s="1214"/>
      <c r="U359" s="1216">
        <v>0</v>
      </c>
      <c r="V359" s="1219"/>
      <c r="W359" s="1219"/>
      <c r="X359" s="1220">
        <v>8.84</v>
      </c>
      <c r="Y359" s="1211">
        <f>EAST!Y359+WEST!Y359+NORTH!Y359+SOUTH!Y359</f>
        <v>0</v>
      </c>
      <c r="Z359" s="1204">
        <f>EAST!Z359+WEST!Z359+NORTH!Z359+SOUTH!Z359</f>
        <v>0</v>
      </c>
      <c r="AA359" s="1211">
        <f>EAST!AA359+WEST!AA359+NORTH!AA359+SOUTH!AA359</f>
        <v>0</v>
      </c>
      <c r="AB359" s="1204">
        <f>EAST!AB359+WEST!AB359+NORTH!AB359+SOUTH!AB359</f>
        <v>0</v>
      </c>
      <c r="AC359" s="1218"/>
      <c r="AD359" s="1197" t="b">
        <f t="shared" si="219"/>
        <v>1</v>
      </c>
      <c r="AE359" s="1197" t="b">
        <f t="shared" si="216"/>
        <v>1</v>
      </c>
    </row>
    <row r="360" spans="1:31" ht="39">
      <c r="A360" s="1204">
        <v>23.09</v>
      </c>
      <c r="B360" s="1213" t="s">
        <v>300</v>
      </c>
      <c r="C360" s="1214">
        <f>SUM(EAST:SOUTH!C360)</f>
        <v>0</v>
      </c>
      <c r="D360" s="1215">
        <f>SUM(EAST:SOUTH!D360)</f>
        <v>0</v>
      </c>
      <c r="E360" s="1214">
        <f>SUM(EAST:SOUTH!E360)</f>
        <v>0</v>
      </c>
      <c r="F360" s="1216">
        <f>SUM(EAST:SOUTH!F360)</f>
        <v>0</v>
      </c>
      <c r="G360" s="1217"/>
      <c r="H360" s="1217"/>
      <c r="I360" s="1214">
        <f t="shared" si="217"/>
        <v>0</v>
      </c>
      <c r="J360" s="1216">
        <f t="shared" si="218"/>
        <v>0</v>
      </c>
      <c r="K360" s="1214">
        <f>EAST!K360+WEST!K360+NORTH!K360+SOUTH!K360</f>
        <v>0</v>
      </c>
      <c r="L360" s="1216">
        <f>EAST!L360+WEST!L360+NORTH!L360+SOUTH!L360</f>
        <v>0</v>
      </c>
      <c r="M360" s="1219"/>
      <c r="N360" s="1219"/>
      <c r="O360" s="1220"/>
      <c r="P360" s="1214">
        <f>EAST!P360+WEST!P360+NORTH!P360+SOUTH!P360</f>
        <v>0</v>
      </c>
      <c r="Q360" s="1216">
        <f>EAST!Q360+WEST!Q360+NORTH!Q360+SOUTH!Q360</f>
        <v>0</v>
      </c>
      <c r="R360" s="1214">
        <f>EAST!R360+WEST!R360+NORTH!R360+SOUTH!R360</f>
        <v>0</v>
      </c>
      <c r="S360" s="1216">
        <f>EAST!S360+WEST!S360+NORTH!S360+SOUTH!S360</f>
        <v>0</v>
      </c>
      <c r="T360" s="1214"/>
      <c r="U360" s="1216">
        <v>0</v>
      </c>
      <c r="V360" s="1219"/>
      <c r="W360" s="1219"/>
      <c r="X360" s="1220"/>
      <c r="Y360" s="1211">
        <f>EAST!Y360+WEST!Y360+NORTH!Y360+SOUTH!Y360</f>
        <v>0</v>
      </c>
      <c r="Z360" s="1204">
        <f>EAST!Z360+WEST!Z360+NORTH!Z360+SOUTH!Z360</f>
        <v>0</v>
      </c>
      <c r="AA360" s="1211">
        <f>EAST!AA360+WEST!AA360+NORTH!AA360+SOUTH!AA360</f>
        <v>0</v>
      </c>
      <c r="AB360" s="1204">
        <f>EAST!AB360+WEST!AB360+NORTH!AB360+SOUTH!AB360</f>
        <v>0</v>
      </c>
      <c r="AC360" s="1218"/>
      <c r="AD360" s="1197" t="b">
        <f t="shared" si="219"/>
        <v>1</v>
      </c>
      <c r="AE360" s="1197" t="b">
        <f t="shared" si="216"/>
        <v>1</v>
      </c>
    </row>
    <row r="361" spans="1:31" ht="39">
      <c r="A361" s="1204">
        <f>+A360+0.01</f>
        <v>23.1</v>
      </c>
      <c r="B361" s="1213" t="s">
        <v>327</v>
      </c>
      <c r="C361" s="1214">
        <f>SUM(EAST:SOUTH!C361)</f>
        <v>0</v>
      </c>
      <c r="D361" s="1215">
        <f>SUM(EAST:SOUTH!D361)</f>
        <v>212.67000000000002</v>
      </c>
      <c r="E361" s="1214">
        <f>SUM(EAST:SOUTH!E361)</f>
        <v>0</v>
      </c>
      <c r="F361" s="1216">
        <f>SUM(EAST:SOUTH!F361)</f>
        <v>92.34</v>
      </c>
      <c r="G361" s="1217"/>
      <c r="H361" s="1217">
        <f t="shared" si="227"/>
        <v>0.43419382141345747</v>
      </c>
      <c r="I361" s="1214">
        <f t="shared" si="217"/>
        <v>0</v>
      </c>
      <c r="J361" s="1216">
        <f t="shared" si="218"/>
        <v>120.33000000000001</v>
      </c>
      <c r="K361" s="1214">
        <f t="shared" ref="K361:K363" si="240">C361-E361</f>
        <v>0</v>
      </c>
      <c r="L361" s="1216">
        <f t="shared" ref="L361:L363" si="241">D361-F361</f>
        <v>120.33000000000001</v>
      </c>
      <c r="M361" s="1219"/>
      <c r="N361" s="1219"/>
      <c r="O361" s="1220">
        <v>3</v>
      </c>
      <c r="P361" s="1214">
        <f>EAST!P361+WEST!P361+NORTH!P361+SOUTH!P361</f>
        <v>2</v>
      </c>
      <c r="Q361" s="1216">
        <f>EAST!Q361+WEST!Q361+NORTH!Q361+SOUTH!Q361</f>
        <v>6</v>
      </c>
      <c r="R361" s="1214">
        <f>EAST!R361+WEST!R361+NORTH!R361+SOUTH!R361</f>
        <v>2</v>
      </c>
      <c r="S361" s="1216">
        <f>EAST!S361+WEST!S361+NORTH!S361+SOUTH!S361</f>
        <v>126.33000000000001</v>
      </c>
      <c r="T361" s="1214"/>
      <c r="U361" s="1216">
        <v>120.33000000000001</v>
      </c>
      <c r="V361" s="1219"/>
      <c r="W361" s="1219"/>
      <c r="X361" s="1220">
        <f>O361</f>
        <v>3</v>
      </c>
      <c r="Y361" s="1211">
        <f>EAST!Y361+WEST!Y361+NORTH!Y361+SOUTH!Y361</f>
        <v>2</v>
      </c>
      <c r="Z361" s="1204">
        <f>EAST!Z361+WEST!Z361+NORTH!Z361+SOUTH!Z361</f>
        <v>6</v>
      </c>
      <c r="AA361" s="1211">
        <f>EAST!AA361+WEST!AA361+NORTH!AA361+SOUTH!AA361</f>
        <v>2</v>
      </c>
      <c r="AB361" s="1204">
        <f>EAST!AB361+WEST!AB361+NORTH!AB361+SOUTH!AB361</f>
        <v>126.33000000000001</v>
      </c>
      <c r="AC361" s="1218" t="s">
        <v>771</v>
      </c>
      <c r="AD361" s="1197" t="b">
        <f t="shared" si="219"/>
        <v>1</v>
      </c>
      <c r="AE361" s="1197" t="b">
        <f t="shared" si="216"/>
        <v>1</v>
      </c>
    </row>
    <row r="362" spans="1:31" ht="39">
      <c r="A362" s="1204">
        <f t="shared" si="239"/>
        <v>23.110000000000003</v>
      </c>
      <c r="B362" s="1213" t="s">
        <v>121</v>
      </c>
      <c r="C362" s="1214">
        <f>SUM(EAST:SOUTH!C362)</f>
        <v>0</v>
      </c>
      <c r="D362" s="1215">
        <f>SUM(EAST:SOUTH!D362)</f>
        <v>90</v>
      </c>
      <c r="E362" s="1214">
        <f>SUM(EAST:SOUTH!E362)</f>
        <v>0</v>
      </c>
      <c r="F362" s="1216">
        <f>SUM(EAST:SOUTH!F362)</f>
        <v>19</v>
      </c>
      <c r="G362" s="1217"/>
      <c r="H362" s="1217">
        <f t="shared" si="227"/>
        <v>0.21111111111111111</v>
      </c>
      <c r="I362" s="1214">
        <f t="shared" si="217"/>
        <v>0</v>
      </c>
      <c r="J362" s="1216">
        <f t="shared" si="218"/>
        <v>71</v>
      </c>
      <c r="K362" s="1214">
        <f t="shared" si="240"/>
        <v>0</v>
      </c>
      <c r="L362" s="1216">
        <f t="shared" si="241"/>
        <v>71</v>
      </c>
      <c r="M362" s="1219"/>
      <c r="N362" s="1219"/>
      <c r="O362" s="1220">
        <v>3</v>
      </c>
      <c r="P362" s="1214">
        <f>EAST!P362+WEST!P362+NORTH!P362+SOUTH!P362</f>
        <v>1</v>
      </c>
      <c r="Q362" s="1216">
        <f>EAST!Q362+WEST!Q362+NORTH!Q362+SOUTH!Q362</f>
        <v>3</v>
      </c>
      <c r="R362" s="1214">
        <f>EAST!R362+WEST!R362+NORTH!R362+SOUTH!R362</f>
        <v>1</v>
      </c>
      <c r="S362" s="1216">
        <f>EAST!S362+WEST!S362+NORTH!S362+SOUTH!S362</f>
        <v>74</v>
      </c>
      <c r="T362" s="1214"/>
      <c r="U362" s="1216">
        <v>71</v>
      </c>
      <c r="V362" s="1219"/>
      <c r="W362" s="1219"/>
      <c r="X362" s="1220">
        <f>O362</f>
        <v>3</v>
      </c>
      <c r="Y362" s="1211">
        <f>EAST!Y362+WEST!Y362+NORTH!Y362+SOUTH!Y362</f>
        <v>1</v>
      </c>
      <c r="Z362" s="1204">
        <f>EAST!Z362+WEST!Z362+NORTH!Z362+SOUTH!Z362</f>
        <v>3</v>
      </c>
      <c r="AA362" s="1211">
        <f>EAST!AA362+WEST!AA362+NORTH!AA362+SOUTH!AA362</f>
        <v>1</v>
      </c>
      <c r="AB362" s="1204">
        <f>EAST!AB362+WEST!AB362+NORTH!AB362+SOUTH!AB362</f>
        <v>74</v>
      </c>
      <c r="AC362" s="1218" t="s">
        <v>771</v>
      </c>
      <c r="AD362" s="1197" t="b">
        <f t="shared" si="219"/>
        <v>1</v>
      </c>
      <c r="AE362" s="1197" t="b">
        <f t="shared" si="216"/>
        <v>1</v>
      </c>
    </row>
    <row r="363" spans="1:31" ht="39">
      <c r="A363" s="1204">
        <f t="shared" si="239"/>
        <v>23.120000000000005</v>
      </c>
      <c r="B363" s="1213" t="s">
        <v>272</v>
      </c>
      <c r="C363" s="1214">
        <f>SUM(EAST:SOUTH!C363)</f>
        <v>0</v>
      </c>
      <c r="D363" s="1215">
        <f>SUM(EAST:SOUTH!D363)</f>
        <v>93</v>
      </c>
      <c r="E363" s="1214">
        <f>SUM(EAST:SOUTH!E363)</f>
        <v>0</v>
      </c>
      <c r="F363" s="1216">
        <f>SUM(EAST:SOUTH!F363)</f>
        <v>62</v>
      </c>
      <c r="G363" s="1217"/>
      <c r="H363" s="1217">
        <f t="shared" si="227"/>
        <v>0.66666666666666663</v>
      </c>
      <c r="I363" s="1214">
        <f t="shared" si="217"/>
        <v>0</v>
      </c>
      <c r="J363" s="1216">
        <f t="shared" si="218"/>
        <v>31</v>
      </c>
      <c r="K363" s="1214">
        <f t="shared" si="240"/>
        <v>0</v>
      </c>
      <c r="L363" s="1216">
        <f t="shared" si="241"/>
        <v>31</v>
      </c>
      <c r="M363" s="1219"/>
      <c r="N363" s="1219"/>
      <c r="O363" s="1220">
        <v>1.5</v>
      </c>
      <c r="P363" s="1214">
        <f>EAST!P363+WEST!P363+NORTH!P363+SOUTH!P363</f>
        <v>0</v>
      </c>
      <c r="Q363" s="1216">
        <f>EAST!Q363+WEST!Q363+NORTH!Q363+SOUTH!Q363</f>
        <v>0</v>
      </c>
      <c r="R363" s="1214">
        <f>EAST!R363+WEST!R363+NORTH!R363+SOUTH!R363</f>
        <v>0</v>
      </c>
      <c r="S363" s="1216">
        <f>EAST!S363+WEST!S363+NORTH!S363+SOUTH!S363</f>
        <v>31</v>
      </c>
      <c r="T363" s="1214"/>
      <c r="U363" s="1216">
        <v>31</v>
      </c>
      <c r="V363" s="1219"/>
      <c r="W363" s="1219"/>
      <c r="X363" s="1220">
        <v>1.5</v>
      </c>
      <c r="Y363" s="1211">
        <f>EAST!Y363+WEST!Y363+NORTH!Y363+SOUTH!Y363</f>
        <v>0</v>
      </c>
      <c r="Z363" s="1204">
        <f>EAST!Z363+WEST!Z363+NORTH!Z363+SOUTH!Z363</f>
        <v>0</v>
      </c>
      <c r="AA363" s="1211">
        <f>EAST!AA363+WEST!AA363+NORTH!AA363+SOUTH!AA363</f>
        <v>0</v>
      </c>
      <c r="AB363" s="1204">
        <f>EAST!AB363+WEST!AB363+NORTH!AB363+SOUTH!AB363</f>
        <v>31</v>
      </c>
      <c r="AC363" s="1218" t="s">
        <v>771</v>
      </c>
      <c r="AD363" s="1197" t="b">
        <f t="shared" si="219"/>
        <v>1</v>
      </c>
      <c r="AE363" s="1197" t="b">
        <f t="shared" si="216"/>
        <v>1</v>
      </c>
    </row>
    <row r="364" spans="1:31">
      <c r="A364" s="1204">
        <f t="shared" si="239"/>
        <v>23.130000000000006</v>
      </c>
      <c r="B364" s="1213" t="s">
        <v>296</v>
      </c>
      <c r="C364" s="1214">
        <f>SUM(EAST:SOUTH!C364)</f>
        <v>108</v>
      </c>
      <c r="D364" s="1215">
        <f>SUM(EAST:SOUTH!D364)</f>
        <v>54</v>
      </c>
      <c r="E364" s="1214">
        <f>SUM(EAST:SOUTH!E364)</f>
        <v>108</v>
      </c>
      <c r="F364" s="1216">
        <f>SUM(EAST:SOUTH!F364)</f>
        <v>54</v>
      </c>
      <c r="G364" s="1217"/>
      <c r="H364" s="1217"/>
      <c r="I364" s="1214">
        <f t="shared" si="217"/>
        <v>0</v>
      </c>
      <c r="J364" s="1216">
        <f t="shared" si="218"/>
        <v>0</v>
      </c>
      <c r="K364" s="1214">
        <f>EAST!K364+WEST!K364+NORTH!K364+SOUTH!K364</f>
        <v>0</v>
      </c>
      <c r="L364" s="1216">
        <f>EAST!L364+WEST!L364+NORTH!L364+SOUTH!L364</f>
        <v>0</v>
      </c>
      <c r="M364" s="1219"/>
      <c r="N364" s="1219"/>
      <c r="O364" s="1220">
        <v>0.5</v>
      </c>
      <c r="P364" s="1214">
        <f>EAST!P364+WEST!P364+NORTH!P364+SOUTH!P364</f>
        <v>0</v>
      </c>
      <c r="Q364" s="1216">
        <f>EAST!Q364+WEST!Q364+NORTH!Q364+SOUTH!Q364</f>
        <v>0</v>
      </c>
      <c r="R364" s="1214">
        <f>EAST!R364+WEST!R364+NORTH!R364+SOUTH!R364</f>
        <v>0</v>
      </c>
      <c r="S364" s="1216">
        <f>EAST!S364+WEST!S364+NORTH!S364+SOUTH!S364</f>
        <v>0</v>
      </c>
      <c r="T364" s="1214"/>
      <c r="U364" s="1216">
        <v>0</v>
      </c>
      <c r="V364" s="1219"/>
      <c r="W364" s="1219"/>
      <c r="X364" s="1220">
        <v>0.5</v>
      </c>
      <c r="Y364" s="1211">
        <f>EAST!Y364+WEST!Y364+NORTH!Y364+SOUTH!Y364</f>
        <v>0</v>
      </c>
      <c r="Z364" s="1204">
        <f>EAST!Z364+WEST!Z364+NORTH!Z364+SOUTH!Z364</f>
        <v>0</v>
      </c>
      <c r="AA364" s="1211">
        <f>EAST!AA364+WEST!AA364+NORTH!AA364+SOUTH!AA364</f>
        <v>0</v>
      </c>
      <c r="AB364" s="1204">
        <f>EAST!AB364+WEST!AB364+NORTH!AB364+SOUTH!AB364</f>
        <v>0</v>
      </c>
      <c r="AC364" s="1218"/>
      <c r="AD364" s="1197" t="b">
        <f t="shared" si="219"/>
        <v>1</v>
      </c>
      <c r="AE364" s="1197" t="b">
        <f t="shared" si="216"/>
        <v>1</v>
      </c>
    </row>
    <row r="365" spans="1:31">
      <c r="A365" s="1204">
        <f t="shared" si="239"/>
        <v>23.140000000000008</v>
      </c>
      <c r="B365" s="1213" t="s">
        <v>122</v>
      </c>
      <c r="C365" s="1214">
        <f>SUM(EAST:SOUTH!C365)</f>
        <v>0</v>
      </c>
      <c r="D365" s="1215">
        <f>SUM(EAST:SOUTH!D365)</f>
        <v>0</v>
      </c>
      <c r="E365" s="1214">
        <f>SUM(EAST:SOUTH!E365)</f>
        <v>0</v>
      </c>
      <c r="F365" s="1216">
        <f>SUM(EAST:SOUTH!F365)</f>
        <v>0</v>
      </c>
      <c r="G365" s="1217"/>
      <c r="H365" s="1217"/>
      <c r="I365" s="1214">
        <f t="shared" si="217"/>
        <v>0</v>
      </c>
      <c r="J365" s="1216">
        <f t="shared" si="218"/>
        <v>0</v>
      </c>
      <c r="K365" s="1214">
        <f>EAST!K365+WEST!K365+NORTH!K365+SOUTH!K365</f>
        <v>0</v>
      </c>
      <c r="L365" s="1216">
        <f>EAST!L365+WEST!L365+NORTH!L365+SOUTH!L365</f>
        <v>0</v>
      </c>
      <c r="M365" s="1219"/>
      <c r="N365" s="1219"/>
      <c r="O365" s="1220">
        <v>0.02</v>
      </c>
      <c r="P365" s="1214">
        <f>EAST!P365+WEST!P365+NORTH!P365+SOUTH!P365</f>
        <v>0</v>
      </c>
      <c r="Q365" s="1216">
        <f>EAST!Q365+WEST!Q365+NORTH!Q365+SOUTH!Q365</f>
        <v>0</v>
      </c>
      <c r="R365" s="1214">
        <f>EAST!R365+WEST!R365+NORTH!R365+SOUTH!R365</f>
        <v>0</v>
      </c>
      <c r="S365" s="1216">
        <f>EAST!S365+WEST!S365+NORTH!S365+SOUTH!S365</f>
        <v>0</v>
      </c>
      <c r="T365" s="1214"/>
      <c r="U365" s="1216">
        <v>0</v>
      </c>
      <c r="V365" s="1219"/>
      <c r="W365" s="1219"/>
      <c r="X365" s="1220">
        <v>0.02</v>
      </c>
      <c r="Y365" s="1211">
        <f>EAST!Y365+WEST!Y365+NORTH!Y365+SOUTH!Y365</f>
        <v>0</v>
      </c>
      <c r="Z365" s="1204">
        <f>EAST!Z365+WEST!Z365+NORTH!Z365+SOUTH!Z365</f>
        <v>0</v>
      </c>
      <c r="AA365" s="1211">
        <f>EAST!AA365+WEST!AA365+NORTH!AA365+SOUTH!AA365</f>
        <v>0</v>
      </c>
      <c r="AB365" s="1204">
        <f>EAST!AB365+WEST!AB365+NORTH!AB365+SOUTH!AB365</f>
        <v>0</v>
      </c>
      <c r="AC365" s="1218"/>
      <c r="AD365" s="1197" t="b">
        <f t="shared" si="219"/>
        <v>1</v>
      </c>
      <c r="AE365" s="1197" t="b">
        <f t="shared" si="216"/>
        <v>1</v>
      </c>
    </row>
    <row r="366" spans="1:31">
      <c r="A366" s="1204">
        <f t="shared" si="239"/>
        <v>23.150000000000009</v>
      </c>
      <c r="B366" s="1222" t="s">
        <v>123</v>
      </c>
      <c r="C366" s="1214">
        <f>SUM(EAST:SOUTH!C366)</f>
        <v>0</v>
      </c>
      <c r="D366" s="1215">
        <f>SUM(EAST:SOUTH!D366)</f>
        <v>0</v>
      </c>
      <c r="E366" s="1214">
        <f>SUM(EAST:SOUTH!E366)</f>
        <v>0</v>
      </c>
      <c r="F366" s="1216">
        <f>SUM(EAST:SOUTH!F366)</f>
        <v>0</v>
      </c>
      <c r="G366" s="1217"/>
      <c r="H366" s="1217"/>
      <c r="I366" s="1214">
        <f t="shared" si="217"/>
        <v>0</v>
      </c>
      <c r="J366" s="1216">
        <f t="shared" si="218"/>
        <v>0</v>
      </c>
      <c r="K366" s="1214">
        <f>EAST!K366+WEST!K366+NORTH!K366+SOUTH!K366</f>
        <v>0</v>
      </c>
      <c r="L366" s="1216">
        <f>EAST!L366+WEST!L366+NORTH!L366+SOUTH!L366</f>
        <v>0</v>
      </c>
      <c r="M366" s="1223"/>
      <c r="N366" s="1223"/>
      <c r="O366" s="1220">
        <v>0.5</v>
      </c>
      <c r="P366" s="1214">
        <f>EAST!P366+WEST!P366+NORTH!P366+SOUTH!P366</f>
        <v>138</v>
      </c>
      <c r="Q366" s="1216">
        <f>EAST!Q366+WEST!Q366+NORTH!Q366+SOUTH!Q366</f>
        <v>69</v>
      </c>
      <c r="R366" s="1214">
        <f>EAST!R366+WEST!R366+NORTH!R366+SOUTH!R366</f>
        <v>138</v>
      </c>
      <c r="S366" s="1216">
        <f>EAST!S366+WEST!S366+NORTH!S366+SOUTH!S366</f>
        <v>69</v>
      </c>
      <c r="T366" s="1214"/>
      <c r="U366" s="1216">
        <v>0</v>
      </c>
      <c r="V366" s="1223"/>
      <c r="W366" s="1223"/>
      <c r="X366" s="1220">
        <v>0.5</v>
      </c>
      <c r="Y366" s="1211">
        <f>EAST!Y366+WEST!Y366+NORTH!Y366+SOUTH!Y366</f>
        <v>0</v>
      </c>
      <c r="Z366" s="1204">
        <f>EAST!Z366+WEST!Z366+NORTH!Z366+SOUTH!Z366</f>
        <v>0</v>
      </c>
      <c r="AA366" s="1211">
        <f>EAST!AA366+WEST!AA366+NORTH!AA366+SOUTH!AA366</f>
        <v>0</v>
      </c>
      <c r="AB366" s="1204">
        <f>EAST!AB366+WEST!AB366+NORTH!AB366+SOUTH!AB366</f>
        <v>0</v>
      </c>
      <c r="AC366" s="1218"/>
      <c r="AD366" s="1197" t="b">
        <f t="shared" si="219"/>
        <v>1</v>
      </c>
      <c r="AE366" s="1197" t="b">
        <f t="shared" si="216"/>
        <v>1</v>
      </c>
    </row>
    <row r="367" spans="1:31" ht="39">
      <c r="A367" s="1204">
        <f t="shared" si="239"/>
        <v>23.160000000000011</v>
      </c>
      <c r="B367" s="1255" t="s">
        <v>124</v>
      </c>
      <c r="C367" s="1214">
        <f>SUM(EAST:SOUTH!C367)</f>
        <v>0</v>
      </c>
      <c r="D367" s="1215">
        <f>SUM(EAST:SOUTH!D367)</f>
        <v>0</v>
      </c>
      <c r="E367" s="1214">
        <f>SUM(EAST:SOUTH!E367)</f>
        <v>0</v>
      </c>
      <c r="F367" s="1216">
        <f>SUM(EAST:SOUTH!F367)</f>
        <v>0</v>
      </c>
      <c r="G367" s="1217"/>
      <c r="H367" s="1217"/>
      <c r="I367" s="1214">
        <f t="shared" si="217"/>
        <v>0</v>
      </c>
      <c r="J367" s="1216">
        <f t="shared" si="218"/>
        <v>0</v>
      </c>
      <c r="K367" s="1214">
        <f>EAST!K367+WEST!K367+NORTH!K367+SOUTH!K367</f>
        <v>0</v>
      </c>
      <c r="L367" s="1216">
        <f>EAST!L367+WEST!L367+NORTH!L367+SOUTH!L367</f>
        <v>0</v>
      </c>
      <c r="M367" s="1256"/>
      <c r="N367" s="1256"/>
      <c r="O367" s="1220"/>
      <c r="P367" s="1214">
        <f>EAST!P367+WEST!P367+NORTH!P367+SOUTH!P367</f>
        <v>0</v>
      </c>
      <c r="Q367" s="1216">
        <f>EAST!Q367+WEST!Q367+NORTH!Q367+SOUTH!Q367</f>
        <v>0</v>
      </c>
      <c r="R367" s="1214">
        <f>EAST!R367+WEST!R367+NORTH!R367+SOUTH!R367</f>
        <v>0</v>
      </c>
      <c r="S367" s="1216">
        <f>EAST!S367+WEST!S367+NORTH!S367+SOUTH!S367</f>
        <v>0</v>
      </c>
      <c r="T367" s="1214"/>
      <c r="U367" s="1216">
        <f>EAST!U367+WEST!U367+NORTH!U367+SOUTH!U367</f>
        <v>0</v>
      </c>
      <c r="V367" s="1256"/>
      <c r="W367" s="1256"/>
      <c r="X367" s="1220"/>
      <c r="Y367" s="1211">
        <f>EAST!Y367+WEST!Y367+NORTH!Y367+SOUTH!Y367</f>
        <v>0</v>
      </c>
      <c r="Z367" s="1204">
        <f>EAST!Z367+WEST!Z367+NORTH!Z367+SOUTH!Z367</f>
        <v>0</v>
      </c>
      <c r="AA367" s="1211">
        <f>EAST!AA367+WEST!AA367+NORTH!AA367+SOUTH!AA367</f>
        <v>0</v>
      </c>
      <c r="AB367" s="1204">
        <f>EAST!AB367+WEST!AB367+NORTH!AB367+SOUTH!AB367</f>
        <v>0</v>
      </c>
      <c r="AC367" s="1218"/>
      <c r="AD367" s="1197" t="b">
        <f t="shared" si="219"/>
        <v>1</v>
      </c>
      <c r="AE367" s="1197" t="b">
        <f t="shared" si="216"/>
        <v>1</v>
      </c>
    </row>
    <row r="368" spans="1:31" ht="58.5">
      <c r="A368" s="1204">
        <f t="shared" si="239"/>
        <v>23.170000000000012</v>
      </c>
      <c r="B368" s="1255" t="s">
        <v>125</v>
      </c>
      <c r="C368" s="1214">
        <f>SUM(EAST:SOUTH!C368)</f>
        <v>0</v>
      </c>
      <c r="D368" s="1215">
        <f>SUM(EAST:SOUTH!D368)</f>
        <v>0</v>
      </c>
      <c r="E368" s="1214">
        <f>SUM(EAST:SOUTH!E368)</f>
        <v>0</v>
      </c>
      <c r="F368" s="1216">
        <f>SUM(EAST:SOUTH!F368)</f>
        <v>0</v>
      </c>
      <c r="G368" s="1217"/>
      <c r="H368" s="1217"/>
      <c r="I368" s="1214">
        <f t="shared" si="217"/>
        <v>0</v>
      </c>
      <c r="J368" s="1216">
        <f t="shared" si="218"/>
        <v>0</v>
      </c>
      <c r="K368" s="1214">
        <f>EAST!K368+WEST!K368+NORTH!K368+SOUTH!K368</f>
        <v>0</v>
      </c>
      <c r="L368" s="1216">
        <f>EAST!L368+WEST!L368+NORTH!L368+SOUTH!L368</f>
        <v>0</v>
      </c>
      <c r="M368" s="1256"/>
      <c r="N368" s="1256"/>
      <c r="O368" s="1220"/>
      <c r="P368" s="1214">
        <f>EAST!P368+WEST!P368+NORTH!P368+SOUTH!P368</f>
        <v>0</v>
      </c>
      <c r="Q368" s="1216">
        <f>EAST!Q368+WEST!Q368+NORTH!Q368+SOUTH!Q368</f>
        <v>0</v>
      </c>
      <c r="R368" s="1214">
        <f>EAST!R368+WEST!R368+NORTH!R368+SOUTH!R368</f>
        <v>0</v>
      </c>
      <c r="S368" s="1216">
        <f>EAST!S368+WEST!S368+NORTH!S368+SOUTH!S368</f>
        <v>0</v>
      </c>
      <c r="T368" s="1214"/>
      <c r="U368" s="1216">
        <f>EAST!U368+WEST!U368+NORTH!U368+SOUTH!U368</f>
        <v>0</v>
      </c>
      <c r="V368" s="1256"/>
      <c r="W368" s="1256"/>
      <c r="X368" s="1220"/>
      <c r="Y368" s="1211">
        <f>EAST!Y368+WEST!Y368+NORTH!Y368+SOUTH!Y368</f>
        <v>0</v>
      </c>
      <c r="Z368" s="1204">
        <f>EAST!Z368+WEST!Z368+NORTH!Z368+SOUTH!Z368</f>
        <v>0</v>
      </c>
      <c r="AA368" s="1211">
        <f>EAST!AA368+WEST!AA368+NORTH!AA368+SOUTH!AA368</f>
        <v>0</v>
      </c>
      <c r="AB368" s="1204">
        <f>EAST!AB368+WEST!AB368+NORTH!AB368+SOUTH!AB368</f>
        <v>0</v>
      </c>
      <c r="AC368" s="1218"/>
      <c r="AD368" s="1197" t="b">
        <f t="shared" si="219"/>
        <v>1</v>
      </c>
      <c r="AE368" s="1197" t="b">
        <f t="shared" si="216"/>
        <v>1</v>
      </c>
    </row>
    <row r="369" spans="1:31" ht="39">
      <c r="A369" s="1204">
        <f t="shared" si="239"/>
        <v>23.180000000000014</v>
      </c>
      <c r="B369" s="1255" t="s">
        <v>126</v>
      </c>
      <c r="C369" s="1214">
        <f>SUM(EAST:SOUTH!C369)</f>
        <v>2</v>
      </c>
      <c r="D369" s="1215">
        <f>SUM(EAST:SOUTH!D369)</f>
        <v>10</v>
      </c>
      <c r="E369" s="1214">
        <f>SUM(EAST:SOUTH!E369)</f>
        <v>2</v>
      </c>
      <c r="F369" s="1216">
        <f>SUM(EAST:SOUTH!F369)</f>
        <v>10</v>
      </c>
      <c r="G369" s="1217"/>
      <c r="H369" s="1217"/>
      <c r="I369" s="1214">
        <f t="shared" si="217"/>
        <v>0</v>
      </c>
      <c r="J369" s="1216">
        <f t="shared" si="218"/>
        <v>0</v>
      </c>
      <c r="K369" s="1214">
        <f>EAST!K369+WEST!K369+NORTH!K369+SOUTH!K369</f>
        <v>0</v>
      </c>
      <c r="L369" s="1216">
        <f>EAST!L369+WEST!L369+NORTH!L369+SOUTH!L369</f>
        <v>0</v>
      </c>
      <c r="M369" s="1256"/>
      <c r="N369" s="1256"/>
      <c r="O369" s="1257">
        <v>5</v>
      </c>
      <c r="P369" s="1214">
        <f>EAST!P369+WEST!P369+NORTH!P369+SOUTH!P369</f>
        <v>0</v>
      </c>
      <c r="Q369" s="1216">
        <f>EAST!Q369+WEST!Q369+NORTH!Q369+SOUTH!Q369</f>
        <v>0</v>
      </c>
      <c r="R369" s="1214">
        <f>EAST!R369+WEST!R369+NORTH!R369+SOUTH!R369</f>
        <v>0</v>
      </c>
      <c r="S369" s="1216">
        <f>EAST!S369+WEST!S369+NORTH!S369+SOUTH!S369</f>
        <v>0</v>
      </c>
      <c r="T369" s="1214"/>
      <c r="U369" s="1216">
        <f>EAST!U369+WEST!U369+NORTH!U369+SOUTH!U369</f>
        <v>0</v>
      </c>
      <c r="V369" s="1256"/>
      <c r="W369" s="1256"/>
      <c r="X369" s="1257">
        <v>5</v>
      </c>
      <c r="Y369" s="1211">
        <f>EAST!Y369+WEST!Y369+NORTH!Y369+SOUTH!Y369</f>
        <v>0</v>
      </c>
      <c r="Z369" s="1204">
        <f>EAST!Z369+WEST!Z369+NORTH!Z369+SOUTH!Z369</f>
        <v>0</v>
      </c>
      <c r="AA369" s="1211">
        <f>EAST!AA369+WEST!AA369+NORTH!AA369+SOUTH!AA369</f>
        <v>0</v>
      </c>
      <c r="AB369" s="1204">
        <f>EAST!AB369+WEST!AB369+NORTH!AB369+SOUTH!AB369</f>
        <v>0</v>
      </c>
      <c r="AC369" s="1218"/>
      <c r="AD369" s="1197" t="b">
        <f t="shared" si="219"/>
        <v>1</v>
      </c>
      <c r="AE369" s="1197" t="b">
        <f t="shared" si="216"/>
        <v>1</v>
      </c>
    </row>
    <row r="370" spans="1:31">
      <c r="A370" s="1204">
        <f t="shared" si="239"/>
        <v>23.190000000000015</v>
      </c>
      <c r="B370" s="1222" t="s">
        <v>127</v>
      </c>
      <c r="C370" s="1214">
        <f>SUM(EAST:SOUTH!C370)</f>
        <v>0</v>
      </c>
      <c r="D370" s="1215">
        <f>SUM(EAST:SOUTH!D370)</f>
        <v>0</v>
      </c>
      <c r="E370" s="1214">
        <f>SUM(EAST:SOUTH!E370)</f>
        <v>0</v>
      </c>
      <c r="F370" s="1216">
        <f>SUM(EAST:SOUTH!F370)</f>
        <v>0</v>
      </c>
      <c r="G370" s="1217"/>
      <c r="H370" s="1217"/>
      <c r="I370" s="1214">
        <f t="shared" si="217"/>
        <v>0</v>
      </c>
      <c r="J370" s="1216">
        <f t="shared" si="218"/>
        <v>0</v>
      </c>
      <c r="K370" s="1214">
        <f>EAST!K370+WEST!K370+NORTH!K370+SOUTH!K370</f>
        <v>0</v>
      </c>
      <c r="L370" s="1216">
        <f>EAST!L370+WEST!L370+NORTH!L370+SOUTH!L370</f>
        <v>0</v>
      </c>
      <c r="M370" s="1223"/>
      <c r="N370" s="1223"/>
      <c r="O370" s="1220">
        <v>0.75</v>
      </c>
      <c r="P370" s="1214">
        <f>EAST!P370+WEST!P370+NORTH!P370+SOUTH!P370</f>
        <v>0</v>
      </c>
      <c r="Q370" s="1216">
        <f>EAST!Q370+WEST!Q370+NORTH!Q370+SOUTH!Q370</f>
        <v>0</v>
      </c>
      <c r="R370" s="1214">
        <f>EAST!R370+WEST!R370+NORTH!R370+SOUTH!R370</f>
        <v>0</v>
      </c>
      <c r="S370" s="1216">
        <f>EAST!S370+WEST!S370+NORTH!S370+SOUTH!S370</f>
        <v>0</v>
      </c>
      <c r="T370" s="1214"/>
      <c r="U370" s="1216">
        <f>EAST!U370+WEST!U370+NORTH!U370+SOUTH!U370</f>
        <v>0</v>
      </c>
      <c r="V370" s="1223"/>
      <c r="W370" s="1223"/>
      <c r="X370" s="1220">
        <v>0.75</v>
      </c>
      <c r="Y370" s="1211">
        <f>EAST!Y370+WEST!Y370+NORTH!Y370+SOUTH!Y370</f>
        <v>0</v>
      </c>
      <c r="Z370" s="1204">
        <f>EAST!Z370+WEST!Z370+NORTH!Z370+SOUTH!Z370</f>
        <v>0</v>
      </c>
      <c r="AA370" s="1211">
        <f>EAST!AA370+WEST!AA370+NORTH!AA370+SOUTH!AA370</f>
        <v>0</v>
      </c>
      <c r="AB370" s="1204">
        <f>EAST!AB370+WEST!AB370+NORTH!AB370+SOUTH!AB370</f>
        <v>0</v>
      </c>
      <c r="AC370" s="1218"/>
      <c r="AD370" s="1197" t="b">
        <f t="shared" si="219"/>
        <v>1</v>
      </c>
      <c r="AE370" s="1197" t="b">
        <f t="shared" si="216"/>
        <v>1</v>
      </c>
    </row>
    <row r="371" spans="1:31">
      <c r="A371" s="1204">
        <f t="shared" si="239"/>
        <v>23.200000000000017</v>
      </c>
      <c r="B371" s="1222" t="s">
        <v>128</v>
      </c>
      <c r="C371" s="1214">
        <f>SUM(EAST:SOUTH!C371)</f>
        <v>0</v>
      </c>
      <c r="D371" s="1215">
        <f>SUM(EAST:SOUTH!D371)</f>
        <v>0</v>
      </c>
      <c r="E371" s="1214">
        <f>SUM(EAST:SOUTH!E371)</f>
        <v>0</v>
      </c>
      <c r="F371" s="1216">
        <f>SUM(EAST:SOUTH!F371)</f>
        <v>0</v>
      </c>
      <c r="G371" s="1217"/>
      <c r="H371" s="1217"/>
      <c r="I371" s="1214">
        <f t="shared" si="217"/>
        <v>0</v>
      </c>
      <c r="J371" s="1216">
        <f t="shared" si="218"/>
        <v>0</v>
      </c>
      <c r="K371" s="1214">
        <f>EAST!K371+WEST!K371+NORTH!K371+SOUTH!K371</f>
        <v>0</v>
      </c>
      <c r="L371" s="1216">
        <f>EAST!L371+WEST!L371+NORTH!L371+SOUTH!L371</f>
        <v>0</v>
      </c>
      <c r="M371" s="1223"/>
      <c r="N371" s="1223"/>
      <c r="O371" s="1220"/>
      <c r="P371" s="1214">
        <f>EAST!P371+WEST!P371+NORTH!P371+SOUTH!P371</f>
        <v>0</v>
      </c>
      <c r="Q371" s="1216">
        <f>EAST!Q371+WEST!Q371+NORTH!Q371+SOUTH!Q371</f>
        <v>0</v>
      </c>
      <c r="R371" s="1214">
        <f>EAST!R371+WEST!R371+NORTH!R371+SOUTH!R371</f>
        <v>0</v>
      </c>
      <c r="S371" s="1216">
        <f>EAST!S371+WEST!S371+NORTH!S371+SOUTH!S371</f>
        <v>0</v>
      </c>
      <c r="T371" s="1214"/>
      <c r="U371" s="1216">
        <f>EAST!U371+WEST!U371+NORTH!U371+SOUTH!U371</f>
        <v>0</v>
      </c>
      <c r="V371" s="1223"/>
      <c r="W371" s="1223"/>
      <c r="X371" s="1220"/>
      <c r="Y371" s="1211">
        <f>EAST!Y371+WEST!Y371+NORTH!Y371+SOUTH!Y371</f>
        <v>0</v>
      </c>
      <c r="Z371" s="1204">
        <f>EAST!Z371+WEST!Z371+NORTH!Z371+SOUTH!Z371</f>
        <v>0</v>
      </c>
      <c r="AA371" s="1211">
        <f>EAST!AA371+WEST!AA371+NORTH!AA371+SOUTH!AA371</f>
        <v>0</v>
      </c>
      <c r="AB371" s="1204">
        <f>EAST!AB371+WEST!AB371+NORTH!AB371+SOUTH!AB371</f>
        <v>0</v>
      </c>
      <c r="AC371" s="1218"/>
      <c r="AD371" s="1197" t="b">
        <f t="shared" si="219"/>
        <v>1</v>
      </c>
      <c r="AE371" s="1197" t="b">
        <f t="shared" si="216"/>
        <v>1</v>
      </c>
    </row>
    <row r="372" spans="1:31" ht="39">
      <c r="A372" s="1204">
        <f t="shared" si="239"/>
        <v>23.210000000000019</v>
      </c>
      <c r="B372" s="1213" t="s">
        <v>133</v>
      </c>
      <c r="C372" s="1214">
        <f>SUM(EAST:SOUTH!C372)</f>
        <v>7625</v>
      </c>
      <c r="D372" s="1215">
        <f>SUM(EAST:SOUTH!D372)</f>
        <v>38.125</v>
      </c>
      <c r="E372" s="1214">
        <f>SUM(EAST:SOUTH!E372)</f>
        <v>7625</v>
      </c>
      <c r="F372" s="1216">
        <f>SUM(EAST:SOUTH!F372)</f>
        <v>38.125</v>
      </c>
      <c r="G372" s="1217">
        <f t="shared" si="226"/>
        <v>1</v>
      </c>
      <c r="H372" s="1217">
        <f t="shared" si="227"/>
        <v>1</v>
      </c>
      <c r="I372" s="1214">
        <f t="shared" si="217"/>
        <v>0</v>
      </c>
      <c r="J372" s="1216">
        <f t="shared" si="218"/>
        <v>0</v>
      </c>
      <c r="K372" s="1214">
        <f t="shared" ref="K372:K374" si="242">C372-E372</f>
        <v>0</v>
      </c>
      <c r="L372" s="1216">
        <f t="shared" ref="L372:L374" si="243">D372-F372</f>
        <v>0</v>
      </c>
      <c r="M372" s="1223"/>
      <c r="N372" s="1223"/>
      <c r="O372" s="1224">
        <v>5.0000000000000001E-3</v>
      </c>
      <c r="P372" s="1214">
        <f>EAST!P372+WEST!P372+NORTH!P372+SOUTH!P372</f>
        <v>0</v>
      </c>
      <c r="Q372" s="1216">
        <f>EAST!Q372+WEST!Q372+NORTH!Q372+SOUTH!Q372</f>
        <v>0</v>
      </c>
      <c r="R372" s="1214">
        <f>EAST!R372+WEST!R372+NORTH!R372+SOUTH!R372</f>
        <v>0</v>
      </c>
      <c r="S372" s="1216">
        <f>EAST!S372+WEST!S372+NORTH!S372+SOUTH!S372</f>
        <v>0</v>
      </c>
      <c r="T372" s="1214"/>
      <c r="U372" s="1216"/>
      <c r="V372" s="1223"/>
      <c r="W372" s="1223"/>
      <c r="X372" s="1224">
        <v>5.0000000000000001E-3</v>
      </c>
      <c r="Y372" s="1211">
        <f>EAST!Y372+WEST!Y372+NORTH!Y372+SOUTH!Y372</f>
        <v>0</v>
      </c>
      <c r="Z372" s="1204">
        <f>EAST!Z372+WEST!Z372+NORTH!Z372+SOUTH!Z372</f>
        <v>0</v>
      </c>
      <c r="AA372" s="1211">
        <f>EAST!AA372+WEST!AA372+NORTH!AA372+SOUTH!AA372</f>
        <v>0</v>
      </c>
      <c r="AB372" s="1204">
        <f>EAST!AB372+WEST!AB372+NORTH!AB372+SOUTH!AB372</f>
        <v>0</v>
      </c>
      <c r="AC372" s="1218"/>
      <c r="AD372" s="1197" t="b">
        <f t="shared" si="219"/>
        <v>1</v>
      </c>
      <c r="AE372" s="1197" t="b">
        <f t="shared" si="216"/>
        <v>1</v>
      </c>
    </row>
    <row r="373" spans="1:31" ht="39">
      <c r="A373" s="1204">
        <f t="shared" si="239"/>
        <v>23.22000000000002</v>
      </c>
      <c r="B373" s="1213" t="s">
        <v>134</v>
      </c>
      <c r="C373" s="1214">
        <f>SUM(EAST:SOUTH!C373)</f>
        <v>3</v>
      </c>
      <c r="D373" s="1215">
        <f>SUM(EAST:SOUTH!D373)</f>
        <v>10.71</v>
      </c>
      <c r="E373" s="1214">
        <f>SUM(EAST:SOUTH!E373)</f>
        <v>3</v>
      </c>
      <c r="F373" s="1216">
        <f>SUM(EAST:SOUTH!F373)</f>
        <v>10.71</v>
      </c>
      <c r="G373" s="1217">
        <f t="shared" si="226"/>
        <v>1</v>
      </c>
      <c r="H373" s="1217">
        <f t="shared" si="227"/>
        <v>1</v>
      </c>
      <c r="I373" s="1214">
        <f t="shared" si="217"/>
        <v>0</v>
      </c>
      <c r="J373" s="1216">
        <f t="shared" si="218"/>
        <v>0</v>
      </c>
      <c r="K373" s="1214">
        <f t="shared" si="242"/>
        <v>0</v>
      </c>
      <c r="L373" s="1216">
        <f t="shared" si="243"/>
        <v>0</v>
      </c>
      <c r="M373" s="1223"/>
      <c r="N373" s="1223"/>
      <c r="O373" s="1224"/>
      <c r="P373" s="1214">
        <f>EAST!P373+WEST!P373+NORTH!P373+SOUTH!P373</f>
        <v>4</v>
      </c>
      <c r="Q373" s="1216">
        <f>SUM(EAST:SOUTH!Q373)</f>
        <v>8</v>
      </c>
      <c r="R373" s="1214">
        <f>EAST!R373+WEST!R373+NORTH!R373+SOUTH!R373</f>
        <v>4</v>
      </c>
      <c r="S373" s="1216">
        <f>EAST!S373+WEST!S373+NORTH!S373+SOUTH!S373</f>
        <v>8</v>
      </c>
      <c r="T373" s="1214"/>
      <c r="U373" s="1216">
        <f t="shared" ref="U373:U374" si="244">M373-O373</f>
        <v>0</v>
      </c>
      <c r="V373" s="1223"/>
      <c r="W373" s="1223"/>
      <c r="X373" s="1224"/>
      <c r="Y373" s="1211">
        <f>EAST!Y373+WEST!Y373+NORTH!Y373+SOUTH!Y373</f>
        <v>4</v>
      </c>
      <c r="Z373" s="1204">
        <f>SUM(EAST:SOUTH!Z373)</f>
        <v>8</v>
      </c>
      <c r="AA373" s="1211">
        <f>EAST!AA373+WEST!AA373+NORTH!AA373+SOUTH!AA373</f>
        <v>4</v>
      </c>
      <c r="AB373" s="1204">
        <f>EAST!AB373+WEST!AB373+NORTH!AB373+SOUTH!AB373</f>
        <v>8</v>
      </c>
      <c r="AC373" s="1218" t="s">
        <v>771</v>
      </c>
      <c r="AD373" s="1250" t="b">
        <f t="shared" si="219"/>
        <v>0</v>
      </c>
      <c r="AE373" s="1197" t="b">
        <f t="shared" si="216"/>
        <v>1</v>
      </c>
    </row>
    <row r="374" spans="1:31" ht="39">
      <c r="A374" s="1204">
        <f t="shared" si="239"/>
        <v>23.230000000000022</v>
      </c>
      <c r="B374" s="1213" t="s">
        <v>135</v>
      </c>
      <c r="C374" s="1214">
        <f>SUM(EAST:SOUTH!C374)</f>
        <v>1</v>
      </c>
      <c r="D374" s="1215">
        <f>SUM(EAST:SOUTH!D374)</f>
        <v>3.36</v>
      </c>
      <c r="E374" s="1214">
        <f>SUM(EAST:SOUTH!E374)</f>
        <v>1</v>
      </c>
      <c r="F374" s="1216">
        <f>SUM(EAST:SOUTH!F374)</f>
        <v>3.36</v>
      </c>
      <c r="G374" s="1217">
        <f t="shared" si="226"/>
        <v>1</v>
      </c>
      <c r="H374" s="1217">
        <f t="shared" si="227"/>
        <v>1</v>
      </c>
      <c r="I374" s="1214">
        <f t="shared" si="217"/>
        <v>0</v>
      </c>
      <c r="J374" s="1216">
        <f t="shared" si="218"/>
        <v>0</v>
      </c>
      <c r="K374" s="1214">
        <f t="shared" si="242"/>
        <v>0</v>
      </c>
      <c r="L374" s="1216">
        <f t="shared" si="243"/>
        <v>0</v>
      </c>
      <c r="M374" s="1223"/>
      <c r="N374" s="1223"/>
      <c r="O374" s="1224"/>
      <c r="P374" s="1214">
        <f>EAST!P374+WEST!P374+NORTH!P374+SOUTH!P374</f>
        <v>2</v>
      </c>
      <c r="Q374" s="1216">
        <f>SUM(EAST:SOUTH!Q374)</f>
        <v>5.0999999999999996</v>
      </c>
      <c r="R374" s="1214">
        <f>EAST!R374+WEST!R374+NORTH!R374+SOUTH!R374</f>
        <v>2</v>
      </c>
      <c r="S374" s="1216">
        <f>EAST!S374+WEST!S374+NORTH!S374+SOUTH!S374</f>
        <v>5.0999999999999996</v>
      </c>
      <c r="T374" s="1214"/>
      <c r="U374" s="1216">
        <f t="shared" si="244"/>
        <v>0</v>
      </c>
      <c r="V374" s="1223"/>
      <c r="W374" s="1223"/>
      <c r="X374" s="1224"/>
      <c r="Y374" s="1211">
        <f>EAST!Y374+WEST!Y374+NORTH!Y374+SOUTH!Y374</f>
        <v>2</v>
      </c>
      <c r="Z374" s="1204">
        <f>SUM(EAST:SOUTH!Z374)</f>
        <v>5.0999999999999996</v>
      </c>
      <c r="AA374" s="1211">
        <f>EAST!AA374+WEST!AA374+NORTH!AA374+SOUTH!AA374</f>
        <v>2</v>
      </c>
      <c r="AB374" s="1204">
        <f>EAST!AB374+WEST!AB374+NORTH!AB374+SOUTH!AB374</f>
        <v>5.0999999999999996</v>
      </c>
      <c r="AC374" s="1218" t="s">
        <v>771</v>
      </c>
      <c r="AD374" s="1250" t="b">
        <f t="shared" si="219"/>
        <v>0</v>
      </c>
      <c r="AE374" s="1197" t="b">
        <f t="shared" si="216"/>
        <v>1</v>
      </c>
    </row>
    <row r="375" spans="1:31" ht="58.5">
      <c r="A375" s="1204">
        <v>23.24</v>
      </c>
      <c r="B375" s="1225" t="s">
        <v>129</v>
      </c>
      <c r="C375" s="1214">
        <f>SUM(EAST:SOUTH!C375)</f>
        <v>0</v>
      </c>
      <c r="D375" s="1215">
        <f>SUM(EAST:SOUTH!D375)</f>
        <v>0</v>
      </c>
      <c r="E375" s="1214">
        <f>SUM(EAST:SOUTH!E375)</f>
        <v>0</v>
      </c>
      <c r="F375" s="1216">
        <f>SUM(EAST:SOUTH!F375)</f>
        <v>0</v>
      </c>
      <c r="G375" s="1217"/>
      <c r="H375" s="1217"/>
      <c r="I375" s="1214">
        <f t="shared" si="217"/>
        <v>0</v>
      </c>
      <c r="J375" s="1216">
        <f t="shared" si="218"/>
        <v>0</v>
      </c>
      <c r="K375" s="1214">
        <f>EAST!K375+WEST!K375+NORTH!K375+SOUTH!K375</f>
        <v>0</v>
      </c>
      <c r="L375" s="1216">
        <f>EAST!L375+WEST!L375+NORTH!L375+SOUTH!L375</f>
        <v>0</v>
      </c>
      <c r="M375" s="1226"/>
      <c r="N375" s="1226"/>
      <c r="O375" s="1227"/>
      <c r="P375" s="1214">
        <f>EAST!P375+WEST!P375+NORTH!P375+SOUTH!P375</f>
        <v>0</v>
      </c>
      <c r="Q375" s="1216">
        <f>EAST!Q375+WEST!Q375+NORTH!Q375+SOUTH!Q375</f>
        <v>0</v>
      </c>
      <c r="R375" s="1214">
        <f>EAST!R375+WEST!R375+NORTH!R375+SOUTH!R375</f>
        <v>0</v>
      </c>
      <c r="S375" s="1216">
        <f>EAST!S375+WEST!S375+NORTH!S375+SOUTH!S375</f>
        <v>0</v>
      </c>
      <c r="T375" s="1214"/>
      <c r="U375" s="1216">
        <f>EAST!U375+WEST!U375+NORTH!U375+SOUTH!U375</f>
        <v>0</v>
      </c>
      <c r="V375" s="1226"/>
      <c r="W375" s="1226"/>
      <c r="X375" s="1227"/>
      <c r="Y375" s="1211">
        <f>EAST!Y375+WEST!Y375+NORTH!Y375+SOUTH!Y375</f>
        <v>0</v>
      </c>
      <c r="Z375" s="1204">
        <f>EAST!Z375+WEST!Z375+NORTH!Z375+SOUTH!Z375</f>
        <v>0</v>
      </c>
      <c r="AA375" s="1211">
        <f>EAST!AA375+WEST!AA375+NORTH!AA375+SOUTH!AA375</f>
        <v>0</v>
      </c>
      <c r="AB375" s="1204">
        <f>EAST!AB375+WEST!AB375+NORTH!AB375+SOUTH!AB375</f>
        <v>0</v>
      </c>
      <c r="AC375" s="1218"/>
      <c r="AD375" s="1197" t="b">
        <f t="shared" si="219"/>
        <v>1</v>
      </c>
      <c r="AE375" s="1197" t="b">
        <f t="shared" si="216"/>
        <v>1</v>
      </c>
    </row>
    <row r="376" spans="1:31" ht="78">
      <c r="A376" s="1204"/>
      <c r="B376" s="1222" t="s">
        <v>130</v>
      </c>
      <c r="C376" s="1214">
        <f>SUM(EAST:SOUTH!C376)</f>
        <v>0</v>
      </c>
      <c r="D376" s="1215">
        <f>SUM(EAST:SOUTH!D376)</f>
        <v>0</v>
      </c>
      <c r="E376" s="1214">
        <f>SUM(EAST:SOUTH!E376)</f>
        <v>0</v>
      </c>
      <c r="F376" s="1216">
        <f>SUM(EAST:SOUTH!F376)</f>
        <v>0</v>
      </c>
      <c r="G376" s="1217"/>
      <c r="H376" s="1217"/>
      <c r="I376" s="1214">
        <f t="shared" si="217"/>
        <v>0</v>
      </c>
      <c r="J376" s="1216">
        <f t="shared" si="218"/>
        <v>0</v>
      </c>
      <c r="K376" s="1214">
        <f>EAST!K376+WEST!K376+NORTH!K376+SOUTH!K376</f>
        <v>0</v>
      </c>
      <c r="L376" s="1216">
        <f>EAST!L376+WEST!L376+NORTH!L376+SOUTH!L376</f>
        <v>0</v>
      </c>
      <c r="M376" s="1223"/>
      <c r="N376" s="1223"/>
      <c r="O376" s="1220"/>
      <c r="P376" s="1214">
        <f>EAST!P376+WEST!P376+NORTH!P376+SOUTH!P376</f>
        <v>0</v>
      </c>
      <c r="Q376" s="1216">
        <f>EAST!Q376+WEST!Q376+NORTH!Q376+SOUTH!Q376</f>
        <v>0</v>
      </c>
      <c r="R376" s="1214">
        <f>EAST!R376+WEST!R376+NORTH!R376+SOUTH!R376</f>
        <v>0</v>
      </c>
      <c r="S376" s="1216">
        <f>EAST!S376+WEST!S376+NORTH!S376+SOUTH!S376</f>
        <v>0</v>
      </c>
      <c r="T376" s="1214"/>
      <c r="U376" s="1216">
        <f>EAST!U376+WEST!U376+NORTH!U376+SOUTH!U376</f>
        <v>0</v>
      </c>
      <c r="V376" s="1223"/>
      <c r="W376" s="1223"/>
      <c r="X376" s="1220"/>
      <c r="Y376" s="1211">
        <f>EAST!Y376+WEST!Y376+NORTH!Y376+SOUTH!Y376</f>
        <v>0</v>
      </c>
      <c r="Z376" s="1204">
        <f>EAST!Z376+WEST!Z376+NORTH!Z376+SOUTH!Z376</f>
        <v>0</v>
      </c>
      <c r="AA376" s="1211">
        <f>EAST!AA376+WEST!AA376+NORTH!AA376+SOUTH!AA376</f>
        <v>0</v>
      </c>
      <c r="AB376" s="1204">
        <f>EAST!AB376+WEST!AB376+NORTH!AB376+SOUTH!AB376</f>
        <v>0</v>
      </c>
      <c r="AC376" s="1218"/>
      <c r="AD376" s="1197" t="b">
        <f t="shared" si="219"/>
        <v>1</v>
      </c>
      <c r="AE376" s="1197" t="b">
        <f t="shared" si="216"/>
        <v>1</v>
      </c>
    </row>
    <row r="377" spans="1:31" ht="39">
      <c r="A377" s="1204"/>
      <c r="B377" s="1222" t="s">
        <v>131</v>
      </c>
      <c r="C377" s="1214">
        <f>SUM(EAST:SOUTH!C377)</f>
        <v>0</v>
      </c>
      <c r="D377" s="1215">
        <f>SUM(EAST:SOUTH!D377)</f>
        <v>0</v>
      </c>
      <c r="E377" s="1214">
        <f>SUM(EAST:SOUTH!E377)</f>
        <v>0</v>
      </c>
      <c r="F377" s="1216">
        <f>SUM(EAST:SOUTH!F377)</f>
        <v>0</v>
      </c>
      <c r="G377" s="1217"/>
      <c r="H377" s="1217"/>
      <c r="I377" s="1214">
        <f t="shared" si="217"/>
        <v>0</v>
      </c>
      <c r="J377" s="1216">
        <f t="shared" si="218"/>
        <v>0</v>
      </c>
      <c r="K377" s="1214">
        <f>EAST!K377+WEST!K377+NORTH!K377+SOUTH!K377</f>
        <v>0</v>
      </c>
      <c r="L377" s="1216">
        <f>EAST!L377+WEST!L377+NORTH!L377+SOUTH!L377</f>
        <v>0</v>
      </c>
      <c r="M377" s="1223"/>
      <c r="N377" s="1223"/>
      <c r="O377" s="1220"/>
      <c r="P377" s="1214">
        <f>EAST!P377+WEST!P377+NORTH!P377+SOUTH!P377</f>
        <v>0</v>
      </c>
      <c r="Q377" s="1216">
        <f>EAST!Q377+WEST!Q377+NORTH!Q377+SOUTH!Q377</f>
        <v>0</v>
      </c>
      <c r="R377" s="1214">
        <f>EAST!R377+WEST!R377+NORTH!R377+SOUTH!R377</f>
        <v>0</v>
      </c>
      <c r="S377" s="1216">
        <f>EAST!S377+WEST!S377+NORTH!S377+SOUTH!S377</f>
        <v>0</v>
      </c>
      <c r="T377" s="1214"/>
      <c r="U377" s="1216">
        <f>EAST!U377+WEST!U377+NORTH!U377+SOUTH!U377</f>
        <v>0</v>
      </c>
      <c r="V377" s="1223"/>
      <c r="W377" s="1223"/>
      <c r="X377" s="1220"/>
      <c r="Y377" s="1211">
        <f>EAST!Y377+WEST!Y377+NORTH!Y377+SOUTH!Y377</f>
        <v>0</v>
      </c>
      <c r="Z377" s="1204">
        <f>EAST!Z377+WEST!Z377+NORTH!Z377+SOUTH!Z377</f>
        <v>0</v>
      </c>
      <c r="AA377" s="1211">
        <f>EAST!AA377+WEST!AA377+NORTH!AA377+SOUTH!AA377</f>
        <v>0</v>
      </c>
      <c r="AB377" s="1204">
        <f>EAST!AB377+WEST!AB377+NORTH!AB377+SOUTH!AB377</f>
        <v>0</v>
      </c>
      <c r="AC377" s="1218"/>
      <c r="AD377" s="1197" t="b">
        <f t="shared" si="219"/>
        <v>1</v>
      </c>
      <c r="AE377" s="1197" t="b">
        <f t="shared" si="216"/>
        <v>1</v>
      </c>
    </row>
    <row r="378" spans="1:31" ht="39">
      <c r="A378" s="1204"/>
      <c r="B378" s="1222" t="s">
        <v>132</v>
      </c>
      <c r="C378" s="1214">
        <f>SUM(EAST:SOUTH!C378)</f>
        <v>0</v>
      </c>
      <c r="D378" s="1215">
        <f>SUM(EAST:SOUTH!D378)</f>
        <v>0</v>
      </c>
      <c r="E378" s="1214">
        <f>SUM(EAST:SOUTH!E378)</f>
        <v>0</v>
      </c>
      <c r="F378" s="1216">
        <f>SUM(EAST:SOUTH!F378)</f>
        <v>0</v>
      </c>
      <c r="G378" s="1217"/>
      <c r="H378" s="1217"/>
      <c r="I378" s="1214">
        <f t="shared" si="217"/>
        <v>0</v>
      </c>
      <c r="J378" s="1216">
        <f t="shared" si="218"/>
        <v>0</v>
      </c>
      <c r="K378" s="1214">
        <f>EAST!K378+WEST!K378+NORTH!K378+SOUTH!K378</f>
        <v>0</v>
      </c>
      <c r="L378" s="1216">
        <f>EAST!L378+WEST!L378+NORTH!L378+SOUTH!L378</f>
        <v>0</v>
      </c>
      <c r="M378" s="1223"/>
      <c r="N378" s="1223"/>
      <c r="O378" s="1224"/>
      <c r="P378" s="1214">
        <f>EAST!P378+WEST!P378+NORTH!P378+SOUTH!P378</f>
        <v>0</v>
      </c>
      <c r="Q378" s="1216">
        <f>EAST!Q378+WEST!Q378+NORTH!Q378+SOUTH!Q378</f>
        <v>0</v>
      </c>
      <c r="R378" s="1214">
        <f>EAST!R378+WEST!R378+NORTH!R378+SOUTH!R378</f>
        <v>0</v>
      </c>
      <c r="S378" s="1216">
        <f>EAST!S378+WEST!S378+NORTH!S378+SOUTH!S378</f>
        <v>0</v>
      </c>
      <c r="T378" s="1214"/>
      <c r="U378" s="1216">
        <f>EAST!U378+WEST!U378+NORTH!U378+SOUTH!U378</f>
        <v>0</v>
      </c>
      <c r="V378" s="1223"/>
      <c r="W378" s="1223"/>
      <c r="X378" s="1224"/>
      <c r="Y378" s="1211">
        <f>EAST!Y378+WEST!Y378+NORTH!Y378+SOUTH!Y378</f>
        <v>0</v>
      </c>
      <c r="Z378" s="1204">
        <f>EAST!Z378+WEST!Z378+NORTH!Z378+SOUTH!Z378</f>
        <v>0</v>
      </c>
      <c r="AA378" s="1211">
        <f>EAST!AA378+WEST!AA378+NORTH!AA378+SOUTH!AA378</f>
        <v>0</v>
      </c>
      <c r="AB378" s="1204">
        <f>EAST!AB378+WEST!AB378+NORTH!AB378+SOUTH!AB378</f>
        <v>0</v>
      </c>
      <c r="AC378" s="1218"/>
      <c r="AD378" s="1197" t="b">
        <f t="shared" si="219"/>
        <v>1</v>
      </c>
      <c r="AE378" s="1197" t="b">
        <f t="shared" si="216"/>
        <v>1</v>
      </c>
    </row>
    <row r="379" spans="1:31" ht="39">
      <c r="A379" s="1204"/>
      <c r="B379" s="1222" t="s">
        <v>301</v>
      </c>
      <c r="C379" s="1214">
        <f>SUM(EAST:SOUTH!C379)</f>
        <v>0</v>
      </c>
      <c r="D379" s="1215">
        <f>SUM(EAST:SOUTH!D379)</f>
        <v>0</v>
      </c>
      <c r="E379" s="1214">
        <f>SUM(EAST:SOUTH!E379)</f>
        <v>0</v>
      </c>
      <c r="F379" s="1216">
        <f>SUM(EAST:SOUTH!F379)</f>
        <v>0</v>
      </c>
      <c r="G379" s="1217"/>
      <c r="H379" s="1217"/>
      <c r="I379" s="1214">
        <f t="shared" si="217"/>
        <v>0</v>
      </c>
      <c r="J379" s="1216">
        <f t="shared" si="218"/>
        <v>0</v>
      </c>
      <c r="K379" s="1214">
        <f>EAST!K379+WEST!K379+NORTH!K379+SOUTH!K379</f>
        <v>0</v>
      </c>
      <c r="L379" s="1216">
        <f>EAST!L379+WEST!L379+NORTH!L379+SOUTH!L379</f>
        <v>0</v>
      </c>
      <c r="M379" s="1223"/>
      <c r="N379" s="1223"/>
      <c r="O379" s="1224"/>
      <c r="P379" s="1214">
        <f>EAST!P379+WEST!P379+NORTH!P379+SOUTH!P379</f>
        <v>0</v>
      </c>
      <c r="Q379" s="1216">
        <f>EAST!Q379+WEST!Q379+NORTH!Q379+SOUTH!Q379</f>
        <v>0</v>
      </c>
      <c r="R379" s="1214">
        <f>EAST!R379+WEST!R379+NORTH!R379+SOUTH!R379</f>
        <v>0</v>
      </c>
      <c r="S379" s="1216">
        <f>EAST!S379+WEST!S379+NORTH!S379+SOUTH!S379</f>
        <v>0</v>
      </c>
      <c r="T379" s="1214"/>
      <c r="U379" s="1216">
        <f>EAST!U379+WEST!U379+NORTH!U379+SOUTH!U379</f>
        <v>0</v>
      </c>
      <c r="V379" s="1223"/>
      <c r="W379" s="1223"/>
      <c r="X379" s="1224"/>
      <c r="Y379" s="1211">
        <f>EAST!Y379+WEST!Y379+NORTH!Y379+SOUTH!Y379</f>
        <v>0</v>
      </c>
      <c r="Z379" s="1204">
        <f>EAST!Z379+WEST!Z379+NORTH!Z379+SOUTH!Z379</f>
        <v>0</v>
      </c>
      <c r="AA379" s="1211">
        <f>EAST!AA379+WEST!AA379+NORTH!AA379+SOUTH!AA379</f>
        <v>0</v>
      </c>
      <c r="AB379" s="1204">
        <f>EAST!AB379+WEST!AB379+NORTH!AB379+SOUTH!AB379</f>
        <v>0</v>
      </c>
      <c r="AC379" s="1218"/>
      <c r="AD379" s="1197" t="b">
        <f t="shared" si="219"/>
        <v>1</v>
      </c>
      <c r="AE379" s="1197" t="b">
        <f t="shared" si="216"/>
        <v>1</v>
      </c>
    </row>
    <row r="380" spans="1:31" ht="78">
      <c r="A380" s="1204">
        <f>+A375+0.01</f>
        <v>23.25</v>
      </c>
      <c r="B380" s="1222" t="s">
        <v>313</v>
      </c>
      <c r="C380" s="1214">
        <f>SUM(EAST:SOUTH!C380)</f>
        <v>0</v>
      </c>
      <c r="D380" s="1215">
        <f>SUM(EAST:SOUTH!D380)</f>
        <v>0</v>
      </c>
      <c r="E380" s="1214">
        <f>SUM(EAST:SOUTH!E380)</f>
        <v>0</v>
      </c>
      <c r="F380" s="1216">
        <f>SUM(EAST:SOUTH!F380)</f>
        <v>0</v>
      </c>
      <c r="G380" s="1217"/>
      <c r="H380" s="1217"/>
      <c r="I380" s="1214">
        <f t="shared" si="217"/>
        <v>0</v>
      </c>
      <c r="J380" s="1216">
        <f t="shared" si="218"/>
        <v>0</v>
      </c>
      <c r="K380" s="1214">
        <f>EAST!K380+WEST!K380+NORTH!K380+SOUTH!K380</f>
        <v>0</v>
      </c>
      <c r="L380" s="1216">
        <f>EAST!L380+WEST!L380+NORTH!L380+SOUTH!L380</f>
        <v>0</v>
      </c>
      <c r="M380" s="1223"/>
      <c r="N380" s="1223"/>
      <c r="O380" s="1224">
        <v>26.99</v>
      </c>
      <c r="P380" s="1214">
        <f>EAST!P380+WEST!P380+NORTH!P380+SOUTH!P380</f>
        <v>5</v>
      </c>
      <c r="Q380" s="1216">
        <f>EAST!Q380+WEST!Q380+NORTH!Q380+SOUTH!Q380</f>
        <v>134.94999999999999</v>
      </c>
      <c r="R380" s="1214">
        <f>EAST!R380+WEST!R380+NORTH!R380+SOUTH!R380</f>
        <v>5</v>
      </c>
      <c r="S380" s="1216">
        <f>EAST!S380+WEST!S380+NORTH!S380+SOUTH!S380</f>
        <v>134.94999999999999</v>
      </c>
      <c r="T380" s="1214"/>
      <c r="U380" s="1216">
        <f>EAST!U380+WEST!U380+NORTH!U380+SOUTH!U380</f>
        <v>0</v>
      </c>
      <c r="V380" s="1223"/>
      <c r="W380" s="1223"/>
      <c r="X380" s="1224">
        <v>26.99</v>
      </c>
      <c r="Y380" s="1211">
        <f>EAST!Y380+WEST!Y380+NORTH!Y380+SOUTH!Y380</f>
        <v>0</v>
      </c>
      <c r="Z380" s="1204">
        <f>EAST!Z380+WEST!Z380+NORTH!Z380+SOUTH!Z380</f>
        <v>0</v>
      </c>
      <c r="AA380" s="1211">
        <f>EAST!AA380+WEST!AA380+NORTH!AA380+SOUTH!AA380</f>
        <v>0</v>
      </c>
      <c r="AB380" s="1204">
        <f>EAST!AB380+WEST!AB380+NORTH!AB380+SOUTH!AB380</f>
        <v>0</v>
      </c>
      <c r="AC380" s="1218" t="s">
        <v>766</v>
      </c>
      <c r="AD380" s="1197" t="b">
        <f t="shared" si="219"/>
        <v>1</v>
      </c>
      <c r="AE380" s="1197" t="b">
        <f t="shared" si="216"/>
        <v>1</v>
      </c>
    </row>
    <row r="381" spans="1:31" s="1231" customFormat="1">
      <c r="A381" s="1200"/>
      <c r="B381" s="1208" t="s">
        <v>16</v>
      </c>
      <c r="C381" s="1239">
        <f>SUM(EAST:SOUTH!C381)</f>
        <v>7741</v>
      </c>
      <c r="D381" s="1209">
        <f>SUM(EAST:SOUTH!D381)</f>
        <v>594.86500000000001</v>
      </c>
      <c r="E381" s="1239">
        <f>SUM(EAST:SOUTH!E381)</f>
        <v>7741</v>
      </c>
      <c r="F381" s="1210">
        <f>SUM(EAST:SOUTH!F381)</f>
        <v>372.53499999999997</v>
      </c>
      <c r="G381" s="1263">
        <f t="shared" si="226"/>
        <v>1</v>
      </c>
      <c r="H381" s="1263">
        <f t="shared" si="227"/>
        <v>0.62625133433636193</v>
      </c>
      <c r="I381" s="1239">
        <f t="shared" ref="I381:S381" si="245">SUM(I352:I380)</f>
        <v>0</v>
      </c>
      <c r="J381" s="1210">
        <f t="shared" si="245"/>
        <v>222.33</v>
      </c>
      <c r="K381" s="1239">
        <f t="shared" si="245"/>
        <v>0</v>
      </c>
      <c r="L381" s="1210">
        <f t="shared" si="245"/>
        <v>222.33</v>
      </c>
      <c r="M381" s="1239">
        <f t="shared" si="245"/>
        <v>0</v>
      </c>
      <c r="N381" s="1239">
        <f t="shared" si="245"/>
        <v>0</v>
      </c>
      <c r="O381" s="1239"/>
      <c r="P381" s="1239">
        <f t="shared" si="245"/>
        <v>153</v>
      </c>
      <c r="Q381" s="1210">
        <f t="shared" si="245"/>
        <v>234.89</v>
      </c>
      <c r="R381" s="1239">
        <f t="shared" si="245"/>
        <v>153</v>
      </c>
      <c r="S381" s="1210">
        <f t="shared" si="245"/>
        <v>457.22</v>
      </c>
      <c r="T381" s="1239"/>
      <c r="U381" s="1210">
        <f t="shared" ref="U381:W381" si="246">SUM(U352:U380)</f>
        <v>222.33</v>
      </c>
      <c r="V381" s="1239">
        <f t="shared" si="246"/>
        <v>0</v>
      </c>
      <c r="W381" s="1239">
        <f t="shared" si="246"/>
        <v>0</v>
      </c>
      <c r="X381" s="1239"/>
      <c r="Y381" s="1198">
        <f t="shared" ref="Y381:AB381" si="247">SUM(Y352:Y380)</f>
        <v>10</v>
      </c>
      <c r="Z381" s="1200">
        <f t="shared" si="247"/>
        <v>30.939999999999998</v>
      </c>
      <c r="AA381" s="1198">
        <f t="shared" si="247"/>
        <v>10</v>
      </c>
      <c r="AB381" s="1200">
        <f t="shared" si="247"/>
        <v>253.27</v>
      </c>
      <c r="AC381" s="1240"/>
      <c r="AD381" s="1197"/>
      <c r="AE381" s="1197" t="b">
        <f t="shared" si="216"/>
        <v>1</v>
      </c>
    </row>
    <row r="382" spans="1:31" ht="39">
      <c r="A382" s="1200" t="s">
        <v>136</v>
      </c>
      <c r="B382" s="1205" t="s">
        <v>137</v>
      </c>
      <c r="C382" s="1214">
        <f>SUM(EAST:SOUTH!C382)</f>
        <v>0</v>
      </c>
      <c r="D382" s="1215">
        <f>SUM(EAST:SOUTH!D382)</f>
        <v>0</v>
      </c>
      <c r="E382" s="1214">
        <f>SUM(EAST:SOUTH!E382)</f>
        <v>0</v>
      </c>
      <c r="F382" s="1216">
        <f>SUM(EAST:SOUTH!F382)</f>
        <v>0</v>
      </c>
      <c r="G382" s="1217"/>
      <c r="H382" s="1217"/>
      <c r="I382" s="1214">
        <f t="shared" si="217"/>
        <v>0</v>
      </c>
      <c r="J382" s="1216">
        <f t="shared" si="218"/>
        <v>0</v>
      </c>
      <c r="K382" s="1214"/>
      <c r="L382" s="1216"/>
      <c r="M382" s="1208"/>
      <c r="N382" s="1208"/>
      <c r="O382" s="1202"/>
      <c r="P382" s="1214"/>
      <c r="Q382" s="1216"/>
      <c r="R382" s="1214"/>
      <c r="S382" s="1216"/>
      <c r="T382" s="1214"/>
      <c r="U382" s="1216"/>
      <c r="V382" s="1208"/>
      <c r="W382" s="1208"/>
      <c r="X382" s="1202"/>
      <c r="Y382" s="1211"/>
      <c r="Z382" s="1204"/>
      <c r="AA382" s="1211"/>
      <c r="AB382" s="1204"/>
      <c r="AC382" s="1218"/>
      <c r="AD382" s="1197" t="b">
        <f t="shared" si="219"/>
        <v>1</v>
      </c>
      <c r="AE382" s="1197" t="b">
        <f t="shared" si="216"/>
        <v>1</v>
      </c>
    </row>
    <row r="383" spans="1:31">
      <c r="A383" s="1211">
        <v>24</v>
      </c>
      <c r="B383" s="1205" t="s">
        <v>138</v>
      </c>
      <c r="C383" s="1214">
        <f>SUM(EAST:SOUTH!C383)</f>
        <v>0</v>
      </c>
      <c r="D383" s="1215">
        <f>SUM(EAST:SOUTH!D383)</f>
        <v>0</v>
      </c>
      <c r="E383" s="1214">
        <f>SUM(EAST:SOUTH!E383)</f>
        <v>0</v>
      </c>
      <c r="F383" s="1216">
        <f>SUM(EAST:SOUTH!F383)</f>
        <v>0</v>
      </c>
      <c r="G383" s="1217"/>
      <c r="H383" s="1217"/>
      <c r="I383" s="1214">
        <f t="shared" si="217"/>
        <v>0</v>
      </c>
      <c r="J383" s="1216">
        <f t="shared" si="218"/>
        <v>0</v>
      </c>
      <c r="K383" s="1214"/>
      <c r="L383" s="1216"/>
      <c r="M383" s="1208"/>
      <c r="N383" s="1208"/>
      <c r="O383" s="1202"/>
      <c r="P383" s="1214"/>
      <c r="Q383" s="1216"/>
      <c r="R383" s="1214"/>
      <c r="S383" s="1216"/>
      <c r="T383" s="1214"/>
      <c r="U383" s="1216"/>
      <c r="V383" s="1208"/>
      <c r="W383" s="1208"/>
      <c r="X383" s="1202"/>
      <c r="Y383" s="1211"/>
      <c r="Z383" s="1204"/>
      <c r="AA383" s="1211"/>
      <c r="AB383" s="1204"/>
      <c r="AC383" s="1218"/>
      <c r="AD383" s="1197" t="b">
        <f t="shared" si="219"/>
        <v>1</v>
      </c>
      <c r="AE383" s="1197" t="b">
        <f t="shared" si="216"/>
        <v>1</v>
      </c>
    </row>
    <row r="384" spans="1:31">
      <c r="A384" s="1204">
        <v>24.01</v>
      </c>
      <c r="B384" s="1213" t="s">
        <v>139</v>
      </c>
      <c r="C384" s="1214">
        <f>SUM(EAST:SOUTH!C384)</f>
        <v>0</v>
      </c>
      <c r="D384" s="1215">
        <f>SUM(EAST:SOUTH!D384)</f>
        <v>0</v>
      </c>
      <c r="E384" s="1214">
        <f>SUM(EAST:SOUTH!E384)</f>
        <v>0</v>
      </c>
      <c r="F384" s="1216">
        <f>SUM(EAST:SOUTH!F384)</f>
        <v>0</v>
      </c>
      <c r="G384" s="1217"/>
      <c r="H384" s="1217"/>
      <c r="I384" s="1214">
        <f t="shared" si="217"/>
        <v>0</v>
      </c>
      <c r="J384" s="1216">
        <f t="shared" si="218"/>
        <v>0</v>
      </c>
      <c r="K384" s="1214">
        <f>EAST!K384+WEST!K384+NORTH!K384+SOUTH!K384</f>
        <v>0</v>
      </c>
      <c r="L384" s="1216">
        <f>EAST!L384+WEST!L384+NORTH!L384+SOUTH!L384</f>
        <v>0</v>
      </c>
      <c r="M384" s="1219"/>
      <c r="N384" s="1219"/>
      <c r="O384" s="1220"/>
      <c r="P384" s="1214">
        <f>EAST!P384+WEST!P384+NORTH!P384+SOUTH!P384</f>
        <v>0</v>
      </c>
      <c r="Q384" s="1216">
        <f>EAST!Q384+WEST!Q384+NORTH!Q384+SOUTH!Q384</f>
        <v>0</v>
      </c>
      <c r="R384" s="1214">
        <f>EAST!R384+WEST!R384+NORTH!R384+SOUTH!R384</f>
        <v>0</v>
      </c>
      <c r="S384" s="1216">
        <f>EAST!S384+WEST!S384+NORTH!S384+SOUTH!S384</f>
        <v>0</v>
      </c>
      <c r="T384" s="1214"/>
      <c r="U384" s="1216">
        <f>EAST!U384+WEST!U384+NORTH!U384+SOUTH!U384</f>
        <v>0</v>
      </c>
      <c r="V384" s="1219"/>
      <c r="W384" s="1219"/>
      <c r="X384" s="1220"/>
      <c r="Y384" s="1211">
        <f>EAST!Y384+WEST!Y384+NORTH!Y384+SOUTH!Y384</f>
        <v>0</v>
      </c>
      <c r="Z384" s="1204">
        <f>EAST!Z384+WEST!Z384+NORTH!Z384+SOUTH!Z384</f>
        <v>0</v>
      </c>
      <c r="AA384" s="1211">
        <f>EAST!AA384+WEST!AA384+NORTH!AA384+SOUTH!AA384</f>
        <v>0</v>
      </c>
      <c r="AB384" s="1204">
        <f>EAST!AB384+WEST!AB384+NORTH!AB384+SOUTH!AB384</f>
        <v>0</v>
      </c>
      <c r="AC384" s="1218"/>
      <c r="AD384" s="1197" t="b">
        <f t="shared" si="219"/>
        <v>1</v>
      </c>
      <c r="AE384" s="1197" t="b">
        <f t="shared" si="216"/>
        <v>1</v>
      </c>
    </row>
    <row r="385" spans="1:31" ht="39">
      <c r="A385" s="1204"/>
      <c r="B385" s="1213" t="s">
        <v>140</v>
      </c>
      <c r="C385" s="1214">
        <f>SUM(EAST:SOUTH!C385)</f>
        <v>1</v>
      </c>
      <c r="D385" s="1215">
        <f>SUM(EAST:SOUTH!D385)</f>
        <v>91.28</v>
      </c>
      <c r="E385" s="1214">
        <f>SUM(EAST:SOUTH!E385)</f>
        <v>1</v>
      </c>
      <c r="F385" s="1216">
        <f>SUM(EAST:SOUTH!F385)</f>
        <v>91.28</v>
      </c>
      <c r="G385" s="1217"/>
      <c r="H385" s="1217">
        <f t="shared" si="227"/>
        <v>1</v>
      </c>
      <c r="I385" s="1214">
        <f t="shared" si="217"/>
        <v>0</v>
      </c>
      <c r="J385" s="1216">
        <f t="shared" si="218"/>
        <v>0</v>
      </c>
      <c r="K385" s="1214">
        <f>EAST!K385+WEST!K385+NORTH!K385+SOUTH!K385</f>
        <v>0</v>
      </c>
      <c r="L385" s="1216">
        <f>EAST!L385+WEST!L385+NORTH!L385+SOUTH!L385</f>
        <v>0</v>
      </c>
      <c r="M385" s="1219"/>
      <c r="N385" s="1219"/>
      <c r="O385" s="1220"/>
      <c r="P385" s="1214">
        <f>EAST!P385+WEST!P385+NORTH!P385+SOUTH!P385</f>
        <v>1</v>
      </c>
      <c r="Q385" s="1216">
        <f>EAST!Q385+WEST!Q385+NORTH!Q385+SOUTH!Q385</f>
        <v>89</v>
      </c>
      <c r="R385" s="1214">
        <f>EAST!R385+WEST!R385+NORTH!R385+SOUTH!R385</f>
        <v>1</v>
      </c>
      <c r="S385" s="1216">
        <f>EAST!S385+WEST!S385+NORTH!S385+SOUTH!S385</f>
        <v>89</v>
      </c>
      <c r="T385" s="1214"/>
      <c r="U385" s="1216">
        <f>EAST!U385+WEST!U385+NORTH!U385+SOUTH!U385</f>
        <v>0</v>
      </c>
      <c r="V385" s="1219"/>
      <c r="W385" s="1219"/>
      <c r="X385" s="1220"/>
      <c r="Y385" s="1211">
        <f>EAST!Y385+WEST!Y385+NORTH!Y385+SOUTH!Y385</f>
        <v>1</v>
      </c>
      <c r="Z385" s="1204">
        <f>EAST!Z385+WEST!Z385+NORTH!Z385+SOUTH!Z385</f>
        <v>89</v>
      </c>
      <c r="AA385" s="1211">
        <f>EAST!AA385+WEST!AA385+NORTH!AA385+SOUTH!AA385</f>
        <v>1</v>
      </c>
      <c r="AB385" s="1204">
        <f>EAST!AB385+WEST!AB385+NORTH!AB385+SOUTH!AB385</f>
        <v>89</v>
      </c>
      <c r="AC385" s="1271" t="s">
        <v>771</v>
      </c>
      <c r="AD385" s="1250" t="b">
        <f t="shared" si="219"/>
        <v>0</v>
      </c>
      <c r="AE385" s="1197" t="b">
        <f t="shared" si="216"/>
        <v>1</v>
      </c>
    </row>
    <row r="386" spans="1:31" ht="39">
      <c r="A386" s="1204"/>
      <c r="B386" s="1222" t="s">
        <v>141</v>
      </c>
      <c r="C386" s="1214">
        <f>SUM(EAST:SOUTH!C386)</f>
        <v>0</v>
      </c>
      <c r="D386" s="1215">
        <f>SUM(EAST:SOUTH!D386)</f>
        <v>0</v>
      </c>
      <c r="E386" s="1214">
        <f>SUM(EAST:SOUTH!E386)</f>
        <v>0</v>
      </c>
      <c r="F386" s="1216">
        <f>SUM(EAST:SOUTH!F386)</f>
        <v>0</v>
      </c>
      <c r="G386" s="1217"/>
      <c r="H386" s="1217"/>
      <c r="I386" s="1214">
        <f t="shared" si="217"/>
        <v>0</v>
      </c>
      <c r="J386" s="1216">
        <f t="shared" si="218"/>
        <v>0</v>
      </c>
      <c r="K386" s="1214">
        <f>EAST!K386+WEST!K386+NORTH!K386+SOUTH!K386</f>
        <v>0</v>
      </c>
      <c r="L386" s="1216">
        <f>EAST!L386+WEST!L386+NORTH!L386+SOUTH!L386</f>
        <v>0</v>
      </c>
      <c r="M386" s="1223"/>
      <c r="N386" s="1223"/>
      <c r="O386" s="1224"/>
      <c r="P386" s="1214">
        <f>EAST!P386+WEST!P386+NORTH!P386+SOUTH!P386</f>
        <v>0</v>
      </c>
      <c r="Q386" s="1216">
        <f>EAST!Q386+WEST!Q386+NORTH!Q386+SOUTH!Q386</f>
        <v>0</v>
      </c>
      <c r="R386" s="1214">
        <f>EAST!R386+WEST!R386+NORTH!R386+SOUTH!R386</f>
        <v>0</v>
      </c>
      <c r="S386" s="1216">
        <f>EAST!S386+WEST!S386+NORTH!S386+SOUTH!S386</f>
        <v>0</v>
      </c>
      <c r="T386" s="1214"/>
      <c r="U386" s="1216">
        <f>EAST!U386+WEST!U386+NORTH!U386+SOUTH!U386</f>
        <v>0</v>
      </c>
      <c r="V386" s="1223"/>
      <c r="W386" s="1223"/>
      <c r="X386" s="1224"/>
      <c r="Y386" s="1211">
        <f>EAST!Y386+WEST!Y386+NORTH!Y386+SOUTH!Y386</f>
        <v>0</v>
      </c>
      <c r="Z386" s="1204">
        <f>EAST!Z386+WEST!Z386+NORTH!Z386+SOUTH!Z386</f>
        <v>0</v>
      </c>
      <c r="AA386" s="1211">
        <f>EAST!AA386+WEST!AA386+NORTH!AA386+SOUTH!AA386</f>
        <v>0</v>
      </c>
      <c r="AB386" s="1204">
        <f>EAST!AB386+WEST!AB386+NORTH!AB386+SOUTH!AB386</f>
        <v>0</v>
      </c>
      <c r="AC386" s="1218"/>
      <c r="AD386" s="1197" t="b">
        <f t="shared" si="219"/>
        <v>1</v>
      </c>
      <c r="AE386" s="1197" t="b">
        <f t="shared" si="216"/>
        <v>1</v>
      </c>
    </row>
    <row r="387" spans="1:31" ht="39">
      <c r="A387" s="1204"/>
      <c r="B387" s="1213" t="s">
        <v>142</v>
      </c>
      <c r="C387" s="1214">
        <f>SUM(EAST:SOUTH!C387)</f>
        <v>0</v>
      </c>
      <c r="D387" s="1215">
        <f>SUM(EAST:SOUTH!D387)</f>
        <v>0</v>
      </c>
      <c r="E387" s="1214">
        <f>SUM(EAST:SOUTH!E387)</f>
        <v>0</v>
      </c>
      <c r="F387" s="1216">
        <f>SUM(EAST:SOUTH!F387)</f>
        <v>0</v>
      </c>
      <c r="G387" s="1217"/>
      <c r="H387" s="1217"/>
      <c r="I387" s="1214">
        <f t="shared" si="217"/>
        <v>0</v>
      </c>
      <c r="J387" s="1216">
        <f t="shared" si="218"/>
        <v>0</v>
      </c>
      <c r="K387" s="1214">
        <f>EAST!K387+WEST!K387+NORTH!K387+SOUTH!K387</f>
        <v>0</v>
      </c>
      <c r="L387" s="1216">
        <f>EAST!L387+WEST!L387+NORTH!L387+SOUTH!L387</f>
        <v>0</v>
      </c>
      <c r="M387" s="1219"/>
      <c r="N387" s="1219"/>
      <c r="O387" s="1220"/>
      <c r="P387" s="1214">
        <f>EAST!P387+WEST!P387+NORTH!P387+SOUTH!P387</f>
        <v>0</v>
      </c>
      <c r="Q387" s="1216">
        <f>EAST!Q387+WEST!Q387+NORTH!Q387+SOUTH!Q387</f>
        <v>0</v>
      </c>
      <c r="R387" s="1214">
        <f>EAST!R387+WEST!R387+NORTH!R387+SOUTH!R387</f>
        <v>0</v>
      </c>
      <c r="S387" s="1216">
        <f>EAST!S387+WEST!S387+NORTH!S387+SOUTH!S387</f>
        <v>0</v>
      </c>
      <c r="T387" s="1214"/>
      <c r="U387" s="1216">
        <f>EAST!U387+WEST!U387+NORTH!U387+SOUTH!U387</f>
        <v>0</v>
      </c>
      <c r="V387" s="1219"/>
      <c r="W387" s="1219"/>
      <c r="X387" s="1220"/>
      <c r="Y387" s="1211">
        <f>EAST!Y387+WEST!Y387+NORTH!Y387+SOUTH!Y387</f>
        <v>0</v>
      </c>
      <c r="Z387" s="1204">
        <f>EAST!Z387+WEST!Z387+NORTH!Z387+SOUTH!Z387</f>
        <v>0</v>
      </c>
      <c r="AA387" s="1211">
        <f>EAST!AA387+WEST!AA387+NORTH!AA387+SOUTH!AA387</f>
        <v>0</v>
      </c>
      <c r="AB387" s="1204">
        <f>EAST!AB387+WEST!AB387+NORTH!AB387+SOUTH!AB387</f>
        <v>0</v>
      </c>
      <c r="AC387" s="1218"/>
      <c r="AD387" s="1197" t="b">
        <f t="shared" si="219"/>
        <v>1</v>
      </c>
      <c r="AE387" s="1197" t="b">
        <f t="shared" si="216"/>
        <v>1</v>
      </c>
    </row>
    <row r="388" spans="1:31" s="1231" customFormat="1">
      <c r="A388" s="1200"/>
      <c r="B388" s="1208" t="s">
        <v>36</v>
      </c>
      <c r="C388" s="1239">
        <f>SUM(EAST:SOUTH!C388)</f>
        <v>1</v>
      </c>
      <c r="D388" s="1209">
        <f>SUM(EAST:SOUTH!D388)</f>
        <v>91.28</v>
      </c>
      <c r="E388" s="1239">
        <f>SUM(EAST:SOUTH!E388)</f>
        <v>1</v>
      </c>
      <c r="F388" s="1210">
        <f>SUM(EAST:SOUTH!F388)</f>
        <v>91.28</v>
      </c>
      <c r="G388" s="1263"/>
      <c r="H388" s="1263">
        <f t="shared" si="227"/>
        <v>1</v>
      </c>
      <c r="I388" s="1239">
        <f t="shared" ref="I388:S388" si="248">SUM(I384:I387)</f>
        <v>0</v>
      </c>
      <c r="J388" s="1210">
        <f t="shared" si="248"/>
        <v>0</v>
      </c>
      <c r="K388" s="1239">
        <f t="shared" si="248"/>
        <v>0</v>
      </c>
      <c r="L388" s="1210">
        <f t="shared" si="248"/>
        <v>0</v>
      </c>
      <c r="M388" s="1239">
        <f t="shared" si="248"/>
        <v>0</v>
      </c>
      <c r="N388" s="1239">
        <f t="shared" si="248"/>
        <v>0</v>
      </c>
      <c r="O388" s="1239"/>
      <c r="P388" s="1239">
        <f t="shared" si="248"/>
        <v>1</v>
      </c>
      <c r="Q388" s="1210">
        <f t="shared" si="248"/>
        <v>89</v>
      </c>
      <c r="R388" s="1239">
        <f t="shared" si="248"/>
        <v>1</v>
      </c>
      <c r="S388" s="1210">
        <f t="shared" si="248"/>
        <v>89</v>
      </c>
      <c r="T388" s="1239"/>
      <c r="U388" s="1210">
        <f t="shared" ref="U388:W388" si="249">SUM(U384:U387)</f>
        <v>0</v>
      </c>
      <c r="V388" s="1239">
        <f t="shared" si="249"/>
        <v>0</v>
      </c>
      <c r="W388" s="1239">
        <f t="shared" si="249"/>
        <v>0</v>
      </c>
      <c r="X388" s="1239"/>
      <c r="Y388" s="1198">
        <f t="shared" ref="Y388:AB388" si="250">SUM(Y384:Y387)</f>
        <v>1</v>
      </c>
      <c r="Z388" s="1200">
        <f t="shared" si="250"/>
        <v>89</v>
      </c>
      <c r="AA388" s="1198">
        <f t="shared" si="250"/>
        <v>1</v>
      </c>
      <c r="AB388" s="1200">
        <f t="shared" si="250"/>
        <v>89</v>
      </c>
      <c r="AC388" s="1240"/>
      <c r="AD388" s="1197"/>
      <c r="AE388" s="1197" t="b">
        <f t="shared" si="216"/>
        <v>1</v>
      </c>
    </row>
    <row r="389" spans="1:31" ht="97.5">
      <c r="A389" s="1204">
        <v>24.02</v>
      </c>
      <c r="B389" s="1213" t="s">
        <v>143</v>
      </c>
      <c r="C389" s="1214">
        <f>SUM(EAST:SOUTH!C389)</f>
        <v>0</v>
      </c>
      <c r="D389" s="1215">
        <f>SUM(EAST:SOUTH!D389)</f>
        <v>0</v>
      </c>
      <c r="E389" s="1214">
        <f>SUM(EAST:SOUTH!E389)</f>
        <v>0</v>
      </c>
      <c r="F389" s="1216">
        <f>SUM(EAST:SOUTH!F389)</f>
        <v>0</v>
      </c>
      <c r="G389" s="1217"/>
      <c r="H389" s="1217"/>
      <c r="I389" s="1214">
        <f t="shared" si="217"/>
        <v>0</v>
      </c>
      <c r="J389" s="1216">
        <f t="shared" si="218"/>
        <v>0</v>
      </c>
      <c r="K389" s="1214"/>
      <c r="L389" s="1216"/>
      <c r="M389" s="1219"/>
      <c r="N389" s="1219"/>
      <c r="O389" s="1220"/>
      <c r="P389" s="1214"/>
      <c r="Q389" s="1216"/>
      <c r="R389" s="1214"/>
      <c r="S389" s="1216"/>
      <c r="T389" s="1214"/>
      <c r="U389" s="1216"/>
      <c r="V389" s="1219"/>
      <c r="W389" s="1219"/>
      <c r="X389" s="1220"/>
      <c r="Y389" s="1211"/>
      <c r="Z389" s="1204"/>
      <c r="AA389" s="1211"/>
      <c r="AB389" s="1204"/>
      <c r="AC389" s="1218"/>
      <c r="AD389" s="1197" t="b">
        <f t="shared" si="219"/>
        <v>1</v>
      </c>
      <c r="AE389" s="1197" t="b">
        <f t="shared" si="216"/>
        <v>1</v>
      </c>
    </row>
    <row r="390" spans="1:31" ht="39">
      <c r="A390" s="1204"/>
      <c r="B390" s="1213" t="s">
        <v>41</v>
      </c>
      <c r="C390" s="1214">
        <f>SUM(EAST:SOUTH!C390)</f>
        <v>382</v>
      </c>
      <c r="D390" s="1215">
        <f>SUM(EAST:SOUTH!D390)</f>
        <v>51.3</v>
      </c>
      <c r="E390" s="1214">
        <f>SUM(EAST:SOUTH!E390)</f>
        <v>0</v>
      </c>
      <c r="F390" s="1216">
        <f>SUM(EAST:SOUTH!F390)</f>
        <v>51.3</v>
      </c>
      <c r="G390" s="1217"/>
      <c r="H390" s="1217"/>
      <c r="I390" s="1214">
        <f t="shared" si="217"/>
        <v>382</v>
      </c>
      <c r="J390" s="1216">
        <f t="shared" si="218"/>
        <v>0</v>
      </c>
      <c r="K390" s="1214">
        <f>EAST!K390+WEST!K390+NORTH!K390+SOUTH!K390</f>
        <v>0</v>
      </c>
      <c r="L390" s="1216">
        <f>EAST!L390+WEST!L390+NORTH!L390+SOUTH!L390</f>
        <v>0</v>
      </c>
      <c r="M390" s="1219"/>
      <c r="N390" s="1219"/>
      <c r="O390" s="1220">
        <v>0.02</v>
      </c>
      <c r="P390" s="1214">
        <f>EAST!P390+WEST!P390+NORTH!P390+SOUTH!P390</f>
        <v>761</v>
      </c>
      <c r="Q390" s="1216">
        <f>EAST!Q390+WEST!Q390+NORTH!Q390+SOUTH!Q390</f>
        <v>15.22</v>
      </c>
      <c r="R390" s="1214">
        <f>EAST!R390+WEST!R390+NORTH!R390+SOUTH!R390</f>
        <v>761</v>
      </c>
      <c r="S390" s="1216">
        <f>EAST!S390+WEST!S390+NORTH!S390+SOUTH!S390</f>
        <v>15.22</v>
      </c>
      <c r="T390" s="1214"/>
      <c r="U390" s="1216">
        <f>EAST!U390+WEST!U390+NORTH!U390+SOUTH!U390</f>
        <v>0</v>
      </c>
      <c r="V390" s="1219"/>
      <c r="W390" s="1219"/>
      <c r="X390" s="1220">
        <f t="shared" ref="X390:X392" si="251">O390</f>
        <v>0.02</v>
      </c>
      <c r="Y390" s="1211">
        <f>EAST!Y390+WEST!Y390+NORTH!Y390+SOUTH!Y390</f>
        <v>761</v>
      </c>
      <c r="Z390" s="1204">
        <f>EAST!Z390+WEST!Z390+NORTH!Z390+SOUTH!Z390</f>
        <v>15.22</v>
      </c>
      <c r="AA390" s="1211">
        <f>EAST!AA390+WEST!AA390+NORTH!AA390+SOUTH!AA390</f>
        <v>761</v>
      </c>
      <c r="AB390" s="1204">
        <f>EAST!AB390+WEST!AB390+NORTH!AB390+SOUTH!AB390</f>
        <v>15.22</v>
      </c>
      <c r="AC390" s="1271" t="s">
        <v>771</v>
      </c>
      <c r="AD390" s="1197" t="b">
        <f t="shared" si="219"/>
        <v>1</v>
      </c>
      <c r="AE390" s="1197" t="b">
        <f t="shared" si="216"/>
        <v>1</v>
      </c>
    </row>
    <row r="391" spans="1:31" ht="39">
      <c r="A391" s="1204"/>
      <c r="B391" s="1213" t="s">
        <v>42</v>
      </c>
      <c r="C391" s="1214">
        <f>SUM(EAST:SOUTH!C391)</f>
        <v>765</v>
      </c>
      <c r="D391" s="1215">
        <f>SUM(EAST:SOUTH!D391)</f>
        <v>40.56</v>
      </c>
      <c r="E391" s="1214">
        <f>SUM(EAST:SOUTH!E391)</f>
        <v>0</v>
      </c>
      <c r="F391" s="1216">
        <f>SUM(EAST:SOUTH!F391)</f>
        <v>40.56</v>
      </c>
      <c r="G391" s="1217"/>
      <c r="H391" s="1217"/>
      <c r="I391" s="1214">
        <f t="shared" si="217"/>
        <v>765</v>
      </c>
      <c r="J391" s="1216">
        <f t="shared" si="218"/>
        <v>0</v>
      </c>
      <c r="K391" s="1214">
        <f>EAST!K391+WEST!K391+NORTH!K391+SOUTH!K391</f>
        <v>0</v>
      </c>
      <c r="L391" s="1216">
        <f>EAST!L391+WEST!L391+NORTH!L391+SOUTH!L391</f>
        <v>0</v>
      </c>
      <c r="M391" s="1219"/>
      <c r="N391" s="1219"/>
      <c r="O391" s="1220">
        <v>0.03</v>
      </c>
      <c r="P391" s="1214">
        <f>EAST!P391+WEST!P391+NORTH!P391+SOUTH!P391</f>
        <v>761</v>
      </c>
      <c r="Q391" s="1216">
        <f>EAST!Q391+WEST!Q391+NORTH!Q391+SOUTH!Q391</f>
        <v>22.83</v>
      </c>
      <c r="R391" s="1214">
        <f>EAST!R391+WEST!R391+NORTH!R391+SOUTH!R391</f>
        <v>761</v>
      </c>
      <c r="S391" s="1216">
        <f>EAST!S391+WEST!S391+NORTH!S391+SOUTH!S391</f>
        <v>22.83</v>
      </c>
      <c r="T391" s="1214"/>
      <c r="U391" s="1216">
        <f>EAST!U391+WEST!U391+NORTH!U391+SOUTH!U391</f>
        <v>0</v>
      </c>
      <c r="V391" s="1219"/>
      <c r="W391" s="1219"/>
      <c r="X391" s="1220">
        <f t="shared" si="251"/>
        <v>0.03</v>
      </c>
      <c r="Y391" s="1211">
        <f>EAST!Y391+WEST!Y391+NORTH!Y391+SOUTH!Y391</f>
        <v>761</v>
      </c>
      <c r="Z391" s="1204">
        <f>EAST!Z391+WEST!Z391+NORTH!Z391+SOUTH!Z391</f>
        <v>22.83</v>
      </c>
      <c r="AA391" s="1211">
        <f>EAST!AA391+WEST!AA391+NORTH!AA391+SOUTH!AA391</f>
        <v>761</v>
      </c>
      <c r="AB391" s="1204">
        <f>EAST!AB391+WEST!AB391+NORTH!AB391+SOUTH!AB391</f>
        <v>22.83</v>
      </c>
      <c r="AC391" s="1271" t="s">
        <v>771</v>
      </c>
      <c r="AD391" s="1197" t="b">
        <f t="shared" si="219"/>
        <v>1</v>
      </c>
      <c r="AE391" s="1197" t="b">
        <f t="shared" si="216"/>
        <v>1</v>
      </c>
    </row>
    <row r="392" spans="1:31" ht="39">
      <c r="A392" s="1204"/>
      <c r="B392" s="1213" t="s">
        <v>66</v>
      </c>
      <c r="C392" s="1214">
        <f>SUM(EAST:SOUTH!C392)</f>
        <v>144</v>
      </c>
      <c r="D392" s="1215">
        <f>SUM(EAST:SOUTH!D392)</f>
        <v>35.26</v>
      </c>
      <c r="E392" s="1214">
        <f>SUM(EAST:SOUTH!E392)</f>
        <v>0</v>
      </c>
      <c r="F392" s="1216">
        <f>SUM(EAST:SOUTH!F392)</f>
        <v>35.26</v>
      </c>
      <c r="G392" s="1217"/>
      <c r="H392" s="1217"/>
      <c r="I392" s="1214">
        <f t="shared" ref="I392:I455" si="252">C392-E392</f>
        <v>144</v>
      </c>
      <c r="J392" s="1216">
        <f t="shared" ref="J392:J455" si="253">D392-F392</f>
        <v>0</v>
      </c>
      <c r="K392" s="1214">
        <f>EAST!K392+WEST!K392+NORTH!K392+SOUTH!K392</f>
        <v>0</v>
      </c>
      <c r="L392" s="1216">
        <f>EAST!L392+WEST!L392+NORTH!L392+SOUTH!L392</f>
        <v>0</v>
      </c>
      <c r="M392" s="1219"/>
      <c r="N392" s="1219"/>
      <c r="O392" s="1220">
        <v>0.01</v>
      </c>
      <c r="P392" s="1214">
        <f>EAST!P392+WEST!P392+NORTH!P392+SOUTH!P392</f>
        <v>1089</v>
      </c>
      <c r="Q392" s="1216">
        <f>EAST!Q392+WEST!Q392+NORTH!Q392+SOUTH!Q392</f>
        <v>10.89</v>
      </c>
      <c r="R392" s="1214">
        <f>EAST!R392+WEST!R392+NORTH!R392+SOUTH!R392</f>
        <v>1089</v>
      </c>
      <c r="S392" s="1216">
        <f>EAST!S392+WEST!S392+NORTH!S392+SOUTH!S392</f>
        <v>10.89</v>
      </c>
      <c r="T392" s="1214"/>
      <c r="U392" s="1216">
        <f>EAST!U392+WEST!U392+NORTH!U392+SOUTH!U392</f>
        <v>0</v>
      </c>
      <c r="V392" s="1219"/>
      <c r="W392" s="1219"/>
      <c r="X392" s="1220">
        <f t="shared" si="251"/>
        <v>0.01</v>
      </c>
      <c r="Y392" s="1211">
        <f>EAST!Y392+WEST!Y392+NORTH!Y392+SOUTH!Y392</f>
        <v>1089</v>
      </c>
      <c r="Z392" s="1204">
        <f>EAST!Z392+WEST!Z392+NORTH!Z392+SOUTH!Z392</f>
        <v>10.89</v>
      </c>
      <c r="AA392" s="1211">
        <f>EAST!AA392+WEST!AA392+NORTH!AA392+SOUTH!AA392</f>
        <v>1089</v>
      </c>
      <c r="AB392" s="1204">
        <f>EAST!AB392+WEST!AB392+NORTH!AB392+SOUTH!AB392</f>
        <v>10.89</v>
      </c>
      <c r="AC392" s="1271" t="s">
        <v>771</v>
      </c>
      <c r="AD392" s="1197" t="b">
        <f t="shared" ref="AD392:AD455" si="254">+X392*Y392=Z392</f>
        <v>1</v>
      </c>
      <c r="AE392" s="1197" t="b">
        <f t="shared" ref="AE392:AE455" si="255">+U392+Z392=AB392</f>
        <v>1</v>
      </c>
    </row>
    <row r="393" spans="1:31" ht="39">
      <c r="A393" s="1204">
        <v>24.03</v>
      </c>
      <c r="B393" s="1213" t="s">
        <v>144</v>
      </c>
      <c r="C393" s="1214">
        <f>SUM(EAST:SOUTH!C393)</f>
        <v>1</v>
      </c>
      <c r="D393" s="1215">
        <f>SUM(EAST:SOUTH!D393)</f>
        <v>12</v>
      </c>
      <c r="E393" s="1214">
        <f>SUM(EAST:SOUTH!E393)</f>
        <v>1</v>
      </c>
      <c r="F393" s="1216">
        <f>SUM(EAST:SOUTH!F393)</f>
        <v>12</v>
      </c>
      <c r="G393" s="1217">
        <f t="shared" si="226"/>
        <v>1</v>
      </c>
      <c r="H393" s="1217">
        <f t="shared" si="227"/>
        <v>1</v>
      </c>
      <c r="I393" s="1214">
        <f t="shared" si="252"/>
        <v>0</v>
      </c>
      <c r="J393" s="1216">
        <f t="shared" si="253"/>
        <v>0</v>
      </c>
      <c r="K393" s="1214">
        <f>EAST!K393+WEST!K393+NORTH!K393+SOUTH!K393</f>
        <v>0</v>
      </c>
      <c r="L393" s="1216">
        <f>EAST!L393+WEST!L393+NORTH!L393+SOUTH!L393</f>
        <v>0</v>
      </c>
      <c r="M393" s="1219"/>
      <c r="N393" s="1219"/>
      <c r="O393" s="1220"/>
      <c r="P393" s="1214">
        <f>EAST!P393+WEST!P393+NORTH!P393+SOUTH!P393</f>
        <v>1</v>
      </c>
      <c r="Q393" s="1216">
        <f>EAST!Q393+WEST!Q393+NORTH!Q393+SOUTH!Q393</f>
        <v>32.58</v>
      </c>
      <c r="R393" s="1214">
        <f>EAST!R393+WEST!R393+NORTH!R393+SOUTH!R393</f>
        <v>1</v>
      </c>
      <c r="S393" s="1216">
        <f>EAST!S393+WEST!S393+NORTH!S393+SOUTH!S393</f>
        <v>32.58</v>
      </c>
      <c r="T393" s="1216"/>
      <c r="U393" s="1216">
        <f>EAST!U393+WEST!U393+NORTH!U393+SOUTH!U393</f>
        <v>0</v>
      </c>
      <c r="V393" s="1219"/>
      <c r="W393" s="1219"/>
      <c r="X393" s="1220"/>
      <c r="Y393" s="1211">
        <f>EAST!Y393+WEST!Y393+NORTH!Y393+SOUTH!Y393</f>
        <v>1</v>
      </c>
      <c r="Z393" s="1204">
        <f>EAST!Z393+WEST!Z393+NORTH!Z393+SOUTH!Z393</f>
        <v>32.58</v>
      </c>
      <c r="AA393" s="1211">
        <f>EAST!AA393+WEST!AA393+NORTH!AA393+SOUTH!AA393</f>
        <v>1</v>
      </c>
      <c r="AB393" s="1204">
        <f>EAST!AB393+WEST!AB393+NORTH!AB393+SOUTH!AB393</f>
        <v>32.58</v>
      </c>
      <c r="AC393" s="1271"/>
      <c r="AE393" s="1197" t="b">
        <f t="shared" si="255"/>
        <v>1</v>
      </c>
    </row>
    <row r="394" spans="1:31" s="1231" customFormat="1">
      <c r="A394" s="1200"/>
      <c r="B394" s="1208" t="s">
        <v>36</v>
      </c>
      <c r="C394" s="1239">
        <f>SUM(EAST:SOUTH!C394)</f>
        <v>1</v>
      </c>
      <c r="D394" s="1209">
        <f>SUM(EAST:SOUTH!D394)</f>
        <v>139.12</v>
      </c>
      <c r="E394" s="1239">
        <f>SUM(EAST:SOUTH!E394)</f>
        <v>1</v>
      </c>
      <c r="F394" s="1210">
        <f>SUM(EAST:SOUTH!F394)</f>
        <v>139.12</v>
      </c>
      <c r="G394" s="1263">
        <f t="shared" si="226"/>
        <v>1</v>
      </c>
      <c r="H394" s="1263">
        <f t="shared" si="227"/>
        <v>1</v>
      </c>
      <c r="I394" s="1239">
        <f t="shared" ref="I394:J394" si="256">SUM(I389:I393)</f>
        <v>1291</v>
      </c>
      <c r="J394" s="1210">
        <f t="shared" si="256"/>
        <v>0</v>
      </c>
      <c r="K394" s="1239">
        <f t="shared" ref="K394:S394" si="257">SUM(K389:K393)</f>
        <v>0</v>
      </c>
      <c r="L394" s="1210">
        <f t="shared" si="257"/>
        <v>0</v>
      </c>
      <c r="M394" s="1239">
        <f t="shared" si="257"/>
        <v>0</v>
      </c>
      <c r="N394" s="1239">
        <f t="shared" si="257"/>
        <v>0</v>
      </c>
      <c r="O394" s="1239"/>
      <c r="P394" s="1239">
        <f t="shared" si="257"/>
        <v>2612</v>
      </c>
      <c r="Q394" s="1210">
        <f t="shared" si="257"/>
        <v>81.52</v>
      </c>
      <c r="R394" s="1239">
        <f t="shared" si="257"/>
        <v>2612</v>
      </c>
      <c r="S394" s="1210">
        <f t="shared" si="257"/>
        <v>81.52</v>
      </c>
      <c r="T394" s="1239"/>
      <c r="U394" s="1210">
        <f t="shared" ref="U394:W394" si="258">SUM(U389:U393)</f>
        <v>0</v>
      </c>
      <c r="V394" s="1239">
        <f t="shared" si="258"/>
        <v>0</v>
      </c>
      <c r="W394" s="1239">
        <f t="shared" si="258"/>
        <v>0</v>
      </c>
      <c r="X394" s="1239"/>
      <c r="Y394" s="1198">
        <f t="shared" ref="Y394:AB394" si="259">SUM(Y389:Y393)</f>
        <v>2612</v>
      </c>
      <c r="Z394" s="1200">
        <f t="shared" si="259"/>
        <v>81.52</v>
      </c>
      <c r="AA394" s="1198">
        <f t="shared" si="259"/>
        <v>2612</v>
      </c>
      <c r="AB394" s="1200">
        <f t="shared" si="259"/>
        <v>81.52</v>
      </c>
      <c r="AC394" s="1240"/>
      <c r="AD394" s="1197"/>
      <c r="AE394" s="1197" t="b">
        <f t="shared" si="255"/>
        <v>1</v>
      </c>
    </row>
    <row r="395" spans="1:31" s="1231" customFormat="1">
      <c r="A395" s="1200"/>
      <c r="B395" s="1208" t="s">
        <v>145</v>
      </c>
      <c r="C395" s="1239">
        <f>SUM(EAST:SOUTH!C395)</f>
        <v>172644</v>
      </c>
      <c r="D395" s="1209">
        <f>SUM(EAST:SOUTH!D395)</f>
        <v>6579.982</v>
      </c>
      <c r="E395" s="1239">
        <f>SUM(EAST:SOUTH!E395)</f>
        <v>172644</v>
      </c>
      <c r="F395" s="1210">
        <f>SUM(EAST:SOUTH!F395)</f>
        <v>6357.652</v>
      </c>
      <c r="G395" s="1263">
        <f t="shared" si="226"/>
        <v>1</v>
      </c>
      <c r="H395" s="1263">
        <f t="shared" si="227"/>
        <v>0.96621115376911371</v>
      </c>
      <c r="I395" s="1239">
        <f>I394+I388+I381+I349+I345+I339+I335+I332+I328+I324+I317+I313+I308+I299+I284+I261+I216+I212+I206+I193+I147+I143+I78</f>
        <v>1291</v>
      </c>
      <c r="J395" s="1210">
        <f>J394+J388+J381+J349+J345+J339+J335+J332+J328+J324+J317+J313+J308+J299+J284+J261+J216+J212+J206+J193+J147+J143+J78</f>
        <v>222.33</v>
      </c>
      <c r="K395" s="1239">
        <f>K394+K388+K381+K349+K345+K339+K335+K332+K328+K324+K317+K313+K308+K299+K284+K261+K216+K212+K206+K193+K147+K143+K78</f>
        <v>0</v>
      </c>
      <c r="L395" s="1210">
        <f>L394+L388+L381+L349+L345+L339+L335+L332+L328+L324+L317+L313+L308+L299+L284+L261+L216+L212+L206+L193+L147+L143+L78</f>
        <v>222.33</v>
      </c>
      <c r="M395" s="1239">
        <f t="shared" ref="M395:N395" si="260">M394+M388+M381+M349+M345+M339+M335+M332+M328+M324+M317+M313+M308+M299+M284+M259+M237+M212+M206+M193+M186+M180+M174+M162+M156+M147+M141+M109+M86+M76+M44+M21</f>
        <v>0</v>
      </c>
      <c r="N395" s="1239">
        <f t="shared" si="260"/>
        <v>0</v>
      </c>
      <c r="O395" s="1239"/>
      <c r="P395" s="1239">
        <f t="shared" ref="P395:R395" si="261">P394+P388+P381+P349+P345+P339+P335+P332+P328+P324+P317+P313+P308+P299+P284+P261+P216+P212+P206+P193+P147+P143+P78</f>
        <v>245371</v>
      </c>
      <c r="Q395" s="1210">
        <f t="shared" si="261"/>
        <v>6514.9429999999993</v>
      </c>
      <c r="R395" s="1239">
        <f t="shared" si="261"/>
        <v>245371</v>
      </c>
      <c r="S395" s="1210">
        <f>S394+S388+S381+S349+S345+S339+S335+S332+S328+S324+S317+S313+S308+S299+S284+S261+S216+S212+S206+S193+S147+S143+S78</f>
        <v>6737.2729999999992</v>
      </c>
      <c r="T395" s="1239"/>
      <c r="U395" s="1210">
        <f>U394+U388+U381+U349+U345+U339+U335+U332+U328+U324+U317+U313+U308+U299+U284+U261+U216+U212+U206+U193+U147+U143+U78</f>
        <v>222.33</v>
      </c>
      <c r="V395" s="1239">
        <f t="shared" ref="V395:W395" si="262">V394+V388+V381+V349+V345+V339+V335+V332+V328+V324+V317+V313+V308+V299+V284+V259+V237+V212+V206+V193+V186+V180+V174+V162+V156+V147+V141+V109+V86+V76+V44+V21</f>
        <v>0</v>
      </c>
      <c r="W395" s="1239">
        <f t="shared" si="262"/>
        <v>0</v>
      </c>
      <c r="X395" s="1239"/>
      <c r="Y395" s="1198">
        <f t="shared" ref="Y395:AA395" si="263">Y394+Y388+Y381+Y349+Y345+Y339+Y335+Y332+Y328+Y324+Y317+Y313+Y308+Y299+Y284+Y261+Y216+Y212+Y206+Y193+Y147+Y143+Y78</f>
        <v>148838</v>
      </c>
      <c r="Z395" s="1200">
        <f t="shared" si="263"/>
        <v>6275.3900999999996</v>
      </c>
      <c r="AA395" s="1198">
        <f t="shared" si="263"/>
        <v>148838</v>
      </c>
      <c r="AB395" s="1200">
        <f>AB394+AB388+AB381+AB349+AB345+AB339+AB335+AB332+AB328+AB324+AB317+AB313+AB308+AB299+AB284+AB261+AB216+AB212+AB206+AB193+AB147+AB143+AB78</f>
        <v>6497.7200999999995</v>
      </c>
      <c r="AC395" s="1240"/>
      <c r="AD395" s="1197"/>
      <c r="AE395" s="1197" t="b">
        <f t="shared" si="255"/>
        <v>1</v>
      </c>
    </row>
    <row r="396" spans="1:31">
      <c r="A396" s="1198">
        <v>25</v>
      </c>
      <c r="B396" s="1205" t="s">
        <v>146</v>
      </c>
      <c r="C396" s="1214">
        <f>SUM(EAST:SOUTH!C396)</f>
        <v>0</v>
      </c>
      <c r="D396" s="1215">
        <f>SUM(EAST:SOUTH!D396)</f>
        <v>0</v>
      </c>
      <c r="E396" s="1214">
        <f>SUM(EAST:SOUTH!E396)</f>
        <v>0</v>
      </c>
      <c r="F396" s="1216">
        <f>SUM(EAST:SOUTH!F396)</f>
        <v>0</v>
      </c>
      <c r="G396" s="1217"/>
      <c r="H396" s="1217"/>
      <c r="I396" s="1214">
        <f t="shared" si="252"/>
        <v>0</v>
      </c>
      <c r="J396" s="1216">
        <f t="shared" si="253"/>
        <v>0</v>
      </c>
      <c r="K396" s="1214"/>
      <c r="L396" s="1216"/>
      <c r="M396" s="1208"/>
      <c r="N396" s="1208"/>
      <c r="O396" s="1202"/>
      <c r="P396" s="1214"/>
      <c r="Q396" s="1216"/>
      <c r="R396" s="1214"/>
      <c r="S396" s="1216"/>
      <c r="T396" s="1214"/>
      <c r="U396" s="1216"/>
      <c r="V396" s="1208"/>
      <c r="W396" s="1208"/>
      <c r="X396" s="1202"/>
      <c r="Y396" s="1211"/>
      <c r="Z396" s="1204"/>
      <c r="AA396" s="1211"/>
      <c r="AB396" s="1204"/>
      <c r="AC396" s="1218"/>
      <c r="AE396" s="1197" t="b">
        <f t="shared" si="255"/>
        <v>1</v>
      </c>
    </row>
    <row r="397" spans="1:31" ht="42" customHeight="1">
      <c r="A397" s="1204">
        <v>25.01</v>
      </c>
      <c r="B397" s="1213" t="s">
        <v>147</v>
      </c>
      <c r="C397" s="1214">
        <f>SUM(EAST:SOUTH!C397)</f>
        <v>0</v>
      </c>
      <c r="D397" s="1215">
        <v>151</v>
      </c>
      <c r="E397" s="1214">
        <f>SUM(EAST:SOUTH!E397)</f>
        <v>0</v>
      </c>
      <c r="F397" s="1216">
        <f>D397</f>
        <v>151</v>
      </c>
      <c r="G397" s="1217"/>
      <c r="H397" s="1217">
        <f>F397/D397</f>
        <v>1</v>
      </c>
      <c r="I397" s="1214">
        <f t="shared" si="252"/>
        <v>0</v>
      </c>
      <c r="J397" s="1216">
        <f t="shared" si="253"/>
        <v>0</v>
      </c>
      <c r="K397" s="1214">
        <f>EAST!K397+WEST!K397+NORTH!K397+SOUTH!K397</f>
        <v>0</v>
      </c>
      <c r="L397" s="1216">
        <f>EAST!L397+WEST!L397+NORTH!L397+SOUTH!L397</f>
        <v>0</v>
      </c>
      <c r="M397" s="1219"/>
      <c r="N397" s="1219"/>
      <c r="O397" s="1220"/>
      <c r="P397" s="1214">
        <v>1</v>
      </c>
      <c r="Q397" s="1216">
        <v>145</v>
      </c>
      <c r="R397" s="1214">
        <f>P397</f>
        <v>1</v>
      </c>
      <c r="S397" s="1216">
        <f>Q397</f>
        <v>145</v>
      </c>
      <c r="T397" s="1214"/>
      <c r="U397" s="1216">
        <f>EAST!U397+WEST!U397+NORTH!U397+SOUTH!U397</f>
        <v>0</v>
      </c>
      <c r="V397" s="1219"/>
      <c r="W397" s="1219"/>
      <c r="X397" s="1220"/>
      <c r="Y397" s="1211">
        <v>1</v>
      </c>
      <c r="Z397" s="1204">
        <v>145</v>
      </c>
      <c r="AA397" s="1211">
        <f>Y397</f>
        <v>1</v>
      </c>
      <c r="AB397" s="1204">
        <f>Z397</f>
        <v>145</v>
      </c>
      <c r="AC397" s="1271" t="s">
        <v>771</v>
      </c>
      <c r="AE397" s="1197" t="b">
        <f t="shared" si="255"/>
        <v>1</v>
      </c>
    </row>
    <row r="398" spans="1:31" ht="136.5" customHeight="1">
      <c r="A398" s="1204">
        <v>25.02</v>
      </c>
      <c r="B398" s="1213" t="s">
        <v>148</v>
      </c>
      <c r="C398" s="1214">
        <f>SUM(EAST:SOUTH!C398)</f>
        <v>0</v>
      </c>
      <c r="D398" s="1215">
        <v>17.920000000000002</v>
      </c>
      <c r="E398" s="1214">
        <f>SUM(EAST:SOUTH!E398)</f>
        <v>0</v>
      </c>
      <c r="F398" s="1216">
        <f>D398</f>
        <v>17.920000000000002</v>
      </c>
      <c r="G398" s="1217"/>
      <c r="H398" s="1217">
        <f>F398/D398</f>
        <v>1</v>
      </c>
      <c r="I398" s="1214">
        <f t="shared" si="252"/>
        <v>0</v>
      </c>
      <c r="J398" s="1216">
        <f t="shared" si="253"/>
        <v>0</v>
      </c>
      <c r="K398" s="1214">
        <f>EAST!K398+WEST!K398+NORTH!K398+SOUTH!K398</f>
        <v>0</v>
      </c>
      <c r="L398" s="1216">
        <f>EAST!L398+WEST!L398+NORTH!L398+SOUTH!L398</f>
        <v>0</v>
      </c>
      <c r="M398" s="1219"/>
      <c r="N398" s="1219"/>
      <c r="O398" s="1220">
        <v>1.30067E-2</v>
      </c>
      <c r="P398" s="1214">
        <v>1201</v>
      </c>
      <c r="Q398" s="1216">
        <f>P398*O398</f>
        <v>15.621046699999999</v>
      </c>
      <c r="R398" s="1214">
        <f>P398</f>
        <v>1201</v>
      </c>
      <c r="S398" s="1216">
        <f>Q398</f>
        <v>15.621046699999999</v>
      </c>
      <c r="T398" s="1214"/>
      <c r="U398" s="1216">
        <f>EAST!U398+WEST!U398+NORTH!U398+SOUTH!U398</f>
        <v>0</v>
      </c>
      <c r="V398" s="1219"/>
      <c r="W398" s="1219"/>
      <c r="X398" s="1220">
        <f>O398</f>
        <v>1.30067E-2</v>
      </c>
      <c r="Y398" s="1211">
        <v>1201</v>
      </c>
      <c r="Z398" s="1204">
        <f>Y398*X398</f>
        <v>15.621046699999999</v>
      </c>
      <c r="AA398" s="1211">
        <f>Y398</f>
        <v>1201</v>
      </c>
      <c r="AB398" s="1204">
        <f>Z398</f>
        <v>15.621046699999999</v>
      </c>
      <c r="AC398" s="1272" t="s">
        <v>770</v>
      </c>
      <c r="AD398" s="1197" t="b">
        <f t="shared" si="254"/>
        <v>1</v>
      </c>
      <c r="AE398" s="1197" t="b">
        <f t="shared" si="255"/>
        <v>1</v>
      </c>
    </row>
    <row r="399" spans="1:31" s="1231" customFormat="1" ht="27.75" customHeight="1">
      <c r="A399" s="1200"/>
      <c r="B399" s="1208" t="s">
        <v>36</v>
      </c>
      <c r="C399" s="1239">
        <f>SUM(EAST:SOUTH!C399)</f>
        <v>0</v>
      </c>
      <c r="D399" s="1209">
        <f>D397+D398</f>
        <v>168.92000000000002</v>
      </c>
      <c r="E399" s="1239">
        <f>SUM(EAST:SOUTH!E399)</f>
        <v>0</v>
      </c>
      <c r="F399" s="1210">
        <f>F397+F398</f>
        <v>168.92000000000002</v>
      </c>
      <c r="G399" s="1263"/>
      <c r="H399" s="1263">
        <f t="shared" si="227"/>
        <v>1</v>
      </c>
      <c r="I399" s="1239">
        <f>EAST!I399+WEST!I399+NORTH!I399+SOUTH!I399</f>
        <v>0</v>
      </c>
      <c r="J399" s="1210">
        <f>SUM(J397:J398)</f>
        <v>0</v>
      </c>
      <c r="K399" s="1239">
        <f>EAST!K399+WEST!K399+NORTH!K399+SOUTH!K399</f>
        <v>0</v>
      </c>
      <c r="L399" s="1210">
        <f>EAST!L399+WEST!L399+NORTH!L399+SOUTH!L399</f>
        <v>0</v>
      </c>
      <c r="M399" s="1208"/>
      <c r="N399" s="1208"/>
      <c r="O399" s="1202"/>
      <c r="P399" s="1239">
        <f>SUM(P397:P398)</f>
        <v>1202</v>
      </c>
      <c r="Q399" s="1210">
        <f>SUM(Q397:Q398)</f>
        <v>160.62104669999999</v>
      </c>
      <c r="R399" s="1239">
        <f>SUM(R397:R398)</f>
        <v>1202</v>
      </c>
      <c r="S399" s="1210">
        <f>SUM(S397:S398)</f>
        <v>160.62104669999999</v>
      </c>
      <c r="T399" s="1239"/>
      <c r="U399" s="1210">
        <f>EAST!U399+WEST!U399+NORTH!U399+SOUTH!U399</f>
        <v>0</v>
      </c>
      <c r="V399" s="1208"/>
      <c r="W399" s="1208"/>
      <c r="X399" s="1202"/>
      <c r="Y399" s="1198">
        <f>SUM(Y397:Y398)</f>
        <v>1202</v>
      </c>
      <c r="Z399" s="1200">
        <f>SUM(Z397:Z398)</f>
        <v>160.62104669999999</v>
      </c>
      <c r="AA399" s="1198">
        <f>SUM(AA397:AA398)</f>
        <v>1202</v>
      </c>
      <c r="AB399" s="1200">
        <f>SUM(AB397:AB398)</f>
        <v>160.62104669999999</v>
      </c>
      <c r="AC399" s="1240"/>
      <c r="AD399" s="1197"/>
      <c r="AE399" s="1197" t="b">
        <f t="shared" si="255"/>
        <v>1</v>
      </c>
    </row>
    <row r="400" spans="1:31" s="1231" customFormat="1" ht="27.75" customHeight="1">
      <c r="A400" s="1200"/>
      <c r="B400" s="1208" t="s">
        <v>149</v>
      </c>
      <c r="C400" s="1239">
        <f>C395+C399</f>
        <v>172644</v>
      </c>
      <c r="D400" s="1209">
        <f>D395+D399</f>
        <v>6748.902</v>
      </c>
      <c r="E400" s="1239">
        <f>E395+E399</f>
        <v>172644</v>
      </c>
      <c r="F400" s="1210">
        <f>F395+F399</f>
        <v>6526.5720000000001</v>
      </c>
      <c r="G400" s="1263">
        <f t="shared" si="226"/>
        <v>1</v>
      </c>
      <c r="H400" s="1263">
        <f t="shared" si="227"/>
        <v>0.96705686347201369</v>
      </c>
      <c r="I400" s="1239">
        <f>I395+I399</f>
        <v>1291</v>
      </c>
      <c r="J400" s="1210">
        <f>J395+J399</f>
        <v>222.33</v>
      </c>
      <c r="K400" s="1239">
        <f>K395+K399</f>
        <v>0</v>
      </c>
      <c r="L400" s="1210">
        <f>L395+L399</f>
        <v>222.33</v>
      </c>
      <c r="M400" s="1239">
        <f t="shared" ref="M400:N400" si="264">M399+M395</f>
        <v>0</v>
      </c>
      <c r="N400" s="1239">
        <f t="shared" si="264"/>
        <v>0</v>
      </c>
      <c r="O400" s="1239"/>
      <c r="P400" s="1239">
        <f t="shared" ref="P400:U400" si="265">P395+P399</f>
        <v>246573</v>
      </c>
      <c r="Q400" s="1210">
        <f t="shared" si="265"/>
        <v>6675.5640466999994</v>
      </c>
      <c r="R400" s="1239">
        <f t="shared" si="265"/>
        <v>246573</v>
      </c>
      <c r="S400" s="1210">
        <f t="shared" si="265"/>
        <v>6897.8940466999993</v>
      </c>
      <c r="T400" s="1239">
        <f t="shared" si="265"/>
        <v>0</v>
      </c>
      <c r="U400" s="1210">
        <f t="shared" si="265"/>
        <v>222.33</v>
      </c>
      <c r="V400" s="1239">
        <f t="shared" ref="V400:W400" si="266">V399+V395</f>
        <v>0</v>
      </c>
      <c r="W400" s="1239">
        <f t="shared" si="266"/>
        <v>0</v>
      </c>
      <c r="X400" s="1239"/>
      <c r="Y400" s="1198">
        <f>Y395+Y399</f>
        <v>150040</v>
      </c>
      <c r="Z400" s="1200">
        <f>Z395+Z399</f>
        <v>6436.0111466999997</v>
      </c>
      <c r="AA400" s="1198">
        <f>AA395+AA399</f>
        <v>150040</v>
      </c>
      <c r="AB400" s="1200">
        <f>AB395+AB399</f>
        <v>6658.3411466999996</v>
      </c>
      <c r="AC400" s="1240"/>
      <c r="AD400" s="1197"/>
      <c r="AE400" s="1197" t="b">
        <f t="shared" si="255"/>
        <v>1</v>
      </c>
    </row>
    <row r="401" spans="1:31" ht="58.5">
      <c r="A401" s="1198">
        <v>26</v>
      </c>
      <c r="B401" s="1205" t="s">
        <v>150</v>
      </c>
      <c r="C401" s="1214">
        <f>SUM(EAST:SOUTH!C401)</f>
        <v>0</v>
      </c>
      <c r="D401" s="1215">
        <f>SUM(EAST:SOUTH!D401)</f>
        <v>0</v>
      </c>
      <c r="E401" s="1214">
        <f>SUM(EAST:SOUTH!E401)</f>
        <v>0</v>
      </c>
      <c r="F401" s="1216">
        <f>SUM(EAST:SOUTH!F401)</f>
        <v>0</v>
      </c>
      <c r="G401" s="1217"/>
      <c r="H401" s="1217"/>
      <c r="I401" s="1214">
        <f t="shared" si="252"/>
        <v>0</v>
      </c>
      <c r="J401" s="1216">
        <f t="shared" si="253"/>
        <v>0</v>
      </c>
      <c r="K401" s="1214">
        <f>EAST!K401+WEST!K401+NORTH!K401+SOUTH!K401</f>
        <v>0</v>
      </c>
      <c r="L401" s="1216">
        <f>EAST!L401+WEST!L401+NORTH!L401+SOUTH!L401</f>
        <v>0</v>
      </c>
      <c r="M401" s="1208"/>
      <c r="N401" s="1208"/>
      <c r="O401" s="1202"/>
      <c r="P401" s="1214">
        <f>EAST!P401+WEST!P401+NORTH!P401+SOUTH!P401</f>
        <v>0</v>
      </c>
      <c r="Q401" s="1216">
        <f>EAST!Q401+WEST!Q401+NORTH!Q401+SOUTH!Q401</f>
        <v>0</v>
      </c>
      <c r="R401" s="1214">
        <f>EAST!R401+WEST!R401+NORTH!R401+SOUTH!R401</f>
        <v>0</v>
      </c>
      <c r="S401" s="1216">
        <f>EAST!S401+WEST!S401+NORTH!S401+SOUTH!S401</f>
        <v>0</v>
      </c>
      <c r="T401" s="1214"/>
      <c r="U401" s="1216">
        <f>EAST!U401+WEST!U401+NORTH!U401+SOUTH!U401</f>
        <v>0</v>
      </c>
      <c r="V401" s="1208"/>
      <c r="W401" s="1208"/>
      <c r="X401" s="1202"/>
      <c r="Y401" s="1211">
        <f>EAST!Y401+WEST!Y401+NORTH!Y401+SOUTH!Y401</f>
        <v>0</v>
      </c>
      <c r="Z401" s="1204">
        <f>EAST!Z401+WEST!Z401+NORTH!Z401+SOUTH!Z401</f>
        <v>0</v>
      </c>
      <c r="AA401" s="1211">
        <f>EAST!AA401+WEST!AA401+NORTH!AA401+SOUTH!AA401</f>
        <v>0</v>
      </c>
      <c r="AB401" s="1204">
        <f>EAST!AB401+WEST!AB401+NORTH!AB401+SOUTH!AB401</f>
        <v>0</v>
      </c>
      <c r="AC401" s="1218"/>
      <c r="AD401" s="1197" t="b">
        <f t="shared" si="254"/>
        <v>1</v>
      </c>
      <c r="AE401" s="1197" t="b">
        <f t="shared" si="255"/>
        <v>1</v>
      </c>
    </row>
    <row r="402" spans="1:31">
      <c r="A402" s="1211"/>
      <c r="B402" s="1205" t="s">
        <v>151</v>
      </c>
      <c r="C402" s="1214">
        <f>SUM(EAST:SOUTH!C402)</f>
        <v>0</v>
      </c>
      <c r="D402" s="1215">
        <f>SUM(EAST:SOUTH!D402)</f>
        <v>0</v>
      </c>
      <c r="E402" s="1214">
        <f>SUM(EAST:SOUTH!E402)</f>
        <v>0</v>
      </c>
      <c r="F402" s="1216">
        <f>SUM(EAST:SOUTH!F402)</f>
        <v>0</v>
      </c>
      <c r="G402" s="1217"/>
      <c r="H402" s="1217"/>
      <c r="I402" s="1214">
        <f t="shared" si="252"/>
        <v>0</v>
      </c>
      <c r="J402" s="1216">
        <f t="shared" si="253"/>
        <v>0</v>
      </c>
      <c r="K402" s="1214">
        <f>EAST!K402+WEST!K402+NORTH!K402+SOUTH!K402</f>
        <v>0</v>
      </c>
      <c r="L402" s="1216">
        <f>EAST!L402+WEST!L402+NORTH!L402+SOUTH!L402</f>
        <v>0</v>
      </c>
      <c r="M402" s="1208"/>
      <c r="N402" s="1208"/>
      <c r="O402" s="1202"/>
      <c r="P402" s="1214">
        <f>EAST!P402+WEST!P402+NORTH!P402+SOUTH!P402</f>
        <v>0</v>
      </c>
      <c r="Q402" s="1216">
        <f>EAST!Q402+WEST!Q402+NORTH!Q402+SOUTH!Q402</f>
        <v>0</v>
      </c>
      <c r="R402" s="1214">
        <f>EAST!R402+WEST!R402+NORTH!R402+SOUTH!R402</f>
        <v>0</v>
      </c>
      <c r="S402" s="1216">
        <f>EAST!S402+WEST!S402+NORTH!S402+SOUTH!S402</f>
        <v>0</v>
      </c>
      <c r="T402" s="1214"/>
      <c r="U402" s="1216">
        <f>EAST!U402+WEST!U402+NORTH!U402+SOUTH!U402</f>
        <v>0</v>
      </c>
      <c r="V402" s="1208"/>
      <c r="W402" s="1208"/>
      <c r="X402" s="1202"/>
      <c r="Y402" s="1211">
        <f>EAST!Y402+WEST!Y402+NORTH!Y402+SOUTH!Y402</f>
        <v>0</v>
      </c>
      <c r="Z402" s="1204">
        <f>EAST!Z402+WEST!Z402+NORTH!Z402+SOUTH!Z402</f>
        <v>0</v>
      </c>
      <c r="AA402" s="1211">
        <f>EAST!AA402+WEST!AA402+NORTH!AA402+SOUTH!AA402</f>
        <v>0</v>
      </c>
      <c r="AB402" s="1204">
        <f>EAST!AB402+WEST!AB402+NORTH!AB402+SOUTH!AB402</f>
        <v>0</v>
      </c>
      <c r="AC402" s="1218"/>
      <c r="AD402" s="1197" t="b">
        <f t="shared" si="254"/>
        <v>1</v>
      </c>
      <c r="AE402" s="1197" t="b">
        <f t="shared" si="255"/>
        <v>1</v>
      </c>
    </row>
    <row r="403" spans="1:31" ht="39">
      <c r="A403" s="1204"/>
      <c r="B403" s="1205" t="s">
        <v>152</v>
      </c>
      <c r="C403" s="1214">
        <f>SUM(EAST:SOUTH!C403)</f>
        <v>0</v>
      </c>
      <c r="D403" s="1215">
        <f>SUM(EAST:SOUTH!D403)</f>
        <v>0</v>
      </c>
      <c r="E403" s="1214">
        <f>SUM(EAST:SOUTH!E403)</f>
        <v>0</v>
      </c>
      <c r="F403" s="1216">
        <f>SUM(EAST:SOUTH!F403)</f>
        <v>0</v>
      </c>
      <c r="G403" s="1217"/>
      <c r="H403" s="1217"/>
      <c r="I403" s="1214">
        <f t="shared" si="252"/>
        <v>0</v>
      </c>
      <c r="J403" s="1216">
        <f t="shared" si="253"/>
        <v>0</v>
      </c>
      <c r="K403" s="1214">
        <f>EAST!K403+WEST!K403+NORTH!K403+SOUTH!K403</f>
        <v>0</v>
      </c>
      <c r="L403" s="1216">
        <f>EAST!L403+WEST!L403+NORTH!L403+SOUTH!L403</f>
        <v>0</v>
      </c>
      <c r="M403" s="1208"/>
      <c r="N403" s="1208"/>
      <c r="O403" s="1273"/>
      <c r="P403" s="1214">
        <f>EAST!P403+WEST!P403+NORTH!P403+SOUTH!P403</f>
        <v>0</v>
      </c>
      <c r="Q403" s="1216">
        <f>EAST!Q403+WEST!Q403+NORTH!Q403+SOUTH!Q403</f>
        <v>0</v>
      </c>
      <c r="R403" s="1214">
        <f>EAST!R403+WEST!R403+NORTH!R403+SOUTH!R403</f>
        <v>0</v>
      </c>
      <c r="S403" s="1216">
        <f>EAST!S403+WEST!S403+NORTH!S403+SOUTH!S403</f>
        <v>0</v>
      </c>
      <c r="T403" s="1214"/>
      <c r="U403" s="1216">
        <f>EAST!U403+WEST!U403+NORTH!U403+SOUTH!U403</f>
        <v>0</v>
      </c>
      <c r="V403" s="1208"/>
      <c r="W403" s="1208"/>
      <c r="X403" s="1273"/>
      <c r="Y403" s="1211">
        <f>EAST!Y403+WEST!Y403+NORTH!Y403+SOUTH!Y403</f>
        <v>0</v>
      </c>
      <c r="Z403" s="1204">
        <f>EAST!Z403+WEST!Z403+NORTH!Z403+SOUTH!Z403</f>
        <v>0</v>
      </c>
      <c r="AA403" s="1211">
        <f>EAST!AA403+WEST!AA403+NORTH!AA403+SOUTH!AA403</f>
        <v>0</v>
      </c>
      <c r="AB403" s="1204">
        <f>EAST!AB403+WEST!AB403+NORTH!AB403+SOUTH!AB403</f>
        <v>0</v>
      </c>
      <c r="AC403" s="1218"/>
      <c r="AD403" s="1197" t="b">
        <f t="shared" si="254"/>
        <v>1</v>
      </c>
      <c r="AE403" s="1197" t="b">
        <f t="shared" si="255"/>
        <v>1</v>
      </c>
    </row>
    <row r="404" spans="1:31" ht="39">
      <c r="A404" s="1204">
        <v>26.01</v>
      </c>
      <c r="B404" s="1221" t="s">
        <v>153</v>
      </c>
      <c r="C404" s="1214">
        <f>SUM(EAST:SOUTH!C404)</f>
        <v>0</v>
      </c>
      <c r="D404" s="1215">
        <f>SUM(EAST:SOUTH!D404)</f>
        <v>0</v>
      </c>
      <c r="E404" s="1214">
        <f>SUM(EAST:SOUTH!E404)</f>
        <v>0</v>
      </c>
      <c r="F404" s="1216">
        <f>SUM(EAST:SOUTH!F404)</f>
        <v>0</v>
      </c>
      <c r="G404" s="1217"/>
      <c r="H404" s="1217"/>
      <c r="I404" s="1214">
        <f t="shared" si="252"/>
        <v>0</v>
      </c>
      <c r="J404" s="1216">
        <f t="shared" si="253"/>
        <v>0</v>
      </c>
      <c r="K404" s="1214">
        <f>EAST!K404+WEST!K404+NORTH!K404+SOUTH!K404</f>
        <v>0</v>
      </c>
      <c r="L404" s="1216">
        <f>EAST!L404+WEST!L404+NORTH!L404+SOUTH!L404</f>
        <v>0</v>
      </c>
      <c r="M404" s="1219"/>
      <c r="N404" s="1219"/>
      <c r="O404" s="1220"/>
      <c r="P404" s="1214">
        <f>EAST!P404+WEST!P404+NORTH!P404+SOUTH!P404</f>
        <v>0</v>
      </c>
      <c r="Q404" s="1216">
        <f>EAST!Q404+WEST!Q404+NORTH!Q404+SOUTH!Q404</f>
        <v>0</v>
      </c>
      <c r="R404" s="1214">
        <f>EAST!R404+WEST!R404+NORTH!R404+SOUTH!R404</f>
        <v>0</v>
      </c>
      <c r="S404" s="1216">
        <f>EAST!S404+WEST!S404+NORTH!S404+SOUTH!S404</f>
        <v>0</v>
      </c>
      <c r="T404" s="1214"/>
      <c r="U404" s="1216">
        <f>EAST!U404+WEST!U404+NORTH!U404+SOUTH!U404</f>
        <v>0</v>
      </c>
      <c r="V404" s="1219"/>
      <c r="W404" s="1219"/>
      <c r="X404" s="1220"/>
      <c r="Y404" s="1211">
        <f>EAST!Y404+WEST!Y404+NORTH!Y404+SOUTH!Y404</f>
        <v>0</v>
      </c>
      <c r="Z404" s="1204">
        <f>EAST!Z404+WEST!Z404+NORTH!Z404+SOUTH!Z404</f>
        <v>0</v>
      </c>
      <c r="AA404" s="1211">
        <f>EAST!AA404+WEST!AA404+NORTH!AA404+SOUTH!AA404</f>
        <v>0</v>
      </c>
      <c r="AB404" s="1204">
        <f>EAST!AB404+WEST!AB404+NORTH!AB404+SOUTH!AB404</f>
        <v>0</v>
      </c>
      <c r="AC404" s="1218"/>
      <c r="AD404" s="1197" t="b">
        <f t="shared" si="254"/>
        <v>1</v>
      </c>
      <c r="AE404" s="1197" t="b">
        <f t="shared" si="255"/>
        <v>1</v>
      </c>
    </row>
    <row r="405" spans="1:31" ht="39">
      <c r="A405" s="1204">
        <f>+A404+0.01</f>
        <v>26.020000000000003</v>
      </c>
      <c r="B405" s="1221" t="s">
        <v>154</v>
      </c>
      <c r="C405" s="1214">
        <f>SUM(EAST:SOUTH!C405)</f>
        <v>0</v>
      </c>
      <c r="D405" s="1215">
        <f>SUM(EAST:SOUTH!D405)</f>
        <v>0</v>
      </c>
      <c r="E405" s="1214">
        <f>SUM(EAST:SOUTH!E405)</f>
        <v>0</v>
      </c>
      <c r="F405" s="1216">
        <f>SUM(EAST:SOUTH!F405)</f>
        <v>0</v>
      </c>
      <c r="G405" s="1217"/>
      <c r="H405" s="1217"/>
      <c r="I405" s="1214">
        <f t="shared" si="252"/>
        <v>0</v>
      </c>
      <c r="J405" s="1216">
        <f t="shared" si="253"/>
        <v>0</v>
      </c>
      <c r="K405" s="1214">
        <f>EAST!K405+WEST!K405+NORTH!K405+SOUTH!K405</f>
        <v>0</v>
      </c>
      <c r="L405" s="1216">
        <f>EAST!L405+WEST!L405+NORTH!L405+SOUTH!L405</f>
        <v>0</v>
      </c>
      <c r="M405" s="1219"/>
      <c r="N405" s="1219"/>
      <c r="O405" s="1220"/>
      <c r="P405" s="1214">
        <f>EAST!P405+WEST!P405+NORTH!P405+SOUTH!P405</f>
        <v>0</v>
      </c>
      <c r="Q405" s="1216">
        <f>EAST!Q405+WEST!Q405+NORTH!Q405+SOUTH!Q405</f>
        <v>0</v>
      </c>
      <c r="R405" s="1214">
        <f>EAST!R405+WEST!R405+NORTH!R405+SOUTH!R405</f>
        <v>0</v>
      </c>
      <c r="S405" s="1216">
        <f>EAST!S405+WEST!S405+NORTH!S405+SOUTH!S405</f>
        <v>0</v>
      </c>
      <c r="T405" s="1214"/>
      <c r="U405" s="1216">
        <f>EAST!U405+WEST!U405+NORTH!U405+SOUTH!U405</f>
        <v>0</v>
      </c>
      <c r="V405" s="1219"/>
      <c r="W405" s="1219"/>
      <c r="X405" s="1220"/>
      <c r="Y405" s="1211">
        <f>EAST!Y405+WEST!Y405+NORTH!Y405+SOUTH!Y405</f>
        <v>0</v>
      </c>
      <c r="Z405" s="1204">
        <f>EAST!Z405+WEST!Z405+NORTH!Z405+SOUTH!Z405</f>
        <v>0</v>
      </c>
      <c r="AA405" s="1211">
        <f>EAST!AA405+WEST!AA405+NORTH!AA405+SOUTH!AA405</f>
        <v>0</v>
      </c>
      <c r="AB405" s="1204">
        <f>EAST!AB405+WEST!AB405+NORTH!AB405+SOUTH!AB405</f>
        <v>0</v>
      </c>
      <c r="AC405" s="1218"/>
      <c r="AD405" s="1197" t="b">
        <f t="shared" si="254"/>
        <v>1</v>
      </c>
      <c r="AE405" s="1197" t="b">
        <f t="shared" si="255"/>
        <v>1</v>
      </c>
    </row>
    <row r="406" spans="1:31">
      <c r="A406" s="1204">
        <f t="shared" ref="A406:A412" si="267">+A405+0.01</f>
        <v>26.030000000000005</v>
      </c>
      <c r="B406" s="1221" t="s">
        <v>321</v>
      </c>
      <c r="C406" s="1214">
        <f>SUM(EAST:SOUTH!C406)</f>
        <v>820</v>
      </c>
      <c r="D406" s="1215">
        <f>SUM(EAST:SOUTH!D406)</f>
        <v>24.6</v>
      </c>
      <c r="E406" s="1214">
        <f>SUM(EAST:SOUTH!E406)</f>
        <v>0</v>
      </c>
      <c r="F406" s="1216">
        <f>SUM(EAST:SOUTH!F406)</f>
        <v>0</v>
      </c>
      <c r="G406" s="1217">
        <f t="shared" ref="G406:G438" si="268">E406/C405:C406</f>
        <v>0</v>
      </c>
      <c r="H406" s="1217">
        <f t="shared" ref="H406:H438" si="269">F406/D405:D406</f>
        <v>0</v>
      </c>
      <c r="I406" s="1214">
        <f t="shared" si="252"/>
        <v>820</v>
      </c>
      <c r="J406" s="1216">
        <f t="shared" si="253"/>
        <v>24.6</v>
      </c>
      <c r="K406" s="1214">
        <f>EAST!K406+WEST!K406+NORTH!K406+SOUTH!K406</f>
        <v>0</v>
      </c>
      <c r="L406" s="1216">
        <f>EAST!L406+WEST!L406+NORTH!L406+SOUTH!L406</f>
        <v>0</v>
      </c>
      <c r="M406" s="1219"/>
      <c r="N406" s="1219"/>
      <c r="O406" s="1220"/>
      <c r="P406" s="1214">
        <f>EAST!P406+WEST!P406+NORTH!P406+SOUTH!P406</f>
        <v>0</v>
      </c>
      <c r="Q406" s="1216">
        <f>EAST!Q406+WEST!Q406+NORTH!Q406+SOUTH!Q406</f>
        <v>0</v>
      </c>
      <c r="R406" s="1214">
        <f>EAST!R406+WEST!R406+NORTH!R406+SOUTH!R406</f>
        <v>0</v>
      </c>
      <c r="S406" s="1216">
        <f>EAST!S406+WEST!S406+NORTH!S406+SOUTH!S406</f>
        <v>0</v>
      </c>
      <c r="T406" s="1214"/>
      <c r="U406" s="1216">
        <f>EAST!U406+WEST!U406+NORTH!U406+SOUTH!U406</f>
        <v>0</v>
      </c>
      <c r="V406" s="1219"/>
      <c r="W406" s="1219"/>
      <c r="X406" s="1220"/>
      <c r="Y406" s="1211">
        <f>EAST!Y406+WEST!Y406+NORTH!Y406+SOUTH!Y406</f>
        <v>0</v>
      </c>
      <c r="Z406" s="1204">
        <f>EAST!Z406+WEST!Z406+NORTH!Z406+SOUTH!Z406</f>
        <v>0</v>
      </c>
      <c r="AA406" s="1211">
        <f>EAST!AA406+WEST!AA406+NORTH!AA406+SOUTH!AA406</f>
        <v>0</v>
      </c>
      <c r="AB406" s="1204">
        <f>EAST!AB406+WEST!AB406+NORTH!AB406+SOUTH!AB406</f>
        <v>0</v>
      </c>
      <c r="AC406" s="1218"/>
      <c r="AD406" s="1197" t="b">
        <f t="shared" si="254"/>
        <v>1</v>
      </c>
      <c r="AE406" s="1197" t="b">
        <f t="shared" si="255"/>
        <v>1</v>
      </c>
    </row>
    <row r="407" spans="1:31">
      <c r="A407" s="1204">
        <f t="shared" si="267"/>
        <v>26.040000000000006</v>
      </c>
      <c r="B407" s="1221" t="s">
        <v>322</v>
      </c>
      <c r="C407" s="1214">
        <f>SUM(EAST:SOUTH!C407)</f>
        <v>0</v>
      </c>
      <c r="D407" s="1215">
        <f>SUM(EAST:SOUTH!D407)</f>
        <v>0</v>
      </c>
      <c r="E407" s="1214">
        <f>SUM(EAST:SOUTH!E407)</f>
        <v>0</v>
      </c>
      <c r="F407" s="1216">
        <f>SUM(EAST:SOUTH!F407)</f>
        <v>0</v>
      </c>
      <c r="G407" s="1217"/>
      <c r="H407" s="1217"/>
      <c r="I407" s="1214">
        <f t="shared" si="252"/>
        <v>0</v>
      </c>
      <c r="J407" s="1216">
        <f t="shared" si="253"/>
        <v>0</v>
      </c>
      <c r="K407" s="1214">
        <f>EAST!K407+WEST!K407+NORTH!K407+SOUTH!K407</f>
        <v>0</v>
      </c>
      <c r="L407" s="1216">
        <f>EAST!L407+WEST!L407+NORTH!L407+SOUTH!L407</f>
        <v>0</v>
      </c>
      <c r="M407" s="1219"/>
      <c r="N407" s="1219"/>
      <c r="O407" s="1220"/>
      <c r="P407" s="1214">
        <f>EAST!P407+WEST!P407+NORTH!P407+SOUTH!P407</f>
        <v>0</v>
      </c>
      <c r="Q407" s="1216">
        <f>EAST!Q407+WEST!Q407+NORTH!Q407+SOUTH!Q407</f>
        <v>0</v>
      </c>
      <c r="R407" s="1214">
        <f>EAST!R407+WEST!R407+NORTH!R407+SOUTH!R407</f>
        <v>0</v>
      </c>
      <c r="S407" s="1216">
        <f>EAST!S407+WEST!S407+NORTH!S407+SOUTH!S407</f>
        <v>0</v>
      </c>
      <c r="T407" s="1214"/>
      <c r="U407" s="1216">
        <f>EAST!U407+WEST!U407+NORTH!U407+SOUTH!U407</f>
        <v>0</v>
      </c>
      <c r="V407" s="1219"/>
      <c r="W407" s="1219"/>
      <c r="X407" s="1220"/>
      <c r="Y407" s="1211">
        <f>EAST!Y407+WEST!Y407+NORTH!Y407+SOUTH!Y407</f>
        <v>0</v>
      </c>
      <c r="Z407" s="1204">
        <f>EAST!Z407+WEST!Z407+NORTH!Z407+SOUTH!Z407</f>
        <v>0</v>
      </c>
      <c r="AA407" s="1211">
        <f>EAST!AA407+WEST!AA407+NORTH!AA407+SOUTH!AA407</f>
        <v>0</v>
      </c>
      <c r="AB407" s="1204">
        <f>EAST!AB407+WEST!AB407+NORTH!AB407+SOUTH!AB407</f>
        <v>0</v>
      </c>
      <c r="AC407" s="1218"/>
      <c r="AD407" s="1197" t="b">
        <f t="shared" si="254"/>
        <v>1</v>
      </c>
      <c r="AE407" s="1197" t="b">
        <f t="shared" si="255"/>
        <v>1</v>
      </c>
    </row>
    <row r="408" spans="1:31">
      <c r="A408" s="1204">
        <f t="shared" si="267"/>
        <v>26.050000000000008</v>
      </c>
      <c r="B408" s="1221" t="s">
        <v>323</v>
      </c>
      <c r="C408" s="1214">
        <f>SUM(EAST:SOUTH!C408)</f>
        <v>0</v>
      </c>
      <c r="D408" s="1215">
        <f>SUM(EAST:SOUTH!D408)</f>
        <v>0</v>
      </c>
      <c r="E408" s="1214">
        <f>SUM(EAST:SOUTH!E408)</f>
        <v>0</v>
      </c>
      <c r="F408" s="1216">
        <f>SUM(EAST:SOUTH!F408)</f>
        <v>0</v>
      </c>
      <c r="G408" s="1217"/>
      <c r="H408" s="1217"/>
      <c r="I408" s="1214">
        <f t="shared" si="252"/>
        <v>0</v>
      </c>
      <c r="J408" s="1216">
        <f t="shared" si="253"/>
        <v>0</v>
      </c>
      <c r="K408" s="1214">
        <f>EAST!K408+WEST!K408+NORTH!K408+SOUTH!K408</f>
        <v>0</v>
      </c>
      <c r="L408" s="1216">
        <f>EAST!L408+WEST!L408+NORTH!L408+SOUTH!L408</f>
        <v>0</v>
      </c>
      <c r="M408" s="1219"/>
      <c r="N408" s="1219"/>
      <c r="O408" s="1220"/>
      <c r="P408" s="1214">
        <f>EAST!P408+WEST!P408+NORTH!P408+SOUTH!P408</f>
        <v>0</v>
      </c>
      <c r="Q408" s="1216">
        <f>EAST!Q408+WEST!Q408+NORTH!Q408+SOUTH!Q408</f>
        <v>0</v>
      </c>
      <c r="R408" s="1214">
        <f>EAST!R408+WEST!R408+NORTH!R408+SOUTH!R408</f>
        <v>0</v>
      </c>
      <c r="S408" s="1216">
        <f>EAST!S408+WEST!S408+NORTH!S408+SOUTH!S408</f>
        <v>0</v>
      </c>
      <c r="T408" s="1214"/>
      <c r="U408" s="1216">
        <f>EAST!U408+WEST!U408+NORTH!U408+SOUTH!U408</f>
        <v>0</v>
      </c>
      <c r="V408" s="1219"/>
      <c r="W408" s="1219"/>
      <c r="X408" s="1220"/>
      <c r="Y408" s="1211">
        <f>EAST!Y408+WEST!Y408+NORTH!Y408+SOUTH!Y408</f>
        <v>0</v>
      </c>
      <c r="Z408" s="1204">
        <f>EAST!Z408+WEST!Z408+NORTH!Z408+SOUTH!Z408</f>
        <v>0</v>
      </c>
      <c r="AA408" s="1211">
        <f>EAST!AA408+WEST!AA408+NORTH!AA408+SOUTH!AA408</f>
        <v>0</v>
      </c>
      <c r="AB408" s="1204">
        <f>EAST!AB408+WEST!AB408+NORTH!AB408+SOUTH!AB408</f>
        <v>0</v>
      </c>
      <c r="AC408" s="1218"/>
      <c r="AD408" s="1197" t="b">
        <f t="shared" si="254"/>
        <v>1</v>
      </c>
      <c r="AE408" s="1197" t="b">
        <f t="shared" si="255"/>
        <v>1</v>
      </c>
    </row>
    <row r="409" spans="1:31" ht="39">
      <c r="A409" s="1204">
        <f t="shared" si="267"/>
        <v>26.060000000000009</v>
      </c>
      <c r="B409" s="1221" t="s">
        <v>155</v>
      </c>
      <c r="C409" s="1214">
        <f>SUM(EAST:SOUTH!C409)</f>
        <v>0</v>
      </c>
      <c r="D409" s="1215">
        <f>SUM(EAST:SOUTH!D409)</f>
        <v>0</v>
      </c>
      <c r="E409" s="1214">
        <f>SUM(EAST:SOUTH!E409)</f>
        <v>0</v>
      </c>
      <c r="F409" s="1216">
        <f>SUM(EAST:SOUTH!F409)</f>
        <v>0</v>
      </c>
      <c r="G409" s="1217"/>
      <c r="H409" s="1217"/>
      <c r="I409" s="1214">
        <f t="shared" si="252"/>
        <v>0</v>
      </c>
      <c r="J409" s="1216">
        <f t="shared" si="253"/>
        <v>0</v>
      </c>
      <c r="K409" s="1214">
        <f>EAST!K409+WEST!K409+NORTH!K409+SOUTH!K409</f>
        <v>0</v>
      </c>
      <c r="L409" s="1216">
        <f>EAST!L409+WEST!L409+NORTH!L409+SOUTH!L409</f>
        <v>0</v>
      </c>
      <c r="M409" s="1219"/>
      <c r="N409" s="1219"/>
      <c r="O409" s="1220"/>
      <c r="P409" s="1214">
        <f>EAST!P409+WEST!P409+NORTH!P409+SOUTH!P409</f>
        <v>0</v>
      </c>
      <c r="Q409" s="1216">
        <f>EAST!Q409+WEST!Q409+NORTH!Q409+SOUTH!Q409</f>
        <v>0</v>
      </c>
      <c r="R409" s="1214">
        <f>EAST!R409+WEST!R409+NORTH!R409+SOUTH!R409</f>
        <v>0</v>
      </c>
      <c r="S409" s="1216">
        <f>EAST!S409+WEST!S409+NORTH!S409+SOUTH!S409</f>
        <v>0</v>
      </c>
      <c r="T409" s="1214"/>
      <c r="U409" s="1216">
        <f>EAST!U409+WEST!U409+NORTH!U409+SOUTH!U409</f>
        <v>0</v>
      </c>
      <c r="V409" s="1219"/>
      <c r="W409" s="1219"/>
      <c r="X409" s="1220"/>
      <c r="Y409" s="1211">
        <f>EAST!Y409+WEST!Y409+NORTH!Y409+SOUTH!Y409</f>
        <v>0</v>
      </c>
      <c r="Z409" s="1204">
        <f>EAST!Z409+WEST!Z409+NORTH!Z409+SOUTH!Z409</f>
        <v>0</v>
      </c>
      <c r="AA409" s="1211">
        <f>EAST!AA409+WEST!AA409+NORTH!AA409+SOUTH!AA409</f>
        <v>0</v>
      </c>
      <c r="AB409" s="1204">
        <f>EAST!AB409+WEST!AB409+NORTH!AB409+SOUTH!AB409</f>
        <v>0</v>
      </c>
      <c r="AC409" s="1218"/>
      <c r="AD409" s="1197" t="b">
        <f t="shared" si="254"/>
        <v>1</v>
      </c>
      <c r="AE409" s="1197" t="b">
        <f t="shared" si="255"/>
        <v>1</v>
      </c>
    </row>
    <row r="410" spans="1:31" ht="39">
      <c r="A410" s="1204">
        <f t="shared" si="267"/>
        <v>26.070000000000011</v>
      </c>
      <c r="B410" s="1221" t="s">
        <v>15</v>
      </c>
      <c r="C410" s="1214">
        <f>SUM(EAST:SOUTH!C410)</f>
        <v>0</v>
      </c>
      <c r="D410" s="1215">
        <f>SUM(EAST:SOUTH!D410)</f>
        <v>0</v>
      </c>
      <c r="E410" s="1214">
        <f>SUM(EAST:SOUTH!E410)</f>
        <v>0</v>
      </c>
      <c r="F410" s="1216">
        <f>SUM(EAST:SOUTH!F410)</f>
        <v>0</v>
      </c>
      <c r="G410" s="1217"/>
      <c r="H410" s="1217"/>
      <c r="I410" s="1214">
        <f t="shared" si="252"/>
        <v>0</v>
      </c>
      <c r="J410" s="1216">
        <f t="shared" si="253"/>
        <v>0</v>
      </c>
      <c r="K410" s="1214">
        <f>EAST!K410+WEST!K410+NORTH!K410+SOUTH!K410</f>
        <v>0</v>
      </c>
      <c r="L410" s="1216">
        <f>EAST!L410+WEST!L410+NORTH!L410+SOUTH!L410</f>
        <v>0</v>
      </c>
      <c r="M410" s="1219"/>
      <c r="N410" s="1219"/>
      <c r="O410" s="1220">
        <v>3.5</v>
      </c>
      <c r="P410" s="1214">
        <f>EAST!P410+WEST!P410+NORTH!P410+SOUTH!P410</f>
        <v>0</v>
      </c>
      <c r="Q410" s="1216">
        <f>EAST!Q410+WEST!Q410+NORTH!Q410+SOUTH!Q410</f>
        <v>0</v>
      </c>
      <c r="R410" s="1214">
        <f>EAST!R410+WEST!R410+NORTH!R410+SOUTH!R410</f>
        <v>0</v>
      </c>
      <c r="S410" s="1216">
        <f>EAST!S410+WEST!S410+NORTH!S410+SOUTH!S410</f>
        <v>0</v>
      </c>
      <c r="T410" s="1214"/>
      <c r="U410" s="1216">
        <f>EAST!U410+WEST!U410+NORTH!U410+SOUTH!U410</f>
        <v>0</v>
      </c>
      <c r="V410" s="1219"/>
      <c r="W410" s="1219"/>
      <c r="X410" s="1220">
        <v>3.5</v>
      </c>
      <c r="Y410" s="1211">
        <f>EAST!Y410+WEST!Y410+NORTH!Y410+SOUTH!Y410</f>
        <v>0</v>
      </c>
      <c r="Z410" s="1204">
        <f>EAST!Z410+WEST!Z410+NORTH!Z410+SOUTH!Z410</f>
        <v>0</v>
      </c>
      <c r="AA410" s="1211">
        <f>EAST!AA410+WEST!AA410+NORTH!AA410+SOUTH!AA410</f>
        <v>0</v>
      </c>
      <c r="AB410" s="1204">
        <f>EAST!AB410+WEST!AB410+NORTH!AB410+SOUTH!AB410</f>
        <v>0</v>
      </c>
      <c r="AC410" s="1218"/>
      <c r="AD410" s="1197" t="b">
        <f t="shared" si="254"/>
        <v>1</v>
      </c>
      <c r="AE410" s="1197" t="b">
        <f t="shared" si="255"/>
        <v>1</v>
      </c>
    </row>
    <row r="411" spans="1:31">
      <c r="A411" s="1204">
        <f t="shared" si="267"/>
        <v>26.080000000000013</v>
      </c>
      <c r="B411" s="1221" t="s">
        <v>282</v>
      </c>
      <c r="C411" s="1214">
        <f>SUM(EAST:SOUTH!C411)</f>
        <v>0</v>
      </c>
      <c r="D411" s="1215">
        <f>SUM(EAST:SOUTH!D411)</f>
        <v>0</v>
      </c>
      <c r="E411" s="1214">
        <f>SUM(EAST:SOUTH!E411)</f>
        <v>0</v>
      </c>
      <c r="F411" s="1216">
        <f>SUM(EAST:SOUTH!F411)</f>
        <v>0</v>
      </c>
      <c r="G411" s="1217"/>
      <c r="H411" s="1217"/>
      <c r="I411" s="1214">
        <f t="shared" si="252"/>
        <v>0</v>
      </c>
      <c r="J411" s="1216">
        <f t="shared" si="253"/>
        <v>0</v>
      </c>
      <c r="K411" s="1214">
        <f>EAST!K411+WEST!K411+NORTH!K411+SOUTH!K411</f>
        <v>0</v>
      </c>
      <c r="L411" s="1216">
        <f>EAST!L411+WEST!L411+NORTH!L411+SOUTH!L411</f>
        <v>0</v>
      </c>
      <c r="M411" s="1219"/>
      <c r="N411" s="1219"/>
      <c r="O411" s="1220"/>
      <c r="P411" s="1214">
        <f>EAST!P411+WEST!P411+NORTH!P411+SOUTH!P411</f>
        <v>0</v>
      </c>
      <c r="Q411" s="1216">
        <f>EAST!Q411+WEST!Q411+NORTH!Q411+SOUTH!Q411</f>
        <v>0</v>
      </c>
      <c r="R411" s="1214">
        <f>EAST!R411+WEST!R411+NORTH!R411+SOUTH!R411</f>
        <v>0</v>
      </c>
      <c r="S411" s="1216">
        <f>EAST!S411+WEST!S411+NORTH!S411+SOUTH!S411</f>
        <v>0</v>
      </c>
      <c r="T411" s="1214"/>
      <c r="U411" s="1216">
        <f>EAST!U411+WEST!U411+NORTH!U411+SOUTH!U411</f>
        <v>0</v>
      </c>
      <c r="V411" s="1219"/>
      <c r="W411" s="1219"/>
      <c r="X411" s="1220"/>
      <c r="Y411" s="1211">
        <f>EAST!Y411+WEST!Y411+NORTH!Y411+SOUTH!Y411</f>
        <v>0</v>
      </c>
      <c r="Z411" s="1204">
        <f>EAST!Z411+WEST!Z411+NORTH!Z411+SOUTH!Z411</f>
        <v>0</v>
      </c>
      <c r="AA411" s="1211">
        <f>EAST!AA411+WEST!AA411+NORTH!AA411+SOUTH!AA411</f>
        <v>0</v>
      </c>
      <c r="AB411" s="1204">
        <f>EAST!AB411+WEST!AB411+NORTH!AB411+SOUTH!AB411</f>
        <v>0</v>
      </c>
      <c r="AC411" s="1218"/>
      <c r="AD411" s="1197" t="b">
        <f t="shared" si="254"/>
        <v>1</v>
      </c>
      <c r="AE411" s="1197" t="b">
        <f t="shared" si="255"/>
        <v>1</v>
      </c>
    </row>
    <row r="412" spans="1:31" ht="39">
      <c r="A412" s="1204">
        <f t="shared" si="267"/>
        <v>26.090000000000014</v>
      </c>
      <c r="B412" s="1221" t="s">
        <v>157</v>
      </c>
      <c r="C412" s="1214">
        <f>SUM(EAST:SOUTH!C412)</f>
        <v>200</v>
      </c>
      <c r="D412" s="1215">
        <f>SUM(EAST:SOUTH!D412)</f>
        <v>1.5</v>
      </c>
      <c r="E412" s="1214">
        <f>SUM(EAST:SOUTH!E412)</f>
        <v>200</v>
      </c>
      <c r="F412" s="1216">
        <f>SUM(EAST:SOUTH!F412)</f>
        <v>1.5</v>
      </c>
      <c r="G412" s="1217">
        <f t="shared" si="268"/>
        <v>1</v>
      </c>
      <c r="H412" s="1217">
        <f t="shared" si="269"/>
        <v>1</v>
      </c>
      <c r="I412" s="1214">
        <f t="shared" si="252"/>
        <v>0</v>
      </c>
      <c r="J412" s="1216">
        <f t="shared" si="253"/>
        <v>0</v>
      </c>
      <c r="K412" s="1214">
        <f>EAST!K412+WEST!K412+NORTH!K412+SOUTH!K412</f>
        <v>0</v>
      </c>
      <c r="L412" s="1216">
        <f>EAST!L412+WEST!L412+NORTH!L412+SOUTH!L412</f>
        <v>0</v>
      </c>
      <c r="M412" s="1219"/>
      <c r="N412" s="1219"/>
      <c r="O412" s="1247">
        <v>7.4999999999999997E-2</v>
      </c>
      <c r="P412" s="1214">
        <f>EAST!P412+WEST!P412+NORTH!P412+SOUTH!P412</f>
        <v>0</v>
      </c>
      <c r="Q412" s="1216">
        <f>EAST!Q412+WEST!Q412+NORTH!Q412+SOUTH!Q412</f>
        <v>0</v>
      </c>
      <c r="R412" s="1214">
        <f>EAST!R412+WEST!R412+NORTH!R412+SOUTH!R412</f>
        <v>0</v>
      </c>
      <c r="S412" s="1216">
        <f>EAST!S412+WEST!S412+NORTH!S412+SOUTH!S412</f>
        <v>0</v>
      </c>
      <c r="T412" s="1214"/>
      <c r="U412" s="1216">
        <f>EAST!U412+WEST!U412+NORTH!U412+SOUTH!U412</f>
        <v>0</v>
      </c>
      <c r="V412" s="1219"/>
      <c r="W412" s="1219"/>
      <c r="X412" s="1247">
        <v>7.4999999999999997E-2</v>
      </c>
      <c r="Y412" s="1211">
        <f>EAST!Y412+WEST!Y412+NORTH!Y412+SOUTH!Y412</f>
        <v>0</v>
      </c>
      <c r="Z412" s="1204">
        <f>EAST!Z412+WEST!Z412+NORTH!Z412+SOUTH!Z412</f>
        <v>0</v>
      </c>
      <c r="AA412" s="1211">
        <f>EAST!AA412+WEST!AA412+NORTH!AA412+SOUTH!AA412</f>
        <v>0</v>
      </c>
      <c r="AB412" s="1204">
        <f>EAST!AB412+WEST!AB412+NORTH!AB412+SOUTH!AB412</f>
        <v>0</v>
      </c>
      <c r="AC412" s="1218"/>
      <c r="AD412" s="1197" t="b">
        <f t="shared" si="254"/>
        <v>1</v>
      </c>
      <c r="AE412" s="1197" t="b">
        <f t="shared" si="255"/>
        <v>1</v>
      </c>
    </row>
    <row r="413" spans="1:31" s="1231" customFormat="1" ht="39">
      <c r="A413" s="1200"/>
      <c r="B413" s="1241" t="s">
        <v>158</v>
      </c>
      <c r="C413" s="1239">
        <f>SUM(EAST:SOUTH!C413)</f>
        <v>1020</v>
      </c>
      <c r="D413" s="1209">
        <f>SUM(EAST:SOUTH!D413)</f>
        <v>26.1</v>
      </c>
      <c r="E413" s="1239">
        <f>SUM(EAST:SOUTH!E413)</f>
        <v>200</v>
      </c>
      <c r="F413" s="1210">
        <f>SUM(EAST:SOUTH!F413)</f>
        <v>1.5</v>
      </c>
      <c r="G413" s="1263">
        <f t="shared" si="268"/>
        <v>0.19607843137254902</v>
      </c>
      <c r="H413" s="1263">
        <f t="shared" si="269"/>
        <v>5.7471264367816091E-2</v>
      </c>
      <c r="I413" s="1239">
        <f>I412</f>
        <v>0</v>
      </c>
      <c r="J413" s="1210">
        <f>EAST!J413+WEST!J413+NORTH!J413+SOUTH!J413</f>
        <v>0</v>
      </c>
      <c r="K413" s="1239">
        <f>K412</f>
        <v>0</v>
      </c>
      <c r="L413" s="1210">
        <f>EAST!L413+WEST!L413+NORTH!L413+SOUTH!L413</f>
        <v>0</v>
      </c>
      <c r="M413" s="1208"/>
      <c r="N413" s="1208"/>
      <c r="O413" s="1244"/>
      <c r="P413" s="1239">
        <f>EAST!P413+WEST!P413+NORTH!P413+SOUTH!P413</f>
        <v>0</v>
      </c>
      <c r="Q413" s="1210">
        <f>EAST!Q413+WEST!Q413+NORTH!Q413+SOUTH!Q413</f>
        <v>0</v>
      </c>
      <c r="R413" s="1239">
        <f>EAST!R413+WEST!R413+NORTH!R413+SOUTH!R413</f>
        <v>0</v>
      </c>
      <c r="S413" s="1210">
        <f>EAST!S413+WEST!S413+NORTH!S413+SOUTH!S413</f>
        <v>0</v>
      </c>
      <c r="T413" s="1239"/>
      <c r="U413" s="1210">
        <f>EAST!U413+WEST!U413+NORTH!U413+SOUTH!U413</f>
        <v>0</v>
      </c>
      <c r="V413" s="1208"/>
      <c r="W413" s="1208"/>
      <c r="X413" s="1244"/>
      <c r="Y413" s="1198">
        <f>EAST!Y413+WEST!Y413+NORTH!Y413+SOUTH!Y413</f>
        <v>0</v>
      </c>
      <c r="Z413" s="1200">
        <f>EAST!Z413+WEST!Z413+NORTH!Z413+SOUTH!Z413</f>
        <v>0</v>
      </c>
      <c r="AA413" s="1198">
        <f>EAST!AA413+WEST!AA413+NORTH!AA413+SOUTH!AA413</f>
        <v>0</v>
      </c>
      <c r="AB413" s="1200">
        <f>EAST!AB413+WEST!AB413+NORTH!AB413+SOUTH!AB413</f>
        <v>0</v>
      </c>
      <c r="AC413" s="1240"/>
      <c r="AD413" s="1197" t="b">
        <f t="shared" si="254"/>
        <v>1</v>
      </c>
      <c r="AE413" s="1197" t="b">
        <f t="shared" si="255"/>
        <v>1</v>
      </c>
    </row>
    <row r="414" spans="1:31">
      <c r="A414" s="1204"/>
      <c r="B414" s="1228" t="s">
        <v>17</v>
      </c>
      <c r="C414" s="1214">
        <f>SUM(EAST:SOUTH!C414)</f>
        <v>0</v>
      </c>
      <c r="D414" s="1215">
        <f>SUM(EAST:SOUTH!D414)</f>
        <v>0</v>
      </c>
      <c r="E414" s="1214">
        <f>SUM(EAST:SOUTH!E414)</f>
        <v>0</v>
      </c>
      <c r="F414" s="1216">
        <f>SUM(EAST:SOUTH!F414)</f>
        <v>0</v>
      </c>
      <c r="G414" s="1217"/>
      <c r="H414" s="1217"/>
      <c r="I414" s="1214">
        <f t="shared" si="252"/>
        <v>0</v>
      </c>
      <c r="J414" s="1216">
        <f t="shared" si="253"/>
        <v>0</v>
      </c>
      <c r="K414" s="1214">
        <f>EAST!K414+WEST!K414+NORTH!K414+SOUTH!K414</f>
        <v>0</v>
      </c>
      <c r="L414" s="1216">
        <f>EAST!L414+WEST!L414+NORTH!L414+SOUTH!L414</f>
        <v>0</v>
      </c>
      <c r="M414" s="1229"/>
      <c r="N414" s="1229"/>
      <c r="O414" s="1244"/>
      <c r="P414" s="1214">
        <f>EAST!P414+WEST!P414+NORTH!P414+SOUTH!P414</f>
        <v>0</v>
      </c>
      <c r="Q414" s="1216">
        <f>EAST!Q414+WEST!Q414+NORTH!Q414+SOUTH!Q414</f>
        <v>0</v>
      </c>
      <c r="R414" s="1214">
        <f>EAST!R414+WEST!R414+NORTH!R414+SOUTH!R414</f>
        <v>0</v>
      </c>
      <c r="S414" s="1216">
        <f>EAST!S414+WEST!S414+NORTH!S414+SOUTH!S414</f>
        <v>0</v>
      </c>
      <c r="T414" s="1214"/>
      <c r="U414" s="1216">
        <f>EAST!U414+WEST!U414+NORTH!U414+SOUTH!U414</f>
        <v>0</v>
      </c>
      <c r="V414" s="1229"/>
      <c r="W414" s="1229"/>
      <c r="X414" s="1244"/>
      <c r="Y414" s="1211">
        <f>EAST!Y414+WEST!Y414+NORTH!Y414+SOUTH!Y414</f>
        <v>0</v>
      </c>
      <c r="Z414" s="1204">
        <f>EAST!Z414+WEST!Z414+NORTH!Z414+SOUTH!Z414</f>
        <v>0</v>
      </c>
      <c r="AA414" s="1211">
        <f>EAST!AA414+WEST!AA414+NORTH!AA414+SOUTH!AA414</f>
        <v>0</v>
      </c>
      <c r="AB414" s="1204">
        <f>EAST!AB414+WEST!AB414+NORTH!AB414+SOUTH!AB414</f>
        <v>0</v>
      </c>
      <c r="AC414" s="1218"/>
      <c r="AD414" s="1197" t="b">
        <f t="shared" si="254"/>
        <v>1</v>
      </c>
      <c r="AE414" s="1197" t="b">
        <f t="shared" si="255"/>
        <v>1</v>
      </c>
    </row>
    <row r="415" spans="1:31" ht="39">
      <c r="A415" s="1274">
        <v>26.1</v>
      </c>
      <c r="B415" s="1232" t="s">
        <v>210</v>
      </c>
      <c r="C415" s="1214">
        <f>SUM(EAST:SOUTH!C415)</f>
        <v>200</v>
      </c>
      <c r="D415" s="1215">
        <f>SUM(EAST:SOUTH!D415)</f>
        <v>36</v>
      </c>
      <c r="E415" s="1214">
        <f>SUM(EAST:SOUTH!E415)</f>
        <v>200</v>
      </c>
      <c r="F415" s="1216">
        <f>SUM(EAST:SOUTH!F415)</f>
        <v>36</v>
      </c>
      <c r="G415" s="1217">
        <f t="shared" si="268"/>
        <v>1</v>
      </c>
      <c r="H415" s="1217">
        <f t="shared" si="269"/>
        <v>1</v>
      </c>
      <c r="I415" s="1214">
        <f t="shared" si="252"/>
        <v>0</v>
      </c>
      <c r="J415" s="1216">
        <f t="shared" si="253"/>
        <v>0</v>
      </c>
      <c r="K415" s="1214">
        <f>EAST!K415+WEST!K415+NORTH!K415+SOUTH!K415</f>
        <v>0</v>
      </c>
      <c r="L415" s="1216">
        <f>EAST!L415+WEST!L415+NORTH!L415+SOUTH!L415</f>
        <v>0</v>
      </c>
      <c r="M415" s="1233"/>
      <c r="N415" s="1233"/>
      <c r="O415" s="1220">
        <v>0.18</v>
      </c>
      <c r="P415" s="1214">
        <f>EAST!P415+WEST!P415+NORTH!P415+SOUTH!P415</f>
        <v>200</v>
      </c>
      <c r="Q415" s="1216">
        <f>EAST!Q415+WEST!Q415+NORTH!Q415+SOUTH!Q415</f>
        <v>36</v>
      </c>
      <c r="R415" s="1214">
        <f>EAST!R415+WEST!R415+NORTH!R415+SOUTH!R415</f>
        <v>200</v>
      </c>
      <c r="S415" s="1216">
        <f>EAST!S415+WEST!S415+NORTH!S415+SOUTH!S415</f>
        <v>36</v>
      </c>
      <c r="T415" s="1214"/>
      <c r="U415" s="1216">
        <f>EAST!U415+WEST!U415+NORTH!U415+SOUTH!U415</f>
        <v>0</v>
      </c>
      <c r="V415" s="1233"/>
      <c r="W415" s="1233"/>
      <c r="X415" s="1220">
        <v>0.18</v>
      </c>
      <c r="Y415" s="1211">
        <f>EAST!Y415+WEST!Y415+NORTH!Y415+SOUTH!Y415</f>
        <v>200</v>
      </c>
      <c r="Z415" s="1204">
        <f>EAST!Z415+WEST!Z415+NORTH!Z415+SOUTH!Z415</f>
        <v>36</v>
      </c>
      <c r="AA415" s="1211">
        <f>EAST!AA415+WEST!AA415+NORTH!AA415+SOUTH!AA415</f>
        <v>200</v>
      </c>
      <c r="AB415" s="1204">
        <f>EAST!AB415+WEST!AB415+NORTH!AB415+SOUTH!AB415</f>
        <v>36</v>
      </c>
      <c r="AC415" s="1271" t="s">
        <v>771</v>
      </c>
      <c r="AD415" s="1197" t="b">
        <f t="shared" si="254"/>
        <v>1</v>
      </c>
      <c r="AE415" s="1197" t="b">
        <f t="shared" si="255"/>
        <v>1</v>
      </c>
    </row>
    <row r="416" spans="1:31" ht="39">
      <c r="A416" s="1274">
        <f>+A415+0.01</f>
        <v>26.110000000000003</v>
      </c>
      <c r="B416" s="1232" t="s">
        <v>211</v>
      </c>
      <c r="C416" s="1214">
        <f>SUM(EAST:SOUTH!C416)</f>
        <v>200</v>
      </c>
      <c r="D416" s="1215">
        <f>SUM(EAST:SOUTH!D416)</f>
        <v>2.4</v>
      </c>
      <c r="E416" s="1214">
        <f>SUM(EAST:SOUTH!E416)</f>
        <v>200</v>
      </c>
      <c r="F416" s="1216">
        <f>SUM(EAST:SOUTH!F416)</f>
        <v>2.4</v>
      </c>
      <c r="G416" s="1217">
        <f t="shared" si="268"/>
        <v>1</v>
      </c>
      <c r="H416" s="1217">
        <f t="shared" si="269"/>
        <v>1</v>
      </c>
      <c r="I416" s="1214">
        <f t="shared" si="252"/>
        <v>0</v>
      </c>
      <c r="J416" s="1216">
        <f t="shared" si="253"/>
        <v>0</v>
      </c>
      <c r="K416" s="1214">
        <f>EAST!K416+WEST!K416+NORTH!K416+SOUTH!K416</f>
        <v>0</v>
      </c>
      <c r="L416" s="1216">
        <f>EAST!L416+WEST!L416+NORTH!L416+SOUTH!L416</f>
        <v>0</v>
      </c>
      <c r="M416" s="1233"/>
      <c r="N416" s="1233"/>
      <c r="O416" s="1220">
        <v>1.2E-2</v>
      </c>
      <c r="P416" s="1214">
        <f>EAST!P416+WEST!P416+NORTH!P416+SOUTH!P416</f>
        <v>200</v>
      </c>
      <c r="Q416" s="1216">
        <f>EAST!Q416+WEST!Q416+NORTH!Q416+SOUTH!Q416</f>
        <v>2.4</v>
      </c>
      <c r="R416" s="1214">
        <f>EAST!R416+WEST!R416+NORTH!R416+SOUTH!R416</f>
        <v>200</v>
      </c>
      <c r="S416" s="1216">
        <f>EAST!S416+WEST!S416+NORTH!S416+SOUTH!S416</f>
        <v>2.4</v>
      </c>
      <c r="T416" s="1214"/>
      <c r="U416" s="1216">
        <f>EAST!U416+WEST!U416+NORTH!U416+SOUTH!U416</f>
        <v>0</v>
      </c>
      <c r="V416" s="1233"/>
      <c r="W416" s="1233"/>
      <c r="X416" s="1220">
        <v>1.2E-2</v>
      </c>
      <c r="Y416" s="1211">
        <f>EAST!Y416+WEST!Y416+NORTH!Y416+SOUTH!Y416</f>
        <v>200</v>
      </c>
      <c r="Z416" s="1204">
        <f>EAST!Z416+WEST!Z416+NORTH!Z416+SOUTH!Z416</f>
        <v>2.4</v>
      </c>
      <c r="AA416" s="1211">
        <f>EAST!AA416+WEST!AA416+NORTH!AA416+SOUTH!AA416</f>
        <v>200</v>
      </c>
      <c r="AB416" s="1204">
        <f>EAST!AB416+WEST!AB416+NORTH!AB416+SOUTH!AB416</f>
        <v>2.4</v>
      </c>
      <c r="AC416" s="1271" t="s">
        <v>771</v>
      </c>
      <c r="AD416" s="1197" t="b">
        <f t="shared" si="254"/>
        <v>1</v>
      </c>
      <c r="AE416" s="1197" t="b">
        <f t="shared" si="255"/>
        <v>1</v>
      </c>
    </row>
    <row r="417" spans="1:31" ht="97.5">
      <c r="A417" s="1274">
        <f t="shared" ref="A417:A418" si="270">+A416+0.01</f>
        <v>26.120000000000005</v>
      </c>
      <c r="B417" s="1232" t="s">
        <v>212</v>
      </c>
      <c r="C417" s="1214">
        <f>SUM(EAST:SOUTH!C417)</f>
        <v>200</v>
      </c>
      <c r="D417" s="1215">
        <f>SUM(EAST:SOUTH!D417)</f>
        <v>2</v>
      </c>
      <c r="E417" s="1214">
        <f>SUM(EAST:SOUTH!E417)</f>
        <v>200</v>
      </c>
      <c r="F417" s="1216">
        <f>SUM(EAST:SOUTH!F417)</f>
        <v>2</v>
      </c>
      <c r="G417" s="1217">
        <f t="shared" si="268"/>
        <v>1</v>
      </c>
      <c r="H417" s="1217">
        <f t="shared" si="269"/>
        <v>1</v>
      </c>
      <c r="I417" s="1214">
        <f t="shared" si="252"/>
        <v>0</v>
      </c>
      <c r="J417" s="1216">
        <f t="shared" si="253"/>
        <v>0</v>
      </c>
      <c r="K417" s="1214">
        <f>EAST!K417+WEST!K417+NORTH!K417+SOUTH!K417</f>
        <v>0</v>
      </c>
      <c r="L417" s="1216">
        <f>EAST!L417+WEST!L417+NORTH!L417+SOUTH!L417</f>
        <v>0</v>
      </c>
      <c r="M417" s="1233"/>
      <c r="N417" s="1233"/>
      <c r="O417" s="1220">
        <v>0.01</v>
      </c>
      <c r="P417" s="1214">
        <f>EAST!P417+WEST!P417+NORTH!P417+SOUTH!P417</f>
        <v>200</v>
      </c>
      <c r="Q417" s="1216">
        <f>EAST!Q417+WEST!Q417+NORTH!Q417+SOUTH!Q417</f>
        <v>2</v>
      </c>
      <c r="R417" s="1214">
        <f>EAST!R417+WEST!R417+NORTH!R417+SOUTH!R417</f>
        <v>200</v>
      </c>
      <c r="S417" s="1216">
        <f>EAST!S417+WEST!S417+NORTH!S417+SOUTH!S417</f>
        <v>2</v>
      </c>
      <c r="T417" s="1214"/>
      <c r="U417" s="1216">
        <f>EAST!U417+WEST!U417+NORTH!U417+SOUTH!U417</f>
        <v>0</v>
      </c>
      <c r="V417" s="1233"/>
      <c r="W417" s="1233"/>
      <c r="X417" s="1220">
        <v>0.01</v>
      </c>
      <c r="Y417" s="1211">
        <f>EAST!Y417+WEST!Y417+NORTH!Y417+SOUTH!Y417</f>
        <v>200</v>
      </c>
      <c r="Z417" s="1204">
        <f>EAST!Z417+WEST!Z417+NORTH!Z417+SOUTH!Z417</f>
        <v>2</v>
      </c>
      <c r="AA417" s="1211">
        <f>EAST!AA417+WEST!AA417+NORTH!AA417+SOUTH!AA417</f>
        <v>200</v>
      </c>
      <c r="AB417" s="1204">
        <f>EAST!AB417+WEST!AB417+NORTH!AB417+SOUTH!AB417</f>
        <v>2</v>
      </c>
      <c r="AC417" s="1271" t="s">
        <v>771</v>
      </c>
      <c r="AD417" s="1197" t="b">
        <f t="shared" si="254"/>
        <v>1</v>
      </c>
      <c r="AE417" s="1197" t="b">
        <f t="shared" si="255"/>
        <v>1</v>
      </c>
    </row>
    <row r="418" spans="1:31">
      <c r="A418" s="1274">
        <f t="shared" si="270"/>
        <v>26.130000000000006</v>
      </c>
      <c r="B418" s="1232" t="s">
        <v>18</v>
      </c>
      <c r="C418" s="1214">
        <f>SUM(EAST:SOUTH!C418)</f>
        <v>0</v>
      </c>
      <c r="D418" s="1215">
        <f>SUM(EAST:SOUTH!D418)</f>
        <v>0</v>
      </c>
      <c r="E418" s="1214">
        <f>SUM(EAST:SOUTH!E418)</f>
        <v>0</v>
      </c>
      <c r="F418" s="1216">
        <f>SUM(EAST:SOUTH!F418)</f>
        <v>0</v>
      </c>
      <c r="G418" s="1217"/>
      <c r="H418" s="1217"/>
      <c r="I418" s="1214">
        <f t="shared" si="252"/>
        <v>0</v>
      </c>
      <c r="J418" s="1216">
        <f t="shared" si="253"/>
        <v>0</v>
      </c>
      <c r="K418" s="1214">
        <f>EAST!K418+WEST!K418+NORTH!K418+SOUTH!K418</f>
        <v>0</v>
      </c>
      <c r="L418" s="1216">
        <f>EAST!L418+WEST!L418+NORTH!L418+SOUTH!L418</f>
        <v>0</v>
      </c>
      <c r="M418" s="1233"/>
      <c r="N418" s="1233"/>
      <c r="O418" s="1237"/>
      <c r="P418" s="1214">
        <f>EAST!P418+WEST!P418+NORTH!P418+SOUTH!P418</f>
        <v>0</v>
      </c>
      <c r="Q418" s="1216">
        <f>EAST!Q418+WEST!Q418+NORTH!Q418+SOUTH!Q418</f>
        <v>0</v>
      </c>
      <c r="R418" s="1214">
        <f>EAST!R418+WEST!R418+NORTH!R418+SOUTH!R418</f>
        <v>0</v>
      </c>
      <c r="S418" s="1216">
        <f>EAST!S418+WEST!S418+NORTH!S418+SOUTH!S418</f>
        <v>0</v>
      </c>
      <c r="T418" s="1214"/>
      <c r="U418" s="1216">
        <f>EAST!U418+WEST!U418+NORTH!U418+SOUTH!U418</f>
        <v>0</v>
      </c>
      <c r="V418" s="1233"/>
      <c r="W418" s="1233"/>
      <c r="X418" s="1237"/>
      <c r="Y418" s="1211">
        <f>EAST!Y418+WEST!Y418+NORTH!Y418+SOUTH!Y418</f>
        <v>0</v>
      </c>
      <c r="Z418" s="1204">
        <f>EAST!Z418+WEST!Z418+NORTH!Z418+SOUTH!Z418</f>
        <v>0</v>
      </c>
      <c r="AA418" s="1211">
        <f>EAST!AA418+WEST!AA418+NORTH!AA418+SOUTH!AA418</f>
        <v>0</v>
      </c>
      <c r="AB418" s="1204">
        <f>EAST!AB418+WEST!AB418+NORTH!AB418+SOUTH!AB418</f>
        <v>0</v>
      </c>
      <c r="AC418" s="1218"/>
      <c r="AD418" s="1197" t="b">
        <f t="shared" si="254"/>
        <v>1</v>
      </c>
      <c r="AE418" s="1197" t="b">
        <f t="shared" si="255"/>
        <v>1</v>
      </c>
    </row>
    <row r="419" spans="1:31" ht="39">
      <c r="A419" s="1274" t="s">
        <v>19</v>
      </c>
      <c r="B419" s="1221" t="s">
        <v>213</v>
      </c>
      <c r="C419" s="1214">
        <f>SUM(EAST:SOUTH!C419)</f>
        <v>1</v>
      </c>
      <c r="D419" s="1215">
        <f>SUM(EAST:SOUTH!D419)</f>
        <v>3</v>
      </c>
      <c r="E419" s="1214">
        <f>SUM(EAST:SOUTH!E419)</f>
        <v>1</v>
      </c>
      <c r="F419" s="1216">
        <f>SUM(EAST:SOUTH!F419)</f>
        <v>3</v>
      </c>
      <c r="G419" s="1217">
        <f t="shared" si="268"/>
        <v>1</v>
      </c>
      <c r="H419" s="1217">
        <f t="shared" si="269"/>
        <v>1</v>
      </c>
      <c r="I419" s="1214">
        <f t="shared" si="252"/>
        <v>0</v>
      </c>
      <c r="J419" s="1216">
        <f t="shared" si="253"/>
        <v>0</v>
      </c>
      <c r="K419" s="1214">
        <f>EAST!K419+WEST!K419+NORTH!K419+SOUTH!K419</f>
        <v>0</v>
      </c>
      <c r="L419" s="1216">
        <f>EAST!L419+WEST!L419+NORTH!L419+SOUTH!L419</f>
        <v>0</v>
      </c>
      <c r="M419" s="1219"/>
      <c r="N419" s="1219"/>
      <c r="O419" s="1220">
        <v>3</v>
      </c>
      <c r="P419" s="1214">
        <f>EAST!P419+WEST!P419+NORTH!P419+SOUTH!P419</f>
        <v>1</v>
      </c>
      <c r="Q419" s="1216">
        <f>EAST!Q419+WEST!Q419+NORTH!Q419+SOUTH!Q419</f>
        <v>3</v>
      </c>
      <c r="R419" s="1214">
        <f>EAST!R419+WEST!R419+NORTH!R419+SOUTH!R419</f>
        <v>1</v>
      </c>
      <c r="S419" s="1216">
        <f>EAST!S419+WEST!S419+NORTH!S419+SOUTH!S419</f>
        <v>3</v>
      </c>
      <c r="T419" s="1214"/>
      <c r="U419" s="1216">
        <f>EAST!U419+WEST!U419+NORTH!U419+SOUTH!U419</f>
        <v>0</v>
      </c>
      <c r="V419" s="1219"/>
      <c r="W419" s="1219"/>
      <c r="X419" s="1220">
        <v>3</v>
      </c>
      <c r="Y419" s="1211">
        <f>EAST!Y419+WEST!Y419+NORTH!Y419+SOUTH!Y419</f>
        <v>1</v>
      </c>
      <c r="Z419" s="1204">
        <f>EAST!Z419+WEST!Z419+NORTH!Z419+SOUTH!Z419</f>
        <v>3</v>
      </c>
      <c r="AA419" s="1211">
        <f>EAST!AA419+WEST!AA419+NORTH!AA419+SOUTH!AA419</f>
        <v>1</v>
      </c>
      <c r="AB419" s="1204">
        <f>EAST!AB419+WEST!AB419+NORTH!AB419+SOUTH!AB419</f>
        <v>3</v>
      </c>
      <c r="AC419" s="1271" t="s">
        <v>771</v>
      </c>
      <c r="AD419" s="1197" t="b">
        <f t="shared" si="254"/>
        <v>1</v>
      </c>
      <c r="AE419" s="1197" t="b">
        <f t="shared" si="255"/>
        <v>1</v>
      </c>
    </row>
    <row r="420" spans="1:31" ht="58.5">
      <c r="A420" s="1274" t="s">
        <v>20</v>
      </c>
      <c r="B420" s="1221" t="s">
        <v>227</v>
      </c>
      <c r="C420" s="1214">
        <f>SUM(EAST:SOUTH!C420)</f>
        <v>1</v>
      </c>
      <c r="D420" s="1215">
        <f>SUM(EAST:SOUTH!D420)</f>
        <v>3</v>
      </c>
      <c r="E420" s="1214">
        <f>SUM(EAST:SOUTH!E420)</f>
        <v>1</v>
      </c>
      <c r="F420" s="1216">
        <f>SUM(EAST:SOUTH!F420)</f>
        <v>3</v>
      </c>
      <c r="G420" s="1217">
        <f t="shared" si="268"/>
        <v>1</v>
      </c>
      <c r="H420" s="1217">
        <f t="shared" si="269"/>
        <v>1</v>
      </c>
      <c r="I420" s="1214">
        <f t="shared" si="252"/>
        <v>0</v>
      </c>
      <c r="J420" s="1216">
        <f t="shared" si="253"/>
        <v>0</v>
      </c>
      <c r="K420" s="1214">
        <f>EAST!K420+WEST!K420+NORTH!K420+SOUTH!K420</f>
        <v>0</v>
      </c>
      <c r="L420" s="1216">
        <f>EAST!L420+WEST!L420+NORTH!L420+SOUTH!L420</f>
        <v>0</v>
      </c>
      <c r="M420" s="1219"/>
      <c r="N420" s="1219"/>
      <c r="O420" s="1220">
        <v>3</v>
      </c>
      <c r="P420" s="1214">
        <f>EAST!P420+WEST!P420+NORTH!P420+SOUTH!P420</f>
        <v>1</v>
      </c>
      <c r="Q420" s="1216">
        <f>EAST!Q420+WEST!Q420+NORTH!Q420+SOUTH!Q420</f>
        <v>3</v>
      </c>
      <c r="R420" s="1214">
        <f>EAST!R420+WEST!R420+NORTH!R420+SOUTH!R420</f>
        <v>1</v>
      </c>
      <c r="S420" s="1216">
        <f>EAST!S420+WEST!S420+NORTH!S420+SOUTH!S420</f>
        <v>3</v>
      </c>
      <c r="T420" s="1214"/>
      <c r="U420" s="1216">
        <f>EAST!U420+WEST!U420+NORTH!U420+SOUTH!U420</f>
        <v>0</v>
      </c>
      <c r="V420" s="1219"/>
      <c r="W420" s="1219"/>
      <c r="X420" s="1220">
        <v>3</v>
      </c>
      <c r="Y420" s="1211">
        <f>EAST!Y420+WEST!Y420+NORTH!Y420+SOUTH!Y420</f>
        <v>1</v>
      </c>
      <c r="Z420" s="1204">
        <f>EAST!Z420+WEST!Z420+NORTH!Z420+SOUTH!Z420</f>
        <v>3</v>
      </c>
      <c r="AA420" s="1211">
        <f>EAST!AA420+WEST!AA420+NORTH!AA420+SOUTH!AA420</f>
        <v>1</v>
      </c>
      <c r="AB420" s="1204">
        <f>EAST!AB420+WEST!AB420+NORTH!AB420+SOUTH!AB420</f>
        <v>3</v>
      </c>
      <c r="AC420" s="1271" t="s">
        <v>771</v>
      </c>
      <c r="AD420" s="1197" t="b">
        <f t="shared" si="254"/>
        <v>1</v>
      </c>
      <c r="AE420" s="1197" t="b">
        <f t="shared" si="255"/>
        <v>1</v>
      </c>
    </row>
    <row r="421" spans="1:31" ht="58.5">
      <c r="A421" s="1274" t="s">
        <v>21</v>
      </c>
      <c r="B421" s="1221" t="s">
        <v>228</v>
      </c>
      <c r="C421" s="1214">
        <f>SUM(EAST:SOUTH!C421)</f>
        <v>5</v>
      </c>
      <c r="D421" s="1215">
        <f>SUM(EAST:SOUTH!D421)</f>
        <v>12</v>
      </c>
      <c r="E421" s="1214">
        <f>SUM(EAST:SOUTH!E421)</f>
        <v>5</v>
      </c>
      <c r="F421" s="1216">
        <f>SUM(EAST:SOUTH!F421)</f>
        <v>12</v>
      </c>
      <c r="G421" s="1217">
        <f t="shared" si="268"/>
        <v>1</v>
      </c>
      <c r="H421" s="1217">
        <f t="shared" si="269"/>
        <v>1</v>
      </c>
      <c r="I421" s="1214">
        <f t="shared" si="252"/>
        <v>0</v>
      </c>
      <c r="J421" s="1216">
        <f t="shared" si="253"/>
        <v>0</v>
      </c>
      <c r="K421" s="1214">
        <f>EAST!K421+WEST!K421+NORTH!K421+SOUTH!K421</f>
        <v>0</v>
      </c>
      <c r="L421" s="1216">
        <f>EAST!L421+WEST!L421+NORTH!L421+SOUTH!L421</f>
        <v>0</v>
      </c>
      <c r="M421" s="1219"/>
      <c r="N421" s="1219"/>
      <c r="O421" s="1237">
        <v>0.2</v>
      </c>
      <c r="P421" s="1214">
        <f>EAST!P421+WEST!P421+NORTH!P421+SOUTH!P421</f>
        <v>5</v>
      </c>
      <c r="Q421" s="1216">
        <f>EAST!Q421+WEST!Q421+NORTH!Q421+SOUTH!Q421</f>
        <v>12</v>
      </c>
      <c r="R421" s="1214">
        <f>EAST!R421+WEST!R421+NORTH!R421+SOUTH!R421</f>
        <v>5</v>
      </c>
      <c r="S421" s="1216">
        <f>EAST!S421+WEST!S421+NORTH!S421+SOUTH!S421</f>
        <v>12</v>
      </c>
      <c r="T421" s="1214"/>
      <c r="U421" s="1216">
        <f>EAST!U421+WEST!U421+NORTH!U421+SOUTH!U421</f>
        <v>0</v>
      </c>
      <c r="V421" s="1219"/>
      <c r="W421" s="1219"/>
      <c r="X421" s="1237">
        <v>0.2</v>
      </c>
      <c r="Y421" s="1211">
        <f>EAST!Y421+WEST!Y421+NORTH!Y421+SOUTH!Y421</f>
        <v>5</v>
      </c>
      <c r="Z421" s="1204">
        <f>EAST!Z421+WEST!Z421+NORTH!Z421+SOUTH!Z421</f>
        <v>12</v>
      </c>
      <c r="AA421" s="1211">
        <f>EAST!AA421+WEST!AA421+NORTH!AA421+SOUTH!AA421</f>
        <v>5</v>
      </c>
      <c r="AB421" s="1204">
        <f>EAST!AB421+WEST!AB421+NORTH!AB421+SOUTH!AB421</f>
        <v>12</v>
      </c>
      <c r="AC421" s="1271" t="s">
        <v>771</v>
      </c>
      <c r="AD421" s="1197" t="b">
        <f>+X421*Y421*12=Z421</f>
        <v>1</v>
      </c>
      <c r="AE421" s="1197" t="b">
        <f t="shared" si="255"/>
        <v>1</v>
      </c>
    </row>
    <row r="422" spans="1:31" ht="117">
      <c r="A422" s="1274" t="s">
        <v>175</v>
      </c>
      <c r="B422" s="1221" t="s">
        <v>229</v>
      </c>
      <c r="C422" s="1214">
        <f>SUM(EAST:SOUTH!C422)</f>
        <v>0</v>
      </c>
      <c r="D422" s="1215">
        <f>SUM(EAST:SOUTH!D422)</f>
        <v>0</v>
      </c>
      <c r="E422" s="1214">
        <f>SUM(EAST:SOUTH!E422)</f>
        <v>0</v>
      </c>
      <c r="F422" s="1216">
        <f>SUM(EAST:SOUTH!F422)</f>
        <v>0</v>
      </c>
      <c r="G422" s="1217"/>
      <c r="H422" s="1217"/>
      <c r="I422" s="1214">
        <f t="shared" si="252"/>
        <v>0</v>
      </c>
      <c r="J422" s="1216">
        <f t="shared" si="253"/>
        <v>0</v>
      </c>
      <c r="K422" s="1214">
        <f>EAST!K422+WEST!K422+NORTH!K422+SOUTH!K422</f>
        <v>0</v>
      </c>
      <c r="L422" s="1216">
        <f>EAST!L422+WEST!L422+NORTH!L422+SOUTH!L422</f>
        <v>0</v>
      </c>
      <c r="M422" s="1219"/>
      <c r="N422" s="1219"/>
      <c r="O422" s="1220">
        <v>2.88</v>
      </c>
      <c r="P422" s="1214">
        <f>EAST!P422+WEST!P422+NORTH!P422+SOUTH!P422</f>
        <v>0</v>
      </c>
      <c r="Q422" s="1216">
        <f>EAST!Q422+WEST!Q422+NORTH!Q422+SOUTH!Q422</f>
        <v>0</v>
      </c>
      <c r="R422" s="1214">
        <f>EAST!R422+WEST!R422+NORTH!R422+SOUTH!R422</f>
        <v>0</v>
      </c>
      <c r="S422" s="1216">
        <f>EAST!S422+WEST!S422+NORTH!S422+SOUTH!S422</f>
        <v>0</v>
      </c>
      <c r="T422" s="1214"/>
      <c r="U422" s="1216">
        <f>EAST!U422+WEST!U422+NORTH!U422+SOUTH!U422</f>
        <v>0</v>
      </c>
      <c r="V422" s="1219"/>
      <c r="W422" s="1219"/>
      <c r="X422" s="1220">
        <v>2.88</v>
      </c>
      <c r="Y422" s="1211">
        <f>EAST!Y422+WEST!Y422+NORTH!Y422+SOUTH!Y422</f>
        <v>0</v>
      </c>
      <c r="Z422" s="1204">
        <f>EAST!Z422+WEST!Z422+NORTH!Z422+SOUTH!Z422</f>
        <v>0</v>
      </c>
      <c r="AA422" s="1211">
        <f>EAST!AA422+WEST!AA422+NORTH!AA422+SOUTH!AA422</f>
        <v>0</v>
      </c>
      <c r="AB422" s="1204">
        <f>EAST!AB422+WEST!AB422+NORTH!AB422+SOUTH!AB422</f>
        <v>0</v>
      </c>
      <c r="AC422" s="1218"/>
      <c r="AD422" s="1197" t="b">
        <f t="shared" si="254"/>
        <v>1</v>
      </c>
      <c r="AE422" s="1197" t="b">
        <f t="shared" si="255"/>
        <v>1</v>
      </c>
    </row>
    <row r="423" spans="1:31" ht="39">
      <c r="A423" s="1274" t="s">
        <v>177</v>
      </c>
      <c r="B423" s="1221" t="s">
        <v>214</v>
      </c>
      <c r="C423" s="1214">
        <f>SUM(EAST:SOUTH!C423)</f>
        <v>3</v>
      </c>
      <c r="D423" s="1215">
        <f>SUM(EAST:SOUTH!D423)</f>
        <v>1.8000000000000003</v>
      </c>
      <c r="E423" s="1214">
        <f>SUM(EAST:SOUTH!E423)</f>
        <v>3</v>
      </c>
      <c r="F423" s="1216">
        <f>SUM(EAST:SOUTH!F423)</f>
        <v>1.8000000000000003</v>
      </c>
      <c r="G423" s="1217">
        <f t="shared" si="268"/>
        <v>1</v>
      </c>
      <c r="H423" s="1217">
        <f t="shared" si="269"/>
        <v>1</v>
      </c>
      <c r="I423" s="1214">
        <f t="shared" si="252"/>
        <v>0</v>
      </c>
      <c r="J423" s="1216">
        <f t="shared" si="253"/>
        <v>0</v>
      </c>
      <c r="K423" s="1214">
        <f>EAST!K423+WEST!K423+NORTH!K423+SOUTH!K423</f>
        <v>0</v>
      </c>
      <c r="L423" s="1216">
        <f>EAST!L423+WEST!L423+NORTH!L423+SOUTH!L423</f>
        <v>0</v>
      </c>
      <c r="M423" s="1219"/>
      <c r="N423" s="1219"/>
      <c r="O423" s="1220">
        <v>0.05</v>
      </c>
      <c r="P423" s="1214">
        <f>EAST!P423+WEST!P423+NORTH!P423+SOUTH!P423</f>
        <v>3</v>
      </c>
      <c r="Q423" s="1216">
        <f>EAST!Q423+WEST!Q423+NORTH!Q423+SOUTH!Q423</f>
        <v>1.8000000000000003</v>
      </c>
      <c r="R423" s="1214">
        <f>EAST!R423+WEST!R423+NORTH!R423+SOUTH!R423</f>
        <v>3</v>
      </c>
      <c r="S423" s="1216">
        <f>EAST!S423+WEST!S423+NORTH!S423+SOUTH!S423</f>
        <v>1.8000000000000003</v>
      </c>
      <c r="T423" s="1214"/>
      <c r="U423" s="1216">
        <f>EAST!U423+WEST!U423+NORTH!U423+SOUTH!U423</f>
        <v>0</v>
      </c>
      <c r="V423" s="1219"/>
      <c r="W423" s="1219"/>
      <c r="X423" s="1220">
        <v>0.05</v>
      </c>
      <c r="Y423" s="1211">
        <f>EAST!Y423+WEST!Y423+NORTH!Y423+SOUTH!Y423</f>
        <v>3</v>
      </c>
      <c r="Z423" s="1204">
        <f>EAST!Z423+WEST!Z423+NORTH!Z423+SOUTH!Z423</f>
        <v>1.8000000000000003</v>
      </c>
      <c r="AA423" s="1211">
        <f>EAST!AA423+WEST!AA423+NORTH!AA423+SOUTH!AA423</f>
        <v>3</v>
      </c>
      <c r="AB423" s="1204">
        <f>EAST!AB423+WEST!AB423+NORTH!AB423+SOUTH!AB423</f>
        <v>1.8000000000000003</v>
      </c>
      <c r="AC423" s="1271" t="s">
        <v>771</v>
      </c>
      <c r="AD423" s="1197" t="b">
        <f>+X423*Y423*12=Z423</f>
        <v>1</v>
      </c>
      <c r="AE423" s="1197" t="b">
        <f t="shared" si="255"/>
        <v>1</v>
      </c>
    </row>
    <row r="424" spans="1:31" ht="39">
      <c r="A424" s="1274" t="s">
        <v>179</v>
      </c>
      <c r="B424" s="1221" t="s">
        <v>178</v>
      </c>
      <c r="C424" s="1214">
        <f>SUM(EAST:SOUTH!C424)</f>
        <v>1</v>
      </c>
      <c r="D424" s="1215">
        <f>SUM(EAST:SOUTH!D424)</f>
        <v>1.2000000000000002</v>
      </c>
      <c r="E424" s="1214">
        <f>SUM(EAST:SOUTH!E424)</f>
        <v>1</v>
      </c>
      <c r="F424" s="1216">
        <f>SUM(EAST:SOUTH!F424)</f>
        <v>1.2000000000000002</v>
      </c>
      <c r="G424" s="1217">
        <f t="shared" si="268"/>
        <v>1</v>
      </c>
      <c r="H424" s="1217">
        <f t="shared" si="269"/>
        <v>1</v>
      </c>
      <c r="I424" s="1214">
        <f t="shared" si="252"/>
        <v>0</v>
      </c>
      <c r="J424" s="1216">
        <f t="shared" si="253"/>
        <v>0</v>
      </c>
      <c r="K424" s="1214">
        <f>EAST!K424+WEST!K424+NORTH!K424+SOUTH!K424</f>
        <v>0</v>
      </c>
      <c r="L424" s="1216">
        <f>EAST!L424+WEST!L424+NORTH!L424+SOUTH!L424</f>
        <v>0</v>
      </c>
      <c r="M424" s="1219"/>
      <c r="N424" s="1219"/>
      <c r="O424" s="1220">
        <v>1.2000000000000002</v>
      </c>
      <c r="P424" s="1214">
        <f>EAST!P424+WEST!P424+NORTH!P424+SOUTH!P424</f>
        <v>1</v>
      </c>
      <c r="Q424" s="1216">
        <f>EAST!Q424+WEST!Q424+NORTH!Q424+SOUTH!Q424</f>
        <v>1.2000000000000002</v>
      </c>
      <c r="R424" s="1214">
        <f>EAST!R424+WEST!R424+NORTH!R424+SOUTH!R424</f>
        <v>1</v>
      </c>
      <c r="S424" s="1216">
        <f>EAST!S424+WEST!S424+NORTH!S424+SOUTH!S424</f>
        <v>1.2000000000000002</v>
      </c>
      <c r="T424" s="1214"/>
      <c r="U424" s="1216">
        <f>EAST!U424+WEST!U424+NORTH!U424+SOUTH!U424</f>
        <v>0</v>
      </c>
      <c r="V424" s="1219"/>
      <c r="W424" s="1219"/>
      <c r="X424" s="1220">
        <v>1.2000000000000002</v>
      </c>
      <c r="Y424" s="1211">
        <f>EAST!Y424+WEST!Y424+NORTH!Y424+SOUTH!Y424</f>
        <v>1</v>
      </c>
      <c r="Z424" s="1204">
        <f>EAST!Z424+WEST!Z424+NORTH!Z424+SOUTH!Z424</f>
        <v>1.2000000000000002</v>
      </c>
      <c r="AA424" s="1211">
        <f>EAST!AA424+WEST!AA424+NORTH!AA424+SOUTH!AA424</f>
        <v>1</v>
      </c>
      <c r="AB424" s="1204">
        <f>EAST!AB424+WEST!AB424+NORTH!AB424+SOUTH!AB424</f>
        <v>1.2000000000000002</v>
      </c>
      <c r="AC424" s="1271" t="s">
        <v>771</v>
      </c>
      <c r="AD424" s="1197" t="b">
        <f t="shared" si="254"/>
        <v>1</v>
      </c>
      <c r="AE424" s="1197" t="b">
        <f t="shared" si="255"/>
        <v>1</v>
      </c>
    </row>
    <row r="425" spans="1:31" ht="78">
      <c r="A425" s="1274" t="s">
        <v>181</v>
      </c>
      <c r="B425" s="1221" t="s">
        <v>215</v>
      </c>
      <c r="C425" s="1214">
        <f>SUM(EAST:SOUTH!C425)</f>
        <v>2</v>
      </c>
      <c r="D425" s="1215">
        <f>SUM(EAST:SOUTH!D425)</f>
        <v>1.2000000000000002</v>
      </c>
      <c r="E425" s="1214">
        <f>SUM(EAST:SOUTH!E425)</f>
        <v>2</v>
      </c>
      <c r="F425" s="1216">
        <f>SUM(EAST:SOUTH!F425)</f>
        <v>1.2000000000000002</v>
      </c>
      <c r="G425" s="1217">
        <f t="shared" si="268"/>
        <v>1</v>
      </c>
      <c r="H425" s="1217">
        <f t="shared" si="269"/>
        <v>1</v>
      </c>
      <c r="I425" s="1214">
        <f t="shared" si="252"/>
        <v>0</v>
      </c>
      <c r="J425" s="1216">
        <f t="shared" si="253"/>
        <v>0</v>
      </c>
      <c r="K425" s="1214">
        <f>EAST!K425+WEST!K425+NORTH!K425+SOUTH!K425</f>
        <v>0</v>
      </c>
      <c r="L425" s="1216">
        <f>EAST!L425+WEST!L425+NORTH!L425+SOUTH!L425</f>
        <v>0</v>
      </c>
      <c r="M425" s="1219"/>
      <c r="N425" s="1219"/>
      <c r="O425" s="1220">
        <v>0.05</v>
      </c>
      <c r="P425" s="1214">
        <f>EAST!P425+WEST!P425+NORTH!P425+SOUTH!P425</f>
        <v>2</v>
      </c>
      <c r="Q425" s="1216">
        <f>EAST!Q425+WEST!Q425+NORTH!Q425+SOUTH!Q425</f>
        <v>1.2000000000000002</v>
      </c>
      <c r="R425" s="1214">
        <f>EAST!R425+WEST!R425+NORTH!R425+SOUTH!R425</f>
        <v>2</v>
      </c>
      <c r="S425" s="1216">
        <f>EAST!S425+WEST!S425+NORTH!S425+SOUTH!S425</f>
        <v>1.2000000000000002</v>
      </c>
      <c r="T425" s="1214"/>
      <c r="U425" s="1216">
        <f>EAST!U425+WEST!U425+NORTH!U425+SOUTH!U425</f>
        <v>0</v>
      </c>
      <c r="V425" s="1219"/>
      <c r="W425" s="1219"/>
      <c r="X425" s="1220">
        <v>0.05</v>
      </c>
      <c r="Y425" s="1211">
        <f>EAST!Y425+WEST!Y425+NORTH!Y425+SOUTH!Y425</f>
        <v>2</v>
      </c>
      <c r="Z425" s="1204">
        <f>EAST!Z425+WEST!Z425+NORTH!Z425+SOUTH!Z425</f>
        <v>1.2000000000000002</v>
      </c>
      <c r="AA425" s="1211">
        <f>EAST!AA425+WEST!AA425+NORTH!AA425+SOUTH!AA425</f>
        <v>2</v>
      </c>
      <c r="AB425" s="1204">
        <f>EAST!AB425+WEST!AB425+NORTH!AB425+SOUTH!AB425</f>
        <v>1.2000000000000002</v>
      </c>
      <c r="AC425" s="1271" t="s">
        <v>771</v>
      </c>
      <c r="AD425" s="1197" t="b">
        <f>+X425*Y425*12=Z425</f>
        <v>1</v>
      </c>
      <c r="AE425" s="1197" t="b">
        <f t="shared" si="255"/>
        <v>1</v>
      </c>
    </row>
    <row r="426" spans="1:31" ht="78">
      <c r="A426" s="1274" t="s">
        <v>239</v>
      </c>
      <c r="B426" s="1221" t="s">
        <v>230</v>
      </c>
      <c r="C426" s="1214">
        <f>SUM(EAST:SOUTH!C426)</f>
        <v>3</v>
      </c>
      <c r="D426" s="1215">
        <f>SUM(EAST:SOUTH!D426)</f>
        <v>1.8000000000000003</v>
      </c>
      <c r="E426" s="1214">
        <f>SUM(EAST:SOUTH!E426)</f>
        <v>3</v>
      </c>
      <c r="F426" s="1216">
        <f>SUM(EAST:SOUTH!F426)</f>
        <v>1.8000000000000003</v>
      </c>
      <c r="G426" s="1217">
        <f t="shared" si="268"/>
        <v>1</v>
      </c>
      <c r="H426" s="1217">
        <f t="shared" si="269"/>
        <v>1</v>
      </c>
      <c r="I426" s="1214">
        <f t="shared" si="252"/>
        <v>0</v>
      </c>
      <c r="J426" s="1216">
        <f t="shared" si="253"/>
        <v>0</v>
      </c>
      <c r="K426" s="1214">
        <f>EAST!K426+WEST!K426+NORTH!K426+SOUTH!K426</f>
        <v>0</v>
      </c>
      <c r="L426" s="1216">
        <f>EAST!L426+WEST!L426+NORTH!L426+SOUTH!L426</f>
        <v>0</v>
      </c>
      <c r="M426" s="1219"/>
      <c r="N426" s="1219"/>
      <c r="O426" s="1220">
        <v>0.05</v>
      </c>
      <c r="P426" s="1214">
        <f>EAST!P426+WEST!P426+NORTH!P426+SOUTH!P426</f>
        <v>3</v>
      </c>
      <c r="Q426" s="1216">
        <f>EAST!Q426+WEST!Q426+NORTH!Q426+SOUTH!Q426</f>
        <v>1.8000000000000003</v>
      </c>
      <c r="R426" s="1214">
        <f>EAST!R426+WEST!R426+NORTH!R426+SOUTH!R426</f>
        <v>3</v>
      </c>
      <c r="S426" s="1216">
        <f>EAST!S426+WEST!S426+NORTH!S426+SOUTH!S426</f>
        <v>1.8000000000000003</v>
      </c>
      <c r="T426" s="1214"/>
      <c r="U426" s="1216">
        <f>EAST!U426+WEST!U426+NORTH!U426+SOUTH!U426</f>
        <v>0</v>
      </c>
      <c r="V426" s="1219"/>
      <c r="W426" s="1219"/>
      <c r="X426" s="1220">
        <v>0.05</v>
      </c>
      <c r="Y426" s="1211">
        <f>EAST!Y426+WEST!Y426+NORTH!Y426+SOUTH!Y426</f>
        <v>3</v>
      </c>
      <c r="Z426" s="1204">
        <f>EAST!Z426+WEST!Z426+NORTH!Z426+SOUTH!Z426</f>
        <v>1.8000000000000003</v>
      </c>
      <c r="AA426" s="1211">
        <f>EAST!AA426+WEST!AA426+NORTH!AA426+SOUTH!AA426</f>
        <v>3</v>
      </c>
      <c r="AB426" s="1204">
        <f>EAST!AB426+WEST!AB426+NORTH!AB426+SOUTH!AB426</f>
        <v>1.8000000000000003</v>
      </c>
      <c r="AC426" s="1271" t="s">
        <v>771</v>
      </c>
      <c r="AD426" s="1197" t="b">
        <f>+X426*Y426*12=Z426</f>
        <v>1</v>
      </c>
      <c r="AE426" s="1197" t="b">
        <f t="shared" si="255"/>
        <v>1</v>
      </c>
    </row>
    <row r="427" spans="1:31" ht="39">
      <c r="A427" s="1274">
        <v>26.14</v>
      </c>
      <c r="B427" s="1232" t="s">
        <v>216</v>
      </c>
      <c r="C427" s="1214">
        <f>SUM(EAST:SOUTH!C427)</f>
        <v>200</v>
      </c>
      <c r="D427" s="1215">
        <f>SUM(EAST:SOUTH!D427)</f>
        <v>2</v>
      </c>
      <c r="E427" s="1214">
        <f>SUM(EAST:SOUTH!E427)</f>
        <v>200</v>
      </c>
      <c r="F427" s="1216">
        <f>SUM(EAST:SOUTH!F427)</f>
        <v>2</v>
      </c>
      <c r="G427" s="1217">
        <f t="shared" si="268"/>
        <v>1</v>
      </c>
      <c r="H427" s="1217">
        <f t="shared" si="269"/>
        <v>1</v>
      </c>
      <c r="I427" s="1214">
        <f t="shared" si="252"/>
        <v>0</v>
      </c>
      <c r="J427" s="1216">
        <f t="shared" si="253"/>
        <v>0</v>
      </c>
      <c r="K427" s="1214">
        <f>EAST!K427+WEST!K427+NORTH!K427+SOUTH!K427</f>
        <v>0</v>
      </c>
      <c r="L427" s="1216">
        <f>EAST!L427+WEST!L427+NORTH!L427+SOUTH!L427</f>
        <v>0</v>
      </c>
      <c r="M427" s="1233"/>
      <c r="N427" s="1233"/>
      <c r="O427" s="1220">
        <v>0.01</v>
      </c>
      <c r="P427" s="1214">
        <f>EAST!P427+WEST!P427+NORTH!P427+SOUTH!P427</f>
        <v>200</v>
      </c>
      <c r="Q427" s="1216">
        <f>EAST!Q427+WEST!Q427+NORTH!Q427+SOUTH!Q427</f>
        <v>2</v>
      </c>
      <c r="R427" s="1214">
        <f>EAST!R427+WEST!R427+NORTH!R427+SOUTH!R427</f>
        <v>200</v>
      </c>
      <c r="S427" s="1216">
        <f>EAST!S427+WEST!S427+NORTH!S427+SOUTH!S427</f>
        <v>2</v>
      </c>
      <c r="T427" s="1214"/>
      <c r="U427" s="1216">
        <f>EAST!U427+WEST!U427+NORTH!U427+SOUTH!U427</f>
        <v>0</v>
      </c>
      <c r="V427" s="1233"/>
      <c r="W427" s="1233"/>
      <c r="X427" s="1220">
        <v>0.01</v>
      </c>
      <c r="Y427" s="1211">
        <f>EAST!Y427+WEST!Y427+NORTH!Y427+SOUTH!Y427</f>
        <v>200</v>
      </c>
      <c r="Z427" s="1204">
        <f>EAST!Z427+WEST!Z427+NORTH!Z427+SOUTH!Z427</f>
        <v>2</v>
      </c>
      <c r="AA427" s="1211">
        <f>EAST!AA427+WEST!AA427+NORTH!AA427+SOUTH!AA427</f>
        <v>200</v>
      </c>
      <c r="AB427" s="1204">
        <f>EAST!AB427+WEST!AB427+NORTH!AB427+SOUTH!AB427</f>
        <v>2</v>
      </c>
      <c r="AC427" s="1271" t="s">
        <v>771</v>
      </c>
      <c r="AD427" s="1197" t="b">
        <f t="shared" si="254"/>
        <v>1</v>
      </c>
      <c r="AE427" s="1197" t="b">
        <f t="shared" si="255"/>
        <v>1</v>
      </c>
    </row>
    <row r="428" spans="1:31" ht="58.5">
      <c r="A428" s="1274">
        <f t="shared" ref="A428:A436" si="271">+A427+0.01</f>
        <v>26.150000000000002</v>
      </c>
      <c r="B428" s="1232" t="s">
        <v>217</v>
      </c>
      <c r="C428" s="1214">
        <f>SUM(EAST:SOUTH!C428)</f>
        <v>200</v>
      </c>
      <c r="D428" s="1215">
        <f>SUM(EAST:SOUTH!D428)</f>
        <v>2</v>
      </c>
      <c r="E428" s="1214">
        <f>SUM(EAST:SOUTH!E428)</f>
        <v>200</v>
      </c>
      <c r="F428" s="1216">
        <f>SUM(EAST:SOUTH!F428)</f>
        <v>2</v>
      </c>
      <c r="G428" s="1217">
        <f t="shared" si="268"/>
        <v>1</v>
      </c>
      <c r="H428" s="1217">
        <f t="shared" si="269"/>
        <v>1</v>
      </c>
      <c r="I428" s="1214">
        <f t="shared" si="252"/>
        <v>0</v>
      </c>
      <c r="J428" s="1216">
        <f t="shared" si="253"/>
        <v>0</v>
      </c>
      <c r="K428" s="1214">
        <f>EAST!K428+WEST!K428+NORTH!K428+SOUTH!K428</f>
        <v>0</v>
      </c>
      <c r="L428" s="1216">
        <f>EAST!L428+WEST!L428+NORTH!L428+SOUTH!L428</f>
        <v>0</v>
      </c>
      <c r="M428" s="1233"/>
      <c r="N428" s="1233"/>
      <c r="O428" s="1220">
        <v>0.01</v>
      </c>
      <c r="P428" s="1214">
        <f>EAST!P428+WEST!P428+NORTH!P428+SOUTH!P428</f>
        <v>200</v>
      </c>
      <c r="Q428" s="1216">
        <f>EAST!Q428+WEST!Q428+NORTH!Q428+SOUTH!Q428</f>
        <v>2</v>
      </c>
      <c r="R428" s="1214">
        <f>EAST!R428+WEST!R428+NORTH!R428+SOUTH!R428</f>
        <v>200</v>
      </c>
      <c r="S428" s="1216">
        <f>EAST!S428+WEST!S428+NORTH!S428+SOUTH!S428</f>
        <v>2</v>
      </c>
      <c r="T428" s="1214"/>
      <c r="U428" s="1216">
        <f>EAST!U428+WEST!U428+NORTH!U428+SOUTH!U428</f>
        <v>0</v>
      </c>
      <c r="V428" s="1233"/>
      <c r="W428" s="1233"/>
      <c r="X428" s="1220">
        <v>0.01</v>
      </c>
      <c r="Y428" s="1211">
        <f>EAST!Y428+WEST!Y428+NORTH!Y428+SOUTH!Y428</f>
        <v>200</v>
      </c>
      <c r="Z428" s="1204">
        <f>EAST!Z428+WEST!Z428+NORTH!Z428+SOUTH!Z428</f>
        <v>2</v>
      </c>
      <c r="AA428" s="1211">
        <f>EAST!AA428+WEST!AA428+NORTH!AA428+SOUTH!AA428</f>
        <v>200</v>
      </c>
      <c r="AB428" s="1204">
        <f>EAST!AB428+WEST!AB428+NORTH!AB428+SOUTH!AB428</f>
        <v>2</v>
      </c>
      <c r="AC428" s="1271" t="s">
        <v>771</v>
      </c>
      <c r="AD428" s="1197" t="b">
        <f t="shared" si="254"/>
        <v>1</v>
      </c>
      <c r="AE428" s="1197" t="b">
        <f t="shared" si="255"/>
        <v>1</v>
      </c>
    </row>
    <row r="429" spans="1:31" ht="58.5">
      <c r="A429" s="1274">
        <f t="shared" si="271"/>
        <v>26.160000000000004</v>
      </c>
      <c r="B429" s="1232" t="s">
        <v>218</v>
      </c>
      <c r="C429" s="1214">
        <f>SUM(EAST:SOUTH!C429)</f>
        <v>200</v>
      </c>
      <c r="D429" s="1215">
        <f>SUM(EAST:SOUTH!D429)</f>
        <v>2.5</v>
      </c>
      <c r="E429" s="1214">
        <f>SUM(EAST:SOUTH!E429)</f>
        <v>200</v>
      </c>
      <c r="F429" s="1216">
        <f>SUM(EAST:SOUTH!F429)</f>
        <v>2.5</v>
      </c>
      <c r="G429" s="1217">
        <f t="shared" si="268"/>
        <v>1</v>
      </c>
      <c r="H429" s="1217">
        <f t="shared" si="269"/>
        <v>1</v>
      </c>
      <c r="I429" s="1214">
        <f t="shared" si="252"/>
        <v>0</v>
      </c>
      <c r="J429" s="1216">
        <f t="shared" si="253"/>
        <v>0</v>
      </c>
      <c r="K429" s="1214">
        <f>EAST!K429+WEST!K429+NORTH!K429+SOUTH!K429</f>
        <v>0</v>
      </c>
      <c r="L429" s="1216">
        <f>EAST!L429+WEST!L429+NORTH!L429+SOUTH!L429</f>
        <v>0</v>
      </c>
      <c r="M429" s="1233"/>
      <c r="N429" s="1233"/>
      <c r="O429" s="1220">
        <v>1.2500000000000001E-2</v>
      </c>
      <c r="P429" s="1214">
        <f>EAST!P429+WEST!P429+NORTH!P429+SOUTH!P429</f>
        <v>200</v>
      </c>
      <c r="Q429" s="1216">
        <f>EAST!Q429+WEST!Q429+NORTH!Q429+SOUTH!Q429</f>
        <v>2.5</v>
      </c>
      <c r="R429" s="1214">
        <f>EAST!R429+WEST!R429+NORTH!R429+SOUTH!R429</f>
        <v>200</v>
      </c>
      <c r="S429" s="1216">
        <f>EAST!S429+WEST!S429+NORTH!S429+SOUTH!S429</f>
        <v>2.5</v>
      </c>
      <c r="T429" s="1214"/>
      <c r="U429" s="1216">
        <f>EAST!U429+WEST!U429+NORTH!U429+SOUTH!U429</f>
        <v>0</v>
      </c>
      <c r="V429" s="1233"/>
      <c r="W429" s="1233"/>
      <c r="X429" s="1220">
        <v>1.2500000000000001E-2</v>
      </c>
      <c r="Y429" s="1211">
        <f>EAST!Y429+WEST!Y429+NORTH!Y429+SOUTH!Y429</f>
        <v>200</v>
      </c>
      <c r="Z429" s="1204">
        <f>EAST!Z429+WEST!Z429+NORTH!Z429+SOUTH!Z429</f>
        <v>2.5</v>
      </c>
      <c r="AA429" s="1211">
        <f>EAST!AA429+WEST!AA429+NORTH!AA429+SOUTH!AA429</f>
        <v>200</v>
      </c>
      <c r="AB429" s="1204">
        <f>EAST!AB429+WEST!AB429+NORTH!AB429+SOUTH!AB429</f>
        <v>2.5</v>
      </c>
      <c r="AC429" s="1271" t="s">
        <v>771</v>
      </c>
      <c r="AD429" s="1197" t="b">
        <f t="shared" si="254"/>
        <v>1</v>
      </c>
      <c r="AE429" s="1197" t="b">
        <f t="shared" si="255"/>
        <v>1</v>
      </c>
    </row>
    <row r="430" spans="1:31" ht="39">
      <c r="A430" s="1274">
        <f t="shared" si="271"/>
        <v>26.170000000000005</v>
      </c>
      <c r="B430" s="1232" t="s">
        <v>219</v>
      </c>
      <c r="C430" s="1214">
        <f>SUM(EAST:SOUTH!C430)</f>
        <v>200</v>
      </c>
      <c r="D430" s="1215">
        <f>SUM(EAST:SOUTH!D430)</f>
        <v>1.5</v>
      </c>
      <c r="E430" s="1214">
        <f>SUM(EAST:SOUTH!E430)</f>
        <v>200</v>
      </c>
      <c r="F430" s="1216">
        <f>SUM(EAST:SOUTH!F430)</f>
        <v>1.5</v>
      </c>
      <c r="G430" s="1217">
        <f t="shared" si="268"/>
        <v>1</v>
      </c>
      <c r="H430" s="1217">
        <f t="shared" si="269"/>
        <v>1</v>
      </c>
      <c r="I430" s="1214">
        <f t="shared" si="252"/>
        <v>0</v>
      </c>
      <c r="J430" s="1216">
        <f t="shared" si="253"/>
        <v>0</v>
      </c>
      <c r="K430" s="1214">
        <f>EAST!K430+WEST!K430+NORTH!K430+SOUTH!K430</f>
        <v>0</v>
      </c>
      <c r="L430" s="1216">
        <f>EAST!L430+WEST!L430+NORTH!L430+SOUTH!L430</f>
        <v>0</v>
      </c>
      <c r="M430" s="1233"/>
      <c r="N430" s="1233"/>
      <c r="O430" s="1220">
        <v>7.4999999999999997E-3</v>
      </c>
      <c r="P430" s="1214">
        <f>EAST!P430+WEST!P430+NORTH!P430+SOUTH!P430</f>
        <v>200</v>
      </c>
      <c r="Q430" s="1216">
        <f>EAST!Q430+WEST!Q430+NORTH!Q430+SOUTH!Q430</f>
        <v>1.5</v>
      </c>
      <c r="R430" s="1214">
        <f>EAST!R430+WEST!R430+NORTH!R430+SOUTH!R430</f>
        <v>200</v>
      </c>
      <c r="S430" s="1216">
        <f>EAST!S430+WEST!S430+NORTH!S430+SOUTH!S430</f>
        <v>1.5</v>
      </c>
      <c r="T430" s="1214"/>
      <c r="U430" s="1216">
        <f>EAST!U430+WEST!U430+NORTH!U430+SOUTH!U430</f>
        <v>0</v>
      </c>
      <c r="V430" s="1233"/>
      <c r="W430" s="1233"/>
      <c r="X430" s="1220">
        <v>7.4999999999999997E-3</v>
      </c>
      <c r="Y430" s="1211">
        <f>EAST!Y430+WEST!Y430+NORTH!Y430+SOUTH!Y430</f>
        <v>200</v>
      </c>
      <c r="Z430" s="1204">
        <f>EAST!Z430+WEST!Z430+NORTH!Z430+SOUTH!Z430</f>
        <v>1.5</v>
      </c>
      <c r="AA430" s="1211">
        <f>EAST!AA430+WEST!AA430+NORTH!AA430+SOUTH!AA430</f>
        <v>200</v>
      </c>
      <c r="AB430" s="1204">
        <f>EAST!AB430+WEST!AB430+NORTH!AB430+SOUTH!AB430</f>
        <v>1.5</v>
      </c>
      <c r="AC430" s="1271" t="s">
        <v>771</v>
      </c>
      <c r="AD430" s="1197" t="b">
        <f t="shared" si="254"/>
        <v>1</v>
      </c>
      <c r="AE430" s="1197" t="b">
        <f t="shared" si="255"/>
        <v>1</v>
      </c>
    </row>
    <row r="431" spans="1:31" ht="39">
      <c r="A431" s="1274">
        <f t="shared" si="271"/>
        <v>26.180000000000007</v>
      </c>
      <c r="B431" s="1232" t="s">
        <v>220</v>
      </c>
      <c r="C431" s="1214">
        <f>SUM(EAST:SOUTH!C431)</f>
        <v>200</v>
      </c>
      <c r="D431" s="1215">
        <f>SUM(EAST:SOUTH!D431)</f>
        <v>1.5</v>
      </c>
      <c r="E431" s="1214">
        <f>SUM(EAST:SOUTH!E431)</f>
        <v>200</v>
      </c>
      <c r="F431" s="1216">
        <f>SUM(EAST:SOUTH!F431)</f>
        <v>1.5</v>
      </c>
      <c r="G431" s="1217">
        <f t="shared" si="268"/>
        <v>1</v>
      </c>
      <c r="H431" s="1217">
        <f t="shared" si="269"/>
        <v>1</v>
      </c>
      <c r="I431" s="1214">
        <f t="shared" si="252"/>
        <v>0</v>
      </c>
      <c r="J431" s="1216">
        <f t="shared" si="253"/>
        <v>0</v>
      </c>
      <c r="K431" s="1214">
        <f>EAST!K431+WEST!K431+NORTH!K431+SOUTH!K431</f>
        <v>0</v>
      </c>
      <c r="L431" s="1216">
        <f>EAST!L431+WEST!L431+NORTH!L431+SOUTH!L431</f>
        <v>0</v>
      </c>
      <c r="M431" s="1233"/>
      <c r="N431" s="1233"/>
      <c r="O431" s="1220">
        <v>7.4999999999999997E-3</v>
      </c>
      <c r="P431" s="1214">
        <f>EAST!P431+WEST!P431+NORTH!P431+SOUTH!P431</f>
        <v>200</v>
      </c>
      <c r="Q431" s="1216">
        <f>EAST!Q431+WEST!Q431+NORTH!Q431+SOUTH!Q431</f>
        <v>1.5</v>
      </c>
      <c r="R431" s="1214">
        <f>EAST!R431+WEST!R431+NORTH!R431+SOUTH!R431</f>
        <v>200</v>
      </c>
      <c r="S431" s="1216">
        <f>EAST!S431+WEST!S431+NORTH!S431+SOUTH!S431</f>
        <v>1.5</v>
      </c>
      <c r="T431" s="1214"/>
      <c r="U431" s="1216">
        <f>EAST!U431+WEST!U431+NORTH!U431+SOUTH!U431</f>
        <v>0</v>
      </c>
      <c r="V431" s="1233"/>
      <c r="W431" s="1233"/>
      <c r="X431" s="1220">
        <v>7.4999999999999997E-3</v>
      </c>
      <c r="Y431" s="1211">
        <f>EAST!Y431+WEST!Y431+NORTH!Y431+SOUTH!Y431</f>
        <v>200</v>
      </c>
      <c r="Z431" s="1204">
        <f>EAST!Z431+WEST!Z431+NORTH!Z431+SOUTH!Z431</f>
        <v>1.5</v>
      </c>
      <c r="AA431" s="1211">
        <f>EAST!AA431+WEST!AA431+NORTH!AA431+SOUTH!AA431</f>
        <v>200</v>
      </c>
      <c r="AB431" s="1204">
        <f>EAST!AB431+WEST!AB431+NORTH!AB431+SOUTH!AB431</f>
        <v>1.5</v>
      </c>
      <c r="AC431" s="1271" t="s">
        <v>771</v>
      </c>
      <c r="AD431" s="1197" t="b">
        <f t="shared" si="254"/>
        <v>1</v>
      </c>
      <c r="AE431" s="1197" t="b">
        <f t="shared" si="255"/>
        <v>1</v>
      </c>
    </row>
    <row r="432" spans="1:31" ht="39">
      <c r="A432" s="1274">
        <f t="shared" si="271"/>
        <v>26.190000000000008</v>
      </c>
      <c r="B432" s="1232" t="s">
        <v>221</v>
      </c>
      <c r="C432" s="1214">
        <f>SUM(EAST:SOUTH!C432)</f>
        <v>200</v>
      </c>
      <c r="D432" s="1215">
        <f>SUM(EAST:SOUTH!D432)</f>
        <v>0.4</v>
      </c>
      <c r="E432" s="1214">
        <f>SUM(EAST:SOUTH!E432)</f>
        <v>200</v>
      </c>
      <c r="F432" s="1216">
        <f>SUM(EAST:SOUTH!F432)</f>
        <v>0.4</v>
      </c>
      <c r="G432" s="1217">
        <f t="shared" si="268"/>
        <v>1</v>
      </c>
      <c r="H432" s="1217">
        <f t="shared" si="269"/>
        <v>1</v>
      </c>
      <c r="I432" s="1214">
        <f t="shared" si="252"/>
        <v>0</v>
      </c>
      <c r="J432" s="1216">
        <f t="shared" si="253"/>
        <v>0</v>
      </c>
      <c r="K432" s="1214">
        <f>EAST!K432+WEST!K432+NORTH!K432+SOUTH!K432</f>
        <v>0</v>
      </c>
      <c r="L432" s="1216">
        <f>EAST!L432+WEST!L432+NORTH!L432+SOUTH!L432</f>
        <v>0</v>
      </c>
      <c r="M432" s="1233"/>
      <c r="N432" s="1233"/>
      <c r="O432" s="1220">
        <v>2E-3</v>
      </c>
      <c r="P432" s="1214">
        <f>EAST!P432+WEST!P432+NORTH!P432+SOUTH!P432</f>
        <v>200</v>
      </c>
      <c r="Q432" s="1216">
        <f>EAST!Q432+WEST!Q432+NORTH!Q432+SOUTH!Q432</f>
        <v>0.4</v>
      </c>
      <c r="R432" s="1214">
        <f>EAST!R432+WEST!R432+NORTH!R432+SOUTH!R432</f>
        <v>200</v>
      </c>
      <c r="S432" s="1216">
        <f>EAST!S432+WEST!S432+NORTH!S432+SOUTH!S432</f>
        <v>0.4</v>
      </c>
      <c r="T432" s="1214"/>
      <c r="U432" s="1216">
        <f>EAST!U432+WEST!U432+NORTH!U432+SOUTH!U432</f>
        <v>0</v>
      </c>
      <c r="V432" s="1233"/>
      <c r="W432" s="1233"/>
      <c r="X432" s="1220">
        <v>2E-3</v>
      </c>
      <c r="Y432" s="1211">
        <f>EAST!Y432+WEST!Y432+NORTH!Y432+SOUTH!Y432</f>
        <v>200</v>
      </c>
      <c r="Z432" s="1204">
        <f>EAST!Z432+WEST!Z432+NORTH!Z432+SOUTH!Z432</f>
        <v>0.4</v>
      </c>
      <c r="AA432" s="1211">
        <f>EAST!AA432+WEST!AA432+NORTH!AA432+SOUTH!AA432</f>
        <v>200</v>
      </c>
      <c r="AB432" s="1204">
        <f>EAST!AB432+WEST!AB432+NORTH!AB432+SOUTH!AB432</f>
        <v>0.4</v>
      </c>
      <c r="AC432" s="1271" t="s">
        <v>771</v>
      </c>
      <c r="AD432" s="1197" t="b">
        <f t="shared" si="254"/>
        <v>1</v>
      </c>
      <c r="AE432" s="1197" t="b">
        <f t="shared" si="255"/>
        <v>1</v>
      </c>
    </row>
    <row r="433" spans="1:31" ht="39">
      <c r="A433" s="1274">
        <f t="shared" si="271"/>
        <v>26.20000000000001</v>
      </c>
      <c r="B433" s="1232" t="s">
        <v>222</v>
      </c>
      <c r="C433" s="1214">
        <f>SUM(EAST:SOUTH!C433)</f>
        <v>200</v>
      </c>
      <c r="D433" s="1215">
        <f>SUM(EAST:SOUTH!D433)</f>
        <v>0.4</v>
      </c>
      <c r="E433" s="1214">
        <f>SUM(EAST:SOUTH!E433)</f>
        <v>200</v>
      </c>
      <c r="F433" s="1216">
        <f>SUM(EAST:SOUTH!F433)</f>
        <v>0.4</v>
      </c>
      <c r="G433" s="1217">
        <f t="shared" si="268"/>
        <v>1</v>
      </c>
      <c r="H433" s="1217">
        <f t="shared" si="269"/>
        <v>1</v>
      </c>
      <c r="I433" s="1214">
        <f t="shared" si="252"/>
        <v>0</v>
      </c>
      <c r="J433" s="1216">
        <f t="shared" si="253"/>
        <v>0</v>
      </c>
      <c r="K433" s="1214">
        <f>EAST!K433+WEST!K433+NORTH!K433+SOUTH!K433</f>
        <v>0</v>
      </c>
      <c r="L433" s="1216">
        <f>EAST!L433+WEST!L433+NORTH!L433+SOUTH!L433</f>
        <v>0</v>
      </c>
      <c r="M433" s="1233"/>
      <c r="N433" s="1233"/>
      <c r="O433" s="1220">
        <v>2E-3</v>
      </c>
      <c r="P433" s="1214">
        <f>EAST!P433+WEST!P433+NORTH!P433+SOUTH!P433</f>
        <v>200</v>
      </c>
      <c r="Q433" s="1216">
        <f>EAST!Q433+WEST!Q433+NORTH!Q433+SOUTH!Q433</f>
        <v>0.4</v>
      </c>
      <c r="R433" s="1214">
        <f>EAST!R433+WEST!R433+NORTH!R433+SOUTH!R433</f>
        <v>200</v>
      </c>
      <c r="S433" s="1216">
        <f>EAST!S433+WEST!S433+NORTH!S433+SOUTH!S433</f>
        <v>0.4</v>
      </c>
      <c r="T433" s="1214"/>
      <c r="U433" s="1216">
        <f>EAST!U433+WEST!U433+NORTH!U433+SOUTH!U433</f>
        <v>0</v>
      </c>
      <c r="V433" s="1233"/>
      <c r="W433" s="1233"/>
      <c r="X433" s="1220">
        <v>2E-3</v>
      </c>
      <c r="Y433" s="1211">
        <f>EAST!Y433+WEST!Y433+NORTH!Y433+SOUTH!Y433</f>
        <v>200</v>
      </c>
      <c r="Z433" s="1204">
        <f>EAST!Z433+WEST!Z433+NORTH!Z433+SOUTH!Z433</f>
        <v>0.4</v>
      </c>
      <c r="AA433" s="1211">
        <f>EAST!AA433+WEST!AA433+NORTH!AA433+SOUTH!AA433</f>
        <v>200</v>
      </c>
      <c r="AB433" s="1204">
        <f>EAST!AB433+WEST!AB433+NORTH!AB433+SOUTH!AB433</f>
        <v>0.4</v>
      </c>
      <c r="AC433" s="1271" t="s">
        <v>771</v>
      </c>
      <c r="AD433" s="1197" t="b">
        <f t="shared" si="254"/>
        <v>1</v>
      </c>
      <c r="AE433" s="1197" t="b">
        <f t="shared" si="255"/>
        <v>1</v>
      </c>
    </row>
    <row r="434" spans="1:31" ht="39">
      <c r="A434" s="1274">
        <f t="shared" si="271"/>
        <v>26.210000000000012</v>
      </c>
      <c r="B434" s="1232" t="s">
        <v>231</v>
      </c>
      <c r="C434" s="1214">
        <f>SUM(EAST:SOUTH!C434)</f>
        <v>0</v>
      </c>
      <c r="D434" s="1215">
        <f>SUM(EAST:SOUTH!D434)</f>
        <v>0</v>
      </c>
      <c r="E434" s="1214">
        <f>SUM(EAST:SOUTH!E434)</f>
        <v>0</v>
      </c>
      <c r="F434" s="1216">
        <f>SUM(EAST:SOUTH!F434)</f>
        <v>0</v>
      </c>
      <c r="G434" s="1217"/>
      <c r="H434" s="1217"/>
      <c r="I434" s="1214">
        <f t="shared" si="252"/>
        <v>0</v>
      </c>
      <c r="J434" s="1216">
        <f t="shared" si="253"/>
        <v>0</v>
      </c>
      <c r="K434" s="1214">
        <f>EAST!K434+WEST!K434+NORTH!K434+SOUTH!K434</f>
        <v>0</v>
      </c>
      <c r="L434" s="1216">
        <f>EAST!L434+WEST!L434+NORTH!L434+SOUTH!L434</f>
        <v>0</v>
      </c>
      <c r="M434" s="1233"/>
      <c r="N434" s="1233"/>
      <c r="O434" s="1220"/>
      <c r="P434" s="1214">
        <f>EAST!P434+WEST!P434+NORTH!P434+SOUTH!P434</f>
        <v>0</v>
      </c>
      <c r="Q434" s="1216">
        <f>EAST!Q434+WEST!Q434+NORTH!Q434+SOUTH!Q434</f>
        <v>0</v>
      </c>
      <c r="R434" s="1214">
        <f>EAST!R434+WEST!R434+NORTH!R434+SOUTH!R434</f>
        <v>0</v>
      </c>
      <c r="S434" s="1216">
        <f>EAST!S434+WEST!S434+NORTH!S434+SOUTH!S434</f>
        <v>0</v>
      </c>
      <c r="T434" s="1214"/>
      <c r="U434" s="1216">
        <f>EAST!U434+WEST!U434+NORTH!U434+SOUTH!U434</f>
        <v>0</v>
      </c>
      <c r="V434" s="1233"/>
      <c r="W434" s="1233"/>
      <c r="X434" s="1220"/>
      <c r="Y434" s="1211">
        <f>EAST!Y434+WEST!Y434+NORTH!Y434+SOUTH!Y434</f>
        <v>0</v>
      </c>
      <c r="Z434" s="1204">
        <f>EAST!Z434+WEST!Z434+NORTH!Z434+SOUTH!Z434</f>
        <v>0</v>
      </c>
      <c r="AA434" s="1211">
        <f>EAST!AA434+WEST!AA434+NORTH!AA434+SOUTH!AA434</f>
        <v>0</v>
      </c>
      <c r="AB434" s="1204">
        <f>EAST!AB434+WEST!AB434+NORTH!AB434+SOUTH!AB434</f>
        <v>0</v>
      </c>
      <c r="AC434" s="1218"/>
      <c r="AD434" s="1197" t="b">
        <f t="shared" si="254"/>
        <v>1</v>
      </c>
      <c r="AE434" s="1197" t="b">
        <f t="shared" si="255"/>
        <v>1</v>
      </c>
    </row>
    <row r="435" spans="1:31" ht="39">
      <c r="A435" s="1274">
        <f t="shared" si="271"/>
        <v>26.220000000000013</v>
      </c>
      <c r="B435" s="1232" t="s">
        <v>223</v>
      </c>
      <c r="C435" s="1214">
        <f>SUM(EAST:SOUTH!C435)</f>
        <v>200</v>
      </c>
      <c r="D435" s="1215">
        <f>SUM(EAST:SOUTH!D435)</f>
        <v>1</v>
      </c>
      <c r="E435" s="1214">
        <f>SUM(EAST:SOUTH!E435)</f>
        <v>200</v>
      </c>
      <c r="F435" s="1216">
        <f>SUM(EAST:SOUTH!F435)</f>
        <v>1</v>
      </c>
      <c r="G435" s="1217">
        <f t="shared" si="268"/>
        <v>1</v>
      </c>
      <c r="H435" s="1217">
        <f t="shared" si="269"/>
        <v>1</v>
      </c>
      <c r="I435" s="1214">
        <f t="shared" si="252"/>
        <v>0</v>
      </c>
      <c r="J435" s="1216">
        <f t="shared" si="253"/>
        <v>0</v>
      </c>
      <c r="K435" s="1214">
        <f>EAST!K435+WEST!K435+NORTH!K435+SOUTH!K435</f>
        <v>0</v>
      </c>
      <c r="L435" s="1216">
        <f>EAST!L435+WEST!L435+NORTH!L435+SOUTH!L435</f>
        <v>0</v>
      </c>
      <c r="M435" s="1233"/>
      <c r="N435" s="1233"/>
      <c r="O435" s="1220">
        <v>5.0000000000000001E-3</v>
      </c>
      <c r="P435" s="1214">
        <f>EAST!P435+WEST!P435+NORTH!P435+SOUTH!P435</f>
        <v>200</v>
      </c>
      <c r="Q435" s="1216">
        <f>EAST!Q435+WEST!Q435+NORTH!Q435+SOUTH!Q435</f>
        <v>1</v>
      </c>
      <c r="R435" s="1214">
        <f>EAST!R435+WEST!R435+NORTH!R435+SOUTH!R435</f>
        <v>200</v>
      </c>
      <c r="S435" s="1216">
        <f>EAST!S435+WEST!S435+NORTH!S435+SOUTH!S435</f>
        <v>1</v>
      </c>
      <c r="T435" s="1214"/>
      <c r="U435" s="1216">
        <f>EAST!U435+WEST!U435+NORTH!U435+SOUTH!U435</f>
        <v>0</v>
      </c>
      <c r="V435" s="1233"/>
      <c r="W435" s="1233"/>
      <c r="X435" s="1220">
        <v>5.0000000000000001E-3</v>
      </c>
      <c r="Y435" s="1211">
        <f>EAST!Y435+WEST!Y435+NORTH!Y435+SOUTH!Y435</f>
        <v>200</v>
      </c>
      <c r="Z435" s="1204">
        <f>EAST!Z435+WEST!Z435+NORTH!Z435+SOUTH!Z435</f>
        <v>1</v>
      </c>
      <c r="AA435" s="1211">
        <f>EAST!AA435+WEST!AA435+NORTH!AA435+SOUTH!AA435</f>
        <v>200</v>
      </c>
      <c r="AB435" s="1204">
        <f>EAST!AB435+WEST!AB435+NORTH!AB435+SOUTH!AB435</f>
        <v>1</v>
      </c>
      <c r="AC435" s="1271" t="s">
        <v>771</v>
      </c>
      <c r="AD435" s="1197" t="b">
        <f t="shared" si="254"/>
        <v>1</v>
      </c>
      <c r="AE435" s="1197" t="b">
        <f t="shared" si="255"/>
        <v>1</v>
      </c>
    </row>
    <row r="436" spans="1:31" ht="58.5">
      <c r="A436" s="1274">
        <f t="shared" si="271"/>
        <v>26.230000000000015</v>
      </c>
      <c r="B436" s="1232" t="s">
        <v>232</v>
      </c>
      <c r="C436" s="1214">
        <f>SUM(EAST:SOUTH!C436)</f>
        <v>200</v>
      </c>
      <c r="D436" s="1215">
        <f>SUM(EAST:SOUTH!D436)</f>
        <v>0.4</v>
      </c>
      <c r="E436" s="1214">
        <f>SUM(EAST:SOUTH!E436)</f>
        <v>200</v>
      </c>
      <c r="F436" s="1216">
        <f>SUM(EAST:SOUTH!F436)</f>
        <v>0.4</v>
      </c>
      <c r="G436" s="1217">
        <f t="shared" si="268"/>
        <v>1</v>
      </c>
      <c r="H436" s="1217">
        <f t="shared" si="269"/>
        <v>1</v>
      </c>
      <c r="I436" s="1214">
        <f t="shared" si="252"/>
        <v>0</v>
      </c>
      <c r="J436" s="1216">
        <f t="shared" si="253"/>
        <v>0</v>
      </c>
      <c r="K436" s="1214">
        <f>EAST!K436+WEST!K436+NORTH!K436+SOUTH!K436</f>
        <v>0</v>
      </c>
      <c r="L436" s="1216">
        <f>EAST!L436+WEST!L436+NORTH!L436+SOUTH!L436</f>
        <v>0</v>
      </c>
      <c r="M436" s="1233"/>
      <c r="N436" s="1233"/>
      <c r="O436" s="1220">
        <v>2E-3</v>
      </c>
      <c r="P436" s="1214">
        <f>EAST!P436+WEST!P436+NORTH!P436+SOUTH!P436</f>
        <v>200</v>
      </c>
      <c r="Q436" s="1216">
        <f>EAST!Q436+WEST!Q436+NORTH!Q436+SOUTH!Q436</f>
        <v>0.4</v>
      </c>
      <c r="R436" s="1214">
        <f>EAST!R436+WEST!R436+NORTH!R436+SOUTH!R436</f>
        <v>200</v>
      </c>
      <c r="S436" s="1216">
        <f>EAST!S436+WEST!S436+NORTH!S436+SOUTH!S436</f>
        <v>0.4</v>
      </c>
      <c r="T436" s="1214"/>
      <c r="U436" s="1216">
        <f>EAST!U436+WEST!U436+NORTH!U436+SOUTH!U436</f>
        <v>0</v>
      </c>
      <c r="V436" s="1233"/>
      <c r="W436" s="1233"/>
      <c r="X436" s="1220">
        <v>2E-3</v>
      </c>
      <c r="Y436" s="1211">
        <f>EAST!Y436+WEST!Y436+NORTH!Y436+SOUTH!Y436</f>
        <v>200</v>
      </c>
      <c r="Z436" s="1204">
        <f>EAST!Z436+WEST!Z436+NORTH!Z436+SOUTH!Z436</f>
        <v>0.4</v>
      </c>
      <c r="AA436" s="1211">
        <f>EAST!AA436+WEST!AA436+NORTH!AA436+SOUTH!AA436</f>
        <v>200</v>
      </c>
      <c r="AB436" s="1204">
        <f>EAST!AB436+WEST!AB436+NORTH!AB436+SOUTH!AB436</f>
        <v>0.4</v>
      </c>
      <c r="AC436" s="1271" t="s">
        <v>771</v>
      </c>
      <c r="AD436" s="1197" t="b">
        <f t="shared" si="254"/>
        <v>1</v>
      </c>
      <c r="AE436" s="1197" t="b">
        <f t="shared" si="255"/>
        <v>1</v>
      </c>
    </row>
    <row r="437" spans="1:31" s="1231" customFormat="1" ht="24.75" customHeight="1">
      <c r="A437" s="1200"/>
      <c r="B437" s="1241" t="s">
        <v>159</v>
      </c>
      <c r="C437" s="1239">
        <f>SUM(EAST:SOUTH!C437)</f>
        <v>2416</v>
      </c>
      <c r="D437" s="1209">
        <f>SUM(EAST:SOUTH!D437)</f>
        <v>76.100000000000023</v>
      </c>
      <c r="E437" s="1239">
        <f>SUM(EAST:SOUTH!E437)</f>
        <v>2416</v>
      </c>
      <c r="F437" s="1210">
        <f>SUM(EAST:SOUTH!F437)</f>
        <v>76.100000000000023</v>
      </c>
      <c r="G437" s="1263">
        <f t="shared" si="268"/>
        <v>1</v>
      </c>
      <c r="H437" s="1263">
        <f t="shared" si="269"/>
        <v>1</v>
      </c>
      <c r="I437" s="1239"/>
      <c r="J437" s="1210">
        <f>EAST!J437+WEST!J437+NORTH!J437+SOUTH!J437</f>
        <v>0</v>
      </c>
      <c r="K437" s="1239">
        <f>EAST!K437+WEST!K437+NORTH!K437+SOUTH!K437</f>
        <v>0</v>
      </c>
      <c r="L437" s="1210">
        <f>EAST!L437+WEST!L437+NORTH!L437+SOUTH!L437</f>
        <v>0</v>
      </c>
      <c r="M437" s="1208"/>
      <c r="N437" s="1208"/>
      <c r="O437" s="1202"/>
      <c r="P437" s="1239">
        <f>P415</f>
        <v>200</v>
      </c>
      <c r="Q437" s="1210">
        <f>EAST!Q437+WEST!Q437+NORTH!Q437+SOUTH!Q437</f>
        <v>76.100000000000023</v>
      </c>
      <c r="R437" s="1239">
        <f>EAST!R437+WEST!R437+NORTH!R437+SOUTH!R437</f>
        <v>2416</v>
      </c>
      <c r="S437" s="1210">
        <f>EAST!S437+WEST!S437+NORTH!S437+SOUTH!S437</f>
        <v>76.100000000000023</v>
      </c>
      <c r="T437" s="1239"/>
      <c r="U437" s="1210">
        <f>EAST!U437+WEST!U437+NORTH!U437+SOUTH!U437</f>
        <v>0</v>
      </c>
      <c r="V437" s="1208"/>
      <c r="W437" s="1208"/>
      <c r="X437" s="1202"/>
      <c r="Y437" s="1198">
        <f>Y415</f>
        <v>200</v>
      </c>
      <c r="Z437" s="1200">
        <f>EAST!Z437+WEST!Z437+NORTH!Z437+SOUTH!Z437</f>
        <v>76.100000000000023</v>
      </c>
      <c r="AA437" s="1198">
        <f>EAST!AA437+WEST!AA437+NORTH!AA437+SOUTH!AA437</f>
        <v>2416</v>
      </c>
      <c r="AB437" s="1200">
        <f>EAST!AB437+WEST!AB437+NORTH!AB437+SOUTH!AB437</f>
        <v>76.100000000000023</v>
      </c>
      <c r="AC437" s="1240"/>
      <c r="AD437" s="1197"/>
      <c r="AE437" s="1197" t="b">
        <f t="shared" si="255"/>
        <v>1</v>
      </c>
    </row>
    <row r="438" spans="1:31" s="1231" customFormat="1" ht="39">
      <c r="A438" s="1200"/>
      <c r="B438" s="1241" t="s">
        <v>307</v>
      </c>
      <c r="C438" s="1239">
        <f>SUM(EAST:SOUTH!C438)</f>
        <v>3436</v>
      </c>
      <c r="D438" s="1209">
        <f>SUM(EAST:SOUTH!D438)</f>
        <v>102.20000000000002</v>
      </c>
      <c r="E438" s="1239">
        <f>SUM(EAST:SOUTH!E438)</f>
        <v>2616</v>
      </c>
      <c r="F438" s="1210">
        <f>SUM(EAST:SOUTH!F438)</f>
        <v>77.600000000000023</v>
      </c>
      <c r="G438" s="1263">
        <f t="shared" si="268"/>
        <v>0.76135040745052385</v>
      </c>
      <c r="H438" s="1263">
        <f t="shared" si="269"/>
        <v>0.75929549902152649</v>
      </c>
      <c r="I438" s="1239">
        <f>I437+I413</f>
        <v>0</v>
      </c>
      <c r="J438" s="1210">
        <f>EAST!J438+WEST!J438+NORTH!J438+SOUTH!J438</f>
        <v>0</v>
      </c>
      <c r="K438" s="1239">
        <f>EAST!K438+WEST!K438+NORTH!K438+SOUTH!K438</f>
        <v>0</v>
      </c>
      <c r="L438" s="1210">
        <f>EAST!L438+WEST!L438+NORTH!L438+SOUTH!L438</f>
        <v>0</v>
      </c>
      <c r="M438" s="1208"/>
      <c r="N438" s="1208"/>
      <c r="O438" s="1202"/>
      <c r="P438" s="1239">
        <f>P437</f>
        <v>200</v>
      </c>
      <c r="Q438" s="1210">
        <f>EAST!Q438+WEST!Q438+NORTH!Q438+SOUTH!Q438</f>
        <v>76.100000000000023</v>
      </c>
      <c r="R438" s="1239">
        <f>R437</f>
        <v>2416</v>
      </c>
      <c r="S438" s="1210">
        <f>EAST!S438+WEST!S438+NORTH!S438+SOUTH!S438</f>
        <v>76.100000000000023</v>
      </c>
      <c r="T438" s="1239"/>
      <c r="U438" s="1210">
        <f>EAST!U438+WEST!U438+NORTH!U438+SOUTH!U438</f>
        <v>0</v>
      </c>
      <c r="V438" s="1208"/>
      <c r="W438" s="1208"/>
      <c r="X438" s="1202"/>
      <c r="Y438" s="1198">
        <f>Y437</f>
        <v>200</v>
      </c>
      <c r="Z438" s="1200">
        <f>EAST!Z438+WEST!Z438+NORTH!Z438+SOUTH!Z438</f>
        <v>76.100000000000023</v>
      </c>
      <c r="AA438" s="1198">
        <f>AA437</f>
        <v>2416</v>
      </c>
      <c r="AB438" s="1200">
        <f>EAST!AB438+WEST!AB438+NORTH!AB438+SOUTH!AB438</f>
        <v>76.100000000000023</v>
      </c>
      <c r="AC438" s="1240"/>
      <c r="AD438" s="1197"/>
      <c r="AE438" s="1197" t="b">
        <f t="shared" si="255"/>
        <v>1</v>
      </c>
    </row>
    <row r="439" spans="1:31">
      <c r="A439" s="1204"/>
      <c r="B439" s="1241" t="s">
        <v>160</v>
      </c>
      <c r="C439" s="1214">
        <f>SUM(EAST:SOUTH!C439)</f>
        <v>0</v>
      </c>
      <c r="D439" s="1215">
        <f>SUM(EAST:SOUTH!D439)</f>
        <v>0</v>
      </c>
      <c r="E439" s="1214">
        <f>SUM(EAST:SOUTH!E439)</f>
        <v>0</v>
      </c>
      <c r="F439" s="1216">
        <f>SUM(EAST:SOUTH!F439)</f>
        <v>0</v>
      </c>
      <c r="G439" s="1217"/>
      <c r="H439" s="1217"/>
      <c r="I439" s="1214">
        <f t="shared" si="252"/>
        <v>0</v>
      </c>
      <c r="J439" s="1216">
        <f t="shared" si="253"/>
        <v>0</v>
      </c>
      <c r="K439" s="1214">
        <f>EAST!K439+WEST!K439+NORTH!K439+SOUTH!K439</f>
        <v>0</v>
      </c>
      <c r="L439" s="1216">
        <f>EAST!L439+WEST!L439+NORTH!L439+SOUTH!L439</f>
        <v>0</v>
      </c>
      <c r="M439" s="1208"/>
      <c r="N439" s="1208"/>
      <c r="O439" s="1202"/>
      <c r="P439" s="1214">
        <f>EAST!P439+WEST!P439+NORTH!P439+SOUTH!P439</f>
        <v>0</v>
      </c>
      <c r="Q439" s="1216">
        <f>EAST!Q439+WEST!Q439+NORTH!Q439+SOUTH!Q439</f>
        <v>0</v>
      </c>
      <c r="R439" s="1214">
        <f>EAST!R439+WEST!R439+NORTH!R439+SOUTH!R439</f>
        <v>0</v>
      </c>
      <c r="S439" s="1216">
        <f>EAST!S439+WEST!S439+NORTH!S439+SOUTH!S439</f>
        <v>0</v>
      </c>
      <c r="T439" s="1214"/>
      <c r="U439" s="1216">
        <f>EAST!U439+WEST!U439+NORTH!U439+SOUTH!U439</f>
        <v>0</v>
      </c>
      <c r="V439" s="1208"/>
      <c r="W439" s="1208"/>
      <c r="X439" s="1202"/>
      <c r="Y439" s="1211">
        <f>EAST!Y439+WEST!Y439+NORTH!Y439+SOUTH!Y439</f>
        <v>0</v>
      </c>
      <c r="Z439" s="1204">
        <f>EAST!Z439+WEST!Z439+NORTH!Z439+SOUTH!Z439</f>
        <v>0</v>
      </c>
      <c r="AA439" s="1211">
        <f>EAST!AA439+WEST!AA439+NORTH!AA439+SOUTH!AA439</f>
        <v>0</v>
      </c>
      <c r="AB439" s="1204">
        <f>EAST!AB439+WEST!AB439+NORTH!AB439+SOUTH!AB439</f>
        <v>0</v>
      </c>
      <c r="AC439" s="1218"/>
      <c r="AD439" s="1197" t="b">
        <f t="shared" si="254"/>
        <v>1</v>
      </c>
      <c r="AE439" s="1197" t="b">
        <f t="shared" si="255"/>
        <v>1</v>
      </c>
    </row>
    <row r="440" spans="1:31">
      <c r="A440" s="1275"/>
      <c r="B440" s="1242" t="s">
        <v>161</v>
      </c>
      <c r="C440" s="1214">
        <f>SUM(EAST:SOUTH!C440)</f>
        <v>0</v>
      </c>
      <c r="D440" s="1215">
        <f>SUM(EAST:SOUTH!D440)</f>
        <v>0</v>
      </c>
      <c r="E440" s="1214">
        <f>SUM(EAST:SOUTH!E440)</f>
        <v>0</v>
      </c>
      <c r="F440" s="1216">
        <f>SUM(EAST:SOUTH!F440)</f>
        <v>0</v>
      </c>
      <c r="G440" s="1217"/>
      <c r="H440" s="1217"/>
      <c r="I440" s="1214">
        <f t="shared" si="252"/>
        <v>0</v>
      </c>
      <c r="J440" s="1216">
        <f t="shared" si="253"/>
        <v>0</v>
      </c>
      <c r="K440" s="1214">
        <f>EAST!K440+WEST!K440+NORTH!K440+SOUTH!K440</f>
        <v>0</v>
      </c>
      <c r="L440" s="1216">
        <f>EAST!L440+WEST!L440+NORTH!L440+SOUTH!L440</f>
        <v>0</v>
      </c>
      <c r="M440" s="1243"/>
      <c r="N440" s="1243"/>
      <c r="O440" s="1244"/>
      <c r="P440" s="1214">
        <f>EAST!P440+WEST!P440+NORTH!P440+SOUTH!P440</f>
        <v>0</v>
      </c>
      <c r="Q440" s="1216">
        <f>EAST!Q440+WEST!Q440+NORTH!Q440+SOUTH!Q440</f>
        <v>0</v>
      </c>
      <c r="R440" s="1214">
        <f>EAST!R440+WEST!R440+NORTH!R440+SOUTH!R440</f>
        <v>0</v>
      </c>
      <c r="S440" s="1216">
        <f>EAST!S440+WEST!S440+NORTH!S440+SOUTH!S440</f>
        <v>0</v>
      </c>
      <c r="T440" s="1214"/>
      <c r="U440" s="1216">
        <f>EAST!U440+WEST!U440+NORTH!U440+SOUTH!U440</f>
        <v>0</v>
      </c>
      <c r="V440" s="1243"/>
      <c r="W440" s="1243"/>
      <c r="X440" s="1244"/>
      <c r="Y440" s="1211">
        <f>EAST!Y440+WEST!Y440+NORTH!Y440+SOUTH!Y440</f>
        <v>0</v>
      </c>
      <c r="Z440" s="1204">
        <f>EAST!Z440+WEST!Z440+NORTH!Z440+SOUTH!Z440</f>
        <v>0</v>
      </c>
      <c r="AA440" s="1211">
        <f>EAST!AA440+WEST!AA440+NORTH!AA440+SOUTH!AA440</f>
        <v>0</v>
      </c>
      <c r="AB440" s="1204">
        <f>EAST!AB440+WEST!AB440+NORTH!AB440+SOUTH!AB440</f>
        <v>0</v>
      </c>
      <c r="AC440" s="1218"/>
      <c r="AD440" s="1197" t="b">
        <f t="shared" si="254"/>
        <v>1</v>
      </c>
      <c r="AE440" s="1197" t="b">
        <f t="shared" si="255"/>
        <v>1</v>
      </c>
    </row>
    <row r="441" spans="1:31" ht="39">
      <c r="A441" s="1276">
        <v>26.24</v>
      </c>
      <c r="B441" s="1245" t="s">
        <v>162</v>
      </c>
      <c r="C441" s="1214">
        <f>SUM(EAST:SOUTH!C441)</f>
        <v>0</v>
      </c>
      <c r="D441" s="1215">
        <f>SUM(EAST:SOUTH!D441)</f>
        <v>0</v>
      </c>
      <c r="E441" s="1214">
        <f>SUM(EAST:SOUTH!E441)</f>
        <v>0</v>
      </c>
      <c r="F441" s="1216">
        <f>SUM(EAST:SOUTH!F441)</f>
        <v>0</v>
      </c>
      <c r="G441" s="1217"/>
      <c r="H441" s="1217"/>
      <c r="I441" s="1214">
        <f t="shared" si="252"/>
        <v>0</v>
      </c>
      <c r="J441" s="1216">
        <f t="shared" si="253"/>
        <v>0</v>
      </c>
      <c r="K441" s="1214">
        <f>EAST!K441+WEST!K441+NORTH!K441+SOUTH!K441</f>
        <v>0</v>
      </c>
      <c r="L441" s="1216">
        <f>EAST!L441+WEST!L441+NORTH!L441+SOUTH!L441</f>
        <v>0</v>
      </c>
      <c r="M441" s="1246"/>
      <c r="N441" s="1246"/>
      <c r="O441" s="1247"/>
      <c r="P441" s="1214">
        <f>EAST!P441+WEST!P441+NORTH!P441+SOUTH!P441</f>
        <v>0</v>
      </c>
      <c r="Q441" s="1216">
        <f>EAST!Q441+WEST!Q441+NORTH!Q441+SOUTH!Q441</f>
        <v>0</v>
      </c>
      <c r="R441" s="1214">
        <f>EAST!R441+WEST!R441+NORTH!R441+SOUTH!R441</f>
        <v>0</v>
      </c>
      <c r="S441" s="1216">
        <f>EAST!S441+WEST!S441+NORTH!S441+SOUTH!S441</f>
        <v>0</v>
      </c>
      <c r="T441" s="1214"/>
      <c r="U441" s="1216">
        <f>EAST!U441+WEST!U441+NORTH!U441+SOUTH!U441</f>
        <v>0</v>
      </c>
      <c r="V441" s="1246"/>
      <c r="W441" s="1246"/>
      <c r="X441" s="1247"/>
      <c r="Y441" s="1211">
        <f>EAST!Y441+WEST!Y441+NORTH!Y441+SOUTH!Y441</f>
        <v>0</v>
      </c>
      <c r="Z441" s="1204">
        <f>EAST!Z441+WEST!Z441+NORTH!Z441+SOUTH!Z441</f>
        <v>0</v>
      </c>
      <c r="AA441" s="1211">
        <f>EAST!AA441+WEST!AA441+NORTH!AA441+SOUTH!AA441</f>
        <v>0</v>
      </c>
      <c r="AB441" s="1204">
        <f>EAST!AB441+WEST!AB441+NORTH!AB441+SOUTH!AB441</f>
        <v>0</v>
      </c>
      <c r="AC441" s="1218"/>
      <c r="AD441" s="1197" t="b">
        <f t="shared" si="254"/>
        <v>1</v>
      </c>
      <c r="AE441" s="1197" t="b">
        <f t="shared" si="255"/>
        <v>1</v>
      </c>
    </row>
    <row r="442" spans="1:31" ht="39">
      <c r="A442" s="1274">
        <f t="shared" ref="A442:A449" si="272">+A441+0.01</f>
        <v>26.25</v>
      </c>
      <c r="B442" s="1245" t="s">
        <v>163</v>
      </c>
      <c r="C442" s="1214">
        <f>SUM(EAST:SOUTH!C442)</f>
        <v>0</v>
      </c>
      <c r="D442" s="1215">
        <f>SUM(EAST:SOUTH!D442)</f>
        <v>0</v>
      </c>
      <c r="E442" s="1214">
        <f>SUM(EAST:SOUTH!E442)</f>
        <v>0</v>
      </c>
      <c r="F442" s="1216">
        <f>SUM(EAST:SOUTH!F442)</f>
        <v>0</v>
      </c>
      <c r="G442" s="1217"/>
      <c r="H442" s="1217"/>
      <c r="I442" s="1214">
        <f t="shared" si="252"/>
        <v>0</v>
      </c>
      <c r="J442" s="1216">
        <f t="shared" si="253"/>
        <v>0</v>
      </c>
      <c r="K442" s="1214">
        <f>EAST!K442+WEST!K442+NORTH!K442+SOUTH!K442</f>
        <v>0</v>
      </c>
      <c r="L442" s="1216">
        <f>EAST!L442+WEST!L442+NORTH!L442+SOUTH!L442</f>
        <v>0</v>
      </c>
      <c r="M442" s="1246"/>
      <c r="N442" s="1246"/>
      <c r="O442" s="1247"/>
      <c r="P442" s="1214">
        <f>EAST!P442+WEST!P442+NORTH!P442+SOUTH!P442</f>
        <v>0</v>
      </c>
      <c r="Q442" s="1216">
        <f>EAST!Q442+WEST!Q442+NORTH!Q442+SOUTH!Q442</f>
        <v>0</v>
      </c>
      <c r="R442" s="1214">
        <f>EAST!R442+WEST!R442+NORTH!R442+SOUTH!R442</f>
        <v>0</v>
      </c>
      <c r="S442" s="1216">
        <f>EAST!S442+WEST!S442+NORTH!S442+SOUTH!S442</f>
        <v>0</v>
      </c>
      <c r="T442" s="1214"/>
      <c r="U442" s="1216">
        <f>EAST!U442+WEST!U442+NORTH!U442+SOUTH!U442</f>
        <v>0</v>
      </c>
      <c r="V442" s="1246"/>
      <c r="W442" s="1246"/>
      <c r="X442" s="1247"/>
      <c r="Y442" s="1211">
        <f>EAST!Y442+WEST!Y442+NORTH!Y442+SOUTH!Y442</f>
        <v>0</v>
      </c>
      <c r="Z442" s="1204">
        <f>EAST!Z442+WEST!Z442+NORTH!Z442+SOUTH!Z442</f>
        <v>0</v>
      </c>
      <c r="AA442" s="1211">
        <f>EAST!AA442+WEST!AA442+NORTH!AA442+SOUTH!AA442</f>
        <v>0</v>
      </c>
      <c r="AB442" s="1204">
        <f>EAST!AB442+WEST!AB442+NORTH!AB442+SOUTH!AB442</f>
        <v>0</v>
      </c>
      <c r="AC442" s="1218"/>
      <c r="AD442" s="1197" t="b">
        <f t="shared" si="254"/>
        <v>1</v>
      </c>
      <c r="AE442" s="1197" t="b">
        <f t="shared" si="255"/>
        <v>1</v>
      </c>
    </row>
    <row r="443" spans="1:31">
      <c r="A443" s="1274">
        <f t="shared" si="272"/>
        <v>26.26</v>
      </c>
      <c r="B443" s="1245" t="s">
        <v>321</v>
      </c>
      <c r="C443" s="1214">
        <f>SUM(EAST:SOUTH!C443)</f>
        <v>0</v>
      </c>
      <c r="D443" s="1215">
        <f>SUM(EAST:SOUTH!D443)</f>
        <v>0</v>
      </c>
      <c r="E443" s="1214">
        <f>SUM(EAST:SOUTH!E443)</f>
        <v>0</v>
      </c>
      <c r="F443" s="1216">
        <f>SUM(EAST:SOUTH!F443)</f>
        <v>0</v>
      </c>
      <c r="G443" s="1217"/>
      <c r="H443" s="1217"/>
      <c r="I443" s="1214">
        <f t="shared" si="252"/>
        <v>0</v>
      </c>
      <c r="J443" s="1216">
        <f t="shared" si="253"/>
        <v>0</v>
      </c>
      <c r="K443" s="1214">
        <f>EAST!K443+WEST!K443+NORTH!K443+SOUTH!K443</f>
        <v>0</v>
      </c>
      <c r="L443" s="1216">
        <f>EAST!L443+WEST!L443+NORTH!L443+SOUTH!L443</f>
        <v>0</v>
      </c>
      <c r="M443" s="1246"/>
      <c r="N443" s="1246"/>
      <c r="O443" s="1247"/>
      <c r="P443" s="1214">
        <f>EAST!P443+WEST!P443+NORTH!P443+SOUTH!P443</f>
        <v>0</v>
      </c>
      <c r="Q443" s="1216">
        <f>EAST!Q443+WEST!Q443+NORTH!Q443+SOUTH!Q443</f>
        <v>0</v>
      </c>
      <c r="R443" s="1214">
        <f>EAST!R443+WEST!R443+NORTH!R443+SOUTH!R443</f>
        <v>0</v>
      </c>
      <c r="S443" s="1216">
        <f>EAST!S443+WEST!S443+NORTH!S443+SOUTH!S443</f>
        <v>0</v>
      </c>
      <c r="T443" s="1214"/>
      <c r="U443" s="1216">
        <f>EAST!U443+WEST!U443+NORTH!U443+SOUTH!U443</f>
        <v>0</v>
      </c>
      <c r="V443" s="1246"/>
      <c r="W443" s="1246"/>
      <c r="X443" s="1247"/>
      <c r="Y443" s="1211">
        <f>EAST!Y443+WEST!Y443+NORTH!Y443+SOUTH!Y443</f>
        <v>0</v>
      </c>
      <c r="Z443" s="1204">
        <f>EAST!Z443+WEST!Z443+NORTH!Z443+SOUTH!Z443</f>
        <v>0</v>
      </c>
      <c r="AA443" s="1211">
        <f>EAST!AA443+WEST!AA443+NORTH!AA443+SOUTH!AA443</f>
        <v>0</v>
      </c>
      <c r="AB443" s="1204">
        <f>EAST!AB443+WEST!AB443+NORTH!AB443+SOUTH!AB443</f>
        <v>0</v>
      </c>
      <c r="AC443" s="1218"/>
      <c r="AD443" s="1197" t="b">
        <f t="shared" si="254"/>
        <v>1</v>
      </c>
      <c r="AE443" s="1197" t="b">
        <f t="shared" si="255"/>
        <v>1</v>
      </c>
    </row>
    <row r="444" spans="1:31">
      <c r="A444" s="1274">
        <f t="shared" si="272"/>
        <v>26.270000000000003</v>
      </c>
      <c r="B444" s="1245" t="s">
        <v>324</v>
      </c>
      <c r="C444" s="1214">
        <f>SUM(EAST:SOUTH!C444)</f>
        <v>0</v>
      </c>
      <c r="D444" s="1215">
        <f>SUM(EAST:SOUTH!D444)</f>
        <v>0</v>
      </c>
      <c r="E444" s="1214">
        <f>SUM(EAST:SOUTH!E444)</f>
        <v>0</v>
      </c>
      <c r="F444" s="1216">
        <f>SUM(EAST:SOUTH!F444)</f>
        <v>0</v>
      </c>
      <c r="G444" s="1217"/>
      <c r="H444" s="1217"/>
      <c r="I444" s="1214">
        <f t="shared" si="252"/>
        <v>0</v>
      </c>
      <c r="J444" s="1216">
        <f t="shared" si="253"/>
        <v>0</v>
      </c>
      <c r="K444" s="1214">
        <f>EAST!K444+WEST!K444+NORTH!K444+SOUTH!K444</f>
        <v>0</v>
      </c>
      <c r="L444" s="1216">
        <f>EAST!L444+WEST!L444+NORTH!L444+SOUTH!L444</f>
        <v>0</v>
      </c>
      <c r="M444" s="1246"/>
      <c r="N444" s="1246"/>
      <c r="O444" s="1247"/>
      <c r="P444" s="1214">
        <f>EAST!P444+WEST!P444+NORTH!P444+SOUTH!P444</f>
        <v>0</v>
      </c>
      <c r="Q444" s="1216">
        <f>EAST!Q444+WEST!Q444+NORTH!Q444+SOUTH!Q444</f>
        <v>0</v>
      </c>
      <c r="R444" s="1214">
        <f>EAST!R444+WEST!R444+NORTH!R444+SOUTH!R444</f>
        <v>0</v>
      </c>
      <c r="S444" s="1216">
        <f>EAST!S444+WEST!S444+NORTH!S444+SOUTH!S444</f>
        <v>0</v>
      </c>
      <c r="T444" s="1214"/>
      <c r="U444" s="1216">
        <f>EAST!U444+WEST!U444+NORTH!U444+SOUTH!U444</f>
        <v>0</v>
      </c>
      <c r="V444" s="1246"/>
      <c r="W444" s="1246"/>
      <c r="X444" s="1247"/>
      <c r="Y444" s="1211">
        <f>EAST!Y444+WEST!Y444+NORTH!Y444+SOUTH!Y444</f>
        <v>0</v>
      </c>
      <c r="Z444" s="1204">
        <f>EAST!Z444+WEST!Z444+NORTH!Z444+SOUTH!Z444</f>
        <v>0</v>
      </c>
      <c r="AA444" s="1211">
        <f>EAST!AA444+WEST!AA444+NORTH!AA444+SOUTH!AA444</f>
        <v>0</v>
      </c>
      <c r="AB444" s="1204">
        <f>EAST!AB444+WEST!AB444+NORTH!AB444+SOUTH!AB444</f>
        <v>0</v>
      </c>
      <c r="AC444" s="1218"/>
      <c r="AD444" s="1197" t="b">
        <f t="shared" si="254"/>
        <v>1</v>
      </c>
      <c r="AE444" s="1197" t="b">
        <f t="shared" si="255"/>
        <v>1</v>
      </c>
    </row>
    <row r="445" spans="1:31">
      <c r="A445" s="1274">
        <f t="shared" si="272"/>
        <v>26.280000000000005</v>
      </c>
      <c r="B445" s="1245" t="s">
        <v>325</v>
      </c>
      <c r="C445" s="1214">
        <f>SUM(EAST:SOUTH!C445)</f>
        <v>0</v>
      </c>
      <c r="D445" s="1215">
        <f>SUM(EAST:SOUTH!D445)</f>
        <v>0</v>
      </c>
      <c r="E445" s="1214">
        <f>SUM(EAST:SOUTH!E445)</f>
        <v>0</v>
      </c>
      <c r="F445" s="1216">
        <f>SUM(EAST:SOUTH!F445)</f>
        <v>0</v>
      </c>
      <c r="G445" s="1217"/>
      <c r="H445" s="1217"/>
      <c r="I445" s="1214">
        <f t="shared" si="252"/>
        <v>0</v>
      </c>
      <c r="J445" s="1216">
        <f t="shared" si="253"/>
        <v>0</v>
      </c>
      <c r="K445" s="1214">
        <f>EAST!K445+WEST!K445+NORTH!K445+SOUTH!K445</f>
        <v>0</v>
      </c>
      <c r="L445" s="1216">
        <f>EAST!L445+WEST!L445+NORTH!L445+SOUTH!L445</f>
        <v>0</v>
      </c>
      <c r="M445" s="1246"/>
      <c r="N445" s="1246"/>
      <c r="O445" s="1247"/>
      <c r="P445" s="1214">
        <f>EAST!P445+WEST!P445+NORTH!P445+SOUTH!P445</f>
        <v>0</v>
      </c>
      <c r="Q445" s="1216">
        <f>EAST!Q445+WEST!Q445+NORTH!Q445+SOUTH!Q445</f>
        <v>0</v>
      </c>
      <c r="R445" s="1214">
        <f>EAST!R445+WEST!R445+NORTH!R445+SOUTH!R445</f>
        <v>0</v>
      </c>
      <c r="S445" s="1216">
        <f>EAST!S445+WEST!S445+NORTH!S445+SOUTH!S445</f>
        <v>0</v>
      </c>
      <c r="T445" s="1214"/>
      <c r="U445" s="1216">
        <f>EAST!U445+WEST!U445+NORTH!U445+SOUTH!U445</f>
        <v>0</v>
      </c>
      <c r="V445" s="1246"/>
      <c r="W445" s="1246"/>
      <c r="X445" s="1247"/>
      <c r="Y445" s="1211">
        <f>EAST!Y445+WEST!Y445+NORTH!Y445+SOUTH!Y445</f>
        <v>0</v>
      </c>
      <c r="Z445" s="1204">
        <f>EAST!Z445+WEST!Z445+NORTH!Z445+SOUTH!Z445</f>
        <v>0</v>
      </c>
      <c r="AA445" s="1211">
        <f>EAST!AA445+WEST!AA445+NORTH!AA445+SOUTH!AA445</f>
        <v>0</v>
      </c>
      <c r="AB445" s="1204">
        <f>EAST!AB445+WEST!AB445+NORTH!AB445+SOUTH!AB445</f>
        <v>0</v>
      </c>
      <c r="AC445" s="1218"/>
      <c r="AD445" s="1197" t="b">
        <f t="shared" si="254"/>
        <v>1</v>
      </c>
      <c r="AE445" s="1197" t="b">
        <f t="shared" si="255"/>
        <v>1</v>
      </c>
    </row>
    <row r="446" spans="1:31" ht="39">
      <c r="A446" s="1274">
        <f t="shared" si="272"/>
        <v>26.290000000000006</v>
      </c>
      <c r="B446" s="1245" t="s">
        <v>164</v>
      </c>
      <c r="C446" s="1214">
        <f>SUM(EAST:SOUTH!C446)</f>
        <v>0</v>
      </c>
      <c r="D446" s="1215">
        <f>SUM(EAST:SOUTH!D446)</f>
        <v>0</v>
      </c>
      <c r="E446" s="1214">
        <f>SUM(EAST:SOUTH!E446)</f>
        <v>0</v>
      </c>
      <c r="F446" s="1216">
        <f>SUM(EAST:SOUTH!F446)</f>
        <v>0</v>
      </c>
      <c r="G446" s="1217"/>
      <c r="H446" s="1217"/>
      <c r="I446" s="1214">
        <f t="shared" si="252"/>
        <v>0</v>
      </c>
      <c r="J446" s="1216">
        <f t="shared" si="253"/>
        <v>0</v>
      </c>
      <c r="K446" s="1214">
        <f>EAST!K446+WEST!K446+NORTH!K446+SOUTH!K446</f>
        <v>0</v>
      </c>
      <c r="L446" s="1216">
        <f>EAST!L446+WEST!L446+NORTH!L446+SOUTH!L446</f>
        <v>0</v>
      </c>
      <c r="M446" s="1246"/>
      <c r="N446" s="1246"/>
      <c r="O446" s="1220">
        <v>2</v>
      </c>
      <c r="P446" s="1214">
        <f>EAST!P446+WEST!P446+NORTH!P446+SOUTH!P446</f>
        <v>0</v>
      </c>
      <c r="Q446" s="1216">
        <f>EAST!Q446+WEST!Q446+NORTH!Q446+SOUTH!Q446</f>
        <v>0</v>
      </c>
      <c r="R446" s="1214">
        <f>EAST!R446+WEST!R446+NORTH!R446+SOUTH!R446</f>
        <v>0</v>
      </c>
      <c r="S446" s="1216">
        <f>EAST!S446+WEST!S446+NORTH!S446+SOUTH!S446</f>
        <v>0</v>
      </c>
      <c r="T446" s="1214"/>
      <c r="U446" s="1216">
        <f>EAST!U446+WEST!U446+NORTH!U446+SOUTH!U446</f>
        <v>0</v>
      </c>
      <c r="V446" s="1246"/>
      <c r="W446" s="1246"/>
      <c r="X446" s="1220">
        <v>2</v>
      </c>
      <c r="Y446" s="1211">
        <f>EAST!Y446+WEST!Y446+NORTH!Y446+SOUTH!Y446</f>
        <v>0</v>
      </c>
      <c r="Z446" s="1204">
        <f>EAST!Z446+WEST!Z446+NORTH!Z446+SOUTH!Z446</f>
        <v>0</v>
      </c>
      <c r="AA446" s="1211">
        <f>EAST!AA446+WEST!AA446+NORTH!AA446+SOUTH!AA446</f>
        <v>0</v>
      </c>
      <c r="AB446" s="1204">
        <f>EAST!AB446+WEST!AB446+NORTH!AB446+SOUTH!AB446</f>
        <v>0</v>
      </c>
      <c r="AC446" s="1218"/>
      <c r="AD446" s="1197" t="b">
        <f t="shared" si="254"/>
        <v>1</v>
      </c>
      <c r="AE446" s="1197" t="b">
        <f t="shared" si="255"/>
        <v>1</v>
      </c>
    </row>
    <row r="447" spans="1:31" ht="58.5">
      <c r="A447" s="1274">
        <f t="shared" si="272"/>
        <v>26.300000000000008</v>
      </c>
      <c r="B447" s="1245" t="s">
        <v>165</v>
      </c>
      <c r="C447" s="1214">
        <f>SUM(EAST:SOUTH!C447)</f>
        <v>0</v>
      </c>
      <c r="D447" s="1215">
        <f>SUM(EAST:SOUTH!D447)</f>
        <v>0</v>
      </c>
      <c r="E447" s="1214">
        <f>SUM(EAST:SOUTH!E447)</f>
        <v>0</v>
      </c>
      <c r="F447" s="1216">
        <f>SUM(EAST:SOUTH!F447)</f>
        <v>0</v>
      </c>
      <c r="G447" s="1217"/>
      <c r="H447" s="1217"/>
      <c r="I447" s="1214">
        <f t="shared" si="252"/>
        <v>0</v>
      </c>
      <c r="J447" s="1216">
        <f t="shared" si="253"/>
        <v>0</v>
      </c>
      <c r="K447" s="1214">
        <f>EAST!K447+WEST!K447+NORTH!K447+SOUTH!K447</f>
        <v>0</v>
      </c>
      <c r="L447" s="1216">
        <f>EAST!L447+WEST!L447+NORTH!L447+SOUTH!L447</f>
        <v>0</v>
      </c>
      <c r="M447" s="1246"/>
      <c r="N447" s="1246"/>
      <c r="O447" s="1220">
        <v>3</v>
      </c>
      <c r="P447" s="1214">
        <f>EAST!P447+WEST!P447+NORTH!P447+SOUTH!P447</f>
        <v>0</v>
      </c>
      <c r="Q447" s="1216">
        <f>EAST!Q447+WEST!Q447+NORTH!Q447+SOUTH!Q447</f>
        <v>0</v>
      </c>
      <c r="R447" s="1214">
        <f>EAST!R447+WEST!R447+NORTH!R447+SOUTH!R447</f>
        <v>0</v>
      </c>
      <c r="S447" s="1216">
        <f>EAST!S447+WEST!S447+NORTH!S447+SOUTH!S447</f>
        <v>0</v>
      </c>
      <c r="T447" s="1214"/>
      <c r="U447" s="1216">
        <f>EAST!U447+WEST!U447+NORTH!U447+SOUTH!U447</f>
        <v>0</v>
      </c>
      <c r="V447" s="1246"/>
      <c r="W447" s="1246"/>
      <c r="X447" s="1220">
        <v>3</v>
      </c>
      <c r="Y447" s="1211">
        <f>EAST!Y447+WEST!Y447+NORTH!Y447+SOUTH!Y447</f>
        <v>0</v>
      </c>
      <c r="Z447" s="1204">
        <f>EAST!Z447+WEST!Z447+NORTH!Z447+SOUTH!Z447</f>
        <v>0</v>
      </c>
      <c r="AA447" s="1211">
        <f>EAST!AA447+WEST!AA447+NORTH!AA447+SOUTH!AA447</f>
        <v>0</v>
      </c>
      <c r="AB447" s="1204">
        <f>EAST!AB447+WEST!AB447+NORTH!AB447+SOUTH!AB447</f>
        <v>0</v>
      </c>
      <c r="AC447" s="1218"/>
      <c r="AD447" s="1197" t="b">
        <f t="shared" si="254"/>
        <v>1</v>
      </c>
      <c r="AE447" s="1197" t="b">
        <f t="shared" si="255"/>
        <v>1</v>
      </c>
    </row>
    <row r="448" spans="1:31">
      <c r="A448" s="1274">
        <f t="shared" si="272"/>
        <v>26.310000000000009</v>
      </c>
      <c r="B448" s="1245" t="s">
        <v>282</v>
      </c>
      <c r="C448" s="1214">
        <f>SUM(EAST:SOUTH!C448)</f>
        <v>0</v>
      </c>
      <c r="D448" s="1215">
        <f>SUM(EAST:SOUTH!D448)</f>
        <v>0</v>
      </c>
      <c r="E448" s="1214">
        <f>SUM(EAST:SOUTH!E448)</f>
        <v>0</v>
      </c>
      <c r="F448" s="1216">
        <f>SUM(EAST:SOUTH!F448)</f>
        <v>0</v>
      </c>
      <c r="G448" s="1217"/>
      <c r="H448" s="1217"/>
      <c r="I448" s="1214">
        <f t="shared" si="252"/>
        <v>0</v>
      </c>
      <c r="J448" s="1216">
        <f t="shared" si="253"/>
        <v>0</v>
      </c>
      <c r="K448" s="1214">
        <f>EAST!K448+WEST!K448+NORTH!K448+SOUTH!K448</f>
        <v>0</v>
      </c>
      <c r="L448" s="1216">
        <f>EAST!L448+WEST!L448+NORTH!L448+SOUTH!L448</f>
        <v>0</v>
      </c>
      <c r="M448" s="1246"/>
      <c r="N448" s="1246"/>
      <c r="O448" s="1220">
        <v>0.375</v>
      </c>
      <c r="P448" s="1214">
        <f>EAST!P448+WEST!P448+NORTH!P448+SOUTH!P448</f>
        <v>0</v>
      </c>
      <c r="Q448" s="1216">
        <f>EAST!Q448+WEST!Q448+NORTH!Q448+SOUTH!Q448</f>
        <v>0</v>
      </c>
      <c r="R448" s="1214">
        <f>EAST!R448+WEST!R448+NORTH!R448+SOUTH!R448</f>
        <v>0</v>
      </c>
      <c r="S448" s="1216">
        <f>EAST!S448+WEST!S448+NORTH!S448+SOUTH!S448</f>
        <v>0</v>
      </c>
      <c r="T448" s="1214"/>
      <c r="U448" s="1216">
        <f>EAST!U448+WEST!U448+NORTH!U448+SOUTH!U448</f>
        <v>0</v>
      </c>
      <c r="V448" s="1246"/>
      <c r="W448" s="1246"/>
      <c r="X448" s="1220">
        <v>0.375</v>
      </c>
      <c r="Y448" s="1211">
        <f>EAST!Y448+WEST!Y448+NORTH!Y448+SOUTH!Y448</f>
        <v>0</v>
      </c>
      <c r="Z448" s="1204">
        <f>EAST!Z448+WEST!Z448+NORTH!Z448+SOUTH!Z448</f>
        <v>0</v>
      </c>
      <c r="AA448" s="1211">
        <f>EAST!AA448+WEST!AA448+NORTH!AA448+SOUTH!AA448</f>
        <v>0</v>
      </c>
      <c r="AB448" s="1204">
        <f>EAST!AB448+WEST!AB448+NORTH!AB448+SOUTH!AB448</f>
        <v>0</v>
      </c>
      <c r="AC448" s="1218"/>
      <c r="AD448" s="1197" t="b">
        <f t="shared" si="254"/>
        <v>1</v>
      </c>
      <c r="AE448" s="1197" t="b">
        <f t="shared" si="255"/>
        <v>1</v>
      </c>
    </row>
    <row r="449" spans="1:31" ht="39">
      <c r="A449" s="1274">
        <f t="shared" si="272"/>
        <v>26.320000000000011</v>
      </c>
      <c r="B449" s="1245" t="s">
        <v>157</v>
      </c>
      <c r="C449" s="1214">
        <f>SUM(EAST:SOUTH!C449)</f>
        <v>0</v>
      </c>
      <c r="D449" s="1215">
        <f>SUM(EAST:SOUTH!D449)</f>
        <v>0</v>
      </c>
      <c r="E449" s="1214">
        <f>SUM(EAST:SOUTH!E449)</f>
        <v>0</v>
      </c>
      <c r="F449" s="1216">
        <f>SUM(EAST:SOUTH!F449)</f>
        <v>0</v>
      </c>
      <c r="G449" s="1217"/>
      <c r="H449" s="1217"/>
      <c r="I449" s="1214">
        <f t="shared" si="252"/>
        <v>0</v>
      </c>
      <c r="J449" s="1216">
        <f t="shared" si="253"/>
        <v>0</v>
      </c>
      <c r="K449" s="1214">
        <f>EAST!K449+WEST!K449+NORTH!K449+SOUTH!K449</f>
        <v>0</v>
      </c>
      <c r="L449" s="1216">
        <f>EAST!L449+WEST!L449+NORTH!L449+SOUTH!L449</f>
        <v>0</v>
      </c>
      <c r="M449" s="1246"/>
      <c r="N449" s="1246"/>
      <c r="O449" s="1220"/>
      <c r="P449" s="1214">
        <f>EAST!P449+WEST!P449+NORTH!P449+SOUTH!P449</f>
        <v>0</v>
      </c>
      <c r="Q449" s="1216">
        <f>EAST!Q449+WEST!Q449+NORTH!Q449+SOUTH!Q449</f>
        <v>0</v>
      </c>
      <c r="R449" s="1214">
        <f>EAST!R449+WEST!R449+NORTH!R449+SOUTH!R449</f>
        <v>0</v>
      </c>
      <c r="S449" s="1216">
        <f>EAST!S449+WEST!S449+NORTH!S449+SOUTH!S449</f>
        <v>0</v>
      </c>
      <c r="T449" s="1214"/>
      <c r="U449" s="1216">
        <f>EAST!U449+WEST!U449+NORTH!U449+SOUTH!U449</f>
        <v>0</v>
      </c>
      <c r="V449" s="1246"/>
      <c r="W449" s="1246"/>
      <c r="X449" s="1220"/>
      <c r="Y449" s="1211">
        <f>EAST!Y449+WEST!Y449+NORTH!Y449+SOUTH!Y449</f>
        <v>0</v>
      </c>
      <c r="Z449" s="1204">
        <f>EAST!Z449+WEST!Z449+NORTH!Z449+SOUTH!Z449</f>
        <v>0</v>
      </c>
      <c r="AA449" s="1211">
        <f>EAST!AA449+WEST!AA449+NORTH!AA449+SOUTH!AA449</f>
        <v>0</v>
      </c>
      <c r="AB449" s="1204">
        <f>EAST!AB449+WEST!AB449+NORTH!AB449+SOUTH!AB449</f>
        <v>0</v>
      </c>
      <c r="AC449" s="1218"/>
      <c r="AD449" s="1197" t="b">
        <f t="shared" si="254"/>
        <v>1</v>
      </c>
      <c r="AE449" s="1197" t="b">
        <f t="shared" si="255"/>
        <v>1</v>
      </c>
    </row>
    <row r="450" spans="1:31" s="1231" customFormat="1" ht="39">
      <c r="A450" s="1296"/>
      <c r="B450" s="1248" t="s">
        <v>167</v>
      </c>
      <c r="C450" s="1214">
        <f>SUM(EAST:SOUTH!C450)</f>
        <v>0</v>
      </c>
      <c r="D450" s="1215">
        <f>SUM(EAST:SOUTH!D450)</f>
        <v>0</v>
      </c>
      <c r="E450" s="1214">
        <f>SUM(EAST:SOUTH!E450)</f>
        <v>0</v>
      </c>
      <c r="F450" s="1216">
        <f>SUM(EAST:SOUTH!F450)</f>
        <v>0</v>
      </c>
      <c r="G450" s="1263"/>
      <c r="H450" s="1263"/>
      <c r="I450" s="1214">
        <f t="shared" si="252"/>
        <v>0</v>
      </c>
      <c r="J450" s="1216">
        <f t="shared" si="253"/>
        <v>0</v>
      </c>
      <c r="K450" s="1239">
        <f>EAST!K450+WEST!K450+NORTH!K450+SOUTH!K450</f>
        <v>0</v>
      </c>
      <c r="L450" s="1210">
        <f>EAST!L450+WEST!L450+NORTH!L450+SOUTH!L450</f>
        <v>0</v>
      </c>
      <c r="M450" s="1243"/>
      <c r="N450" s="1243"/>
      <c r="O450" s="1230"/>
      <c r="P450" s="1239">
        <f>EAST!P450+WEST!P450+NORTH!P450+SOUTH!P450</f>
        <v>0</v>
      </c>
      <c r="Q450" s="1210">
        <f>EAST!Q450+WEST!Q450+NORTH!Q450+SOUTH!Q450</f>
        <v>0</v>
      </c>
      <c r="R450" s="1239">
        <f>EAST!R450+WEST!R450+NORTH!R450+SOUTH!R450</f>
        <v>0</v>
      </c>
      <c r="S450" s="1210">
        <f>EAST!S450+WEST!S450+NORTH!S450+SOUTH!S450</f>
        <v>0</v>
      </c>
      <c r="T450" s="1239"/>
      <c r="U450" s="1210">
        <f>EAST!U450+WEST!U450+NORTH!U450+SOUTH!U450</f>
        <v>0</v>
      </c>
      <c r="V450" s="1243"/>
      <c r="W450" s="1243"/>
      <c r="X450" s="1230"/>
      <c r="Y450" s="1198">
        <f>EAST!Y450+WEST!Y450+NORTH!Y450+SOUTH!Y450</f>
        <v>0</v>
      </c>
      <c r="Z450" s="1200">
        <f>EAST!Z450+WEST!Z450+NORTH!Z450+SOUTH!Z450</f>
        <v>0</v>
      </c>
      <c r="AA450" s="1198">
        <f>EAST!AA450+WEST!AA450+NORTH!AA450+SOUTH!AA450</f>
        <v>0</v>
      </c>
      <c r="AB450" s="1200">
        <f>EAST!AB450+WEST!AB450+NORTH!AB450+SOUTH!AB450</f>
        <v>0</v>
      </c>
      <c r="AC450" s="1240"/>
      <c r="AD450" s="1197" t="b">
        <f t="shared" si="254"/>
        <v>1</v>
      </c>
      <c r="AE450" s="1197" t="b">
        <f t="shared" si="255"/>
        <v>1</v>
      </c>
    </row>
    <row r="451" spans="1:31">
      <c r="A451" s="1276"/>
      <c r="B451" s="1248" t="s">
        <v>168</v>
      </c>
      <c r="C451" s="1214">
        <f>SUM(EAST:SOUTH!C451)</f>
        <v>0</v>
      </c>
      <c r="D451" s="1215">
        <f>SUM(EAST:SOUTH!D451)</f>
        <v>0</v>
      </c>
      <c r="E451" s="1214">
        <f>SUM(EAST:SOUTH!E451)</f>
        <v>0</v>
      </c>
      <c r="F451" s="1216">
        <f>SUM(EAST:SOUTH!F451)</f>
        <v>0</v>
      </c>
      <c r="G451" s="1217"/>
      <c r="H451" s="1217"/>
      <c r="I451" s="1214">
        <f t="shared" si="252"/>
        <v>0</v>
      </c>
      <c r="J451" s="1216">
        <f t="shared" si="253"/>
        <v>0</v>
      </c>
      <c r="K451" s="1214">
        <f>EAST!K451+WEST!K451+NORTH!K451+SOUTH!K451</f>
        <v>0</v>
      </c>
      <c r="L451" s="1216">
        <f>EAST!L451+WEST!L451+NORTH!L451+SOUTH!L451</f>
        <v>0</v>
      </c>
      <c r="M451" s="1243"/>
      <c r="N451" s="1243"/>
      <c r="O451" s="1230"/>
      <c r="P451" s="1214">
        <f>EAST!P451+WEST!P451+NORTH!P451+SOUTH!P451</f>
        <v>0</v>
      </c>
      <c r="Q451" s="1216">
        <f>EAST!Q451+WEST!Q451+NORTH!Q451+SOUTH!Q451</f>
        <v>0</v>
      </c>
      <c r="R451" s="1214">
        <f>EAST!R451+WEST!R451+NORTH!R451+SOUTH!R451</f>
        <v>0</v>
      </c>
      <c r="S451" s="1216">
        <f>EAST!S451+WEST!S451+NORTH!S451+SOUTH!S451</f>
        <v>0</v>
      </c>
      <c r="T451" s="1214"/>
      <c r="U451" s="1216">
        <f>EAST!U451+WEST!U451+NORTH!U451+SOUTH!U451</f>
        <v>0</v>
      </c>
      <c r="V451" s="1243"/>
      <c r="W451" s="1243"/>
      <c r="X451" s="1230"/>
      <c r="Y451" s="1211">
        <f>EAST!Y451+WEST!Y451+NORTH!Y451+SOUTH!Y451</f>
        <v>0</v>
      </c>
      <c r="Z451" s="1204">
        <f>EAST!Z451+WEST!Z451+NORTH!Z451+SOUTH!Z451</f>
        <v>0</v>
      </c>
      <c r="AA451" s="1211">
        <f>EAST!AA451+WEST!AA451+NORTH!AA451+SOUTH!AA451</f>
        <v>0</v>
      </c>
      <c r="AB451" s="1204">
        <f>EAST!AB451+WEST!AB451+NORTH!AB451+SOUTH!AB451</f>
        <v>0</v>
      </c>
      <c r="AC451" s="1218"/>
      <c r="AD451" s="1197" t="b">
        <f t="shared" si="254"/>
        <v>1</v>
      </c>
      <c r="AE451" s="1197" t="b">
        <f t="shared" si="255"/>
        <v>1</v>
      </c>
    </row>
    <row r="452" spans="1:31" ht="39">
      <c r="A452" s="1204">
        <v>26.33</v>
      </c>
      <c r="B452" s="1235" t="s">
        <v>169</v>
      </c>
      <c r="C452" s="1214">
        <f>SUM(EAST:SOUTH!C452)</f>
        <v>0</v>
      </c>
      <c r="D452" s="1215">
        <f>SUM(EAST:SOUTH!D452)</f>
        <v>0</v>
      </c>
      <c r="E452" s="1214">
        <f>SUM(EAST:SOUTH!E452)</f>
        <v>0</v>
      </c>
      <c r="F452" s="1216">
        <f>SUM(EAST:SOUTH!F452)</f>
        <v>0</v>
      </c>
      <c r="G452" s="1217"/>
      <c r="H452" s="1217"/>
      <c r="I452" s="1214">
        <f t="shared" si="252"/>
        <v>0</v>
      </c>
      <c r="J452" s="1216">
        <f t="shared" si="253"/>
        <v>0</v>
      </c>
      <c r="K452" s="1214">
        <f>EAST!K452+WEST!K452+NORTH!K452+SOUTH!K452</f>
        <v>0</v>
      </c>
      <c r="L452" s="1216">
        <f>EAST!L452+WEST!L452+NORTH!L452+SOUTH!L452</f>
        <v>0</v>
      </c>
      <c r="M452" s="1236"/>
      <c r="N452" s="1236"/>
      <c r="O452" s="1220">
        <v>9</v>
      </c>
      <c r="P452" s="1214">
        <f>EAST!P452+WEST!P452+NORTH!P452+SOUTH!P452</f>
        <v>0</v>
      </c>
      <c r="Q452" s="1216">
        <f>EAST!Q452+WEST!Q452+NORTH!Q452+SOUTH!Q452</f>
        <v>0</v>
      </c>
      <c r="R452" s="1214">
        <f>EAST!R452+WEST!R452+NORTH!R452+SOUTH!R452</f>
        <v>0</v>
      </c>
      <c r="S452" s="1216">
        <f>EAST!S452+WEST!S452+NORTH!S452+SOUTH!S452</f>
        <v>0</v>
      </c>
      <c r="T452" s="1214"/>
      <c r="U452" s="1216">
        <f>EAST!U452+WEST!U452+NORTH!U452+SOUTH!U452</f>
        <v>0</v>
      </c>
      <c r="V452" s="1236"/>
      <c r="W452" s="1236"/>
      <c r="X452" s="1220">
        <v>9</v>
      </c>
      <c r="Y452" s="1211">
        <f>EAST!Y452+WEST!Y452+NORTH!Y452+SOUTH!Y452</f>
        <v>0</v>
      </c>
      <c r="Z452" s="1204">
        <f>EAST!Z452+WEST!Z452+NORTH!Z452+SOUTH!Z452</f>
        <v>0</v>
      </c>
      <c r="AA452" s="1211">
        <f>EAST!AA452+WEST!AA452+NORTH!AA452+SOUTH!AA452</f>
        <v>0</v>
      </c>
      <c r="AB452" s="1204">
        <f>EAST!AB452+WEST!AB452+NORTH!AB452+SOUTH!AB452</f>
        <v>0</v>
      </c>
      <c r="AC452" s="1218"/>
      <c r="AD452" s="1197" t="b">
        <f t="shared" si="254"/>
        <v>1</v>
      </c>
      <c r="AE452" s="1197" t="b">
        <f t="shared" si="255"/>
        <v>1</v>
      </c>
    </row>
    <row r="453" spans="1:31" ht="39">
      <c r="A453" s="1274">
        <f t="shared" ref="A453:A455" si="273">+A452+0.01</f>
        <v>26.34</v>
      </c>
      <c r="B453" s="1235" t="s">
        <v>170</v>
      </c>
      <c r="C453" s="1214">
        <f>SUM(EAST:SOUTH!C453)</f>
        <v>0</v>
      </c>
      <c r="D453" s="1215">
        <f>SUM(EAST:SOUTH!D453)</f>
        <v>0</v>
      </c>
      <c r="E453" s="1214">
        <f>SUM(EAST:SOUTH!E453)</f>
        <v>0</v>
      </c>
      <c r="F453" s="1216">
        <f>SUM(EAST:SOUTH!F453)</f>
        <v>0</v>
      </c>
      <c r="G453" s="1217"/>
      <c r="H453" s="1217"/>
      <c r="I453" s="1214">
        <f t="shared" si="252"/>
        <v>0</v>
      </c>
      <c r="J453" s="1216">
        <f t="shared" si="253"/>
        <v>0</v>
      </c>
      <c r="K453" s="1214">
        <f>EAST!K453+WEST!K453+NORTH!K453+SOUTH!K453</f>
        <v>0</v>
      </c>
      <c r="L453" s="1216">
        <f>EAST!L453+WEST!L453+NORTH!L453+SOUTH!L453</f>
        <v>0</v>
      </c>
      <c r="M453" s="1236"/>
      <c r="N453" s="1236"/>
      <c r="O453" s="1220">
        <v>0.6</v>
      </c>
      <c r="P453" s="1214">
        <f>EAST!P453+WEST!P453+NORTH!P453+SOUTH!P453</f>
        <v>0</v>
      </c>
      <c r="Q453" s="1216">
        <f>EAST!Q453+WEST!Q453+NORTH!Q453+SOUTH!Q453</f>
        <v>0</v>
      </c>
      <c r="R453" s="1214">
        <f>EAST!R453+WEST!R453+NORTH!R453+SOUTH!R453</f>
        <v>0</v>
      </c>
      <c r="S453" s="1216">
        <f>EAST!S453+WEST!S453+NORTH!S453+SOUTH!S453</f>
        <v>0</v>
      </c>
      <c r="T453" s="1214"/>
      <c r="U453" s="1216">
        <f>EAST!U453+WEST!U453+NORTH!U453+SOUTH!U453</f>
        <v>0</v>
      </c>
      <c r="V453" s="1236"/>
      <c r="W453" s="1236"/>
      <c r="X453" s="1220">
        <v>0.6</v>
      </c>
      <c r="Y453" s="1211">
        <f>EAST!Y453+WEST!Y453+NORTH!Y453+SOUTH!Y453</f>
        <v>0</v>
      </c>
      <c r="Z453" s="1204">
        <f>EAST!Z453+WEST!Z453+NORTH!Z453+SOUTH!Z453</f>
        <v>0</v>
      </c>
      <c r="AA453" s="1211">
        <f>EAST!AA453+WEST!AA453+NORTH!AA453+SOUTH!AA453</f>
        <v>0</v>
      </c>
      <c r="AB453" s="1204">
        <f>EAST!AB453+WEST!AB453+NORTH!AB453+SOUTH!AB453</f>
        <v>0</v>
      </c>
      <c r="AC453" s="1218"/>
      <c r="AD453" s="1197" t="b">
        <f t="shared" si="254"/>
        <v>1</v>
      </c>
      <c r="AE453" s="1197" t="b">
        <f t="shared" si="255"/>
        <v>1</v>
      </c>
    </row>
    <row r="454" spans="1:31" ht="78">
      <c r="A454" s="1274">
        <f t="shared" si="273"/>
        <v>26.35</v>
      </c>
      <c r="B454" s="1221" t="s">
        <v>171</v>
      </c>
      <c r="C454" s="1214">
        <f>SUM(EAST:SOUTH!C454)</f>
        <v>0</v>
      </c>
      <c r="D454" s="1215">
        <f>SUM(EAST:SOUTH!D454)</f>
        <v>0</v>
      </c>
      <c r="E454" s="1214">
        <f>SUM(EAST:SOUTH!E454)</f>
        <v>0</v>
      </c>
      <c r="F454" s="1216">
        <f>SUM(EAST:SOUTH!F454)</f>
        <v>0</v>
      </c>
      <c r="G454" s="1217"/>
      <c r="H454" s="1217"/>
      <c r="I454" s="1214">
        <f t="shared" si="252"/>
        <v>0</v>
      </c>
      <c r="J454" s="1216">
        <f t="shared" si="253"/>
        <v>0</v>
      </c>
      <c r="K454" s="1214">
        <f>EAST!K454+WEST!K454+NORTH!K454+SOUTH!K454</f>
        <v>0</v>
      </c>
      <c r="L454" s="1216">
        <f>EAST!L454+WEST!L454+NORTH!L454+SOUTH!L454</f>
        <v>0</v>
      </c>
      <c r="M454" s="1219"/>
      <c r="N454" s="1219"/>
      <c r="O454" s="1220">
        <v>0.5</v>
      </c>
      <c r="P454" s="1214">
        <f>EAST!P454+WEST!P454+NORTH!P454+SOUTH!P454</f>
        <v>0</v>
      </c>
      <c r="Q454" s="1216">
        <f>EAST!Q454+WEST!Q454+NORTH!Q454+SOUTH!Q454</f>
        <v>0</v>
      </c>
      <c r="R454" s="1214">
        <f>EAST!R454+WEST!R454+NORTH!R454+SOUTH!R454</f>
        <v>0</v>
      </c>
      <c r="S454" s="1216">
        <f>EAST!S454+WEST!S454+NORTH!S454+SOUTH!S454</f>
        <v>0</v>
      </c>
      <c r="T454" s="1214"/>
      <c r="U454" s="1216">
        <f>EAST!U454+WEST!U454+NORTH!U454+SOUTH!U454</f>
        <v>0</v>
      </c>
      <c r="V454" s="1219"/>
      <c r="W454" s="1219"/>
      <c r="X454" s="1220">
        <v>0.5</v>
      </c>
      <c r="Y454" s="1211">
        <f>EAST!Y454+WEST!Y454+NORTH!Y454+SOUTH!Y454</f>
        <v>0</v>
      </c>
      <c r="Z454" s="1204">
        <f>EAST!Z454+WEST!Z454+NORTH!Z454+SOUTH!Z454</f>
        <v>0</v>
      </c>
      <c r="AA454" s="1211">
        <f>EAST!AA454+WEST!AA454+NORTH!AA454+SOUTH!AA454</f>
        <v>0</v>
      </c>
      <c r="AB454" s="1204">
        <f>EAST!AB454+WEST!AB454+NORTH!AB454+SOUTH!AB454</f>
        <v>0</v>
      </c>
      <c r="AC454" s="1218"/>
      <c r="AD454" s="1197" t="b">
        <f t="shared" si="254"/>
        <v>1</v>
      </c>
      <c r="AE454" s="1197" t="b">
        <f t="shared" si="255"/>
        <v>1</v>
      </c>
    </row>
    <row r="455" spans="1:31">
      <c r="A455" s="1274">
        <f t="shared" si="273"/>
        <v>26.360000000000003</v>
      </c>
      <c r="B455" s="1235" t="s">
        <v>172</v>
      </c>
      <c r="C455" s="1214">
        <f>SUM(EAST:SOUTH!C455)</f>
        <v>0</v>
      </c>
      <c r="D455" s="1215">
        <f>SUM(EAST:SOUTH!D455)</f>
        <v>0</v>
      </c>
      <c r="E455" s="1214">
        <f>SUM(EAST:SOUTH!E455)</f>
        <v>0</v>
      </c>
      <c r="F455" s="1216">
        <f>SUM(EAST:SOUTH!F455)</f>
        <v>0</v>
      </c>
      <c r="G455" s="1217"/>
      <c r="H455" s="1217"/>
      <c r="I455" s="1214">
        <f t="shared" si="252"/>
        <v>0</v>
      </c>
      <c r="J455" s="1216">
        <f t="shared" si="253"/>
        <v>0</v>
      </c>
      <c r="K455" s="1214">
        <f>EAST!K455+WEST!K455+NORTH!K455+SOUTH!K455</f>
        <v>0</v>
      </c>
      <c r="L455" s="1216">
        <f>EAST!L455+WEST!L455+NORTH!L455+SOUTH!L455</f>
        <v>0</v>
      </c>
      <c r="M455" s="1236"/>
      <c r="N455" s="1236"/>
      <c r="O455" s="1234"/>
      <c r="P455" s="1214">
        <f>EAST!P455+WEST!P455+NORTH!P455+SOUTH!P455</f>
        <v>0</v>
      </c>
      <c r="Q455" s="1216">
        <f>EAST!Q455+WEST!Q455+NORTH!Q455+SOUTH!Q455</f>
        <v>0</v>
      </c>
      <c r="R455" s="1214">
        <f>EAST!R455+WEST!R455+NORTH!R455+SOUTH!R455</f>
        <v>0</v>
      </c>
      <c r="S455" s="1216">
        <f>EAST!S455+WEST!S455+NORTH!S455+SOUTH!S455</f>
        <v>0</v>
      </c>
      <c r="T455" s="1214"/>
      <c r="U455" s="1216">
        <f>EAST!U455+WEST!U455+NORTH!U455+SOUTH!U455</f>
        <v>0</v>
      </c>
      <c r="V455" s="1236"/>
      <c r="W455" s="1236"/>
      <c r="X455" s="1234"/>
      <c r="Y455" s="1211">
        <f>EAST!Y455+WEST!Y455+NORTH!Y455+SOUTH!Y455</f>
        <v>0</v>
      </c>
      <c r="Z455" s="1204">
        <f>EAST!Z455+WEST!Z455+NORTH!Z455+SOUTH!Z455</f>
        <v>0</v>
      </c>
      <c r="AA455" s="1211">
        <f>EAST!AA455+WEST!AA455+NORTH!AA455+SOUTH!AA455</f>
        <v>0</v>
      </c>
      <c r="AB455" s="1204">
        <f>EAST!AB455+WEST!AB455+NORTH!AB455+SOUTH!AB455</f>
        <v>0</v>
      </c>
      <c r="AC455" s="1218"/>
      <c r="AD455" s="1197" t="b">
        <f t="shared" si="254"/>
        <v>1</v>
      </c>
      <c r="AE455" s="1197" t="b">
        <f t="shared" si="255"/>
        <v>1</v>
      </c>
    </row>
    <row r="456" spans="1:31" ht="39">
      <c r="A456" s="1204" t="s">
        <v>19</v>
      </c>
      <c r="B456" s="1235" t="s">
        <v>173</v>
      </c>
      <c r="C456" s="1214">
        <f>SUM(EAST:SOUTH!C456)</f>
        <v>0</v>
      </c>
      <c r="D456" s="1215">
        <f>SUM(EAST:SOUTH!D456)</f>
        <v>0</v>
      </c>
      <c r="E456" s="1214">
        <f>SUM(EAST:SOUTH!E456)</f>
        <v>0</v>
      </c>
      <c r="F456" s="1216">
        <f>SUM(EAST:SOUTH!F456)</f>
        <v>0</v>
      </c>
      <c r="G456" s="1217"/>
      <c r="H456" s="1217"/>
      <c r="I456" s="1214">
        <f t="shared" ref="I456:I507" si="274">C456-E456</f>
        <v>0</v>
      </c>
      <c r="J456" s="1216">
        <f t="shared" ref="J456:J507" si="275">D456-F456</f>
        <v>0</v>
      </c>
      <c r="K456" s="1214">
        <f>EAST!K456+WEST!K456+NORTH!K456+SOUTH!K456</f>
        <v>0</v>
      </c>
      <c r="L456" s="1216">
        <f>EAST!L456+WEST!L456+NORTH!L456+SOUTH!L456</f>
        <v>0</v>
      </c>
      <c r="M456" s="1236"/>
      <c r="N456" s="1236"/>
      <c r="O456" s="1237">
        <v>3</v>
      </c>
      <c r="P456" s="1214">
        <f>EAST!P456+WEST!P456+NORTH!P456+SOUTH!P456</f>
        <v>0</v>
      </c>
      <c r="Q456" s="1216">
        <f>EAST!Q456+WEST!Q456+NORTH!Q456+SOUTH!Q456</f>
        <v>0</v>
      </c>
      <c r="R456" s="1214">
        <f>EAST!R456+WEST!R456+NORTH!R456+SOUTH!R456</f>
        <v>0</v>
      </c>
      <c r="S456" s="1216">
        <f>EAST!S456+WEST!S456+NORTH!S456+SOUTH!S456</f>
        <v>0</v>
      </c>
      <c r="T456" s="1214"/>
      <c r="U456" s="1216">
        <f>EAST!U456+WEST!U456+NORTH!U456+SOUTH!U456</f>
        <v>0</v>
      </c>
      <c r="V456" s="1236"/>
      <c r="W456" s="1236"/>
      <c r="X456" s="1237">
        <v>3</v>
      </c>
      <c r="Y456" s="1211">
        <f>EAST!Y456+WEST!Y456+NORTH!Y456+SOUTH!Y456</f>
        <v>0</v>
      </c>
      <c r="Z456" s="1204">
        <f>EAST!Z456+WEST!Z456+NORTH!Z456+SOUTH!Z456</f>
        <v>0</v>
      </c>
      <c r="AA456" s="1211">
        <f>EAST!AA456+WEST!AA456+NORTH!AA456+SOUTH!AA456</f>
        <v>0</v>
      </c>
      <c r="AB456" s="1204">
        <f>EAST!AB456+WEST!AB456+NORTH!AB456+SOUTH!AB456</f>
        <v>0</v>
      </c>
      <c r="AC456" s="1218"/>
      <c r="AD456" s="1197" t="b">
        <f t="shared" ref="AD456:AD510" si="276">+X456*Y456=Z456</f>
        <v>1</v>
      </c>
      <c r="AE456" s="1197" t="b">
        <f t="shared" ref="AE456:AE513" si="277">+U456+Z456=AB456</f>
        <v>1</v>
      </c>
    </row>
    <row r="457" spans="1:31" ht="58.5">
      <c r="A457" s="1204" t="s">
        <v>20</v>
      </c>
      <c r="B457" s="1235" t="s">
        <v>174</v>
      </c>
      <c r="C457" s="1214">
        <f>SUM(EAST:SOUTH!C457)</f>
        <v>0</v>
      </c>
      <c r="D457" s="1215">
        <f>SUM(EAST:SOUTH!D457)</f>
        <v>0</v>
      </c>
      <c r="E457" s="1214">
        <f>SUM(EAST:SOUTH!E457)</f>
        <v>0</v>
      </c>
      <c r="F457" s="1216">
        <f>SUM(EAST:SOUTH!F457)</f>
        <v>0</v>
      </c>
      <c r="G457" s="1217"/>
      <c r="H457" s="1217"/>
      <c r="I457" s="1214">
        <f t="shared" si="274"/>
        <v>0</v>
      </c>
      <c r="J457" s="1216">
        <f t="shared" si="275"/>
        <v>0</v>
      </c>
      <c r="K457" s="1214">
        <f>EAST!K457+WEST!K457+NORTH!K457+SOUTH!K457</f>
        <v>0</v>
      </c>
      <c r="L457" s="1216">
        <f>EAST!L457+WEST!L457+NORTH!L457+SOUTH!L457</f>
        <v>0</v>
      </c>
      <c r="M457" s="1236"/>
      <c r="N457" s="1236"/>
      <c r="O457" s="1237">
        <v>9.6</v>
      </c>
      <c r="P457" s="1214">
        <f>EAST!P457+WEST!P457+NORTH!P457+SOUTH!P457</f>
        <v>0</v>
      </c>
      <c r="Q457" s="1216">
        <f>EAST!Q457+WEST!Q457+NORTH!Q457+SOUTH!Q457</f>
        <v>0</v>
      </c>
      <c r="R457" s="1214">
        <f>EAST!R457+WEST!R457+NORTH!R457+SOUTH!R457</f>
        <v>0</v>
      </c>
      <c r="S457" s="1216">
        <f>EAST!S457+WEST!S457+NORTH!S457+SOUTH!S457</f>
        <v>0</v>
      </c>
      <c r="T457" s="1214"/>
      <c r="U457" s="1216">
        <f>EAST!U457+WEST!U457+NORTH!U457+SOUTH!U457</f>
        <v>0</v>
      </c>
      <c r="V457" s="1236"/>
      <c r="W457" s="1236"/>
      <c r="X457" s="1237">
        <v>9.6</v>
      </c>
      <c r="Y457" s="1211">
        <f>EAST!Y457+WEST!Y457+NORTH!Y457+SOUTH!Y457</f>
        <v>0</v>
      </c>
      <c r="Z457" s="1204">
        <f>EAST!Z457+WEST!Z457+NORTH!Z457+SOUTH!Z457</f>
        <v>0</v>
      </c>
      <c r="AA457" s="1211">
        <f>EAST!AA457+WEST!AA457+NORTH!AA457+SOUTH!AA457</f>
        <v>0</v>
      </c>
      <c r="AB457" s="1204">
        <f>EAST!AB457+WEST!AB457+NORTH!AB457+SOUTH!AB457</f>
        <v>0</v>
      </c>
      <c r="AC457" s="1218"/>
      <c r="AD457" s="1197" t="b">
        <f t="shared" si="276"/>
        <v>1</v>
      </c>
      <c r="AE457" s="1197" t="b">
        <f t="shared" si="277"/>
        <v>1</v>
      </c>
    </row>
    <row r="458" spans="1:31" ht="117">
      <c r="A458" s="1204" t="s">
        <v>21</v>
      </c>
      <c r="B458" s="1235" t="s">
        <v>225</v>
      </c>
      <c r="C458" s="1214">
        <f>SUM(EAST:SOUTH!C458)</f>
        <v>0</v>
      </c>
      <c r="D458" s="1215">
        <f>SUM(EAST:SOUTH!D458)</f>
        <v>0</v>
      </c>
      <c r="E458" s="1214">
        <f>SUM(EAST:SOUTH!E458)</f>
        <v>0</v>
      </c>
      <c r="F458" s="1216">
        <f>SUM(EAST:SOUTH!F458)</f>
        <v>0</v>
      </c>
      <c r="G458" s="1217"/>
      <c r="H458" s="1217"/>
      <c r="I458" s="1214">
        <f t="shared" si="274"/>
        <v>0</v>
      </c>
      <c r="J458" s="1216">
        <f t="shared" si="275"/>
        <v>0</v>
      </c>
      <c r="K458" s="1214">
        <f>EAST!K458+WEST!K458+NORTH!K458+SOUTH!K458</f>
        <v>0</v>
      </c>
      <c r="L458" s="1216">
        <f>EAST!L458+WEST!L458+NORTH!L458+SOUTH!L458</f>
        <v>0</v>
      </c>
      <c r="M458" s="1236"/>
      <c r="N458" s="1236"/>
      <c r="O458" s="1220">
        <v>2.88</v>
      </c>
      <c r="P458" s="1214">
        <f>EAST!P458+WEST!P458+NORTH!P458+SOUTH!P458</f>
        <v>0</v>
      </c>
      <c r="Q458" s="1216">
        <f>EAST!Q458+WEST!Q458+NORTH!Q458+SOUTH!Q458</f>
        <v>0</v>
      </c>
      <c r="R458" s="1214">
        <f>EAST!R458+WEST!R458+NORTH!R458+SOUTH!R458</f>
        <v>0</v>
      </c>
      <c r="S458" s="1216">
        <f>EAST!S458+WEST!S458+NORTH!S458+SOUTH!S458</f>
        <v>0</v>
      </c>
      <c r="T458" s="1214"/>
      <c r="U458" s="1216">
        <f>EAST!U458+WEST!U458+NORTH!U458+SOUTH!U458</f>
        <v>0</v>
      </c>
      <c r="V458" s="1236"/>
      <c r="W458" s="1236"/>
      <c r="X458" s="1220">
        <v>2.88</v>
      </c>
      <c r="Y458" s="1211">
        <f>EAST!Y458+WEST!Y458+NORTH!Y458+SOUTH!Y458</f>
        <v>0</v>
      </c>
      <c r="Z458" s="1204">
        <f>EAST!Z458+WEST!Z458+NORTH!Z458+SOUTH!Z458</f>
        <v>0</v>
      </c>
      <c r="AA458" s="1211">
        <f>EAST!AA458+WEST!AA458+NORTH!AA458+SOUTH!AA458</f>
        <v>0</v>
      </c>
      <c r="AB458" s="1204">
        <f>EAST!AB458+WEST!AB458+NORTH!AB458+SOUTH!AB458</f>
        <v>0</v>
      </c>
      <c r="AC458" s="1218"/>
      <c r="AD458" s="1197" t="b">
        <f t="shared" si="276"/>
        <v>1</v>
      </c>
      <c r="AE458" s="1197" t="b">
        <f t="shared" si="277"/>
        <v>1</v>
      </c>
    </row>
    <row r="459" spans="1:31" ht="58.5">
      <c r="A459" s="1204" t="s">
        <v>175</v>
      </c>
      <c r="B459" s="1235" t="s">
        <v>176</v>
      </c>
      <c r="C459" s="1214">
        <f>SUM(EAST:SOUTH!C459)</f>
        <v>0</v>
      </c>
      <c r="D459" s="1215">
        <f>SUM(EAST:SOUTH!D459)</f>
        <v>0</v>
      </c>
      <c r="E459" s="1214">
        <f>SUM(EAST:SOUTH!E459)</f>
        <v>0</v>
      </c>
      <c r="F459" s="1216">
        <f>SUM(EAST:SOUTH!F459)</f>
        <v>0</v>
      </c>
      <c r="G459" s="1217"/>
      <c r="H459" s="1217"/>
      <c r="I459" s="1214">
        <f t="shared" si="274"/>
        <v>0</v>
      </c>
      <c r="J459" s="1216">
        <f t="shared" si="275"/>
        <v>0</v>
      </c>
      <c r="K459" s="1214">
        <f>EAST!K459+WEST!K459+NORTH!K459+SOUTH!K459</f>
        <v>0</v>
      </c>
      <c r="L459" s="1216">
        <f>EAST!L459+WEST!L459+NORTH!L459+SOUTH!L459</f>
        <v>0</v>
      </c>
      <c r="M459" s="1236"/>
      <c r="N459" s="1236"/>
      <c r="O459" s="1220">
        <v>1.5</v>
      </c>
      <c r="P459" s="1214">
        <f>EAST!P459+WEST!P459+NORTH!P459+SOUTH!P459</f>
        <v>0</v>
      </c>
      <c r="Q459" s="1216">
        <f>EAST!Q459+WEST!Q459+NORTH!Q459+SOUTH!Q459</f>
        <v>0</v>
      </c>
      <c r="R459" s="1214">
        <f>EAST!R459+WEST!R459+NORTH!R459+SOUTH!R459</f>
        <v>0</v>
      </c>
      <c r="S459" s="1216">
        <f>EAST!S459+WEST!S459+NORTH!S459+SOUTH!S459</f>
        <v>0</v>
      </c>
      <c r="T459" s="1214"/>
      <c r="U459" s="1216">
        <f>EAST!U459+WEST!U459+NORTH!U459+SOUTH!U459</f>
        <v>0</v>
      </c>
      <c r="V459" s="1236"/>
      <c r="W459" s="1236"/>
      <c r="X459" s="1220">
        <v>1.5</v>
      </c>
      <c r="Y459" s="1211">
        <f>EAST!Y459+WEST!Y459+NORTH!Y459+SOUTH!Y459</f>
        <v>0</v>
      </c>
      <c r="Z459" s="1204">
        <f>EAST!Z459+WEST!Z459+NORTH!Z459+SOUTH!Z459</f>
        <v>0</v>
      </c>
      <c r="AA459" s="1211">
        <f>EAST!AA459+WEST!AA459+NORTH!AA459+SOUTH!AA459</f>
        <v>0</v>
      </c>
      <c r="AB459" s="1204">
        <f>EAST!AB459+WEST!AB459+NORTH!AB459+SOUTH!AB459</f>
        <v>0</v>
      </c>
      <c r="AC459" s="1218"/>
      <c r="AD459" s="1197" t="b">
        <f t="shared" si="276"/>
        <v>1</v>
      </c>
      <c r="AE459" s="1197" t="b">
        <f t="shared" si="277"/>
        <v>1</v>
      </c>
    </row>
    <row r="460" spans="1:31" ht="39">
      <c r="A460" s="1204" t="s">
        <v>177</v>
      </c>
      <c r="B460" s="1235" t="s">
        <v>178</v>
      </c>
      <c r="C460" s="1214">
        <f>SUM(EAST:SOUTH!C460)</f>
        <v>0</v>
      </c>
      <c r="D460" s="1215">
        <f>SUM(EAST:SOUTH!D460)</f>
        <v>0</v>
      </c>
      <c r="E460" s="1214">
        <f>SUM(EAST:SOUTH!E460)</f>
        <v>0</v>
      </c>
      <c r="F460" s="1216">
        <f>SUM(EAST:SOUTH!F460)</f>
        <v>0</v>
      </c>
      <c r="G460" s="1217"/>
      <c r="H460" s="1217"/>
      <c r="I460" s="1214">
        <f t="shared" si="274"/>
        <v>0</v>
      </c>
      <c r="J460" s="1216">
        <f t="shared" si="275"/>
        <v>0</v>
      </c>
      <c r="K460" s="1214">
        <f>EAST!K460+WEST!K460+NORTH!K460+SOUTH!K460</f>
        <v>0</v>
      </c>
      <c r="L460" s="1216">
        <f>EAST!L460+WEST!L460+NORTH!L460+SOUTH!L460</f>
        <v>0</v>
      </c>
      <c r="M460" s="1236"/>
      <c r="N460" s="1236"/>
      <c r="O460" s="1220">
        <v>1.2</v>
      </c>
      <c r="P460" s="1214">
        <f>EAST!P460+WEST!P460+NORTH!P460+SOUTH!P460</f>
        <v>0</v>
      </c>
      <c r="Q460" s="1216">
        <f>EAST!Q460+WEST!Q460+NORTH!Q460+SOUTH!Q460</f>
        <v>0</v>
      </c>
      <c r="R460" s="1214">
        <f>EAST!R460+WEST!R460+NORTH!R460+SOUTH!R460</f>
        <v>0</v>
      </c>
      <c r="S460" s="1216">
        <f>EAST!S460+WEST!S460+NORTH!S460+SOUTH!S460</f>
        <v>0</v>
      </c>
      <c r="T460" s="1214"/>
      <c r="U460" s="1216">
        <f>EAST!U460+WEST!U460+NORTH!U460+SOUTH!U460</f>
        <v>0</v>
      </c>
      <c r="V460" s="1236"/>
      <c r="W460" s="1236"/>
      <c r="X460" s="1220">
        <v>1.2</v>
      </c>
      <c r="Y460" s="1211">
        <f>EAST!Y460+WEST!Y460+NORTH!Y460+SOUTH!Y460</f>
        <v>0</v>
      </c>
      <c r="Z460" s="1204">
        <f>EAST!Z460+WEST!Z460+NORTH!Z460+SOUTH!Z460</f>
        <v>0</v>
      </c>
      <c r="AA460" s="1211">
        <f>EAST!AA460+WEST!AA460+NORTH!AA460+SOUTH!AA460</f>
        <v>0</v>
      </c>
      <c r="AB460" s="1204">
        <f>EAST!AB460+WEST!AB460+NORTH!AB460+SOUTH!AB460</f>
        <v>0</v>
      </c>
      <c r="AC460" s="1218"/>
      <c r="AD460" s="1197" t="b">
        <f t="shared" si="276"/>
        <v>1</v>
      </c>
      <c r="AE460" s="1197" t="b">
        <f t="shared" si="277"/>
        <v>1</v>
      </c>
    </row>
    <row r="461" spans="1:31" ht="78">
      <c r="A461" s="1204" t="s">
        <v>179</v>
      </c>
      <c r="B461" s="1235" t="s">
        <v>180</v>
      </c>
      <c r="C461" s="1214">
        <f>SUM(EAST:SOUTH!C461)</f>
        <v>0</v>
      </c>
      <c r="D461" s="1215">
        <f>SUM(EAST:SOUTH!D461)</f>
        <v>0</v>
      </c>
      <c r="E461" s="1214">
        <f>SUM(EAST:SOUTH!E461)</f>
        <v>0</v>
      </c>
      <c r="F461" s="1216">
        <f>SUM(EAST:SOUTH!F461)</f>
        <v>0</v>
      </c>
      <c r="G461" s="1217"/>
      <c r="H461" s="1217"/>
      <c r="I461" s="1214">
        <f t="shared" si="274"/>
        <v>0</v>
      </c>
      <c r="J461" s="1216">
        <f t="shared" si="275"/>
        <v>0</v>
      </c>
      <c r="K461" s="1214">
        <f>EAST!K461+WEST!K461+NORTH!K461+SOUTH!K461</f>
        <v>0</v>
      </c>
      <c r="L461" s="1216">
        <f>EAST!L461+WEST!L461+NORTH!L461+SOUTH!L461</f>
        <v>0</v>
      </c>
      <c r="M461" s="1236"/>
      <c r="N461" s="1236"/>
      <c r="O461" s="1220">
        <v>1.2</v>
      </c>
      <c r="P461" s="1214">
        <f>EAST!P461+WEST!P461+NORTH!P461+SOUTH!P461</f>
        <v>0</v>
      </c>
      <c r="Q461" s="1216">
        <f>EAST!Q461+WEST!Q461+NORTH!Q461+SOUTH!Q461</f>
        <v>0</v>
      </c>
      <c r="R461" s="1214">
        <f>EAST!R461+WEST!R461+NORTH!R461+SOUTH!R461</f>
        <v>0</v>
      </c>
      <c r="S461" s="1216">
        <f>EAST!S461+WEST!S461+NORTH!S461+SOUTH!S461</f>
        <v>0</v>
      </c>
      <c r="T461" s="1214"/>
      <c r="U461" s="1216">
        <f>EAST!U461+WEST!U461+NORTH!U461+SOUTH!U461</f>
        <v>0</v>
      </c>
      <c r="V461" s="1236"/>
      <c r="W461" s="1236"/>
      <c r="X461" s="1220">
        <v>1.2</v>
      </c>
      <c r="Y461" s="1211">
        <f>EAST!Y461+WEST!Y461+NORTH!Y461+SOUTH!Y461</f>
        <v>0</v>
      </c>
      <c r="Z461" s="1204">
        <f>EAST!Z461+WEST!Z461+NORTH!Z461+SOUTH!Z461</f>
        <v>0</v>
      </c>
      <c r="AA461" s="1211">
        <f>EAST!AA461+WEST!AA461+NORTH!AA461+SOUTH!AA461</f>
        <v>0</v>
      </c>
      <c r="AB461" s="1204">
        <f>EAST!AB461+WEST!AB461+NORTH!AB461+SOUTH!AB461</f>
        <v>0</v>
      </c>
      <c r="AC461" s="1218"/>
      <c r="AD461" s="1197" t="b">
        <f t="shared" si="276"/>
        <v>1</v>
      </c>
      <c r="AE461" s="1197" t="b">
        <f t="shared" si="277"/>
        <v>1</v>
      </c>
    </row>
    <row r="462" spans="1:31" ht="78">
      <c r="A462" s="1204" t="s">
        <v>181</v>
      </c>
      <c r="B462" s="1235" t="s">
        <v>226</v>
      </c>
      <c r="C462" s="1214">
        <f>SUM(EAST:SOUTH!C462)</f>
        <v>0</v>
      </c>
      <c r="D462" s="1215">
        <f>SUM(EAST:SOUTH!D462)</f>
        <v>0</v>
      </c>
      <c r="E462" s="1214">
        <f>SUM(EAST:SOUTH!E462)</f>
        <v>0</v>
      </c>
      <c r="F462" s="1216">
        <f>SUM(EAST:SOUTH!F462)</f>
        <v>0</v>
      </c>
      <c r="G462" s="1217"/>
      <c r="H462" s="1217"/>
      <c r="I462" s="1214">
        <f t="shared" si="274"/>
        <v>0</v>
      </c>
      <c r="J462" s="1216">
        <f t="shared" si="275"/>
        <v>0</v>
      </c>
      <c r="K462" s="1214">
        <f>EAST!K462+WEST!K462+NORTH!K462+SOUTH!K462</f>
        <v>0</v>
      </c>
      <c r="L462" s="1216">
        <f>EAST!L462+WEST!L462+NORTH!L462+SOUTH!L462</f>
        <v>0</v>
      </c>
      <c r="M462" s="1236"/>
      <c r="N462" s="1236"/>
      <c r="O462" s="1220">
        <v>1.8</v>
      </c>
      <c r="P462" s="1214">
        <f>EAST!P462+WEST!P462+NORTH!P462+SOUTH!P462</f>
        <v>0</v>
      </c>
      <c r="Q462" s="1216">
        <f>EAST!Q462+WEST!Q462+NORTH!Q462+SOUTH!Q462</f>
        <v>0</v>
      </c>
      <c r="R462" s="1214">
        <f>EAST!R462+WEST!R462+NORTH!R462+SOUTH!R462</f>
        <v>0</v>
      </c>
      <c r="S462" s="1216">
        <f>EAST!S462+WEST!S462+NORTH!S462+SOUTH!S462</f>
        <v>0</v>
      </c>
      <c r="T462" s="1214"/>
      <c r="U462" s="1216">
        <f>EAST!U462+WEST!U462+NORTH!U462+SOUTH!U462</f>
        <v>0</v>
      </c>
      <c r="V462" s="1236"/>
      <c r="W462" s="1236"/>
      <c r="X462" s="1220">
        <v>1.8</v>
      </c>
      <c r="Y462" s="1211">
        <f>EAST!Y462+WEST!Y462+NORTH!Y462+SOUTH!Y462</f>
        <v>0</v>
      </c>
      <c r="Z462" s="1204">
        <f>EAST!Z462+WEST!Z462+NORTH!Z462+SOUTH!Z462</f>
        <v>0</v>
      </c>
      <c r="AA462" s="1211">
        <f>EAST!AA462+WEST!AA462+NORTH!AA462+SOUTH!AA462</f>
        <v>0</v>
      </c>
      <c r="AB462" s="1204">
        <f>EAST!AB462+WEST!AB462+NORTH!AB462+SOUTH!AB462</f>
        <v>0</v>
      </c>
      <c r="AC462" s="1218"/>
      <c r="AD462" s="1197" t="b">
        <f t="shared" si="276"/>
        <v>1</v>
      </c>
      <c r="AE462" s="1197" t="b">
        <f t="shared" si="277"/>
        <v>1</v>
      </c>
    </row>
    <row r="463" spans="1:31" ht="58.5">
      <c r="A463" s="1204">
        <v>26.37</v>
      </c>
      <c r="B463" s="1235" t="s">
        <v>273</v>
      </c>
      <c r="C463" s="1214">
        <f>SUM(EAST:SOUTH!C463)</f>
        <v>0</v>
      </c>
      <c r="D463" s="1215">
        <f>SUM(EAST:SOUTH!D463)</f>
        <v>0</v>
      </c>
      <c r="E463" s="1214">
        <f>SUM(EAST:SOUTH!E463)</f>
        <v>0</v>
      </c>
      <c r="F463" s="1216">
        <f>SUM(EAST:SOUTH!F463)</f>
        <v>0</v>
      </c>
      <c r="G463" s="1217"/>
      <c r="H463" s="1217"/>
      <c r="I463" s="1214">
        <f t="shared" si="274"/>
        <v>0</v>
      </c>
      <c r="J463" s="1216">
        <f t="shared" si="275"/>
        <v>0</v>
      </c>
      <c r="K463" s="1214">
        <f>EAST!K463+WEST!K463+NORTH!K463+SOUTH!K463</f>
        <v>0</v>
      </c>
      <c r="L463" s="1216">
        <f>EAST!L463+WEST!L463+NORTH!L463+SOUTH!L463</f>
        <v>0</v>
      </c>
      <c r="M463" s="1236"/>
      <c r="N463" s="1236"/>
      <c r="O463" s="1220">
        <v>0.5</v>
      </c>
      <c r="P463" s="1214">
        <f>EAST!P463+WEST!P463+NORTH!P463+SOUTH!P463</f>
        <v>0</v>
      </c>
      <c r="Q463" s="1216">
        <f>EAST!Q463+WEST!Q463+NORTH!Q463+SOUTH!Q463</f>
        <v>0</v>
      </c>
      <c r="R463" s="1214">
        <f>EAST!R463+WEST!R463+NORTH!R463+SOUTH!R463</f>
        <v>0</v>
      </c>
      <c r="S463" s="1216">
        <f>EAST!S463+WEST!S463+NORTH!S463+SOUTH!S463</f>
        <v>0</v>
      </c>
      <c r="T463" s="1214"/>
      <c r="U463" s="1216">
        <f>EAST!U463+WEST!U463+NORTH!U463+SOUTH!U463</f>
        <v>0</v>
      </c>
      <c r="V463" s="1236"/>
      <c r="W463" s="1236"/>
      <c r="X463" s="1220">
        <v>0.5</v>
      </c>
      <c r="Y463" s="1211">
        <f>EAST!Y463+WEST!Y463+NORTH!Y463+SOUTH!Y463</f>
        <v>0</v>
      </c>
      <c r="Z463" s="1204">
        <f>EAST!Z463+WEST!Z463+NORTH!Z463+SOUTH!Z463</f>
        <v>0</v>
      </c>
      <c r="AA463" s="1211">
        <f>EAST!AA463+WEST!AA463+NORTH!AA463+SOUTH!AA463</f>
        <v>0</v>
      </c>
      <c r="AB463" s="1204">
        <f>EAST!AB463+WEST!AB463+NORTH!AB463+SOUTH!AB463</f>
        <v>0</v>
      </c>
      <c r="AC463" s="1218"/>
      <c r="AD463" s="1197" t="b">
        <f t="shared" si="276"/>
        <v>1</v>
      </c>
      <c r="AE463" s="1197" t="b">
        <f t="shared" si="277"/>
        <v>1</v>
      </c>
    </row>
    <row r="464" spans="1:31" ht="58.5">
      <c r="A464" s="1274">
        <f t="shared" ref="A464:A472" si="278">+A463+0.01</f>
        <v>26.380000000000003</v>
      </c>
      <c r="B464" s="1235" t="s">
        <v>274</v>
      </c>
      <c r="C464" s="1214">
        <f>SUM(EAST:SOUTH!C464)</f>
        <v>0</v>
      </c>
      <c r="D464" s="1215">
        <f>SUM(EAST:SOUTH!D464)</f>
        <v>0</v>
      </c>
      <c r="E464" s="1214">
        <f>SUM(EAST:SOUTH!E464)</f>
        <v>0</v>
      </c>
      <c r="F464" s="1216">
        <f>SUM(EAST:SOUTH!F464)</f>
        <v>0</v>
      </c>
      <c r="G464" s="1217"/>
      <c r="H464" s="1217"/>
      <c r="I464" s="1214">
        <f t="shared" si="274"/>
        <v>0</v>
      </c>
      <c r="J464" s="1216">
        <f t="shared" si="275"/>
        <v>0</v>
      </c>
      <c r="K464" s="1214">
        <f>EAST!K464+WEST!K464+NORTH!K464+SOUTH!K464</f>
        <v>0</v>
      </c>
      <c r="L464" s="1216">
        <f>EAST!L464+WEST!L464+NORTH!L464+SOUTH!L464</f>
        <v>0</v>
      </c>
      <c r="M464" s="1236"/>
      <c r="N464" s="1236"/>
      <c r="O464" s="1220">
        <v>0.5</v>
      </c>
      <c r="P464" s="1214">
        <f>EAST!P464+WEST!P464+NORTH!P464+SOUTH!P464</f>
        <v>0</v>
      </c>
      <c r="Q464" s="1216">
        <f>EAST!Q464+WEST!Q464+NORTH!Q464+SOUTH!Q464</f>
        <v>0</v>
      </c>
      <c r="R464" s="1214">
        <f>EAST!R464+WEST!R464+NORTH!R464+SOUTH!R464</f>
        <v>0</v>
      </c>
      <c r="S464" s="1216">
        <f>EAST!S464+WEST!S464+NORTH!S464+SOUTH!S464</f>
        <v>0</v>
      </c>
      <c r="T464" s="1214"/>
      <c r="U464" s="1216">
        <f>EAST!U464+WEST!U464+NORTH!U464+SOUTH!U464</f>
        <v>0</v>
      </c>
      <c r="V464" s="1236"/>
      <c r="W464" s="1236"/>
      <c r="X464" s="1220">
        <v>0.5</v>
      </c>
      <c r="Y464" s="1211">
        <f>EAST!Y464+WEST!Y464+NORTH!Y464+SOUTH!Y464</f>
        <v>0</v>
      </c>
      <c r="Z464" s="1204">
        <f>EAST!Z464+WEST!Z464+NORTH!Z464+SOUTH!Z464</f>
        <v>0</v>
      </c>
      <c r="AA464" s="1211">
        <f>EAST!AA464+WEST!AA464+NORTH!AA464+SOUTH!AA464</f>
        <v>0</v>
      </c>
      <c r="AB464" s="1204">
        <f>EAST!AB464+WEST!AB464+NORTH!AB464+SOUTH!AB464</f>
        <v>0</v>
      </c>
      <c r="AC464" s="1218"/>
      <c r="AD464" s="1197" t="b">
        <f t="shared" si="276"/>
        <v>1</v>
      </c>
      <c r="AE464" s="1197" t="b">
        <f t="shared" si="277"/>
        <v>1</v>
      </c>
    </row>
    <row r="465" spans="1:31" ht="58.5">
      <c r="A465" s="1274">
        <f t="shared" si="278"/>
        <v>26.390000000000004</v>
      </c>
      <c r="B465" s="1235" t="s">
        <v>200</v>
      </c>
      <c r="C465" s="1214">
        <f>SUM(EAST:SOUTH!C465)</f>
        <v>0</v>
      </c>
      <c r="D465" s="1215">
        <f>SUM(EAST:SOUTH!D465)</f>
        <v>0</v>
      </c>
      <c r="E465" s="1214">
        <f>SUM(EAST:SOUTH!E465)</f>
        <v>0</v>
      </c>
      <c r="F465" s="1216">
        <f>SUM(EAST:SOUTH!F465)</f>
        <v>0</v>
      </c>
      <c r="G465" s="1217"/>
      <c r="H465" s="1217"/>
      <c r="I465" s="1214">
        <f t="shared" si="274"/>
        <v>0</v>
      </c>
      <c r="J465" s="1216">
        <f t="shared" si="275"/>
        <v>0</v>
      </c>
      <c r="K465" s="1214">
        <f>EAST!K465+WEST!K465+NORTH!K465+SOUTH!K465</f>
        <v>0</v>
      </c>
      <c r="L465" s="1216">
        <f>EAST!L465+WEST!L465+NORTH!L465+SOUTH!L465</f>
        <v>0</v>
      </c>
      <c r="M465" s="1236"/>
      <c r="N465" s="1236"/>
      <c r="O465" s="1220">
        <v>0.625</v>
      </c>
      <c r="P465" s="1214">
        <f>EAST!P465+WEST!P465+NORTH!P465+SOUTH!P465</f>
        <v>0</v>
      </c>
      <c r="Q465" s="1216">
        <f>EAST!Q465+WEST!Q465+NORTH!Q465+SOUTH!Q465</f>
        <v>0</v>
      </c>
      <c r="R465" s="1214">
        <f>EAST!R465+WEST!R465+NORTH!R465+SOUTH!R465</f>
        <v>0</v>
      </c>
      <c r="S465" s="1216">
        <f>EAST!S465+WEST!S465+NORTH!S465+SOUTH!S465</f>
        <v>0</v>
      </c>
      <c r="T465" s="1214"/>
      <c r="U465" s="1216">
        <f>EAST!U465+WEST!U465+NORTH!U465+SOUTH!U465</f>
        <v>0</v>
      </c>
      <c r="V465" s="1236"/>
      <c r="W465" s="1236"/>
      <c r="X465" s="1220">
        <v>0.625</v>
      </c>
      <c r="Y465" s="1211">
        <f>EAST!Y465+WEST!Y465+NORTH!Y465+SOUTH!Y465</f>
        <v>0</v>
      </c>
      <c r="Z465" s="1204">
        <f>EAST!Z465+WEST!Z465+NORTH!Z465+SOUTH!Z465</f>
        <v>0</v>
      </c>
      <c r="AA465" s="1211">
        <f>EAST!AA465+WEST!AA465+NORTH!AA465+SOUTH!AA465</f>
        <v>0</v>
      </c>
      <c r="AB465" s="1204">
        <f>EAST!AB465+WEST!AB465+NORTH!AB465+SOUTH!AB465</f>
        <v>0</v>
      </c>
      <c r="AC465" s="1218"/>
      <c r="AD465" s="1197" t="b">
        <f t="shared" si="276"/>
        <v>1</v>
      </c>
      <c r="AE465" s="1197" t="b">
        <f t="shared" si="277"/>
        <v>1</v>
      </c>
    </row>
    <row r="466" spans="1:31" ht="39">
      <c r="A466" s="1274">
        <f t="shared" si="278"/>
        <v>26.400000000000006</v>
      </c>
      <c r="B466" s="1235" t="s">
        <v>182</v>
      </c>
      <c r="C466" s="1214">
        <f>SUM(EAST:SOUTH!C466)</f>
        <v>0</v>
      </c>
      <c r="D466" s="1215">
        <f>SUM(EAST:SOUTH!D466)</f>
        <v>0</v>
      </c>
      <c r="E466" s="1214">
        <f>SUM(EAST:SOUTH!E466)</f>
        <v>0</v>
      </c>
      <c r="F466" s="1216">
        <f>SUM(EAST:SOUTH!F466)</f>
        <v>0</v>
      </c>
      <c r="G466" s="1217"/>
      <c r="H466" s="1217"/>
      <c r="I466" s="1214">
        <f t="shared" si="274"/>
        <v>0</v>
      </c>
      <c r="J466" s="1216">
        <f t="shared" si="275"/>
        <v>0</v>
      </c>
      <c r="K466" s="1214">
        <f>EAST!K466+WEST!K466+NORTH!K466+SOUTH!K466</f>
        <v>0</v>
      </c>
      <c r="L466" s="1216">
        <f>EAST!L466+WEST!L466+NORTH!L466+SOUTH!L466</f>
        <v>0</v>
      </c>
      <c r="M466" s="1236"/>
      <c r="N466" s="1236"/>
      <c r="O466" s="1220">
        <v>0.375</v>
      </c>
      <c r="P466" s="1214">
        <f>EAST!P466+WEST!P466+NORTH!P466+SOUTH!P466</f>
        <v>0</v>
      </c>
      <c r="Q466" s="1216">
        <f>EAST!Q466+WEST!Q466+NORTH!Q466+SOUTH!Q466</f>
        <v>0</v>
      </c>
      <c r="R466" s="1214">
        <f>EAST!R466+WEST!R466+NORTH!R466+SOUTH!R466</f>
        <v>0</v>
      </c>
      <c r="S466" s="1216">
        <f>EAST!S466+WEST!S466+NORTH!S466+SOUTH!S466</f>
        <v>0</v>
      </c>
      <c r="T466" s="1214"/>
      <c r="U466" s="1216">
        <f>EAST!U466+WEST!U466+NORTH!U466+SOUTH!U466</f>
        <v>0</v>
      </c>
      <c r="V466" s="1236"/>
      <c r="W466" s="1236"/>
      <c r="X466" s="1220">
        <v>0.375</v>
      </c>
      <c r="Y466" s="1211">
        <f>EAST!Y466+WEST!Y466+NORTH!Y466+SOUTH!Y466</f>
        <v>0</v>
      </c>
      <c r="Z466" s="1204">
        <f>EAST!Z466+WEST!Z466+NORTH!Z466+SOUTH!Z466</f>
        <v>0</v>
      </c>
      <c r="AA466" s="1211">
        <f>EAST!AA466+WEST!AA466+NORTH!AA466+SOUTH!AA466</f>
        <v>0</v>
      </c>
      <c r="AB466" s="1204">
        <f>EAST!AB466+WEST!AB466+NORTH!AB466+SOUTH!AB466</f>
        <v>0</v>
      </c>
      <c r="AC466" s="1218"/>
      <c r="AD466" s="1197" t="b">
        <f t="shared" si="276"/>
        <v>1</v>
      </c>
      <c r="AE466" s="1197" t="b">
        <f t="shared" si="277"/>
        <v>1</v>
      </c>
    </row>
    <row r="467" spans="1:31" ht="39">
      <c r="A467" s="1274">
        <f t="shared" si="278"/>
        <v>26.410000000000007</v>
      </c>
      <c r="B467" s="1235" t="s">
        <v>183</v>
      </c>
      <c r="C467" s="1214">
        <f>SUM(EAST:SOUTH!C467)</f>
        <v>0</v>
      </c>
      <c r="D467" s="1215">
        <f>SUM(EAST:SOUTH!D467)</f>
        <v>0</v>
      </c>
      <c r="E467" s="1214">
        <f>SUM(EAST:SOUTH!E467)</f>
        <v>0</v>
      </c>
      <c r="F467" s="1216">
        <f>SUM(EAST:SOUTH!F467)</f>
        <v>0</v>
      </c>
      <c r="G467" s="1217"/>
      <c r="H467" s="1217"/>
      <c r="I467" s="1214">
        <f t="shared" si="274"/>
        <v>0</v>
      </c>
      <c r="J467" s="1216">
        <f t="shared" si="275"/>
        <v>0</v>
      </c>
      <c r="K467" s="1214">
        <f>EAST!K467+WEST!K467+NORTH!K467+SOUTH!K467</f>
        <v>0</v>
      </c>
      <c r="L467" s="1216">
        <f>EAST!L467+WEST!L467+NORTH!L467+SOUTH!L467</f>
        <v>0</v>
      </c>
      <c r="M467" s="1236"/>
      <c r="N467" s="1236"/>
      <c r="O467" s="1220">
        <v>0.375</v>
      </c>
      <c r="P467" s="1214">
        <f>EAST!P467+WEST!P467+NORTH!P467+SOUTH!P467</f>
        <v>0</v>
      </c>
      <c r="Q467" s="1216">
        <f>EAST!Q467+WEST!Q467+NORTH!Q467+SOUTH!Q467</f>
        <v>0</v>
      </c>
      <c r="R467" s="1214">
        <f>EAST!R467+WEST!R467+NORTH!R467+SOUTH!R467</f>
        <v>0</v>
      </c>
      <c r="S467" s="1216">
        <f>EAST!S467+WEST!S467+NORTH!S467+SOUTH!S467</f>
        <v>0</v>
      </c>
      <c r="T467" s="1214"/>
      <c r="U467" s="1216">
        <f>EAST!U467+WEST!U467+NORTH!U467+SOUTH!U467</f>
        <v>0</v>
      </c>
      <c r="V467" s="1236"/>
      <c r="W467" s="1236"/>
      <c r="X467" s="1220">
        <v>0.375</v>
      </c>
      <c r="Y467" s="1211">
        <f>EAST!Y467+WEST!Y467+NORTH!Y467+SOUTH!Y467</f>
        <v>0</v>
      </c>
      <c r="Z467" s="1204">
        <f>EAST!Z467+WEST!Z467+NORTH!Z467+SOUTH!Z467</f>
        <v>0</v>
      </c>
      <c r="AA467" s="1211">
        <f>EAST!AA467+WEST!AA467+NORTH!AA467+SOUTH!AA467</f>
        <v>0</v>
      </c>
      <c r="AB467" s="1204">
        <f>EAST!AB467+WEST!AB467+NORTH!AB467+SOUTH!AB467</f>
        <v>0</v>
      </c>
      <c r="AC467" s="1218"/>
      <c r="AD467" s="1197" t="b">
        <f t="shared" si="276"/>
        <v>1</v>
      </c>
      <c r="AE467" s="1197" t="b">
        <f t="shared" si="277"/>
        <v>1</v>
      </c>
    </row>
    <row r="468" spans="1:31" ht="39">
      <c r="A468" s="1274">
        <f t="shared" si="278"/>
        <v>26.420000000000009</v>
      </c>
      <c r="B468" s="1235" t="s">
        <v>184</v>
      </c>
      <c r="C468" s="1214">
        <f>SUM(EAST:SOUTH!C468)</f>
        <v>0</v>
      </c>
      <c r="D468" s="1215">
        <f>SUM(EAST:SOUTH!D468)</f>
        <v>0</v>
      </c>
      <c r="E468" s="1214">
        <f>SUM(EAST:SOUTH!E468)</f>
        <v>0</v>
      </c>
      <c r="F468" s="1216">
        <f>SUM(EAST:SOUTH!F468)</f>
        <v>0</v>
      </c>
      <c r="G468" s="1217"/>
      <c r="H468" s="1217"/>
      <c r="I468" s="1214">
        <f t="shared" si="274"/>
        <v>0</v>
      </c>
      <c r="J468" s="1216">
        <f t="shared" si="275"/>
        <v>0</v>
      </c>
      <c r="K468" s="1214">
        <f>EAST!K468+WEST!K468+NORTH!K468+SOUTH!K468</f>
        <v>0</v>
      </c>
      <c r="L468" s="1216">
        <f>EAST!L468+WEST!L468+NORTH!L468+SOUTH!L468</f>
        <v>0</v>
      </c>
      <c r="M468" s="1236"/>
      <c r="N468" s="1236"/>
      <c r="O468" s="1220">
        <v>0.15</v>
      </c>
      <c r="P468" s="1214">
        <f>EAST!P468+WEST!P468+NORTH!P468+SOUTH!P468</f>
        <v>0</v>
      </c>
      <c r="Q468" s="1216">
        <f>EAST!Q468+WEST!Q468+NORTH!Q468+SOUTH!Q468</f>
        <v>0</v>
      </c>
      <c r="R468" s="1214">
        <f>EAST!R468+WEST!R468+NORTH!R468+SOUTH!R468</f>
        <v>0</v>
      </c>
      <c r="S468" s="1216">
        <f>EAST!S468+WEST!S468+NORTH!S468+SOUTH!S468</f>
        <v>0</v>
      </c>
      <c r="T468" s="1214"/>
      <c r="U468" s="1216">
        <f>EAST!U468+WEST!U468+NORTH!U468+SOUTH!U468</f>
        <v>0</v>
      </c>
      <c r="V468" s="1236"/>
      <c r="W468" s="1236"/>
      <c r="X468" s="1220">
        <v>0.15</v>
      </c>
      <c r="Y468" s="1211">
        <f>EAST!Y468+WEST!Y468+NORTH!Y468+SOUTH!Y468</f>
        <v>0</v>
      </c>
      <c r="Z468" s="1204">
        <f>EAST!Z468+WEST!Z468+NORTH!Z468+SOUTH!Z468</f>
        <v>0</v>
      </c>
      <c r="AA468" s="1211">
        <f>EAST!AA468+WEST!AA468+NORTH!AA468+SOUTH!AA468</f>
        <v>0</v>
      </c>
      <c r="AB468" s="1204">
        <f>EAST!AB468+WEST!AB468+NORTH!AB468+SOUTH!AB468</f>
        <v>0</v>
      </c>
      <c r="AC468" s="1218"/>
      <c r="AD468" s="1197" t="b">
        <f t="shared" si="276"/>
        <v>1</v>
      </c>
      <c r="AE468" s="1197" t="b">
        <f t="shared" si="277"/>
        <v>1</v>
      </c>
    </row>
    <row r="469" spans="1:31" ht="39">
      <c r="A469" s="1274">
        <f t="shared" si="278"/>
        <v>26.43000000000001</v>
      </c>
      <c r="B469" s="1235" t="s">
        <v>185</v>
      </c>
      <c r="C469" s="1214">
        <f>SUM(EAST:SOUTH!C469)</f>
        <v>0</v>
      </c>
      <c r="D469" s="1215">
        <f>SUM(EAST:SOUTH!D469)</f>
        <v>0</v>
      </c>
      <c r="E469" s="1214">
        <f>SUM(EAST:SOUTH!E469)</f>
        <v>0</v>
      </c>
      <c r="F469" s="1216">
        <f>SUM(EAST:SOUTH!F469)</f>
        <v>0</v>
      </c>
      <c r="G469" s="1217"/>
      <c r="H469" s="1217"/>
      <c r="I469" s="1214">
        <f t="shared" si="274"/>
        <v>0</v>
      </c>
      <c r="J469" s="1216">
        <f t="shared" si="275"/>
        <v>0</v>
      </c>
      <c r="K469" s="1214">
        <f>EAST!K469+WEST!K469+NORTH!K469+SOUTH!K469</f>
        <v>0</v>
      </c>
      <c r="L469" s="1216">
        <f>EAST!L469+WEST!L469+NORTH!L469+SOUTH!L469</f>
        <v>0</v>
      </c>
      <c r="M469" s="1236"/>
      <c r="N469" s="1236"/>
      <c r="O469" s="1220">
        <v>0.15</v>
      </c>
      <c r="P469" s="1214">
        <f>EAST!P469+WEST!P469+NORTH!P469+SOUTH!P469</f>
        <v>0</v>
      </c>
      <c r="Q469" s="1216">
        <f>EAST!Q469+WEST!Q469+NORTH!Q469+SOUTH!Q469</f>
        <v>0</v>
      </c>
      <c r="R469" s="1214">
        <f>EAST!R469+WEST!R469+NORTH!R469+SOUTH!R469</f>
        <v>0</v>
      </c>
      <c r="S469" s="1216">
        <f>EAST!S469+WEST!S469+NORTH!S469+SOUTH!S469</f>
        <v>0</v>
      </c>
      <c r="T469" s="1214"/>
      <c r="U469" s="1216">
        <f>EAST!U469+WEST!U469+NORTH!U469+SOUTH!U469</f>
        <v>0</v>
      </c>
      <c r="V469" s="1236"/>
      <c r="W469" s="1236"/>
      <c r="X469" s="1220">
        <v>0.15</v>
      </c>
      <c r="Y469" s="1211">
        <f>EAST!Y469+WEST!Y469+NORTH!Y469+SOUTH!Y469</f>
        <v>0</v>
      </c>
      <c r="Z469" s="1204">
        <f>EAST!Z469+WEST!Z469+NORTH!Z469+SOUTH!Z469</f>
        <v>0</v>
      </c>
      <c r="AA469" s="1211">
        <f>EAST!AA469+WEST!AA469+NORTH!AA469+SOUTH!AA469</f>
        <v>0</v>
      </c>
      <c r="AB469" s="1204">
        <f>EAST!AB469+WEST!AB469+NORTH!AB469+SOUTH!AB469</f>
        <v>0</v>
      </c>
      <c r="AC469" s="1218"/>
      <c r="AD469" s="1197" t="b">
        <f t="shared" si="276"/>
        <v>1</v>
      </c>
      <c r="AE469" s="1197" t="b">
        <f t="shared" si="277"/>
        <v>1</v>
      </c>
    </row>
    <row r="470" spans="1:31" ht="39">
      <c r="A470" s="1274">
        <f t="shared" si="278"/>
        <v>26.440000000000012</v>
      </c>
      <c r="B470" s="1235" t="s">
        <v>186</v>
      </c>
      <c r="C470" s="1214">
        <f>SUM(EAST:SOUTH!C470)</f>
        <v>0</v>
      </c>
      <c r="D470" s="1215">
        <f>SUM(EAST:SOUTH!D470)</f>
        <v>0</v>
      </c>
      <c r="E470" s="1214">
        <f>SUM(EAST:SOUTH!E470)</f>
        <v>0</v>
      </c>
      <c r="F470" s="1216">
        <f>SUM(EAST:SOUTH!F470)</f>
        <v>0</v>
      </c>
      <c r="G470" s="1217"/>
      <c r="H470" s="1217"/>
      <c r="I470" s="1214">
        <f t="shared" si="274"/>
        <v>0</v>
      </c>
      <c r="J470" s="1216">
        <f t="shared" si="275"/>
        <v>0</v>
      </c>
      <c r="K470" s="1214">
        <f>EAST!K470+WEST!K470+NORTH!K470+SOUTH!K470</f>
        <v>0</v>
      </c>
      <c r="L470" s="1216">
        <f>EAST!L470+WEST!L470+NORTH!L470+SOUTH!L470</f>
        <v>0</v>
      </c>
      <c r="M470" s="1236"/>
      <c r="N470" s="1236"/>
      <c r="O470" s="1220"/>
      <c r="P470" s="1214">
        <f>EAST!P470+WEST!P470+NORTH!P470+SOUTH!P470</f>
        <v>0</v>
      </c>
      <c r="Q470" s="1216">
        <f>EAST!Q470+WEST!Q470+NORTH!Q470+SOUTH!Q470</f>
        <v>0</v>
      </c>
      <c r="R470" s="1214">
        <f>EAST!R470+WEST!R470+NORTH!R470+SOUTH!R470</f>
        <v>0</v>
      </c>
      <c r="S470" s="1216">
        <f>EAST!S470+WEST!S470+NORTH!S470+SOUTH!S470</f>
        <v>0</v>
      </c>
      <c r="T470" s="1214"/>
      <c r="U470" s="1216">
        <f>EAST!U470+WEST!U470+NORTH!U470+SOUTH!U470</f>
        <v>0</v>
      </c>
      <c r="V470" s="1236"/>
      <c r="W470" s="1236"/>
      <c r="X470" s="1220"/>
      <c r="Y470" s="1211">
        <f>EAST!Y470+WEST!Y470+NORTH!Y470+SOUTH!Y470</f>
        <v>0</v>
      </c>
      <c r="Z470" s="1204">
        <f>EAST!Z470+WEST!Z470+NORTH!Z470+SOUTH!Z470</f>
        <v>0</v>
      </c>
      <c r="AA470" s="1211">
        <f>EAST!AA470+WEST!AA470+NORTH!AA470+SOUTH!AA470</f>
        <v>0</v>
      </c>
      <c r="AB470" s="1204">
        <f>EAST!AB470+WEST!AB470+NORTH!AB470+SOUTH!AB470</f>
        <v>0</v>
      </c>
      <c r="AC470" s="1218"/>
      <c r="AD470" s="1197" t="b">
        <f t="shared" si="276"/>
        <v>1</v>
      </c>
      <c r="AE470" s="1197" t="b">
        <f t="shared" si="277"/>
        <v>1</v>
      </c>
    </row>
    <row r="471" spans="1:31" ht="39">
      <c r="A471" s="1274">
        <f t="shared" si="278"/>
        <v>26.450000000000014</v>
      </c>
      <c r="B471" s="1235" t="s">
        <v>187</v>
      </c>
      <c r="C471" s="1214">
        <f>SUM(EAST:SOUTH!C471)</f>
        <v>0</v>
      </c>
      <c r="D471" s="1215">
        <f>SUM(EAST:SOUTH!D471)</f>
        <v>0</v>
      </c>
      <c r="E471" s="1214">
        <f>SUM(EAST:SOUTH!E471)</f>
        <v>0</v>
      </c>
      <c r="F471" s="1216">
        <f>SUM(EAST:SOUTH!F471)</f>
        <v>0</v>
      </c>
      <c r="G471" s="1217"/>
      <c r="H471" s="1217"/>
      <c r="I471" s="1214">
        <f t="shared" si="274"/>
        <v>0</v>
      </c>
      <c r="J471" s="1216">
        <f t="shared" si="275"/>
        <v>0</v>
      </c>
      <c r="K471" s="1214">
        <f>EAST!K471+WEST!K471+NORTH!K471+SOUTH!K471</f>
        <v>0</v>
      </c>
      <c r="L471" s="1216">
        <f>EAST!L471+WEST!L471+NORTH!L471+SOUTH!L471</f>
        <v>0</v>
      </c>
      <c r="M471" s="1236"/>
      <c r="N471" s="1236"/>
      <c r="O471" s="1220">
        <v>0.25</v>
      </c>
      <c r="P471" s="1214">
        <f>EAST!P471+WEST!P471+NORTH!P471+SOUTH!P471</f>
        <v>0</v>
      </c>
      <c r="Q471" s="1216">
        <f>EAST!Q471+WEST!Q471+NORTH!Q471+SOUTH!Q471</f>
        <v>0</v>
      </c>
      <c r="R471" s="1214">
        <f>EAST!R471+WEST!R471+NORTH!R471+SOUTH!R471</f>
        <v>0</v>
      </c>
      <c r="S471" s="1216">
        <f>EAST!S471+WEST!S471+NORTH!S471+SOUTH!S471</f>
        <v>0</v>
      </c>
      <c r="T471" s="1214"/>
      <c r="U471" s="1216">
        <f>EAST!U471+WEST!U471+NORTH!U471+SOUTH!U471</f>
        <v>0</v>
      </c>
      <c r="V471" s="1236"/>
      <c r="W471" s="1236"/>
      <c r="X471" s="1220">
        <v>0.25</v>
      </c>
      <c r="Y471" s="1211">
        <f>EAST!Y471+WEST!Y471+NORTH!Y471+SOUTH!Y471</f>
        <v>0</v>
      </c>
      <c r="Z471" s="1204">
        <f>EAST!Z471+WEST!Z471+NORTH!Z471+SOUTH!Z471</f>
        <v>0</v>
      </c>
      <c r="AA471" s="1211">
        <f>EAST!AA471+WEST!AA471+NORTH!AA471+SOUTH!AA471</f>
        <v>0</v>
      </c>
      <c r="AB471" s="1204">
        <f>EAST!AB471+WEST!AB471+NORTH!AB471+SOUTH!AB471</f>
        <v>0</v>
      </c>
      <c r="AC471" s="1218"/>
      <c r="AD471" s="1197" t="b">
        <f t="shared" si="276"/>
        <v>1</v>
      </c>
      <c r="AE471" s="1197" t="b">
        <f t="shared" si="277"/>
        <v>1</v>
      </c>
    </row>
    <row r="472" spans="1:31" ht="58.5">
      <c r="A472" s="1274">
        <f t="shared" si="278"/>
        <v>26.460000000000015</v>
      </c>
      <c r="B472" s="1235" t="s">
        <v>188</v>
      </c>
      <c r="C472" s="1214">
        <f>SUM(EAST:SOUTH!C472)</f>
        <v>0</v>
      </c>
      <c r="D472" s="1215">
        <f>SUM(EAST:SOUTH!D472)</f>
        <v>0</v>
      </c>
      <c r="E472" s="1214">
        <f>SUM(EAST:SOUTH!E472)</f>
        <v>0</v>
      </c>
      <c r="F472" s="1216">
        <f>SUM(EAST:SOUTH!F472)</f>
        <v>0</v>
      </c>
      <c r="G472" s="1217"/>
      <c r="H472" s="1217"/>
      <c r="I472" s="1214">
        <f t="shared" si="274"/>
        <v>0</v>
      </c>
      <c r="J472" s="1216">
        <f t="shared" si="275"/>
        <v>0</v>
      </c>
      <c r="K472" s="1214">
        <f>EAST!K472+WEST!K472+NORTH!K472+SOUTH!K472</f>
        <v>0</v>
      </c>
      <c r="L472" s="1216">
        <f>EAST!L472+WEST!L472+NORTH!L472+SOUTH!L472</f>
        <v>0</v>
      </c>
      <c r="M472" s="1236"/>
      <c r="N472" s="1236"/>
      <c r="O472" s="1220">
        <v>0.1</v>
      </c>
      <c r="P472" s="1214">
        <f>EAST!P472+WEST!P472+NORTH!P472+SOUTH!P472</f>
        <v>0</v>
      </c>
      <c r="Q472" s="1216">
        <f>EAST!Q472+WEST!Q472+NORTH!Q472+SOUTH!Q472</f>
        <v>0</v>
      </c>
      <c r="R472" s="1214">
        <f>EAST!R472+WEST!R472+NORTH!R472+SOUTH!R472</f>
        <v>0</v>
      </c>
      <c r="S472" s="1216">
        <f>EAST!S472+WEST!S472+NORTH!S472+SOUTH!S472</f>
        <v>0</v>
      </c>
      <c r="T472" s="1214"/>
      <c r="U472" s="1216">
        <f>EAST!U472+WEST!U472+NORTH!U472+SOUTH!U472</f>
        <v>0</v>
      </c>
      <c r="V472" s="1236"/>
      <c r="W472" s="1236"/>
      <c r="X472" s="1220">
        <v>0.1</v>
      </c>
      <c r="Y472" s="1211">
        <f>EAST!Y472+WEST!Y472+NORTH!Y472+SOUTH!Y472</f>
        <v>0</v>
      </c>
      <c r="Z472" s="1204">
        <f>EAST!Z472+WEST!Z472+NORTH!Z472+SOUTH!Z472</f>
        <v>0</v>
      </c>
      <c r="AA472" s="1211">
        <f>EAST!AA472+WEST!AA472+NORTH!AA472+SOUTH!AA472</f>
        <v>0</v>
      </c>
      <c r="AB472" s="1204">
        <f>EAST!AB472+WEST!AB472+NORTH!AB472+SOUTH!AB472</f>
        <v>0</v>
      </c>
      <c r="AC472" s="1218"/>
      <c r="AD472" s="1197" t="b">
        <f t="shared" si="276"/>
        <v>1</v>
      </c>
      <c r="AE472" s="1197" t="b">
        <f t="shared" si="277"/>
        <v>1</v>
      </c>
    </row>
    <row r="473" spans="1:31" ht="39">
      <c r="A473" s="1204"/>
      <c r="B473" s="1205" t="s">
        <v>189</v>
      </c>
      <c r="C473" s="1214">
        <f>SUM(EAST:SOUTH!C473)</f>
        <v>0</v>
      </c>
      <c r="D473" s="1215">
        <f>SUM(EAST:SOUTH!D473)</f>
        <v>0</v>
      </c>
      <c r="E473" s="1214">
        <f>SUM(EAST:SOUTH!E473)</f>
        <v>0</v>
      </c>
      <c r="F473" s="1216">
        <f>SUM(EAST:SOUTH!F473)</f>
        <v>0</v>
      </c>
      <c r="G473" s="1217"/>
      <c r="H473" s="1217"/>
      <c r="I473" s="1214">
        <f t="shared" si="274"/>
        <v>0</v>
      </c>
      <c r="J473" s="1216">
        <f t="shared" si="275"/>
        <v>0</v>
      </c>
      <c r="K473" s="1214">
        <f>EAST!K473+WEST!K473+NORTH!K473+SOUTH!K473</f>
        <v>0</v>
      </c>
      <c r="L473" s="1216">
        <f>EAST!L473+WEST!L473+NORTH!L473+SOUTH!L473</f>
        <v>0</v>
      </c>
      <c r="M473" s="1208"/>
      <c r="N473" s="1208"/>
      <c r="O473" s="1202"/>
      <c r="P473" s="1214">
        <f>EAST!P473+WEST!P473+NORTH!P473+SOUTH!P473</f>
        <v>0</v>
      </c>
      <c r="Q473" s="1216">
        <f>EAST!Q473+WEST!Q473+NORTH!Q473+SOUTH!Q473</f>
        <v>0</v>
      </c>
      <c r="R473" s="1214">
        <f>EAST!R473+WEST!R473+NORTH!R473+SOUTH!R473</f>
        <v>0</v>
      </c>
      <c r="S473" s="1216">
        <f>EAST!S473+WEST!S473+NORTH!S473+SOUTH!S473</f>
        <v>0</v>
      </c>
      <c r="T473" s="1214"/>
      <c r="U473" s="1216">
        <f>EAST!U473+WEST!U473+NORTH!U473+SOUTH!U473</f>
        <v>0</v>
      </c>
      <c r="V473" s="1208"/>
      <c r="W473" s="1208"/>
      <c r="X473" s="1202"/>
      <c r="Y473" s="1211">
        <f>EAST!Y473+WEST!Y473+NORTH!Y473+SOUTH!Y473</f>
        <v>0</v>
      </c>
      <c r="Z473" s="1204">
        <f>EAST!Z473+WEST!Z473+NORTH!Z473+SOUTH!Z473</f>
        <v>0</v>
      </c>
      <c r="AA473" s="1211">
        <f>EAST!AA473+WEST!AA473+NORTH!AA473+SOUTH!AA473</f>
        <v>0</v>
      </c>
      <c r="AB473" s="1204">
        <f>EAST!AB473+WEST!AB473+NORTH!AB473+SOUTH!AB473</f>
        <v>0</v>
      </c>
      <c r="AC473" s="1218"/>
      <c r="AD473" s="1197" t="b">
        <f t="shared" si="276"/>
        <v>1</v>
      </c>
      <c r="AE473" s="1197" t="b">
        <f t="shared" si="277"/>
        <v>1</v>
      </c>
    </row>
    <row r="474" spans="1:31" ht="39">
      <c r="A474" s="1204"/>
      <c r="B474" s="1205" t="s">
        <v>308</v>
      </c>
      <c r="C474" s="1214">
        <f>SUM(EAST:SOUTH!C474)</f>
        <v>0</v>
      </c>
      <c r="D474" s="1215">
        <f>SUM(EAST:SOUTH!D474)</f>
        <v>0</v>
      </c>
      <c r="E474" s="1214">
        <f>SUM(EAST:SOUTH!E474)</f>
        <v>0</v>
      </c>
      <c r="F474" s="1216">
        <f>SUM(EAST:SOUTH!F474)</f>
        <v>0</v>
      </c>
      <c r="G474" s="1217"/>
      <c r="H474" s="1217"/>
      <c r="I474" s="1214">
        <f t="shared" si="274"/>
        <v>0</v>
      </c>
      <c r="J474" s="1216">
        <f t="shared" si="275"/>
        <v>0</v>
      </c>
      <c r="K474" s="1214">
        <f>EAST!K474+WEST!K474+NORTH!K474+SOUTH!K474</f>
        <v>0</v>
      </c>
      <c r="L474" s="1216">
        <f>EAST!L474+WEST!L474+NORTH!L474+SOUTH!L474</f>
        <v>0</v>
      </c>
      <c r="M474" s="1208"/>
      <c r="N474" s="1208"/>
      <c r="O474" s="1202"/>
      <c r="P474" s="1214">
        <f>EAST!P474+WEST!P474+NORTH!P474+SOUTH!P474</f>
        <v>0</v>
      </c>
      <c r="Q474" s="1216">
        <f>EAST!Q474+WEST!Q474+NORTH!Q474+SOUTH!Q474</f>
        <v>0</v>
      </c>
      <c r="R474" s="1214">
        <f>EAST!R474+WEST!R474+NORTH!R474+SOUTH!R474</f>
        <v>0</v>
      </c>
      <c r="S474" s="1216">
        <f>EAST!S474+WEST!S474+NORTH!S474+SOUTH!S474</f>
        <v>0</v>
      </c>
      <c r="T474" s="1214"/>
      <c r="U474" s="1216">
        <f>EAST!U474+WEST!U474+NORTH!U474+SOUTH!U474</f>
        <v>0</v>
      </c>
      <c r="V474" s="1208"/>
      <c r="W474" s="1208"/>
      <c r="X474" s="1202"/>
      <c r="Y474" s="1211">
        <f>EAST!Y474+WEST!Y474+NORTH!Y474+SOUTH!Y474</f>
        <v>0</v>
      </c>
      <c r="Z474" s="1204">
        <f>EAST!Z474+WEST!Z474+NORTH!Z474+SOUTH!Z474</f>
        <v>0</v>
      </c>
      <c r="AA474" s="1211">
        <f>EAST!AA474+WEST!AA474+NORTH!AA474+SOUTH!AA474</f>
        <v>0</v>
      </c>
      <c r="AB474" s="1204">
        <f>EAST!AB474+WEST!AB474+NORTH!AB474+SOUTH!AB474</f>
        <v>0</v>
      </c>
      <c r="AC474" s="1218"/>
      <c r="AD474" s="1197" t="b">
        <f t="shared" si="276"/>
        <v>1</v>
      </c>
      <c r="AE474" s="1197" t="b">
        <f t="shared" si="277"/>
        <v>1</v>
      </c>
    </row>
    <row r="475" spans="1:31">
      <c r="A475" s="1204"/>
      <c r="B475" s="1205" t="s">
        <v>190</v>
      </c>
      <c r="C475" s="1214">
        <f>SUM(EAST:SOUTH!C475)</f>
        <v>0</v>
      </c>
      <c r="D475" s="1215">
        <f>SUM(EAST:SOUTH!D475)</f>
        <v>0</v>
      </c>
      <c r="E475" s="1214">
        <f>SUM(EAST:SOUTH!E475)</f>
        <v>0</v>
      </c>
      <c r="F475" s="1216">
        <f>SUM(EAST:SOUTH!F475)</f>
        <v>0</v>
      </c>
      <c r="G475" s="1217"/>
      <c r="H475" s="1217"/>
      <c r="I475" s="1214">
        <f t="shared" si="274"/>
        <v>0</v>
      </c>
      <c r="J475" s="1216">
        <f t="shared" si="275"/>
        <v>0</v>
      </c>
      <c r="K475" s="1214">
        <f>EAST!K475+WEST!K475+NORTH!K475+SOUTH!K475</f>
        <v>0</v>
      </c>
      <c r="L475" s="1216">
        <f>EAST!L475+WEST!L475+NORTH!L475+SOUTH!L475</f>
        <v>0</v>
      </c>
      <c r="M475" s="1208"/>
      <c r="N475" s="1208"/>
      <c r="O475" s="1202"/>
      <c r="P475" s="1214">
        <f>EAST!P475+WEST!P475+NORTH!P475+SOUTH!P475</f>
        <v>0</v>
      </c>
      <c r="Q475" s="1216">
        <f>EAST!Q475+WEST!Q475+NORTH!Q475+SOUTH!Q475</f>
        <v>0</v>
      </c>
      <c r="R475" s="1214">
        <f>EAST!R475+WEST!R475+NORTH!R475+SOUTH!R475</f>
        <v>0</v>
      </c>
      <c r="S475" s="1216">
        <f>EAST!S475+WEST!S475+NORTH!S475+SOUTH!S475</f>
        <v>0</v>
      </c>
      <c r="T475" s="1214"/>
      <c r="U475" s="1216">
        <f>EAST!U475+WEST!U475+NORTH!U475+SOUTH!U475</f>
        <v>0</v>
      </c>
      <c r="V475" s="1208"/>
      <c r="W475" s="1208"/>
      <c r="X475" s="1202"/>
      <c r="Y475" s="1211">
        <f>EAST!Y475+WEST!Y475+NORTH!Y475+SOUTH!Y475</f>
        <v>0</v>
      </c>
      <c r="Z475" s="1204">
        <f>EAST!Z475+WEST!Z475+NORTH!Z475+SOUTH!Z475</f>
        <v>0</v>
      </c>
      <c r="AA475" s="1211">
        <f>EAST!AA475+WEST!AA475+NORTH!AA475+SOUTH!AA475</f>
        <v>0</v>
      </c>
      <c r="AB475" s="1204">
        <f>EAST!AB475+WEST!AB475+NORTH!AB475+SOUTH!AB475</f>
        <v>0</v>
      </c>
      <c r="AC475" s="1218"/>
      <c r="AD475" s="1197" t="b">
        <f t="shared" si="276"/>
        <v>1</v>
      </c>
      <c r="AE475" s="1197" t="b">
        <f t="shared" si="277"/>
        <v>1</v>
      </c>
    </row>
    <row r="476" spans="1:31">
      <c r="A476" s="1277"/>
      <c r="B476" s="1205" t="s">
        <v>191</v>
      </c>
      <c r="C476" s="1214">
        <f>SUM(EAST:SOUTH!C476)</f>
        <v>0</v>
      </c>
      <c r="D476" s="1215">
        <f>SUM(EAST:SOUTH!D476)</f>
        <v>0</v>
      </c>
      <c r="E476" s="1214">
        <f>SUM(EAST:SOUTH!E476)</f>
        <v>0</v>
      </c>
      <c r="F476" s="1216">
        <f>SUM(EAST:SOUTH!F476)</f>
        <v>0</v>
      </c>
      <c r="G476" s="1217"/>
      <c r="H476" s="1217"/>
      <c r="I476" s="1214">
        <f t="shared" si="274"/>
        <v>0</v>
      </c>
      <c r="J476" s="1216">
        <f t="shared" si="275"/>
        <v>0</v>
      </c>
      <c r="K476" s="1214">
        <f>EAST!K476+WEST!K476+NORTH!K476+SOUTH!K476</f>
        <v>0</v>
      </c>
      <c r="L476" s="1216">
        <f>EAST!L476+WEST!L476+NORTH!L476+SOUTH!L476</f>
        <v>0</v>
      </c>
      <c r="M476" s="1208"/>
      <c r="N476" s="1208"/>
      <c r="O476" s="1202"/>
      <c r="P476" s="1214">
        <f>EAST!P476+WEST!P476+NORTH!P476+SOUTH!P476</f>
        <v>0</v>
      </c>
      <c r="Q476" s="1216">
        <f>EAST!Q476+WEST!Q476+NORTH!Q476+SOUTH!Q476</f>
        <v>0</v>
      </c>
      <c r="R476" s="1214">
        <f>EAST!R476+WEST!R476+NORTH!R476+SOUTH!R476</f>
        <v>0</v>
      </c>
      <c r="S476" s="1216">
        <f>EAST!S476+WEST!S476+NORTH!S476+SOUTH!S476</f>
        <v>0</v>
      </c>
      <c r="T476" s="1214"/>
      <c r="U476" s="1216">
        <f>EAST!U476+WEST!U476+NORTH!U476+SOUTH!U476</f>
        <v>0</v>
      </c>
      <c r="V476" s="1208"/>
      <c r="W476" s="1208"/>
      <c r="X476" s="1202"/>
      <c r="Y476" s="1211">
        <f>EAST!Y476+WEST!Y476+NORTH!Y476+SOUTH!Y476</f>
        <v>0</v>
      </c>
      <c r="Z476" s="1204">
        <f>EAST!Z476+WEST!Z476+NORTH!Z476+SOUTH!Z476</f>
        <v>0</v>
      </c>
      <c r="AA476" s="1211">
        <f>EAST!AA476+WEST!AA476+NORTH!AA476+SOUTH!AA476</f>
        <v>0</v>
      </c>
      <c r="AB476" s="1204">
        <f>EAST!AB476+WEST!AB476+NORTH!AB476+SOUTH!AB476</f>
        <v>0</v>
      </c>
      <c r="AC476" s="1218"/>
      <c r="AD476" s="1197" t="b">
        <f t="shared" si="276"/>
        <v>1</v>
      </c>
      <c r="AE476" s="1197" t="b">
        <f t="shared" si="277"/>
        <v>1</v>
      </c>
    </row>
    <row r="477" spans="1:31" ht="39">
      <c r="A477" s="1204">
        <v>26.47</v>
      </c>
      <c r="B477" s="1221" t="s">
        <v>162</v>
      </c>
      <c r="C477" s="1214">
        <f>SUM(EAST:SOUTH!C477)</f>
        <v>0</v>
      </c>
      <c r="D477" s="1215">
        <f>SUM(EAST:SOUTH!D477)</f>
        <v>0</v>
      </c>
      <c r="E477" s="1214">
        <f>SUM(EAST:SOUTH!E477)</f>
        <v>0</v>
      </c>
      <c r="F477" s="1216">
        <f>SUM(EAST:SOUTH!F477)</f>
        <v>0</v>
      </c>
      <c r="G477" s="1217"/>
      <c r="H477" s="1217"/>
      <c r="I477" s="1214">
        <f t="shared" si="274"/>
        <v>0</v>
      </c>
      <c r="J477" s="1216">
        <f t="shared" si="275"/>
        <v>0</v>
      </c>
      <c r="K477" s="1214">
        <f>EAST!K477+WEST!K477+NORTH!K477+SOUTH!K477</f>
        <v>0</v>
      </c>
      <c r="L477" s="1216">
        <f>EAST!L477+WEST!L477+NORTH!L477+SOUTH!L477</f>
        <v>0</v>
      </c>
      <c r="M477" s="1219"/>
      <c r="N477" s="1219"/>
      <c r="O477" s="1220"/>
      <c r="P477" s="1214">
        <f>EAST!P477+WEST!P477+NORTH!P477+SOUTH!P477</f>
        <v>0</v>
      </c>
      <c r="Q477" s="1216">
        <f>EAST!Q477+WEST!Q477+NORTH!Q477+SOUTH!Q477</f>
        <v>0</v>
      </c>
      <c r="R477" s="1214">
        <f>EAST!R477+WEST!R477+NORTH!R477+SOUTH!R477</f>
        <v>0</v>
      </c>
      <c r="S477" s="1216">
        <f>EAST!S477+WEST!S477+NORTH!S477+SOUTH!S477</f>
        <v>0</v>
      </c>
      <c r="T477" s="1214"/>
      <c r="U477" s="1216">
        <f>EAST!U477+WEST!U477+NORTH!U477+SOUTH!U477</f>
        <v>0</v>
      </c>
      <c r="V477" s="1219"/>
      <c r="W477" s="1219"/>
      <c r="X477" s="1220"/>
      <c r="Y477" s="1211">
        <f>EAST!Y477+WEST!Y477+NORTH!Y477+SOUTH!Y477</f>
        <v>0</v>
      </c>
      <c r="Z477" s="1204">
        <f>EAST!Z477+WEST!Z477+NORTH!Z477+SOUTH!Z477</f>
        <v>0</v>
      </c>
      <c r="AA477" s="1211">
        <f>EAST!AA477+WEST!AA477+NORTH!AA477+SOUTH!AA477</f>
        <v>0</v>
      </c>
      <c r="AB477" s="1204">
        <f>EAST!AB477+WEST!AB477+NORTH!AB477+SOUTH!AB477</f>
        <v>0</v>
      </c>
      <c r="AC477" s="1218"/>
      <c r="AD477" s="1197" t="b">
        <f t="shared" si="276"/>
        <v>1</v>
      </c>
      <c r="AE477" s="1197" t="b">
        <f t="shared" si="277"/>
        <v>1</v>
      </c>
    </row>
    <row r="478" spans="1:31" ht="39">
      <c r="A478" s="1274">
        <f t="shared" ref="A478:A485" si="279">+A477+0.01</f>
        <v>26.48</v>
      </c>
      <c r="B478" s="1221" t="s">
        <v>275</v>
      </c>
      <c r="C478" s="1214">
        <f>SUM(EAST:SOUTH!C478)</f>
        <v>0</v>
      </c>
      <c r="D478" s="1215">
        <f>SUM(EAST:SOUTH!D478)</f>
        <v>0</v>
      </c>
      <c r="E478" s="1214">
        <f>SUM(EAST:SOUTH!E478)</f>
        <v>0</v>
      </c>
      <c r="F478" s="1216">
        <f>SUM(EAST:SOUTH!F478)</f>
        <v>0</v>
      </c>
      <c r="G478" s="1217"/>
      <c r="H478" s="1217"/>
      <c r="I478" s="1214">
        <f t="shared" si="274"/>
        <v>0</v>
      </c>
      <c r="J478" s="1216">
        <f t="shared" si="275"/>
        <v>0</v>
      </c>
      <c r="K478" s="1214">
        <f>EAST!K478+WEST!K478+NORTH!K478+SOUTH!K478</f>
        <v>0</v>
      </c>
      <c r="L478" s="1216">
        <f>EAST!L478+WEST!L478+NORTH!L478+SOUTH!L478</f>
        <v>0</v>
      </c>
      <c r="M478" s="1219"/>
      <c r="N478" s="1219"/>
      <c r="O478" s="1220"/>
      <c r="P478" s="1214">
        <f>EAST!P478+WEST!P478+NORTH!P478+SOUTH!P478</f>
        <v>0</v>
      </c>
      <c r="Q478" s="1216">
        <f>EAST!Q478+WEST!Q478+NORTH!Q478+SOUTH!Q478</f>
        <v>0</v>
      </c>
      <c r="R478" s="1214">
        <f>EAST!R478+WEST!R478+NORTH!R478+SOUTH!R478</f>
        <v>0</v>
      </c>
      <c r="S478" s="1216">
        <f>EAST!S478+WEST!S478+NORTH!S478+SOUTH!S478</f>
        <v>0</v>
      </c>
      <c r="T478" s="1214"/>
      <c r="U478" s="1216">
        <f>EAST!U478+WEST!U478+NORTH!U478+SOUTH!U478</f>
        <v>0</v>
      </c>
      <c r="V478" s="1219"/>
      <c r="W478" s="1219"/>
      <c r="X478" s="1220"/>
      <c r="Y478" s="1211">
        <f>EAST!Y478+WEST!Y478+NORTH!Y478+SOUTH!Y478</f>
        <v>0</v>
      </c>
      <c r="Z478" s="1204">
        <f>EAST!Z478+WEST!Z478+NORTH!Z478+SOUTH!Z478</f>
        <v>0</v>
      </c>
      <c r="AA478" s="1211">
        <f>EAST!AA478+WEST!AA478+NORTH!AA478+SOUTH!AA478</f>
        <v>0</v>
      </c>
      <c r="AB478" s="1204">
        <f>EAST!AB478+WEST!AB478+NORTH!AB478+SOUTH!AB478</f>
        <v>0</v>
      </c>
      <c r="AC478" s="1218"/>
      <c r="AD478" s="1197" t="b">
        <f t="shared" si="276"/>
        <v>1</v>
      </c>
      <c r="AE478" s="1197" t="b">
        <f t="shared" si="277"/>
        <v>1</v>
      </c>
    </row>
    <row r="479" spans="1:31">
      <c r="A479" s="1274">
        <f t="shared" si="279"/>
        <v>26.490000000000002</v>
      </c>
      <c r="B479" s="1221" t="s">
        <v>122</v>
      </c>
      <c r="C479" s="1214">
        <f>SUM(EAST:SOUTH!C479)</f>
        <v>0</v>
      </c>
      <c r="D479" s="1215">
        <f>SUM(EAST:SOUTH!D479)</f>
        <v>0</v>
      </c>
      <c r="E479" s="1214">
        <f>SUM(EAST:SOUTH!E479)</f>
        <v>0</v>
      </c>
      <c r="F479" s="1216">
        <f>SUM(EAST:SOUTH!F479)</f>
        <v>0</v>
      </c>
      <c r="G479" s="1217"/>
      <c r="H479" s="1217"/>
      <c r="I479" s="1214">
        <f t="shared" si="274"/>
        <v>0</v>
      </c>
      <c r="J479" s="1216">
        <f t="shared" si="275"/>
        <v>0</v>
      </c>
      <c r="K479" s="1214">
        <f>EAST!K479+WEST!K479+NORTH!K479+SOUTH!K479</f>
        <v>0</v>
      </c>
      <c r="L479" s="1216">
        <f>EAST!L479+WEST!L479+NORTH!L479+SOUTH!L479</f>
        <v>0</v>
      </c>
      <c r="M479" s="1219"/>
      <c r="N479" s="1219"/>
      <c r="O479" s="1220"/>
      <c r="P479" s="1214">
        <f>EAST!P479+WEST!P479+NORTH!P479+SOUTH!P479</f>
        <v>0</v>
      </c>
      <c r="Q479" s="1216">
        <f>EAST!Q479+WEST!Q479+NORTH!Q479+SOUTH!Q479</f>
        <v>0</v>
      </c>
      <c r="R479" s="1214">
        <f>EAST!R479+WEST!R479+NORTH!R479+SOUTH!R479</f>
        <v>0</v>
      </c>
      <c r="S479" s="1216">
        <f>EAST!S479+WEST!S479+NORTH!S479+SOUTH!S479</f>
        <v>0</v>
      </c>
      <c r="T479" s="1214"/>
      <c r="U479" s="1216">
        <f>EAST!U479+WEST!U479+NORTH!U479+SOUTH!U479</f>
        <v>0</v>
      </c>
      <c r="V479" s="1219"/>
      <c r="W479" s="1219"/>
      <c r="X479" s="1220"/>
      <c r="Y479" s="1211">
        <f>EAST!Y479+WEST!Y479+NORTH!Y479+SOUTH!Y479</f>
        <v>0</v>
      </c>
      <c r="Z479" s="1204">
        <f>EAST!Z479+WEST!Z479+NORTH!Z479+SOUTH!Z479</f>
        <v>0</v>
      </c>
      <c r="AA479" s="1211">
        <f>EAST!AA479+WEST!AA479+NORTH!AA479+SOUTH!AA479</f>
        <v>0</v>
      </c>
      <c r="AB479" s="1204">
        <f>EAST!AB479+WEST!AB479+NORTH!AB479+SOUTH!AB479</f>
        <v>0</v>
      </c>
      <c r="AC479" s="1218"/>
      <c r="AD479" s="1197" t="b">
        <f t="shared" si="276"/>
        <v>1</v>
      </c>
      <c r="AE479" s="1197" t="b">
        <f t="shared" si="277"/>
        <v>1</v>
      </c>
    </row>
    <row r="480" spans="1:31">
      <c r="A480" s="1274">
        <f t="shared" si="279"/>
        <v>26.500000000000004</v>
      </c>
      <c r="B480" s="1221" t="s">
        <v>326</v>
      </c>
      <c r="C480" s="1214">
        <f>SUM(EAST:SOUTH!C480)</f>
        <v>0</v>
      </c>
      <c r="D480" s="1215">
        <f>SUM(EAST:SOUTH!D480)</f>
        <v>0</v>
      </c>
      <c r="E480" s="1214">
        <f>SUM(EAST:SOUTH!E480)</f>
        <v>0</v>
      </c>
      <c r="F480" s="1216">
        <f>SUM(EAST:SOUTH!F480)</f>
        <v>0</v>
      </c>
      <c r="G480" s="1217"/>
      <c r="H480" s="1217"/>
      <c r="I480" s="1214">
        <f t="shared" si="274"/>
        <v>0</v>
      </c>
      <c r="J480" s="1216">
        <f t="shared" si="275"/>
        <v>0</v>
      </c>
      <c r="K480" s="1214">
        <f>EAST!K480+WEST!K480+NORTH!K480+SOUTH!K480</f>
        <v>0</v>
      </c>
      <c r="L480" s="1216">
        <f>EAST!L480+WEST!L480+NORTH!L480+SOUTH!L480</f>
        <v>0</v>
      </c>
      <c r="M480" s="1219"/>
      <c r="N480" s="1219"/>
      <c r="O480" s="1220"/>
      <c r="P480" s="1214">
        <f>EAST!P480+WEST!P480+NORTH!P480+SOUTH!P480</f>
        <v>0</v>
      </c>
      <c r="Q480" s="1216">
        <f>EAST!Q480+WEST!Q480+NORTH!Q480+SOUTH!Q480</f>
        <v>0</v>
      </c>
      <c r="R480" s="1214">
        <f>EAST!R480+WEST!R480+NORTH!R480+SOUTH!R480</f>
        <v>0</v>
      </c>
      <c r="S480" s="1216">
        <f>EAST!S480+WEST!S480+NORTH!S480+SOUTH!S480</f>
        <v>0</v>
      </c>
      <c r="T480" s="1214"/>
      <c r="U480" s="1216">
        <f>EAST!U480+WEST!U480+NORTH!U480+SOUTH!U480</f>
        <v>0</v>
      </c>
      <c r="V480" s="1219"/>
      <c r="W480" s="1219"/>
      <c r="X480" s="1220"/>
      <c r="Y480" s="1211">
        <f>EAST!Y480+WEST!Y480+NORTH!Y480+SOUTH!Y480</f>
        <v>0</v>
      </c>
      <c r="Z480" s="1204">
        <f>EAST!Z480+WEST!Z480+NORTH!Z480+SOUTH!Z480</f>
        <v>0</v>
      </c>
      <c r="AA480" s="1211">
        <f>EAST!AA480+WEST!AA480+NORTH!AA480+SOUTH!AA480</f>
        <v>0</v>
      </c>
      <c r="AB480" s="1204">
        <f>EAST!AB480+WEST!AB480+NORTH!AB480+SOUTH!AB480</f>
        <v>0</v>
      </c>
      <c r="AC480" s="1218"/>
      <c r="AD480" s="1197" t="b">
        <f t="shared" si="276"/>
        <v>1</v>
      </c>
      <c r="AE480" s="1197" t="b">
        <f t="shared" si="277"/>
        <v>1</v>
      </c>
    </row>
    <row r="481" spans="1:31">
      <c r="A481" s="1274">
        <f t="shared" si="279"/>
        <v>26.510000000000005</v>
      </c>
      <c r="B481" s="1221" t="s">
        <v>325</v>
      </c>
      <c r="C481" s="1214">
        <f>SUM(EAST:SOUTH!C481)</f>
        <v>0</v>
      </c>
      <c r="D481" s="1215">
        <f>SUM(EAST:SOUTH!D481)</f>
        <v>0</v>
      </c>
      <c r="E481" s="1214">
        <f>SUM(EAST:SOUTH!E481)</f>
        <v>0</v>
      </c>
      <c r="F481" s="1216">
        <f>SUM(EAST:SOUTH!F481)</f>
        <v>0</v>
      </c>
      <c r="G481" s="1217"/>
      <c r="H481" s="1217"/>
      <c r="I481" s="1214">
        <f t="shared" si="274"/>
        <v>0</v>
      </c>
      <c r="J481" s="1216">
        <f t="shared" si="275"/>
        <v>0</v>
      </c>
      <c r="K481" s="1214">
        <f>EAST!K481+WEST!K481+NORTH!K481+SOUTH!K481</f>
        <v>0</v>
      </c>
      <c r="L481" s="1216">
        <f>EAST!L481+WEST!L481+NORTH!L481+SOUTH!L481</f>
        <v>0</v>
      </c>
      <c r="M481" s="1219"/>
      <c r="N481" s="1219"/>
      <c r="O481" s="1220"/>
      <c r="P481" s="1214">
        <f>EAST!P481+WEST!P481+NORTH!P481+SOUTH!P481</f>
        <v>0</v>
      </c>
      <c r="Q481" s="1216">
        <f>EAST!Q481+WEST!Q481+NORTH!Q481+SOUTH!Q481</f>
        <v>0</v>
      </c>
      <c r="R481" s="1214">
        <f>EAST!R481+WEST!R481+NORTH!R481+SOUTH!R481</f>
        <v>0</v>
      </c>
      <c r="S481" s="1216">
        <f>EAST!S481+WEST!S481+NORTH!S481+SOUTH!S481</f>
        <v>0</v>
      </c>
      <c r="T481" s="1214"/>
      <c r="U481" s="1216">
        <f>EAST!U481+WEST!U481+NORTH!U481+SOUTH!U481</f>
        <v>0</v>
      </c>
      <c r="V481" s="1219"/>
      <c r="W481" s="1219"/>
      <c r="X481" s="1220"/>
      <c r="Y481" s="1211">
        <f>EAST!Y481+WEST!Y481+NORTH!Y481+SOUTH!Y481</f>
        <v>0</v>
      </c>
      <c r="Z481" s="1204">
        <f>EAST!Z481+WEST!Z481+NORTH!Z481+SOUTH!Z481</f>
        <v>0</v>
      </c>
      <c r="AA481" s="1211">
        <f>EAST!AA481+WEST!AA481+NORTH!AA481+SOUTH!AA481</f>
        <v>0</v>
      </c>
      <c r="AB481" s="1204">
        <f>EAST!AB481+WEST!AB481+NORTH!AB481+SOUTH!AB481</f>
        <v>0</v>
      </c>
      <c r="AC481" s="1218"/>
      <c r="AD481" s="1197" t="b">
        <f t="shared" si="276"/>
        <v>1</v>
      </c>
      <c r="AE481" s="1197" t="b">
        <f t="shared" si="277"/>
        <v>1</v>
      </c>
    </row>
    <row r="482" spans="1:31" ht="39">
      <c r="A482" s="1274">
        <f t="shared" si="279"/>
        <v>26.520000000000007</v>
      </c>
      <c r="B482" s="1221" t="s">
        <v>164</v>
      </c>
      <c r="C482" s="1214">
        <f>SUM(EAST:SOUTH!C482)</f>
        <v>0</v>
      </c>
      <c r="D482" s="1215">
        <f>SUM(EAST:SOUTH!D482)</f>
        <v>0</v>
      </c>
      <c r="E482" s="1214">
        <f>SUM(EAST:SOUTH!E482)</f>
        <v>0</v>
      </c>
      <c r="F482" s="1216">
        <f>SUM(EAST:SOUTH!F482)</f>
        <v>0</v>
      </c>
      <c r="G482" s="1217"/>
      <c r="H482" s="1217"/>
      <c r="I482" s="1214">
        <f t="shared" si="274"/>
        <v>0</v>
      </c>
      <c r="J482" s="1216">
        <f t="shared" si="275"/>
        <v>0</v>
      </c>
      <c r="K482" s="1214">
        <f>EAST!K482+WEST!K482+NORTH!K482+SOUTH!K482</f>
        <v>0</v>
      </c>
      <c r="L482" s="1216">
        <f>EAST!L482+WEST!L482+NORTH!L482+SOUTH!L482</f>
        <v>0</v>
      </c>
      <c r="M482" s="1219"/>
      <c r="N482" s="1219"/>
      <c r="O482" s="1220">
        <v>2.5</v>
      </c>
      <c r="P482" s="1214">
        <f>EAST!P482+WEST!P482+NORTH!P482+SOUTH!P482</f>
        <v>0</v>
      </c>
      <c r="Q482" s="1216">
        <f>EAST!Q482+WEST!Q482+NORTH!Q482+SOUTH!Q482</f>
        <v>0</v>
      </c>
      <c r="R482" s="1214">
        <f>EAST!R482+WEST!R482+NORTH!R482+SOUTH!R482</f>
        <v>0</v>
      </c>
      <c r="S482" s="1216">
        <f>EAST!S482+WEST!S482+NORTH!S482+SOUTH!S482</f>
        <v>0</v>
      </c>
      <c r="T482" s="1214"/>
      <c r="U482" s="1216">
        <f>EAST!U482+WEST!U482+NORTH!U482+SOUTH!U482</f>
        <v>0</v>
      </c>
      <c r="V482" s="1219"/>
      <c r="W482" s="1219"/>
      <c r="X482" s="1220">
        <v>2.5</v>
      </c>
      <c r="Y482" s="1211">
        <f>EAST!Y482+WEST!Y482+NORTH!Y482+SOUTH!Y482</f>
        <v>0</v>
      </c>
      <c r="Z482" s="1204">
        <f>EAST!Z482+WEST!Z482+NORTH!Z482+SOUTH!Z482</f>
        <v>0</v>
      </c>
      <c r="AA482" s="1211">
        <f>EAST!AA482+WEST!AA482+NORTH!AA482+SOUTH!AA482</f>
        <v>0</v>
      </c>
      <c r="AB482" s="1204">
        <f>EAST!AB482+WEST!AB482+NORTH!AB482+SOUTH!AB482</f>
        <v>0</v>
      </c>
      <c r="AC482" s="1218"/>
      <c r="AD482" s="1197" t="b">
        <f t="shared" si="276"/>
        <v>1</v>
      </c>
      <c r="AE482" s="1197" t="b">
        <f t="shared" si="277"/>
        <v>1</v>
      </c>
    </row>
    <row r="483" spans="1:31" ht="39">
      <c r="A483" s="1274">
        <f t="shared" si="279"/>
        <v>26.530000000000008</v>
      </c>
      <c r="B483" s="1221" t="s">
        <v>15</v>
      </c>
      <c r="C483" s="1214">
        <f>SUM(EAST:SOUTH!C483)</f>
        <v>0</v>
      </c>
      <c r="D483" s="1215">
        <f>SUM(EAST:SOUTH!D483)</f>
        <v>0</v>
      </c>
      <c r="E483" s="1214">
        <f>SUM(EAST:SOUTH!E483)</f>
        <v>0</v>
      </c>
      <c r="F483" s="1216">
        <f>SUM(EAST:SOUTH!F483)</f>
        <v>0</v>
      </c>
      <c r="G483" s="1217"/>
      <c r="H483" s="1217"/>
      <c r="I483" s="1214">
        <f t="shared" si="274"/>
        <v>0</v>
      </c>
      <c r="J483" s="1216">
        <f t="shared" si="275"/>
        <v>0</v>
      </c>
      <c r="K483" s="1214">
        <f>EAST!K483+WEST!K483+NORTH!K483+SOUTH!K483</f>
        <v>0</v>
      </c>
      <c r="L483" s="1216">
        <f>EAST!L483+WEST!L483+NORTH!L483+SOUTH!L483</f>
        <v>0</v>
      </c>
      <c r="M483" s="1219"/>
      <c r="N483" s="1219"/>
      <c r="O483" s="1220">
        <v>3</v>
      </c>
      <c r="P483" s="1214">
        <f>EAST!P483+WEST!P483+NORTH!P483+SOUTH!P483</f>
        <v>0</v>
      </c>
      <c r="Q483" s="1216">
        <f>EAST!Q483+WEST!Q483+NORTH!Q483+SOUTH!Q483</f>
        <v>0</v>
      </c>
      <c r="R483" s="1214">
        <f>EAST!R483+WEST!R483+NORTH!R483+SOUTH!R483</f>
        <v>0</v>
      </c>
      <c r="S483" s="1216">
        <f>EAST!S483+WEST!S483+NORTH!S483+SOUTH!S483</f>
        <v>0</v>
      </c>
      <c r="T483" s="1214"/>
      <c r="U483" s="1216">
        <f>EAST!U483+WEST!U483+NORTH!U483+SOUTH!U483</f>
        <v>0</v>
      </c>
      <c r="V483" s="1219"/>
      <c r="W483" s="1219"/>
      <c r="X483" s="1220">
        <v>3</v>
      </c>
      <c r="Y483" s="1211">
        <f>EAST!Y483+WEST!Y483+NORTH!Y483+SOUTH!Y483</f>
        <v>0</v>
      </c>
      <c r="Z483" s="1204">
        <f>EAST!Z483+WEST!Z483+NORTH!Z483+SOUTH!Z483</f>
        <v>0</v>
      </c>
      <c r="AA483" s="1211">
        <f>EAST!AA483+WEST!AA483+NORTH!AA483+SOUTH!AA483</f>
        <v>0</v>
      </c>
      <c r="AB483" s="1204">
        <f>EAST!AB483+WEST!AB483+NORTH!AB483+SOUTH!AB483</f>
        <v>0</v>
      </c>
      <c r="AC483" s="1218"/>
      <c r="AD483" s="1197" t="b">
        <f t="shared" si="276"/>
        <v>1</v>
      </c>
      <c r="AE483" s="1197" t="b">
        <f t="shared" si="277"/>
        <v>1</v>
      </c>
    </row>
    <row r="484" spans="1:31">
      <c r="A484" s="1274">
        <f t="shared" si="279"/>
        <v>26.54000000000001</v>
      </c>
      <c r="B484" s="1221" t="s">
        <v>282</v>
      </c>
      <c r="C484" s="1214">
        <f>SUM(EAST:SOUTH!C484)</f>
        <v>0</v>
      </c>
      <c r="D484" s="1215">
        <f>SUM(EAST:SOUTH!D484)</f>
        <v>0</v>
      </c>
      <c r="E484" s="1214">
        <f>SUM(EAST:SOUTH!E484)</f>
        <v>0</v>
      </c>
      <c r="F484" s="1216">
        <f>SUM(EAST:SOUTH!F484)</f>
        <v>0</v>
      </c>
      <c r="G484" s="1217"/>
      <c r="H484" s="1217"/>
      <c r="I484" s="1214">
        <f t="shared" si="274"/>
        <v>0</v>
      </c>
      <c r="J484" s="1216">
        <f t="shared" si="275"/>
        <v>0</v>
      </c>
      <c r="K484" s="1214">
        <f>EAST!K484+WEST!K484+NORTH!K484+SOUTH!K484</f>
        <v>0</v>
      </c>
      <c r="L484" s="1216">
        <f>EAST!L484+WEST!L484+NORTH!L484+SOUTH!L484</f>
        <v>0</v>
      </c>
      <c r="M484" s="1219"/>
      <c r="N484" s="1219"/>
      <c r="O484" s="1220">
        <v>0.375</v>
      </c>
      <c r="P484" s="1214">
        <f>EAST!P484+WEST!P484+NORTH!P484+SOUTH!P484</f>
        <v>0</v>
      </c>
      <c r="Q484" s="1216">
        <f>EAST!Q484+WEST!Q484+NORTH!Q484+SOUTH!Q484</f>
        <v>0</v>
      </c>
      <c r="R484" s="1214">
        <f>EAST!R484+WEST!R484+NORTH!R484+SOUTH!R484</f>
        <v>0</v>
      </c>
      <c r="S484" s="1216">
        <f>EAST!S484+WEST!S484+NORTH!S484+SOUTH!S484</f>
        <v>0</v>
      </c>
      <c r="T484" s="1214"/>
      <c r="U484" s="1216">
        <f>EAST!U484+WEST!U484+NORTH!U484+SOUTH!U484</f>
        <v>0</v>
      </c>
      <c r="V484" s="1219"/>
      <c r="W484" s="1219"/>
      <c r="X484" s="1220">
        <v>0.375</v>
      </c>
      <c r="Y484" s="1211">
        <f>EAST!Y484+WEST!Y484+NORTH!Y484+SOUTH!Y484</f>
        <v>0</v>
      </c>
      <c r="Z484" s="1204">
        <f>EAST!Z484+WEST!Z484+NORTH!Z484+SOUTH!Z484</f>
        <v>0</v>
      </c>
      <c r="AA484" s="1211">
        <f>EAST!AA484+WEST!AA484+NORTH!AA484+SOUTH!AA484</f>
        <v>0</v>
      </c>
      <c r="AB484" s="1204">
        <f>EAST!AB484+WEST!AB484+NORTH!AB484+SOUTH!AB484</f>
        <v>0</v>
      </c>
      <c r="AC484" s="1218"/>
      <c r="AD484" s="1197" t="b">
        <f t="shared" si="276"/>
        <v>1</v>
      </c>
      <c r="AE484" s="1197" t="b">
        <f t="shared" si="277"/>
        <v>1</v>
      </c>
    </row>
    <row r="485" spans="1:31" ht="39">
      <c r="A485" s="1274">
        <f t="shared" si="279"/>
        <v>26.550000000000011</v>
      </c>
      <c r="B485" s="1221" t="s">
        <v>157</v>
      </c>
      <c r="C485" s="1214">
        <f>SUM(EAST:SOUTH!C485)</f>
        <v>0</v>
      </c>
      <c r="D485" s="1215">
        <f>SUM(EAST:SOUTH!D485)</f>
        <v>0</v>
      </c>
      <c r="E485" s="1214">
        <f>SUM(EAST:SOUTH!E485)</f>
        <v>0</v>
      </c>
      <c r="F485" s="1216">
        <f>SUM(EAST:SOUTH!F485)</f>
        <v>0</v>
      </c>
      <c r="G485" s="1217"/>
      <c r="H485" s="1217"/>
      <c r="I485" s="1214">
        <f t="shared" si="274"/>
        <v>0</v>
      </c>
      <c r="J485" s="1216">
        <f t="shared" si="275"/>
        <v>0</v>
      </c>
      <c r="K485" s="1214">
        <f>EAST!K485+WEST!K485+NORTH!K485+SOUTH!K485</f>
        <v>0</v>
      </c>
      <c r="L485" s="1216">
        <f>EAST!L485+WEST!L485+NORTH!L485+SOUTH!L485</f>
        <v>0</v>
      </c>
      <c r="M485" s="1219"/>
      <c r="N485" s="1219"/>
      <c r="O485" s="1220"/>
      <c r="P485" s="1214">
        <f>EAST!P485+WEST!P485+NORTH!P485+SOUTH!P485</f>
        <v>0</v>
      </c>
      <c r="Q485" s="1216">
        <f>EAST!Q485+WEST!Q485+NORTH!Q485+SOUTH!Q485</f>
        <v>0</v>
      </c>
      <c r="R485" s="1214">
        <f>EAST!R485+WEST!R485+NORTH!R485+SOUTH!R485</f>
        <v>0</v>
      </c>
      <c r="S485" s="1216">
        <f>EAST!S485+WEST!S485+NORTH!S485+SOUTH!S485</f>
        <v>0</v>
      </c>
      <c r="T485" s="1214"/>
      <c r="U485" s="1216">
        <f>EAST!U485+WEST!U485+NORTH!U485+SOUTH!U485</f>
        <v>0</v>
      </c>
      <c r="V485" s="1219"/>
      <c r="W485" s="1219"/>
      <c r="X485" s="1220"/>
      <c r="Y485" s="1211">
        <f>EAST!Y485+WEST!Y485+NORTH!Y485+SOUTH!Y485</f>
        <v>0</v>
      </c>
      <c r="Z485" s="1204">
        <f>EAST!Z485+WEST!Z485+NORTH!Z485+SOUTH!Z485</f>
        <v>0</v>
      </c>
      <c r="AA485" s="1211">
        <f>EAST!AA485+WEST!AA485+NORTH!AA485+SOUTH!AA485</f>
        <v>0</v>
      </c>
      <c r="AB485" s="1204">
        <f>EAST!AB485+WEST!AB485+NORTH!AB485+SOUTH!AB485</f>
        <v>0</v>
      </c>
      <c r="AC485" s="1218"/>
      <c r="AD485" s="1197" t="b">
        <f t="shared" si="276"/>
        <v>1</v>
      </c>
      <c r="AE485" s="1197" t="b">
        <f t="shared" si="277"/>
        <v>1</v>
      </c>
    </row>
    <row r="486" spans="1:31" ht="39">
      <c r="A486" s="1204"/>
      <c r="B486" s="1241" t="s">
        <v>192</v>
      </c>
      <c r="C486" s="1214">
        <f>SUM(EAST:SOUTH!C486)</f>
        <v>0</v>
      </c>
      <c r="D486" s="1215">
        <f>SUM(EAST:SOUTH!D486)</f>
        <v>0</v>
      </c>
      <c r="E486" s="1214">
        <f>SUM(EAST:SOUTH!E486)</f>
        <v>0</v>
      </c>
      <c r="F486" s="1216">
        <f>SUM(EAST:SOUTH!F486)</f>
        <v>0</v>
      </c>
      <c r="G486" s="1217"/>
      <c r="H486" s="1217"/>
      <c r="I486" s="1214">
        <f t="shared" si="274"/>
        <v>0</v>
      </c>
      <c r="J486" s="1216">
        <f t="shared" si="275"/>
        <v>0</v>
      </c>
      <c r="K486" s="1214">
        <f>EAST!K486+WEST!K486+NORTH!K486+SOUTH!K486</f>
        <v>0</v>
      </c>
      <c r="L486" s="1216">
        <f>EAST!L486+WEST!L486+NORTH!L486+SOUTH!L486</f>
        <v>0</v>
      </c>
      <c r="M486" s="1208"/>
      <c r="N486" s="1208"/>
      <c r="O486" s="1202"/>
      <c r="P486" s="1214">
        <f>EAST!P486+WEST!P486+NORTH!P486+SOUTH!P486</f>
        <v>0</v>
      </c>
      <c r="Q486" s="1216">
        <f>EAST!Q486+WEST!Q486+NORTH!Q486+SOUTH!Q486</f>
        <v>0</v>
      </c>
      <c r="R486" s="1214">
        <f>EAST!R486+WEST!R486+NORTH!R486+SOUTH!R486</f>
        <v>0</v>
      </c>
      <c r="S486" s="1216">
        <f>EAST!S486+WEST!S486+NORTH!S486+SOUTH!S486</f>
        <v>0</v>
      </c>
      <c r="T486" s="1214"/>
      <c r="U486" s="1216">
        <f>EAST!U486+WEST!U486+NORTH!U486+SOUTH!U486</f>
        <v>0</v>
      </c>
      <c r="V486" s="1208"/>
      <c r="W486" s="1208"/>
      <c r="X486" s="1202"/>
      <c r="Y486" s="1211">
        <f>EAST!Y486+WEST!Y486+NORTH!Y486+SOUTH!Y486</f>
        <v>0</v>
      </c>
      <c r="Z486" s="1204">
        <f>EAST!Z486+WEST!Z486+NORTH!Z486+SOUTH!Z486</f>
        <v>0</v>
      </c>
      <c r="AA486" s="1211">
        <f>EAST!AA486+WEST!AA486+NORTH!AA486+SOUTH!AA486</f>
        <v>0</v>
      </c>
      <c r="AB486" s="1204">
        <f>EAST!AB486+WEST!AB486+NORTH!AB486+SOUTH!AB486</f>
        <v>0</v>
      </c>
      <c r="AC486" s="1218"/>
      <c r="AD486" s="1197" t="b">
        <f t="shared" si="276"/>
        <v>1</v>
      </c>
      <c r="AE486" s="1197" t="b">
        <f t="shared" si="277"/>
        <v>1</v>
      </c>
    </row>
    <row r="487" spans="1:31">
      <c r="A487" s="1277"/>
      <c r="B487" s="1205" t="s">
        <v>193</v>
      </c>
      <c r="C487" s="1214">
        <f>SUM(EAST:SOUTH!C487)</f>
        <v>0</v>
      </c>
      <c r="D487" s="1215">
        <f>SUM(EAST:SOUTH!D487)</f>
        <v>0</v>
      </c>
      <c r="E487" s="1214">
        <f>SUM(EAST:SOUTH!E487)</f>
        <v>0</v>
      </c>
      <c r="F487" s="1216">
        <f>SUM(EAST:SOUTH!F487)</f>
        <v>0</v>
      </c>
      <c r="G487" s="1217"/>
      <c r="H487" s="1217"/>
      <c r="I487" s="1214">
        <f t="shared" si="274"/>
        <v>0</v>
      </c>
      <c r="J487" s="1216">
        <f t="shared" si="275"/>
        <v>0</v>
      </c>
      <c r="K487" s="1214">
        <f>EAST!K487+WEST!K487+NORTH!K487+SOUTH!K487</f>
        <v>0</v>
      </c>
      <c r="L487" s="1216">
        <f>EAST!L487+WEST!L487+NORTH!L487+SOUTH!L487</f>
        <v>0</v>
      </c>
      <c r="M487" s="1208"/>
      <c r="N487" s="1208"/>
      <c r="O487" s="1202"/>
      <c r="P487" s="1214">
        <f>EAST!P487+WEST!P487+NORTH!P487+SOUTH!P487</f>
        <v>0</v>
      </c>
      <c r="Q487" s="1216">
        <f>EAST!Q487+WEST!Q487+NORTH!Q487+SOUTH!Q487</f>
        <v>0</v>
      </c>
      <c r="R487" s="1214">
        <f>EAST!R487+WEST!R487+NORTH!R487+SOUTH!R487</f>
        <v>0</v>
      </c>
      <c r="S487" s="1216">
        <f>EAST!S487+WEST!S487+NORTH!S487+SOUTH!S487</f>
        <v>0</v>
      </c>
      <c r="T487" s="1214"/>
      <c r="U487" s="1216">
        <f>EAST!U487+WEST!U487+NORTH!U487+SOUTH!U487</f>
        <v>0</v>
      </c>
      <c r="V487" s="1208"/>
      <c r="W487" s="1208"/>
      <c r="X487" s="1202"/>
      <c r="Y487" s="1211">
        <f>EAST!Y487+WEST!Y487+NORTH!Y487+SOUTH!Y487</f>
        <v>0</v>
      </c>
      <c r="Z487" s="1204">
        <f>EAST!Z487+WEST!Z487+NORTH!Z487+SOUTH!Z487</f>
        <v>0</v>
      </c>
      <c r="AA487" s="1211">
        <f>EAST!AA487+WEST!AA487+NORTH!AA487+SOUTH!AA487</f>
        <v>0</v>
      </c>
      <c r="AB487" s="1204">
        <f>EAST!AB487+WEST!AB487+NORTH!AB487+SOUTH!AB487</f>
        <v>0</v>
      </c>
      <c r="AC487" s="1218"/>
      <c r="AD487" s="1197" t="b">
        <f t="shared" si="276"/>
        <v>1</v>
      </c>
      <c r="AE487" s="1197" t="b">
        <f t="shared" si="277"/>
        <v>1</v>
      </c>
    </row>
    <row r="488" spans="1:31" ht="39">
      <c r="A488" s="1274">
        <f>+A485+0.01</f>
        <v>26.560000000000013</v>
      </c>
      <c r="B488" s="1232" t="s">
        <v>210</v>
      </c>
      <c r="C488" s="1214">
        <f>SUM(EAST:SOUTH!C488)</f>
        <v>0</v>
      </c>
      <c r="D488" s="1215">
        <f>SUM(EAST:SOUTH!D488)</f>
        <v>0</v>
      </c>
      <c r="E488" s="1214">
        <f>SUM(EAST:SOUTH!E488)</f>
        <v>0</v>
      </c>
      <c r="F488" s="1216">
        <f>SUM(EAST:SOUTH!F488)</f>
        <v>0</v>
      </c>
      <c r="G488" s="1217"/>
      <c r="H488" s="1217"/>
      <c r="I488" s="1214">
        <f t="shared" si="274"/>
        <v>0</v>
      </c>
      <c r="J488" s="1216">
        <f t="shared" si="275"/>
        <v>0</v>
      </c>
      <c r="K488" s="1214">
        <f>EAST!K488+WEST!K488+NORTH!K488+SOUTH!K488</f>
        <v>0</v>
      </c>
      <c r="L488" s="1216">
        <f>EAST!L488+WEST!L488+NORTH!L488+SOUTH!L488</f>
        <v>0</v>
      </c>
      <c r="M488" s="1233"/>
      <c r="N488" s="1233"/>
      <c r="O488" s="1278">
        <v>9</v>
      </c>
      <c r="P488" s="1214">
        <f>EAST!P488+WEST!P488+NORTH!P488+SOUTH!P488</f>
        <v>0</v>
      </c>
      <c r="Q488" s="1216">
        <f>EAST!Q488+WEST!Q488+NORTH!Q488+SOUTH!Q488</f>
        <v>0</v>
      </c>
      <c r="R488" s="1214">
        <f>EAST!R488+WEST!R488+NORTH!R488+SOUTH!R488</f>
        <v>0</v>
      </c>
      <c r="S488" s="1216">
        <f>EAST!S488+WEST!S488+NORTH!S488+SOUTH!S488</f>
        <v>0</v>
      </c>
      <c r="T488" s="1214"/>
      <c r="U488" s="1216">
        <f>EAST!U488+WEST!U488+NORTH!U488+SOUTH!U488</f>
        <v>0</v>
      </c>
      <c r="V488" s="1233"/>
      <c r="W488" s="1233"/>
      <c r="X488" s="1278">
        <v>9</v>
      </c>
      <c r="Y488" s="1211">
        <f>EAST!Y488+WEST!Y488+NORTH!Y488+SOUTH!Y488</f>
        <v>0</v>
      </c>
      <c r="Z488" s="1204">
        <f>EAST!Z488+WEST!Z488+NORTH!Z488+SOUTH!Z488</f>
        <v>0</v>
      </c>
      <c r="AA488" s="1211">
        <f>EAST!AA488+WEST!AA488+NORTH!AA488+SOUTH!AA488</f>
        <v>0</v>
      </c>
      <c r="AB488" s="1204">
        <f>EAST!AB488+WEST!AB488+NORTH!AB488+SOUTH!AB488</f>
        <v>0</v>
      </c>
      <c r="AC488" s="1218"/>
      <c r="AD488" s="1197" t="b">
        <f t="shared" si="276"/>
        <v>1</v>
      </c>
      <c r="AE488" s="1197" t="b">
        <f t="shared" si="277"/>
        <v>1</v>
      </c>
    </row>
    <row r="489" spans="1:31" ht="39">
      <c r="A489" s="1274">
        <f t="shared" ref="A489:A491" si="280">+A488+0.01</f>
        <v>26.570000000000014</v>
      </c>
      <c r="B489" s="1232" t="s">
        <v>211</v>
      </c>
      <c r="C489" s="1214">
        <f>SUM(EAST:SOUTH!C489)</f>
        <v>0</v>
      </c>
      <c r="D489" s="1215">
        <f>SUM(EAST:SOUTH!D489)</f>
        <v>0</v>
      </c>
      <c r="E489" s="1214">
        <f>SUM(EAST:SOUTH!E489)</f>
        <v>0</v>
      </c>
      <c r="F489" s="1216">
        <f>SUM(EAST:SOUTH!F489)</f>
        <v>0</v>
      </c>
      <c r="G489" s="1217"/>
      <c r="H489" s="1217"/>
      <c r="I489" s="1214">
        <f t="shared" si="274"/>
        <v>0</v>
      </c>
      <c r="J489" s="1216">
        <f t="shared" si="275"/>
        <v>0</v>
      </c>
      <c r="K489" s="1214">
        <f>EAST!K489+WEST!K489+NORTH!K489+SOUTH!K489</f>
        <v>0</v>
      </c>
      <c r="L489" s="1216">
        <f>EAST!L489+WEST!L489+NORTH!L489+SOUTH!L489</f>
        <v>0</v>
      </c>
      <c r="M489" s="1233"/>
      <c r="N489" s="1233"/>
      <c r="O489" s="1278">
        <v>0.60000000000000009</v>
      </c>
      <c r="P489" s="1214">
        <f>EAST!P489+WEST!P489+NORTH!P489+SOUTH!P489</f>
        <v>0</v>
      </c>
      <c r="Q489" s="1216">
        <f>EAST!Q489+WEST!Q489+NORTH!Q489+SOUTH!Q489</f>
        <v>0</v>
      </c>
      <c r="R489" s="1214">
        <f>EAST!R489+WEST!R489+NORTH!R489+SOUTH!R489</f>
        <v>0</v>
      </c>
      <c r="S489" s="1216">
        <f>EAST!S489+WEST!S489+NORTH!S489+SOUTH!S489</f>
        <v>0</v>
      </c>
      <c r="T489" s="1214"/>
      <c r="U489" s="1216">
        <f>EAST!U489+WEST!U489+NORTH!U489+SOUTH!U489</f>
        <v>0</v>
      </c>
      <c r="V489" s="1233"/>
      <c r="W489" s="1233"/>
      <c r="X489" s="1278">
        <v>0.60000000000000009</v>
      </c>
      <c r="Y489" s="1211">
        <f>EAST!Y489+WEST!Y489+NORTH!Y489+SOUTH!Y489</f>
        <v>0</v>
      </c>
      <c r="Z489" s="1204">
        <f>EAST!Z489+WEST!Z489+NORTH!Z489+SOUTH!Z489</f>
        <v>0</v>
      </c>
      <c r="AA489" s="1211">
        <f>EAST!AA489+WEST!AA489+NORTH!AA489+SOUTH!AA489</f>
        <v>0</v>
      </c>
      <c r="AB489" s="1204">
        <f>EAST!AB489+WEST!AB489+NORTH!AB489+SOUTH!AB489</f>
        <v>0</v>
      </c>
      <c r="AC489" s="1218"/>
      <c r="AD489" s="1197" t="b">
        <f t="shared" si="276"/>
        <v>1</v>
      </c>
      <c r="AE489" s="1197" t="b">
        <f t="shared" si="277"/>
        <v>1</v>
      </c>
    </row>
    <row r="490" spans="1:31" ht="97.5">
      <c r="A490" s="1274">
        <f t="shared" si="280"/>
        <v>26.580000000000016</v>
      </c>
      <c r="B490" s="1232" t="s">
        <v>212</v>
      </c>
      <c r="C490" s="1214">
        <f>SUM(EAST:SOUTH!C490)</f>
        <v>0</v>
      </c>
      <c r="D490" s="1215">
        <f>SUM(EAST:SOUTH!D490)</f>
        <v>0</v>
      </c>
      <c r="E490" s="1214">
        <f>SUM(EAST:SOUTH!E490)</f>
        <v>0</v>
      </c>
      <c r="F490" s="1216">
        <f>SUM(EAST:SOUTH!F490)</f>
        <v>0</v>
      </c>
      <c r="G490" s="1217"/>
      <c r="H490" s="1217"/>
      <c r="I490" s="1214">
        <f t="shared" si="274"/>
        <v>0</v>
      </c>
      <c r="J490" s="1216">
        <f t="shared" si="275"/>
        <v>0</v>
      </c>
      <c r="K490" s="1214">
        <f>EAST!K490+WEST!K490+NORTH!K490+SOUTH!K490</f>
        <v>0</v>
      </c>
      <c r="L490" s="1216">
        <f>EAST!L490+WEST!L490+NORTH!L490+SOUTH!L490</f>
        <v>0</v>
      </c>
      <c r="M490" s="1233"/>
      <c r="N490" s="1233"/>
      <c r="O490" s="1278">
        <v>0.5</v>
      </c>
      <c r="P490" s="1214">
        <f>EAST!P490+WEST!P490+NORTH!P490+SOUTH!P490</f>
        <v>0</v>
      </c>
      <c r="Q490" s="1216">
        <f>EAST!Q490+WEST!Q490+NORTH!Q490+SOUTH!Q490</f>
        <v>0</v>
      </c>
      <c r="R490" s="1214">
        <f>EAST!R490+WEST!R490+NORTH!R490+SOUTH!R490</f>
        <v>0</v>
      </c>
      <c r="S490" s="1216">
        <f>EAST!S490+WEST!S490+NORTH!S490+SOUTH!S490</f>
        <v>0</v>
      </c>
      <c r="T490" s="1214"/>
      <c r="U490" s="1216">
        <f>EAST!U490+WEST!U490+NORTH!U490+SOUTH!U490</f>
        <v>0</v>
      </c>
      <c r="V490" s="1233"/>
      <c r="W490" s="1233"/>
      <c r="X490" s="1278">
        <v>0.5</v>
      </c>
      <c r="Y490" s="1211">
        <f>EAST!Y490+WEST!Y490+NORTH!Y490+SOUTH!Y490</f>
        <v>0</v>
      </c>
      <c r="Z490" s="1204">
        <f>EAST!Z490+WEST!Z490+NORTH!Z490+SOUTH!Z490</f>
        <v>0</v>
      </c>
      <c r="AA490" s="1211">
        <f>EAST!AA490+WEST!AA490+NORTH!AA490+SOUTH!AA490</f>
        <v>0</v>
      </c>
      <c r="AB490" s="1204">
        <f>EAST!AB490+WEST!AB490+NORTH!AB490+SOUTH!AB490</f>
        <v>0</v>
      </c>
      <c r="AC490" s="1218"/>
      <c r="AD490" s="1197" t="b">
        <f t="shared" si="276"/>
        <v>1</v>
      </c>
      <c r="AE490" s="1197" t="b">
        <f t="shared" si="277"/>
        <v>1</v>
      </c>
    </row>
    <row r="491" spans="1:31">
      <c r="A491" s="1274">
        <f t="shared" si="280"/>
        <v>26.590000000000018</v>
      </c>
      <c r="B491" s="1232" t="s">
        <v>18</v>
      </c>
      <c r="C491" s="1214">
        <f>SUM(EAST:SOUTH!C491)</f>
        <v>0</v>
      </c>
      <c r="D491" s="1215">
        <f>SUM(EAST:SOUTH!D491)</f>
        <v>0</v>
      </c>
      <c r="E491" s="1214">
        <f>SUM(EAST:SOUTH!E491)</f>
        <v>0</v>
      </c>
      <c r="F491" s="1216">
        <f>SUM(EAST:SOUTH!F491)</f>
        <v>0</v>
      </c>
      <c r="G491" s="1217"/>
      <c r="H491" s="1217"/>
      <c r="I491" s="1214">
        <f t="shared" si="274"/>
        <v>0</v>
      </c>
      <c r="J491" s="1216">
        <f t="shared" si="275"/>
        <v>0</v>
      </c>
      <c r="K491" s="1214">
        <f>EAST!K491+WEST!K491+NORTH!K491+SOUTH!K491</f>
        <v>0</v>
      </c>
      <c r="L491" s="1216">
        <f>EAST!L491+WEST!L491+NORTH!L491+SOUTH!L491</f>
        <v>0</v>
      </c>
      <c r="M491" s="1233"/>
      <c r="N491" s="1233"/>
      <c r="O491" s="1234"/>
      <c r="P491" s="1214">
        <f>EAST!P491+WEST!P491+NORTH!P491+SOUTH!P491</f>
        <v>0</v>
      </c>
      <c r="Q491" s="1216">
        <f>EAST!Q491+WEST!Q491+NORTH!Q491+SOUTH!Q491</f>
        <v>0</v>
      </c>
      <c r="R491" s="1214">
        <f>EAST!R491+WEST!R491+NORTH!R491+SOUTH!R491</f>
        <v>0</v>
      </c>
      <c r="S491" s="1216">
        <f>EAST!S491+WEST!S491+NORTH!S491+SOUTH!S491</f>
        <v>0</v>
      </c>
      <c r="T491" s="1214"/>
      <c r="U491" s="1216">
        <f>EAST!U491+WEST!U491+NORTH!U491+SOUTH!U491</f>
        <v>0</v>
      </c>
      <c r="V491" s="1233"/>
      <c r="W491" s="1233"/>
      <c r="X491" s="1234"/>
      <c r="Y491" s="1211">
        <f>EAST!Y491+WEST!Y491+NORTH!Y491+SOUTH!Y491</f>
        <v>0</v>
      </c>
      <c r="Z491" s="1204">
        <f>EAST!Z491+WEST!Z491+NORTH!Z491+SOUTH!Z491</f>
        <v>0</v>
      </c>
      <c r="AA491" s="1211">
        <f>EAST!AA491+WEST!AA491+NORTH!AA491+SOUTH!AA491</f>
        <v>0</v>
      </c>
      <c r="AB491" s="1204">
        <f>EAST!AB491+WEST!AB491+NORTH!AB491+SOUTH!AB491</f>
        <v>0</v>
      </c>
      <c r="AC491" s="1218"/>
      <c r="AD491" s="1197" t="b">
        <f t="shared" si="276"/>
        <v>1</v>
      </c>
      <c r="AE491" s="1197" t="b">
        <f t="shared" si="277"/>
        <v>1</v>
      </c>
    </row>
    <row r="492" spans="1:31" ht="39">
      <c r="A492" s="1204" t="s">
        <v>19</v>
      </c>
      <c r="B492" s="1221" t="s">
        <v>213</v>
      </c>
      <c r="C492" s="1214">
        <f>SUM(EAST:SOUTH!C492)</f>
        <v>0</v>
      </c>
      <c r="D492" s="1215">
        <f>SUM(EAST:SOUTH!D492)</f>
        <v>0</v>
      </c>
      <c r="E492" s="1214">
        <f>SUM(EAST:SOUTH!E492)</f>
        <v>0</v>
      </c>
      <c r="F492" s="1216">
        <f>SUM(EAST:SOUTH!F492)</f>
        <v>0</v>
      </c>
      <c r="G492" s="1217"/>
      <c r="H492" s="1217"/>
      <c r="I492" s="1214">
        <f t="shared" si="274"/>
        <v>0</v>
      </c>
      <c r="J492" s="1216">
        <f t="shared" si="275"/>
        <v>0</v>
      </c>
      <c r="K492" s="1214">
        <f>EAST!K492+WEST!K492+NORTH!K492+SOUTH!K492</f>
        <v>0</v>
      </c>
      <c r="L492" s="1216">
        <f>EAST!L492+WEST!L492+NORTH!L492+SOUTH!L492</f>
        <v>0</v>
      </c>
      <c r="M492" s="1219"/>
      <c r="N492" s="1219"/>
      <c r="O492" s="1220">
        <v>3</v>
      </c>
      <c r="P492" s="1214">
        <f>EAST!P492+WEST!P492+NORTH!P492+SOUTH!P492</f>
        <v>0</v>
      </c>
      <c r="Q492" s="1216">
        <f>EAST!Q492+WEST!Q492+NORTH!Q492+SOUTH!Q492</f>
        <v>0</v>
      </c>
      <c r="R492" s="1214">
        <f>EAST!R492+WEST!R492+NORTH!R492+SOUTH!R492</f>
        <v>0</v>
      </c>
      <c r="S492" s="1216">
        <f>EAST!S492+WEST!S492+NORTH!S492+SOUTH!S492</f>
        <v>0</v>
      </c>
      <c r="T492" s="1214"/>
      <c r="U492" s="1216">
        <f>EAST!U492+WEST!U492+NORTH!U492+SOUTH!U492</f>
        <v>0</v>
      </c>
      <c r="V492" s="1219"/>
      <c r="W492" s="1219"/>
      <c r="X492" s="1220">
        <v>3</v>
      </c>
      <c r="Y492" s="1211">
        <f>EAST!Y492+WEST!Y492+NORTH!Y492+SOUTH!Y492</f>
        <v>0</v>
      </c>
      <c r="Z492" s="1204">
        <f>EAST!Z492+WEST!Z492+NORTH!Z492+SOUTH!Z492</f>
        <v>0</v>
      </c>
      <c r="AA492" s="1211">
        <f>EAST!AA492+WEST!AA492+NORTH!AA492+SOUTH!AA492</f>
        <v>0</v>
      </c>
      <c r="AB492" s="1204">
        <f>EAST!AB492+WEST!AB492+NORTH!AB492+SOUTH!AB492</f>
        <v>0</v>
      </c>
      <c r="AC492" s="1218"/>
      <c r="AD492" s="1197" t="b">
        <f t="shared" si="276"/>
        <v>1</v>
      </c>
      <c r="AE492" s="1197" t="b">
        <f t="shared" si="277"/>
        <v>1</v>
      </c>
    </row>
    <row r="493" spans="1:31" ht="117">
      <c r="A493" s="1204" t="s">
        <v>20</v>
      </c>
      <c r="B493" s="1221" t="s">
        <v>194</v>
      </c>
      <c r="C493" s="1214">
        <f>SUM(EAST:SOUTH!C493)</f>
        <v>0</v>
      </c>
      <c r="D493" s="1215">
        <f>SUM(EAST:SOUTH!D493)</f>
        <v>0</v>
      </c>
      <c r="E493" s="1214">
        <f>SUM(EAST:SOUTH!E493)</f>
        <v>0</v>
      </c>
      <c r="F493" s="1216">
        <f>SUM(EAST:SOUTH!F493)</f>
        <v>0</v>
      </c>
      <c r="G493" s="1217"/>
      <c r="H493" s="1217"/>
      <c r="I493" s="1214">
        <f t="shared" si="274"/>
        <v>0</v>
      </c>
      <c r="J493" s="1216">
        <f t="shared" si="275"/>
        <v>0</v>
      </c>
      <c r="K493" s="1214">
        <f>EAST!K493+WEST!K493+NORTH!K493+SOUTH!K493</f>
        <v>0</v>
      </c>
      <c r="L493" s="1216">
        <f>EAST!L493+WEST!L493+NORTH!L493+SOUTH!L493</f>
        <v>0</v>
      </c>
      <c r="M493" s="1219"/>
      <c r="N493" s="1219"/>
      <c r="O493" s="1220">
        <v>2.88</v>
      </c>
      <c r="P493" s="1214">
        <f>EAST!P493+WEST!P493+NORTH!P493+SOUTH!P493</f>
        <v>0</v>
      </c>
      <c r="Q493" s="1216">
        <f>EAST!Q493+WEST!Q493+NORTH!Q493+SOUTH!Q493</f>
        <v>0</v>
      </c>
      <c r="R493" s="1214">
        <f>EAST!R493+WEST!R493+NORTH!R493+SOUTH!R493</f>
        <v>0</v>
      </c>
      <c r="S493" s="1216">
        <f>EAST!S493+WEST!S493+NORTH!S493+SOUTH!S493</f>
        <v>0</v>
      </c>
      <c r="T493" s="1214"/>
      <c r="U493" s="1216">
        <f>EAST!U493+WEST!U493+NORTH!U493+SOUTH!U493</f>
        <v>0</v>
      </c>
      <c r="V493" s="1219"/>
      <c r="W493" s="1219"/>
      <c r="X493" s="1220">
        <v>2.88</v>
      </c>
      <c r="Y493" s="1211">
        <f>EAST!Y493+WEST!Y493+NORTH!Y493+SOUTH!Y493</f>
        <v>0</v>
      </c>
      <c r="Z493" s="1204">
        <f>EAST!Z493+WEST!Z493+NORTH!Z493+SOUTH!Z493</f>
        <v>0</v>
      </c>
      <c r="AA493" s="1211">
        <f>EAST!AA493+WEST!AA493+NORTH!AA493+SOUTH!AA493</f>
        <v>0</v>
      </c>
      <c r="AB493" s="1204">
        <f>EAST!AB493+WEST!AB493+NORTH!AB493+SOUTH!AB493</f>
        <v>0</v>
      </c>
      <c r="AC493" s="1218"/>
      <c r="AD493" s="1197" t="b">
        <f t="shared" si="276"/>
        <v>1</v>
      </c>
      <c r="AE493" s="1197" t="b">
        <f t="shared" si="277"/>
        <v>1</v>
      </c>
    </row>
    <row r="494" spans="1:31" ht="39">
      <c r="A494" s="1204" t="s">
        <v>21</v>
      </c>
      <c r="B494" s="1221" t="s">
        <v>195</v>
      </c>
      <c r="C494" s="1214">
        <f>SUM(EAST:SOUTH!C494)</f>
        <v>0</v>
      </c>
      <c r="D494" s="1215">
        <f>SUM(EAST:SOUTH!D494)</f>
        <v>0</v>
      </c>
      <c r="E494" s="1214">
        <f>SUM(EAST:SOUTH!E494)</f>
        <v>0</v>
      </c>
      <c r="F494" s="1216">
        <f>SUM(EAST:SOUTH!F494)</f>
        <v>0</v>
      </c>
      <c r="G494" s="1217"/>
      <c r="H494" s="1217"/>
      <c r="I494" s="1214">
        <f t="shared" si="274"/>
        <v>0</v>
      </c>
      <c r="J494" s="1216">
        <f t="shared" si="275"/>
        <v>0</v>
      </c>
      <c r="K494" s="1214">
        <f>EAST!K494+WEST!K494+NORTH!K494+SOUTH!K494</f>
        <v>0</v>
      </c>
      <c r="L494" s="1216">
        <f>EAST!L494+WEST!L494+NORTH!L494+SOUTH!L494</f>
        <v>0</v>
      </c>
      <c r="M494" s="1219"/>
      <c r="N494" s="1219"/>
      <c r="O494" s="1220">
        <v>1.5</v>
      </c>
      <c r="P494" s="1214">
        <f>EAST!P494+WEST!P494+NORTH!P494+SOUTH!P494</f>
        <v>0</v>
      </c>
      <c r="Q494" s="1216">
        <f>EAST!Q494+WEST!Q494+NORTH!Q494+SOUTH!Q494</f>
        <v>0</v>
      </c>
      <c r="R494" s="1214">
        <f>EAST!R494+WEST!R494+NORTH!R494+SOUTH!R494</f>
        <v>0</v>
      </c>
      <c r="S494" s="1216">
        <f>EAST!S494+WEST!S494+NORTH!S494+SOUTH!S494</f>
        <v>0</v>
      </c>
      <c r="T494" s="1214"/>
      <c r="U494" s="1216">
        <f>EAST!U494+WEST!U494+NORTH!U494+SOUTH!U494</f>
        <v>0</v>
      </c>
      <c r="V494" s="1219"/>
      <c r="W494" s="1219"/>
      <c r="X494" s="1220">
        <v>1.5</v>
      </c>
      <c r="Y494" s="1211">
        <f>EAST!Y494+WEST!Y494+NORTH!Y494+SOUTH!Y494</f>
        <v>0</v>
      </c>
      <c r="Z494" s="1204">
        <f>EAST!Z494+WEST!Z494+NORTH!Z494+SOUTH!Z494</f>
        <v>0</v>
      </c>
      <c r="AA494" s="1211">
        <f>EAST!AA494+WEST!AA494+NORTH!AA494+SOUTH!AA494</f>
        <v>0</v>
      </c>
      <c r="AB494" s="1204">
        <f>EAST!AB494+WEST!AB494+NORTH!AB494+SOUTH!AB494</f>
        <v>0</v>
      </c>
      <c r="AC494" s="1218"/>
      <c r="AD494" s="1197" t="b">
        <f t="shared" si="276"/>
        <v>1</v>
      </c>
      <c r="AE494" s="1197" t="b">
        <f t="shared" si="277"/>
        <v>1</v>
      </c>
    </row>
    <row r="495" spans="1:31" ht="39">
      <c r="A495" s="1204" t="s">
        <v>175</v>
      </c>
      <c r="B495" s="1221" t="s">
        <v>196</v>
      </c>
      <c r="C495" s="1214">
        <f>SUM(EAST:SOUTH!C495)</f>
        <v>0</v>
      </c>
      <c r="D495" s="1215">
        <f>SUM(EAST:SOUTH!D495)</f>
        <v>0</v>
      </c>
      <c r="E495" s="1214">
        <f>SUM(EAST:SOUTH!E495)</f>
        <v>0</v>
      </c>
      <c r="F495" s="1216">
        <f>SUM(EAST:SOUTH!F495)</f>
        <v>0</v>
      </c>
      <c r="G495" s="1217"/>
      <c r="H495" s="1217"/>
      <c r="I495" s="1214">
        <f t="shared" si="274"/>
        <v>0</v>
      </c>
      <c r="J495" s="1216">
        <f t="shared" si="275"/>
        <v>0</v>
      </c>
      <c r="K495" s="1214">
        <f>EAST!K495+WEST!K495+NORTH!K495+SOUTH!K495</f>
        <v>0</v>
      </c>
      <c r="L495" s="1216">
        <f>EAST!L495+WEST!L495+NORTH!L495+SOUTH!L495</f>
        <v>0</v>
      </c>
      <c r="M495" s="1219"/>
      <c r="N495" s="1219"/>
      <c r="O495" s="1220">
        <v>1.2</v>
      </c>
      <c r="P495" s="1214">
        <f>EAST!P495+WEST!P495+NORTH!P495+SOUTH!P495</f>
        <v>0</v>
      </c>
      <c r="Q495" s="1216">
        <f>EAST!Q495+WEST!Q495+NORTH!Q495+SOUTH!Q495</f>
        <v>0</v>
      </c>
      <c r="R495" s="1214">
        <f>EAST!R495+WEST!R495+NORTH!R495+SOUTH!R495</f>
        <v>0</v>
      </c>
      <c r="S495" s="1216">
        <f>EAST!S495+WEST!S495+NORTH!S495+SOUTH!S495</f>
        <v>0</v>
      </c>
      <c r="T495" s="1214"/>
      <c r="U495" s="1216">
        <f>EAST!U495+WEST!U495+NORTH!U495+SOUTH!U495</f>
        <v>0</v>
      </c>
      <c r="V495" s="1219"/>
      <c r="W495" s="1219"/>
      <c r="X495" s="1220">
        <v>1.2</v>
      </c>
      <c r="Y495" s="1211">
        <f>EAST!Y495+WEST!Y495+NORTH!Y495+SOUTH!Y495</f>
        <v>0</v>
      </c>
      <c r="Z495" s="1204">
        <f>EAST!Z495+WEST!Z495+NORTH!Z495+SOUTH!Z495</f>
        <v>0</v>
      </c>
      <c r="AA495" s="1211">
        <f>EAST!AA495+WEST!AA495+NORTH!AA495+SOUTH!AA495</f>
        <v>0</v>
      </c>
      <c r="AB495" s="1204">
        <f>EAST!AB495+WEST!AB495+NORTH!AB495+SOUTH!AB495</f>
        <v>0</v>
      </c>
      <c r="AC495" s="1218"/>
      <c r="AD495" s="1197" t="b">
        <f t="shared" si="276"/>
        <v>1</v>
      </c>
      <c r="AE495" s="1197" t="b">
        <f t="shared" si="277"/>
        <v>1</v>
      </c>
    </row>
    <row r="496" spans="1:31" ht="78">
      <c r="A496" s="1204" t="s">
        <v>177</v>
      </c>
      <c r="B496" s="1221" t="s">
        <v>197</v>
      </c>
      <c r="C496" s="1214">
        <f>SUM(EAST:SOUTH!C496)</f>
        <v>0</v>
      </c>
      <c r="D496" s="1215">
        <f>SUM(EAST:SOUTH!D496)</f>
        <v>0</v>
      </c>
      <c r="E496" s="1214">
        <f>SUM(EAST:SOUTH!E496)</f>
        <v>0</v>
      </c>
      <c r="F496" s="1216">
        <f>SUM(EAST:SOUTH!F496)</f>
        <v>0</v>
      </c>
      <c r="G496" s="1217"/>
      <c r="H496" s="1217"/>
      <c r="I496" s="1214">
        <f t="shared" si="274"/>
        <v>0</v>
      </c>
      <c r="J496" s="1216">
        <f t="shared" si="275"/>
        <v>0</v>
      </c>
      <c r="K496" s="1214">
        <f>EAST!K496+WEST!K496+NORTH!K496+SOUTH!K496</f>
        <v>0</v>
      </c>
      <c r="L496" s="1216">
        <f>EAST!L496+WEST!L496+NORTH!L496+SOUTH!L496</f>
        <v>0</v>
      </c>
      <c r="M496" s="1219"/>
      <c r="N496" s="1219"/>
      <c r="O496" s="1220">
        <v>1.2</v>
      </c>
      <c r="P496" s="1214">
        <f>EAST!P496+WEST!P496+NORTH!P496+SOUTH!P496</f>
        <v>0</v>
      </c>
      <c r="Q496" s="1216">
        <f>EAST!Q496+WEST!Q496+NORTH!Q496+SOUTH!Q496</f>
        <v>0</v>
      </c>
      <c r="R496" s="1214">
        <f>EAST!R496+WEST!R496+NORTH!R496+SOUTH!R496</f>
        <v>0</v>
      </c>
      <c r="S496" s="1216">
        <f>EAST!S496+WEST!S496+NORTH!S496+SOUTH!S496</f>
        <v>0</v>
      </c>
      <c r="T496" s="1214"/>
      <c r="U496" s="1216">
        <f>EAST!U496+WEST!U496+NORTH!U496+SOUTH!U496</f>
        <v>0</v>
      </c>
      <c r="V496" s="1219"/>
      <c r="W496" s="1219"/>
      <c r="X496" s="1220">
        <v>1.2</v>
      </c>
      <c r="Y496" s="1211">
        <f>EAST!Y496+WEST!Y496+NORTH!Y496+SOUTH!Y496</f>
        <v>0</v>
      </c>
      <c r="Z496" s="1204">
        <f>EAST!Z496+WEST!Z496+NORTH!Z496+SOUTH!Z496</f>
        <v>0</v>
      </c>
      <c r="AA496" s="1211">
        <f>EAST!AA496+WEST!AA496+NORTH!AA496+SOUTH!AA496</f>
        <v>0</v>
      </c>
      <c r="AB496" s="1204">
        <f>EAST!AB496+WEST!AB496+NORTH!AB496+SOUTH!AB496</f>
        <v>0</v>
      </c>
      <c r="AC496" s="1218"/>
      <c r="AD496" s="1197" t="b">
        <f t="shared" si="276"/>
        <v>1</v>
      </c>
      <c r="AE496" s="1197" t="b">
        <f t="shared" si="277"/>
        <v>1</v>
      </c>
    </row>
    <row r="497" spans="1:31" ht="78">
      <c r="A497" s="1204" t="s">
        <v>179</v>
      </c>
      <c r="B497" s="1221" t="s">
        <v>224</v>
      </c>
      <c r="C497" s="1214">
        <f>SUM(EAST:SOUTH!C497)</f>
        <v>0</v>
      </c>
      <c r="D497" s="1215">
        <f>SUM(EAST:SOUTH!D497)</f>
        <v>0</v>
      </c>
      <c r="E497" s="1214">
        <f>SUM(EAST:SOUTH!E497)</f>
        <v>0</v>
      </c>
      <c r="F497" s="1216">
        <f>SUM(EAST:SOUTH!F497)</f>
        <v>0</v>
      </c>
      <c r="G497" s="1217"/>
      <c r="H497" s="1217"/>
      <c r="I497" s="1214">
        <f t="shared" si="274"/>
        <v>0</v>
      </c>
      <c r="J497" s="1216">
        <f t="shared" si="275"/>
        <v>0</v>
      </c>
      <c r="K497" s="1214">
        <f>EAST!K497+WEST!K497+NORTH!K497+SOUTH!K497</f>
        <v>0</v>
      </c>
      <c r="L497" s="1216">
        <f>EAST!L497+WEST!L497+NORTH!L497+SOUTH!L497</f>
        <v>0</v>
      </c>
      <c r="M497" s="1219"/>
      <c r="N497" s="1219"/>
      <c r="O497" s="1220">
        <v>1.8</v>
      </c>
      <c r="P497" s="1214">
        <f>EAST!P497+WEST!P497+NORTH!P497+SOUTH!P497</f>
        <v>0</v>
      </c>
      <c r="Q497" s="1216">
        <f>EAST!Q497+WEST!Q497+NORTH!Q497+SOUTH!Q497</f>
        <v>0</v>
      </c>
      <c r="R497" s="1214">
        <f>EAST!R497+WEST!R497+NORTH!R497+SOUTH!R497</f>
        <v>0</v>
      </c>
      <c r="S497" s="1216">
        <f>EAST!S497+WEST!S497+NORTH!S497+SOUTH!S497</f>
        <v>0</v>
      </c>
      <c r="T497" s="1214"/>
      <c r="U497" s="1216">
        <f>EAST!U497+WEST!U497+NORTH!U497+SOUTH!U497</f>
        <v>0</v>
      </c>
      <c r="V497" s="1219"/>
      <c r="W497" s="1219"/>
      <c r="X497" s="1220">
        <v>1.8</v>
      </c>
      <c r="Y497" s="1211">
        <f>EAST!Y497+WEST!Y497+NORTH!Y497+SOUTH!Y497</f>
        <v>0</v>
      </c>
      <c r="Z497" s="1204">
        <f>EAST!Z497+WEST!Z497+NORTH!Z497+SOUTH!Z497</f>
        <v>0</v>
      </c>
      <c r="AA497" s="1211">
        <f>EAST!AA497+WEST!AA497+NORTH!AA497+SOUTH!AA497</f>
        <v>0</v>
      </c>
      <c r="AB497" s="1204">
        <f>EAST!AB497+WEST!AB497+NORTH!AB497+SOUTH!AB497</f>
        <v>0</v>
      </c>
      <c r="AC497" s="1218"/>
      <c r="AD497" s="1197" t="b">
        <f t="shared" si="276"/>
        <v>1</v>
      </c>
      <c r="AE497" s="1197" t="b">
        <f t="shared" si="277"/>
        <v>1</v>
      </c>
    </row>
    <row r="498" spans="1:31" ht="39">
      <c r="A498" s="1274">
        <f>+A491+0.01</f>
        <v>26.600000000000019</v>
      </c>
      <c r="B498" s="1221" t="s">
        <v>198</v>
      </c>
      <c r="C498" s="1214">
        <f>SUM(EAST:SOUTH!C498)</f>
        <v>0</v>
      </c>
      <c r="D498" s="1215">
        <f>SUM(EAST:SOUTH!D498)</f>
        <v>0</v>
      </c>
      <c r="E498" s="1214">
        <f>SUM(EAST:SOUTH!E498)</f>
        <v>0</v>
      </c>
      <c r="F498" s="1216">
        <f>SUM(EAST:SOUTH!F498)</f>
        <v>0</v>
      </c>
      <c r="G498" s="1217"/>
      <c r="H498" s="1217"/>
      <c r="I498" s="1214">
        <f t="shared" si="274"/>
        <v>0</v>
      </c>
      <c r="J498" s="1216">
        <f t="shared" si="275"/>
        <v>0</v>
      </c>
      <c r="K498" s="1214">
        <f>EAST!K498+WEST!K498+NORTH!K498+SOUTH!K498</f>
        <v>0</v>
      </c>
      <c r="L498" s="1216">
        <f>EAST!L498+WEST!L498+NORTH!L498+SOUTH!L498</f>
        <v>0</v>
      </c>
      <c r="M498" s="1219"/>
      <c r="N498" s="1219"/>
      <c r="O498" s="1220">
        <v>0.5</v>
      </c>
      <c r="P498" s="1214">
        <f>EAST!P498+WEST!P498+NORTH!P498+SOUTH!P498</f>
        <v>0</v>
      </c>
      <c r="Q498" s="1216">
        <f>EAST!Q498+WEST!Q498+NORTH!Q498+SOUTH!Q498</f>
        <v>0</v>
      </c>
      <c r="R498" s="1214">
        <f>EAST!R498+WEST!R498+NORTH!R498+SOUTH!R498</f>
        <v>0</v>
      </c>
      <c r="S498" s="1216">
        <f>EAST!S498+WEST!S498+NORTH!S498+SOUTH!S498</f>
        <v>0</v>
      </c>
      <c r="T498" s="1214"/>
      <c r="U498" s="1216">
        <f>EAST!U498+WEST!U498+NORTH!U498+SOUTH!U498</f>
        <v>0</v>
      </c>
      <c r="V498" s="1219"/>
      <c r="W498" s="1219"/>
      <c r="X498" s="1220">
        <v>0.5</v>
      </c>
      <c r="Y498" s="1211">
        <f>EAST!Y498+WEST!Y498+NORTH!Y498+SOUTH!Y498</f>
        <v>0</v>
      </c>
      <c r="Z498" s="1204">
        <f>EAST!Z498+WEST!Z498+NORTH!Z498+SOUTH!Z498</f>
        <v>0</v>
      </c>
      <c r="AA498" s="1211">
        <f>EAST!AA498+WEST!AA498+NORTH!AA498+SOUTH!AA498</f>
        <v>0</v>
      </c>
      <c r="AB498" s="1204">
        <f>EAST!AB498+WEST!AB498+NORTH!AB498+SOUTH!AB498</f>
        <v>0</v>
      </c>
      <c r="AC498" s="1218"/>
      <c r="AD498" s="1197" t="b">
        <f t="shared" si="276"/>
        <v>1</v>
      </c>
      <c r="AE498" s="1197" t="b">
        <f t="shared" si="277"/>
        <v>1</v>
      </c>
    </row>
    <row r="499" spans="1:31" ht="58.5">
      <c r="A499" s="1274">
        <f t="shared" ref="A499:A507" si="281">+A498+0.01</f>
        <v>26.610000000000021</v>
      </c>
      <c r="B499" s="1221" t="s">
        <v>199</v>
      </c>
      <c r="C499" s="1214">
        <f>SUM(EAST:SOUTH!C499)</f>
        <v>0</v>
      </c>
      <c r="D499" s="1215">
        <f>SUM(EAST:SOUTH!D499)</f>
        <v>0</v>
      </c>
      <c r="E499" s="1214">
        <f>SUM(EAST:SOUTH!E499)</f>
        <v>0</v>
      </c>
      <c r="F499" s="1216">
        <f>SUM(EAST:SOUTH!F499)</f>
        <v>0</v>
      </c>
      <c r="G499" s="1217"/>
      <c r="H499" s="1217"/>
      <c r="I499" s="1214">
        <f t="shared" si="274"/>
        <v>0</v>
      </c>
      <c r="J499" s="1216">
        <f t="shared" si="275"/>
        <v>0</v>
      </c>
      <c r="K499" s="1214">
        <f>EAST!K499+WEST!K499+NORTH!K499+SOUTH!K499</f>
        <v>0</v>
      </c>
      <c r="L499" s="1216">
        <f>EAST!L499+WEST!L499+NORTH!L499+SOUTH!L499</f>
        <v>0</v>
      </c>
      <c r="M499" s="1219"/>
      <c r="N499" s="1219"/>
      <c r="O499" s="1220">
        <v>0.5</v>
      </c>
      <c r="P499" s="1214">
        <f>EAST!P499+WEST!P499+NORTH!P499+SOUTH!P499</f>
        <v>0</v>
      </c>
      <c r="Q499" s="1216">
        <f>EAST!Q499+WEST!Q499+NORTH!Q499+SOUTH!Q499</f>
        <v>0</v>
      </c>
      <c r="R499" s="1214">
        <f>EAST!R499+WEST!R499+NORTH!R499+SOUTH!R499</f>
        <v>0</v>
      </c>
      <c r="S499" s="1216">
        <f>EAST!S499+WEST!S499+NORTH!S499+SOUTH!S499</f>
        <v>0</v>
      </c>
      <c r="T499" s="1214"/>
      <c r="U499" s="1216">
        <f>EAST!U499+WEST!U499+NORTH!U499+SOUTH!U499</f>
        <v>0</v>
      </c>
      <c r="V499" s="1219"/>
      <c r="W499" s="1219"/>
      <c r="X499" s="1220">
        <v>0.5</v>
      </c>
      <c r="Y499" s="1211">
        <f>EAST!Y499+WEST!Y499+NORTH!Y499+SOUTH!Y499</f>
        <v>0</v>
      </c>
      <c r="Z499" s="1204">
        <f>EAST!Z499+WEST!Z499+NORTH!Z499+SOUTH!Z499</f>
        <v>0</v>
      </c>
      <c r="AA499" s="1211">
        <f>EAST!AA499+WEST!AA499+NORTH!AA499+SOUTH!AA499</f>
        <v>0</v>
      </c>
      <c r="AB499" s="1204">
        <f>EAST!AB499+WEST!AB499+NORTH!AB499+SOUTH!AB499</f>
        <v>0</v>
      </c>
      <c r="AC499" s="1218"/>
      <c r="AD499" s="1197" t="b">
        <f t="shared" si="276"/>
        <v>1</v>
      </c>
      <c r="AE499" s="1197" t="b">
        <f t="shared" si="277"/>
        <v>1</v>
      </c>
    </row>
    <row r="500" spans="1:31" ht="58.5">
      <c r="A500" s="1274">
        <f t="shared" si="281"/>
        <v>26.620000000000022</v>
      </c>
      <c r="B500" s="1221" t="s">
        <v>200</v>
      </c>
      <c r="C500" s="1214">
        <f>SUM(EAST:SOUTH!C500)</f>
        <v>0</v>
      </c>
      <c r="D500" s="1215">
        <f>SUM(EAST:SOUTH!D500)</f>
        <v>0</v>
      </c>
      <c r="E500" s="1214">
        <f>SUM(EAST:SOUTH!E500)</f>
        <v>0</v>
      </c>
      <c r="F500" s="1216">
        <f>SUM(EAST:SOUTH!F500)</f>
        <v>0</v>
      </c>
      <c r="G500" s="1217"/>
      <c r="H500" s="1217"/>
      <c r="I500" s="1214">
        <f t="shared" si="274"/>
        <v>0</v>
      </c>
      <c r="J500" s="1216">
        <f t="shared" si="275"/>
        <v>0</v>
      </c>
      <c r="K500" s="1214">
        <f>EAST!K500+WEST!K500+NORTH!K500+SOUTH!K500</f>
        <v>0</v>
      </c>
      <c r="L500" s="1216">
        <f>EAST!L500+WEST!L500+NORTH!L500+SOUTH!L500</f>
        <v>0</v>
      </c>
      <c r="M500" s="1219"/>
      <c r="N500" s="1219"/>
      <c r="O500" s="1220">
        <v>0.625</v>
      </c>
      <c r="P500" s="1214">
        <f>EAST!P500+WEST!P500+NORTH!P500+SOUTH!P500</f>
        <v>0</v>
      </c>
      <c r="Q500" s="1216">
        <f>EAST!Q500+WEST!Q500+NORTH!Q500+SOUTH!Q500</f>
        <v>0</v>
      </c>
      <c r="R500" s="1214">
        <f>EAST!R500+WEST!R500+NORTH!R500+SOUTH!R500</f>
        <v>0</v>
      </c>
      <c r="S500" s="1216">
        <f>EAST!S500+WEST!S500+NORTH!S500+SOUTH!S500</f>
        <v>0</v>
      </c>
      <c r="T500" s="1214"/>
      <c r="U500" s="1216">
        <f>EAST!U500+WEST!U500+NORTH!U500+SOUTH!U500</f>
        <v>0</v>
      </c>
      <c r="V500" s="1219"/>
      <c r="W500" s="1219"/>
      <c r="X500" s="1220">
        <v>0.625</v>
      </c>
      <c r="Y500" s="1211">
        <f>EAST!Y500+WEST!Y500+NORTH!Y500+SOUTH!Y500</f>
        <v>0</v>
      </c>
      <c r="Z500" s="1204">
        <f>EAST!Z500+WEST!Z500+NORTH!Z500+SOUTH!Z500</f>
        <v>0</v>
      </c>
      <c r="AA500" s="1211">
        <f>EAST!AA500+WEST!AA500+NORTH!AA500+SOUTH!AA500</f>
        <v>0</v>
      </c>
      <c r="AB500" s="1204">
        <f>EAST!AB500+WEST!AB500+NORTH!AB500+SOUTH!AB500</f>
        <v>0</v>
      </c>
      <c r="AC500" s="1218"/>
      <c r="AD500" s="1197" t="b">
        <f t="shared" si="276"/>
        <v>1</v>
      </c>
      <c r="AE500" s="1197" t="b">
        <f t="shared" si="277"/>
        <v>1</v>
      </c>
    </row>
    <row r="501" spans="1:31" ht="39">
      <c r="A501" s="1274">
        <f t="shared" si="281"/>
        <v>26.630000000000024</v>
      </c>
      <c r="B501" s="1221" t="s">
        <v>201</v>
      </c>
      <c r="C501" s="1214">
        <f>SUM(EAST:SOUTH!C501)</f>
        <v>0</v>
      </c>
      <c r="D501" s="1215">
        <f>SUM(EAST:SOUTH!D501)</f>
        <v>0</v>
      </c>
      <c r="E501" s="1214">
        <f>SUM(EAST:SOUTH!E501)</f>
        <v>0</v>
      </c>
      <c r="F501" s="1216">
        <f>SUM(EAST:SOUTH!F501)</f>
        <v>0</v>
      </c>
      <c r="G501" s="1217"/>
      <c r="H501" s="1217"/>
      <c r="I501" s="1214">
        <f t="shared" si="274"/>
        <v>0</v>
      </c>
      <c r="J501" s="1216">
        <f t="shared" si="275"/>
        <v>0</v>
      </c>
      <c r="K501" s="1214">
        <f>EAST!K501+WEST!K501+NORTH!K501+SOUTH!K501</f>
        <v>0</v>
      </c>
      <c r="L501" s="1216">
        <f>EAST!L501+WEST!L501+NORTH!L501+SOUTH!L501</f>
        <v>0</v>
      </c>
      <c r="M501" s="1219"/>
      <c r="N501" s="1219"/>
      <c r="O501" s="1220">
        <v>0.375</v>
      </c>
      <c r="P501" s="1214">
        <f>EAST!P501+WEST!P501+NORTH!P501+SOUTH!P501</f>
        <v>0</v>
      </c>
      <c r="Q501" s="1216">
        <f>EAST!Q501+WEST!Q501+NORTH!Q501+SOUTH!Q501</f>
        <v>0</v>
      </c>
      <c r="R501" s="1214">
        <f>EAST!R501+WEST!R501+NORTH!R501+SOUTH!R501</f>
        <v>0</v>
      </c>
      <c r="S501" s="1216">
        <f>EAST!S501+WEST!S501+NORTH!S501+SOUTH!S501</f>
        <v>0</v>
      </c>
      <c r="T501" s="1214"/>
      <c r="U501" s="1216">
        <f>EAST!U501+WEST!U501+NORTH!U501+SOUTH!U501</f>
        <v>0</v>
      </c>
      <c r="V501" s="1219"/>
      <c r="W501" s="1219"/>
      <c r="X501" s="1220">
        <v>0.375</v>
      </c>
      <c r="Y501" s="1211">
        <f>EAST!Y501+WEST!Y501+NORTH!Y501+SOUTH!Y501</f>
        <v>0</v>
      </c>
      <c r="Z501" s="1204">
        <f>EAST!Z501+WEST!Z501+NORTH!Z501+SOUTH!Z501</f>
        <v>0</v>
      </c>
      <c r="AA501" s="1211">
        <f>EAST!AA501+WEST!AA501+NORTH!AA501+SOUTH!AA501</f>
        <v>0</v>
      </c>
      <c r="AB501" s="1204">
        <f>EAST!AB501+WEST!AB501+NORTH!AB501+SOUTH!AB501</f>
        <v>0</v>
      </c>
      <c r="AC501" s="1218"/>
      <c r="AD501" s="1197" t="b">
        <f t="shared" si="276"/>
        <v>1</v>
      </c>
      <c r="AE501" s="1197" t="b">
        <f t="shared" si="277"/>
        <v>1</v>
      </c>
    </row>
    <row r="502" spans="1:31" ht="39">
      <c r="A502" s="1274">
        <f t="shared" si="281"/>
        <v>26.640000000000025</v>
      </c>
      <c r="B502" s="1221" t="s">
        <v>202</v>
      </c>
      <c r="C502" s="1214">
        <f>SUM(EAST:SOUTH!C502)</f>
        <v>0</v>
      </c>
      <c r="D502" s="1215">
        <f>SUM(EAST:SOUTH!D502)</f>
        <v>0</v>
      </c>
      <c r="E502" s="1214">
        <f>SUM(EAST:SOUTH!E502)</f>
        <v>0</v>
      </c>
      <c r="F502" s="1216">
        <f>SUM(EAST:SOUTH!F502)</f>
        <v>0</v>
      </c>
      <c r="G502" s="1217"/>
      <c r="H502" s="1217"/>
      <c r="I502" s="1214">
        <f t="shared" si="274"/>
        <v>0</v>
      </c>
      <c r="J502" s="1216">
        <f t="shared" si="275"/>
        <v>0</v>
      </c>
      <c r="K502" s="1214">
        <f>EAST!K502+WEST!K502+NORTH!K502+SOUTH!K502</f>
        <v>0</v>
      </c>
      <c r="L502" s="1216">
        <f>EAST!L502+WEST!L502+NORTH!L502+SOUTH!L502</f>
        <v>0</v>
      </c>
      <c r="M502" s="1219"/>
      <c r="N502" s="1219"/>
      <c r="O502" s="1220">
        <v>0.375</v>
      </c>
      <c r="P502" s="1214">
        <f>EAST!P502+WEST!P502+NORTH!P502+SOUTH!P502</f>
        <v>0</v>
      </c>
      <c r="Q502" s="1216">
        <f>EAST!Q502+WEST!Q502+NORTH!Q502+SOUTH!Q502</f>
        <v>0</v>
      </c>
      <c r="R502" s="1214">
        <f>EAST!R502+WEST!R502+NORTH!R502+SOUTH!R502</f>
        <v>0</v>
      </c>
      <c r="S502" s="1216">
        <f>EAST!S502+WEST!S502+NORTH!S502+SOUTH!S502</f>
        <v>0</v>
      </c>
      <c r="T502" s="1214"/>
      <c r="U502" s="1216">
        <f>EAST!U502+WEST!U502+NORTH!U502+SOUTH!U502</f>
        <v>0</v>
      </c>
      <c r="V502" s="1219"/>
      <c r="W502" s="1219"/>
      <c r="X502" s="1220">
        <v>0.375</v>
      </c>
      <c r="Y502" s="1211">
        <f>EAST!Y502+WEST!Y502+NORTH!Y502+SOUTH!Y502</f>
        <v>0</v>
      </c>
      <c r="Z502" s="1204">
        <f>EAST!Z502+WEST!Z502+NORTH!Z502+SOUTH!Z502</f>
        <v>0</v>
      </c>
      <c r="AA502" s="1211">
        <f>EAST!AA502+WEST!AA502+NORTH!AA502+SOUTH!AA502</f>
        <v>0</v>
      </c>
      <c r="AB502" s="1204">
        <f>EAST!AB502+WEST!AB502+NORTH!AB502+SOUTH!AB502</f>
        <v>0</v>
      </c>
      <c r="AC502" s="1218"/>
      <c r="AD502" s="1197" t="b">
        <f t="shared" si="276"/>
        <v>1</v>
      </c>
      <c r="AE502" s="1197" t="b">
        <f t="shared" si="277"/>
        <v>1</v>
      </c>
    </row>
    <row r="503" spans="1:31" ht="39">
      <c r="A503" s="1274">
        <f t="shared" si="281"/>
        <v>26.650000000000027</v>
      </c>
      <c r="B503" s="1221" t="s">
        <v>203</v>
      </c>
      <c r="C503" s="1214">
        <f>SUM(EAST:SOUTH!C503)</f>
        <v>0</v>
      </c>
      <c r="D503" s="1215">
        <f>SUM(EAST:SOUTH!D503)</f>
        <v>0</v>
      </c>
      <c r="E503" s="1214">
        <f>SUM(EAST:SOUTH!E503)</f>
        <v>0</v>
      </c>
      <c r="F503" s="1216">
        <f>SUM(EAST:SOUTH!F503)</f>
        <v>0</v>
      </c>
      <c r="G503" s="1217"/>
      <c r="H503" s="1217"/>
      <c r="I503" s="1214">
        <f t="shared" si="274"/>
        <v>0</v>
      </c>
      <c r="J503" s="1216">
        <f t="shared" si="275"/>
        <v>0</v>
      </c>
      <c r="K503" s="1214">
        <f>EAST!K503+WEST!K503+NORTH!K503+SOUTH!K503</f>
        <v>0</v>
      </c>
      <c r="L503" s="1216">
        <f>EAST!L503+WEST!L503+NORTH!L503+SOUTH!L503</f>
        <v>0</v>
      </c>
      <c r="M503" s="1219"/>
      <c r="N503" s="1219"/>
      <c r="O503" s="1220">
        <v>0.15</v>
      </c>
      <c r="P503" s="1214">
        <f>EAST!P503+WEST!P503+NORTH!P503+SOUTH!P503</f>
        <v>0</v>
      </c>
      <c r="Q503" s="1216">
        <f>EAST!Q503+WEST!Q503+NORTH!Q503+SOUTH!Q503</f>
        <v>0</v>
      </c>
      <c r="R503" s="1214">
        <f>EAST!R503+WEST!R503+NORTH!R503+SOUTH!R503</f>
        <v>0</v>
      </c>
      <c r="S503" s="1216">
        <f>EAST!S503+WEST!S503+NORTH!S503+SOUTH!S503</f>
        <v>0</v>
      </c>
      <c r="T503" s="1214"/>
      <c r="U503" s="1216">
        <f>EAST!U503+WEST!U503+NORTH!U503+SOUTH!U503</f>
        <v>0</v>
      </c>
      <c r="V503" s="1219"/>
      <c r="W503" s="1219"/>
      <c r="X503" s="1220">
        <v>0.15</v>
      </c>
      <c r="Y503" s="1211">
        <f>EAST!Y503+WEST!Y503+NORTH!Y503+SOUTH!Y503</f>
        <v>0</v>
      </c>
      <c r="Z503" s="1204">
        <f>EAST!Z503+WEST!Z503+NORTH!Z503+SOUTH!Z503</f>
        <v>0</v>
      </c>
      <c r="AA503" s="1211">
        <f>EAST!AA503+WEST!AA503+NORTH!AA503+SOUTH!AA503</f>
        <v>0</v>
      </c>
      <c r="AB503" s="1204">
        <f>EAST!AB503+WEST!AB503+NORTH!AB503+SOUTH!AB503</f>
        <v>0</v>
      </c>
      <c r="AC503" s="1218"/>
      <c r="AD503" s="1197" t="b">
        <f t="shared" si="276"/>
        <v>1</v>
      </c>
      <c r="AE503" s="1197" t="b">
        <f t="shared" si="277"/>
        <v>1</v>
      </c>
    </row>
    <row r="504" spans="1:31" ht="39">
      <c r="A504" s="1274">
        <f t="shared" si="281"/>
        <v>26.660000000000029</v>
      </c>
      <c r="B504" s="1221" t="s">
        <v>204</v>
      </c>
      <c r="C504" s="1214">
        <f>SUM(EAST:SOUTH!C504)</f>
        <v>0</v>
      </c>
      <c r="D504" s="1215">
        <f>SUM(EAST:SOUTH!D504)</f>
        <v>0</v>
      </c>
      <c r="E504" s="1214">
        <f>SUM(EAST:SOUTH!E504)</f>
        <v>0</v>
      </c>
      <c r="F504" s="1216">
        <f>SUM(EAST:SOUTH!F504)</f>
        <v>0</v>
      </c>
      <c r="G504" s="1217"/>
      <c r="H504" s="1217"/>
      <c r="I504" s="1214">
        <f t="shared" si="274"/>
        <v>0</v>
      </c>
      <c r="J504" s="1216">
        <f t="shared" si="275"/>
        <v>0</v>
      </c>
      <c r="K504" s="1214">
        <f>EAST!K504+WEST!K504+NORTH!K504+SOUTH!K504</f>
        <v>0</v>
      </c>
      <c r="L504" s="1216">
        <f>EAST!L504+WEST!L504+NORTH!L504+SOUTH!L504</f>
        <v>0</v>
      </c>
      <c r="M504" s="1219"/>
      <c r="N504" s="1219"/>
      <c r="O504" s="1220">
        <v>0.15</v>
      </c>
      <c r="P504" s="1214">
        <f>EAST!P504+WEST!P504+NORTH!P504+SOUTH!P504</f>
        <v>0</v>
      </c>
      <c r="Q504" s="1216">
        <f>EAST!Q504+WEST!Q504+NORTH!Q504+SOUTH!Q504</f>
        <v>0</v>
      </c>
      <c r="R504" s="1214">
        <f>EAST!R504+WEST!R504+NORTH!R504+SOUTH!R504</f>
        <v>0</v>
      </c>
      <c r="S504" s="1216">
        <f>EAST!S504+WEST!S504+NORTH!S504+SOUTH!S504</f>
        <v>0</v>
      </c>
      <c r="T504" s="1214"/>
      <c r="U504" s="1216">
        <f>EAST!U504+WEST!U504+NORTH!U504+SOUTH!U504</f>
        <v>0</v>
      </c>
      <c r="V504" s="1219"/>
      <c r="W504" s="1219"/>
      <c r="X504" s="1220">
        <v>0.15</v>
      </c>
      <c r="Y504" s="1211">
        <f>EAST!Y504+WEST!Y504+NORTH!Y504+SOUTH!Y504</f>
        <v>0</v>
      </c>
      <c r="Z504" s="1204">
        <f>EAST!Z504+WEST!Z504+NORTH!Z504+SOUTH!Z504</f>
        <v>0</v>
      </c>
      <c r="AA504" s="1211">
        <f>EAST!AA504+WEST!AA504+NORTH!AA504+SOUTH!AA504</f>
        <v>0</v>
      </c>
      <c r="AB504" s="1204">
        <f>EAST!AB504+WEST!AB504+NORTH!AB504+SOUTH!AB504</f>
        <v>0</v>
      </c>
      <c r="AC504" s="1218"/>
      <c r="AD504" s="1197" t="b">
        <f t="shared" si="276"/>
        <v>1</v>
      </c>
      <c r="AE504" s="1197" t="b">
        <f t="shared" si="277"/>
        <v>1</v>
      </c>
    </row>
    <row r="505" spans="1:31" ht="39">
      <c r="A505" s="1274">
        <f t="shared" si="281"/>
        <v>26.67000000000003</v>
      </c>
      <c r="B505" s="1221" t="s">
        <v>205</v>
      </c>
      <c r="C505" s="1214">
        <f>SUM(EAST:SOUTH!C505)</f>
        <v>0</v>
      </c>
      <c r="D505" s="1215">
        <f>SUM(EAST:SOUTH!D505)</f>
        <v>0</v>
      </c>
      <c r="E505" s="1214">
        <f>SUM(EAST:SOUTH!E505)</f>
        <v>0</v>
      </c>
      <c r="F505" s="1216">
        <f>SUM(EAST:SOUTH!F505)</f>
        <v>0</v>
      </c>
      <c r="G505" s="1217"/>
      <c r="H505" s="1217"/>
      <c r="I505" s="1214">
        <f t="shared" si="274"/>
        <v>0</v>
      </c>
      <c r="J505" s="1216">
        <f t="shared" si="275"/>
        <v>0</v>
      </c>
      <c r="K505" s="1214">
        <f>EAST!K505+WEST!K505+NORTH!K505+SOUTH!K505</f>
        <v>0</v>
      </c>
      <c r="L505" s="1216">
        <f>EAST!L505+WEST!L505+NORTH!L505+SOUTH!L505</f>
        <v>0</v>
      </c>
      <c r="M505" s="1219"/>
      <c r="N505" s="1219"/>
      <c r="O505" s="1220"/>
      <c r="P505" s="1214">
        <f>EAST!P505+WEST!P505+NORTH!P505+SOUTH!P505</f>
        <v>0</v>
      </c>
      <c r="Q505" s="1216">
        <f>EAST!Q505+WEST!Q505+NORTH!Q505+SOUTH!Q505</f>
        <v>0</v>
      </c>
      <c r="R505" s="1214">
        <f>EAST!R505+WEST!R505+NORTH!R505+SOUTH!R505</f>
        <v>0</v>
      </c>
      <c r="S505" s="1216">
        <f>EAST!S505+WEST!S505+NORTH!S505+SOUTH!S505</f>
        <v>0</v>
      </c>
      <c r="T505" s="1214"/>
      <c r="U505" s="1216">
        <f>EAST!U505+WEST!U505+NORTH!U505+SOUTH!U505</f>
        <v>0</v>
      </c>
      <c r="V505" s="1219"/>
      <c r="W505" s="1219"/>
      <c r="X505" s="1220"/>
      <c r="Y505" s="1211">
        <f>EAST!Y505+WEST!Y505+NORTH!Y505+SOUTH!Y505</f>
        <v>0</v>
      </c>
      <c r="Z505" s="1204">
        <f>EAST!Z505+WEST!Z505+NORTH!Z505+SOUTH!Z505</f>
        <v>0</v>
      </c>
      <c r="AA505" s="1211">
        <f>EAST!AA505+WEST!AA505+NORTH!AA505+SOUTH!AA505</f>
        <v>0</v>
      </c>
      <c r="AB505" s="1204">
        <f>EAST!AB505+WEST!AB505+NORTH!AB505+SOUTH!AB505</f>
        <v>0</v>
      </c>
      <c r="AC505" s="1218"/>
      <c r="AD505" s="1197" t="b">
        <f t="shared" si="276"/>
        <v>1</v>
      </c>
      <c r="AE505" s="1197" t="b">
        <f t="shared" si="277"/>
        <v>1</v>
      </c>
    </row>
    <row r="506" spans="1:31" ht="39">
      <c r="A506" s="1274">
        <f t="shared" si="281"/>
        <v>26.680000000000032</v>
      </c>
      <c r="B506" s="1221" t="s">
        <v>206</v>
      </c>
      <c r="C506" s="1214">
        <f>SUM(EAST:SOUTH!C506)</f>
        <v>0</v>
      </c>
      <c r="D506" s="1215">
        <f>SUM(EAST:SOUTH!D506)</f>
        <v>0</v>
      </c>
      <c r="E506" s="1214">
        <f>SUM(EAST:SOUTH!E506)</f>
        <v>0</v>
      </c>
      <c r="F506" s="1216">
        <f>SUM(EAST:SOUTH!F506)</f>
        <v>0</v>
      </c>
      <c r="G506" s="1217"/>
      <c r="H506" s="1217"/>
      <c r="I506" s="1214">
        <f t="shared" si="274"/>
        <v>0</v>
      </c>
      <c r="J506" s="1216">
        <f t="shared" si="275"/>
        <v>0</v>
      </c>
      <c r="K506" s="1214">
        <f>EAST!K506+WEST!K506+NORTH!K506+SOUTH!K506</f>
        <v>0</v>
      </c>
      <c r="L506" s="1216">
        <f>EAST!L506+WEST!L506+NORTH!L506+SOUTH!L506</f>
        <v>0</v>
      </c>
      <c r="M506" s="1219"/>
      <c r="N506" s="1219"/>
      <c r="O506" s="1220">
        <v>0.25</v>
      </c>
      <c r="P506" s="1214">
        <f>EAST!P506+WEST!P506+NORTH!P506+SOUTH!P506</f>
        <v>0</v>
      </c>
      <c r="Q506" s="1216">
        <f>EAST!Q506+WEST!Q506+NORTH!Q506+SOUTH!Q506</f>
        <v>0</v>
      </c>
      <c r="R506" s="1214">
        <f>EAST!R506+WEST!R506+NORTH!R506+SOUTH!R506</f>
        <v>0</v>
      </c>
      <c r="S506" s="1216">
        <f>EAST!S506+WEST!S506+NORTH!S506+SOUTH!S506</f>
        <v>0</v>
      </c>
      <c r="T506" s="1214"/>
      <c r="U506" s="1216">
        <f>EAST!U506+WEST!U506+NORTH!U506+SOUTH!U506</f>
        <v>0</v>
      </c>
      <c r="V506" s="1219"/>
      <c r="W506" s="1219"/>
      <c r="X506" s="1220">
        <v>0.25</v>
      </c>
      <c r="Y506" s="1211">
        <f>EAST!Y506+WEST!Y506+NORTH!Y506+SOUTH!Y506</f>
        <v>0</v>
      </c>
      <c r="Z506" s="1204">
        <f>EAST!Z506+WEST!Z506+NORTH!Z506+SOUTH!Z506</f>
        <v>0</v>
      </c>
      <c r="AA506" s="1211">
        <f>EAST!AA506+WEST!AA506+NORTH!AA506+SOUTH!AA506</f>
        <v>0</v>
      </c>
      <c r="AB506" s="1204">
        <f>EAST!AB506+WEST!AB506+NORTH!AB506+SOUTH!AB506</f>
        <v>0</v>
      </c>
      <c r="AC506" s="1218"/>
      <c r="AD506" s="1197" t="b">
        <f t="shared" si="276"/>
        <v>1</v>
      </c>
      <c r="AE506" s="1197" t="b">
        <f t="shared" si="277"/>
        <v>1</v>
      </c>
    </row>
    <row r="507" spans="1:31" ht="58.5">
      <c r="A507" s="1274">
        <f t="shared" si="281"/>
        <v>26.690000000000033</v>
      </c>
      <c r="B507" s="1221" t="s">
        <v>207</v>
      </c>
      <c r="C507" s="1214">
        <f>SUM(EAST:SOUTH!C507)</f>
        <v>0</v>
      </c>
      <c r="D507" s="1215">
        <f>SUM(EAST:SOUTH!D507)</f>
        <v>0</v>
      </c>
      <c r="E507" s="1214">
        <f>SUM(EAST:SOUTH!E507)</f>
        <v>0</v>
      </c>
      <c r="F507" s="1216">
        <f>SUM(EAST:SOUTH!F507)</f>
        <v>0</v>
      </c>
      <c r="G507" s="1217"/>
      <c r="H507" s="1217"/>
      <c r="I507" s="1214">
        <f t="shared" si="274"/>
        <v>0</v>
      </c>
      <c r="J507" s="1216">
        <f t="shared" si="275"/>
        <v>0</v>
      </c>
      <c r="K507" s="1214">
        <f>EAST!K507+WEST!K507+NORTH!K507+SOUTH!K507</f>
        <v>0</v>
      </c>
      <c r="L507" s="1216">
        <f>EAST!L507+WEST!L507+NORTH!L507+SOUTH!L507</f>
        <v>0</v>
      </c>
      <c r="M507" s="1219"/>
      <c r="N507" s="1219"/>
      <c r="O507" s="1220">
        <v>0.1</v>
      </c>
      <c r="P507" s="1214">
        <f>EAST!P507+WEST!P507+NORTH!P507+SOUTH!P507</f>
        <v>0</v>
      </c>
      <c r="Q507" s="1216">
        <f>EAST!Q507+WEST!Q507+NORTH!Q507+SOUTH!Q507</f>
        <v>0</v>
      </c>
      <c r="R507" s="1214">
        <f>EAST!R507+WEST!R507+NORTH!R507+SOUTH!R507</f>
        <v>0</v>
      </c>
      <c r="S507" s="1216">
        <f>EAST!S507+WEST!S507+NORTH!S507+SOUTH!S507</f>
        <v>0</v>
      </c>
      <c r="T507" s="1214"/>
      <c r="U507" s="1216">
        <f>EAST!U507+WEST!U507+NORTH!U507+SOUTH!U507</f>
        <v>0</v>
      </c>
      <c r="V507" s="1219"/>
      <c r="W507" s="1219"/>
      <c r="X507" s="1220">
        <v>0.1</v>
      </c>
      <c r="Y507" s="1211">
        <f>EAST!Y507+WEST!Y507+NORTH!Y507+SOUTH!Y507</f>
        <v>0</v>
      </c>
      <c r="Z507" s="1204">
        <f>EAST!Z507+WEST!Z507+NORTH!Z507+SOUTH!Z507</f>
        <v>0</v>
      </c>
      <c r="AA507" s="1211">
        <f>EAST!AA507+WEST!AA507+NORTH!AA507+SOUTH!AA507</f>
        <v>0</v>
      </c>
      <c r="AB507" s="1204">
        <f>EAST!AB507+WEST!AB507+NORTH!AB507+SOUTH!AB507</f>
        <v>0</v>
      </c>
      <c r="AC507" s="1218"/>
      <c r="AD507" s="1197" t="b">
        <f t="shared" si="276"/>
        <v>1</v>
      </c>
      <c r="AE507" s="1197" t="b">
        <f t="shared" si="277"/>
        <v>1</v>
      </c>
    </row>
    <row r="508" spans="1:31" s="1231" customFormat="1" ht="39">
      <c r="A508" s="1200"/>
      <c r="B508" s="1205" t="s">
        <v>208</v>
      </c>
      <c r="C508" s="1214">
        <f>SUM(EAST:SOUTH!C508)</f>
        <v>0</v>
      </c>
      <c r="D508" s="1215">
        <f>SUM(EAST:SOUTH!D508)</f>
        <v>0</v>
      </c>
      <c r="E508" s="1214">
        <f>SUM(EAST:SOUTH!E508)</f>
        <v>0</v>
      </c>
      <c r="F508" s="1216">
        <f>SUM(EAST:SOUTH!F508)</f>
        <v>0</v>
      </c>
      <c r="G508" s="1263"/>
      <c r="H508" s="1263"/>
      <c r="I508" s="1239">
        <f>EAST!I508+WEST!I508+NORTH!I508+SOUTH!I508</f>
        <v>0</v>
      </c>
      <c r="J508" s="1210">
        <f>EAST!J508+WEST!J508+NORTH!J508+SOUTH!J508</f>
        <v>0</v>
      </c>
      <c r="K508" s="1239">
        <f>EAST!K508+WEST!K508+NORTH!K508+SOUTH!K508</f>
        <v>0</v>
      </c>
      <c r="L508" s="1210">
        <f>EAST!L508+WEST!L508+NORTH!L508+SOUTH!L508</f>
        <v>0</v>
      </c>
      <c r="M508" s="1208"/>
      <c r="N508" s="1208"/>
      <c r="O508" s="1202"/>
      <c r="P508" s="1239">
        <f>EAST!P508+WEST!P508+NORTH!P508+SOUTH!P508</f>
        <v>0</v>
      </c>
      <c r="Q508" s="1210">
        <f>EAST!Q508+WEST!Q508+NORTH!Q508+SOUTH!Q508</f>
        <v>0</v>
      </c>
      <c r="R508" s="1239">
        <f>EAST!R508+WEST!R508+NORTH!R508+SOUTH!R508</f>
        <v>0</v>
      </c>
      <c r="S508" s="1210">
        <f>EAST!S508+WEST!S508+NORTH!S508+SOUTH!S508</f>
        <v>0</v>
      </c>
      <c r="T508" s="1239"/>
      <c r="U508" s="1210">
        <f>EAST!U508+WEST!U508+NORTH!U508+SOUTH!U508</f>
        <v>0</v>
      </c>
      <c r="V508" s="1208"/>
      <c r="W508" s="1208"/>
      <c r="X508" s="1202"/>
      <c r="Y508" s="1198">
        <f>EAST!Y508+WEST!Y508+NORTH!Y508+SOUTH!Y508</f>
        <v>0</v>
      </c>
      <c r="Z508" s="1200">
        <f>EAST!Z508+WEST!Z508+NORTH!Z508+SOUTH!Z508</f>
        <v>0</v>
      </c>
      <c r="AA508" s="1198">
        <f>EAST!AA508+WEST!AA508+NORTH!AA508+SOUTH!AA508</f>
        <v>0</v>
      </c>
      <c r="AB508" s="1200">
        <f>EAST!AB508+WEST!AB508+NORTH!AB508+SOUTH!AB508</f>
        <v>0</v>
      </c>
      <c r="AC508" s="1240"/>
      <c r="AD508" s="1197" t="b">
        <f t="shared" si="276"/>
        <v>1</v>
      </c>
      <c r="AE508" s="1197" t="b">
        <f t="shared" si="277"/>
        <v>1</v>
      </c>
    </row>
    <row r="509" spans="1:31" s="1231" customFormat="1" ht="58.5">
      <c r="A509" s="1200"/>
      <c r="B509" s="1205" t="s">
        <v>309</v>
      </c>
      <c r="C509" s="1214">
        <f>SUM(EAST:SOUTH!C509)</f>
        <v>0</v>
      </c>
      <c r="D509" s="1215">
        <f>SUM(EAST:SOUTH!D509)</f>
        <v>0</v>
      </c>
      <c r="E509" s="1214">
        <f>SUM(EAST:SOUTH!E509)</f>
        <v>0</v>
      </c>
      <c r="F509" s="1216">
        <f>SUM(EAST:SOUTH!F509)</f>
        <v>0</v>
      </c>
      <c r="G509" s="1263"/>
      <c r="H509" s="1263"/>
      <c r="I509" s="1239">
        <f>EAST!I509+WEST!I509+NORTH!I509+SOUTH!I509</f>
        <v>0</v>
      </c>
      <c r="J509" s="1210">
        <f>EAST!J509+WEST!J509+NORTH!J509+SOUTH!J509</f>
        <v>0</v>
      </c>
      <c r="K509" s="1239">
        <f>EAST!K509+WEST!K509+NORTH!K509+SOUTH!K509</f>
        <v>0</v>
      </c>
      <c r="L509" s="1210">
        <f>EAST!L509+WEST!L509+NORTH!L509+SOUTH!L509</f>
        <v>0</v>
      </c>
      <c r="M509" s="1208"/>
      <c r="N509" s="1208"/>
      <c r="O509" s="1202"/>
      <c r="P509" s="1239">
        <f>EAST!P509+WEST!P509+NORTH!P509+SOUTH!P509</f>
        <v>0</v>
      </c>
      <c r="Q509" s="1210">
        <f>EAST!Q509+WEST!Q509+NORTH!Q509+SOUTH!Q509</f>
        <v>0</v>
      </c>
      <c r="R509" s="1239">
        <f>EAST!R509+WEST!R509+NORTH!R509+SOUTH!R509</f>
        <v>0</v>
      </c>
      <c r="S509" s="1210">
        <f>EAST!S509+WEST!S509+NORTH!S509+SOUTH!S509</f>
        <v>0</v>
      </c>
      <c r="T509" s="1239"/>
      <c r="U509" s="1210">
        <f>EAST!U509+WEST!U509+NORTH!U509+SOUTH!U509</f>
        <v>0</v>
      </c>
      <c r="V509" s="1208"/>
      <c r="W509" s="1208"/>
      <c r="X509" s="1202"/>
      <c r="Y509" s="1198">
        <f>EAST!Y509+WEST!Y509+NORTH!Y509+SOUTH!Y509</f>
        <v>0</v>
      </c>
      <c r="Z509" s="1200">
        <f>EAST!Z509+WEST!Z509+NORTH!Z509+SOUTH!Z509</f>
        <v>0</v>
      </c>
      <c r="AA509" s="1198">
        <f>EAST!AA509+WEST!AA509+NORTH!AA509+SOUTH!AA509</f>
        <v>0</v>
      </c>
      <c r="AB509" s="1200">
        <f>EAST!AB509+WEST!AB509+NORTH!AB509+SOUTH!AB509</f>
        <v>0</v>
      </c>
      <c r="AC509" s="1240"/>
      <c r="AD509" s="1197" t="b">
        <f t="shared" si="276"/>
        <v>1</v>
      </c>
      <c r="AE509" s="1197" t="b">
        <f t="shared" si="277"/>
        <v>1</v>
      </c>
    </row>
    <row r="510" spans="1:31" s="1231" customFormat="1" ht="39">
      <c r="A510" s="1200"/>
      <c r="B510" s="1241" t="s">
        <v>304</v>
      </c>
      <c r="C510" s="1239">
        <f>SUM(EAST:SOUTH!C510)</f>
        <v>1020</v>
      </c>
      <c r="D510" s="1209">
        <f>SUM(EAST:SOUTH!D510)</f>
        <v>26.1</v>
      </c>
      <c r="E510" s="1239">
        <f>SUM(EAST:SOUTH!E510)</f>
        <v>200</v>
      </c>
      <c r="F510" s="1210">
        <f>SUM(EAST:SOUTH!F510)</f>
        <v>1.5</v>
      </c>
      <c r="G510" s="1263">
        <f t="shared" ref="G510:G513" si="282">E510/C509:C510</f>
        <v>0.19607843137254902</v>
      </c>
      <c r="H510" s="1279">
        <f t="shared" ref="H510:H513" si="283">F510/D509:D510</f>
        <v>5.7471264367816091E-2</v>
      </c>
      <c r="I510" s="1239">
        <f>EAST!I510+WEST!I510+NORTH!I510+SOUTH!I510</f>
        <v>0</v>
      </c>
      <c r="J510" s="1210">
        <f>EAST!J510+WEST!J510+NORTH!J510+SOUTH!J510</f>
        <v>0</v>
      </c>
      <c r="K510" s="1239">
        <f>EAST!K510+WEST!K510+NORTH!K510+SOUTH!K510</f>
        <v>0</v>
      </c>
      <c r="L510" s="1210">
        <f>EAST!L510+WEST!L510+NORTH!L510+SOUTH!L510</f>
        <v>0</v>
      </c>
      <c r="M510" s="1208"/>
      <c r="N510" s="1208"/>
      <c r="O510" s="1202"/>
      <c r="P510" s="1239">
        <f>EAST!P510+WEST!P510+NORTH!P510+SOUTH!P510</f>
        <v>0</v>
      </c>
      <c r="Q510" s="1210">
        <f>EAST!Q510+WEST!Q510+NORTH!Q510+SOUTH!Q510</f>
        <v>0</v>
      </c>
      <c r="R510" s="1239">
        <f>EAST!R510+WEST!R510+NORTH!R510+SOUTH!R510</f>
        <v>0</v>
      </c>
      <c r="S510" s="1210">
        <f>EAST!S510+WEST!S510+NORTH!S510+SOUTH!S510</f>
        <v>0</v>
      </c>
      <c r="T510" s="1239"/>
      <c r="U510" s="1210">
        <f>EAST!U510+WEST!U510+NORTH!U510+SOUTH!U510</f>
        <v>0</v>
      </c>
      <c r="V510" s="1208"/>
      <c r="W510" s="1208"/>
      <c r="X510" s="1202"/>
      <c r="Y510" s="1198">
        <f>EAST!Y510+WEST!Y510+NORTH!Y510+SOUTH!Y510</f>
        <v>0</v>
      </c>
      <c r="Z510" s="1200">
        <f>EAST!Z510+WEST!Z510+NORTH!Z510+SOUTH!Z510</f>
        <v>0</v>
      </c>
      <c r="AA510" s="1198">
        <f>EAST!AA510+WEST!AA510+NORTH!AA510+SOUTH!AA510</f>
        <v>0</v>
      </c>
      <c r="AB510" s="1200">
        <f>EAST!AB510+WEST!AB510+NORTH!AB510+SOUTH!AB510</f>
        <v>0</v>
      </c>
      <c r="AC510" s="1240"/>
      <c r="AD510" s="1197" t="b">
        <f t="shared" si="276"/>
        <v>1</v>
      </c>
      <c r="AE510" s="1197" t="b">
        <f t="shared" si="277"/>
        <v>1</v>
      </c>
    </row>
    <row r="511" spans="1:31" s="1231" customFormat="1" ht="39">
      <c r="A511" s="1200"/>
      <c r="B511" s="1241" t="s">
        <v>302</v>
      </c>
      <c r="C511" s="1239">
        <f>SUM(EAST:SOUTH!C511)</f>
        <v>2416</v>
      </c>
      <c r="D511" s="1209">
        <f>SUM(EAST:SOUTH!D511)</f>
        <v>76.100000000000023</v>
      </c>
      <c r="E511" s="1239">
        <f>SUM(EAST:SOUTH!E511)</f>
        <v>2416</v>
      </c>
      <c r="F511" s="1210">
        <f>SUM(EAST:SOUTH!F511)</f>
        <v>76.100000000000023</v>
      </c>
      <c r="G511" s="1263">
        <f t="shared" si="282"/>
        <v>1</v>
      </c>
      <c r="H511" s="1263">
        <f t="shared" si="283"/>
        <v>1</v>
      </c>
      <c r="I511" s="1239">
        <f>EAST!I511+WEST!I511+NORTH!I511+SOUTH!I511</f>
        <v>0</v>
      </c>
      <c r="J511" s="1210">
        <f>EAST!J511+WEST!J511+NORTH!J511+SOUTH!J511</f>
        <v>0</v>
      </c>
      <c r="K511" s="1239">
        <f>EAST!K511+WEST!K511+NORTH!K511+SOUTH!K511</f>
        <v>0</v>
      </c>
      <c r="L511" s="1210">
        <f>EAST!L511+WEST!L511+NORTH!L511+SOUTH!L511</f>
        <v>0</v>
      </c>
      <c r="M511" s="1208"/>
      <c r="N511" s="1208"/>
      <c r="O511" s="1202"/>
      <c r="P511" s="1239">
        <f>EAST!P511+WEST!P511+NORTH!P511+SOUTH!P511</f>
        <v>2416</v>
      </c>
      <c r="Q511" s="1210">
        <f>EAST!Q511+WEST!Q511+NORTH!Q511+SOUTH!Q511</f>
        <v>76.100000000000023</v>
      </c>
      <c r="R511" s="1239">
        <f>EAST!R511+WEST!R511+NORTH!R511+SOUTH!R511</f>
        <v>2416</v>
      </c>
      <c r="S511" s="1210">
        <f>EAST!S511+WEST!S511+NORTH!S511+SOUTH!S511</f>
        <v>76.100000000000023</v>
      </c>
      <c r="T511" s="1239"/>
      <c r="U511" s="1210">
        <f>EAST!U511+WEST!U511+NORTH!U511+SOUTH!U511</f>
        <v>0</v>
      </c>
      <c r="V511" s="1208"/>
      <c r="W511" s="1208"/>
      <c r="X511" s="1202"/>
      <c r="Y511" s="1198">
        <f>EAST!Y511+WEST!Y511+NORTH!Y511+SOUTH!Y511</f>
        <v>2416</v>
      </c>
      <c r="Z511" s="1200">
        <f>EAST!Z511+WEST!Z511+NORTH!Z511+SOUTH!Z511</f>
        <v>76.100000000000023</v>
      </c>
      <c r="AA511" s="1198">
        <f>EAST!AA511+WEST!AA511+NORTH!AA511+SOUTH!AA511</f>
        <v>2416</v>
      </c>
      <c r="AB511" s="1200">
        <f>EAST!AB511+WEST!AB511+NORTH!AB511+SOUTH!AB511</f>
        <v>76.100000000000023</v>
      </c>
      <c r="AC511" s="1240"/>
      <c r="AD511" s="1197"/>
      <c r="AE511" s="1197" t="b">
        <f t="shared" si="277"/>
        <v>1</v>
      </c>
    </row>
    <row r="512" spans="1:31" s="1231" customFormat="1" ht="58.5">
      <c r="A512" s="1200"/>
      <c r="B512" s="1241" t="s">
        <v>303</v>
      </c>
      <c r="C512" s="1239">
        <f>SUM(EAST:SOUTH!C512)</f>
        <v>3436</v>
      </c>
      <c r="D512" s="1209">
        <f>SUM(EAST:SOUTH!D512)</f>
        <v>102.20000000000002</v>
      </c>
      <c r="E512" s="1239">
        <f>SUM(EAST:SOUTH!E512)</f>
        <v>2616</v>
      </c>
      <c r="F512" s="1210">
        <f>SUM(EAST:SOUTH!F512)</f>
        <v>77.600000000000023</v>
      </c>
      <c r="G512" s="1263">
        <f t="shared" si="282"/>
        <v>0.76135040745052385</v>
      </c>
      <c r="H512" s="1263">
        <f t="shared" si="283"/>
        <v>0.75929549902152649</v>
      </c>
      <c r="I512" s="1239">
        <f>EAST!I512+WEST!I512+NORTH!I512+SOUTH!I512</f>
        <v>0</v>
      </c>
      <c r="J512" s="1210">
        <f>EAST!J512+WEST!J512+NORTH!J512+SOUTH!J512</f>
        <v>0</v>
      </c>
      <c r="K512" s="1239">
        <f>EAST!K512+WEST!K512+NORTH!K512+SOUTH!K512</f>
        <v>0</v>
      </c>
      <c r="L512" s="1210">
        <f>EAST!L512+WEST!L512+NORTH!L512+SOUTH!L512</f>
        <v>0</v>
      </c>
      <c r="M512" s="1208"/>
      <c r="N512" s="1208"/>
      <c r="O512" s="1202"/>
      <c r="P512" s="1239">
        <f>EAST!P512+WEST!P512+NORTH!P512+SOUTH!P512</f>
        <v>2416</v>
      </c>
      <c r="Q512" s="1210">
        <f>EAST!Q512+WEST!Q512+NORTH!Q512+SOUTH!Q512</f>
        <v>76.100000000000023</v>
      </c>
      <c r="R512" s="1239">
        <f>R511</f>
        <v>2416</v>
      </c>
      <c r="S512" s="1210">
        <f>EAST!S512+WEST!S512+NORTH!S512+SOUTH!S512</f>
        <v>76.100000000000023</v>
      </c>
      <c r="T512" s="1239"/>
      <c r="U512" s="1210">
        <f>EAST!U512+WEST!U512+NORTH!U512+SOUTH!U512</f>
        <v>0</v>
      </c>
      <c r="V512" s="1208"/>
      <c r="W512" s="1208"/>
      <c r="X512" s="1202"/>
      <c r="Y512" s="1198">
        <f>EAST!Y512+WEST!Y512+NORTH!Y512+SOUTH!Y512</f>
        <v>2416</v>
      </c>
      <c r="Z512" s="1200">
        <f>EAST!Z512+WEST!Z512+NORTH!Z512+SOUTH!Z512</f>
        <v>76.100000000000023</v>
      </c>
      <c r="AA512" s="1198">
        <f>AA511</f>
        <v>2416</v>
      </c>
      <c r="AB512" s="1200">
        <f>EAST!AB512+WEST!AB512+NORTH!AB512+SOUTH!AB512</f>
        <v>76.100000000000023</v>
      </c>
      <c r="AC512" s="1240"/>
      <c r="AD512" s="1197"/>
      <c r="AE512" s="1197" t="b">
        <f t="shared" si="277"/>
        <v>1</v>
      </c>
    </row>
    <row r="513" spans="1:31" s="1231" customFormat="1" ht="39">
      <c r="A513" s="1200"/>
      <c r="B513" s="1241" t="s">
        <v>209</v>
      </c>
      <c r="C513" s="1239">
        <f>C512+C400</f>
        <v>176080</v>
      </c>
      <c r="D513" s="1209">
        <f>D512+D400</f>
        <v>6851.1019999999999</v>
      </c>
      <c r="E513" s="1239">
        <f>E512+E400</f>
        <v>175260</v>
      </c>
      <c r="F513" s="1210">
        <f>F512+F400</f>
        <v>6604.1720000000005</v>
      </c>
      <c r="G513" s="1263">
        <f t="shared" si="282"/>
        <v>0.99534302589731938</v>
      </c>
      <c r="H513" s="1263">
        <f t="shared" si="283"/>
        <v>0.96395762316777656</v>
      </c>
      <c r="I513" s="1239">
        <f>I512+I400</f>
        <v>1291</v>
      </c>
      <c r="J513" s="1210">
        <f>J512+J400</f>
        <v>222.33</v>
      </c>
      <c r="K513" s="1239">
        <f>K512+K400</f>
        <v>0</v>
      </c>
      <c r="L513" s="1210">
        <f>L512+L400</f>
        <v>222.33</v>
      </c>
      <c r="M513" s="1239">
        <f t="shared" ref="M513:N513" si="284">M512+M400</f>
        <v>0</v>
      </c>
      <c r="N513" s="1239">
        <f t="shared" si="284"/>
        <v>0</v>
      </c>
      <c r="O513" s="1239"/>
      <c r="P513" s="1239">
        <f t="shared" ref="P513:U513" si="285">P512+P400</f>
        <v>248989</v>
      </c>
      <c r="Q513" s="1210">
        <f t="shared" si="285"/>
        <v>6751.6640466999997</v>
      </c>
      <c r="R513" s="1239">
        <f t="shared" si="285"/>
        <v>248989</v>
      </c>
      <c r="S513" s="1210">
        <f t="shared" si="285"/>
        <v>6973.9940466999997</v>
      </c>
      <c r="T513" s="1239">
        <f t="shared" si="285"/>
        <v>0</v>
      </c>
      <c r="U513" s="1210">
        <f t="shared" si="285"/>
        <v>222.33</v>
      </c>
      <c r="V513" s="1239">
        <f t="shared" ref="V513:W513" si="286">V512+V400</f>
        <v>0</v>
      </c>
      <c r="W513" s="1239">
        <f t="shared" si="286"/>
        <v>0</v>
      </c>
      <c r="X513" s="1239"/>
      <c r="Y513" s="1198">
        <f>Y512+Y400</f>
        <v>152456</v>
      </c>
      <c r="Z513" s="1200">
        <f>Z512+Z400</f>
        <v>6512.1111467000001</v>
      </c>
      <c r="AA513" s="1198">
        <f>AA512+AA400</f>
        <v>152456</v>
      </c>
      <c r="AB513" s="1200">
        <f>AB512+AB400</f>
        <v>6734.4411467</v>
      </c>
      <c r="AC513" s="1240"/>
      <c r="AD513" s="1197"/>
      <c r="AE513" s="1197" t="b">
        <f t="shared" si="277"/>
        <v>1</v>
      </c>
    </row>
    <row r="515" spans="1:31">
      <c r="B515" s="1428" t="s">
        <v>756</v>
      </c>
      <c r="C515" s="1428"/>
      <c r="D515" s="1280">
        <f>(AB388+AB397)/AB513*100</f>
        <v>3.4746758476709578</v>
      </c>
      <c r="E515" s="1281"/>
      <c r="F515" s="1282"/>
      <c r="S515" s="1285"/>
    </row>
    <row r="516" spans="1:31">
      <c r="B516" s="1428" t="s">
        <v>757</v>
      </c>
      <c r="C516" s="1429"/>
      <c r="D516" s="1287">
        <f>(AB390+AB391+AB392)/AB513*100</f>
        <v>0.72671211959408832</v>
      </c>
      <c r="E516" s="1288"/>
      <c r="G516" s="1289"/>
    </row>
    <row r="517" spans="1:31">
      <c r="B517" s="1428" t="s">
        <v>758</v>
      </c>
      <c r="C517" s="1429"/>
      <c r="D517" s="1287">
        <f>AB393/AB513*100</f>
        <v>0.48378179109880259</v>
      </c>
      <c r="E517" s="1288"/>
    </row>
    <row r="518" spans="1:31">
      <c r="B518" s="1428" t="s">
        <v>759</v>
      </c>
      <c r="C518" s="1429"/>
      <c r="D518" s="1287">
        <f>SUM(D515:D517)</f>
        <v>4.6851697583638492</v>
      </c>
      <c r="E518" s="1290"/>
    </row>
    <row r="519" spans="1:31">
      <c r="B519" s="1428" t="s">
        <v>760</v>
      </c>
      <c r="C519" s="1429"/>
      <c r="D519" s="1287">
        <f>AB381/AB513*100</f>
        <v>3.7608168886308699</v>
      </c>
      <c r="E519" s="1290"/>
    </row>
    <row r="520" spans="1:31">
      <c r="B520" s="1430" t="s">
        <v>761</v>
      </c>
      <c r="C520" s="1429"/>
      <c r="D520" s="1291">
        <f>AC149/AB513*100</f>
        <v>0</v>
      </c>
      <c r="E520" s="1292"/>
    </row>
    <row r="521" spans="1:31">
      <c r="D521" s="1293"/>
      <c r="E521" s="1294"/>
    </row>
  </sheetData>
  <mergeCells count="24">
    <mergeCell ref="B517:C517"/>
    <mergeCell ref="B518:C518"/>
    <mergeCell ref="B519:C519"/>
    <mergeCell ref="B520:C520"/>
    <mergeCell ref="AC341:AC344"/>
    <mergeCell ref="B515:C515"/>
    <mergeCell ref="B516:C516"/>
    <mergeCell ref="AC1:AC3"/>
    <mergeCell ref="C2:D2"/>
    <mergeCell ref="E2:H2"/>
    <mergeCell ref="I2:J2"/>
    <mergeCell ref="K2:L2"/>
    <mergeCell ref="M2:N2"/>
    <mergeCell ref="AA2:AB2"/>
    <mergeCell ref="O2:Q2"/>
    <mergeCell ref="R2:S2"/>
    <mergeCell ref="T2:U2"/>
    <mergeCell ref="V2:W2"/>
    <mergeCell ref="X2:Z2"/>
    <mergeCell ref="A1:A3"/>
    <mergeCell ref="B1:B3"/>
    <mergeCell ref="C1:J1"/>
    <mergeCell ref="K1:S1"/>
    <mergeCell ref="T1:AB1"/>
  </mergeCells>
  <conditionalFormatting sqref="O488:O490 X488:X490">
    <cfRule type="cellIs" dxfId="0" priority="3" operator="equal">
      <formula>0</formula>
    </cfRule>
  </conditionalFormatting>
  <pageMargins left="7.874015748031496E-2" right="0.15748031496062992" top="0.59055118110236227" bottom="0.27559055118110237" header="0.31496062992125984" footer="0.31496062992125984"/>
  <pageSetup paperSize="9" scale="40" orientation="landscape" r:id="rId1"/>
  <headerFooter>
    <oddHeader>&amp;L&amp;"-,Bold"&amp;18Name of State -Sikkim&amp;C&amp;"-,Bold"&amp;18Costing Sheets for AWP&amp;&amp;B 2017-18
SSA-RTE&amp;R&amp;"-,Bold"&amp;20(Rs. in lakh)</oddHeader>
  </headerFooter>
</worksheet>
</file>

<file path=xl/worksheets/sheet19.xml><?xml version="1.0" encoding="utf-8"?>
<worksheet xmlns="http://schemas.openxmlformats.org/spreadsheetml/2006/main" xmlns:r="http://schemas.openxmlformats.org/officeDocument/2006/relationships">
  <sheetPr>
    <tabColor rgb="FF00B050"/>
  </sheetPr>
  <dimension ref="A1:AE520"/>
  <sheetViews>
    <sheetView showZeros="0" view="pageBreakPreview" zoomScale="85" zoomScaleNormal="77" zoomScaleSheetLayoutView="85" workbookViewId="0">
      <pane xSplit="2" ySplit="3" topLeftCell="D501" activePane="bottomRight" state="frozen"/>
      <selection activeCell="AA505" sqref="AA505"/>
      <selection pane="topRight" activeCell="AA505" sqref="AA505"/>
      <selection pane="bottomLeft" activeCell="AA505" sqref="AA505"/>
      <selection pane="bottomRight" activeCell="AA505" sqref="AA505"/>
    </sheetView>
  </sheetViews>
  <sheetFormatPr defaultRowHeight="15.75"/>
  <cols>
    <col min="1" max="1" width="8.85546875" style="16" customWidth="1"/>
    <col min="2" max="2" width="56" style="14" customWidth="1"/>
    <col min="3" max="3" width="12.28515625" style="14" customWidth="1"/>
    <col min="4" max="4" width="12.28515625" style="171" customWidth="1"/>
    <col min="5" max="5" width="12.28515625" style="14" customWidth="1"/>
    <col min="6" max="6" width="12.28515625" style="171" customWidth="1"/>
    <col min="7" max="8" width="12.28515625" style="14" customWidth="1"/>
    <col min="9" max="9" width="9" style="14" customWidth="1"/>
    <col min="10" max="10" width="12.28515625" style="171" customWidth="1"/>
    <col min="11" max="11" width="8.42578125" style="14" customWidth="1"/>
    <col min="12" max="12" width="9.140625" style="171" customWidth="1"/>
    <col min="13" max="13" width="8.42578125" style="14" hidden="1" customWidth="1"/>
    <col min="14" max="14" width="5.85546875" style="14" hidden="1" customWidth="1"/>
    <col min="15" max="15" width="12.85546875" style="550" customWidth="1"/>
    <col min="16" max="16" width="12.85546875" style="14" customWidth="1"/>
    <col min="17" max="17" width="15.7109375" style="171" customWidth="1"/>
    <col min="18" max="18" width="13.5703125" style="14" customWidth="1"/>
    <col min="19" max="19" width="11.85546875" style="171" customWidth="1"/>
    <col min="20" max="20" width="7.42578125" style="14" customWidth="1"/>
    <col min="21" max="21" width="9" style="171" customWidth="1"/>
    <col min="22" max="22" width="7" style="14" customWidth="1"/>
    <col min="23" max="23" width="6.42578125" style="14" customWidth="1"/>
    <col min="24" max="24" width="9.140625" style="14" customWidth="1"/>
    <col min="25" max="25" width="9.85546875" style="14" customWidth="1"/>
    <col min="26" max="26" width="10.140625" style="171" customWidth="1"/>
    <col min="27" max="27" width="11.7109375" style="14" customWidth="1"/>
    <col min="28" max="28" width="12" style="171" customWidth="1"/>
    <col min="29" max="29" width="15.85546875" style="14" customWidth="1"/>
    <col min="30" max="16384" width="9.140625" style="14"/>
  </cols>
  <sheetData>
    <row r="1" spans="1:31">
      <c r="A1" s="1440" t="s">
        <v>0</v>
      </c>
      <c r="B1" s="1441" t="s">
        <v>643</v>
      </c>
      <c r="C1" s="1434" t="s">
        <v>623</v>
      </c>
      <c r="D1" s="1434"/>
      <c r="E1" s="1434"/>
      <c r="F1" s="1434"/>
      <c r="G1" s="1434"/>
      <c r="H1" s="1434"/>
      <c r="I1" s="1434"/>
      <c r="J1" s="1434"/>
      <c r="K1" s="1434" t="s">
        <v>764</v>
      </c>
      <c r="L1" s="1434"/>
      <c r="M1" s="1434"/>
      <c r="N1" s="1434"/>
      <c r="O1" s="1434"/>
      <c r="P1" s="1434"/>
      <c r="Q1" s="1434"/>
      <c r="R1" s="1434"/>
      <c r="S1" s="1434"/>
      <c r="T1" s="1434" t="s">
        <v>765</v>
      </c>
      <c r="U1" s="1434"/>
      <c r="V1" s="1434"/>
      <c r="W1" s="1434"/>
      <c r="X1" s="1434"/>
      <c r="Y1" s="1434"/>
      <c r="Z1" s="1434"/>
      <c r="AA1" s="1434"/>
      <c r="AB1" s="1435"/>
      <c r="AC1" s="1434" t="s">
        <v>283</v>
      </c>
    </row>
    <row r="2" spans="1:31">
      <c r="A2" s="1440"/>
      <c r="B2" s="1441"/>
      <c r="C2" s="1435" t="s">
        <v>284</v>
      </c>
      <c r="D2" s="1436"/>
      <c r="E2" s="1434" t="s">
        <v>285</v>
      </c>
      <c r="F2" s="1434"/>
      <c r="G2" s="1434"/>
      <c r="H2" s="1434"/>
      <c r="I2" s="1437" t="s">
        <v>286</v>
      </c>
      <c r="J2" s="1437"/>
      <c r="K2" s="1438" t="s">
        <v>287</v>
      </c>
      <c r="L2" s="1439"/>
      <c r="M2" s="1435" t="s">
        <v>288</v>
      </c>
      <c r="N2" s="1436"/>
      <c r="O2" s="1434" t="s">
        <v>289</v>
      </c>
      <c r="P2" s="1434"/>
      <c r="Q2" s="1434"/>
      <c r="R2" s="1438" t="s">
        <v>38</v>
      </c>
      <c r="S2" s="1439"/>
      <c r="T2" s="1438" t="s">
        <v>287</v>
      </c>
      <c r="U2" s="1439"/>
      <c r="V2" s="1435" t="s">
        <v>288</v>
      </c>
      <c r="W2" s="1436"/>
      <c r="X2" s="1434" t="s">
        <v>289</v>
      </c>
      <c r="Y2" s="1434"/>
      <c r="Z2" s="1434"/>
      <c r="AA2" s="1438" t="s">
        <v>38</v>
      </c>
      <c r="AB2" s="1442"/>
      <c r="AC2" s="1434"/>
    </row>
    <row r="3" spans="1:31" ht="28.5" customHeight="1">
      <c r="A3" s="1440"/>
      <c r="B3" s="1441"/>
      <c r="C3" s="851" t="s">
        <v>290</v>
      </c>
      <c r="D3" s="852" t="s">
        <v>291</v>
      </c>
      <c r="E3" s="851" t="s">
        <v>290</v>
      </c>
      <c r="F3" s="852" t="s">
        <v>292</v>
      </c>
      <c r="G3" s="851" t="s">
        <v>293</v>
      </c>
      <c r="H3" s="853" t="s">
        <v>294</v>
      </c>
      <c r="I3" s="851" t="s">
        <v>290</v>
      </c>
      <c r="J3" s="852" t="s">
        <v>292</v>
      </c>
      <c r="K3" s="851" t="s">
        <v>290</v>
      </c>
      <c r="L3" s="852" t="s">
        <v>292</v>
      </c>
      <c r="M3" s="851" t="s">
        <v>290</v>
      </c>
      <c r="N3" s="852" t="s">
        <v>292</v>
      </c>
      <c r="O3" s="854" t="s">
        <v>295</v>
      </c>
      <c r="P3" s="851" t="s">
        <v>290</v>
      </c>
      <c r="Q3" s="852" t="s">
        <v>292</v>
      </c>
      <c r="R3" s="851" t="s">
        <v>290</v>
      </c>
      <c r="S3" s="852" t="s">
        <v>292</v>
      </c>
      <c r="T3" s="851" t="s">
        <v>290</v>
      </c>
      <c r="U3" s="852" t="s">
        <v>292</v>
      </c>
      <c r="V3" s="851" t="s">
        <v>290</v>
      </c>
      <c r="W3" s="852" t="s">
        <v>292</v>
      </c>
      <c r="X3" s="855" t="s">
        <v>295</v>
      </c>
      <c r="Y3" s="851" t="s">
        <v>290</v>
      </c>
      <c r="Z3" s="852" t="s">
        <v>292</v>
      </c>
      <c r="AA3" s="851" t="s">
        <v>290</v>
      </c>
      <c r="AB3" s="856" t="s">
        <v>292</v>
      </c>
      <c r="AC3" s="1434"/>
    </row>
    <row r="4" spans="1:31">
      <c r="A4" s="857" t="s">
        <v>2</v>
      </c>
      <c r="B4" s="858" t="s">
        <v>3</v>
      </c>
      <c r="C4" s="858"/>
      <c r="D4" s="859"/>
      <c r="E4" s="858"/>
      <c r="F4" s="859"/>
      <c r="G4" s="858"/>
      <c r="H4" s="858"/>
      <c r="I4" s="858"/>
      <c r="J4" s="859"/>
      <c r="K4" s="858"/>
      <c r="L4" s="859"/>
      <c r="M4" s="858"/>
      <c r="N4" s="858"/>
      <c r="O4" s="854"/>
      <c r="P4" s="858"/>
      <c r="Q4" s="859"/>
      <c r="R4" s="858"/>
      <c r="S4" s="859"/>
      <c r="T4" s="858"/>
      <c r="U4" s="859"/>
      <c r="V4" s="858"/>
      <c r="W4" s="858"/>
      <c r="X4" s="858"/>
      <c r="Y4" s="858"/>
      <c r="Z4" s="859"/>
      <c r="AA4" s="858"/>
      <c r="AB4" s="859"/>
      <c r="AC4" s="858"/>
    </row>
    <row r="5" spans="1:31">
      <c r="A5" s="857"/>
      <c r="B5" s="858" t="s">
        <v>4</v>
      </c>
      <c r="C5" s="858"/>
      <c r="D5" s="859"/>
      <c r="E5" s="858"/>
      <c r="F5" s="859"/>
      <c r="G5" s="858"/>
      <c r="H5" s="858"/>
      <c r="I5" s="858"/>
      <c r="J5" s="859"/>
      <c r="K5" s="858"/>
      <c r="L5" s="859"/>
      <c r="M5" s="858"/>
      <c r="N5" s="858"/>
      <c r="O5" s="854"/>
      <c r="P5" s="858"/>
      <c r="Q5" s="859"/>
      <c r="R5" s="858"/>
      <c r="S5" s="859"/>
      <c r="T5" s="858"/>
      <c r="U5" s="859"/>
      <c r="V5" s="858"/>
      <c r="W5" s="858"/>
      <c r="X5" s="858"/>
      <c r="Y5" s="858"/>
      <c r="Z5" s="859"/>
      <c r="AA5" s="858"/>
      <c r="AB5" s="859"/>
      <c r="AC5" s="858"/>
    </row>
    <row r="6" spans="1:31">
      <c r="A6" s="860">
        <v>1</v>
      </c>
      <c r="B6" s="858" t="s">
        <v>5</v>
      </c>
      <c r="C6" s="858"/>
      <c r="D6" s="859"/>
      <c r="E6" s="858"/>
      <c r="F6" s="859"/>
      <c r="G6" s="858"/>
      <c r="H6" s="858"/>
      <c r="I6" s="858"/>
      <c r="J6" s="859"/>
      <c r="K6" s="858"/>
      <c r="L6" s="859"/>
      <c r="M6" s="858"/>
      <c r="N6" s="858"/>
      <c r="O6" s="854"/>
      <c r="P6" s="858"/>
      <c r="Q6" s="859"/>
      <c r="R6" s="858"/>
      <c r="S6" s="859"/>
      <c r="T6" s="858"/>
      <c r="U6" s="859"/>
      <c r="V6" s="858"/>
      <c r="W6" s="858"/>
      <c r="X6" s="858"/>
      <c r="Y6" s="858"/>
      <c r="Z6" s="859"/>
      <c r="AA6" s="858"/>
      <c r="AB6" s="859"/>
      <c r="AC6" s="858"/>
    </row>
    <row r="7" spans="1:31">
      <c r="A7" s="15">
        <v>1.01</v>
      </c>
      <c r="B7" s="861" t="s">
        <v>6</v>
      </c>
      <c r="C7" s="861"/>
      <c r="D7" s="862"/>
      <c r="E7" s="863"/>
      <c r="F7" s="862"/>
      <c r="G7" s="861"/>
      <c r="H7" s="861"/>
      <c r="I7" s="863"/>
      <c r="J7" s="862"/>
      <c r="K7" s="861"/>
      <c r="L7" s="862"/>
      <c r="M7" s="861"/>
      <c r="N7" s="861"/>
      <c r="O7" s="864"/>
      <c r="P7" s="861"/>
      <c r="Q7" s="862"/>
      <c r="R7" s="861"/>
      <c r="S7" s="862"/>
      <c r="T7" s="865"/>
      <c r="U7" s="861"/>
      <c r="V7" s="862"/>
      <c r="W7" s="861"/>
      <c r="X7" s="865"/>
      <c r="Y7" s="861"/>
      <c r="Z7" s="862"/>
      <c r="AA7" s="861"/>
      <c r="AB7" s="862"/>
      <c r="AC7" s="861"/>
      <c r="AD7" s="14" t="b">
        <f>+X7*Y7=Z7</f>
        <v>1</v>
      </c>
      <c r="AE7" s="14" t="b">
        <f>+U7+Z7=AB7</f>
        <v>1</v>
      </c>
    </row>
    <row r="8" spans="1:31">
      <c r="A8" s="857">
        <v>1.02</v>
      </c>
      <c r="B8" s="861" t="s">
        <v>7</v>
      </c>
      <c r="C8" s="861"/>
      <c r="D8" s="862"/>
      <c r="E8" s="861"/>
      <c r="F8" s="862"/>
      <c r="G8" s="861"/>
      <c r="H8" s="861"/>
      <c r="I8" s="863"/>
      <c r="J8" s="862"/>
      <c r="K8" s="861"/>
      <c r="L8" s="862"/>
      <c r="M8" s="861"/>
      <c r="N8" s="861"/>
      <c r="O8" s="864"/>
      <c r="P8" s="861"/>
      <c r="Q8" s="862"/>
      <c r="R8" s="861"/>
      <c r="S8" s="862"/>
      <c r="T8" s="865"/>
      <c r="U8" s="861"/>
      <c r="V8" s="862"/>
      <c r="W8" s="861"/>
      <c r="X8" s="865"/>
      <c r="Y8" s="861"/>
      <c r="Z8" s="862"/>
      <c r="AA8" s="861"/>
      <c r="AB8" s="862"/>
      <c r="AC8" s="861"/>
      <c r="AD8" s="14" t="b">
        <f t="shared" ref="AD8:AD71" si="0">+X8*Y8=Z8</f>
        <v>1</v>
      </c>
      <c r="AE8" s="14" t="b">
        <f t="shared" ref="AE8:AE71" si="1">+U8+Z8=AB8</f>
        <v>1</v>
      </c>
    </row>
    <row r="9" spans="1:31">
      <c r="A9" s="857">
        <v>1.03</v>
      </c>
      <c r="B9" s="861" t="s">
        <v>8</v>
      </c>
      <c r="C9" s="861"/>
      <c r="D9" s="862"/>
      <c r="E9" s="861"/>
      <c r="F9" s="862"/>
      <c r="G9" s="861"/>
      <c r="H9" s="861"/>
      <c r="I9" s="863"/>
      <c r="J9" s="862"/>
      <c r="K9" s="861"/>
      <c r="L9" s="862"/>
      <c r="M9" s="861"/>
      <c r="N9" s="861"/>
      <c r="O9" s="864"/>
      <c r="P9" s="861"/>
      <c r="Q9" s="862"/>
      <c r="R9" s="861"/>
      <c r="S9" s="862"/>
      <c r="T9" s="865"/>
      <c r="U9" s="861"/>
      <c r="V9" s="862"/>
      <c r="W9" s="861"/>
      <c r="X9" s="865"/>
      <c r="Y9" s="861"/>
      <c r="Z9" s="862"/>
      <c r="AA9" s="861"/>
      <c r="AB9" s="862"/>
      <c r="AC9" s="861"/>
      <c r="AD9" s="14" t="b">
        <f t="shared" si="0"/>
        <v>1</v>
      </c>
      <c r="AE9" s="14" t="b">
        <f t="shared" si="1"/>
        <v>1</v>
      </c>
    </row>
    <row r="10" spans="1:31">
      <c r="A10" s="857">
        <v>1.04</v>
      </c>
      <c r="B10" s="583" t="s">
        <v>9</v>
      </c>
      <c r="C10" s="583"/>
      <c r="D10" s="523"/>
      <c r="E10" s="583"/>
      <c r="F10" s="523"/>
      <c r="G10" s="583"/>
      <c r="H10" s="583"/>
      <c r="I10" s="863"/>
      <c r="J10" s="862"/>
      <c r="K10" s="583"/>
      <c r="L10" s="523"/>
      <c r="M10" s="583"/>
      <c r="N10" s="583"/>
      <c r="O10" s="864"/>
      <c r="P10" s="583"/>
      <c r="Q10" s="523"/>
      <c r="R10" s="583"/>
      <c r="S10" s="523"/>
      <c r="T10" s="865"/>
      <c r="U10" s="583"/>
      <c r="V10" s="523"/>
      <c r="W10" s="583"/>
      <c r="X10" s="865"/>
      <c r="Y10" s="583"/>
      <c r="Z10" s="523"/>
      <c r="AA10" s="583"/>
      <c r="AB10" s="523"/>
      <c r="AC10" s="583"/>
      <c r="AD10" s="14" t="b">
        <f t="shared" si="0"/>
        <v>1</v>
      </c>
      <c r="AE10" s="14" t="b">
        <f t="shared" si="1"/>
        <v>1</v>
      </c>
    </row>
    <row r="11" spans="1:31">
      <c r="A11" s="857">
        <v>1.05</v>
      </c>
      <c r="B11" s="583" t="s">
        <v>10</v>
      </c>
      <c r="C11" s="583"/>
      <c r="D11" s="523"/>
      <c r="E11" s="583"/>
      <c r="F11" s="523"/>
      <c r="G11" s="583"/>
      <c r="H11" s="583"/>
      <c r="I11" s="863"/>
      <c r="J11" s="862"/>
      <c r="K11" s="583"/>
      <c r="L11" s="523"/>
      <c r="M11" s="583"/>
      <c r="N11" s="583"/>
      <c r="O11" s="864"/>
      <c r="P11" s="583"/>
      <c r="Q11" s="523"/>
      <c r="R11" s="583"/>
      <c r="S11" s="523"/>
      <c r="T11" s="865"/>
      <c r="U11" s="583"/>
      <c r="V11" s="523"/>
      <c r="W11" s="583"/>
      <c r="X11" s="865"/>
      <c r="Y11" s="583"/>
      <c r="Z11" s="523"/>
      <c r="AA11" s="583"/>
      <c r="AB11" s="523"/>
      <c r="AC11" s="583"/>
      <c r="AD11" s="14" t="b">
        <f t="shared" si="0"/>
        <v>1</v>
      </c>
      <c r="AE11" s="14" t="b">
        <f t="shared" si="1"/>
        <v>1</v>
      </c>
    </row>
    <row r="12" spans="1:31">
      <c r="A12" s="857">
        <v>1.06</v>
      </c>
      <c r="B12" s="866" t="s">
        <v>11</v>
      </c>
      <c r="C12" s="866"/>
      <c r="D12" s="867"/>
      <c r="E12" s="868"/>
      <c r="F12" s="867"/>
      <c r="G12" s="866"/>
      <c r="H12" s="866"/>
      <c r="I12" s="863"/>
      <c r="J12" s="862"/>
      <c r="K12" s="866"/>
      <c r="L12" s="867"/>
      <c r="M12" s="866"/>
      <c r="N12" s="866"/>
      <c r="O12" s="869"/>
      <c r="P12" s="866"/>
      <c r="Q12" s="867"/>
      <c r="R12" s="866"/>
      <c r="S12" s="867"/>
      <c r="T12" s="870"/>
      <c r="U12" s="866"/>
      <c r="V12" s="867"/>
      <c r="W12" s="866"/>
      <c r="X12" s="870"/>
      <c r="Y12" s="866"/>
      <c r="Z12" s="867"/>
      <c r="AA12" s="866"/>
      <c r="AB12" s="867"/>
      <c r="AC12" s="866"/>
      <c r="AD12" s="14" t="b">
        <f t="shared" si="0"/>
        <v>1</v>
      </c>
      <c r="AE12" s="14" t="b">
        <f t="shared" si="1"/>
        <v>1</v>
      </c>
    </row>
    <row r="13" spans="1:31">
      <c r="A13" s="857">
        <v>1.07</v>
      </c>
      <c r="B13" s="866" t="s">
        <v>12</v>
      </c>
      <c r="C13" s="866"/>
      <c r="D13" s="867"/>
      <c r="E13" s="866"/>
      <c r="F13" s="867"/>
      <c r="G13" s="866"/>
      <c r="H13" s="866"/>
      <c r="I13" s="863"/>
      <c r="J13" s="862"/>
      <c r="K13" s="866"/>
      <c r="L13" s="867"/>
      <c r="M13" s="866"/>
      <c r="N13" s="866"/>
      <c r="O13" s="869"/>
      <c r="P13" s="866"/>
      <c r="Q13" s="867"/>
      <c r="R13" s="866"/>
      <c r="S13" s="867"/>
      <c r="T13" s="870"/>
      <c r="U13" s="866"/>
      <c r="V13" s="867"/>
      <c r="W13" s="866"/>
      <c r="X13" s="870"/>
      <c r="Y13" s="866"/>
      <c r="Z13" s="867"/>
      <c r="AA13" s="866"/>
      <c r="AB13" s="867"/>
      <c r="AC13" s="866"/>
      <c r="AD13" s="14" t="b">
        <f t="shared" si="0"/>
        <v>1</v>
      </c>
      <c r="AE13" s="14" t="b">
        <f t="shared" si="1"/>
        <v>1</v>
      </c>
    </row>
    <row r="14" spans="1:31">
      <c r="A14" s="860">
        <v>2</v>
      </c>
      <c r="B14" s="871" t="s">
        <v>13</v>
      </c>
      <c r="C14" s="871"/>
      <c r="D14" s="872"/>
      <c r="E14" s="871"/>
      <c r="F14" s="872"/>
      <c r="G14" s="871"/>
      <c r="H14" s="871"/>
      <c r="I14" s="863"/>
      <c r="J14" s="862"/>
      <c r="K14" s="871"/>
      <c r="L14" s="872"/>
      <c r="M14" s="871"/>
      <c r="N14" s="871"/>
      <c r="O14" s="873"/>
      <c r="P14" s="871"/>
      <c r="Q14" s="872"/>
      <c r="R14" s="871"/>
      <c r="S14" s="872"/>
      <c r="T14" s="874"/>
      <c r="U14" s="871"/>
      <c r="V14" s="872"/>
      <c r="W14" s="871"/>
      <c r="X14" s="874"/>
      <c r="Y14" s="871"/>
      <c r="Z14" s="872"/>
      <c r="AA14" s="871"/>
      <c r="AB14" s="872"/>
      <c r="AC14" s="871"/>
      <c r="AD14" s="14" t="b">
        <f t="shared" si="0"/>
        <v>1</v>
      </c>
      <c r="AE14" s="14" t="b">
        <f t="shared" si="1"/>
        <v>1</v>
      </c>
    </row>
    <row r="15" spans="1:31">
      <c r="A15" s="860"/>
      <c r="B15" s="871" t="s">
        <v>260</v>
      </c>
      <c r="C15" s="871"/>
      <c r="D15" s="872"/>
      <c r="E15" s="871"/>
      <c r="F15" s="872"/>
      <c r="G15" s="871"/>
      <c r="H15" s="871"/>
      <c r="I15" s="863"/>
      <c r="J15" s="862"/>
      <c r="K15" s="871"/>
      <c r="L15" s="872"/>
      <c r="M15" s="871"/>
      <c r="N15" s="871"/>
      <c r="O15" s="873"/>
      <c r="P15" s="871"/>
      <c r="Q15" s="872"/>
      <c r="R15" s="871"/>
      <c r="S15" s="872"/>
      <c r="T15" s="874"/>
      <c r="U15" s="871"/>
      <c r="V15" s="872"/>
      <c r="W15" s="871"/>
      <c r="X15" s="874"/>
      <c r="Y15" s="871"/>
      <c r="Z15" s="872"/>
      <c r="AA15" s="871"/>
      <c r="AB15" s="872"/>
      <c r="AC15" s="871"/>
      <c r="AD15" s="14" t="b">
        <f t="shared" si="0"/>
        <v>1</v>
      </c>
      <c r="AE15" s="14" t="b">
        <f t="shared" si="1"/>
        <v>1</v>
      </c>
    </row>
    <row r="16" spans="1:31">
      <c r="A16" s="857"/>
      <c r="B16" s="875" t="s">
        <v>14</v>
      </c>
      <c r="C16" s="875"/>
      <c r="D16" s="876"/>
      <c r="E16" s="875"/>
      <c r="F16" s="876"/>
      <c r="G16" s="875"/>
      <c r="H16" s="875"/>
      <c r="I16" s="863"/>
      <c r="J16" s="862"/>
      <c r="K16" s="875"/>
      <c r="L16" s="876"/>
      <c r="M16" s="875"/>
      <c r="N16" s="875"/>
      <c r="O16" s="877"/>
      <c r="P16" s="875"/>
      <c r="Q16" s="876"/>
      <c r="R16" s="875"/>
      <c r="S16" s="876"/>
      <c r="T16" s="878"/>
      <c r="U16" s="875"/>
      <c r="V16" s="876"/>
      <c r="W16" s="875"/>
      <c r="X16" s="878"/>
      <c r="Y16" s="875"/>
      <c r="Z16" s="876"/>
      <c r="AA16" s="875"/>
      <c r="AB16" s="876"/>
      <c r="AC16" s="875"/>
      <c r="AD16" s="14" t="b">
        <f t="shared" si="0"/>
        <v>1</v>
      </c>
      <c r="AE16" s="14" t="b">
        <f t="shared" si="1"/>
        <v>1</v>
      </c>
    </row>
    <row r="17" spans="1:31">
      <c r="A17" s="857">
        <v>2.0099999999999998</v>
      </c>
      <c r="B17" s="583" t="s">
        <v>155</v>
      </c>
      <c r="C17" s="583">
        <v>0</v>
      </c>
      <c r="D17" s="523">
        <v>0</v>
      </c>
      <c r="E17" s="583"/>
      <c r="F17" s="523"/>
      <c r="G17" s="583"/>
      <c r="H17" s="583"/>
      <c r="I17" s="863"/>
      <c r="J17" s="862"/>
      <c r="K17" s="583"/>
      <c r="L17" s="523"/>
      <c r="M17" s="583"/>
      <c r="N17" s="583"/>
      <c r="O17" s="864">
        <f>State!O17</f>
        <v>2</v>
      </c>
      <c r="P17" s="583"/>
      <c r="Q17" s="523"/>
      <c r="R17" s="583">
        <f>P17+K17</f>
        <v>0</v>
      </c>
      <c r="S17" s="523">
        <f>Q17+L17</f>
        <v>0</v>
      </c>
      <c r="T17" s="879"/>
      <c r="U17" s="583"/>
      <c r="V17" s="523"/>
      <c r="W17" s="583"/>
      <c r="X17" s="879">
        <f>State!X17</f>
        <v>2</v>
      </c>
      <c r="Y17" s="583"/>
      <c r="Z17" s="523"/>
      <c r="AA17" s="583">
        <f>Y17+T17</f>
        <v>0</v>
      </c>
      <c r="AB17" s="523">
        <f>Z17+U17</f>
        <v>0</v>
      </c>
      <c r="AC17" s="583"/>
      <c r="AD17" s="14" t="b">
        <f t="shared" si="0"/>
        <v>1</v>
      </c>
      <c r="AE17" s="14" t="b">
        <f t="shared" si="1"/>
        <v>1</v>
      </c>
    </row>
    <row r="18" spans="1:31">
      <c r="A18" s="857">
        <v>2.02</v>
      </c>
      <c r="B18" s="583" t="s">
        <v>15</v>
      </c>
      <c r="C18" s="583">
        <v>0</v>
      </c>
      <c r="D18" s="523">
        <v>0</v>
      </c>
      <c r="E18" s="583"/>
      <c r="F18" s="523"/>
      <c r="G18" s="583"/>
      <c r="H18" s="583"/>
      <c r="I18" s="863"/>
      <c r="J18" s="862"/>
      <c r="K18" s="583"/>
      <c r="L18" s="523"/>
      <c r="M18" s="583"/>
      <c r="N18" s="583"/>
      <c r="O18" s="864">
        <f>State!O18</f>
        <v>3</v>
      </c>
      <c r="P18" s="583"/>
      <c r="Q18" s="523"/>
      <c r="R18" s="583">
        <f t="shared" ref="R18:R81" si="2">P18+K18</f>
        <v>0</v>
      </c>
      <c r="S18" s="523">
        <f t="shared" ref="S18:S81" si="3">Q18+L18</f>
        <v>0</v>
      </c>
      <c r="T18" s="879"/>
      <c r="U18" s="583"/>
      <c r="V18" s="523"/>
      <c r="W18" s="583"/>
      <c r="X18" s="879">
        <f>State!X18</f>
        <v>3</v>
      </c>
      <c r="Y18" s="583"/>
      <c r="Z18" s="523"/>
      <c r="AA18" s="583">
        <f t="shared" ref="AA18:AA81" si="4">Y18+T18</f>
        <v>0</v>
      </c>
      <c r="AB18" s="523">
        <f t="shared" ref="AB18:AB81" si="5">Z18+U18</f>
        <v>0</v>
      </c>
      <c r="AC18" s="583"/>
      <c r="AD18" s="14" t="b">
        <f t="shared" si="0"/>
        <v>1</v>
      </c>
      <c r="AE18" s="14" t="b">
        <f t="shared" si="1"/>
        <v>1</v>
      </c>
    </row>
    <row r="19" spans="1:31">
      <c r="A19" s="857">
        <v>2.0299999999999998</v>
      </c>
      <c r="B19" s="583" t="s">
        <v>156</v>
      </c>
      <c r="C19" s="583">
        <v>0</v>
      </c>
      <c r="D19" s="523">
        <v>0</v>
      </c>
      <c r="E19" s="583"/>
      <c r="F19" s="523"/>
      <c r="G19" s="583"/>
      <c r="H19" s="583"/>
      <c r="I19" s="863"/>
      <c r="J19" s="862"/>
      <c r="K19" s="583"/>
      <c r="L19" s="523"/>
      <c r="M19" s="583"/>
      <c r="N19" s="583"/>
      <c r="O19" s="864">
        <f>State!O19</f>
        <v>0.375</v>
      </c>
      <c r="P19" s="583"/>
      <c r="Q19" s="523"/>
      <c r="R19" s="583">
        <f t="shared" si="2"/>
        <v>0</v>
      </c>
      <c r="S19" s="523">
        <f t="shared" si="3"/>
        <v>0</v>
      </c>
      <c r="T19" s="879"/>
      <c r="U19" s="583"/>
      <c r="V19" s="523"/>
      <c r="W19" s="583"/>
      <c r="X19" s="879">
        <f>State!X19</f>
        <v>0.375</v>
      </c>
      <c r="Y19" s="583"/>
      <c r="Z19" s="523"/>
      <c r="AA19" s="583">
        <f t="shared" si="4"/>
        <v>0</v>
      </c>
      <c r="AB19" s="523">
        <f t="shared" si="5"/>
        <v>0</v>
      </c>
      <c r="AC19" s="583"/>
      <c r="AD19" s="14" t="b">
        <f t="shared" si="0"/>
        <v>1</v>
      </c>
      <c r="AE19" s="14" t="b">
        <f t="shared" si="1"/>
        <v>1</v>
      </c>
    </row>
    <row r="20" spans="1:31">
      <c r="A20" s="857">
        <v>2.04</v>
      </c>
      <c r="B20" s="583" t="s">
        <v>157</v>
      </c>
      <c r="C20" s="583">
        <v>0</v>
      </c>
      <c r="D20" s="523">
        <v>0</v>
      </c>
      <c r="E20" s="583"/>
      <c r="F20" s="523"/>
      <c r="G20" s="583"/>
      <c r="H20" s="583"/>
      <c r="I20" s="863"/>
      <c r="J20" s="862"/>
      <c r="K20" s="583"/>
      <c r="L20" s="523"/>
      <c r="M20" s="583"/>
      <c r="N20" s="583"/>
      <c r="O20" s="864">
        <f>State!O20</f>
        <v>0</v>
      </c>
      <c r="P20" s="583"/>
      <c r="Q20" s="523"/>
      <c r="R20" s="583">
        <f t="shared" si="2"/>
        <v>0</v>
      </c>
      <c r="S20" s="523">
        <f t="shared" si="3"/>
        <v>0</v>
      </c>
      <c r="T20" s="879"/>
      <c r="U20" s="583"/>
      <c r="V20" s="523"/>
      <c r="W20" s="583"/>
      <c r="X20" s="879">
        <f>State!X20</f>
        <v>0</v>
      </c>
      <c r="Y20" s="583"/>
      <c r="Z20" s="523"/>
      <c r="AA20" s="583">
        <f t="shared" si="4"/>
        <v>0</v>
      </c>
      <c r="AB20" s="523">
        <f t="shared" si="5"/>
        <v>0</v>
      </c>
      <c r="AC20" s="583"/>
      <c r="AD20" s="14" t="b">
        <f t="shared" si="0"/>
        <v>1</v>
      </c>
      <c r="AE20" s="14" t="b">
        <f t="shared" si="1"/>
        <v>1</v>
      </c>
    </row>
    <row r="21" spans="1:31">
      <c r="A21" s="947"/>
      <c r="B21" s="948" t="s">
        <v>235</v>
      </c>
      <c r="C21" s="948">
        <v>0</v>
      </c>
      <c r="D21" s="949">
        <v>0</v>
      </c>
      <c r="E21" s="948"/>
      <c r="F21" s="949"/>
      <c r="G21" s="948"/>
      <c r="H21" s="948"/>
      <c r="I21" s="950"/>
      <c r="J21" s="951"/>
      <c r="K21" s="948"/>
      <c r="L21" s="949"/>
      <c r="M21" s="948"/>
      <c r="N21" s="948"/>
      <c r="O21" s="952">
        <f>State!O21</f>
        <v>0</v>
      </c>
      <c r="P21" s="948"/>
      <c r="Q21" s="949"/>
      <c r="R21" s="935">
        <f t="shared" si="2"/>
        <v>0</v>
      </c>
      <c r="S21" s="936">
        <f t="shared" si="3"/>
        <v>0</v>
      </c>
      <c r="T21" s="953"/>
      <c r="U21" s="948"/>
      <c r="V21" s="949"/>
      <c r="W21" s="935"/>
      <c r="X21" s="953">
        <f>State!X21</f>
        <v>0</v>
      </c>
      <c r="Y21" s="948"/>
      <c r="Z21" s="949"/>
      <c r="AA21" s="935">
        <f t="shared" si="4"/>
        <v>0</v>
      </c>
      <c r="AB21" s="936">
        <f t="shared" si="5"/>
        <v>0</v>
      </c>
      <c r="AC21" s="948"/>
      <c r="AD21" s="14" t="b">
        <f t="shared" si="0"/>
        <v>1</v>
      </c>
      <c r="AE21" s="14" t="b">
        <f t="shared" si="1"/>
        <v>1</v>
      </c>
    </row>
    <row r="22" spans="1:31">
      <c r="A22" s="857"/>
      <c r="B22" s="875" t="s">
        <v>331</v>
      </c>
      <c r="C22" s="875">
        <v>0</v>
      </c>
      <c r="D22" s="876">
        <v>0</v>
      </c>
      <c r="E22" s="875"/>
      <c r="F22" s="876"/>
      <c r="G22" s="875"/>
      <c r="H22" s="875"/>
      <c r="I22" s="863"/>
      <c r="J22" s="862"/>
      <c r="K22" s="875"/>
      <c r="L22" s="876"/>
      <c r="M22" s="875"/>
      <c r="N22" s="875"/>
      <c r="O22" s="864">
        <f>State!O22</f>
        <v>0</v>
      </c>
      <c r="P22" s="875"/>
      <c r="Q22" s="876"/>
      <c r="R22" s="583">
        <f t="shared" si="2"/>
        <v>0</v>
      </c>
      <c r="S22" s="523">
        <f t="shared" si="3"/>
        <v>0</v>
      </c>
      <c r="T22" s="879"/>
      <c r="U22" s="875"/>
      <c r="V22" s="876"/>
      <c r="W22" s="583"/>
      <c r="X22" s="879">
        <f>State!X22</f>
        <v>0</v>
      </c>
      <c r="Y22" s="875"/>
      <c r="Z22" s="876"/>
      <c r="AA22" s="583">
        <f t="shared" si="4"/>
        <v>0</v>
      </c>
      <c r="AB22" s="523">
        <f t="shared" si="5"/>
        <v>0</v>
      </c>
      <c r="AC22" s="875"/>
      <c r="AD22" s="14" t="b">
        <f t="shared" si="0"/>
        <v>1</v>
      </c>
      <c r="AE22" s="14" t="b">
        <f t="shared" si="1"/>
        <v>1</v>
      </c>
    </row>
    <row r="23" spans="1:31">
      <c r="A23" s="857">
        <v>2.0499999999999998</v>
      </c>
      <c r="B23" s="882" t="s">
        <v>247</v>
      </c>
      <c r="C23" s="882">
        <v>0</v>
      </c>
      <c r="D23" s="883">
        <v>0</v>
      </c>
      <c r="E23" s="882"/>
      <c r="F23" s="883"/>
      <c r="G23" s="882"/>
      <c r="H23" s="882"/>
      <c r="I23" s="863"/>
      <c r="J23" s="862"/>
      <c r="K23" s="882"/>
      <c r="L23" s="883"/>
      <c r="M23" s="882"/>
      <c r="N23" s="882"/>
      <c r="O23" s="864">
        <f>State!O23</f>
        <v>9</v>
      </c>
      <c r="P23" s="882"/>
      <c r="Q23" s="883"/>
      <c r="R23" s="583">
        <f t="shared" si="2"/>
        <v>0</v>
      </c>
      <c r="S23" s="523">
        <f t="shared" si="3"/>
        <v>0</v>
      </c>
      <c r="T23" s="879"/>
      <c r="U23" s="882"/>
      <c r="V23" s="883"/>
      <c r="W23" s="583"/>
      <c r="X23" s="879">
        <f>State!X23</f>
        <v>9</v>
      </c>
      <c r="Y23" s="882"/>
      <c r="Z23" s="883"/>
      <c r="AA23" s="583">
        <f t="shared" si="4"/>
        <v>0</v>
      </c>
      <c r="AB23" s="523">
        <f t="shared" si="5"/>
        <v>0</v>
      </c>
      <c r="AC23" s="882"/>
      <c r="AD23" s="14" t="b">
        <f t="shared" si="0"/>
        <v>1</v>
      </c>
      <c r="AE23" s="14" t="b">
        <f t="shared" si="1"/>
        <v>1</v>
      </c>
    </row>
    <row r="24" spans="1:31">
      <c r="A24" s="857">
        <v>2.06</v>
      </c>
      <c r="B24" s="882" t="s">
        <v>170</v>
      </c>
      <c r="C24" s="882">
        <v>0</v>
      </c>
      <c r="D24" s="883">
        <v>0</v>
      </c>
      <c r="E24" s="882"/>
      <c r="F24" s="883"/>
      <c r="G24" s="882"/>
      <c r="H24" s="882"/>
      <c r="I24" s="863"/>
      <c r="J24" s="862"/>
      <c r="K24" s="882"/>
      <c r="L24" s="883"/>
      <c r="M24" s="882"/>
      <c r="N24" s="882"/>
      <c r="O24" s="864">
        <f>State!O24</f>
        <v>0.6</v>
      </c>
      <c r="P24" s="882"/>
      <c r="Q24" s="883"/>
      <c r="R24" s="583">
        <f t="shared" si="2"/>
        <v>0</v>
      </c>
      <c r="S24" s="523">
        <f t="shared" si="3"/>
        <v>0</v>
      </c>
      <c r="T24" s="879"/>
      <c r="U24" s="882"/>
      <c r="V24" s="883"/>
      <c r="W24" s="583"/>
      <c r="X24" s="879">
        <f>State!X24</f>
        <v>0.6</v>
      </c>
      <c r="Y24" s="882"/>
      <c r="Z24" s="883"/>
      <c r="AA24" s="583">
        <f t="shared" si="4"/>
        <v>0</v>
      </c>
      <c r="AB24" s="523">
        <f t="shared" si="5"/>
        <v>0</v>
      </c>
      <c r="AC24" s="882"/>
      <c r="AD24" s="14" t="b">
        <f t="shared" si="0"/>
        <v>1</v>
      </c>
      <c r="AE24" s="14" t="b">
        <f t="shared" si="1"/>
        <v>1</v>
      </c>
    </row>
    <row r="25" spans="1:31" ht="31.5">
      <c r="A25" s="857">
        <v>2.0699999999999998</v>
      </c>
      <c r="B25" s="882" t="s">
        <v>246</v>
      </c>
      <c r="C25" s="882">
        <v>0</v>
      </c>
      <c r="D25" s="883">
        <v>0</v>
      </c>
      <c r="E25" s="882"/>
      <c r="F25" s="883"/>
      <c r="G25" s="882"/>
      <c r="H25" s="882"/>
      <c r="I25" s="863"/>
      <c r="J25" s="862"/>
      <c r="K25" s="882"/>
      <c r="L25" s="883"/>
      <c r="M25" s="882"/>
      <c r="N25" s="882"/>
      <c r="O25" s="864">
        <f>State!O25</f>
        <v>0.5</v>
      </c>
      <c r="P25" s="882"/>
      <c r="Q25" s="883"/>
      <c r="R25" s="583">
        <f t="shared" si="2"/>
        <v>0</v>
      </c>
      <c r="S25" s="523">
        <f t="shared" si="3"/>
        <v>0</v>
      </c>
      <c r="T25" s="879"/>
      <c r="U25" s="882"/>
      <c r="V25" s="883"/>
      <c r="W25" s="583"/>
      <c r="X25" s="879">
        <f>State!X25</f>
        <v>0.5</v>
      </c>
      <c r="Y25" s="882"/>
      <c r="Z25" s="883"/>
      <c r="AA25" s="583">
        <f t="shared" si="4"/>
        <v>0</v>
      </c>
      <c r="AB25" s="523">
        <f t="shared" si="5"/>
        <v>0</v>
      </c>
      <c r="AC25" s="882"/>
      <c r="AD25" s="14" t="b">
        <f t="shared" si="0"/>
        <v>1</v>
      </c>
      <c r="AE25" s="14" t="b">
        <f t="shared" si="1"/>
        <v>1</v>
      </c>
    </row>
    <row r="26" spans="1:31">
      <c r="A26" s="857">
        <v>2.08</v>
      </c>
      <c r="B26" s="882" t="s">
        <v>18</v>
      </c>
      <c r="C26" s="882">
        <v>0</v>
      </c>
      <c r="D26" s="883">
        <v>0</v>
      </c>
      <c r="E26" s="882"/>
      <c r="F26" s="883"/>
      <c r="G26" s="882"/>
      <c r="H26" s="882"/>
      <c r="I26" s="863"/>
      <c r="J26" s="862"/>
      <c r="K26" s="882"/>
      <c r="L26" s="883"/>
      <c r="M26" s="882"/>
      <c r="N26" s="882"/>
      <c r="O26" s="864">
        <f>State!O26</f>
        <v>0</v>
      </c>
      <c r="P26" s="882"/>
      <c r="Q26" s="883"/>
      <c r="R26" s="583">
        <f t="shared" si="2"/>
        <v>0</v>
      </c>
      <c r="S26" s="523">
        <f t="shared" si="3"/>
        <v>0</v>
      </c>
      <c r="T26" s="879"/>
      <c r="U26" s="882"/>
      <c r="V26" s="883"/>
      <c r="W26" s="583"/>
      <c r="X26" s="879">
        <f>State!X26</f>
        <v>0</v>
      </c>
      <c r="Y26" s="882"/>
      <c r="Z26" s="883"/>
      <c r="AA26" s="583">
        <f t="shared" si="4"/>
        <v>0</v>
      </c>
      <c r="AB26" s="523">
        <f t="shared" si="5"/>
        <v>0</v>
      </c>
      <c r="AC26" s="882"/>
      <c r="AD26" s="14" t="b">
        <f t="shared" si="0"/>
        <v>1</v>
      </c>
      <c r="AE26" s="14" t="b">
        <f t="shared" si="1"/>
        <v>1</v>
      </c>
    </row>
    <row r="27" spans="1:31">
      <c r="A27" s="857" t="s">
        <v>19</v>
      </c>
      <c r="B27" s="884" t="s">
        <v>173</v>
      </c>
      <c r="C27" s="884">
        <v>0</v>
      </c>
      <c r="D27" s="885">
        <v>0</v>
      </c>
      <c r="E27" s="884"/>
      <c r="F27" s="885"/>
      <c r="G27" s="884"/>
      <c r="H27" s="884"/>
      <c r="I27" s="863"/>
      <c r="J27" s="862"/>
      <c r="K27" s="884"/>
      <c r="L27" s="885"/>
      <c r="M27" s="884"/>
      <c r="N27" s="884"/>
      <c r="O27" s="864">
        <f>State!O27</f>
        <v>3</v>
      </c>
      <c r="P27" s="884"/>
      <c r="Q27" s="885"/>
      <c r="R27" s="583">
        <f t="shared" si="2"/>
        <v>0</v>
      </c>
      <c r="S27" s="523">
        <f t="shared" si="3"/>
        <v>0</v>
      </c>
      <c r="T27" s="879"/>
      <c r="U27" s="884"/>
      <c r="V27" s="885"/>
      <c r="W27" s="583"/>
      <c r="X27" s="879">
        <f>State!X27</f>
        <v>3</v>
      </c>
      <c r="Y27" s="884"/>
      <c r="Z27" s="885"/>
      <c r="AA27" s="583">
        <f t="shared" si="4"/>
        <v>0</v>
      </c>
      <c r="AB27" s="523">
        <f t="shared" si="5"/>
        <v>0</v>
      </c>
      <c r="AC27" s="884"/>
      <c r="AD27" s="14" t="b">
        <f t="shared" si="0"/>
        <v>1</v>
      </c>
      <c r="AE27" s="14" t="b">
        <f t="shared" si="1"/>
        <v>1</v>
      </c>
    </row>
    <row r="28" spans="1:31" ht="31.5">
      <c r="A28" s="857" t="s">
        <v>20</v>
      </c>
      <c r="B28" s="884" t="s">
        <v>174</v>
      </c>
      <c r="C28" s="884">
        <v>0</v>
      </c>
      <c r="D28" s="885">
        <v>0</v>
      </c>
      <c r="E28" s="884"/>
      <c r="F28" s="885"/>
      <c r="G28" s="884"/>
      <c r="H28" s="884"/>
      <c r="I28" s="863"/>
      <c r="J28" s="862"/>
      <c r="K28" s="884"/>
      <c r="L28" s="885"/>
      <c r="M28" s="884"/>
      <c r="N28" s="884"/>
      <c r="O28" s="864">
        <f>State!O28</f>
        <v>9.6</v>
      </c>
      <c r="P28" s="884"/>
      <c r="Q28" s="885"/>
      <c r="R28" s="583">
        <f t="shared" si="2"/>
        <v>0</v>
      </c>
      <c r="S28" s="523">
        <f t="shared" si="3"/>
        <v>0</v>
      </c>
      <c r="T28" s="879"/>
      <c r="U28" s="884"/>
      <c r="V28" s="885"/>
      <c r="W28" s="583"/>
      <c r="X28" s="879">
        <f>State!X28</f>
        <v>9.6</v>
      </c>
      <c r="Y28" s="884"/>
      <c r="Z28" s="885"/>
      <c r="AA28" s="583">
        <f t="shared" si="4"/>
        <v>0</v>
      </c>
      <c r="AB28" s="523">
        <f t="shared" si="5"/>
        <v>0</v>
      </c>
      <c r="AC28" s="884"/>
      <c r="AD28" s="14" t="b">
        <f t="shared" si="0"/>
        <v>1</v>
      </c>
      <c r="AE28" s="14" t="b">
        <f t="shared" si="1"/>
        <v>1</v>
      </c>
    </row>
    <row r="29" spans="1:31" ht="47.25">
      <c r="A29" s="857" t="s">
        <v>21</v>
      </c>
      <c r="B29" s="884" t="s">
        <v>225</v>
      </c>
      <c r="C29" s="884">
        <v>0</v>
      </c>
      <c r="D29" s="885">
        <v>0</v>
      </c>
      <c r="E29" s="884"/>
      <c r="F29" s="885"/>
      <c r="G29" s="884"/>
      <c r="H29" s="884"/>
      <c r="I29" s="863"/>
      <c r="J29" s="862"/>
      <c r="K29" s="884"/>
      <c r="L29" s="885"/>
      <c r="M29" s="884"/>
      <c r="N29" s="884"/>
      <c r="O29" s="864">
        <f>State!O29</f>
        <v>2.88</v>
      </c>
      <c r="P29" s="884"/>
      <c r="Q29" s="885"/>
      <c r="R29" s="583">
        <f t="shared" si="2"/>
        <v>0</v>
      </c>
      <c r="S29" s="523">
        <f t="shared" si="3"/>
        <v>0</v>
      </c>
      <c r="T29" s="879"/>
      <c r="U29" s="884"/>
      <c r="V29" s="885"/>
      <c r="W29" s="583"/>
      <c r="X29" s="879">
        <f>State!X29</f>
        <v>2.88</v>
      </c>
      <c r="Y29" s="884"/>
      <c r="Z29" s="885"/>
      <c r="AA29" s="583">
        <f t="shared" si="4"/>
        <v>0</v>
      </c>
      <c r="AB29" s="523">
        <f t="shared" si="5"/>
        <v>0</v>
      </c>
      <c r="AC29" s="884"/>
      <c r="AD29" s="14" t="b">
        <f t="shared" si="0"/>
        <v>1</v>
      </c>
      <c r="AE29" s="14" t="b">
        <f t="shared" si="1"/>
        <v>1</v>
      </c>
    </row>
    <row r="30" spans="1:31">
      <c r="A30" s="857" t="s">
        <v>175</v>
      </c>
      <c r="B30" s="884" t="s">
        <v>176</v>
      </c>
      <c r="C30" s="884">
        <v>0</v>
      </c>
      <c r="D30" s="885">
        <v>0</v>
      </c>
      <c r="E30" s="884"/>
      <c r="F30" s="885"/>
      <c r="G30" s="884"/>
      <c r="H30" s="884"/>
      <c r="I30" s="863"/>
      <c r="J30" s="862"/>
      <c r="K30" s="884"/>
      <c r="L30" s="885"/>
      <c r="M30" s="884"/>
      <c r="N30" s="884"/>
      <c r="O30" s="864">
        <f>State!O30</f>
        <v>1.5</v>
      </c>
      <c r="P30" s="884"/>
      <c r="Q30" s="885"/>
      <c r="R30" s="583">
        <f t="shared" si="2"/>
        <v>0</v>
      </c>
      <c r="S30" s="523">
        <f t="shared" si="3"/>
        <v>0</v>
      </c>
      <c r="T30" s="879"/>
      <c r="U30" s="884"/>
      <c r="V30" s="885"/>
      <c r="W30" s="583"/>
      <c r="X30" s="879">
        <f>State!X30</f>
        <v>1.5</v>
      </c>
      <c r="Y30" s="884"/>
      <c r="Z30" s="885"/>
      <c r="AA30" s="583">
        <f t="shared" si="4"/>
        <v>0</v>
      </c>
      <c r="AB30" s="523">
        <f t="shared" si="5"/>
        <v>0</v>
      </c>
      <c r="AC30" s="884"/>
      <c r="AD30" s="14" t="b">
        <f t="shared" si="0"/>
        <v>1</v>
      </c>
      <c r="AE30" s="14" t="b">
        <f t="shared" si="1"/>
        <v>1</v>
      </c>
    </row>
    <row r="31" spans="1:31">
      <c r="A31" s="857" t="s">
        <v>177</v>
      </c>
      <c r="B31" s="884" t="s">
        <v>178</v>
      </c>
      <c r="C31" s="884">
        <v>0</v>
      </c>
      <c r="D31" s="885">
        <v>0</v>
      </c>
      <c r="E31" s="884"/>
      <c r="F31" s="885"/>
      <c r="G31" s="884"/>
      <c r="H31" s="884"/>
      <c r="I31" s="863"/>
      <c r="J31" s="862"/>
      <c r="K31" s="884"/>
      <c r="L31" s="885"/>
      <c r="M31" s="884"/>
      <c r="N31" s="884"/>
      <c r="O31" s="864">
        <f>State!O31</f>
        <v>1.2</v>
      </c>
      <c r="P31" s="884"/>
      <c r="Q31" s="885"/>
      <c r="R31" s="583">
        <f t="shared" si="2"/>
        <v>0</v>
      </c>
      <c r="S31" s="523">
        <f t="shared" si="3"/>
        <v>0</v>
      </c>
      <c r="T31" s="879"/>
      <c r="U31" s="884"/>
      <c r="V31" s="885"/>
      <c r="W31" s="583"/>
      <c r="X31" s="879">
        <f>State!X31</f>
        <v>1.2</v>
      </c>
      <c r="Y31" s="884"/>
      <c r="Z31" s="885"/>
      <c r="AA31" s="583">
        <f t="shared" si="4"/>
        <v>0</v>
      </c>
      <c r="AB31" s="523">
        <f t="shared" si="5"/>
        <v>0</v>
      </c>
      <c r="AC31" s="884"/>
      <c r="AD31" s="14" t="b">
        <f t="shared" si="0"/>
        <v>1</v>
      </c>
      <c r="AE31" s="14" t="b">
        <f t="shared" si="1"/>
        <v>1</v>
      </c>
    </row>
    <row r="32" spans="1:31" ht="31.5">
      <c r="A32" s="857" t="s">
        <v>179</v>
      </c>
      <c r="B32" s="884" t="s">
        <v>180</v>
      </c>
      <c r="C32" s="884">
        <v>0</v>
      </c>
      <c r="D32" s="885">
        <v>0</v>
      </c>
      <c r="E32" s="884"/>
      <c r="F32" s="885"/>
      <c r="G32" s="884"/>
      <c r="H32" s="884"/>
      <c r="I32" s="863"/>
      <c r="J32" s="862"/>
      <c r="K32" s="884"/>
      <c r="L32" s="885"/>
      <c r="M32" s="884"/>
      <c r="N32" s="884"/>
      <c r="O32" s="864">
        <f>State!O32</f>
        <v>1.2</v>
      </c>
      <c r="P32" s="884"/>
      <c r="Q32" s="885"/>
      <c r="R32" s="583">
        <f t="shared" si="2"/>
        <v>0</v>
      </c>
      <c r="S32" s="523">
        <f t="shared" si="3"/>
        <v>0</v>
      </c>
      <c r="T32" s="879"/>
      <c r="U32" s="884"/>
      <c r="V32" s="885"/>
      <c r="W32" s="583"/>
      <c r="X32" s="879">
        <f>State!X32</f>
        <v>1.2</v>
      </c>
      <c r="Y32" s="884"/>
      <c r="Z32" s="885"/>
      <c r="AA32" s="583">
        <f t="shared" si="4"/>
        <v>0</v>
      </c>
      <c r="AB32" s="523">
        <f t="shared" si="5"/>
        <v>0</v>
      </c>
      <c r="AC32" s="884"/>
      <c r="AD32" s="14" t="b">
        <f t="shared" si="0"/>
        <v>1</v>
      </c>
      <c r="AE32" s="14" t="b">
        <f t="shared" si="1"/>
        <v>1</v>
      </c>
    </row>
    <row r="33" spans="1:31" ht="31.5">
      <c r="A33" s="857" t="s">
        <v>181</v>
      </c>
      <c r="B33" s="884" t="s">
        <v>226</v>
      </c>
      <c r="C33" s="884">
        <v>0</v>
      </c>
      <c r="D33" s="885">
        <v>0</v>
      </c>
      <c r="E33" s="884"/>
      <c r="F33" s="885"/>
      <c r="G33" s="884"/>
      <c r="H33" s="884"/>
      <c r="I33" s="863"/>
      <c r="J33" s="862"/>
      <c r="K33" s="884"/>
      <c r="L33" s="885"/>
      <c r="M33" s="884"/>
      <c r="N33" s="884"/>
      <c r="O33" s="864">
        <f>State!O33</f>
        <v>1.8</v>
      </c>
      <c r="P33" s="884"/>
      <c r="Q33" s="885"/>
      <c r="R33" s="583">
        <f t="shared" si="2"/>
        <v>0</v>
      </c>
      <c r="S33" s="523">
        <f t="shared" si="3"/>
        <v>0</v>
      </c>
      <c r="T33" s="879"/>
      <c r="U33" s="884"/>
      <c r="V33" s="885"/>
      <c r="W33" s="583"/>
      <c r="X33" s="879">
        <f>State!X33</f>
        <v>1.8</v>
      </c>
      <c r="Y33" s="884"/>
      <c r="Z33" s="885"/>
      <c r="AA33" s="583">
        <f t="shared" si="4"/>
        <v>0</v>
      </c>
      <c r="AB33" s="523">
        <f t="shared" si="5"/>
        <v>0</v>
      </c>
      <c r="AC33" s="884"/>
      <c r="AD33" s="14" t="b">
        <f t="shared" si="0"/>
        <v>1</v>
      </c>
      <c r="AE33" s="14" t="b">
        <f t="shared" si="1"/>
        <v>1</v>
      </c>
    </row>
    <row r="34" spans="1:31">
      <c r="A34" s="857">
        <v>2.09</v>
      </c>
      <c r="B34" s="884" t="s">
        <v>264</v>
      </c>
      <c r="C34" s="884">
        <v>0</v>
      </c>
      <c r="D34" s="885">
        <v>0</v>
      </c>
      <c r="E34" s="884"/>
      <c r="F34" s="885"/>
      <c r="G34" s="884"/>
      <c r="H34" s="884"/>
      <c r="I34" s="863"/>
      <c r="J34" s="862"/>
      <c r="K34" s="884"/>
      <c r="L34" s="885"/>
      <c r="M34" s="884"/>
      <c r="N34" s="884"/>
      <c r="O34" s="864">
        <f>State!O34</f>
        <v>0.5</v>
      </c>
      <c r="P34" s="884"/>
      <c r="Q34" s="885"/>
      <c r="R34" s="583">
        <f t="shared" si="2"/>
        <v>0</v>
      </c>
      <c r="S34" s="523">
        <f t="shared" si="3"/>
        <v>0</v>
      </c>
      <c r="T34" s="879"/>
      <c r="U34" s="884"/>
      <c r="V34" s="885"/>
      <c r="W34" s="583"/>
      <c r="X34" s="879">
        <f>State!X34</f>
        <v>0.5</v>
      </c>
      <c r="Y34" s="884"/>
      <c r="Z34" s="885"/>
      <c r="AA34" s="583">
        <f t="shared" si="4"/>
        <v>0</v>
      </c>
      <c r="AB34" s="523">
        <f t="shared" si="5"/>
        <v>0</v>
      </c>
      <c r="AC34" s="884"/>
      <c r="AD34" s="14" t="b">
        <f t="shared" si="0"/>
        <v>1</v>
      </c>
      <c r="AE34" s="14" t="b">
        <f t="shared" si="1"/>
        <v>1</v>
      </c>
    </row>
    <row r="35" spans="1:31" ht="31.5">
      <c r="A35" s="857">
        <v>2.1</v>
      </c>
      <c r="B35" s="884" t="s">
        <v>265</v>
      </c>
      <c r="C35" s="884">
        <v>0</v>
      </c>
      <c r="D35" s="885">
        <v>0</v>
      </c>
      <c r="E35" s="884"/>
      <c r="F35" s="885"/>
      <c r="G35" s="884"/>
      <c r="H35" s="884"/>
      <c r="I35" s="863"/>
      <c r="J35" s="862"/>
      <c r="K35" s="884"/>
      <c r="L35" s="885"/>
      <c r="M35" s="884"/>
      <c r="N35" s="884"/>
      <c r="O35" s="864">
        <f>State!O35</f>
        <v>0.5</v>
      </c>
      <c r="P35" s="884"/>
      <c r="Q35" s="885"/>
      <c r="R35" s="583">
        <f t="shared" si="2"/>
        <v>0</v>
      </c>
      <c r="S35" s="523">
        <f t="shared" si="3"/>
        <v>0</v>
      </c>
      <c r="T35" s="879"/>
      <c r="U35" s="884"/>
      <c r="V35" s="885"/>
      <c r="W35" s="583"/>
      <c r="X35" s="879">
        <f>State!X35</f>
        <v>0.5</v>
      </c>
      <c r="Y35" s="884"/>
      <c r="Z35" s="885"/>
      <c r="AA35" s="583">
        <f t="shared" si="4"/>
        <v>0</v>
      </c>
      <c r="AB35" s="523">
        <f t="shared" si="5"/>
        <v>0</v>
      </c>
      <c r="AC35" s="884"/>
      <c r="AD35" s="14" t="b">
        <f t="shared" si="0"/>
        <v>1</v>
      </c>
      <c r="AE35" s="14" t="b">
        <f t="shared" si="1"/>
        <v>1</v>
      </c>
    </row>
    <row r="36" spans="1:31" ht="31.5">
      <c r="A36" s="857">
        <f>+A35+0.01</f>
        <v>2.11</v>
      </c>
      <c r="B36" s="884" t="s">
        <v>266</v>
      </c>
      <c r="C36" s="884">
        <v>0</v>
      </c>
      <c r="D36" s="885">
        <v>0</v>
      </c>
      <c r="E36" s="884"/>
      <c r="F36" s="885"/>
      <c r="G36" s="884"/>
      <c r="H36" s="884"/>
      <c r="I36" s="863"/>
      <c r="J36" s="862"/>
      <c r="K36" s="884"/>
      <c r="L36" s="885"/>
      <c r="M36" s="884"/>
      <c r="N36" s="884"/>
      <c r="O36" s="864">
        <f>State!O36</f>
        <v>0.625</v>
      </c>
      <c r="P36" s="884"/>
      <c r="Q36" s="885"/>
      <c r="R36" s="583">
        <f t="shared" si="2"/>
        <v>0</v>
      </c>
      <c r="S36" s="523">
        <f t="shared" si="3"/>
        <v>0</v>
      </c>
      <c r="T36" s="879"/>
      <c r="U36" s="884"/>
      <c r="V36" s="885"/>
      <c r="W36" s="583"/>
      <c r="X36" s="879">
        <f>State!X36</f>
        <v>0.625</v>
      </c>
      <c r="Y36" s="884"/>
      <c r="Z36" s="885"/>
      <c r="AA36" s="583">
        <f t="shared" si="4"/>
        <v>0</v>
      </c>
      <c r="AB36" s="523">
        <f t="shared" si="5"/>
        <v>0</v>
      </c>
      <c r="AC36" s="884"/>
      <c r="AD36" s="14" t="b">
        <f t="shared" si="0"/>
        <v>1</v>
      </c>
      <c r="AE36" s="14" t="b">
        <f t="shared" si="1"/>
        <v>1</v>
      </c>
    </row>
    <row r="37" spans="1:31">
      <c r="A37" s="857">
        <f t="shared" ref="A37:A43" si="6">+A36+0.01</f>
        <v>2.1199999999999997</v>
      </c>
      <c r="B37" s="884" t="s">
        <v>182</v>
      </c>
      <c r="C37" s="884">
        <v>0</v>
      </c>
      <c r="D37" s="885">
        <v>0</v>
      </c>
      <c r="E37" s="884"/>
      <c r="F37" s="885"/>
      <c r="G37" s="884"/>
      <c r="H37" s="884"/>
      <c r="I37" s="863"/>
      <c r="J37" s="862"/>
      <c r="K37" s="884"/>
      <c r="L37" s="885"/>
      <c r="M37" s="884"/>
      <c r="N37" s="884"/>
      <c r="O37" s="864">
        <f>State!O37</f>
        <v>0.375</v>
      </c>
      <c r="P37" s="884"/>
      <c r="Q37" s="885"/>
      <c r="R37" s="583">
        <f t="shared" si="2"/>
        <v>0</v>
      </c>
      <c r="S37" s="523">
        <f t="shared" si="3"/>
        <v>0</v>
      </c>
      <c r="T37" s="879"/>
      <c r="U37" s="884"/>
      <c r="V37" s="885"/>
      <c r="W37" s="583"/>
      <c r="X37" s="879">
        <f>State!X37</f>
        <v>0.375</v>
      </c>
      <c r="Y37" s="884"/>
      <c r="Z37" s="885"/>
      <c r="AA37" s="583">
        <f t="shared" si="4"/>
        <v>0</v>
      </c>
      <c r="AB37" s="523">
        <f t="shared" si="5"/>
        <v>0</v>
      </c>
      <c r="AC37" s="884"/>
      <c r="AD37" s="14" t="b">
        <f t="shared" si="0"/>
        <v>1</v>
      </c>
      <c r="AE37" s="14" t="b">
        <f t="shared" si="1"/>
        <v>1</v>
      </c>
    </row>
    <row r="38" spans="1:31">
      <c r="A38" s="857">
        <f t="shared" si="6"/>
        <v>2.1299999999999994</v>
      </c>
      <c r="B38" s="884" t="s">
        <v>183</v>
      </c>
      <c r="C38" s="884">
        <v>0</v>
      </c>
      <c r="D38" s="885">
        <v>0</v>
      </c>
      <c r="E38" s="884"/>
      <c r="F38" s="885"/>
      <c r="G38" s="884"/>
      <c r="H38" s="884"/>
      <c r="I38" s="863"/>
      <c r="J38" s="862"/>
      <c r="K38" s="884"/>
      <c r="L38" s="885"/>
      <c r="M38" s="884"/>
      <c r="N38" s="884"/>
      <c r="O38" s="864">
        <f>State!O38</f>
        <v>0.375</v>
      </c>
      <c r="P38" s="884"/>
      <c r="Q38" s="885"/>
      <c r="R38" s="583">
        <f t="shared" si="2"/>
        <v>0</v>
      </c>
      <c r="S38" s="523">
        <f t="shared" si="3"/>
        <v>0</v>
      </c>
      <c r="T38" s="879"/>
      <c r="U38" s="884"/>
      <c r="V38" s="885"/>
      <c r="W38" s="583"/>
      <c r="X38" s="879">
        <f>State!X38</f>
        <v>0.375</v>
      </c>
      <c r="Y38" s="884"/>
      <c r="Z38" s="885"/>
      <c r="AA38" s="583">
        <f t="shared" si="4"/>
        <v>0</v>
      </c>
      <c r="AB38" s="523">
        <f t="shared" si="5"/>
        <v>0</v>
      </c>
      <c r="AC38" s="884"/>
      <c r="AD38" s="14" t="b">
        <f t="shared" si="0"/>
        <v>1</v>
      </c>
      <c r="AE38" s="14" t="b">
        <f t="shared" si="1"/>
        <v>1</v>
      </c>
    </row>
    <row r="39" spans="1:31">
      <c r="A39" s="857">
        <f t="shared" si="6"/>
        <v>2.1399999999999992</v>
      </c>
      <c r="B39" s="884" t="s">
        <v>184</v>
      </c>
      <c r="C39" s="884">
        <v>0</v>
      </c>
      <c r="D39" s="885">
        <v>0</v>
      </c>
      <c r="E39" s="884"/>
      <c r="F39" s="885"/>
      <c r="G39" s="884"/>
      <c r="H39" s="884"/>
      <c r="I39" s="863"/>
      <c r="J39" s="862"/>
      <c r="K39" s="884"/>
      <c r="L39" s="885"/>
      <c r="M39" s="884"/>
      <c r="N39" s="884"/>
      <c r="O39" s="864">
        <f>State!O39</f>
        <v>0.15</v>
      </c>
      <c r="P39" s="884"/>
      <c r="Q39" s="885"/>
      <c r="R39" s="583">
        <f t="shared" si="2"/>
        <v>0</v>
      </c>
      <c r="S39" s="523">
        <f t="shared" si="3"/>
        <v>0</v>
      </c>
      <c r="T39" s="879"/>
      <c r="U39" s="884"/>
      <c r="V39" s="885"/>
      <c r="W39" s="583"/>
      <c r="X39" s="879">
        <f>State!X39</f>
        <v>0.15</v>
      </c>
      <c r="Y39" s="884"/>
      <c r="Z39" s="885"/>
      <c r="AA39" s="583">
        <f t="shared" si="4"/>
        <v>0</v>
      </c>
      <c r="AB39" s="523">
        <f t="shared" si="5"/>
        <v>0</v>
      </c>
      <c r="AC39" s="884"/>
      <c r="AD39" s="14" t="b">
        <f t="shared" si="0"/>
        <v>1</v>
      </c>
      <c r="AE39" s="14" t="b">
        <f t="shared" si="1"/>
        <v>1</v>
      </c>
    </row>
    <row r="40" spans="1:31">
      <c r="A40" s="857">
        <f t="shared" si="6"/>
        <v>2.149999999999999</v>
      </c>
      <c r="B40" s="884" t="s">
        <v>185</v>
      </c>
      <c r="C40" s="884">
        <v>0</v>
      </c>
      <c r="D40" s="885">
        <v>0</v>
      </c>
      <c r="E40" s="884"/>
      <c r="F40" s="885"/>
      <c r="G40" s="884"/>
      <c r="H40" s="884"/>
      <c r="I40" s="863"/>
      <c r="J40" s="862"/>
      <c r="K40" s="884"/>
      <c r="L40" s="885"/>
      <c r="M40" s="884"/>
      <c r="N40" s="884"/>
      <c r="O40" s="864">
        <f>State!O40</f>
        <v>0.15</v>
      </c>
      <c r="P40" s="884"/>
      <c r="Q40" s="885"/>
      <c r="R40" s="583">
        <f t="shared" si="2"/>
        <v>0</v>
      </c>
      <c r="S40" s="523">
        <f t="shared" si="3"/>
        <v>0</v>
      </c>
      <c r="T40" s="879"/>
      <c r="U40" s="884"/>
      <c r="V40" s="885"/>
      <c r="W40" s="583"/>
      <c r="X40" s="879">
        <f>State!X40</f>
        <v>0.15</v>
      </c>
      <c r="Y40" s="884"/>
      <c r="Z40" s="885"/>
      <c r="AA40" s="583">
        <f t="shared" si="4"/>
        <v>0</v>
      </c>
      <c r="AB40" s="523">
        <f t="shared" si="5"/>
        <v>0</v>
      </c>
      <c r="AC40" s="884"/>
      <c r="AD40" s="14" t="b">
        <f t="shared" si="0"/>
        <v>1</v>
      </c>
      <c r="AE40" s="14" t="b">
        <f t="shared" si="1"/>
        <v>1</v>
      </c>
    </row>
    <row r="41" spans="1:31">
      <c r="A41" s="857">
        <f t="shared" si="6"/>
        <v>2.1599999999999988</v>
      </c>
      <c r="B41" s="884" t="s">
        <v>186</v>
      </c>
      <c r="C41" s="884">
        <v>0</v>
      </c>
      <c r="D41" s="885">
        <v>0</v>
      </c>
      <c r="E41" s="884"/>
      <c r="F41" s="885"/>
      <c r="G41" s="884"/>
      <c r="H41" s="884"/>
      <c r="I41" s="863"/>
      <c r="J41" s="862"/>
      <c r="K41" s="884"/>
      <c r="L41" s="885"/>
      <c r="M41" s="884"/>
      <c r="N41" s="884"/>
      <c r="O41" s="864">
        <f>State!O41</f>
        <v>0</v>
      </c>
      <c r="P41" s="884"/>
      <c r="Q41" s="885"/>
      <c r="R41" s="583">
        <f t="shared" si="2"/>
        <v>0</v>
      </c>
      <c r="S41" s="523">
        <f t="shared" si="3"/>
        <v>0</v>
      </c>
      <c r="T41" s="879"/>
      <c r="U41" s="884"/>
      <c r="V41" s="885"/>
      <c r="W41" s="583"/>
      <c r="X41" s="879">
        <f>State!X41</f>
        <v>0</v>
      </c>
      <c r="Y41" s="884"/>
      <c r="Z41" s="885"/>
      <c r="AA41" s="583">
        <f t="shared" si="4"/>
        <v>0</v>
      </c>
      <c r="AB41" s="523">
        <f t="shared" si="5"/>
        <v>0</v>
      </c>
      <c r="AC41" s="884"/>
      <c r="AD41" s="14" t="b">
        <f t="shared" si="0"/>
        <v>1</v>
      </c>
      <c r="AE41" s="14" t="b">
        <f t="shared" si="1"/>
        <v>1</v>
      </c>
    </row>
    <row r="42" spans="1:31">
      <c r="A42" s="857">
        <f t="shared" si="6"/>
        <v>2.1699999999999986</v>
      </c>
      <c r="B42" s="884" t="s">
        <v>187</v>
      </c>
      <c r="C42" s="884">
        <v>0</v>
      </c>
      <c r="D42" s="885">
        <v>0</v>
      </c>
      <c r="E42" s="884"/>
      <c r="F42" s="885"/>
      <c r="G42" s="884"/>
      <c r="H42" s="884"/>
      <c r="I42" s="863"/>
      <c r="J42" s="862"/>
      <c r="K42" s="884"/>
      <c r="L42" s="885"/>
      <c r="M42" s="884"/>
      <c r="N42" s="884"/>
      <c r="O42" s="864">
        <f>State!O42</f>
        <v>0.25</v>
      </c>
      <c r="P42" s="884"/>
      <c r="Q42" s="885"/>
      <c r="R42" s="583">
        <f t="shared" si="2"/>
        <v>0</v>
      </c>
      <c r="S42" s="523">
        <f t="shared" si="3"/>
        <v>0</v>
      </c>
      <c r="T42" s="879"/>
      <c r="U42" s="884"/>
      <c r="V42" s="885"/>
      <c r="W42" s="583"/>
      <c r="X42" s="879">
        <f>State!X42</f>
        <v>0.25</v>
      </c>
      <c r="Y42" s="884"/>
      <c r="Z42" s="885"/>
      <c r="AA42" s="583">
        <f t="shared" si="4"/>
        <v>0</v>
      </c>
      <c r="AB42" s="523">
        <f t="shared" si="5"/>
        <v>0</v>
      </c>
      <c r="AC42" s="884"/>
      <c r="AD42" s="14" t="b">
        <f t="shared" si="0"/>
        <v>1</v>
      </c>
      <c r="AE42" s="14" t="b">
        <f t="shared" si="1"/>
        <v>1</v>
      </c>
    </row>
    <row r="43" spans="1:31" ht="31.5">
      <c r="A43" s="857">
        <f t="shared" si="6"/>
        <v>2.1799999999999984</v>
      </c>
      <c r="B43" s="884" t="s">
        <v>188</v>
      </c>
      <c r="C43" s="884">
        <v>0</v>
      </c>
      <c r="D43" s="885">
        <v>0</v>
      </c>
      <c r="E43" s="884"/>
      <c r="F43" s="885"/>
      <c r="G43" s="884"/>
      <c r="H43" s="884"/>
      <c r="I43" s="863"/>
      <c r="J43" s="862"/>
      <c r="K43" s="884"/>
      <c r="L43" s="885"/>
      <c r="M43" s="884"/>
      <c r="N43" s="884"/>
      <c r="O43" s="864">
        <f>State!O43</f>
        <v>0.1</v>
      </c>
      <c r="P43" s="884"/>
      <c r="Q43" s="885"/>
      <c r="R43" s="583">
        <f t="shared" si="2"/>
        <v>0</v>
      </c>
      <c r="S43" s="523">
        <f t="shared" si="3"/>
        <v>0</v>
      </c>
      <c r="T43" s="879"/>
      <c r="U43" s="884"/>
      <c r="V43" s="885"/>
      <c r="W43" s="583"/>
      <c r="X43" s="879">
        <f>State!X43</f>
        <v>0.1</v>
      </c>
      <c r="Y43" s="884"/>
      <c r="Z43" s="885"/>
      <c r="AA43" s="583">
        <f t="shared" si="4"/>
        <v>0</v>
      </c>
      <c r="AB43" s="523">
        <f t="shared" si="5"/>
        <v>0</v>
      </c>
      <c r="AC43" s="884"/>
      <c r="AD43" s="14" t="b">
        <f t="shared" si="0"/>
        <v>1</v>
      </c>
      <c r="AE43" s="14" t="b">
        <f t="shared" si="1"/>
        <v>1</v>
      </c>
    </row>
    <row r="44" spans="1:31">
      <c r="A44" s="857"/>
      <c r="B44" s="886" t="s">
        <v>234</v>
      </c>
      <c r="C44" s="886">
        <v>0</v>
      </c>
      <c r="D44" s="887">
        <v>0</v>
      </c>
      <c r="E44" s="886"/>
      <c r="F44" s="887"/>
      <c r="G44" s="886"/>
      <c r="H44" s="886"/>
      <c r="I44" s="863"/>
      <c r="J44" s="862"/>
      <c r="K44" s="886"/>
      <c r="L44" s="887"/>
      <c r="M44" s="886"/>
      <c r="N44" s="886"/>
      <c r="O44" s="864">
        <f>State!O44</f>
        <v>0</v>
      </c>
      <c r="P44" s="886"/>
      <c r="Q44" s="887"/>
      <c r="R44" s="583">
        <f t="shared" si="2"/>
        <v>0</v>
      </c>
      <c r="S44" s="523">
        <f t="shared" si="3"/>
        <v>0</v>
      </c>
      <c r="T44" s="879"/>
      <c r="U44" s="886"/>
      <c r="V44" s="887"/>
      <c r="W44" s="583"/>
      <c r="X44" s="879">
        <f>State!X44</f>
        <v>0</v>
      </c>
      <c r="Y44" s="886"/>
      <c r="Z44" s="887"/>
      <c r="AA44" s="583">
        <f t="shared" si="4"/>
        <v>0</v>
      </c>
      <c r="AB44" s="523">
        <f t="shared" si="5"/>
        <v>0</v>
      </c>
      <c r="AC44" s="886"/>
      <c r="AD44" s="14" t="b">
        <f t="shared" si="0"/>
        <v>1</v>
      </c>
      <c r="AE44" s="14" t="b">
        <f t="shared" si="1"/>
        <v>1</v>
      </c>
    </row>
    <row r="45" spans="1:31">
      <c r="A45" s="857"/>
      <c r="B45" s="880" t="s">
        <v>236</v>
      </c>
      <c r="C45" s="880">
        <v>0</v>
      </c>
      <c r="D45" s="881">
        <v>0</v>
      </c>
      <c r="E45" s="880"/>
      <c r="F45" s="881"/>
      <c r="G45" s="880"/>
      <c r="H45" s="880"/>
      <c r="I45" s="863"/>
      <c r="J45" s="862"/>
      <c r="K45" s="880"/>
      <c r="L45" s="881"/>
      <c r="M45" s="880"/>
      <c r="N45" s="880"/>
      <c r="O45" s="864">
        <f>State!O45</f>
        <v>0</v>
      </c>
      <c r="P45" s="880"/>
      <c r="Q45" s="881"/>
      <c r="R45" s="583">
        <f t="shared" si="2"/>
        <v>0</v>
      </c>
      <c r="S45" s="523">
        <f t="shared" si="3"/>
        <v>0</v>
      </c>
      <c r="T45" s="879"/>
      <c r="U45" s="880"/>
      <c r="V45" s="881"/>
      <c r="W45" s="583"/>
      <c r="X45" s="879">
        <f>State!X45</f>
        <v>0</v>
      </c>
      <c r="Y45" s="880"/>
      <c r="Z45" s="881"/>
      <c r="AA45" s="583">
        <f t="shared" si="4"/>
        <v>0</v>
      </c>
      <c r="AB45" s="523">
        <f t="shared" si="5"/>
        <v>0</v>
      </c>
      <c r="AC45" s="880"/>
      <c r="AD45" s="14" t="b">
        <f t="shared" si="0"/>
        <v>1</v>
      </c>
      <c r="AE45" s="14" t="b">
        <f t="shared" si="1"/>
        <v>1</v>
      </c>
    </row>
    <row r="46" spans="1:31">
      <c r="A46" s="857"/>
      <c r="B46" s="675" t="s">
        <v>262</v>
      </c>
      <c r="C46" s="675">
        <v>0</v>
      </c>
      <c r="D46" s="676">
        <v>0</v>
      </c>
      <c r="E46" s="675"/>
      <c r="F46" s="676"/>
      <c r="G46" s="675"/>
      <c r="H46" s="675"/>
      <c r="I46" s="863"/>
      <c r="J46" s="862"/>
      <c r="K46" s="675"/>
      <c r="L46" s="676"/>
      <c r="M46" s="675"/>
      <c r="N46" s="675"/>
      <c r="O46" s="864">
        <f>State!O46</f>
        <v>0</v>
      </c>
      <c r="P46" s="675"/>
      <c r="Q46" s="676"/>
      <c r="R46" s="583">
        <f t="shared" si="2"/>
        <v>0</v>
      </c>
      <c r="S46" s="523">
        <f t="shared" si="3"/>
        <v>0</v>
      </c>
      <c r="T46" s="879"/>
      <c r="U46" s="675"/>
      <c r="V46" s="676"/>
      <c r="W46" s="583"/>
      <c r="X46" s="879">
        <f>State!X46</f>
        <v>0</v>
      </c>
      <c r="Y46" s="675"/>
      <c r="Z46" s="676"/>
      <c r="AA46" s="583">
        <f t="shared" si="4"/>
        <v>0</v>
      </c>
      <c r="AB46" s="523">
        <f t="shared" si="5"/>
        <v>0</v>
      </c>
      <c r="AC46" s="675"/>
      <c r="AD46" s="14" t="b">
        <f t="shared" si="0"/>
        <v>1</v>
      </c>
      <c r="AE46" s="14" t="b">
        <f t="shared" si="1"/>
        <v>1</v>
      </c>
    </row>
    <row r="47" spans="1:31">
      <c r="A47" s="857"/>
      <c r="B47" s="888" t="s">
        <v>14</v>
      </c>
      <c r="C47" s="888">
        <v>0</v>
      </c>
      <c r="D47" s="889">
        <v>0</v>
      </c>
      <c r="E47" s="888"/>
      <c r="F47" s="889"/>
      <c r="G47" s="888"/>
      <c r="H47" s="888"/>
      <c r="I47" s="863"/>
      <c r="J47" s="862"/>
      <c r="K47" s="888"/>
      <c r="L47" s="889"/>
      <c r="M47" s="888"/>
      <c r="N47" s="888"/>
      <c r="O47" s="864">
        <f>State!O47</f>
        <v>0</v>
      </c>
      <c r="P47" s="888"/>
      <c r="Q47" s="889"/>
      <c r="R47" s="583">
        <f t="shared" si="2"/>
        <v>0</v>
      </c>
      <c r="S47" s="523">
        <f t="shared" si="3"/>
        <v>0</v>
      </c>
      <c r="T47" s="879"/>
      <c r="U47" s="888"/>
      <c r="V47" s="889"/>
      <c r="W47" s="583"/>
      <c r="X47" s="879">
        <f>State!X47</f>
        <v>0</v>
      </c>
      <c r="Y47" s="888"/>
      <c r="Z47" s="889"/>
      <c r="AA47" s="583">
        <f t="shared" si="4"/>
        <v>0</v>
      </c>
      <c r="AB47" s="523">
        <f t="shared" si="5"/>
        <v>0</v>
      </c>
      <c r="AC47" s="888"/>
      <c r="AD47" s="14" t="b">
        <f t="shared" si="0"/>
        <v>1</v>
      </c>
      <c r="AE47" s="14" t="b">
        <f t="shared" si="1"/>
        <v>1</v>
      </c>
    </row>
    <row r="48" spans="1:31">
      <c r="A48" s="857">
        <v>2.19</v>
      </c>
      <c r="B48" s="890" t="s">
        <v>164</v>
      </c>
      <c r="C48" s="890">
        <v>0</v>
      </c>
      <c r="D48" s="891">
        <v>0</v>
      </c>
      <c r="E48" s="890"/>
      <c r="F48" s="891"/>
      <c r="G48" s="890"/>
      <c r="H48" s="890"/>
      <c r="I48" s="863"/>
      <c r="J48" s="862"/>
      <c r="K48" s="890"/>
      <c r="L48" s="891"/>
      <c r="M48" s="890"/>
      <c r="N48" s="890"/>
      <c r="O48" s="864">
        <f>State!O48</f>
        <v>3</v>
      </c>
      <c r="P48" s="890"/>
      <c r="Q48" s="891"/>
      <c r="R48" s="583">
        <f t="shared" si="2"/>
        <v>0</v>
      </c>
      <c r="S48" s="523">
        <f t="shared" si="3"/>
        <v>0</v>
      </c>
      <c r="T48" s="879"/>
      <c r="U48" s="890"/>
      <c r="V48" s="891"/>
      <c r="W48" s="583"/>
      <c r="X48" s="879">
        <f>State!X48</f>
        <v>3</v>
      </c>
      <c r="Y48" s="890"/>
      <c r="Z48" s="891"/>
      <c r="AA48" s="583">
        <f t="shared" si="4"/>
        <v>0</v>
      </c>
      <c r="AB48" s="523">
        <f t="shared" si="5"/>
        <v>0</v>
      </c>
      <c r="AC48" s="890"/>
      <c r="AD48" s="14" t="b">
        <f t="shared" si="0"/>
        <v>1</v>
      </c>
      <c r="AE48" s="14" t="b">
        <f t="shared" si="1"/>
        <v>1</v>
      </c>
    </row>
    <row r="49" spans="1:31">
      <c r="A49" s="857">
        <f t="shared" ref="A49:A51" si="7">+A48+0.01</f>
        <v>2.1999999999999997</v>
      </c>
      <c r="B49" s="890" t="s">
        <v>165</v>
      </c>
      <c r="C49" s="890">
        <v>0</v>
      </c>
      <c r="D49" s="891">
        <v>0</v>
      </c>
      <c r="E49" s="890"/>
      <c r="F49" s="891"/>
      <c r="G49" s="890"/>
      <c r="H49" s="890"/>
      <c r="I49" s="863"/>
      <c r="J49" s="862"/>
      <c r="K49" s="890"/>
      <c r="L49" s="891"/>
      <c r="M49" s="890"/>
      <c r="N49" s="890"/>
      <c r="O49" s="864">
        <f>State!O49</f>
        <v>3.5</v>
      </c>
      <c r="P49" s="890"/>
      <c r="Q49" s="891"/>
      <c r="R49" s="583">
        <f t="shared" si="2"/>
        <v>0</v>
      </c>
      <c r="S49" s="523">
        <f t="shared" si="3"/>
        <v>0</v>
      </c>
      <c r="T49" s="879"/>
      <c r="U49" s="890"/>
      <c r="V49" s="891"/>
      <c r="W49" s="583"/>
      <c r="X49" s="879">
        <f>State!X49</f>
        <v>3.5</v>
      </c>
      <c r="Y49" s="890"/>
      <c r="Z49" s="891"/>
      <c r="AA49" s="583">
        <f t="shared" si="4"/>
        <v>0</v>
      </c>
      <c r="AB49" s="523">
        <f t="shared" si="5"/>
        <v>0</v>
      </c>
      <c r="AC49" s="890"/>
      <c r="AD49" s="14" t="b">
        <f t="shared" si="0"/>
        <v>1</v>
      </c>
      <c r="AE49" s="14" t="b">
        <f t="shared" si="1"/>
        <v>1</v>
      </c>
    </row>
    <row r="50" spans="1:31">
      <c r="A50" s="857">
        <f t="shared" si="7"/>
        <v>2.2099999999999995</v>
      </c>
      <c r="B50" s="890" t="s">
        <v>166</v>
      </c>
      <c r="C50" s="890">
        <v>0</v>
      </c>
      <c r="D50" s="891">
        <v>0</v>
      </c>
      <c r="E50" s="890"/>
      <c r="F50" s="891"/>
      <c r="G50" s="890"/>
      <c r="H50" s="890"/>
      <c r="I50" s="863"/>
      <c r="J50" s="862"/>
      <c r="K50" s="890"/>
      <c r="L50" s="891"/>
      <c r="M50" s="890"/>
      <c r="N50" s="890"/>
      <c r="O50" s="864">
        <f>State!O50</f>
        <v>0.75</v>
      </c>
      <c r="P50" s="890"/>
      <c r="Q50" s="891"/>
      <c r="R50" s="583">
        <f t="shared" si="2"/>
        <v>0</v>
      </c>
      <c r="S50" s="523">
        <f t="shared" si="3"/>
        <v>0</v>
      </c>
      <c r="T50" s="879"/>
      <c r="U50" s="890"/>
      <c r="V50" s="891"/>
      <c r="W50" s="583"/>
      <c r="X50" s="879">
        <f>State!X50</f>
        <v>0.75</v>
      </c>
      <c r="Y50" s="890"/>
      <c r="Z50" s="891"/>
      <c r="AA50" s="583">
        <f t="shared" si="4"/>
        <v>0</v>
      </c>
      <c r="AB50" s="523">
        <f t="shared" si="5"/>
        <v>0</v>
      </c>
      <c r="AC50" s="890"/>
      <c r="AD50" s="14" t="b">
        <f t="shared" si="0"/>
        <v>1</v>
      </c>
      <c r="AE50" s="14" t="b">
        <f t="shared" si="1"/>
        <v>1</v>
      </c>
    </row>
    <row r="51" spans="1:31">
      <c r="A51" s="857">
        <f t="shared" si="7"/>
        <v>2.2199999999999993</v>
      </c>
      <c r="B51" s="890" t="s">
        <v>157</v>
      </c>
      <c r="C51" s="890">
        <v>0</v>
      </c>
      <c r="D51" s="891">
        <v>0</v>
      </c>
      <c r="E51" s="890"/>
      <c r="F51" s="891"/>
      <c r="G51" s="890"/>
      <c r="H51" s="890"/>
      <c r="I51" s="863"/>
      <c r="J51" s="862"/>
      <c r="K51" s="890"/>
      <c r="L51" s="891"/>
      <c r="M51" s="890"/>
      <c r="N51" s="890"/>
      <c r="O51" s="864">
        <f>State!O51</f>
        <v>0</v>
      </c>
      <c r="P51" s="890"/>
      <c r="Q51" s="891"/>
      <c r="R51" s="583">
        <f t="shared" si="2"/>
        <v>0</v>
      </c>
      <c r="S51" s="523">
        <f t="shared" si="3"/>
        <v>0</v>
      </c>
      <c r="T51" s="879"/>
      <c r="U51" s="890"/>
      <c r="V51" s="891"/>
      <c r="W51" s="583"/>
      <c r="X51" s="879">
        <f>State!X51</f>
        <v>0</v>
      </c>
      <c r="Y51" s="890"/>
      <c r="Z51" s="891"/>
      <c r="AA51" s="583">
        <f t="shared" si="4"/>
        <v>0</v>
      </c>
      <c r="AB51" s="523">
        <f t="shared" si="5"/>
        <v>0</v>
      </c>
      <c r="AC51" s="890"/>
      <c r="AD51" s="14" t="b">
        <f t="shared" si="0"/>
        <v>1</v>
      </c>
      <c r="AE51" s="14" t="b">
        <f t="shared" si="1"/>
        <v>1</v>
      </c>
    </row>
    <row r="52" spans="1:31">
      <c r="A52" s="947"/>
      <c r="B52" s="959" t="s">
        <v>237</v>
      </c>
      <c r="C52" s="959">
        <v>0</v>
      </c>
      <c r="D52" s="960">
        <v>0</v>
      </c>
      <c r="E52" s="959"/>
      <c r="F52" s="960"/>
      <c r="G52" s="959"/>
      <c r="H52" s="959"/>
      <c r="I52" s="950"/>
      <c r="J52" s="951"/>
      <c r="K52" s="959"/>
      <c r="L52" s="960"/>
      <c r="M52" s="959"/>
      <c r="N52" s="959"/>
      <c r="O52" s="952">
        <f>State!O52</f>
        <v>0</v>
      </c>
      <c r="P52" s="959"/>
      <c r="Q52" s="960"/>
      <c r="R52" s="935">
        <f t="shared" si="2"/>
        <v>0</v>
      </c>
      <c r="S52" s="936">
        <f t="shared" si="3"/>
        <v>0</v>
      </c>
      <c r="T52" s="953"/>
      <c r="U52" s="959"/>
      <c r="V52" s="960"/>
      <c r="W52" s="935"/>
      <c r="X52" s="953">
        <f>State!X52</f>
        <v>0</v>
      </c>
      <c r="Y52" s="959"/>
      <c r="Z52" s="960"/>
      <c r="AA52" s="935">
        <f t="shared" si="4"/>
        <v>0</v>
      </c>
      <c r="AB52" s="936">
        <f t="shared" si="5"/>
        <v>0</v>
      </c>
      <c r="AC52" s="959"/>
      <c r="AD52" s="14" t="b">
        <f t="shared" si="0"/>
        <v>1</v>
      </c>
      <c r="AE52" s="14" t="b">
        <f t="shared" si="1"/>
        <v>1</v>
      </c>
    </row>
    <row r="53" spans="1:31">
      <c r="A53" s="857"/>
      <c r="B53" s="892" t="s">
        <v>233</v>
      </c>
      <c r="C53" s="892">
        <v>0</v>
      </c>
      <c r="D53" s="893">
        <v>0</v>
      </c>
      <c r="E53" s="892"/>
      <c r="F53" s="893"/>
      <c r="G53" s="892"/>
      <c r="H53" s="892"/>
      <c r="I53" s="863"/>
      <c r="J53" s="862"/>
      <c r="K53" s="892"/>
      <c r="L53" s="893"/>
      <c r="M53" s="892"/>
      <c r="N53" s="892"/>
      <c r="O53" s="864">
        <f>State!O53</f>
        <v>0</v>
      </c>
      <c r="P53" s="892"/>
      <c r="Q53" s="893"/>
      <c r="R53" s="583">
        <f t="shared" si="2"/>
        <v>0</v>
      </c>
      <c r="S53" s="523">
        <f t="shared" si="3"/>
        <v>0</v>
      </c>
      <c r="T53" s="879"/>
      <c r="U53" s="892"/>
      <c r="V53" s="893"/>
      <c r="W53" s="583"/>
      <c r="X53" s="879">
        <f>State!X53</f>
        <v>0</v>
      </c>
      <c r="Y53" s="892"/>
      <c r="Z53" s="893"/>
      <c r="AA53" s="583">
        <f t="shared" si="4"/>
        <v>0</v>
      </c>
      <c r="AB53" s="523">
        <f t="shared" si="5"/>
        <v>0</v>
      </c>
      <c r="AC53" s="892"/>
      <c r="AD53" s="14" t="b">
        <f t="shared" si="0"/>
        <v>1</v>
      </c>
      <c r="AE53" s="14" t="b">
        <f t="shared" si="1"/>
        <v>1</v>
      </c>
    </row>
    <row r="54" spans="1:31">
      <c r="A54" s="857">
        <v>2.23</v>
      </c>
      <c r="B54" s="884" t="s">
        <v>169</v>
      </c>
      <c r="C54" s="884">
        <v>0</v>
      </c>
      <c r="D54" s="885">
        <v>0</v>
      </c>
      <c r="E54" s="884"/>
      <c r="F54" s="885"/>
      <c r="G54" s="884"/>
      <c r="H54" s="884"/>
      <c r="I54" s="863"/>
      <c r="J54" s="862"/>
      <c r="K54" s="884"/>
      <c r="L54" s="885"/>
      <c r="M54" s="884"/>
      <c r="N54" s="884"/>
      <c r="O54" s="864">
        <f>State!O54</f>
        <v>18</v>
      </c>
      <c r="P54" s="884"/>
      <c r="Q54" s="885"/>
      <c r="R54" s="583">
        <f t="shared" si="2"/>
        <v>0</v>
      </c>
      <c r="S54" s="523">
        <f t="shared" si="3"/>
        <v>0</v>
      </c>
      <c r="T54" s="879"/>
      <c r="U54" s="884"/>
      <c r="V54" s="885"/>
      <c r="W54" s="583"/>
      <c r="X54" s="879">
        <f>State!X54</f>
        <v>18</v>
      </c>
      <c r="Y54" s="884"/>
      <c r="Z54" s="885"/>
      <c r="AA54" s="583">
        <f t="shared" si="4"/>
        <v>0</v>
      </c>
      <c r="AB54" s="523">
        <f t="shared" si="5"/>
        <v>0</v>
      </c>
      <c r="AC54" s="884"/>
      <c r="AD54" s="14" t="b">
        <f t="shared" si="0"/>
        <v>1</v>
      </c>
      <c r="AE54" s="14" t="b">
        <f t="shared" si="1"/>
        <v>1</v>
      </c>
    </row>
    <row r="55" spans="1:31">
      <c r="A55" s="857">
        <f t="shared" ref="A55:A75" si="8">+A54+0.01</f>
        <v>2.2399999999999998</v>
      </c>
      <c r="B55" s="884" t="s">
        <v>170</v>
      </c>
      <c r="C55" s="884">
        <v>0</v>
      </c>
      <c r="D55" s="885">
        <v>0</v>
      </c>
      <c r="E55" s="884"/>
      <c r="F55" s="885"/>
      <c r="G55" s="884"/>
      <c r="H55" s="884"/>
      <c r="I55" s="863"/>
      <c r="J55" s="862"/>
      <c r="K55" s="884"/>
      <c r="L55" s="885"/>
      <c r="M55" s="884"/>
      <c r="N55" s="884"/>
      <c r="O55" s="864">
        <f>State!O55</f>
        <v>1.2</v>
      </c>
      <c r="P55" s="884"/>
      <c r="Q55" s="885"/>
      <c r="R55" s="583">
        <f t="shared" si="2"/>
        <v>0</v>
      </c>
      <c r="S55" s="523">
        <f t="shared" si="3"/>
        <v>0</v>
      </c>
      <c r="T55" s="879"/>
      <c r="U55" s="884"/>
      <c r="V55" s="885"/>
      <c r="W55" s="583"/>
      <c r="X55" s="879">
        <f>State!X55</f>
        <v>1.2</v>
      </c>
      <c r="Y55" s="884"/>
      <c r="Z55" s="885"/>
      <c r="AA55" s="583">
        <f t="shared" si="4"/>
        <v>0</v>
      </c>
      <c r="AB55" s="523">
        <f t="shared" si="5"/>
        <v>0</v>
      </c>
      <c r="AC55" s="884"/>
      <c r="AD55" s="14" t="b">
        <f t="shared" si="0"/>
        <v>1</v>
      </c>
      <c r="AE55" s="14" t="b">
        <f t="shared" si="1"/>
        <v>1</v>
      </c>
    </row>
    <row r="56" spans="1:31" ht="31.5">
      <c r="A56" s="857">
        <f t="shared" si="8"/>
        <v>2.2499999999999996</v>
      </c>
      <c r="B56" s="583" t="s">
        <v>263</v>
      </c>
      <c r="C56" s="583">
        <v>0</v>
      </c>
      <c r="D56" s="523">
        <v>0</v>
      </c>
      <c r="E56" s="583"/>
      <c r="F56" s="523"/>
      <c r="G56" s="583"/>
      <c r="H56" s="583"/>
      <c r="I56" s="863"/>
      <c r="J56" s="862"/>
      <c r="K56" s="583"/>
      <c r="L56" s="523"/>
      <c r="M56" s="583"/>
      <c r="N56" s="583"/>
      <c r="O56" s="864">
        <f>State!O56</f>
        <v>1</v>
      </c>
      <c r="P56" s="583"/>
      <c r="Q56" s="523"/>
      <c r="R56" s="583">
        <f t="shared" si="2"/>
        <v>0</v>
      </c>
      <c r="S56" s="523">
        <f t="shared" si="3"/>
        <v>0</v>
      </c>
      <c r="T56" s="879"/>
      <c r="U56" s="583"/>
      <c r="V56" s="523"/>
      <c r="W56" s="583"/>
      <c r="X56" s="879">
        <f>State!X56</f>
        <v>1</v>
      </c>
      <c r="Y56" s="583"/>
      <c r="Z56" s="523"/>
      <c r="AA56" s="583">
        <f t="shared" si="4"/>
        <v>0</v>
      </c>
      <c r="AB56" s="523">
        <f t="shared" si="5"/>
        <v>0</v>
      </c>
      <c r="AC56" s="583"/>
      <c r="AD56" s="14" t="b">
        <f t="shared" si="0"/>
        <v>1</v>
      </c>
      <c r="AE56" s="14" t="b">
        <f t="shared" si="1"/>
        <v>1</v>
      </c>
    </row>
    <row r="57" spans="1:31">
      <c r="A57" s="857">
        <f t="shared" si="8"/>
        <v>2.2599999999999993</v>
      </c>
      <c r="B57" s="884" t="s">
        <v>172</v>
      </c>
      <c r="C57" s="884">
        <v>0</v>
      </c>
      <c r="D57" s="885">
        <v>0</v>
      </c>
      <c r="E57" s="884"/>
      <c r="F57" s="885"/>
      <c r="G57" s="884"/>
      <c r="H57" s="884"/>
      <c r="I57" s="863"/>
      <c r="J57" s="862"/>
      <c r="K57" s="884"/>
      <c r="L57" s="885"/>
      <c r="M57" s="884"/>
      <c r="N57" s="884"/>
      <c r="O57" s="864">
        <f>State!O57</f>
        <v>0</v>
      </c>
      <c r="P57" s="884"/>
      <c r="Q57" s="885"/>
      <c r="R57" s="583">
        <f t="shared" si="2"/>
        <v>0</v>
      </c>
      <c r="S57" s="523">
        <f t="shared" si="3"/>
        <v>0</v>
      </c>
      <c r="T57" s="879"/>
      <c r="U57" s="884"/>
      <c r="V57" s="885"/>
      <c r="W57" s="583"/>
      <c r="X57" s="879">
        <f>State!X57</f>
        <v>0</v>
      </c>
      <c r="Y57" s="884"/>
      <c r="Z57" s="885"/>
      <c r="AA57" s="583">
        <f t="shared" si="4"/>
        <v>0</v>
      </c>
      <c r="AB57" s="523">
        <f t="shared" si="5"/>
        <v>0</v>
      </c>
      <c r="AC57" s="884"/>
      <c r="AD57" s="14" t="b">
        <f t="shared" si="0"/>
        <v>1</v>
      </c>
      <c r="AE57" s="14" t="b">
        <f t="shared" si="1"/>
        <v>1</v>
      </c>
    </row>
    <row r="58" spans="1:31">
      <c r="A58" s="857" t="s">
        <v>19</v>
      </c>
      <c r="B58" s="894" t="s">
        <v>213</v>
      </c>
      <c r="C58" s="894">
        <v>0</v>
      </c>
      <c r="D58" s="895">
        <v>0</v>
      </c>
      <c r="E58" s="894"/>
      <c r="F58" s="895"/>
      <c r="G58" s="894"/>
      <c r="H58" s="894"/>
      <c r="I58" s="863"/>
      <c r="J58" s="862"/>
      <c r="K58" s="894"/>
      <c r="L58" s="895"/>
      <c r="M58" s="894"/>
      <c r="N58" s="894"/>
      <c r="O58" s="864">
        <f>State!O58</f>
        <v>3</v>
      </c>
      <c r="P58" s="894"/>
      <c r="Q58" s="895"/>
      <c r="R58" s="583">
        <f t="shared" si="2"/>
        <v>0</v>
      </c>
      <c r="S58" s="523">
        <f t="shared" si="3"/>
        <v>0</v>
      </c>
      <c r="T58" s="879"/>
      <c r="U58" s="894"/>
      <c r="V58" s="895"/>
      <c r="W58" s="583"/>
      <c r="X58" s="879">
        <f>State!X58</f>
        <v>3</v>
      </c>
      <c r="Y58" s="894"/>
      <c r="Z58" s="895"/>
      <c r="AA58" s="583">
        <f t="shared" si="4"/>
        <v>0</v>
      </c>
      <c r="AB58" s="523">
        <f t="shared" si="5"/>
        <v>0</v>
      </c>
      <c r="AC58" s="894"/>
      <c r="AD58" s="14" t="b">
        <f t="shared" si="0"/>
        <v>1</v>
      </c>
      <c r="AE58" s="14" t="b">
        <f t="shared" si="1"/>
        <v>1</v>
      </c>
    </row>
    <row r="59" spans="1:31" ht="31.5">
      <c r="A59" s="857" t="s">
        <v>20</v>
      </c>
      <c r="B59" s="894" t="s">
        <v>227</v>
      </c>
      <c r="C59" s="894">
        <v>0</v>
      </c>
      <c r="D59" s="895">
        <v>0</v>
      </c>
      <c r="E59" s="894"/>
      <c r="F59" s="895"/>
      <c r="G59" s="894"/>
      <c r="H59" s="894"/>
      <c r="I59" s="863"/>
      <c r="J59" s="862"/>
      <c r="K59" s="894"/>
      <c r="L59" s="895"/>
      <c r="M59" s="894"/>
      <c r="N59" s="894"/>
      <c r="O59" s="864">
        <f>State!O59</f>
        <v>3</v>
      </c>
      <c r="P59" s="894"/>
      <c r="Q59" s="895"/>
      <c r="R59" s="583">
        <f t="shared" si="2"/>
        <v>0</v>
      </c>
      <c r="S59" s="523">
        <f t="shared" si="3"/>
        <v>0</v>
      </c>
      <c r="T59" s="879"/>
      <c r="U59" s="894"/>
      <c r="V59" s="895"/>
      <c r="W59" s="583"/>
      <c r="X59" s="879">
        <f>State!X59</f>
        <v>3</v>
      </c>
      <c r="Y59" s="894"/>
      <c r="Z59" s="895"/>
      <c r="AA59" s="583">
        <f t="shared" si="4"/>
        <v>0</v>
      </c>
      <c r="AB59" s="523">
        <f t="shared" si="5"/>
        <v>0</v>
      </c>
      <c r="AC59" s="894"/>
      <c r="AD59" s="14" t="b">
        <f t="shared" si="0"/>
        <v>1</v>
      </c>
      <c r="AE59" s="14" t="b">
        <f t="shared" si="1"/>
        <v>1</v>
      </c>
    </row>
    <row r="60" spans="1:31" ht="31.5">
      <c r="A60" s="857" t="s">
        <v>21</v>
      </c>
      <c r="B60" s="894" t="s">
        <v>228</v>
      </c>
      <c r="C60" s="894">
        <v>0</v>
      </c>
      <c r="D60" s="895">
        <v>0</v>
      </c>
      <c r="E60" s="894"/>
      <c r="F60" s="895"/>
      <c r="G60" s="894"/>
      <c r="H60" s="894"/>
      <c r="I60" s="863"/>
      <c r="J60" s="862"/>
      <c r="K60" s="894"/>
      <c r="L60" s="895"/>
      <c r="M60" s="894"/>
      <c r="N60" s="894"/>
      <c r="O60" s="864">
        <f>State!O60</f>
        <v>9.6000000000000014</v>
      </c>
      <c r="P60" s="894"/>
      <c r="Q60" s="895"/>
      <c r="R60" s="583">
        <f t="shared" si="2"/>
        <v>0</v>
      </c>
      <c r="S60" s="523">
        <f t="shared" si="3"/>
        <v>0</v>
      </c>
      <c r="T60" s="879"/>
      <c r="U60" s="894"/>
      <c r="V60" s="895"/>
      <c r="W60" s="583"/>
      <c r="X60" s="879">
        <f>State!X60</f>
        <v>9.6000000000000014</v>
      </c>
      <c r="Y60" s="894"/>
      <c r="Z60" s="895"/>
      <c r="AA60" s="583">
        <f t="shared" si="4"/>
        <v>0</v>
      </c>
      <c r="AB60" s="523">
        <f t="shared" si="5"/>
        <v>0</v>
      </c>
      <c r="AC60" s="894"/>
      <c r="AD60" s="14" t="b">
        <f t="shared" si="0"/>
        <v>1</v>
      </c>
      <c r="AE60" s="14" t="b">
        <f t="shared" si="1"/>
        <v>1</v>
      </c>
    </row>
    <row r="61" spans="1:31" ht="47.25">
      <c r="A61" s="857" t="s">
        <v>175</v>
      </c>
      <c r="B61" s="894" t="s">
        <v>229</v>
      </c>
      <c r="C61" s="894">
        <v>0</v>
      </c>
      <c r="D61" s="895">
        <v>0</v>
      </c>
      <c r="E61" s="894"/>
      <c r="F61" s="895"/>
      <c r="G61" s="894"/>
      <c r="H61" s="894"/>
      <c r="I61" s="863"/>
      <c r="J61" s="862"/>
      <c r="K61" s="894"/>
      <c r="L61" s="895"/>
      <c r="M61" s="894"/>
      <c r="N61" s="894"/>
      <c r="O61" s="864">
        <f>State!O61</f>
        <v>2.88</v>
      </c>
      <c r="P61" s="894"/>
      <c r="Q61" s="895"/>
      <c r="R61" s="583">
        <f t="shared" si="2"/>
        <v>0</v>
      </c>
      <c r="S61" s="523">
        <f t="shared" si="3"/>
        <v>0</v>
      </c>
      <c r="T61" s="879"/>
      <c r="U61" s="894"/>
      <c r="V61" s="895"/>
      <c r="W61" s="583"/>
      <c r="X61" s="879">
        <f>State!X61</f>
        <v>2.88</v>
      </c>
      <c r="Y61" s="894"/>
      <c r="Z61" s="895"/>
      <c r="AA61" s="583">
        <f t="shared" si="4"/>
        <v>0</v>
      </c>
      <c r="AB61" s="523">
        <f t="shared" si="5"/>
        <v>0</v>
      </c>
      <c r="AC61" s="894"/>
      <c r="AD61" s="14" t="b">
        <f t="shared" si="0"/>
        <v>1</v>
      </c>
      <c r="AE61" s="14" t="b">
        <f t="shared" si="1"/>
        <v>1</v>
      </c>
    </row>
    <row r="62" spans="1:31">
      <c r="A62" s="857" t="s">
        <v>177</v>
      </c>
      <c r="B62" s="894" t="s">
        <v>214</v>
      </c>
      <c r="C62" s="894">
        <v>0</v>
      </c>
      <c r="D62" s="895">
        <v>0</v>
      </c>
      <c r="E62" s="894"/>
      <c r="F62" s="895"/>
      <c r="G62" s="894"/>
      <c r="H62" s="894"/>
      <c r="I62" s="863"/>
      <c r="J62" s="862"/>
      <c r="K62" s="894"/>
      <c r="L62" s="895"/>
      <c r="M62" s="894"/>
      <c r="N62" s="894"/>
      <c r="O62" s="864">
        <f>State!O62</f>
        <v>1.5</v>
      </c>
      <c r="P62" s="894"/>
      <c r="Q62" s="895"/>
      <c r="R62" s="583">
        <f t="shared" si="2"/>
        <v>0</v>
      </c>
      <c r="S62" s="523">
        <f t="shared" si="3"/>
        <v>0</v>
      </c>
      <c r="T62" s="879"/>
      <c r="U62" s="894"/>
      <c r="V62" s="895"/>
      <c r="W62" s="583"/>
      <c r="X62" s="879">
        <f>State!X62</f>
        <v>1.5</v>
      </c>
      <c r="Y62" s="894"/>
      <c r="Z62" s="895"/>
      <c r="AA62" s="583">
        <f t="shared" si="4"/>
        <v>0</v>
      </c>
      <c r="AB62" s="523">
        <f t="shared" si="5"/>
        <v>0</v>
      </c>
      <c r="AC62" s="894"/>
      <c r="AD62" s="14" t="b">
        <f t="shared" si="0"/>
        <v>1</v>
      </c>
      <c r="AE62" s="14" t="b">
        <f t="shared" si="1"/>
        <v>1</v>
      </c>
    </row>
    <row r="63" spans="1:31">
      <c r="A63" s="857" t="s">
        <v>179</v>
      </c>
      <c r="B63" s="894" t="s">
        <v>178</v>
      </c>
      <c r="C63" s="894">
        <v>0</v>
      </c>
      <c r="D63" s="895">
        <v>0</v>
      </c>
      <c r="E63" s="894"/>
      <c r="F63" s="895"/>
      <c r="G63" s="894"/>
      <c r="H63" s="894"/>
      <c r="I63" s="863"/>
      <c r="J63" s="862"/>
      <c r="K63" s="894"/>
      <c r="L63" s="895"/>
      <c r="M63" s="894"/>
      <c r="N63" s="894"/>
      <c r="O63" s="864">
        <f>State!O63</f>
        <v>1.2000000000000002</v>
      </c>
      <c r="P63" s="894"/>
      <c r="Q63" s="895"/>
      <c r="R63" s="583">
        <f t="shared" si="2"/>
        <v>0</v>
      </c>
      <c r="S63" s="523">
        <f t="shared" si="3"/>
        <v>0</v>
      </c>
      <c r="T63" s="879"/>
      <c r="U63" s="894"/>
      <c r="V63" s="895"/>
      <c r="W63" s="583"/>
      <c r="X63" s="879">
        <f>State!X63</f>
        <v>1.2000000000000002</v>
      </c>
      <c r="Y63" s="894"/>
      <c r="Z63" s="895"/>
      <c r="AA63" s="583">
        <f t="shared" si="4"/>
        <v>0</v>
      </c>
      <c r="AB63" s="523">
        <f t="shared" si="5"/>
        <v>0</v>
      </c>
      <c r="AC63" s="894"/>
      <c r="AD63" s="14" t="b">
        <f t="shared" si="0"/>
        <v>1</v>
      </c>
      <c r="AE63" s="14" t="b">
        <f t="shared" si="1"/>
        <v>1</v>
      </c>
    </row>
    <row r="64" spans="1:31" ht="31.5">
      <c r="A64" s="857" t="s">
        <v>181</v>
      </c>
      <c r="B64" s="894" t="s">
        <v>215</v>
      </c>
      <c r="C64" s="894">
        <v>0</v>
      </c>
      <c r="D64" s="895">
        <v>0</v>
      </c>
      <c r="E64" s="894"/>
      <c r="F64" s="895"/>
      <c r="G64" s="894"/>
      <c r="H64" s="894"/>
      <c r="I64" s="863"/>
      <c r="J64" s="862"/>
      <c r="K64" s="894"/>
      <c r="L64" s="895"/>
      <c r="M64" s="894"/>
      <c r="N64" s="894"/>
      <c r="O64" s="864">
        <f>State!O64</f>
        <v>1.2000000000000002</v>
      </c>
      <c r="P64" s="894"/>
      <c r="Q64" s="895"/>
      <c r="R64" s="583">
        <f t="shared" si="2"/>
        <v>0</v>
      </c>
      <c r="S64" s="523">
        <f t="shared" si="3"/>
        <v>0</v>
      </c>
      <c r="T64" s="879"/>
      <c r="U64" s="894"/>
      <c r="V64" s="895"/>
      <c r="W64" s="583"/>
      <c r="X64" s="879">
        <f>State!X64</f>
        <v>1.2000000000000002</v>
      </c>
      <c r="Y64" s="894"/>
      <c r="Z64" s="895"/>
      <c r="AA64" s="583">
        <f t="shared" si="4"/>
        <v>0</v>
      </c>
      <c r="AB64" s="523">
        <f t="shared" si="5"/>
        <v>0</v>
      </c>
      <c r="AC64" s="894"/>
      <c r="AD64" s="14" t="b">
        <f t="shared" si="0"/>
        <v>1</v>
      </c>
      <c r="AE64" s="14" t="b">
        <f t="shared" si="1"/>
        <v>1</v>
      </c>
    </row>
    <row r="65" spans="1:31" ht="31.5">
      <c r="A65" s="857" t="s">
        <v>239</v>
      </c>
      <c r="B65" s="894" t="s">
        <v>230</v>
      </c>
      <c r="C65" s="894">
        <v>0</v>
      </c>
      <c r="D65" s="895">
        <v>0</v>
      </c>
      <c r="E65" s="894"/>
      <c r="F65" s="895"/>
      <c r="G65" s="894"/>
      <c r="H65" s="894"/>
      <c r="I65" s="863"/>
      <c r="J65" s="862"/>
      <c r="K65" s="894"/>
      <c r="L65" s="895"/>
      <c r="M65" s="894"/>
      <c r="N65" s="894"/>
      <c r="O65" s="864">
        <f>State!O65</f>
        <v>1.7999999999999998</v>
      </c>
      <c r="P65" s="894"/>
      <c r="Q65" s="895"/>
      <c r="R65" s="583">
        <f t="shared" si="2"/>
        <v>0</v>
      </c>
      <c r="S65" s="523">
        <f t="shared" si="3"/>
        <v>0</v>
      </c>
      <c r="T65" s="879"/>
      <c r="U65" s="894"/>
      <c r="V65" s="895"/>
      <c r="W65" s="583"/>
      <c r="X65" s="879">
        <f>State!X65</f>
        <v>1.7999999999999998</v>
      </c>
      <c r="Y65" s="894"/>
      <c r="Z65" s="895"/>
      <c r="AA65" s="583">
        <f t="shared" si="4"/>
        <v>0</v>
      </c>
      <c r="AB65" s="523">
        <f t="shared" si="5"/>
        <v>0</v>
      </c>
      <c r="AC65" s="894"/>
      <c r="AD65" s="14" t="b">
        <f t="shared" si="0"/>
        <v>1</v>
      </c>
      <c r="AE65" s="14" t="b">
        <f t="shared" si="1"/>
        <v>1</v>
      </c>
    </row>
    <row r="66" spans="1:31">
      <c r="A66" s="857">
        <v>2.27</v>
      </c>
      <c r="B66" s="882" t="s">
        <v>248</v>
      </c>
      <c r="C66" s="882">
        <v>0</v>
      </c>
      <c r="D66" s="883">
        <v>0</v>
      </c>
      <c r="E66" s="882"/>
      <c r="F66" s="883"/>
      <c r="G66" s="882"/>
      <c r="H66" s="882"/>
      <c r="I66" s="863"/>
      <c r="J66" s="862"/>
      <c r="K66" s="882"/>
      <c r="L66" s="883"/>
      <c r="M66" s="882"/>
      <c r="N66" s="882"/>
      <c r="O66" s="864">
        <f>State!O66</f>
        <v>1</v>
      </c>
      <c r="P66" s="894"/>
      <c r="Q66" s="883"/>
      <c r="R66" s="583">
        <f t="shared" si="2"/>
        <v>0</v>
      </c>
      <c r="S66" s="523">
        <f t="shared" si="3"/>
        <v>0</v>
      </c>
      <c r="T66" s="879"/>
      <c r="U66" s="894"/>
      <c r="V66" s="883"/>
      <c r="W66" s="583"/>
      <c r="X66" s="879">
        <f>State!X66</f>
        <v>1</v>
      </c>
      <c r="Y66" s="894"/>
      <c r="Z66" s="883"/>
      <c r="AA66" s="583">
        <f t="shared" si="4"/>
        <v>0</v>
      </c>
      <c r="AB66" s="523">
        <f t="shared" si="5"/>
        <v>0</v>
      </c>
      <c r="AC66" s="882"/>
      <c r="AD66" s="14" t="b">
        <f t="shared" si="0"/>
        <v>1</v>
      </c>
      <c r="AE66" s="14" t="b">
        <f t="shared" si="1"/>
        <v>1</v>
      </c>
    </row>
    <row r="67" spans="1:31" ht="31.5">
      <c r="A67" s="857">
        <f t="shared" si="8"/>
        <v>2.2799999999999998</v>
      </c>
      <c r="B67" s="882" t="s">
        <v>249</v>
      </c>
      <c r="C67" s="882">
        <v>0</v>
      </c>
      <c r="D67" s="883">
        <v>0</v>
      </c>
      <c r="E67" s="882"/>
      <c r="F67" s="883"/>
      <c r="G67" s="882"/>
      <c r="H67" s="882"/>
      <c r="I67" s="863"/>
      <c r="J67" s="862"/>
      <c r="K67" s="882"/>
      <c r="L67" s="883"/>
      <c r="M67" s="882"/>
      <c r="N67" s="882"/>
      <c r="O67" s="864">
        <f>State!O67</f>
        <v>1</v>
      </c>
      <c r="P67" s="894"/>
      <c r="Q67" s="883"/>
      <c r="R67" s="583">
        <f t="shared" si="2"/>
        <v>0</v>
      </c>
      <c r="S67" s="523">
        <f t="shared" si="3"/>
        <v>0</v>
      </c>
      <c r="T67" s="879"/>
      <c r="U67" s="894"/>
      <c r="V67" s="883"/>
      <c r="W67" s="583"/>
      <c r="X67" s="879">
        <f>State!X67</f>
        <v>1</v>
      </c>
      <c r="Y67" s="894"/>
      <c r="Z67" s="883"/>
      <c r="AA67" s="583">
        <f t="shared" si="4"/>
        <v>0</v>
      </c>
      <c r="AB67" s="523">
        <f t="shared" si="5"/>
        <v>0</v>
      </c>
      <c r="AC67" s="882"/>
      <c r="AD67" s="14" t="b">
        <f t="shared" si="0"/>
        <v>1</v>
      </c>
      <c r="AE67" s="14" t="b">
        <f t="shared" si="1"/>
        <v>1</v>
      </c>
    </row>
    <row r="68" spans="1:31" ht="31.5">
      <c r="A68" s="857">
        <f t="shared" si="8"/>
        <v>2.2899999999999996</v>
      </c>
      <c r="B68" s="882" t="s">
        <v>200</v>
      </c>
      <c r="C68" s="882">
        <v>0</v>
      </c>
      <c r="D68" s="883">
        <v>0</v>
      </c>
      <c r="E68" s="882"/>
      <c r="F68" s="883"/>
      <c r="G68" s="882"/>
      <c r="H68" s="882"/>
      <c r="I68" s="863"/>
      <c r="J68" s="862"/>
      <c r="K68" s="882"/>
      <c r="L68" s="883"/>
      <c r="M68" s="882"/>
      <c r="N68" s="882"/>
      <c r="O68" s="864">
        <f>State!O68</f>
        <v>1.25</v>
      </c>
      <c r="P68" s="894"/>
      <c r="Q68" s="883"/>
      <c r="R68" s="583">
        <f t="shared" si="2"/>
        <v>0</v>
      </c>
      <c r="S68" s="523">
        <f t="shared" si="3"/>
        <v>0</v>
      </c>
      <c r="T68" s="879"/>
      <c r="U68" s="894"/>
      <c r="V68" s="883"/>
      <c r="W68" s="583"/>
      <c r="X68" s="879">
        <f>State!X68</f>
        <v>1.25</v>
      </c>
      <c r="Y68" s="894"/>
      <c r="Z68" s="883"/>
      <c r="AA68" s="583">
        <f t="shared" si="4"/>
        <v>0</v>
      </c>
      <c r="AB68" s="523">
        <f t="shared" si="5"/>
        <v>0</v>
      </c>
      <c r="AC68" s="882"/>
      <c r="AD68" s="14" t="b">
        <f t="shared" si="0"/>
        <v>1</v>
      </c>
      <c r="AE68" s="14" t="b">
        <f t="shared" si="1"/>
        <v>1</v>
      </c>
    </row>
    <row r="69" spans="1:31">
      <c r="A69" s="857">
        <f t="shared" si="8"/>
        <v>2.2999999999999994</v>
      </c>
      <c r="B69" s="882" t="s">
        <v>250</v>
      </c>
      <c r="C69" s="882">
        <v>0</v>
      </c>
      <c r="D69" s="883">
        <v>0</v>
      </c>
      <c r="E69" s="882"/>
      <c r="F69" s="883"/>
      <c r="G69" s="882"/>
      <c r="H69" s="882"/>
      <c r="I69" s="863"/>
      <c r="J69" s="862"/>
      <c r="K69" s="882"/>
      <c r="L69" s="883"/>
      <c r="M69" s="882"/>
      <c r="N69" s="882"/>
      <c r="O69" s="864">
        <f>State!O69</f>
        <v>0.75</v>
      </c>
      <c r="P69" s="894"/>
      <c r="Q69" s="883"/>
      <c r="R69" s="583">
        <f t="shared" si="2"/>
        <v>0</v>
      </c>
      <c r="S69" s="523">
        <f t="shared" si="3"/>
        <v>0</v>
      </c>
      <c r="T69" s="879"/>
      <c r="U69" s="894"/>
      <c r="V69" s="883"/>
      <c r="W69" s="583"/>
      <c r="X69" s="879">
        <f>State!X69</f>
        <v>0.75</v>
      </c>
      <c r="Y69" s="894"/>
      <c r="Z69" s="883"/>
      <c r="AA69" s="583">
        <f t="shared" si="4"/>
        <v>0</v>
      </c>
      <c r="AB69" s="523">
        <f t="shared" si="5"/>
        <v>0</v>
      </c>
      <c r="AC69" s="882"/>
      <c r="AD69" s="14" t="b">
        <f t="shared" si="0"/>
        <v>1</v>
      </c>
      <c r="AE69" s="14" t="b">
        <f t="shared" si="1"/>
        <v>1</v>
      </c>
    </row>
    <row r="70" spans="1:31">
      <c r="A70" s="857">
        <f t="shared" si="8"/>
        <v>2.3099999999999992</v>
      </c>
      <c r="B70" s="882" t="s">
        <v>251</v>
      </c>
      <c r="C70" s="882">
        <v>0</v>
      </c>
      <c r="D70" s="883">
        <v>0</v>
      </c>
      <c r="E70" s="882"/>
      <c r="F70" s="883"/>
      <c r="G70" s="882"/>
      <c r="H70" s="882"/>
      <c r="I70" s="863"/>
      <c r="J70" s="862"/>
      <c r="K70" s="882"/>
      <c r="L70" s="883"/>
      <c r="M70" s="882"/>
      <c r="N70" s="882"/>
      <c r="O70" s="864">
        <f>State!O70</f>
        <v>0.75</v>
      </c>
      <c r="P70" s="894"/>
      <c r="Q70" s="883"/>
      <c r="R70" s="583">
        <f t="shared" si="2"/>
        <v>0</v>
      </c>
      <c r="S70" s="523">
        <f t="shared" si="3"/>
        <v>0</v>
      </c>
      <c r="T70" s="879"/>
      <c r="U70" s="894"/>
      <c r="V70" s="883"/>
      <c r="W70" s="583"/>
      <c r="X70" s="879">
        <f>State!X70</f>
        <v>0.75</v>
      </c>
      <c r="Y70" s="894"/>
      <c r="Z70" s="883"/>
      <c r="AA70" s="583">
        <f t="shared" si="4"/>
        <v>0</v>
      </c>
      <c r="AB70" s="523">
        <f t="shared" si="5"/>
        <v>0</v>
      </c>
      <c r="AC70" s="882"/>
      <c r="AD70" s="14" t="b">
        <f t="shared" si="0"/>
        <v>1</v>
      </c>
      <c r="AE70" s="14" t="b">
        <f t="shared" si="1"/>
        <v>1</v>
      </c>
    </row>
    <row r="71" spans="1:31">
      <c r="A71" s="857">
        <f t="shared" si="8"/>
        <v>2.319999999999999</v>
      </c>
      <c r="B71" s="882" t="s">
        <v>252</v>
      </c>
      <c r="C71" s="882">
        <v>0</v>
      </c>
      <c r="D71" s="883">
        <v>0</v>
      </c>
      <c r="E71" s="882"/>
      <c r="F71" s="883"/>
      <c r="G71" s="882"/>
      <c r="H71" s="882"/>
      <c r="I71" s="863"/>
      <c r="J71" s="862"/>
      <c r="K71" s="882"/>
      <c r="L71" s="883"/>
      <c r="M71" s="882"/>
      <c r="N71" s="882"/>
      <c r="O71" s="864">
        <f>State!O71</f>
        <v>0.2</v>
      </c>
      <c r="P71" s="894"/>
      <c r="Q71" s="883"/>
      <c r="R71" s="583">
        <f t="shared" si="2"/>
        <v>0</v>
      </c>
      <c r="S71" s="523">
        <f t="shared" si="3"/>
        <v>0</v>
      </c>
      <c r="T71" s="879"/>
      <c r="U71" s="894"/>
      <c r="V71" s="883"/>
      <c r="W71" s="583"/>
      <c r="X71" s="879">
        <f>State!X71</f>
        <v>0.2</v>
      </c>
      <c r="Y71" s="894"/>
      <c r="Z71" s="883"/>
      <c r="AA71" s="583">
        <f t="shared" si="4"/>
        <v>0</v>
      </c>
      <c r="AB71" s="523">
        <f t="shared" si="5"/>
        <v>0</v>
      </c>
      <c r="AC71" s="882"/>
      <c r="AD71" s="14" t="b">
        <f t="shared" si="0"/>
        <v>1</v>
      </c>
      <c r="AE71" s="14" t="b">
        <f t="shared" si="1"/>
        <v>1</v>
      </c>
    </row>
    <row r="72" spans="1:31">
      <c r="A72" s="857">
        <f t="shared" si="8"/>
        <v>2.3299999999999987</v>
      </c>
      <c r="B72" s="882" t="s">
        <v>253</v>
      </c>
      <c r="C72" s="882">
        <v>0</v>
      </c>
      <c r="D72" s="883">
        <v>0</v>
      </c>
      <c r="E72" s="882"/>
      <c r="F72" s="883"/>
      <c r="G72" s="882"/>
      <c r="H72" s="882"/>
      <c r="I72" s="863"/>
      <c r="J72" s="862"/>
      <c r="K72" s="882"/>
      <c r="L72" s="883"/>
      <c r="M72" s="882"/>
      <c r="N72" s="882"/>
      <c r="O72" s="864">
        <f>State!O72</f>
        <v>0.2</v>
      </c>
      <c r="P72" s="894"/>
      <c r="Q72" s="883"/>
      <c r="R72" s="583">
        <f t="shared" si="2"/>
        <v>0</v>
      </c>
      <c r="S72" s="523">
        <f t="shared" si="3"/>
        <v>0</v>
      </c>
      <c r="T72" s="879"/>
      <c r="U72" s="894"/>
      <c r="V72" s="883"/>
      <c r="W72" s="583"/>
      <c r="X72" s="879">
        <f>State!X72</f>
        <v>0.2</v>
      </c>
      <c r="Y72" s="894"/>
      <c r="Z72" s="883"/>
      <c r="AA72" s="583">
        <f t="shared" si="4"/>
        <v>0</v>
      </c>
      <c r="AB72" s="523">
        <f t="shared" si="5"/>
        <v>0</v>
      </c>
      <c r="AC72" s="882"/>
      <c r="AD72" s="14" t="b">
        <f t="shared" ref="AD72:AD135" si="9">+X72*Y72=Z72</f>
        <v>1</v>
      </c>
      <c r="AE72" s="14" t="b">
        <f t="shared" ref="AE72:AE135" si="10">+U72+Z72=AB72</f>
        <v>1</v>
      </c>
    </row>
    <row r="73" spans="1:31">
      <c r="A73" s="857">
        <f t="shared" si="8"/>
        <v>2.3399999999999985</v>
      </c>
      <c r="B73" s="882" t="s">
        <v>231</v>
      </c>
      <c r="C73" s="882">
        <v>0</v>
      </c>
      <c r="D73" s="883">
        <v>0</v>
      </c>
      <c r="E73" s="882"/>
      <c r="F73" s="883"/>
      <c r="G73" s="882"/>
      <c r="H73" s="882"/>
      <c r="I73" s="863"/>
      <c r="J73" s="862"/>
      <c r="K73" s="882"/>
      <c r="L73" s="883"/>
      <c r="M73" s="882"/>
      <c r="N73" s="882"/>
      <c r="O73" s="864">
        <f>State!O73</f>
        <v>0</v>
      </c>
      <c r="P73" s="894"/>
      <c r="Q73" s="883"/>
      <c r="R73" s="583">
        <f t="shared" si="2"/>
        <v>0</v>
      </c>
      <c r="S73" s="523">
        <f t="shared" si="3"/>
        <v>0</v>
      </c>
      <c r="T73" s="879"/>
      <c r="U73" s="894"/>
      <c r="V73" s="883"/>
      <c r="W73" s="583"/>
      <c r="X73" s="879">
        <f>State!X73</f>
        <v>0</v>
      </c>
      <c r="Y73" s="894"/>
      <c r="Z73" s="883"/>
      <c r="AA73" s="583">
        <f t="shared" si="4"/>
        <v>0</v>
      </c>
      <c r="AB73" s="523">
        <f t="shared" si="5"/>
        <v>0</v>
      </c>
      <c r="AC73" s="882"/>
      <c r="AD73" s="14" t="b">
        <f t="shared" si="9"/>
        <v>1</v>
      </c>
      <c r="AE73" s="14" t="b">
        <f t="shared" si="10"/>
        <v>1</v>
      </c>
    </row>
    <row r="74" spans="1:31">
      <c r="A74" s="857">
        <f t="shared" si="8"/>
        <v>2.3499999999999983</v>
      </c>
      <c r="B74" s="882" t="s">
        <v>254</v>
      </c>
      <c r="C74" s="882">
        <v>0</v>
      </c>
      <c r="D74" s="883">
        <v>0</v>
      </c>
      <c r="E74" s="882"/>
      <c r="F74" s="883"/>
      <c r="G74" s="882"/>
      <c r="H74" s="882"/>
      <c r="I74" s="863"/>
      <c r="J74" s="862"/>
      <c r="K74" s="882"/>
      <c r="L74" s="883"/>
      <c r="M74" s="882"/>
      <c r="N74" s="882"/>
      <c r="O74" s="864">
        <f>State!O74</f>
        <v>0.5</v>
      </c>
      <c r="P74" s="894"/>
      <c r="Q74" s="883"/>
      <c r="R74" s="583">
        <f t="shared" si="2"/>
        <v>0</v>
      </c>
      <c r="S74" s="523">
        <f t="shared" si="3"/>
        <v>0</v>
      </c>
      <c r="T74" s="879"/>
      <c r="U74" s="894"/>
      <c r="V74" s="883"/>
      <c r="W74" s="583"/>
      <c r="X74" s="879">
        <f>State!X74</f>
        <v>0.5</v>
      </c>
      <c r="Y74" s="894"/>
      <c r="Z74" s="883"/>
      <c r="AA74" s="583">
        <f t="shared" si="4"/>
        <v>0</v>
      </c>
      <c r="AB74" s="523">
        <f t="shared" si="5"/>
        <v>0</v>
      </c>
      <c r="AC74" s="882"/>
      <c r="AD74" s="14" t="b">
        <f t="shared" si="9"/>
        <v>1</v>
      </c>
      <c r="AE74" s="14" t="b">
        <f t="shared" si="10"/>
        <v>1</v>
      </c>
    </row>
    <row r="75" spans="1:31" ht="31.5">
      <c r="A75" s="857">
        <f t="shared" si="8"/>
        <v>2.3599999999999981</v>
      </c>
      <c r="B75" s="882" t="s">
        <v>232</v>
      </c>
      <c r="C75" s="882">
        <v>0</v>
      </c>
      <c r="D75" s="883">
        <v>0</v>
      </c>
      <c r="E75" s="882"/>
      <c r="F75" s="883"/>
      <c r="G75" s="882"/>
      <c r="H75" s="882"/>
      <c r="I75" s="863"/>
      <c r="J75" s="862"/>
      <c r="K75" s="882"/>
      <c r="L75" s="883"/>
      <c r="M75" s="882"/>
      <c r="N75" s="882"/>
      <c r="O75" s="864">
        <f>State!O75</f>
        <v>0.2</v>
      </c>
      <c r="P75" s="894"/>
      <c r="Q75" s="883"/>
      <c r="R75" s="583">
        <f t="shared" si="2"/>
        <v>0</v>
      </c>
      <c r="S75" s="523">
        <f t="shared" si="3"/>
        <v>0</v>
      </c>
      <c r="T75" s="879"/>
      <c r="U75" s="894"/>
      <c r="V75" s="883"/>
      <c r="W75" s="583"/>
      <c r="X75" s="879">
        <f>State!X75</f>
        <v>0.2</v>
      </c>
      <c r="Y75" s="894"/>
      <c r="Z75" s="883"/>
      <c r="AA75" s="583">
        <f t="shared" si="4"/>
        <v>0</v>
      </c>
      <c r="AB75" s="523">
        <f t="shared" si="5"/>
        <v>0</v>
      </c>
      <c r="AC75" s="882"/>
      <c r="AD75" s="14" t="b">
        <f t="shared" si="9"/>
        <v>1</v>
      </c>
      <c r="AE75" s="14" t="b">
        <f t="shared" si="10"/>
        <v>1</v>
      </c>
    </row>
    <row r="76" spans="1:31">
      <c r="A76" s="947"/>
      <c r="B76" s="966" t="s">
        <v>234</v>
      </c>
      <c r="C76" s="966">
        <v>0</v>
      </c>
      <c r="D76" s="967">
        <v>0</v>
      </c>
      <c r="E76" s="966"/>
      <c r="F76" s="967"/>
      <c r="G76" s="966"/>
      <c r="H76" s="966"/>
      <c r="I76" s="950"/>
      <c r="J76" s="951"/>
      <c r="K76" s="966"/>
      <c r="L76" s="967"/>
      <c r="M76" s="966"/>
      <c r="N76" s="966"/>
      <c r="O76" s="952">
        <f>State!O76</f>
        <v>0</v>
      </c>
      <c r="P76" s="966"/>
      <c r="Q76" s="967"/>
      <c r="R76" s="935">
        <f t="shared" si="2"/>
        <v>0</v>
      </c>
      <c r="S76" s="936">
        <f t="shared" si="3"/>
        <v>0</v>
      </c>
      <c r="T76" s="953"/>
      <c r="U76" s="966"/>
      <c r="V76" s="967"/>
      <c r="W76" s="935"/>
      <c r="X76" s="953">
        <f>State!X76</f>
        <v>0</v>
      </c>
      <c r="Y76" s="966"/>
      <c r="Z76" s="967"/>
      <c r="AA76" s="935">
        <f t="shared" si="4"/>
        <v>0</v>
      </c>
      <c r="AB76" s="936">
        <f t="shared" si="5"/>
        <v>0</v>
      </c>
      <c r="AC76" s="966"/>
      <c r="AD76" s="14" t="b">
        <f t="shared" si="9"/>
        <v>1</v>
      </c>
      <c r="AE76" s="14" t="b">
        <f t="shared" si="10"/>
        <v>1</v>
      </c>
    </row>
    <row r="77" spans="1:31">
      <c r="A77" s="857"/>
      <c r="B77" s="858" t="s">
        <v>238</v>
      </c>
      <c r="C77" s="858">
        <v>0</v>
      </c>
      <c r="D77" s="859">
        <v>0</v>
      </c>
      <c r="E77" s="858"/>
      <c r="F77" s="859"/>
      <c r="G77" s="858"/>
      <c r="H77" s="858"/>
      <c r="I77" s="863"/>
      <c r="J77" s="862"/>
      <c r="K77" s="858"/>
      <c r="L77" s="859"/>
      <c r="M77" s="858"/>
      <c r="N77" s="858"/>
      <c r="O77" s="864">
        <f>State!O77</f>
        <v>0</v>
      </c>
      <c r="P77" s="858"/>
      <c r="Q77" s="859"/>
      <c r="R77" s="583">
        <f t="shared" si="2"/>
        <v>0</v>
      </c>
      <c r="S77" s="523">
        <f t="shared" si="3"/>
        <v>0</v>
      </c>
      <c r="T77" s="879"/>
      <c r="U77" s="858"/>
      <c r="V77" s="859"/>
      <c r="W77" s="583"/>
      <c r="X77" s="879">
        <f>State!X77</f>
        <v>0</v>
      </c>
      <c r="Y77" s="858"/>
      <c r="Z77" s="859"/>
      <c r="AA77" s="583">
        <f t="shared" si="4"/>
        <v>0</v>
      </c>
      <c r="AB77" s="523">
        <f t="shared" si="5"/>
        <v>0</v>
      </c>
      <c r="AC77" s="858"/>
      <c r="AD77" s="14" t="b">
        <f t="shared" si="9"/>
        <v>1</v>
      </c>
      <c r="AE77" s="14" t="b">
        <f t="shared" si="10"/>
        <v>1</v>
      </c>
    </row>
    <row r="78" spans="1:31">
      <c r="A78" s="1001"/>
      <c r="B78" s="1002" t="s">
        <v>297</v>
      </c>
      <c r="C78" s="1002">
        <v>0</v>
      </c>
      <c r="D78" s="1003">
        <v>0</v>
      </c>
      <c r="E78" s="1002"/>
      <c r="F78" s="1003"/>
      <c r="G78" s="1002"/>
      <c r="H78" s="1002"/>
      <c r="I78" s="1004"/>
      <c r="J78" s="1005"/>
      <c r="K78" s="1002"/>
      <c r="L78" s="1003"/>
      <c r="M78" s="1002"/>
      <c r="N78" s="1002"/>
      <c r="O78" s="1006">
        <f>State!O78</f>
        <v>0</v>
      </c>
      <c r="P78" s="1002"/>
      <c r="Q78" s="1003"/>
      <c r="R78" s="990">
        <f t="shared" si="2"/>
        <v>0</v>
      </c>
      <c r="S78" s="991">
        <f t="shared" si="3"/>
        <v>0</v>
      </c>
      <c r="T78" s="1007"/>
      <c r="U78" s="1002"/>
      <c r="V78" s="1003"/>
      <c r="W78" s="990"/>
      <c r="X78" s="1007">
        <f>State!X78</f>
        <v>0</v>
      </c>
      <c r="Y78" s="1002"/>
      <c r="Z78" s="1003"/>
      <c r="AA78" s="990">
        <f t="shared" si="4"/>
        <v>0</v>
      </c>
      <c r="AB78" s="991">
        <f t="shared" si="5"/>
        <v>0</v>
      </c>
      <c r="AC78" s="1002"/>
      <c r="AD78" s="14" t="b">
        <f t="shared" si="9"/>
        <v>1</v>
      </c>
      <c r="AE78" s="14" t="b">
        <f t="shared" si="10"/>
        <v>1</v>
      </c>
    </row>
    <row r="79" spans="1:31">
      <c r="A79" s="860">
        <v>3</v>
      </c>
      <c r="B79" s="871" t="s">
        <v>22</v>
      </c>
      <c r="C79" s="871">
        <v>0</v>
      </c>
      <c r="D79" s="872">
        <v>0</v>
      </c>
      <c r="E79" s="871"/>
      <c r="F79" s="872"/>
      <c r="G79" s="871"/>
      <c r="H79" s="871"/>
      <c r="I79" s="863"/>
      <c r="J79" s="862"/>
      <c r="K79" s="871"/>
      <c r="L79" s="872"/>
      <c r="M79" s="871"/>
      <c r="N79" s="871"/>
      <c r="O79" s="864">
        <f>State!O79</f>
        <v>0</v>
      </c>
      <c r="P79" s="871"/>
      <c r="Q79" s="872"/>
      <c r="R79" s="583">
        <f t="shared" si="2"/>
        <v>0</v>
      </c>
      <c r="S79" s="523">
        <f t="shared" si="3"/>
        <v>0</v>
      </c>
      <c r="T79" s="879"/>
      <c r="U79" s="871"/>
      <c r="V79" s="872"/>
      <c r="W79" s="583"/>
      <c r="X79" s="879">
        <f>State!X79</f>
        <v>0</v>
      </c>
      <c r="Y79" s="871"/>
      <c r="Z79" s="872"/>
      <c r="AA79" s="583">
        <f t="shared" si="4"/>
        <v>0</v>
      </c>
      <c r="AB79" s="523">
        <f t="shared" si="5"/>
        <v>0</v>
      </c>
      <c r="AC79" s="871"/>
      <c r="AD79" s="14" t="b">
        <f t="shared" si="9"/>
        <v>1</v>
      </c>
      <c r="AE79" s="14" t="b">
        <f t="shared" si="10"/>
        <v>1</v>
      </c>
    </row>
    <row r="80" spans="1:31">
      <c r="A80" s="852" t="s">
        <v>267</v>
      </c>
      <c r="B80" s="871" t="s">
        <v>260</v>
      </c>
      <c r="C80" s="871">
        <v>0</v>
      </c>
      <c r="D80" s="872">
        <v>0</v>
      </c>
      <c r="E80" s="871"/>
      <c r="F80" s="872"/>
      <c r="G80" s="871"/>
      <c r="H80" s="871"/>
      <c r="I80" s="863"/>
      <c r="J80" s="862"/>
      <c r="K80" s="871"/>
      <c r="L80" s="872"/>
      <c r="M80" s="871"/>
      <c r="N80" s="871"/>
      <c r="O80" s="864">
        <f>State!O80</f>
        <v>0</v>
      </c>
      <c r="P80" s="871"/>
      <c r="Q80" s="872"/>
      <c r="R80" s="583">
        <f t="shared" si="2"/>
        <v>0</v>
      </c>
      <c r="S80" s="523">
        <f t="shared" si="3"/>
        <v>0</v>
      </c>
      <c r="T80" s="879"/>
      <c r="U80" s="871"/>
      <c r="V80" s="872"/>
      <c r="W80" s="583"/>
      <c r="X80" s="879">
        <f>State!X80</f>
        <v>0</v>
      </c>
      <c r="Y80" s="871"/>
      <c r="Z80" s="872"/>
      <c r="AA80" s="583">
        <f t="shared" si="4"/>
        <v>0</v>
      </c>
      <c r="AB80" s="523">
        <f t="shared" si="5"/>
        <v>0</v>
      </c>
      <c r="AC80" s="871"/>
      <c r="AD80" s="14" t="b">
        <f t="shared" si="9"/>
        <v>1</v>
      </c>
      <c r="AE80" s="14" t="b">
        <f t="shared" si="10"/>
        <v>1</v>
      </c>
    </row>
    <row r="81" spans="1:31">
      <c r="A81" s="857"/>
      <c r="B81" s="875" t="s">
        <v>14</v>
      </c>
      <c r="C81" s="875">
        <v>0</v>
      </c>
      <c r="D81" s="876">
        <v>0</v>
      </c>
      <c r="E81" s="875"/>
      <c r="F81" s="876"/>
      <c r="G81" s="875"/>
      <c r="H81" s="875"/>
      <c r="I81" s="863"/>
      <c r="J81" s="862"/>
      <c r="K81" s="875"/>
      <c r="L81" s="876"/>
      <c r="M81" s="875"/>
      <c r="N81" s="875"/>
      <c r="O81" s="864">
        <f>State!O81</f>
        <v>0</v>
      </c>
      <c r="P81" s="875"/>
      <c r="Q81" s="876"/>
      <c r="R81" s="583">
        <f t="shared" si="2"/>
        <v>0</v>
      </c>
      <c r="S81" s="523">
        <f t="shared" si="3"/>
        <v>0</v>
      </c>
      <c r="T81" s="879"/>
      <c r="U81" s="875"/>
      <c r="V81" s="876"/>
      <c r="W81" s="583"/>
      <c r="X81" s="879">
        <f>State!X81</f>
        <v>0</v>
      </c>
      <c r="Y81" s="875"/>
      <c r="Z81" s="876"/>
      <c r="AA81" s="583">
        <f t="shared" si="4"/>
        <v>0</v>
      </c>
      <c r="AB81" s="523">
        <f t="shared" si="5"/>
        <v>0</v>
      </c>
      <c r="AC81" s="875"/>
      <c r="AD81" s="14" t="b">
        <f t="shared" si="9"/>
        <v>1</v>
      </c>
      <c r="AE81" s="14" t="b">
        <f t="shared" si="10"/>
        <v>1</v>
      </c>
    </row>
    <row r="82" spans="1:31">
      <c r="A82" s="857">
        <v>3.01</v>
      </c>
      <c r="B82" s="583" t="s">
        <v>155</v>
      </c>
      <c r="C82" s="583">
        <v>0</v>
      </c>
      <c r="D82" s="523">
        <v>0</v>
      </c>
      <c r="E82" s="583"/>
      <c r="F82" s="523"/>
      <c r="G82" s="583"/>
      <c r="H82" s="583"/>
      <c r="I82" s="863"/>
      <c r="J82" s="862"/>
      <c r="K82" s="583"/>
      <c r="L82" s="523"/>
      <c r="M82" s="583"/>
      <c r="N82" s="583"/>
      <c r="O82" s="864">
        <f>State!O82</f>
        <v>1.4999999999999999E-2</v>
      </c>
      <c r="P82" s="583"/>
      <c r="Q82" s="523"/>
      <c r="R82" s="583">
        <f>P82</f>
        <v>0</v>
      </c>
      <c r="S82" s="523">
        <f t="shared" ref="S82:S145" si="11">Q82+L82</f>
        <v>0</v>
      </c>
      <c r="T82" s="879"/>
      <c r="U82" s="583"/>
      <c r="V82" s="523"/>
      <c r="W82" s="583"/>
      <c r="X82" s="879">
        <f>State!X82</f>
        <v>1.4999999999999999E-2</v>
      </c>
      <c r="Y82" s="583"/>
      <c r="Z82" s="523"/>
      <c r="AA82" s="583">
        <f>Y82</f>
        <v>0</v>
      </c>
      <c r="AB82" s="523">
        <f t="shared" ref="AB82:AB142" si="12">Z82+U82</f>
        <v>0</v>
      </c>
      <c r="AC82" s="583"/>
      <c r="AD82" s="14" t="b">
        <f t="shared" si="9"/>
        <v>1</v>
      </c>
      <c r="AE82" s="14" t="b">
        <f t="shared" si="10"/>
        <v>1</v>
      </c>
    </row>
    <row r="83" spans="1:31">
      <c r="A83" s="857">
        <f t="shared" ref="A83:A85" si="13">+A82+0.01</f>
        <v>3.0199999999999996</v>
      </c>
      <c r="B83" s="583" t="s">
        <v>15</v>
      </c>
      <c r="C83" s="583">
        <v>0</v>
      </c>
      <c r="D83" s="523">
        <v>0</v>
      </c>
      <c r="E83" s="583"/>
      <c r="F83" s="523"/>
      <c r="G83" s="583"/>
      <c r="H83" s="583"/>
      <c r="I83" s="863"/>
      <c r="J83" s="862"/>
      <c r="K83" s="583"/>
      <c r="L83" s="523"/>
      <c r="M83" s="583"/>
      <c r="N83" s="583"/>
      <c r="O83" s="864">
        <f>State!O83</f>
        <v>1E-3</v>
      </c>
      <c r="P83" s="583"/>
      <c r="Q83" s="523"/>
      <c r="R83" s="583">
        <f t="shared" ref="R83:R85" si="14">P83</f>
        <v>0</v>
      </c>
      <c r="S83" s="523">
        <f t="shared" si="11"/>
        <v>0</v>
      </c>
      <c r="T83" s="879"/>
      <c r="U83" s="583"/>
      <c r="V83" s="523"/>
      <c r="W83" s="583"/>
      <c r="X83" s="879">
        <f>State!X83</f>
        <v>1E-3</v>
      </c>
      <c r="Y83" s="583"/>
      <c r="Z83" s="523"/>
      <c r="AA83" s="583">
        <f t="shared" ref="AA83:AA85" si="15">Y83</f>
        <v>0</v>
      </c>
      <c r="AB83" s="523">
        <f t="shared" si="12"/>
        <v>0</v>
      </c>
      <c r="AC83" s="583"/>
      <c r="AD83" s="14" t="b">
        <f t="shared" si="9"/>
        <v>1</v>
      </c>
      <c r="AE83" s="14" t="b">
        <f t="shared" si="10"/>
        <v>1</v>
      </c>
    </row>
    <row r="84" spans="1:31">
      <c r="A84" s="857">
        <f t="shared" si="13"/>
        <v>3.0299999999999994</v>
      </c>
      <c r="B84" s="583" t="s">
        <v>156</v>
      </c>
      <c r="C84" s="583">
        <v>0</v>
      </c>
      <c r="D84" s="523">
        <v>0</v>
      </c>
      <c r="E84" s="583"/>
      <c r="F84" s="523"/>
      <c r="G84" s="583"/>
      <c r="H84" s="583"/>
      <c r="I84" s="863"/>
      <c r="J84" s="862"/>
      <c r="K84" s="583"/>
      <c r="L84" s="523"/>
      <c r="M84" s="583"/>
      <c r="N84" s="583"/>
      <c r="O84" s="864">
        <f>State!O84</f>
        <v>0.375</v>
      </c>
      <c r="P84" s="583"/>
      <c r="Q84" s="523"/>
      <c r="R84" s="583">
        <f t="shared" si="14"/>
        <v>0</v>
      </c>
      <c r="S84" s="523">
        <f t="shared" si="11"/>
        <v>0</v>
      </c>
      <c r="T84" s="879"/>
      <c r="U84" s="583"/>
      <c r="V84" s="523"/>
      <c r="W84" s="583"/>
      <c r="X84" s="879">
        <f>State!X84</f>
        <v>0.375</v>
      </c>
      <c r="Y84" s="583"/>
      <c r="Z84" s="523"/>
      <c r="AA84" s="583">
        <f t="shared" si="15"/>
        <v>0</v>
      </c>
      <c r="AB84" s="523">
        <f t="shared" si="12"/>
        <v>0</v>
      </c>
      <c r="AC84" s="583"/>
      <c r="AD84" s="14" t="b">
        <f t="shared" si="9"/>
        <v>1</v>
      </c>
      <c r="AE84" s="14" t="b">
        <f t="shared" si="10"/>
        <v>1</v>
      </c>
    </row>
    <row r="85" spans="1:31">
      <c r="A85" s="857">
        <f t="shared" si="13"/>
        <v>3.0399999999999991</v>
      </c>
      <c r="B85" s="583" t="s">
        <v>157</v>
      </c>
      <c r="C85" s="583">
        <v>0</v>
      </c>
      <c r="D85" s="523">
        <v>0</v>
      </c>
      <c r="E85" s="583"/>
      <c r="F85" s="523"/>
      <c r="G85" s="583"/>
      <c r="H85" s="583"/>
      <c r="I85" s="863"/>
      <c r="J85" s="862"/>
      <c r="K85" s="583"/>
      <c r="L85" s="523"/>
      <c r="M85" s="583"/>
      <c r="N85" s="583"/>
      <c r="O85" s="864">
        <f>State!O85</f>
        <v>0</v>
      </c>
      <c r="P85" s="583"/>
      <c r="Q85" s="523"/>
      <c r="R85" s="583">
        <f t="shared" si="14"/>
        <v>0</v>
      </c>
      <c r="S85" s="523">
        <f t="shared" si="11"/>
        <v>0</v>
      </c>
      <c r="T85" s="879"/>
      <c r="U85" s="583"/>
      <c r="V85" s="523"/>
      <c r="W85" s="583"/>
      <c r="X85" s="879">
        <f>State!X85</f>
        <v>0</v>
      </c>
      <c r="Y85" s="583"/>
      <c r="Z85" s="523"/>
      <c r="AA85" s="583">
        <f t="shared" si="15"/>
        <v>0</v>
      </c>
      <c r="AB85" s="523">
        <f t="shared" si="12"/>
        <v>0</v>
      </c>
      <c r="AC85" s="583"/>
      <c r="AD85" s="14" t="b">
        <f t="shared" si="9"/>
        <v>1</v>
      </c>
      <c r="AE85" s="14" t="b">
        <f t="shared" si="10"/>
        <v>1</v>
      </c>
    </row>
    <row r="86" spans="1:31">
      <c r="A86" s="947"/>
      <c r="B86" s="948" t="s">
        <v>235</v>
      </c>
      <c r="C86" s="948">
        <v>0</v>
      </c>
      <c r="D86" s="949">
        <v>0</v>
      </c>
      <c r="E86" s="948"/>
      <c r="F86" s="949"/>
      <c r="G86" s="948"/>
      <c r="H86" s="948"/>
      <c r="I86" s="950"/>
      <c r="J86" s="951"/>
      <c r="K86" s="948"/>
      <c r="L86" s="949"/>
      <c r="M86" s="948"/>
      <c r="N86" s="948"/>
      <c r="O86" s="952">
        <f>State!O86</f>
        <v>0</v>
      </c>
      <c r="P86" s="948"/>
      <c r="Q86" s="949"/>
      <c r="R86" s="935">
        <f t="shared" ref="R86:R142" si="16">P86+K86</f>
        <v>0</v>
      </c>
      <c r="S86" s="936">
        <f t="shared" si="11"/>
        <v>0</v>
      </c>
      <c r="T86" s="953"/>
      <c r="U86" s="948"/>
      <c r="V86" s="949"/>
      <c r="W86" s="935"/>
      <c r="X86" s="953">
        <f>State!X86</f>
        <v>0</v>
      </c>
      <c r="Y86" s="948"/>
      <c r="Z86" s="949"/>
      <c r="AA86" s="935">
        <f t="shared" ref="AA86:AA87" si="17">Y86+T86</f>
        <v>0</v>
      </c>
      <c r="AB86" s="936">
        <f t="shared" si="12"/>
        <v>0</v>
      </c>
      <c r="AC86" s="948"/>
      <c r="AD86" s="14" t="b">
        <f t="shared" si="9"/>
        <v>1</v>
      </c>
      <c r="AE86" s="14" t="b">
        <f t="shared" si="10"/>
        <v>1</v>
      </c>
    </row>
    <row r="87" spans="1:31">
      <c r="A87" s="857"/>
      <c r="B87" s="875" t="s">
        <v>331</v>
      </c>
      <c r="C87" s="875">
        <v>0</v>
      </c>
      <c r="D87" s="876">
        <v>0</v>
      </c>
      <c r="E87" s="875"/>
      <c r="F87" s="876"/>
      <c r="G87" s="875"/>
      <c r="H87" s="875"/>
      <c r="I87" s="863"/>
      <c r="J87" s="862"/>
      <c r="K87" s="875"/>
      <c r="L87" s="876"/>
      <c r="M87" s="875"/>
      <c r="N87" s="875"/>
      <c r="O87" s="864">
        <f>State!O87</f>
        <v>0</v>
      </c>
      <c r="P87" s="875"/>
      <c r="Q87" s="876"/>
      <c r="R87" s="583">
        <f t="shared" si="16"/>
        <v>0</v>
      </c>
      <c r="S87" s="523">
        <f t="shared" si="11"/>
        <v>0</v>
      </c>
      <c r="T87" s="879"/>
      <c r="U87" s="875"/>
      <c r="V87" s="876"/>
      <c r="W87" s="583"/>
      <c r="X87" s="879">
        <f>State!X87</f>
        <v>0</v>
      </c>
      <c r="Y87" s="875"/>
      <c r="Z87" s="876"/>
      <c r="AA87" s="583">
        <f t="shared" si="17"/>
        <v>0</v>
      </c>
      <c r="AB87" s="523">
        <f t="shared" si="12"/>
        <v>0</v>
      </c>
      <c r="AC87" s="875"/>
      <c r="AD87" s="14" t="b">
        <f t="shared" si="9"/>
        <v>1</v>
      </c>
      <c r="AE87" s="14" t="b">
        <f t="shared" si="10"/>
        <v>1</v>
      </c>
    </row>
    <row r="88" spans="1:31">
      <c r="A88" s="857">
        <v>3.05</v>
      </c>
      <c r="B88" s="882" t="s">
        <v>247</v>
      </c>
      <c r="C88" s="882">
        <v>0</v>
      </c>
      <c r="D88" s="896">
        <v>0</v>
      </c>
      <c r="E88" s="882"/>
      <c r="F88" s="883"/>
      <c r="G88" s="882"/>
      <c r="H88" s="882"/>
      <c r="I88" s="863"/>
      <c r="J88" s="862"/>
      <c r="K88" s="882"/>
      <c r="L88" s="883"/>
      <c r="M88" s="882"/>
      <c r="N88" s="882"/>
      <c r="O88" s="864">
        <f>State!O88</f>
        <v>1.4999999999999999E-2</v>
      </c>
      <c r="P88" s="882"/>
      <c r="Q88" s="883"/>
      <c r="R88" s="583">
        <f t="shared" ref="R88:R108" si="18">P88</f>
        <v>0</v>
      </c>
      <c r="S88" s="523">
        <f t="shared" si="11"/>
        <v>0</v>
      </c>
      <c r="T88" s="879"/>
      <c r="U88" s="882"/>
      <c r="V88" s="883"/>
      <c r="W88" s="583"/>
      <c r="X88" s="879">
        <f>State!X88</f>
        <v>1.4999999999999999E-2</v>
      </c>
      <c r="Y88" s="882"/>
      <c r="Z88" s="883"/>
      <c r="AA88" s="583">
        <f t="shared" ref="AA88:AA108" si="19">Y88</f>
        <v>0</v>
      </c>
      <c r="AB88" s="523">
        <f t="shared" si="12"/>
        <v>0</v>
      </c>
      <c r="AC88" s="882"/>
      <c r="AD88" s="14" t="b">
        <f>+X88*Y88*12=Z88</f>
        <v>1</v>
      </c>
      <c r="AE88" s="14" t="b">
        <f t="shared" si="10"/>
        <v>1</v>
      </c>
    </row>
    <row r="89" spans="1:31">
      <c r="A89" s="857">
        <f t="shared" ref="A89:A90" si="20">+A88+0.01</f>
        <v>3.0599999999999996</v>
      </c>
      <c r="B89" s="882" t="s">
        <v>170</v>
      </c>
      <c r="C89" s="882">
        <v>0</v>
      </c>
      <c r="D89" s="883">
        <v>0</v>
      </c>
      <c r="E89" s="882"/>
      <c r="F89" s="883"/>
      <c r="G89" s="882"/>
      <c r="H89" s="882"/>
      <c r="I89" s="863"/>
      <c r="J89" s="862"/>
      <c r="K89" s="882"/>
      <c r="L89" s="883"/>
      <c r="M89" s="882"/>
      <c r="N89" s="882"/>
      <c r="O89" s="552">
        <v>1E-3</v>
      </c>
      <c r="P89" s="532"/>
      <c r="Q89" s="883">
        <f>P89*12*O89</f>
        <v>0</v>
      </c>
      <c r="R89" s="583">
        <f t="shared" si="18"/>
        <v>0</v>
      </c>
      <c r="S89" s="523">
        <f t="shared" si="11"/>
        <v>0</v>
      </c>
      <c r="T89" s="879"/>
      <c r="U89" s="882"/>
      <c r="V89" s="883"/>
      <c r="W89" s="583"/>
      <c r="X89" s="552">
        <v>1E-3</v>
      </c>
      <c r="Y89" s="532"/>
      <c r="Z89" s="883">
        <f>Y89*X89*12</f>
        <v>0</v>
      </c>
      <c r="AA89" s="619">
        <f>Y89</f>
        <v>0</v>
      </c>
      <c r="AB89" s="523">
        <f>Z89</f>
        <v>0</v>
      </c>
      <c r="AC89" s="882"/>
      <c r="AD89" s="14" t="b">
        <f>+X89*Y89*12=Z89</f>
        <v>1</v>
      </c>
      <c r="AE89" s="14" t="b">
        <f t="shared" si="10"/>
        <v>1</v>
      </c>
    </row>
    <row r="90" spans="1:31" ht="31.5">
      <c r="A90" s="857">
        <f t="shared" si="20"/>
        <v>3.0699999999999994</v>
      </c>
      <c r="B90" s="882" t="s">
        <v>246</v>
      </c>
      <c r="C90" s="882">
        <v>0</v>
      </c>
      <c r="D90" s="883">
        <v>0</v>
      </c>
      <c r="E90" s="882"/>
      <c r="F90" s="883"/>
      <c r="G90" s="882"/>
      <c r="H90" s="882"/>
      <c r="I90" s="863"/>
      <c r="J90" s="862"/>
      <c r="K90" s="882"/>
      <c r="L90" s="883"/>
      <c r="M90" s="882"/>
      <c r="N90" s="882"/>
      <c r="O90" s="864">
        <f>State!O90</f>
        <v>0.01</v>
      </c>
      <c r="P90" s="882"/>
      <c r="Q90" s="883"/>
      <c r="R90" s="583">
        <f t="shared" si="18"/>
        <v>0</v>
      </c>
      <c r="S90" s="523">
        <f t="shared" si="11"/>
        <v>0</v>
      </c>
      <c r="T90" s="879"/>
      <c r="U90" s="882"/>
      <c r="V90" s="883"/>
      <c r="W90" s="583"/>
      <c r="X90" s="879">
        <f>State!X90</f>
        <v>0.01</v>
      </c>
      <c r="Y90" s="882"/>
      <c r="Z90" s="883"/>
      <c r="AA90" s="583">
        <f t="shared" si="19"/>
        <v>0</v>
      </c>
      <c r="AB90" s="523">
        <f t="shared" si="12"/>
        <v>0</v>
      </c>
      <c r="AC90" s="882"/>
      <c r="AD90" s="14" t="b">
        <f t="shared" si="9"/>
        <v>1</v>
      </c>
      <c r="AE90" s="14" t="b">
        <f t="shared" si="10"/>
        <v>1</v>
      </c>
    </row>
    <row r="91" spans="1:31">
      <c r="A91" s="857"/>
      <c r="B91" s="882" t="s">
        <v>18</v>
      </c>
      <c r="C91" s="882">
        <v>0</v>
      </c>
      <c r="D91" s="883">
        <v>0</v>
      </c>
      <c r="E91" s="882"/>
      <c r="F91" s="883"/>
      <c r="G91" s="882"/>
      <c r="H91" s="882"/>
      <c r="I91" s="863"/>
      <c r="J91" s="862"/>
      <c r="K91" s="882"/>
      <c r="L91" s="883"/>
      <c r="M91" s="882"/>
      <c r="N91" s="882"/>
      <c r="O91" s="864">
        <f>State!O91</f>
        <v>0</v>
      </c>
      <c r="P91" s="882"/>
      <c r="Q91" s="883"/>
      <c r="R91" s="583">
        <f t="shared" si="18"/>
        <v>0</v>
      </c>
      <c r="S91" s="523">
        <f t="shared" si="11"/>
        <v>0</v>
      </c>
      <c r="T91" s="879"/>
      <c r="U91" s="882"/>
      <c r="V91" s="883"/>
      <c r="W91" s="583"/>
      <c r="X91" s="879">
        <f>State!X91</f>
        <v>0</v>
      </c>
      <c r="Y91" s="882"/>
      <c r="Z91" s="883"/>
      <c r="AA91" s="583">
        <f t="shared" si="19"/>
        <v>0</v>
      </c>
      <c r="AB91" s="523">
        <f t="shared" si="12"/>
        <v>0</v>
      </c>
      <c r="AC91" s="882"/>
      <c r="AD91" s="14" t="b">
        <f t="shared" si="9"/>
        <v>1</v>
      </c>
      <c r="AE91" s="14" t="b">
        <f t="shared" si="10"/>
        <v>1</v>
      </c>
    </row>
    <row r="92" spans="1:31">
      <c r="A92" s="857" t="s">
        <v>19</v>
      </c>
      <c r="B92" s="884" t="s">
        <v>173</v>
      </c>
      <c r="C92" s="894">
        <v>0</v>
      </c>
      <c r="D92" s="895">
        <v>0</v>
      </c>
      <c r="E92" s="894"/>
      <c r="F92" s="895"/>
      <c r="G92" s="894"/>
      <c r="H92" s="894"/>
      <c r="I92" s="863"/>
      <c r="J92" s="862"/>
      <c r="K92" s="894"/>
      <c r="L92" s="895"/>
      <c r="M92" s="894"/>
      <c r="N92" s="894"/>
      <c r="O92" s="864">
        <f>State!O92</f>
        <v>0.25</v>
      </c>
      <c r="P92" s="894"/>
      <c r="Q92" s="895"/>
      <c r="R92" s="583">
        <f t="shared" si="18"/>
        <v>0</v>
      </c>
      <c r="S92" s="523">
        <f t="shared" si="11"/>
        <v>0</v>
      </c>
      <c r="T92" s="879"/>
      <c r="U92" s="894"/>
      <c r="V92" s="895"/>
      <c r="W92" s="583"/>
      <c r="X92" s="879">
        <f>State!X92</f>
        <v>0.25</v>
      </c>
      <c r="Y92" s="894"/>
      <c r="Z92" s="895"/>
      <c r="AA92" s="583">
        <f t="shared" si="19"/>
        <v>0</v>
      </c>
      <c r="AB92" s="523">
        <f t="shared" si="12"/>
        <v>0</v>
      </c>
      <c r="AC92" s="894"/>
      <c r="AD92" s="14" t="b">
        <f>+X92*Y92*12=Z92</f>
        <v>1</v>
      </c>
      <c r="AE92" s="14" t="b">
        <f t="shared" si="10"/>
        <v>1</v>
      </c>
    </row>
    <row r="93" spans="1:31" ht="31.5">
      <c r="A93" s="857" t="s">
        <v>20</v>
      </c>
      <c r="B93" s="884" t="s">
        <v>174</v>
      </c>
      <c r="C93" s="583">
        <v>0</v>
      </c>
      <c r="D93" s="523">
        <v>0</v>
      </c>
      <c r="E93" s="583"/>
      <c r="F93" s="523"/>
      <c r="G93" s="583"/>
      <c r="H93" s="583"/>
      <c r="I93" s="863"/>
      <c r="J93" s="862"/>
      <c r="K93" s="583"/>
      <c r="L93" s="523"/>
      <c r="M93" s="583"/>
      <c r="N93" s="583"/>
      <c r="O93" s="864">
        <f>State!O93</f>
        <v>9.6</v>
      </c>
      <c r="P93" s="583"/>
      <c r="Q93" s="523"/>
      <c r="R93" s="583">
        <f t="shared" si="18"/>
        <v>0</v>
      </c>
      <c r="S93" s="523">
        <f t="shared" si="11"/>
        <v>0</v>
      </c>
      <c r="T93" s="879"/>
      <c r="U93" s="583"/>
      <c r="V93" s="523"/>
      <c r="W93" s="583"/>
      <c r="X93" s="879">
        <f>State!X93</f>
        <v>9.6</v>
      </c>
      <c r="Y93" s="583"/>
      <c r="Z93" s="523"/>
      <c r="AA93" s="583">
        <f t="shared" si="19"/>
        <v>0</v>
      </c>
      <c r="AB93" s="523">
        <f t="shared" si="12"/>
        <v>0</v>
      </c>
      <c r="AC93" s="583"/>
      <c r="AD93" s="14" t="b">
        <f t="shared" si="9"/>
        <v>1</v>
      </c>
      <c r="AE93" s="14" t="b">
        <f t="shared" si="10"/>
        <v>1</v>
      </c>
    </row>
    <row r="94" spans="1:31" ht="47.25">
      <c r="A94" s="857" t="s">
        <v>21</v>
      </c>
      <c r="B94" s="884" t="s">
        <v>225</v>
      </c>
      <c r="C94" s="583">
        <v>0</v>
      </c>
      <c r="D94" s="523">
        <v>0</v>
      </c>
      <c r="E94" s="583"/>
      <c r="F94" s="523"/>
      <c r="G94" s="583"/>
      <c r="H94" s="583"/>
      <c r="I94" s="863"/>
      <c r="J94" s="862"/>
      <c r="K94" s="583"/>
      <c r="L94" s="523"/>
      <c r="M94" s="583"/>
      <c r="N94" s="583"/>
      <c r="O94" s="864">
        <f>State!O94</f>
        <v>2.88</v>
      </c>
      <c r="P94" s="583"/>
      <c r="Q94" s="523"/>
      <c r="R94" s="583">
        <f t="shared" si="18"/>
        <v>0</v>
      </c>
      <c r="S94" s="523">
        <f t="shared" si="11"/>
        <v>0</v>
      </c>
      <c r="T94" s="879"/>
      <c r="U94" s="583"/>
      <c r="V94" s="523"/>
      <c r="W94" s="583"/>
      <c r="X94" s="879">
        <f>State!X94</f>
        <v>2.88</v>
      </c>
      <c r="Y94" s="583"/>
      <c r="Z94" s="523"/>
      <c r="AA94" s="583">
        <f t="shared" si="19"/>
        <v>0</v>
      </c>
      <c r="AB94" s="523">
        <f t="shared" si="12"/>
        <v>0</v>
      </c>
      <c r="AC94" s="583"/>
      <c r="AD94" s="14" t="b">
        <f t="shared" si="9"/>
        <v>1</v>
      </c>
      <c r="AE94" s="14" t="b">
        <f t="shared" si="10"/>
        <v>1</v>
      </c>
    </row>
    <row r="95" spans="1:31">
      <c r="A95" s="857" t="s">
        <v>175</v>
      </c>
      <c r="B95" s="884" t="s">
        <v>176</v>
      </c>
      <c r="C95" s="583">
        <v>0</v>
      </c>
      <c r="D95" s="523">
        <v>0</v>
      </c>
      <c r="E95" s="583"/>
      <c r="F95" s="523"/>
      <c r="G95" s="583"/>
      <c r="H95" s="583"/>
      <c r="I95" s="863"/>
      <c r="J95" s="862"/>
      <c r="K95" s="583"/>
      <c r="L95" s="523"/>
      <c r="M95" s="583"/>
      <c r="N95" s="583"/>
      <c r="O95" s="864">
        <f>State!O95</f>
        <v>1.8000000000000003</v>
      </c>
      <c r="P95" s="583"/>
      <c r="Q95" s="523"/>
      <c r="R95" s="583">
        <f t="shared" si="18"/>
        <v>0</v>
      </c>
      <c r="S95" s="523">
        <f t="shared" si="11"/>
        <v>0</v>
      </c>
      <c r="T95" s="879"/>
      <c r="U95" s="583"/>
      <c r="V95" s="523"/>
      <c r="W95" s="583"/>
      <c r="X95" s="879">
        <f>State!X95</f>
        <v>1.8000000000000003</v>
      </c>
      <c r="Y95" s="583"/>
      <c r="Z95" s="523"/>
      <c r="AA95" s="583">
        <f t="shared" si="19"/>
        <v>0</v>
      </c>
      <c r="AB95" s="523">
        <f t="shared" si="12"/>
        <v>0</v>
      </c>
      <c r="AC95" s="583"/>
      <c r="AD95" s="14" t="b">
        <f t="shared" si="9"/>
        <v>1</v>
      </c>
      <c r="AE95" s="14" t="b">
        <f t="shared" si="10"/>
        <v>1</v>
      </c>
    </row>
    <row r="96" spans="1:31">
      <c r="A96" s="857" t="s">
        <v>177</v>
      </c>
      <c r="B96" s="884" t="s">
        <v>178</v>
      </c>
      <c r="C96" s="583">
        <v>0</v>
      </c>
      <c r="D96" s="523">
        <v>0</v>
      </c>
      <c r="E96" s="583"/>
      <c r="F96" s="523"/>
      <c r="G96" s="583"/>
      <c r="H96" s="583"/>
      <c r="I96" s="863"/>
      <c r="J96" s="862"/>
      <c r="K96" s="583"/>
      <c r="L96" s="523"/>
      <c r="M96" s="583"/>
      <c r="N96" s="583"/>
      <c r="O96" s="864">
        <f>State!O96</f>
        <v>1.2</v>
      </c>
      <c r="P96" s="583"/>
      <c r="Q96" s="523"/>
      <c r="R96" s="583">
        <f t="shared" si="18"/>
        <v>0</v>
      </c>
      <c r="S96" s="523">
        <f t="shared" si="11"/>
        <v>0</v>
      </c>
      <c r="T96" s="879"/>
      <c r="U96" s="583"/>
      <c r="V96" s="523"/>
      <c r="W96" s="583"/>
      <c r="X96" s="879">
        <f>State!X96</f>
        <v>1.2</v>
      </c>
      <c r="Y96" s="583"/>
      <c r="Z96" s="523"/>
      <c r="AA96" s="583">
        <f t="shared" si="19"/>
        <v>0</v>
      </c>
      <c r="AB96" s="523">
        <f t="shared" si="12"/>
        <v>0</v>
      </c>
      <c r="AC96" s="583"/>
      <c r="AD96" s="14" t="b">
        <f t="shared" si="9"/>
        <v>1</v>
      </c>
      <c r="AE96" s="14" t="b">
        <f t="shared" si="10"/>
        <v>1</v>
      </c>
    </row>
    <row r="97" spans="1:31" ht="31.5">
      <c r="A97" s="857" t="s">
        <v>179</v>
      </c>
      <c r="B97" s="884" t="s">
        <v>180</v>
      </c>
      <c r="C97" s="583">
        <v>0</v>
      </c>
      <c r="D97" s="523">
        <v>0</v>
      </c>
      <c r="E97" s="583"/>
      <c r="F97" s="523"/>
      <c r="G97" s="583"/>
      <c r="H97" s="583"/>
      <c r="I97" s="863"/>
      <c r="J97" s="862"/>
      <c r="K97" s="583"/>
      <c r="L97" s="523"/>
      <c r="M97" s="583"/>
      <c r="N97" s="583"/>
      <c r="O97" s="864">
        <f>State!O97</f>
        <v>1.2</v>
      </c>
      <c r="P97" s="583"/>
      <c r="Q97" s="523"/>
      <c r="R97" s="583">
        <f t="shared" si="18"/>
        <v>0</v>
      </c>
      <c r="S97" s="523">
        <f t="shared" si="11"/>
        <v>0</v>
      </c>
      <c r="T97" s="879"/>
      <c r="U97" s="583"/>
      <c r="V97" s="523"/>
      <c r="W97" s="583"/>
      <c r="X97" s="879">
        <f>State!X97</f>
        <v>1.2</v>
      </c>
      <c r="Y97" s="583"/>
      <c r="Z97" s="523"/>
      <c r="AA97" s="583">
        <f t="shared" si="19"/>
        <v>0</v>
      </c>
      <c r="AB97" s="523">
        <f t="shared" si="12"/>
        <v>0</v>
      </c>
      <c r="AC97" s="583"/>
      <c r="AD97" s="14" t="b">
        <f t="shared" si="9"/>
        <v>1</v>
      </c>
      <c r="AE97" s="14" t="b">
        <f t="shared" si="10"/>
        <v>1</v>
      </c>
    </row>
    <row r="98" spans="1:31" ht="31.5">
      <c r="A98" s="857" t="s">
        <v>181</v>
      </c>
      <c r="B98" s="884" t="s">
        <v>226</v>
      </c>
      <c r="C98" s="583">
        <v>0</v>
      </c>
      <c r="D98" s="523">
        <v>0</v>
      </c>
      <c r="E98" s="583"/>
      <c r="F98" s="523"/>
      <c r="G98" s="583"/>
      <c r="H98" s="583"/>
      <c r="I98" s="863"/>
      <c r="J98" s="862"/>
      <c r="K98" s="583"/>
      <c r="L98" s="523"/>
      <c r="M98" s="583"/>
      <c r="N98" s="583"/>
      <c r="O98" s="864">
        <f>State!O98</f>
        <v>0.15</v>
      </c>
      <c r="P98" s="583"/>
      <c r="Q98" s="523"/>
      <c r="R98" s="583">
        <f t="shared" si="18"/>
        <v>0</v>
      </c>
      <c r="S98" s="523">
        <f t="shared" si="11"/>
        <v>0</v>
      </c>
      <c r="T98" s="879"/>
      <c r="U98" s="583"/>
      <c r="V98" s="523"/>
      <c r="W98" s="583"/>
      <c r="X98" s="879">
        <v>0.15</v>
      </c>
      <c r="Y98" s="583"/>
      <c r="Z98" s="523"/>
      <c r="AA98" s="583">
        <f t="shared" si="19"/>
        <v>0</v>
      </c>
      <c r="AB98" s="523">
        <f t="shared" si="12"/>
        <v>0</v>
      </c>
      <c r="AC98" s="583"/>
      <c r="AD98" s="1182" t="b">
        <f>+X98*Y98*12=Z98</f>
        <v>1</v>
      </c>
      <c r="AE98" s="14" t="b">
        <f t="shared" si="10"/>
        <v>1</v>
      </c>
    </row>
    <row r="99" spans="1:31">
      <c r="A99" s="857">
        <v>3.08</v>
      </c>
      <c r="B99" s="884" t="s">
        <v>264</v>
      </c>
      <c r="C99" s="583">
        <v>0</v>
      </c>
      <c r="D99" s="523">
        <v>0</v>
      </c>
      <c r="E99" s="583"/>
      <c r="F99" s="523"/>
      <c r="G99" s="583"/>
      <c r="H99" s="583"/>
      <c r="I99" s="863"/>
      <c r="J99" s="862"/>
      <c r="K99" s="583"/>
      <c r="L99" s="523"/>
      <c r="M99" s="583"/>
      <c r="N99" s="583"/>
      <c r="O99" s="864">
        <f>State!O99</f>
        <v>0.5</v>
      </c>
      <c r="P99" s="583"/>
      <c r="Q99" s="523"/>
      <c r="R99" s="583">
        <f t="shared" si="18"/>
        <v>0</v>
      </c>
      <c r="S99" s="523">
        <f t="shared" si="11"/>
        <v>0</v>
      </c>
      <c r="T99" s="879"/>
      <c r="U99" s="583"/>
      <c r="V99" s="523"/>
      <c r="W99" s="583"/>
      <c r="X99" s="879">
        <v>0.01</v>
      </c>
      <c r="Y99" s="583"/>
      <c r="Z99" s="523"/>
      <c r="AA99" s="583">
        <f t="shared" si="19"/>
        <v>0</v>
      </c>
      <c r="AB99" s="523">
        <f t="shared" si="12"/>
        <v>0</v>
      </c>
      <c r="AC99" s="583"/>
      <c r="AD99" s="1182" t="b">
        <f>+X99*Y99=Z99</f>
        <v>1</v>
      </c>
      <c r="AE99" s="14" t="b">
        <f t="shared" si="10"/>
        <v>1</v>
      </c>
    </row>
    <row r="100" spans="1:31" ht="31.5">
      <c r="A100" s="857">
        <f t="shared" ref="A100:A107" si="21">+A99+0.01</f>
        <v>3.09</v>
      </c>
      <c r="B100" s="884" t="s">
        <v>265</v>
      </c>
      <c r="C100" s="583">
        <v>0</v>
      </c>
      <c r="D100" s="523">
        <v>0</v>
      </c>
      <c r="E100" s="583"/>
      <c r="F100" s="523"/>
      <c r="G100" s="583"/>
      <c r="H100" s="583"/>
      <c r="I100" s="863"/>
      <c r="J100" s="862"/>
      <c r="K100" s="583"/>
      <c r="L100" s="523"/>
      <c r="M100" s="583"/>
      <c r="N100" s="583"/>
      <c r="O100" s="864">
        <f>State!O100</f>
        <v>0.01</v>
      </c>
      <c r="P100" s="583"/>
      <c r="Q100" s="523"/>
      <c r="R100" s="583">
        <f t="shared" si="18"/>
        <v>0</v>
      </c>
      <c r="S100" s="523">
        <f t="shared" si="11"/>
        <v>0</v>
      </c>
      <c r="T100" s="879"/>
      <c r="U100" s="583"/>
      <c r="V100" s="523"/>
      <c r="W100" s="583"/>
      <c r="X100" s="879">
        <f>State!X100</f>
        <v>0.01</v>
      </c>
      <c r="Y100" s="583"/>
      <c r="Z100" s="523"/>
      <c r="AA100" s="583">
        <f t="shared" si="19"/>
        <v>0</v>
      </c>
      <c r="AB100" s="523">
        <f t="shared" si="12"/>
        <v>0</v>
      </c>
      <c r="AC100" s="583"/>
      <c r="AD100" s="14" t="b">
        <f t="shared" si="9"/>
        <v>1</v>
      </c>
      <c r="AE100" s="14" t="b">
        <f t="shared" si="10"/>
        <v>1</v>
      </c>
    </row>
    <row r="101" spans="1:31" ht="31.5">
      <c r="A101" s="857">
        <f t="shared" si="21"/>
        <v>3.0999999999999996</v>
      </c>
      <c r="B101" s="884" t="s">
        <v>266</v>
      </c>
      <c r="C101" s="583">
        <v>0</v>
      </c>
      <c r="D101" s="523">
        <v>0</v>
      </c>
      <c r="E101" s="583"/>
      <c r="F101" s="523"/>
      <c r="G101" s="583"/>
      <c r="H101" s="583"/>
      <c r="I101" s="863"/>
      <c r="J101" s="862"/>
      <c r="K101" s="583"/>
      <c r="L101" s="523"/>
      <c r="M101" s="583"/>
      <c r="N101" s="583"/>
      <c r="O101" s="864">
        <f>State!O101</f>
        <v>1.2500000000000001E-2</v>
      </c>
      <c r="P101" s="583"/>
      <c r="Q101" s="523"/>
      <c r="R101" s="583">
        <f t="shared" si="18"/>
        <v>0</v>
      </c>
      <c r="S101" s="523">
        <f t="shared" si="11"/>
        <v>0</v>
      </c>
      <c r="T101" s="879"/>
      <c r="U101" s="583"/>
      <c r="V101" s="523"/>
      <c r="W101" s="583"/>
      <c r="X101" s="879">
        <f>State!X101</f>
        <v>1.2500000000000001E-2</v>
      </c>
      <c r="Y101" s="583"/>
      <c r="Z101" s="523"/>
      <c r="AA101" s="583">
        <f t="shared" si="19"/>
        <v>0</v>
      </c>
      <c r="AB101" s="523">
        <f t="shared" si="12"/>
        <v>0</v>
      </c>
      <c r="AC101" s="583"/>
      <c r="AD101" s="14" t="b">
        <f t="shared" si="9"/>
        <v>1</v>
      </c>
      <c r="AE101" s="14" t="b">
        <f t="shared" si="10"/>
        <v>1</v>
      </c>
    </row>
    <row r="102" spans="1:31">
      <c r="A102" s="857">
        <f t="shared" si="21"/>
        <v>3.1099999999999994</v>
      </c>
      <c r="B102" s="884" t="s">
        <v>182</v>
      </c>
      <c r="C102" s="583">
        <v>0</v>
      </c>
      <c r="D102" s="523">
        <v>0</v>
      </c>
      <c r="E102" s="583"/>
      <c r="F102" s="523"/>
      <c r="G102" s="583"/>
      <c r="H102" s="583"/>
      <c r="I102" s="863"/>
      <c r="J102" s="862"/>
      <c r="K102" s="583"/>
      <c r="L102" s="523"/>
      <c r="M102" s="583"/>
      <c r="N102" s="583"/>
      <c r="O102" s="864">
        <f>State!O102</f>
        <v>7.4999999999999997E-3</v>
      </c>
      <c r="P102" s="583"/>
      <c r="Q102" s="523"/>
      <c r="R102" s="583">
        <f t="shared" si="18"/>
        <v>0</v>
      </c>
      <c r="S102" s="523">
        <f t="shared" si="11"/>
        <v>0</v>
      </c>
      <c r="T102" s="879"/>
      <c r="U102" s="583"/>
      <c r="V102" s="523"/>
      <c r="W102" s="583"/>
      <c r="X102" s="879">
        <f>State!X102</f>
        <v>7.4999999999999997E-3</v>
      </c>
      <c r="Y102" s="583"/>
      <c r="Z102" s="523"/>
      <c r="AA102" s="583">
        <f t="shared" si="19"/>
        <v>0</v>
      </c>
      <c r="AB102" s="523">
        <f t="shared" si="12"/>
        <v>0</v>
      </c>
      <c r="AC102" s="583"/>
      <c r="AD102" s="14" t="b">
        <f t="shared" si="9"/>
        <v>1</v>
      </c>
      <c r="AE102" s="14" t="b">
        <f t="shared" si="10"/>
        <v>1</v>
      </c>
    </row>
    <row r="103" spans="1:31">
      <c r="A103" s="857">
        <f t="shared" si="21"/>
        <v>3.1199999999999992</v>
      </c>
      <c r="B103" s="884" t="s">
        <v>183</v>
      </c>
      <c r="C103" s="583">
        <v>0</v>
      </c>
      <c r="D103" s="523">
        <v>0</v>
      </c>
      <c r="E103" s="583"/>
      <c r="F103" s="523"/>
      <c r="G103" s="583"/>
      <c r="H103" s="583"/>
      <c r="I103" s="863"/>
      <c r="J103" s="862"/>
      <c r="K103" s="583"/>
      <c r="L103" s="523"/>
      <c r="M103" s="583"/>
      <c r="N103" s="583"/>
      <c r="O103" s="864">
        <f>State!O103</f>
        <v>7.4999999999999997E-3</v>
      </c>
      <c r="P103" s="583"/>
      <c r="Q103" s="523"/>
      <c r="R103" s="583">
        <f t="shared" si="18"/>
        <v>0</v>
      </c>
      <c r="S103" s="523">
        <f t="shared" si="11"/>
        <v>0</v>
      </c>
      <c r="T103" s="879"/>
      <c r="U103" s="583"/>
      <c r="V103" s="523"/>
      <c r="W103" s="583"/>
      <c r="X103" s="879">
        <f>State!X103</f>
        <v>7.4999999999999997E-3</v>
      </c>
      <c r="Y103" s="583"/>
      <c r="Z103" s="523"/>
      <c r="AA103" s="583">
        <f t="shared" si="19"/>
        <v>0</v>
      </c>
      <c r="AB103" s="523">
        <f t="shared" si="12"/>
        <v>0</v>
      </c>
      <c r="AC103" s="583"/>
      <c r="AD103" s="14" t="b">
        <f t="shared" si="9"/>
        <v>1</v>
      </c>
      <c r="AE103" s="14" t="b">
        <f t="shared" si="10"/>
        <v>1</v>
      </c>
    </row>
    <row r="104" spans="1:31">
      <c r="A104" s="857">
        <f t="shared" si="21"/>
        <v>3.129999999999999</v>
      </c>
      <c r="B104" s="884" t="s">
        <v>184</v>
      </c>
      <c r="C104" s="583">
        <v>0</v>
      </c>
      <c r="D104" s="523">
        <v>0</v>
      </c>
      <c r="E104" s="583"/>
      <c r="F104" s="523"/>
      <c r="G104" s="583"/>
      <c r="H104" s="583"/>
      <c r="I104" s="863"/>
      <c r="J104" s="862"/>
      <c r="K104" s="583"/>
      <c r="L104" s="523"/>
      <c r="M104" s="583"/>
      <c r="N104" s="583"/>
      <c r="O104" s="864">
        <f>State!O104</f>
        <v>3.0000000000000001E-3</v>
      </c>
      <c r="P104" s="583"/>
      <c r="Q104" s="523"/>
      <c r="R104" s="583">
        <f t="shared" si="18"/>
        <v>0</v>
      </c>
      <c r="S104" s="523">
        <f t="shared" si="11"/>
        <v>0</v>
      </c>
      <c r="T104" s="879"/>
      <c r="U104" s="583"/>
      <c r="V104" s="523"/>
      <c r="W104" s="583"/>
      <c r="X104" s="879">
        <f>State!X104</f>
        <v>3.0000000000000001E-3</v>
      </c>
      <c r="Y104" s="583"/>
      <c r="Z104" s="523"/>
      <c r="AA104" s="583">
        <f t="shared" si="19"/>
        <v>0</v>
      </c>
      <c r="AB104" s="523">
        <f t="shared" si="12"/>
        <v>0</v>
      </c>
      <c r="AC104" s="583"/>
      <c r="AD104" s="14" t="b">
        <f t="shared" si="9"/>
        <v>1</v>
      </c>
      <c r="AE104" s="14" t="b">
        <f t="shared" si="10"/>
        <v>1</v>
      </c>
    </row>
    <row r="105" spans="1:31">
      <c r="A105" s="857">
        <f t="shared" si="21"/>
        <v>3.1399999999999988</v>
      </c>
      <c r="B105" s="884" t="s">
        <v>185</v>
      </c>
      <c r="C105" s="583">
        <v>0</v>
      </c>
      <c r="D105" s="523">
        <v>0</v>
      </c>
      <c r="E105" s="583"/>
      <c r="F105" s="523"/>
      <c r="G105" s="583"/>
      <c r="H105" s="583"/>
      <c r="I105" s="863"/>
      <c r="J105" s="862"/>
      <c r="K105" s="583"/>
      <c r="L105" s="523"/>
      <c r="M105" s="583"/>
      <c r="N105" s="583"/>
      <c r="O105" s="864">
        <f>State!O105</f>
        <v>3.0000000000000001E-3</v>
      </c>
      <c r="P105" s="583"/>
      <c r="Q105" s="523"/>
      <c r="R105" s="583">
        <f t="shared" si="18"/>
        <v>0</v>
      </c>
      <c r="S105" s="523">
        <f t="shared" si="11"/>
        <v>0</v>
      </c>
      <c r="T105" s="879"/>
      <c r="U105" s="583"/>
      <c r="V105" s="523"/>
      <c r="W105" s="583"/>
      <c r="X105" s="879">
        <f>State!X105</f>
        <v>3.0000000000000001E-3</v>
      </c>
      <c r="Y105" s="583"/>
      <c r="Z105" s="523"/>
      <c r="AA105" s="583">
        <f t="shared" si="19"/>
        <v>0</v>
      </c>
      <c r="AB105" s="523">
        <f t="shared" si="12"/>
        <v>0</v>
      </c>
      <c r="AC105" s="583"/>
      <c r="AD105" s="14" t="b">
        <f t="shared" si="9"/>
        <v>1</v>
      </c>
      <c r="AE105" s="14" t="b">
        <f t="shared" si="10"/>
        <v>1</v>
      </c>
    </row>
    <row r="106" spans="1:31">
      <c r="A106" s="857">
        <f t="shared" si="21"/>
        <v>3.1499999999999986</v>
      </c>
      <c r="B106" s="884" t="s">
        <v>186</v>
      </c>
      <c r="C106" s="583">
        <v>0</v>
      </c>
      <c r="D106" s="523">
        <v>0</v>
      </c>
      <c r="E106" s="583"/>
      <c r="F106" s="523"/>
      <c r="G106" s="583"/>
      <c r="H106" s="583"/>
      <c r="I106" s="863"/>
      <c r="J106" s="862"/>
      <c r="K106" s="583"/>
      <c r="L106" s="523"/>
      <c r="M106" s="583"/>
      <c r="N106" s="583"/>
      <c r="O106" s="864">
        <f>State!O106</f>
        <v>0</v>
      </c>
      <c r="P106" s="583"/>
      <c r="Q106" s="523"/>
      <c r="R106" s="583">
        <f t="shared" si="18"/>
        <v>0</v>
      </c>
      <c r="S106" s="523">
        <f t="shared" si="11"/>
        <v>0</v>
      </c>
      <c r="T106" s="879"/>
      <c r="U106" s="583"/>
      <c r="V106" s="523"/>
      <c r="W106" s="583"/>
      <c r="X106" s="879">
        <f>State!X106</f>
        <v>0</v>
      </c>
      <c r="Y106" s="583"/>
      <c r="Z106" s="523"/>
      <c r="AA106" s="583">
        <f t="shared" si="19"/>
        <v>0</v>
      </c>
      <c r="AB106" s="523">
        <f t="shared" si="12"/>
        <v>0</v>
      </c>
      <c r="AC106" s="583"/>
      <c r="AD106" s="14" t="b">
        <f t="shared" si="9"/>
        <v>1</v>
      </c>
      <c r="AE106" s="14" t="b">
        <f t="shared" si="10"/>
        <v>1</v>
      </c>
    </row>
    <row r="107" spans="1:31">
      <c r="A107" s="857">
        <f t="shared" si="21"/>
        <v>3.1599999999999984</v>
      </c>
      <c r="B107" s="884" t="s">
        <v>187</v>
      </c>
      <c r="C107" s="583">
        <v>0</v>
      </c>
      <c r="D107" s="523">
        <v>0</v>
      </c>
      <c r="E107" s="583"/>
      <c r="F107" s="523"/>
      <c r="G107" s="583"/>
      <c r="H107" s="583"/>
      <c r="I107" s="863"/>
      <c r="J107" s="862"/>
      <c r="K107" s="583"/>
      <c r="L107" s="523"/>
      <c r="M107" s="583"/>
      <c r="N107" s="583"/>
      <c r="O107" s="864">
        <v>5.0000000000000001E-3</v>
      </c>
      <c r="P107" s="583"/>
      <c r="Q107" s="523"/>
      <c r="R107" s="583">
        <f t="shared" si="18"/>
        <v>0</v>
      </c>
      <c r="S107" s="523">
        <f t="shared" si="11"/>
        <v>0</v>
      </c>
      <c r="T107" s="879"/>
      <c r="U107" s="583"/>
      <c r="V107" s="523"/>
      <c r="W107" s="583"/>
      <c r="X107" s="879">
        <f>State!X107</f>
        <v>5.0000000000000001E-3</v>
      </c>
      <c r="Y107" s="583"/>
      <c r="Z107" s="523"/>
      <c r="AA107" s="583">
        <f t="shared" si="19"/>
        <v>0</v>
      </c>
      <c r="AB107" s="523">
        <f t="shared" si="12"/>
        <v>0</v>
      </c>
      <c r="AC107" s="583"/>
      <c r="AD107" s="14" t="b">
        <f t="shared" si="9"/>
        <v>1</v>
      </c>
      <c r="AE107" s="14" t="b">
        <f t="shared" si="10"/>
        <v>1</v>
      </c>
    </row>
    <row r="108" spans="1:31" ht="31.5">
      <c r="A108" s="857">
        <v>3.17</v>
      </c>
      <c r="B108" s="884" t="s">
        <v>188</v>
      </c>
      <c r="C108" s="583">
        <v>0</v>
      </c>
      <c r="D108" s="523">
        <v>0</v>
      </c>
      <c r="E108" s="583"/>
      <c r="F108" s="523"/>
      <c r="G108" s="583"/>
      <c r="H108" s="583"/>
      <c r="I108" s="583"/>
      <c r="J108" s="523"/>
      <c r="K108" s="583"/>
      <c r="L108" s="523"/>
      <c r="M108" s="583"/>
      <c r="N108" s="583"/>
      <c r="O108" s="864">
        <f>State!O108</f>
        <v>2E-3</v>
      </c>
      <c r="P108" s="583"/>
      <c r="Q108" s="523"/>
      <c r="R108" s="583">
        <f t="shared" si="18"/>
        <v>0</v>
      </c>
      <c r="S108" s="523">
        <f t="shared" si="11"/>
        <v>0</v>
      </c>
      <c r="T108" s="879"/>
      <c r="U108" s="583"/>
      <c r="V108" s="523"/>
      <c r="W108" s="583"/>
      <c r="X108" s="879">
        <f>State!X108</f>
        <v>2E-3</v>
      </c>
      <c r="Y108" s="583"/>
      <c r="Z108" s="523"/>
      <c r="AA108" s="583">
        <f t="shared" si="19"/>
        <v>0</v>
      </c>
      <c r="AB108" s="523">
        <f t="shared" si="12"/>
        <v>0</v>
      </c>
      <c r="AC108" s="583"/>
      <c r="AD108" s="14" t="b">
        <f t="shared" si="9"/>
        <v>1</v>
      </c>
      <c r="AE108" s="14" t="b">
        <f t="shared" si="10"/>
        <v>1</v>
      </c>
    </row>
    <row r="109" spans="1:31">
      <c r="A109" s="947"/>
      <c r="B109" s="1017" t="s">
        <v>234</v>
      </c>
      <c r="C109" s="1017">
        <v>0</v>
      </c>
      <c r="D109" s="1018">
        <v>0</v>
      </c>
      <c r="E109" s="1017"/>
      <c r="F109" s="1018"/>
      <c r="G109" s="1017"/>
      <c r="H109" s="1017"/>
      <c r="I109" s="1017"/>
      <c r="J109" s="1018"/>
      <c r="K109" s="1017"/>
      <c r="L109" s="1018"/>
      <c r="M109" s="1017"/>
      <c r="N109" s="1017"/>
      <c r="O109" s="952">
        <f>State!O109</f>
        <v>0</v>
      </c>
      <c r="P109" s="1017">
        <f>P88</f>
        <v>0</v>
      </c>
      <c r="Q109" s="1018"/>
      <c r="R109" s="935">
        <f t="shared" si="16"/>
        <v>0</v>
      </c>
      <c r="S109" s="936">
        <f t="shared" si="11"/>
        <v>0</v>
      </c>
      <c r="T109" s="953"/>
      <c r="U109" s="1017"/>
      <c r="V109" s="1018"/>
      <c r="W109" s="935"/>
      <c r="X109" s="953">
        <f>State!X109</f>
        <v>0</v>
      </c>
      <c r="Y109" s="1017">
        <f>Y88</f>
        <v>0</v>
      </c>
      <c r="Z109" s="1018"/>
      <c r="AA109" s="935">
        <f t="shared" ref="AA109:AA112" si="22">Y109+T109</f>
        <v>0</v>
      </c>
      <c r="AB109" s="936">
        <f t="shared" si="12"/>
        <v>0</v>
      </c>
      <c r="AC109" s="1017"/>
      <c r="AE109" s="14" t="b">
        <f t="shared" si="10"/>
        <v>1</v>
      </c>
    </row>
    <row r="110" spans="1:31">
      <c r="A110" s="1001"/>
      <c r="B110" s="1034" t="s">
        <v>236</v>
      </c>
      <c r="C110" s="1034">
        <v>0</v>
      </c>
      <c r="D110" s="1035">
        <v>0</v>
      </c>
      <c r="E110" s="1034"/>
      <c r="F110" s="1035"/>
      <c r="G110" s="1034"/>
      <c r="H110" s="1034"/>
      <c r="I110" s="1034"/>
      <c r="J110" s="1035"/>
      <c r="K110" s="1034"/>
      <c r="L110" s="1035"/>
      <c r="M110" s="1034"/>
      <c r="N110" s="1034"/>
      <c r="O110" s="1006">
        <f>State!O110</f>
        <v>0</v>
      </c>
      <c r="P110" s="1034"/>
      <c r="Q110" s="1035"/>
      <c r="R110" s="990">
        <f t="shared" si="16"/>
        <v>0</v>
      </c>
      <c r="S110" s="991">
        <f t="shared" si="11"/>
        <v>0</v>
      </c>
      <c r="T110" s="1007"/>
      <c r="U110" s="1034"/>
      <c r="V110" s="1035"/>
      <c r="W110" s="990"/>
      <c r="X110" s="1007">
        <f>State!X110</f>
        <v>0</v>
      </c>
      <c r="Y110" s="1034"/>
      <c r="Z110" s="1035"/>
      <c r="AA110" s="990">
        <f t="shared" si="22"/>
        <v>0</v>
      </c>
      <c r="AB110" s="991">
        <f t="shared" si="12"/>
        <v>0</v>
      </c>
      <c r="AC110" s="1035"/>
      <c r="AE110" s="14" t="b">
        <f t="shared" si="10"/>
        <v>1</v>
      </c>
    </row>
    <row r="111" spans="1:31">
      <c r="A111" s="852" t="s">
        <v>268</v>
      </c>
      <c r="B111" s="675" t="s">
        <v>261</v>
      </c>
      <c r="C111" s="675">
        <v>0</v>
      </c>
      <c r="D111" s="676">
        <v>0</v>
      </c>
      <c r="E111" s="675"/>
      <c r="F111" s="676"/>
      <c r="G111" s="675"/>
      <c r="H111" s="675"/>
      <c r="I111" s="863"/>
      <c r="J111" s="862"/>
      <c r="K111" s="675"/>
      <c r="L111" s="676"/>
      <c r="M111" s="675"/>
      <c r="N111" s="675"/>
      <c r="O111" s="864">
        <f>State!O111</f>
        <v>0</v>
      </c>
      <c r="P111" s="675"/>
      <c r="Q111" s="676"/>
      <c r="R111" s="583">
        <f t="shared" si="16"/>
        <v>0</v>
      </c>
      <c r="S111" s="523">
        <f t="shared" si="11"/>
        <v>0</v>
      </c>
      <c r="T111" s="879"/>
      <c r="U111" s="675"/>
      <c r="V111" s="676"/>
      <c r="W111" s="583"/>
      <c r="X111" s="879">
        <f>State!X111</f>
        <v>0</v>
      </c>
      <c r="Y111" s="675"/>
      <c r="Z111" s="676"/>
      <c r="AA111" s="583">
        <f t="shared" si="22"/>
        <v>0</v>
      </c>
      <c r="AB111" s="523">
        <f t="shared" si="12"/>
        <v>0</v>
      </c>
      <c r="AC111" s="675"/>
      <c r="AD111" s="14" t="b">
        <f t="shared" si="9"/>
        <v>1</v>
      </c>
      <c r="AE111" s="14" t="b">
        <f t="shared" si="10"/>
        <v>1</v>
      </c>
    </row>
    <row r="112" spans="1:31">
      <c r="A112" s="857"/>
      <c r="B112" s="888" t="s">
        <v>14</v>
      </c>
      <c r="C112" s="888">
        <v>0</v>
      </c>
      <c r="D112" s="889">
        <v>0</v>
      </c>
      <c r="E112" s="888"/>
      <c r="F112" s="889"/>
      <c r="G112" s="888"/>
      <c r="H112" s="888"/>
      <c r="I112" s="863"/>
      <c r="J112" s="862"/>
      <c r="K112" s="888"/>
      <c r="L112" s="889"/>
      <c r="M112" s="888"/>
      <c r="N112" s="888"/>
      <c r="O112" s="864">
        <f>State!O112</f>
        <v>0</v>
      </c>
      <c r="P112" s="888"/>
      <c r="Q112" s="889"/>
      <c r="R112" s="583">
        <f t="shared" si="16"/>
        <v>0</v>
      </c>
      <c r="S112" s="523">
        <f t="shared" si="11"/>
        <v>0</v>
      </c>
      <c r="T112" s="879"/>
      <c r="U112" s="888"/>
      <c r="V112" s="889"/>
      <c r="W112" s="583"/>
      <c r="X112" s="879">
        <f>State!X112</f>
        <v>0</v>
      </c>
      <c r="Y112" s="888"/>
      <c r="Z112" s="889"/>
      <c r="AA112" s="583">
        <f t="shared" si="22"/>
        <v>0</v>
      </c>
      <c r="AB112" s="523">
        <f t="shared" si="12"/>
        <v>0</v>
      </c>
      <c r="AC112" s="888"/>
      <c r="AD112" s="14" t="b">
        <f t="shared" si="9"/>
        <v>1</v>
      </c>
      <c r="AE112" s="14" t="b">
        <f t="shared" si="10"/>
        <v>1</v>
      </c>
    </row>
    <row r="113" spans="1:31">
      <c r="A113" s="857">
        <v>3.18</v>
      </c>
      <c r="B113" s="890" t="s">
        <v>164</v>
      </c>
      <c r="C113" s="890">
        <v>0</v>
      </c>
      <c r="D113" s="891">
        <v>0</v>
      </c>
      <c r="E113" s="890"/>
      <c r="F113" s="891"/>
      <c r="G113" s="890"/>
      <c r="H113" s="890"/>
      <c r="I113" s="863"/>
      <c r="J113" s="862"/>
      <c r="K113" s="890"/>
      <c r="L113" s="891"/>
      <c r="M113" s="890"/>
      <c r="N113" s="890"/>
      <c r="O113" s="864">
        <f>State!O113</f>
        <v>3</v>
      </c>
      <c r="P113" s="890"/>
      <c r="Q113" s="891"/>
      <c r="R113" s="583">
        <f t="shared" ref="R113:R116" si="23">P113</f>
        <v>0</v>
      </c>
      <c r="S113" s="523">
        <f t="shared" si="11"/>
        <v>0</v>
      </c>
      <c r="T113" s="879"/>
      <c r="U113" s="890"/>
      <c r="V113" s="891"/>
      <c r="W113" s="583"/>
      <c r="X113" s="879">
        <f>State!X113</f>
        <v>3</v>
      </c>
      <c r="Y113" s="890"/>
      <c r="Z113" s="891"/>
      <c r="AA113" s="583">
        <f t="shared" ref="AA113:AA116" si="24">Y113</f>
        <v>0</v>
      </c>
      <c r="AB113" s="523">
        <f t="shared" si="12"/>
        <v>0</v>
      </c>
      <c r="AC113" s="890"/>
      <c r="AD113" s="14" t="b">
        <f t="shared" si="9"/>
        <v>1</v>
      </c>
      <c r="AE113" s="14" t="b">
        <f t="shared" si="10"/>
        <v>1</v>
      </c>
    </row>
    <row r="114" spans="1:31">
      <c r="A114" s="857">
        <f t="shared" ref="A114:A116" si="25">+A113+0.01</f>
        <v>3.19</v>
      </c>
      <c r="B114" s="890" t="s">
        <v>165</v>
      </c>
      <c r="C114" s="890">
        <v>0</v>
      </c>
      <c r="D114" s="891">
        <v>0</v>
      </c>
      <c r="E114" s="890"/>
      <c r="F114" s="891"/>
      <c r="G114" s="890"/>
      <c r="H114" s="890"/>
      <c r="I114" s="863"/>
      <c r="J114" s="862"/>
      <c r="K114" s="890"/>
      <c r="L114" s="891"/>
      <c r="M114" s="890"/>
      <c r="N114" s="890"/>
      <c r="O114" s="864">
        <f>State!O114</f>
        <v>3.5</v>
      </c>
      <c r="P114" s="890"/>
      <c r="Q114" s="891"/>
      <c r="R114" s="583">
        <f t="shared" si="23"/>
        <v>0</v>
      </c>
      <c r="S114" s="523">
        <f t="shared" si="11"/>
        <v>0</v>
      </c>
      <c r="T114" s="879"/>
      <c r="U114" s="890"/>
      <c r="V114" s="891"/>
      <c r="W114" s="583"/>
      <c r="X114" s="879">
        <f>State!X114</f>
        <v>3.5</v>
      </c>
      <c r="Y114" s="890"/>
      <c r="Z114" s="891"/>
      <c r="AA114" s="583">
        <f t="shared" si="24"/>
        <v>0</v>
      </c>
      <c r="AB114" s="523">
        <f t="shared" si="12"/>
        <v>0</v>
      </c>
      <c r="AC114" s="890"/>
      <c r="AD114" s="14" t="b">
        <f t="shared" si="9"/>
        <v>1</v>
      </c>
      <c r="AE114" s="14" t="b">
        <f t="shared" si="10"/>
        <v>1</v>
      </c>
    </row>
    <row r="115" spans="1:31">
      <c r="A115" s="857">
        <f t="shared" si="25"/>
        <v>3.1999999999999997</v>
      </c>
      <c r="B115" s="890" t="s">
        <v>166</v>
      </c>
      <c r="C115" s="890">
        <v>0</v>
      </c>
      <c r="D115" s="891">
        <v>0</v>
      </c>
      <c r="E115" s="890"/>
      <c r="F115" s="891"/>
      <c r="G115" s="890"/>
      <c r="H115" s="890"/>
      <c r="I115" s="863"/>
      <c r="J115" s="862"/>
      <c r="K115" s="890"/>
      <c r="L115" s="891"/>
      <c r="M115" s="890"/>
      <c r="N115" s="890"/>
      <c r="O115" s="864">
        <f>State!O115</f>
        <v>0.75</v>
      </c>
      <c r="P115" s="890"/>
      <c r="Q115" s="891"/>
      <c r="R115" s="583">
        <f t="shared" si="23"/>
        <v>0</v>
      </c>
      <c r="S115" s="523">
        <f t="shared" si="11"/>
        <v>0</v>
      </c>
      <c r="T115" s="879"/>
      <c r="U115" s="890"/>
      <c r="V115" s="891"/>
      <c r="W115" s="583"/>
      <c r="X115" s="879">
        <f>State!X115</f>
        <v>0.75</v>
      </c>
      <c r="Y115" s="890"/>
      <c r="Z115" s="891"/>
      <c r="AA115" s="583">
        <f t="shared" si="24"/>
        <v>0</v>
      </c>
      <c r="AB115" s="523">
        <f t="shared" si="12"/>
        <v>0</v>
      </c>
      <c r="AC115" s="890"/>
      <c r="AD115" s="14" t="b">
        <f t="shared" si="9"/>
        <v>1</v>
      </c>
      <c r="AE115" s="14" t="b">
        <f t="shared" si="10"/>
        <v>1</v>
      </c>
    </row>
    <row r="116" spans="1:31">
      <c r="A116" s="857">
        <f t="shared" si="25"/>
        <v>3.2099999999999995</v>
      </c>
      <c r="B116" s="890" t="s">
        <v>157</v>
      </c>
      <c r="C116" s="890">
        <v>0</v>
      </c>
      <c r="D116" s="891">
        <v>0</v>
      </c>
      <c r="E116" s="890"/>
      <c r="F116" s="891"/>
      <c r="G116" s="890"/>
      <c r="H116" s="890"/>
      <c r="I116" s="863"/>
      <c r="J116" s="862"/>
      <c r="K116" s="890"/>
      <c r="L116" s="891"/>
      <c r="M116" s="890"/>
      <c r="N116" s="890"/>
      <c r="O116" s="864">
        <f>State!O116</f>
        <v>0</v>
      </c>
      <c r="P116" s="890"/>
      <c r="Q116" s="891"/>
      <c r="R116" s="583">
        <f t="shared" si="23"/>
        <v>0</v>
      </c>
      <c r="S116" s="523">
        <f t="shared" si="11"/>
        <v>0</v>
      </c>
      <c r="T116" s="879"/>
      <c r="U116" s="890"/>
      <c r="V116" s="891"/>
      <c r="W116" s="583"/>
      <c r="X116" s="879">
        <f>State!X116</f>
        <v>0</v>
      </c>
      <c r="Y116" s="890"/>
      <c r="Z116" s="891"/>
      <c r="AA116" s="583">
        <f t="shared" si="24"/>
        <v>0</v>
      </c>
      <c r="AB116" s="523">
        <f t="shared" si="12"/>
        <v>0</v>
      </c>
      <c r="AC116" s="890"/>
      <c r="AD116" s="14" t="b">
        <f t="shared" si="9"/>
        <v>1</v>
      </c>
      <c r="AE116" s="14" t="b">
        <f t="shared" si="10"/>
        <v>1</v>
      </c>
    </row>
    <row r="117" spans="1:31">
      <c r="A117" s="947"/>
      <c r="B117" s="959" t="s">
        <v>237</v>
      </c>
      <c r="C117" s="959">
        <v>0</v>
      </c>
      <c r="D117" s="960">
        <v>0</v>
      </c>
      <c r="E117" s="959"/>
      <c r="F117" s="960"/>
      <c r="G117" s="959"/>
      <c r="H117" s="959"/>
      <c r="I117" s="950"/>
      <c r="J117" s="951"/>
      <c r="K117" s="959"/>
      <c r="L117" s="960"/>
      <c r="M117" s="959"/>
      <c r="N117" s="959"/>
      <c r="O117" s="952">
        <f>State!O117</f>
        <v>0</v>
      </c>
      <c r="P117" s="959"/>
      <c r="Q117" s="960"/>
      <c r="R117" s="935">
        <f t="shared" si="16"/>
        <v>0</v>
      </c>
      <c r="S117" s="936">
        <f t="shared" si="11"/>
        <v>0</v>
      </c>
      <c r="T117" s="953"/>
      <c r="U117" s="959"/>
      <c r="V117" s="960"/>
      <c r="W117" s="935"/>
      <c r="X117" s="953">
        <f>State!X117</f>
        <v>0</v>
      </c>
      <c r="Y117" s="959"/>
      <c r="Z117" s="960"/>
      <c r="AA117" s="935">
        <f t="shared" ref="AA117:AA118" si="26">Y117+T117</f>
        <v>0</v>
      </c>
      <c r="AB117" s="936">
        <f t="shared" si="12"/>
        <v>0</v>
      </c>
      <c r="AC117" s="959"/>
      <c r="AD117" s="14" t="b">
        <f t="shared" si="9"/>
        <v>1</v>
      </c>
      <c r="AE117" s="14" t="b">
        <f t="shared" si="10"/>
        <v>1</v>
      </c>
    </row>
    <row r="118" spans="1:31">
      <c r="A118" s="857"/>
      <c r="B118" s="892" t="s">
        <v>233</v>
      </c>
      <c r="C118" s="892">
        <v>0</v>
      </c>
      <c r="D118" s="893">
        <v>0</v>
      </c>
      <c r="E118" s="892"/>
      <c r="F118" s="893"/>
      <c r="G118" s="892"/>
      <c r="H118" s="892"/>
      <c r="I118" s="863"/>
      <c r="J118" s="862"/>
      <c r="K118" s="892"/>
      <c r="L118" s="893"/>
      <c r="M118" s="892"/>
      <c r="N118" s="892"/>
      <c r="O118" s="864">
        <f>State!O118</f>
        <v>0</v>
      </c>
      <c r="P118" s="892"/>
      <c r="Q118" s="893"/>
      <c r="R118" s="583">
        <f t="shared" si="16"/>
        <v>0</v>
      </c>
      <c r="S118" s="523">
        <f t="shared" si="11"/>
        <v>0</v>
      </c>
      <c r="T118" s="879"/>
      <c r="U118" s="892"/>
      <c r="V118" s="893"/>
      <c r="W118" s="583"/>
      <c r="X118" s="879">
        <f>State!X118</f>
        <v>0</v>
      </c>
      <c r="Y118" s="892"/>
      <c r="Z118" s="893"/>
      <c r="AA118" s="583">
        <f t="shared" si="26"/>
        <v>0</v>
      </c>
      <c r="AB118" s="523">
        <f t="shared" si="12"/>
        <v>0</v>
      </c>
      <c r="AC118" s="892"/>
      <c r="AD118" s="14" t="b">
        <f t="shared" si="9"/>
        <v>1</v>
      </c>
      <c r="AE118" s="14" t="b">
        <f t="shared" si="10"/>
        <v>1</v>
      </c>
    </row>
    <row r="119" spans="1:31">
      <c r="A119" s="857">
        <v>3.22</v>
      </c>
      <c r="B119" s="884" t="s">
        <v>169</v>
      </c>
      <c r="C119" s="882">
        <v>0</v>
      </c>
      <c r="D119" s="883">
        <v>0</v>
      </c>
      <c r="E119" s="882"/>
      <c r="F119" s="883"/>
      <c r="G119" s="882"/>
      <c r="H119" s="882"/>
      <c r="I119" s="863"/>
      <c r="J119" s="862"/>
      <c r="K119" s="882"/>
      <c r="L119" s="883"/>
      <c r="M119" s="882"/>
      <c r="N119" s="882"/>
      <c r="O119" s="864">
        <f>State!O119</f>
        <v>18</v>
      </c>
      <c r="P119" s="882"/>
      <c r="Q119" s="883"/>
      <c r="R119" s="583">
        <f t="shared" ref="R119:R140" si="27">P119</f>
        <v>0</v>
      </c>
      <c r="S119" s="523">
        <f t="shared" si="11"/>
        <v>0</v>
      </c>
      <c r="T119" s="879"/>
      <c r="U119" s="882"/>
      <c r="V119" s="883"/>
      <c r="W119" s="583"/>
      <c r="X119" s="879">
        <f>State!X119</f>
        <v>18</v>
      </c>
      <c r="Y119" s="882"/>
      <c r="Z119" s="883"/>
      <c r="AA119" s="583">
        <f t="shared" ref="AA119:AA140" si="28">Y119</f>
        <v>0</v>
      </c>
      <c r="AB119" s="523">
        <f t="shared" si="12"/>
        <v>0</v>
      </c>
      <c r="AC119" s="882"/>
      <c r="AD119" s="14" t="b">
        <f t="shared" si="9"/>
        <v>1</v>
      </c>
      <c r="AE119" s="14" t="b">
        <f t="shared" si="10"/>
        <v>1</v>
      </c>
    </row>
    <row r="120" spans="1:31">
      <c r="A120" s="857">
        <f t="shared" ref="A120:A121" si="29">+A119+0.01</f>
        <v>3.23</v>
      </c>
      <c r="B120" s="884" t="s">
        <v>170</v>
      </c>
      <c r="C120" s="882">
        <v>0</v>
      </c>
      <c r="D120" s="883">
        <v>0</v>
      </c>
      <c r="E120" s="882"/>
      <c r="F120" s="883"/>
      <c r="G120" s="882"/>
      <c r="H120" s="882"/>
      <c r="I120" s="863"/>
      <c r="J120" s="862"/>
      <c r="K120" s="882"/>
      <c r="L120" s="883"/>
      <c r="M120" s="882"/>
      <c r="N120" s="882"/>
      <c r="O120" s="552">
        <v>1.2</v>
      </c>
      <c r="P120" s="532"/>
      <c r="Q120" s="883"/>
      <c r="R120" s="583">
        <f t="shared" si="27"/>
        <v>0</v>
      </c>
      <c r="S120" s="523">
        <f t="shared" si="11"/>
        <v>0</v>
      </c>
      <c r="T120" s="879"/>
      <c r="U120" s="882"/>
      <c r="V120" s="883"/>
      <c r="W120" s="583"/>
      <c r="X120" s="879">
        <f>State!X120</f>
        <v>1.2</v>
      </c>
      <c r="Y120" s="882"/>
      <c r="Z120" s="883"/>
      <c r="AA120" s="583">
        <f t="shared" si="28"/>
        <v>0</v>
      </c>
      <c r="AB120" s="523">
        <f t="shared" si="12"/>
        <v>0</v>
      </c>
      <c r="AC120" s="882"/>
      <c r="AD120" s="14" t="b">
        <f t="shared" si="9"/>
        <v>1</v>
      </c>
      <c r="AE120" s="14" t="b">
        <f t="shared" si="10"/>
        <v>1</v>
      </c>
    </row>
    <row r="121" spans="1:31" ht="31.5">
      <c r="A121" s="857">
        <f t="shared" si="29"/>
        <v>3.2399999999999998</v>
      </c>
      <c r="B121" s="583" t="s">
        <v>263</v>
      </c>
      <c r="C121" s="882">
        <v>0</v>
      </c>
      <c r="D121" s="883">
        <v>0</v>
      </c>
      <c r="E121" s="882"/>
      <c r="F121" s="883"/>
      <c r="G121" s="882"/>
      <c r="H121" s="882"/>
      <c r="I121" s="863"/>
      <c r="J121" s="862"/>
      <c r="K121" s="882"/>
      <c r="L121" s="883"/>
      <c r="M121" s="882"/>
      <c r="N121" s="882"/>
      <c r="O121" s="864">
        <f>State!O121</f>
        <v>1</v>
      </c>
      <c r="P121" s="882"/>
      <c r="Q121" s="883"/>
      <c r="R121" s="583">
        <f t="shared" si="27"/>
        <v>0</v>
      </c>
      <c r="S121" s="523">
        <f t="shared" si="11"/>
        <v>0</v>
      </c>
      <c r="T121" s="879"/>
      <c r="U121" s="882"/>
      <c r="V121" s="883"/>
      <c r="W121" s="583"/>
      <c r="X121" s="879">
        <f>State!X121</f>
        <v>1</v>
      </c>
      <c r="Y121" s="882"/>
      <c r="Z121" s="883"/>
      <c r="AA121" s="583">
        <f t="shared" si="28"/>
        <v>0</v>
      </c>
      <c r="AB121" s="523">
        <f t="shared" si="12"/>
        <v>0</v>
      </c>
      <c r="AC121" s="882"/>
      <c r="AD121" s="14" t="b">
        <f t="shared" si="9"/>
        <v>1</v>
      </c>
      <c r="AE121" s="14" t="b">
        <f t="shared" si="10"/>
        <v>1</v>
      </c>
    </row>
    <row r="122" spans="1:31">
      <c r="B122" s="884" t="s">
        <v>172</v>
      </c>
      <c r="C122" s="882">
        <v>0</v>
      </c>
      <c r="D122" s="883">
        <v>0</v>
      </c>
      <c r="E122" s="882"/>
      <c r="F122" s="883"/>
      <c r="G122" s="882"/>
      <c r="H122" s="882"/>
      <c r="I122" s="863"/>
      <c r="J122" s="862"/>
      <c r="K122" s="882"/>
      <c r="L122" s="883"/>
      <c r="M122" s="882"/>
      <c r="N122" s="882"/>
      <c r="O122" s="864">
        <f>State!O122</f>
        <v>0</v>
      </c>
      <c r="P122" s="882"/>
      <c r="Q122" s="883"/>
      <c r="R122" s="583">
        <f t="shared" si="27"/>
        <v>0</v>
      </c>
      <c r="S122" s="523">
        <f t="shared" si="11"/>
        <v>0</v>
      </c>
      <c r="T122" s="879"/>
      <c r="U122" s="882"/>
      <c r="V122" s="883"/>
      <c r="W122" s="583"/>
      <c r="X122" s="879">
        <f>State!X122</f>
        <v>0</v>
      </c>
      <c r="Y122" s="882"/>
      <c r="Z122" s="883"/>
      <c r="AA122" s="583">
        <f t="shared" si="28"/>
        <v>0</v>
      </c>
      <c r="AB122" s="523">
        <f t="shared" si="12"/>
        <v>0</v>
      </c>
      <c r="AC122" s="882"/>
      <c r="AD122" s="14" t="b">
        <f t="shared" si="9"/>
        <v>1</v>
      </c>
      <c r="AE122" s="14" t="b">
        <f t="shared" si="10"/>
        <v>1</v>
      </c>
    </row>
    <row r="123" spans="1:31">
      <c r="A123" s="857" t="s">
        <v>19</v>
      </c>
      <c r="B123" s="894" t="s">
        <v>213</v>
      </c>
      <c r="C123" s="894">
        <v>0</v>
      </c>
      <c r="D123" s="895">
        <v>0</v>
      </c>
      <c r="E123" s="894"/>
      <c r="F123" s="895"/>
      <c r="G123" s="894"/>
      <c r="H123" s="894"/>
      <c r="I123" s="863"/>
      <c r="J123" s="862"/>
      <c r="K123" s="894"/>
      <c r="L123" s="895"/>
      <c r="M123" s="894"/>
      <c r="N123" s="894"/>
      <c r="O123" s="864">
        <f>State!O123</f>
        <v>3</v>
      </c>
      <c r="P123" s="894"/>
      <c r="Q123" s="895"/>
      <c r="R123" s="583">
        <f t="shared" si="27"/>
        <v>0</v>
      </c>
      <c r="S123" s="523">
        <f t="shared" si="11"/>
        <v>0</v>
      </c>
      <c r="T123" s="879"/>
      <c r="U123" s="894"/>
      <c r="V123" s="895"/>
      <c r="W123" s="583"/>
      <c r="X123" s="879">
        <f>State!X123</f>
        <v>3</v>
      </c>
      <c r="Y123" s="894"/>
      <c r="Z123" s="895"/>
      <c r="AA123" s="583">
        <f t="shared" si="28"/>
        <v>0</v>
      </c>
      <c r="AB123" s="523">
        <f t="shared" si="12"/>
        <v>0</v>
      </c>
      <c r="AC123" s="894"/>
      <c r="AD123" s="14" t="b">
        <f t="shared" si="9"/>
        <v>1</v>
      </c>
      <c r="AE123" s="14" t="b">
        <f t="shared" si="10"/>
        <v>1</v>
      </c>
    </row>
    <row r="124" spans="1:31" ht="31.5">
      <c r="A124" s="857" t="s">
        <v>20</v>
      </c>
      <c r="B124" s="894" t="s">
        <v>227</v>
      </c>
      <c r="C124" s="583">
        <v>0</v>
      </c>
      <c r="D124" s="523">
        <v>0</v>
      </c>
      <c r="E124" s="583"/>
      <c r="F124" s="523"/>
      <c r="G124" s="583"/>
      <c r="H124" s="583"/>
      <c r="I124" s="863"/>
      <c r="J124" s="862"/>
      <c r="K124" s="583"/>
      <c r="L124" s="523"/>
      <c r="M124" s="583"/>
      <c r="N124" s="583"/>
      <c r="O124" s="864">
        <f>State!O124</f>
        <v>3</v>
      </c>
      <c r="P124" s="583"/>
      <c r="Q124" s="523"/>
      <c r="R124" s="583">
        <f t="shared" si="27"/>
        <v>0</v>
      </c>
      <c r="S124" s="523">
        <f t="shared" si="11"/>
        <v>0</v>
      </c>
      <c r="T124" s="879"/>
      <c r="U124" s="583"/>
      <c r="V124" s="523"/>
      <c r="W124" s="583"/>
      <c r="X124" s="879">
        <f>State!X124</f>
        <v>3</v>
      </c>
      <c r="Y124" s="583"/>
      <c r="Z124" s="523"/>
      <c r="AA124" s="583">
        <f t="shared" si="28"/>
        <v>0</v>
      </c>
      <c r="AB124" s="523">
        <f t="shared" si="12"/>
        <v>0</v>
      </c>
      <c r="AC124" s="583"/>
      <c r="AD124" s="14" t="b">
        <f t="shared" si="9"/>
        <v>1</v>
      </c>
      <c r="AE124" s="14" t="b">
        <f t="shared" si="10"/>
        <v>1</v>
      </c>
    </row>
    <row r="125" spans="1:31" ht="31.5">
      <c r="A125" s="857" t="s">
        <v>21</v>
      </c>
      <c r="B125" s="894" t="s">
        <v>228</v>
      </c>
      <c r="C125" s="583">
        <v>0</v>
      </c>
      <c r="D125" s="523">
        <v>0</v>
      </c>
      <c r="E125" s="583"/>
      <c r="F125" s="523"/>
      <c r="G125" s="583"/>
      <c r="H125" s="583"/>
      <c r="I125" s="863"/>
      <c r="J125" s="862"/>
      <c r="K125" s="583"/>
      <c r="L125" s="523"/>
      <c r="M125" s="583"/>
      <c r="N125" s="583"/>
      <c r="O125" s="864">
        <f>State!O125</f>
        <v>9.6000000000000014</v>
      </c>
      <c r="P125" s="583"/>
      <c r="Q125" s="523"/>
      <c r="R125" s="583">
        <f t="shared" si="27"/>
        <v>0</v>
      </c>
      <c r="S125" s="523">
        <f t="shared" si="11"/>
        <v>0</v>
      </c>
      <c r="T125" s="879"/>
      <c r="U125" s="583"/>
      <c r="V125" s="523"/>
      <c r="W125" s="583"/>
      <c r="X125" s="879">
        <f>State!X125</f>
        <v>9.6000000000000014</v>
      </c>
      <c r="Y125" s="583"/>
      <c r="Z125" s="523"/>
      <c r="AA125" s="583">
        <f t="shared" si="28"/>
        <v>0</v>
      </c>
      <c r="AB125" s="523">
        <f t="shared" si="12"/>
        <v>0</v>
      </c>
      <c r="AC125" s="583"/>
      <c r="AD125" s="14" t="b">
        <f t="shared" si="9"/>
        <v>1</v>
      </c>
      <c r="AE125" s="14" t="b">
        <f t="shared" si="10"/>
        <v>1</v>
      </c>
    </row>
    <row r="126" spans="1:31" ht="47.25">
      <c r="A126" s="857" t="s">
        <v>175</v>
      </c>
      <c r="B126" s="894" t="s">
        <v>229</v>
      </c>
      <c r="C126" s="583">
        <v>0</v>
      </c>
      <c r="D126" s="523">
        <v>0</v>
      </c>
      <c r="E126" s="583"/>
      <c r="F126" s="523"/>
      <c r="G126" s="583"/>
      <c r="H126" s="583"/>
      <c r="I126" s="863"/>
      <c r="J126" s="862"/>
      <c r="K126" s="583"/>
      <c r="L126" s="523"/>
      <c r="M126" s="583"/>
      <c r="N126" s="583"/>
      <c r="O126" s="864">
        <f>State!O126</f>
        <v>2.88</v>
      </c>
      <c r="P126" s="583"/>
      <c r="Q126" s="523"/>
      <c r="R126" s="583">
        <f t="shared" si="27"/>
        <v>0</v>
      </c>
      <c r="S126" s="523">
        <f t="shared" si="11"/>
        <v>0</v>
      </c>
      <c r="T126" s="879"/>
      <c r="U126" s="583"/>
      <c r="V126" s="523"/>
      <c r="W126" s="583"/>
      <c r="X126" s="879">
        <f>State!X126</f>
        <v>2.88</v>
      </c>
      <c r="Y126" s="583"/>
      <c r="Z126" s="523"/>
      <c r="AA126" s="583">
        <f t="shared" si="28"/>
        <v>0</v>
      </c>
      <c r="AB126" s="523">
        <f t="shared" si="12"/>
        <v>0</v>
      </c>
      <c r="AC126" s="583"/>
      <c r="AD126" s="14" t="b">
        <f t="shared" si="9"/>
        <v>1</v>
      </c>
      <c r="AE126" s="14" t="b">
        <f t="shared" si="10"/>
        <v>1</v>
      </c>
    </row>
    <row r="127" spans="1:31">
      <c r="A127" s="857" t="s">
        <v>177</v>
      </c>
      <c r="B127" s="894" t="s">
        <v>214</v>
      </c>
      <c r="C127" s="583">
        <v>0</v>
      </c>
      <c r="D127" s="523">
        <v>0</v>
      </c>
      <c r="E127" s="583"/>
      <c r="F127" s="523"/>
      <c r="G127" s="583"/>
      <c r="H127" s="583"/>
      <c r="I127" s="863"/>
      <c r="J127" s="862"/>
      <c r="K127" s="583"/>
      <c r="L127" s="523"/>
      <c r="M127" s="583"/>
      <c r="N127" s="583"/>
      <c r="O127" s="864">
        <f>State!O127</f>
        <v>1.5</v>
      </c>
      <c r="P127" s="583"/>
      <c r="Q127" s="523"/>
      <c r="R127" s="583">
        <f t="shared" si="27"/>
        <v>0</v>
      </c>
      <c r="S127" s="523">
        <f t="shared" si="11"/>
        <v>0</v>
      </c>
      <c r="T127" s="879"/>
      <c r="U127" s="583"/>
      <c r="V127" s="523"/>
      <c r="W127" s="583"/>
      <c r="X127" s="879">
        <f>State!X127</f>
        <v>1.5</v>
      </c>
      <c r="Y127" s="583"/>
      <c r="Z127" s="523"/>
      <c r="AA127" s="583">
        <f t="shared" si="28"/>
        <v>0</v>
      </c>
      <c r="AB127" s="523">
        <f t="shared" si="12"/>
        <v>0</v>
      </c>
      <c r="AC127" s="583"/>
      <c r="AD127" s="14" t="b">
        <f t="shared" si="9"/>
        <v>1</v>
      </c>
      <c r="AE127" s="14" t="b">
        <f t="shared" si="10"/>
        <v>1</v>
      </c>
    </row>
    <row r="128" spans="1:31">
      <c r="A128" s="857" t="s">
        <v>179</v>
      </c>
      <c r="B128" s="894" t="s">
        <v>178</v>
      </c>
      <c r="C128" s="583">
        <v>0</v>
      </c>
      <c r="D128" s="523">
        <v>0</v>
      </c>
      <c r="E128" s="583"/>
      <c r="F128" s="523"/>
      <c r="G128" s="583"/>
      <c r="H128" s="583"/>
      <c r="I128" s="863"/>
      <c r="J128" s="862"/>
      <c r="K128" s="583"/>
      <c r="L128" s="523"/>
      <c r="M128" s="583"/>
      <c r="N128" s="583"/>
      <c r="O128" s="864">
        <f>State!O128</f>
        <v>1.2000000000000002</v>
      </c>
      <c r="P128" s="583"/>
      <c r="Q128" s="523"/>
      <c r="R128" s="583">
        <f t="shared" si="27"/>
        <v>0</v>
      </c>
      <c r="S128" s="523">
        <f t="shared" si="11"/>
        <v>0</v>
      </c>
      <c r="T128" s="879"/>
      <c r="U128" s="583"/>
      <c r="V128" s="523"/>
      <c r="W128" s="583"/>
      <c r="X128" s="879">
        <f>State!X128</f>
        <v>1.2000000000000002</v>
      </c>
      <c r="Y128" s="583"/>
      <c r="Z128" s="523"/>
      <c r="AA128" s="583">
        <f t="shared" si="28"/>
        <v>0</v>
      </c>
      <c r="AB128" s="523">
        <f t="shared" si="12"/>
        <v>0</v>
      </c>
      <c r="AC128" s="583"/>
      <c r="AD128" s="14" t="b">
        <f t="shared" si="9"/>
        <v>1</v>
      </c>
      <c r="AE128" s="14" t="b">
        <f t="shared" si="10"/>
        <v>1</v>
      </c>
    </row>
    <row r="129" spans="1:31" ht="31.5">
      <c r="A129" s="857">
        <v>3.25</v>
      </c>
      <c r="B129" s="894" t="s">
        <v>215</v>
      </c>
      <c r="C129" s="583">
        <v>0</v>
      </c>
      <c r="D129" s="523">
        <v>0</v>
      </c>
      <c r="E129" s="583"/>
      <c r="F129" s="523"/>
      <c r="G129" s="583"/>
      <c r="H129" s="583"/>
      <c r="I129" s="863"/>
      <c r="J129" s="862"/>
      <c r="K129" s="583"/>
      <c r="L129" s="523"/>
      <c r="M129" s="583"/>
      <c r="N129" s="583"/>
      <c r="O129" s="864">
        <f>State!O129</f>
        <v>1.2000000000000002</v>
      </c>
      <c r="P129" s="583"/>
      <c r="Q129" s="523"/>
      <c r="R129" s="583">
        <f t="shared" si="27"/>
        <v>0</v>
      </c>
      <c r="S129" s="523">
        <f t="shared" si="11"/>
        <v>0</v>
      </c>
      <c r="T129" s="879"/>
      <c r="U129" s="583"/>
      <c r="V129" s="523"/>
      <c r="W129" s="583"/>
      <c r="X129" s="879">
        <f>State!X129</f>
        <v>1.2000000000000002</v>
      </c>
      <c r="Y129" s="583"/>
      <c r="Z129" s="523"/>
      <c r="AA129" s="583">
        <f t="shared" si="28"/>
        <v>0</v>
      </c>
      <c r="AB129" s="523">
        <f t="shared" si="12"/>
        <v>0</v>
      </c>
      <c r="AC129" s="583"/>
      <c r="AD129" s="14" t="b">
        <f t="shared" si="9"/>
        <v>1</v>
      </c>
      <c r="AE129" s="14" t="b">
        <f t="shared" si="10"/>
        <v>1</v>
      </c>
    </row>
    <row r="130" spans="1:31" ht="31.5">
      <c r="A130" s="857">
        <f t="shared" ref="A130:A138" si="30">+A129+0.01</f>
        <v>3.26</v>
      </c>
      <c r="B130" s="894" t="s">
        <v>230</v>
      </c>
      <c r="C130" s="583">
        <v>0</v>
      </c>
      <c r="D130" s="523">
        <v>0</v>
      </c>
      <c r="E130" s="583"/>
      <c r="F130" s="523"/>
      <c r="G130" s="583"/>
      <c r="H130" s="583"/>
      <c r="I130" s="863"/>
      <c r="J130" s="862"/>
      <c r="K130" s="583"/>
      <c r="L130" s="523"/>
      <c r="M130" s="583"/>
      <c r="N130" s="583"/>
      <c r="O130" s="864">
        <f>State!O130</f>
        <v>1.7999999999999998</v>
      </c>
      <c r="P130" s="583"/>
      <c r="Q130" s="523"/>
      <c r="R130" s="583">
        <f t="shared" si="27"/>
        <v>0</v>
      </c>
      <c r="S130" s="523">
        <f t="shared" si="11"/>
        <v>0</v>
      </c>
      <c r="T130" s="879"/>
      <c r="U130" s="583"/>
      <c r="V130" s="523"/>
      <c r="W130" s="583"/>
      <c r="X130" s="879">
        <f>State!X130</f>
        <v>1.7999999999999998</v>
      </c>
      <c r="Y130" s="583"/>
      <c r="Z130" s="523"/>
      <c r="AA130" s="583">
        <f t="shared" si="28"/>
        <v>0</v>
      </c>
      <c r="AB130" s="523">
        <f t="shared" si="12"/>
        <v>0</v>
      </c>
      <c r="AC130" s="583"/>
      <c r="AD130" s="14" t="b">
        <f t="shared" si="9"/>
        <v>1</v>
      </c>
      <c r="AE130" s="14" t="b">
        <f t="shared" si="10"/>
        <v>1</v>
      </c>
    </row>
    <row r="131" spans="1:31">
      <c r="A131" s="857">
        <f t="shared" si="30"/>
        <v>3.2699999999999996</v>
      </c>
      <c r="B131" s="882" t="s">
        <v>248</v>
      </c>
      <c r="C131" s="583">
        <v>0</v>
      </c>
      <c r="D131" s="523">
        <v>0</v>
      </c>
      <c r="E131" s="583"/>
      <c r="F131" s="523"/>
      <c r="G131" s="583"/>
      <c r="H131" s="583"/>
      <c r="I131" s="863"/>
      <c r="J131" s="862"/>
      <c r="K131" s="583"/>
      <c r="L131" s="523"/>
      <c r="M131" s="583"/>
      <c r="N131" s="583"/>
      <c r="O131" s="864">
        <f>State!O131</f>
        <v>1</v>
      </c>
      <c r="P131" s="583"/>
      <c r="Q131" s="523"/>
      <c r="R131" s="583">
        <f t="shared" si="27"/>
        <v>0</v>
      </c>
      <c r="S131" s="523">
        <f t="shared" si="11"/>
        <v>0</v>
      </c>
      <c r="T131" s="879"/>
      <c r="U131" s="583"/>
      <c r="V131" s="523"/>
      <c r="W131" s="583"/>
      <c r="X131" s="879">
        <f>State!X131</f>
        <v>1</v>
      </c>
      <c r="Y131" s="583"/>
      <c r="Z131" s="523"/>
      <c r="AA131" s="583">
        <f t="shared" si="28"/>
        <v>0</v>
      </c>
      <c r="AB131" s="523">
        <f t="shared" si="12"/>
        <v>0</v>
      </c>
      <c r="AC131" s="583"/>
      <c r="AD131" s="14" t="b">
        <f t="shared" si="9"/>
        <v>1</v>
      </c>
      <c r="AE131" s="14" t="b">
        <f t="shared" si="10"/>
        <v>1</v>
      </c>
    </row>
    <row r="132" spans="1:31" ht="31.5">
      <c r="A132" s="857">
        <f t="shared" si="30"/>
        <v>3.2799999999999994</v>
      </c>
      <c r="B132" s="882" t="s">
        <v>249</v>
      </c>
      <c r="C132" s="583">
        <v>0</v>
      </c>
      <c r="D132" s="523">
        <v>0</v>
      </c>
      <c r="E132" s="583"/>
      <c r="F132" s="523"/>
      <c r="G132" s="583"/>
      <c r="H132" s="583"/>
      <c r="I132" s="863"/>
      <c r="J132" s="862"/>
      <c r="K132" s="583"/>
      <c r="L132" s="523"/>
      <c r="M132" s="583"/>
      <c r="N132" s="583"/>
      <c r="O132" s="864">
        <f>State!O132</f>
        <v>1</v>
      </c>
      <c r="P132" s="583"/>
      <c r="Q132" s="523"/>
      <c r="R132" s="583">
        <f t="shared" si="27"/>
        <v>0</v>
      </c>
      <c r="S132" s="523">
        <f t="shared" si="11"/>
        <v>0</v>
      </c>
      <c r="T132" s="879"/>
      <c r="U132" s="583"/>
      <c r="V132" s="523"/>
      <c r="W132" s="583"/>
      <c r="X132" s="879">
        <f>State!X132</f>
        <v>1</v>
      </c>
      <c r="Y132" s="583"/>
      <c r="Z132" s="523"/>
      <c r="AA132" s="583">
        <f t="shared" si="28"/>
        <v>0</v>
      </c>
      <c r="AB132" s="523">
        <f t="shared" si="12"/>
        <v>0</v>
      </c>
      <c r="AC132" s="583"/>
      <c r="AD132" s="14" t="b">
        <f t="shared" si="9"/>
        <v>1</v>
      </c>
      <c r="AE132" s="14" t="b">
        <f t="shared" si="10"/>
        <v>1</v>
      </c>
    </row>
    <row r="133" spans="1:31" ht="31.5">
      <c r="A133" s="857">
        <f t="shared" si="30"/>
        <v>3.2899999999999991</v>
      </c>
      <c r="B133" s="882" t="s">
        <v>200</v>
      </c>
      <c r="C133" s="583">
        <v>0</v>
      </c>
      <c r="D133" s="523">
        <v>0</v>
      </c>
      <c r="E133" s="583"/>
      <c r="F133" s="523"/>
      <c r="G133" s="583"/>
      <c r="H133" s="583"/>
      <c r="I133" s="863"/>
      <c r="J133" s="862"/>
      <c r="K133" s="583"/>
      <c r="L133" s="523"/>
      <c r="M133" s="583"/>
      <c r="N133" s="583"/>
      <c r="O133" s="864">
        <f>State!O133</f>
        <v>1.25</v>
      </c>
      <c r="P133" s="583"/>
      <c r="Q133" s="523"/>
      <c r="R133" s="583">
        <f t="shared" si="27"/>
        <v>0</v>
      </c>
      <c r="S133" s="523">
        <f t="shared" si="11"/>
        <v>0</v>
      </c>
      <c r="T133" s="879"/>
      <c r="U133" s="583"/>
      <c r="V133" s="523"/>
      <c r="W133" s="583"/>
      <c r="X133" s="879">
        <f>State!X133</f>
        <v>1.25</v>
      </c>
      <c r="Y133" s="583"/>
      <c r="Z133" s="523"/>
      <c r="AA133" s="583">
        <f t="shared" si="28"/>
        <v>0</v>
      </c>
      <c r="AB133" s="523">
        <f t="shared" si="12"/>
        <v>0</v>
      </c>
      <c r="AC133" s="583"/>
      <c r="AD133" s="14" t="b">
        <f t="shared" si="9"/>
        <v>1</v>
      </c>
      <c r="AE133" s="14" t="b">
        <f t="shared" si="10"/>
        <v>1</v>
      </c>
    </row>
    <row r="134" spans="1:31">
      <c r="A134" s="857">
        <f t="shared" si="30"/>
        <v>3.2999999999999989</v>
      </c>
      <c r="B134" s="882" t="s">
        <v>250</v>
      </c>
      <c r="C134" s="583">
        <v>0</v>
      </c>
      <c r="D134" s="523">
        <v>0</v>
      </c>
      <c r="E134" s="583"/>
      <c r="F134" s="523"/>
      <c r="G134" s="583"/>
      <c r="H134" s="583"/>
      <c r="I134" s="863"/>
      <c r="J134" s="862"/>
      <c r="K134" s="583"/>
      <c r="L134" s="523"/>
      <c r="M134" s="583"/>
      <c r="N134" s="583"/>
      <c r="O134" s="864">
        <f>State!O134</f>
        <v>0.75</v>
      </c>
      <c r="P134" s="583"/>
      <c r="Q134" s="523"/>
      <c r="R134" s="583">
        <f t="shared" si="27"/>
        <v>0</v>
      </c>
      <c r="S134" s="523">
        <f t="shared" si="11"/>
        <v>0</v>
      </c>
      <c r="T134" s="879"/>
      <c r="U134" s="583"/>
      <c r="V134" s="523"/>
      <c r="W134" s="583"/>
      <c r="X134" s="879">
        <f>State!X134</f>
        <v>0.75</v>
      </c>
      <c r="Y134" s="583"/>
      <c r="Z134" s="523"/>
      <c r="AA134" s="583">
        <f t="shared" si="28"/>
        <v>0</v>
      </c>
      <c r="AB134" s="523">
        <f t="shared" si="12"/>
        <v>0</v>
      </c>
      <c r="AC134" s="583"/>
      <c r="AD134" s="14" t="b">
        <f t="shared" si="9"/>
        <v>1</v>
      </c>
      <c r="AE134" s="14" t="b">
        <f t="shared" si="10"/>
        <v>1</v>
      </c>
    </row>
    <row r="135" spans="1:31">
      <c r="A135" s="857">
        <f t="shared" si="30"/>
        <v>3.3099999999999987</v>
      </c>
      <c r="B135" s="882" t="s">
        <v>251</v>
      </c>
      <c r="C135" s="583">
        <v>0</v>
      </c>
      <c r="D135" s="523">
        <v>0</v>
      </c>
      <c r="E135" s="583"/>
      <c r="F135" s="523"/>
      <c r="G135" s="583"/>
      <c r="H135" s="583"/>
      <c r="I135" s="863"/>
      <c r="J135" s="862"/>
      <c r="K135" s="583"/>
      <c r="L135" s="523"/>
      <c r="M135" s="583"/>
      <c r="N135" s="583"/>
      <c r="O135" s="864">
        <f>State!O135</f>
        <v>0.75</v>
      </c>
      <c r="P135" s="583"/>
      <c r="Q135" s="523"/>
      <c r="R135" s="583">
        <f t="shared" si="27"/>
        <v>0</v>
      </c>
      <c r="S135" s="523">
        <f t="shared" si="11"/>
        <v>0</v>
      </c>
      <c r="T135" s="879"/>
      <c r="U135" s="583"/>
      <c r="V135" s="523"/>
      <c r="W135" s="583"/>
      <c r="X135" s="879">
        <f>State!X135</f>
        <v>0.75</v>
      </c>
      <c r="Y135" s="583"/>
      <c r="Z135" s="523"/>
      <c r="AA135" s="583">
        <f t="shared" si="28"/>
        <v>0</v>
      </c>
      <c r="AB135" s="523">
        <f t="shared" si="12"/>
        <v>0</v>
      </c>
      <c r="AC135" s="583"/>
      <c r="AD135" s="14" t="b">
        <f t="shared" si="9"/>
        <v>1</v>
      </c>
      <c r="AE135" s="14" t="b">
        <f t="shared" si="10"/>
        <v>1</v>
      </c>
    </row>
    <row r="136" spans="1:31">
      <c r="A136" s="857">
        <f t="shared" si="30"/>
        <v>3.3199999999999985</v>
      </c>
      <c r="B136" s="882" t="s">
        <v>252</v>
      </c>
      <c r="C136" s="583">
        <v>0</v>
      </c>
      <c r="D136" s="523">
        <v>0</v>
      </c>
      <c r="E136" s="583"/>
      <c r="F136" s="523"/>
      <c r="G136" s="583"/>
      <c r="H136" s="583"/>
      <c r="I136" s="863"/>
      <c r="J136" s="862"/>
      <c r="K136" s="583"/>
      <c r="L136" s="523"/>
      <c r="M136" s="583"/>
      <c r="N136" s="583"/>
      <c r="O136" s="864">
        <f>State!O136</f>
        <v>0.2</v>
      </c>
      <c r="P136" s="583"/>
      <c r="Q136" s="523"/>
      <c r="R136" s="583">
        <f t="shared" si="27"/>
        <v>0</v>
      </c>
      <c r="S136" s="523">
        <f t="shared" si="11"/>
        <v>0</v>
      </c>
      <c r="T136" s="879"/>
      <c r="U136" s="583"/>
      <c r="V136" s="523"/>
      <c r="W136" s="583"/>
      <c r="X136" s="879">
        <f>State!X136</f>
        <v>0.2</v>
      </c>
      <c r="Y136" s="583"/>
      <c r="Z136" s="523"/>
      <c r="AA136" s="583">
        <f t="shared" si="28"/>
        <v>0</v>
      </c>
      <c r="AB136" s="523">
        <f t="shared" si="12"/>
        <v>0</v>
      </c>
      <c r="AC136" s="583"/>
      <c r="AD136" s="14" t="b">
        <f t="shared" ref="AD136:AD199" si="31">+X136*Y136=Z136</f>
        <v>1</v>
      </c>
      <c r="AE136" s="14" t="b">
        <f t="shared" ref="AE136:AE199" si="32">+U136+Z136=AB136</f>
        <v>1</v>
      </c>
    </row>
    <row r="137" spans="1:31">
      <c r="A137" s="857">
        <f t="shared" si="30"/>
        <v>3.3299999999999983</v>
      </c>
      <c r="B137" s="882" t="s">
        <v>253</v>
      </c>
      <c r="C137" s="583">
        <v>0</v>
      </c>
      <c r="D137" s="523">
        <v>0</v>
      </c>
      <c r="E137" s="583"/>
      <c r="F137" s="523"/>
      <c r="G137" s="583"/>
      <c r="H137" s="583"/>
      <c r="I137" s="863"/>
      <c r="J137" s="862"/>
      <c r="K137" s="583"/>
      <c r="L137" s="523"/>
      <c r="M137" s="583"/>
      <c r="N137" s="583"/>
      <c r="O137" s="864">
        <f>State!O137</f>
        <v>0.2</v>
      </c>
      <c r="P137" s="583"/>
      <c r="Q137" s="523"/>
      <c r="R137" s="583">
        <f t="shared" si="27"/>
        <v>0</v>
      </c>
      <c r="S137" s="523">
        <f t="shared" si="11"/>
        <v>0</v>
      </c>
      <c r="T137" s="879"/>
      <c r="U137" s="583"/>
      <c r="V137" s="523"/>
      <c r="W137" s="583"/>
      <c r="X137" s="879">
        <f>State!X137</f>
        <v>0.2</v>
      </c>
      <c r="Y137" s="583"/>
      <c r="Z137" s="523"/>
      <c r="AA137" s="583">
        <f t="shared" si="28"/>
        <v>0</v>
      </c>
      <c r="AB137" s="523">
        <f t="shared" si="12"/>
        <v>0</v>
      </c>
      <c r="AC137" s="583"/>
      <c r="AD137" s="14" t="b">
        <f t="shared" si="31"/>
        <v>1</v>
      </c>
      <c r="AE137" s="14" t="b">
        <f t="shared" si="32"/>
        <v>1</v>
      </c>
    </row>
    <row r="138" spans="1:31">
      <c r="A138" s="857">
        <f t="shared" si="30"/>
        <v>3.3399999999999981</v>
      </c>
      <c r="B138" s="882" t="s">
        <v>231</v>
      </c>
      <c r="C138" s="583">
        <v>0</v>
      </c>
      <c r="D138" s="523">
        <v>0</v>
      </c>
      <c r="E138" s="583"/>
      <c r="F138" s="523"/>
      <c r="G138" s="583"/>
      <c r="H138" s="583"/>
      <c r="I138" s="863"/>
      <c r="J138" s="862"/>
      <c r="K138" s="583"/>
      <c r="L138" s="523"/>
      <c r="M138" s="583"/>
      <c r="N138" s="583"/>
      <c r="O138" s="864">
        <f>State!O138</f>
        <v>0</v>
      </c>
      <c r="P138" s="583"/>
      <c r="Q138" s="523"/>
      <c r="R138" s="583">
        <f t="shared" si="27"/>
        <v>0</v>
      </c>
      <c r="S138" s="523">
        <f t="shared" si="11"/>
        <v>0</v>
      </c>
      <c r="T138" s="879"/>
      <c r="U138" s="583"/>
      <c r="V138" s="523"/>
      <c r="W138" s="583"/>
      <c r="X138" s="879">
        <f>State!X138</f>
        <v>0</v>
      </c>
      <c r="Y138" s="583"/>
      <c r="Z138" s="523"/>
      <c r="AA138" s="583">
        <f t="shared" si="28"/>
        <v>0</v>
      </c>
      <c r="AB138" s="523">
        <f t="shared" si="12"/>
        <v>0</v>
      </c>
      <c r="AC138" s="583"/>
      <c r="AD138" s="14" t="b">
        <f t="shared" si="31"/>
        <v>1</v>
      </c>
      <c r="AE138" s="14" t="b">
        <f t="shared" si="32"/>
        <v>1</v>
      </c>
    </row>
    <row r="139" spans="1:31">
      <c r="A139" s="857">
        <v>3.35</v>
      </c>
      <c r="B139" s="882" t="s">
        <v>254</v>
      </c>
      <c r="C139" s="583">
        <v>0</v>
      </c>
      <c r="D139" s="523">
        <v>0</v>
      </c>
      <c r="E139" s="583"/>
      <c r="F139" s="523"/>
      <c r="G139" s="583"/>
      <c r="H139" s="583"/>
      <c r="I139" s="863"/>
      <c r="J139" s="862"/>
      <c r="K139" s="583"/>
      <c r="L139" s="523"/>
      <c r="M139" s="583"/>
      <c r="N139" s="583"/>
      <c r="O139" s="864">
        <f>State!O139</f>
        <v>0.5</v>
      </c>
      <c r="P139" s="583"/>
      <c r="Q139" s="523"/>
      <c r="R139" s="583">
        <f t="shared" si="27"/>
        <v>0</v>
      </c>
      <c r="S139" s="523">
        <f t="shared" si="11"/>
        <v>0</v>
      </c>
      <c r="T139" s="879"/>
      <c r="U139" s="583"/>
      <c r="V139" s="523"/>
      <c r="W139" s="583"/>
      <c r="X139" s="879">
        <f>State!X139</f>
        <v>0.5</v>
      </c>
      <c r="Y139" s="583"/>
      <c r="Z139" s="523"/>
      <c r="AA139" s="583">
        <f t="shared" si="28"/>
        <v>0</v>
      </c>
      <c r="AB139" s="523">
        <f t="shared" si="12"/>
        <v>0</v>
      </c>
      <c r="AC139" s="583"/>
      <c r="AD139" s="14" t="b">
        <f t="shared" si="31"/>
        <v>1</v>
      </c>
      <c r="AE139" s="14" t="b">
        <f t="shared" si="32"/>
        <v>1</v>
      </c>
    </row>
    <row r="140" spans="1:31" ht="31.5">
      <c r="A140" s="857">
        <v>3.36</v>
      </c>
      <c r="B140" s="882" t="s">
        <v>232</v>
      </c>
      <c r="C140" s="583">
        <v>0</v>
      </c>
      <c r="D140" s="523">
        <v>0</v>
      </c>
      <c r="E140" s="583"/>
      <c r="F140" s="523"/>
      <c r="G140" s="583"/>
      <c r="H140" s="583"/>
      <c r="I140" s="863"/>
      <c r="J140" s="862"/>
      <c r="K140" s="583"/>
      <c r="L140" s="523"/>
      <c r="M140" s="583"/>
      <c r="N140" s="583"/>
      <c r="O140" s="864">
        <f>State!O140</f>
        <v>0.2</v>
      </c>
      <c r="P140" s="583"/>
      <c r="Q140" s="523"/>
      <c r="R140" s="583">
        <f t="shared" si="27"/>
        <v>0</v>
      </c>
      <c r="S140" s="523">
        <f t="shared" si="11"/>
        <v>0</v>
      </c>
      <c r="T140" s="879"/>
      <c r="U140" s="583"/>
      <c r="V140" s="523"/>
      <c r="W140" s="583"/>
      <c r="X140" s="879">
        <f>State!X140</f>
        <v>0.2</v>
      </c>
      <c r="Y140" s="583"/>
      <c r="Z140" s="523"/>
      <c r="AA140" s="583">
        <f t="shared" si="28"/>
        <v>0</v>
      </c>
      <c r="AB140" s="523">
        <f t="shared" si="12"/>
        <v>0</v>
      </c>
      <c r="AC140" s="583"/>
      <c r="AD140" s="14" t="b">
        <f t="shared" si="31"/>
        <v>1</v>
      </c>
      <c r="AE140" s="14" t="b">
        <f t="shared" si="32"/>
        <v>1</v>
      </c>
    </row>
    <row r="141" spans="1:31">
      <c r="A141" s="947"/>
      <c r="B141" s="966" t="s">
        <v>234</v>
      </c>
      <c r="C141" s="966">
        <v>0</v>
      </c>
      <c r="D141" s="967">
        <v>0</v>
      </c>
      <c r="E141" s="966"/>
      <c r="F141" s="967"/>
      <c r="G141" s="966"/>
      <c r="H141" s="966"/>
      <c r="I141" s="950"/>
      <c r="J141" s="951"/>
      <c r="K141" s="966"/>
      <c r="L141" s="967"/>
      <c r="M141" s="966"/>
      <c r="N141" s="966"/>
      <c r="O141" s="952">
        <f>State!O141</f>
        <v>0</v>
      </c>
      <c r="P141" s="966"/>
      <c r="Q141" s="967"/>
      <c r="R141" s="935">
        <f t="shared" si="16"/>
        <v>0</v>
      </c>
      <c r="S141" s="936">
        <f t="shared" si="11"/>
        <v>0</v>
      </c>
      <c r="T141" s="953"/>
      <c r="U141" s="966"/>
      <c r="V141" s="967"/>
      <c r="W141" s="935"/>
      <c r="X141" s="953">
        <f>State!X141</f>
        <v>0</v>
      </c>
      <c r="Y141" s="966"/>
      <c r="Z141" s="967"/>
      <c r="AA141" s="935">
        <f t="shared" ref="AA141:AA142" si="33">Y141+T141</f>
        <v>0</v>
      </c>
      <c r="AB141" s="936">
        <f t="shared" si="12"/>
        <v>0</v>
      </c>
      <c r="AC141" s="966"/>
      <c r="AD141" s="14" t="b">
        <f t="shared" si="31"/>
        <v>1</v>
      </c>
      <c r="AE141" s="14" t="b">
        <f t="shared" si="32"/>
        <v>1</v>
      </c>
    </row>
    <row r="142" spans="1:31">
      <c r="A142" s="857"/>
      <c r="B142" s="858" t="s">
        <v>238</v>
      </c>
      <c r="C142" s="858">
        <v>0</v>
      </c>
      <c r="D142" s="859">
        <v>0</v>
      </c>
      <c r="E142" s="858"/>
      <c r="F142" s="859"/>
      <c r="G142" s="858"/>
      <c r="H142" s="858"/>
      <c r="I142" s="863"/>
      <c r="J142" s="862"/>
      <c r="K142" s="858"/>
      <c r="L142" s="859"/>
      <c r="M142" s="858"/>
      <c r="N142" s="858"/>
      <c r="O142" s="864">
        <f>State!O142</f>
        <v>0</v>
      </c>
      <c r="P142" s="858"/>
      <c r="Q142" s="859"/>
      <c r="R142" s="583">
        <f t="shared" si="16"/>
        <v>0</v>
      </c>
      <c r="S142" s="523">
        <f t="shared" si="11"/>
        <v>0</v>
      </c>
      <c r="T142" s="879"/>
      <c r="U142" s="858"/>
      <c r="V142" s="859"/>
      <c r="W142" s="583"/>
      <c r="X142" s="879">
        <f>State!X142</f>
        <v>0</v>
      </c>
      <c r="Y142" s="858"/>
      <c r="Z142" s="859"/>
      <c r="AA142" s="583">
        <f t="shared" si="33"/>
        <v>0</v>
      </c>
      <c r="AB142" s="523">
        <f t="shared" si="12"/>
        <v>0</v>
      </c>
      <c r="AC142" s="858"/>
      <c r="AD142" s="14" t="b">
        <f t="shared" si="31"/>
        <v>1</v>
      </c>
      <c r="AE142" s="14" t="b">
        <f t="shared" si="32"/>
        <v>1</v>
      </c>
    </row>
    <row r="143" spans="1:31">
      <c r="A143" s="1001"/>
      <c r="B143" s="1002" t="s">
        <v>269</v>
      </c>
      <c r="C143" s="1002">
        <v>0</v>
      </c>
      <c r="D143" s="1003">
        <v>0</v>
      </c>
      <c r="E143" s="1002">
        <f>E110+E142</f>
        <v>0</v>
      </c>
      <c r="F143" s="1003">
        <f>F110+F142</f>
        <v>0</v>
      </c>
      <c r="G143" s="1002"/>
      <c r="H143" s="1002"/>
      <c r="I143" s="1002"/>
      <c r="J143" s="1003"/>
      <c r="K143" s="1002">
        <f t="shared" ref="K143:N143" si="34">K110+K142</f>
        <v>0</v>
      </c>
      <c r="L143" s="1003">
        <f t="shared" si="34"/>
        <v>0</v>
      </c>
      <c r="M143" s="1002">
        <f t="shared" si="34"/>
        <v>0</v>
      </c>
      <c r="N143" s="1002">
        <f t="shared" si="34"/>
        <v>0</v>
      </c>
      <c r="O143" s="1006"/>
      <c r="P143" s="1002"/>
      <c r="Q143" s="1003"/>
      <c r="R143" s="1002"/>
      <c r="S143" s="1003"/>
      <c r="T143" s="1007"/>
      <c r="U143" s="1002"/>
      <c r="V143" s="1003"/>
      <c r="W143" s="1002"/>
      <c r="X143" s="1007"/>
      <c r="Y143" s="1002"/>
      <c r="Z143" s="1003"/>
      <c r="AA143" s="1002"/>
      <c r="AB143" s="1003"/>
      <c r="AC143" s="1002"/>
      <c r="AE143" s="14" t="b">
        <f t="shared" si="32"/>
        <v>1</v>
      </c>
    </row>
    <row r="144" spans="1:31">
      <c r="A144" s="860">
        <v>4</v>
      </c>
      <c r="B144" s="858" t="s">
        <v>23</v>
      </c>
      <c r="C144" s="858">
        <v>0</v>
      </c>
      <c r="D144" s="859">
        <v>0</v>
      </c>
      <c r="E144" s="858"/>
      <c r="F144" s="859"/>
      <c r="G144" s="858"/>
      <c r="H144" s="858"/>
      <c r="I144" s="863"/>
      <c r="J144" s="862"/>
      <c r="K144" s="858"/>
      <c r="L144" s="859"/>
      <c r="M144" s="858"/>
      <c r="N144" s="858"/>
      <c r="O144" s="864">
        <f>State!O144</f>
        <v>0</v>
      </c>
      <c r="P144" s="858"/>
      <c r="Q144" s="859"/>
      <c r="R144" s="583"/>
      <c r="S144" s="523">
        <f t="shared" si="11"/>
        <v>0</v>
      </c>
      <c r="T144" s="879"/>
      <c r="U144" s="858"/>
      <c r="V144" s="859"/>
      <c r="W144" s="583"/>
      <c r="X144" s="879">
        <f>State!X144</f>
        <v>0</v>
      </c>
      <c r="Y144" s="858"/>
      <c r="Z144" s="859"/>
      <c r="AA144" s="583"/>
      <c r="AB144" s="523">
        <f t="shared" ref="AB144:AB207" si="35">Z144+U144</f>
        <v>0</v>
      </c>
      <c r="AC144" s="858"/>
      <c r="AD144" s="14" t="b">
        <f t="shared" si="31"/>
        <v>1</v>
      </c>
      <c r="AE144" s="14" t="b">
        <f t="shared" si="32"/>
        <v>1</v>
      </c>
    </row>
    <row r="145" spans="1:31">
      <c r="A145" s="857">
        <v>4.01</v>
      </c>
      <c r="B145" s="861" t="s">
        <v>24</v>
      </c>
      <c r="C145" s="861">
        <v>0</v>
      </c>
      <c r="D145" s="862">
        <v>0</v>
      </c>
      <c r="E145" s="861"/>
      <c r="F145" s="862"/>
      <c r="G145" s="861"/>
      <c r="H145" s="861"/>
      <c r="I145" s="863"/>
      <c r="J145" s="862"/>
      <c r="K145" s="861"/>
      <c r="L145" s="862"/>
      <c r="M145" s="861"/>
      <c r="N145" s="861"/>
      <c r="O145" s="864">
        <f>State!O145</f>
        <v>0.03</v>
      </c>
      <c r="P145" s="861"/>
      <c r="Q145" s="862"/>
      <c r="R145" s="583"/>
      <c r="S145" s="523">
        <f t="shared" si="11"/>
        <v>0</v>
      </c>
      <c r="T145" s="879"/>
      <c r="U145" s="861"/>
      <c r="V145" s="862"/>
      <c r="W145" s="583"/>
      <c r="X145" s="879">
        <f>State!X145</f>
        <v>0.03</v>
      </c>
      <c r="Y145" s="861"/>
      <c r="Z145" s="862"/>
      <c r="AA145" s="583"/>
      <c r="AB145" s="523">
        <f t="shared" si="35"/>
        <v>0</v>
      </c>
      <c r="AC145" s="861"/>
      <c r="AD145" s="14" t="b">
        <f t="shared" si="31"/>
        <v>1</v>
      </c>
      <c r="AE145" s="14" t="b">
        <f t="shared" si="32"/>
        <v>1</v>
      </c>
    </row>
    <row r="146" spans="1:31">
      <c r="A146" s="857">
        <v>4.0199999999999996</v>
      </c>
      <c r="B146" s="861" t="s">
        <v>25</v>
      </c>
      <c r="C146" s="861">
        <v>0</v>
      </c>
      <c r="D146" s="862">
        <v>0</v>
      </c>
      <c r="E146" s="861"/>
      <c r="F146" s="862"/>
      <c r="G146" s="861"/>
      <c r="H146" s="861"/>
      <c r="I146" s="863"/>
      <c r="J146" s="862"/>
      <c r="K146" s="861"/>
      <c r="L146" s="862"/>
      <c r="M146" s="861"/>
      <c r="N146" s="861"/>
      <c r="O146" s="864">
        <f>State!O146</f>
        <v>0.03</v>
      </c>
      <c r="P146" s="861"/>
      <c r="Q146" s="862"/>
      <c r="R146" s="583"/>
      <c r="S146" s="523">
        <f t="shared" ref="S146:S209" si="36">Q146+L146</f>
        <v>0</v>
      </c>
      <c r="T146" s="879"/>
      <c r="U146" s="861"/>
      <c r="V146" s="862"/>
      <c r="W146" s="583"/>
      <c r="X146" s="879">
        <f>State!X146</f>
        <v>0.03</v>
      </c>
      <c r="Y146" s="861"/>
      <c r="Z146" s="862"/>
      <c r="AA146" s="583"/>
      <c r="AB146" s="523">
        <f t="shared" si="35"/>
        <v>0</v>
      </c>
      <c r="AC146" s="861"/>
      <c r="AD146" s="14" t="b">
        <f t="shared" si="31"/>
        <v>1</v>
      </c>
      <c r="AE146" s="14" t="b">
        <f t="shared" si="32"/>
        <v>1</v>
      </c>
    </row>
    <row r="147" spans="1:31">
      <c r="A147" s="1001"/>
      <c r="B147" s="1043" t="s">
        <v>16</v>
      </c>
      <c r="C147" s="1043">
        <v>0</v>
      </c>
      <c r="D147" s="1044">
        <v>0</v>
      </c>
      <c r="E147" s="1043"/>
      <c r="F147" s="1044"/>
      <c r="G147" s="1043"/>
      <c r="H147" s="1043"/>
      <c r="I147" s="1004"/>
      <c r="J147" s="1005"/>
      <c r="K147" s="1043"/>
      <c r="L147" s="1044"/>
      <c r="M147" s="1043"/>
      <c r="N147" s="1043"/>
      <c r="O147" s="1006">
        <f>State!O147</f>
        <v>0</v>
      </c>
      <c r="P147" s="1043"/>
      <c r="Q147" s="1044"/>
      <c r="R147" s="990"/>
      <c r="S147" s="991">
        <f t="shared" si="36"/>
        <v>0</v>
      </c>
      <c r="T147" s="1007"/>
      <c r="U147" s="1043"/>
      <c r="V147" s="1044"/>
      <c r="W147" s="990"/>
      <c r="X147" s="1007">
        <f>State!X147</f>
        <v>0</v>
      </c>
      <c r="Y147" s="1043"/>
      <c r="Z147" s="1044"/>
      <c r="AA147" s="990"/>
      <c r="AB147" s="991">
        <f t="shared" si="35"/>
        <v>0</v>
      </c>
      <c r="AC147" s="1043"/>
      <c r="AD147" s="14" t="b">
        <f t="shared" si="31"/>
        <v>1</v>
      </c>
      <c r="AE147" s="14" t="b">
        <f t="shared" si="32"/>
        <v>1</v>
      </c>
    </row>
    <row r="148" spans="1:31" ht="63">
      <c r="A148" s="860">
        <v>5</v>
      </c>
      <c r="B148" s="858" t="s">
        <v>310</v>
      </c>
      <c r="C148" s="858">
        <v>0</v>
      </c>
      <c r="D148" s="859">
        <v>0</v>
      </c>
      <c r="E148" s="858"/>
      <c r="F148" s="859"/>
      <c r="G148" s="858"/>
      <c r="H148" s="858"/>
      <c r="I148" s="863"/>
      <c r="J148" s="862"/>
      <c r="K148" s="858"/>
      <c r="L148" s="859"/>
      <c r="M148" s="858"/>
      <c r="N148" s="858"/>
      <c r="O148" s="864">
        <f>State!O148</f>
        <v>0</v>
      </c>
      <c r="P148" s="858"/>
      <c r="Q148" s="859"/>
      <c r="R148" s="583">
        <f t="shared" ref="R148" si="37">P148</f>
        <v>0</v>
      </c>
      <c r="S148" s="523">
        <f t="shared" si="36"/>
        <v>0</v>
      </c>
      <c r="T148" s="879"/>
      <c r="U148" s="858"/>
      <c r="V148" s="859"/>
      <c r="W148" s="583"/>
      <c r="X148" s="879">
        <f>State!X148</f>
        <v>0</v>
      </c>
      <c r="Y148" s="858"/>
      <c r="Z148" s="859"/>
      <c r="AA148" s="583">
        <f t="shared" ref="AA148" si="38">Y148</f>
        <v>0</v>
      </c>
      <c r="AB148" s="523">
        <f t="shared" si="35"/>
        <v>0</v>
      </c>
      <c r="AC148" s="858"/>
      <c r="AD148" s="14" t="b">
        <f t="shared" si="31"/>
        <v>1</v>
      </c>
      <c r="AE148" s="14" t="b">
        <f t="shared" si="32"/>
        <v>1</v>
      </c>
    </row>
    <row r="149" spans="1:31">
      <c r="A149" s="1054"/>
      <c r="B149" s="1055" t="s">
        <v>36</v>
      </c>
      <c r="C149" s="1055">
        <v>0</v>
      </c>
      <c r="D149" s="1056">
        <v>0</v>
      </c>
      <c r="E149" s="1055"/>
      <c r="F149" s="1056"/>
      <c r="G149" s="1055"/>
      <c r="H149" s="1055"/>
      <c r="I149" s="1004"/>
      <c r="J149" s="1005"/>
      <c r="K149" s="1055"/>
      <c r="L149" s="1056"/>
      <c r="M149" s="1055"/>
      <c r="N149" s="1055"/>
      <c r="O149" s="1006">
        <f>State!O149</f>
        <v>0</v>
      </c>
      <c r="P149" s="1055"/>
      <c r="Q149" s="1056"/>
      <c r="R149" s="990">
        <f t="shared" ref="R149:R207" si="39">P149+K149</f>
        <v>0</v>
      </c>
      <c r="S149" s="991">
        <f t="shared" si="36"/>
        <v>0</v>
      </c>
      <c r="T149" s="1007"/>
      <c r="U149" s="1055"/>
      <c r="V149" s="1056"/>
      <c r="W149" s="990"/>
      <c r="X149" s="1007">
        <f>State!X149</f>
        <v>0</v>
      </c>
      <c r="Y149" s="1055"/>
      <c r="Z149" s="1056"/>
      <c r="AA149" s="990">
        <f t="shared" ref="AA149:AA151" si="40">Y149+T149</f>
        <v>0</v>
      </c>
      <c r="AB149" s="991">
        <f t="shared" si="35"/>
        <v>0</v>
      </c>
      <c r="AC149" s="1055"/>
      <c r="AD149" s="14" t="b">
        <f t="shared" si="31"/>
        <v>1</v>
      </c>
      <c r="AE149" s="14" t="b">
        <f t="shared" si="32"/>
        <v>1</v>
      </c>
    </row>
    <row r="150" spans="1:31" ht="31.5">
      <c r="A150" s="860">
        <f>+A148+1</f>
        <v>6</v>
      </c>
      <c r="B150" s="858" t="s">
        <v>26</v>
      </c>
      <c r="C150" s="858">
        <v>0</v>
      </c>
      <c r="D150" s="859">
        <v>0</v>
      </c>
      <c r="E150" s="858"/>
      <c r="F150" s="859"/>
      <c r="G150" s="858"/>
      <c r="H150" s="858"/>
      <c r="I150" s="863"/>
      <c r="J150" s="862"/>
      <c r="K150" s="858"/>
      <c r="L150" s="859"/>
      <c r="M150" s="858"/>
      <c r="N150" s="858"/>
      <c r="O150" s="864">
        <f>State!O150</f>
        <v>0</v>
      </c>
      <c r="P150" s="858"/>
      <c r="Q150" s="859"/>
      <c r="R150" s="583">
        <f t="shared" si="39"/>
        <v>0</v>
      </c>
      <c r="S150" s="523">
        <f t="shared" si="36"/>
        <v>0</v>
      </c>
      <c r="T150" s="879"/>
      <c r="U150" s="858"/>
      <c r="V150" s="859"/>
      <c r="W150" s="583"/>
      <c r="X150" s="879">
        <f>State!X150</f>
        <v>0</v>
      </c>
      <c r="Y150" s="858"/>
      <c r="Z150" s="859"/>
      <c r="AA150" s="583">
        <f t="shared" si="40"/>
        <v>0</v>
      </c>
      <c r="AB150" s="523">
        <f t="shared" si="35"/>
        <v>0</v>
      </c>
      <c r="AC150" s="858"/>
      <c r="AD150" s="14" t="b">
        <f t="shared" si="31"/>
        <v>1</v>
      </c>
      <c r="AE150" s="14" t="b">
        <f t="shared" si="32"/>
        <v>1</v>
      </c>
    </row>
    <row r="151" spans="1:31">
      <c r="A151" s="857">
        <v>6.01</v>
      </c>
      <c r="B151" s="675" t="s">
        <v>27</v>
      </c>
      <c r="C151" s="675">
        <v>0</v>
      </c>
      <c r="D151" s="676">
        <v>0</v>
      </c>
      <c r="E151" s="675"/>
      <c r="F151" s="676"/>
      <c r="G151" s="675"/>
      <c r="H151" s="675"/>
      <c r="I151" s="863"/>
      <c r="J151" s="862"/>
      <c r="K151" s="675"/>
      <c r="L151" s="676"/>
      <c r="M151" s="675"/>
      <c r="N151" s="675"/>
      <c r="O151" s="864">
        <f>State!O151</f>
        <v>0</v>
      </c>
      <c r="P151" s="675"/>
      <c r="Q151" s="676"/>
      <c r="R151" s="583">
        <f t="shared" si="39"/>
        <v>0</v>
      </c>
      <c r="S151" s="523">
        <f t="shared" si="36"/>
        <v>0</v>
      </c>
      <c r="T151" s="879"/>
      <c r="U151" s="675"/>
      <c r="V151" s="676"/>
      <c r="W151" s="583"/>
      <c r="X151" s="879">
        <f>State!X151</f>
        <v>0</v>
      </c>
      <c r="Y151" s="675"/>
      <c r="Z151" s="676"/>
      <c r="AA151" s="583">
        <f t="shared" si="40"/>
        <v>0</v>
      </c>
      <c r="AB151" s="523">
        <f t="shared" si="35"/>
        <v>0</v>
      </c>
      <c r="AC151" s="675"/>
      <c r="AD151" s="14" t="b">
        <f t="shared" si="31"/>
        <v>1</v>
      </c>
      <c r="AE151" s="14" t="b">
        <f t="shared" si="32"/>
        <v>1</v>
      </c>
    </row>
    <row r="152" spans="1:31">
      <c r="A152" s="857"/>
      <c r="B152" s="861" t="s">
        <v>28</v>
      </c>
      <c r="C152" s="861">
        <v>0</v>
      </c>
      <c r="D152" s="862">
        <v>0</v>
      </c>
      <c r="E152" s="861"/>
      <c r="F152" s="862"/>
      <c r="G152" s="861"/>
      <c r="H152" s="861"/>
      <c r="I152" s="863"/>
      <c r="J152" s="862"/>
      <c r="K152" s="861"/>
      <c r="L152" s="862"/>
      <c r="M152" s="861"/>
      <c r="N152" s="861"/>
      <c r="O152" s="864">
        <f>State!O152</f>
        <v>0.02</v>
      </c>
      <c r="P152" s="861"/>
      <c r="Q152" s="862"/>
      <c r="R152" s="583">
        <f t="shared" ref="R152:R155" si="41">P152</f>
        <v>0</v>
      </c>
      <c r="S152" s="523">
        <f t="shared" si="36"/>
        <v>0</v>
      </c>
      <c r="T152" s="879"/>
      <c r="U152" s="861"/>
      <c r="V152" s="862"/>
      <c r="W152" s="583"/>
      <c r="X152" s="879">
        <f>State!X152</f>
        <v>0.02</v>
      </c>
      <c r="Y152" s="861"/>
      <c r="Z152" s="862"/>
      <c r="AA152" s="583">
        <f t="shared" ref="AA152:AA155" si="42">Y152</f>
        <v>0</v>
      </c>
      <c r="AB152" s="523">
        <f t="shared" si="35"/>
        <v>0</v>
      </c>
      <c r="AC152" s="861"/>
      <c r="AD152" s="14" t="b">
        <f t="shared" si="31"/>
        <v>1</v>
      </c>
      <c r="AE152" s="14" t="b">
        <f t="shared" si="32"/>
        <v>1</v>
      </c>
    </row>
    <row r="153" spans="1:31">
      <c r="A153" s="857"/>
      <c r="B153" s="861" t="s">
        <v>29</v>
      </c>
      <c r="C153" s="861">
        <v>0</v>
      </c>
      <c r="D153" s="862">
        <v>0</v>
      </c>
      <c r="E153" s="861"/>
      <c r="F153" s="862"/>
      <c r="G153" s="861"/>
      <c r="H153" s="861"/>
      <c r="I153" s="863"/>
      <c r="J153" s="862"/>
      <c r="K153" s="861"/>
      <c r="L153" s="862"/>
      <c r="M153" s="861"/>
      <c r="N153" s="861"/>
      <c r="O153" s="864">
        <f>State!O153</f>
        <v>0.15</v>
      </c>
      <c r="P153" s="861"/>
      <c r="Q153" s="862"/>
      <c r="R153" s="583">
        <f t="shared" si="41"/>
        <v>0</v>
      </c>
      <c r="S153" s="523">
        <f t="shared" si="36"/>
        <v>0</v>
      </c>
      <c r="T153" s="879"/>
      <c r="U153" s="861"/>
      <c r="V153" s="862"/>
      <c r="W153" s="583"/>
      <c r="X153" s="879">
        <f>State!X153</f>
        <v>0.15</v>
      </c>
      <c r="Y153" s="861"/>
      <c r="Z153" s="862"/>
      <c r="AA153" s="583">
        <f t="shared" si="42"/>
        <v>0</v>
      </c>
      <c r="AB153" s="523">
        <f t="shared" si="35"/>
        <v>0</v>
      </c>
      <c r="AC153" s="861"/>
      <c r="AD153" s="14" t="b">
        <f t="shared" si="31"/>
        <v>1</v>
      </c>
      <c r="AE153" s="14" t="b">
        <f t="shared" si="32"/>
        <v>1</v>
      </c>
    </row>
    <row r="154" spans="1:31">
      <c r="A154" s="857"/>
      <c r="B154" s="861" t="s">
        <v>30</v>
      </c>
      <c r="C154" s="861">
        <v>0</v>
      </c>
      <c r="D154" s="862">
        <v>0</v>
      </c>
      <c r="E154" s="861"/>
      <c r="F154" s="862"/>
      <c r="G154" s="861"/>
      <c r="H154" s="861"/>
      <c r="I154" s="863"/>
      <c r="J154" s="862"/>
      <c r="K154" s="861"/>
      <c r="L154" s="862"/>
      <c r="M154" s="861"/>
      <c r="N154" s="861"/>
      <c r="O154" s="864">
        <f>State!O154</f>
        <v>0.1</v>
      </c>
      <c r="P154" s="861"/>
      <c r="Q154" s="862"/>
      <c r="R154" s="583">
        <f t="shared" si="41"/>
        <v>0</v>
      </c>
      <c r="S154" s="523">
        <f t="shared" si="36"/>
        <v>0</v>
      </c>
      <c r="T154" s="879"/>
      <c r="U154" s="861"/>
      <c r="V154" s="862"/>
      <c r="W154" s="583"/>
      <c r="X154" s="879">
        <f>State!X154</f>
        <v>0.1</v>
      </c>
      <c r="Y154" s="861"/>
      <c r="Z154" s="862"/>
      <c r="AA154" s="583">
        <f t="shared" si="42"/>
        <v>0</v>
      </c>
      <c r="AB154" s="523">
        <f t="shared" si="35"/>
        <v>0</v>
      </c>
      <c r="AC154" s="861"/>
      <c r="AD154" s="14" t="b">
        <f t="shared" si="31"/>
        <v>1</v>
      </c>
      <c r="AE154" s="14" t="b">
        <f t="shared" si="32"/>
        <v>1</v>
      </c>
    </row>
    <row r="155" spans="1:31">
      <c r="A155" s="857"/>
      <c r="B155" s="861" t="s">
        <v>31</v>
      </c>
      <c r="C155" s="861">
        <v>0</v>
      </c>
      <c r="D155" s="862">
        <v>0</v>
      </c>
      <c r="E155" s="861"/>
      <c r="F155" s="862"/>
      <c r="G155" s="861"/>
      <c r="H155" s="861"/>
      <c r="I155" s="863"/>
      <c r="J155" s="862"/>
      <c r="K155" s="861"/>
      <c r="L155" s="862"/>
      <c r="M155" s="861"/>
      <c r="N155" s="861"/>
      <c r="O155" s="864">
        <f>State!O155</f>
        <v>0.05</v>
      </c>
      <c r="P155" s="861"/>
      <c r="Q155" s="862"/>
      <c r="R155" s="583">
        <f t="shared" si="41"/>
        <v>0</v>
      </c>
      <c r="S155" s="523">
        <f t="shared" si="36"/>
        <v>0</v>
      </c>
      <c r="T155" s="879"/>
      <c r="U155" s="861"/>
      <c r="V155" s="862"/>
      <c r="W155" s="583"/>
      <c r="X155" s="879">
        <f>State!X155</f>
        <v>0.05</v>
      </c>
      <c r="Y155" s="861"/>
      <c r="Z155" s="862"/>
      <c r="AA155" s="583">
        <f t="shared" si="42"/>
        <v>0</v>
      </c>
      <c r="AB155" s="523">
        <f t="shared" si="35"/>
        <v>0</v>
      </c>
      <c r="AC155" s="861"/>
      <c r="AD155" s="14" t="b">
        <f t="shared" si="31"/>
        <v>1</v>
      </c>
      <c r="AE155" s="14" t="b">
        <f t="shared" si="32"/>
        <v>1</v>
      </c>
    </row>
    <row r="156" spans="1:31">
      <c r="A156" s="947"/>
      <c r="B156" s="966" t="s">
        <v>16</v>
      </c>
      <c r="C156" s="966">
        <v>0</v>
      </c>
      <c r="D156" s="967">
        <v>0</v>
      </c>
      <c r="E156" s="966"/>
      <c r="F156" s="967"/>
      <c r="G156" s="966"/>
      <c r="H156" s="966"/>
      <c r="I156" s="950"/>
      <c r="J156" s="951"/>
      <c r="K156" s="966"/>
      <c r="L156" s="967"/>
      <c r="M156" s="966"/>
      <c r="N156" s="966"/>
      <c r="O156" s="952">
        <f>State!O156</f>
        <v>0</v>
      </c>
      <c r="P156" s="966"/>
      <c r="Q156" s="967"/>
      <c r="R156" s="935">
        <f t="shared" si="39"/>
        <v>0</v>
      </c>
      <c r="S156" s="936">
        <f t="shared" si="36"/>
        <v>0</v>
      </c>
      <c r="T156" s="953"/>
      <c r="U156" s="966"/>
      <c r="V156" s="967"/>
      <c r="W156" s="935"/>
      <c r="X156" s="953">
        <f>State!X156</f>
        <v>0</v>
      </c>
      <c r="Y156" s="966"/>
      <c r="Z156" s="967"/>
      <c r="AA156" s="935">
        <f t="shared" ref="AA156:AA157" si="43">Y156+T156</f>
        <v>0</v>
      </c>
      <c r="AB156" s="936">
        <f t="shared" si="35"/>
        <v>0</v>
      </c>
      <c r="AC156" s="966"/>
      <c r="AD156" s="14" t="b">
        <f t="shared" si="31"/>
        <v>1</v>
      </c>
      <c r="AE156" s="14" t="b">
        <f t="shared" si="32"/>
        <v>1</v>
      </c>
    </row>
    <row r="157" spans="1:31">
      <c r="A157" s="857">
        <f>+A151+0.01</f>
        <v>6.02</v>
      </c>
      <c r="B157" s="858" t="s">
        <v>32</v>
      </c>
      <c r="C157" s="858">
        <v>0</v>
      </c>
      <c r="D157" s="859">
        <v>0</v>
      </c>
      <c r="E157" s="858"/>
      <c r="F157" s="859"/>
      <c r="G157" s="858"/>
      <c r="H157" s="858"/>
      <c r="I157" s="863"/>
      <c r="J157" s="862"/>
      <c r="K157" s="858"/>
      <c r="L157" s="859"/>
      <c r="M157" s="858"/>
      <c r="N157" s="858"/>
      <c r="O157" s="864">
        <f>State!O157</f>
        <v>0</v>
      </c>
      <c r="P157" s="858"/>
      <c r="Q157" s="859"/>
      <c r="R157" s="583">
        <f t="shared" si="39"/>
        <v>0</v>
      </c>
      <c r="S157" s="523">
        <f t="shared" si="36"/>
        <v>0</v>
      </c>
      <c r="T157" s="879"/>
      <c r="U157" s="858"/>
      <c r="V157" s="859"/>
      <c r="W157" s="583"/>
      <c r="X157" s="879">
        <f>State!X157</f>
        <v>0</v>
      </c>
      <c r="Y157" s="858"/>
      <c r="Z157" s="859"/>
      <c r="AA157" s="583">
        <f t="shared" si="43"/>
        <v>0</v>
      </c>
      <c r="AB157" s="523">
        <f t="shared" si="35"/>
        <v>0</v>
      </c>
      <c r="AC157" s="858"/>
      <c r="AD157" s="14" t="b">
        <f t="shared" si="31"/>
        <v>1</v>
      </c>
      <c r="AE157" s="14" t="b">
        <f t="shared" si="32"/>
        <v>1</v>
      </c>
    </row>
    <row r="158" spans="1:31">
      <c r="A158" s="857"/>
      <c r="B158" s="861" t="s">
        <v>28</v>
      </c>
      <c r="C158" s="861">
        <v>0</v>
      </c>
      <c r="D158" s="862">
        <v>0</v>
      </c>
      <c r="E158" s="861"/>
      <c r="F158" s="862"/>
      <c r="G158" s="861"/>
      <c r="H158" s="861"/>
      <c r="I158" s="863"/>
      <c r="J158" s="862"/>
      <c r="K158" s="861"/>
      <c r="L158" s="862"/>
      <c r="M158" s="861"/>
      <c r="N158" s="861"/>
      <c r="O158" s="864">
        <f>State!O158</f>
        <v>0.2</v>
      </c>
      <c r="P158" s="861"/>
      <c r="Q158" s="862"/>
      <c r="R158" s="583">
        <f t="shared" ref="R158:R161" si="44">P158</f>
        <v>0</v>
      </c>
      <c r="S158" s="523">
        <f t="shared" si="36"/>
        <v>0</v>
      </c>
      <c r="T158" s="879"/>
      <c r="U158" s="861"/>
      <c r="V158" s="862"/>
      <c r="W158" s="583"/>
      <c r="X158" s="879">
        <f>State!X158</f>
        <v>0.2</v>
      </c>
      <c r="Y158" s="861"/>
      <c r="Z158" s="862"/>
      <c r="AA158" s="583">
        <f t="shared" ref="AA158:AA161" si="45">Y158</f>
        <v>0</v>
      </c>
      <c r="AB158" s="523">
        <f t="shared" si="35"/>
        <v>0</v>
      </c>
      <c r="AC158" s="861"/>
      <c r="AD158" s="14" t="b">
        <f t="shared" si="31"/>
        <v>1</v>
      </c>
      <c r="AE158" s="14" t="b">
        <f t="shared" si="32"/>
        <v>1</v>
      </c>
    </row>
    <row r="159" spans="1:31">
      <c r="A159" s="857"/>
      <c r="B159" s="861" t="s">
        <v>29</v>
      </c>
      <c r="C159" s="861">
        <v>0</v>
      </c>
      <c r="D159" s="862">
        <v>0</v>
      </c>
      <c r="E159" s="861"/>
      <c r="F159" s="862"/>
      <c r="G159" s="861"/>
      <c r="H159" s="861"/>
      <c r="I159" s="863"/>
      <c r="J159" s="862"/>
      <c r="K159" s="861"/>
      <c r="L159" s="862"/>
      <c r="M159" s="861"/>
      <c r="N159" s="861"/>
      <c r="O159" s="864">
        <f>State!O159</f>
        <v>0.15</v>
      </c>
      <c r="P159" s="861"/>
      <c r="Q159" s="862"/>
      <c r="R159" s="583">
        <f t="shared" si="44"/>
        <v>0</v>
      </c>
      <c r="S159" s="523">
        <f t="shared" si="36"/>
        <v>0</v>
      </c>
      <c r="T159" s="879"/>
      <c r="U159" s="861"/>
      <c r="V159" s="862"/>
      <c r="W159" s="583"/>
      <c r="X159" s="879">
        <f>State!X159</f>
        <v>0.15</v>
      </c>
      <c r="Y159" s="861"/>
      <c r="Z159" s="862"/>
      <c r="AA159" s="583">
        <f t="shared" si="45"/>
        <v>0</v>
      </c>
      <c r="AB159" s="523">
        <f t="shared" si="35"/>
        <v>0</v>
      </c>
      <c r="AC159" s="861"/>
      <c r="AD159" s="14" t="b">
        <f t="shared" si="31"/>
        <v>1</v>
      </c>
      <c r="AE159" s="14" t="b">
        <f t="shared" si="32"/>
        <v>1</v>
      </c>
    </row>
    <row r="160" spans="1:31">
      <c r="A160" s="857"/>
      <c r="B160" s="861" t="s">
        <v>30</v>
      </c>
      <c r="C160" s="861">
        <v>0</v>
      </c>
      <c r="D160" s="862">
        <v>0</v>
      </c>
      <c r="E160" s="861"/>
      <c r="F160" s="862"/>
      <c r="G160" s="861"/>
      <c r="H160" s="861"/>
      <c r="I160" s="863"/>
      <c r="J160" s="862"/>
      <c r="K160" s="861"/>
      <c r="L160" s="862"/>
      <c r="M160" s="861"/>
      <c r="N160" s="861"/>
      <c r="O160" s="864">
        <f>State!O160</f>
        <v>0.1</v>
      </c>
      <c r="P160" s="861"/>
      <c r="Q160" s="862"/>
      <c r="R160" s="583">
        <f t="shared" si="44"/>
        <v>0</v>
      </c>
      <c r="S160" s="523">
        <f t="shared" si="36"/>
        <v>0</v>
      </c>
      <c r="T160" s="879"/>
      <c r="U160" s="861"/>
      <c r="V160" s="862"/>
      <c r="W160" s="583"/>
      <c r="X160" s="879">
        <f>State!X160</f>
        <v>0.1</v>
      </c>
      <c r="Y160" s="861"/>
      <c r="Z160" s="862"/>
      <c r="AA160" s="583">
        <f t="shared" si="45"/>
        <v>0</v>
      </c>
      <c r="AB160" s="523">
        <f t="shared" si="35"/>
        <v>0</v>
      </c>
      <c r="AC160" s="861"/>
      <c r="AD160" s="14" t="b">
        <f t="shared" si="31"/>
        <v>1</v>
      </c>
      <c r="AE160" s="14" t="b">
        <f t="shared" si="32"/>
        <v>1</v>
      </c>
    </row>
    <row r="161" spans="1:31">
      <c r="A161" s="857"/>
      <c r="B161" s="861" t="s">
        <v>31</v>
      </c>
      <c r="C161" s="861">
        <v>0</v>
      </c>
      <c r="D161" s="862">
        <v>0</v>
      </c>
      <c r="E161" s="861"/>
      <c r="F161" s="862"/>
      <c r="G161" s="861"/>
      <c r="H161" s="861"/>
      <c r="I161" s="863"/>
      <c r="J161" s="862"/>
      <c r="K161" s="861"/>
      <c r="L161" s="862"/>
      <c r="M161" s="861"/>
      <c r="N161" s="861"/>
      <c r="O161" s="864">
        <f>State!O161</f>
        <v>0.05</v>
      </c>
      <c r="P161" s="861"/>
      <c r="Q161" s="862"/>
      <c r="R161" s="583">
        <f t="shared" si="44"/>
        <v>0</v>
      </c>
      <c r="S161" s="523">
        <f t="shared" si="36"/>
        <v>0</v>
      </c>
      <c r="T161" s="879"/>
      <c r="U161" s="861"/>
      <c r="V161" s="862"/>
      <c r="W161" s="583"/>
      <c r="X161" s="879">
        <f>State!X161</f>
        <v>0.05</v>
      </c>
      <c r="Y161" s="861"/>
      <c r="Z161" s="862"/>
      <c r="AA161" s="583">
        <f t="shared" si="45"/>
        <v>0</v>
      </c>
      <c r="AB161" s="523">
        <f t="shared" si="35"/>
        <v>0</v>
      </c>
      <c r="AC161" s="861"/>
      <c r="AD161" s="14" t="b">
        <f t="shared" si="31"/>
        <v>1</v>
      </c>
      <c r="AE161" s="14" t="b">
        <f t="shared" si="32"/>
        <v>1</v>
      </c>
    </row>
    <row r="162" spans="1:31">
      <c r="A162" s="947"/>
      <c r="B162" s="966" t="s">
        <v>16</v>
      </c>
      <c r="C162" s="966">
        <v>0</v>
      </c>
      <c r="D162" s="967">
        <v>0</v>
      </c>
      <c r="E162" s="966"/>
      <c r="F162" s="967"/>
      <c r="G162" s="966"/>
      <c r="H162" s="966"/>
      <c r="I162" s="950"/>
      <c r="J162" s="951"/>
      <c r="K162" s="966"/>
      <c r="L162" s="967"/>
      <c r="M162" s="966"/>
      <c r="N162" s="966"/>
      <c r="O162" s="952">
        <f>State!O162</f>
        <v>0</v>
      </c>
      <c r="P162" s="966"/>
      <c r="Q162" s="967"/>
      <c r="R162" s="935">
        <f t="shared" si="39"/>
        <v>0</v>
      </c>
      <c r="S162" s="936">
        <f t="shared" si="36"/>
        <v>0</v>
      </c>
      <c r="T162" s="953"/>
      <c r="U162" s="966"/>
      <c r="V162" s="967"/>
      <c r="W162" s="935"/>
      <c r="X162" s="953">
        <f>State!X162</f>
        <v>0</v>
      </c>
      <c r="Y162" s="966"/>
      <c r="Z162" s="967"/>
      <c r="AA162" s="935">
        <f t="shared" ref="AA162:AA163" si="46">Y162+T162</f>
        <v>0</v>
      </c>
      <c r="AB162" s="936">
        <f t="shared" si="35"/>
        <v>0</v>
      </c>
      <c r="AC162" s="966"/>
      <c r="AD162" s="14" t="b">
        <f t="shared" si="31"/>
        <v>1</v>
      </c>
      <c r="AE162" s="14" t="b">
        <f t="shared" si="32"/>
        <v>1</v>
      </c>
    </row>
    <row r="163" spans="1:31">
      <c r="A163" s="857">
        <v>6.03</v>
      </c>
      <c r="B163" s="858" t="s">
        <v>33</v>
      </c>
      <c r="C163" s="858">
        <v>0</v>
      </c>
      <c r="D163" s="859">
        <v>0</v>
      </c>
      <c r="E163" s="858"/>
      <c r="F163" s="859"/>
      <c r="G163" s="858"/>
      <c r="H163" s="858"/>
      <c r="I163" s="863"/>
      <c r="J163" s="862"/>
      <c r="K163" s="858"/>
      <c r="L163" s="859"/>
      <c r="M163" s="858"/>
      <c r="N163" s="858"/>
      <c r="O163" s="864">
        <f>State!O163</f>
        <v>0</v>
      </c>
      <c r="P163" s="858"/>
      <c r="Q163" s="859"/>
      <c r="R163" s="583">
        <f t="shared" si="39"/>
        <v>0</v>
      </c>
      <c r="S163" s="523">
        <f t="shared" si="36"/>
        <v>0</v>
      </c>
      <c r="T163" s="879"/>
      <c r="U163" s="858"/>
      <c r="V163" s="859"/>
      <c r="W163" s="583"/>
      <c r="X163" s="879">
        <f>State!X163</f>
        <v>0</v>
      </c>
      <c r="Y163" s="858"/>
      <c r="Z163" s="859"/>
      <c r="AA163" s="583">
        <f t="shared" si="46"/>
        <v>0</v>
      </c>
      <c r="AB163" s="523">
        <f t="shared" si="35"/>
        <v>0</v>
      </c>
      <c r="AC163" s="858"/>
      <c r="AD163" s="14" t="b">
        <f t="shared" si="31"/>
        <v>1</v>
      </c>
      <c r="AE163" s="14" t="b">
        <f t="shared" si="32"/>
        <v>1</v>
      </c>
    </row>
    <row r="164" spans="1:31">
      <c r="A164" s="857"/>
      <c r="B164" s="861" t="s">
        <v>28</v>
      </c>
      <c r="C164" s="744">
        <v>157</v>
      </c>
      <c r="D164" s="662">
        <v>1.57</v>
      </c>
      <c r="E164" s="744">
        <v>157</v>
      </c>
      <c r="F164" s="662">
        <v>1.57</v>
      </c>
      <c r="G164" s="625">
        <f>C164/E164</f>
        <v>1</v>
      </c>
      <c r="H164" s="625">
        <f>D164/F164</f>
        <v>1</v>
      </c>
      <c r="I164" s="863"/>
      <c r="J164" s="862"/>
      <c r="K164" s="861"/>
      <c r="L164" s="862"/>
      <c r="M164" s="861"/>
      <c r="N164" s="861"/>
      <c r="O164" s="864">
        <f>State!O164</f>
        <v>0.01</v>
      </c>
      <c r="P164" s="744">
        <v>81</v>
      </c>
      <c r="Q164" s="662">
        <f>P164*O164</f>
        <v>0.81</v>
      </c>
      <c r="R164" s="583">
        <f t="shared" ref="R164:R167" si="47">P164</f>
        <v>81</v>
      </c>
      <c r="S164" s="523">
        <f t="shared" si="36"/>
        <v>0.81</v>
      </c>
      <c r="T164" s="879"/>
      <c r="U164" s="744"/>
      <c r="V164" s="662"/>
      <c r="W164" s="583"/>
      <c r="X164" s="879">
        <f>O164</f>
        <v>0.01</v>
      </c>
      <c r="Y164" s="744">
        <v>81</v>
      </c>
      <c r="Z164" s="662">
        <f>Y164*X164</f>
        <v>0.81</v>
      </c>
      <c r="AA164" s="583">
        <f t="shared" ref="AA164:AA167" si="48">Y164</f>
        <v>81</v>
      </c>
      <c r="AB164" s="523">
        <f t="shared" si="35"/>
        <v>0.81</v>
      </c>
      <c r="AC164" s="861"/>
      <c r="AD164" s="14" t="b">
        <f t="shared" si="31"/>
        <v>1</v>
      </c>
      <c r="AE164" s="14" t="b">
        <f t="shared" si="32"/>
        <v>1</v>
      </c>
    </row>
    <row r="165" spans="1:31">
      <c r="A165" s="857"/>
      <c r="B165" s="861" t="s">
        <v>29</v>
      </c>
      <c r="C165" s="744">
        <v>0</v>
      </c>
      <c r="D165" s="662">
        <v>0</v>
      </c>
      <c r="E165" s="744">
        <v>0</v>
      </c>
      <c r="F165" s="662">
        <v>0</v>
      </c>
      <c r="G165" s="625"/>
      <c r="H165" s="625"/>
      <c r="I165" s="863"/>
      <c r="J165" s="862"/>
      <c r="K165" s="861"/>
      <c r="L165" s="862"/>
      <c r="M165" s="861"/>
      <c r="N165" s="861"/>
      <c r="O165" s="864">
        <f>State!O165</f>
        <v>4.4999999999999998E-2</v>
      </c>
      <c r="P165" s="861"/>
      <c r="Q165" s="862"/>
      <c r="R165" s="583">
        <f t="shared" si="47"/>
        <v>0</v>
      </c>
      <c r="S165" s="523">
        <f t="shared" si="36"/>
        <v>0</v>
      </c>
      <c r="T165" s="879"/>
      <c r="U165" s="861"/>
      <c r="V165" s="862"/>
      <c r="W165" s="583"/>
      <c r="X165" s="879">
        <f>State!X165</f>
        <v>4.4999999999999998E-2</v>
      </c>
      <c r="Y165" s="861"/>
      <c r="Z165" s="862"/>
      <c r="AA165" s="583">
        <f t="shared" si="48"/>
        <v>0</v>
      </c>
      <c r="AB165" s="523">
        <f t="shared" si="35"/>
        <v>0</v>
      </c>
      <c r="AC165" s="861"/>
      <c r="AD165" s="14" t="b">
        <f t="shared" si="31"/>
        <v>1</v>
      </c>
      <c r="AE165" s="14" t="b">
        <f t="shared" si="32"/>
        <v>1</v>
      </c>
    </row>
    <row r="166" spans="1:31">
      <c r="A166" s="857"/>
      <c r="B166" s="861" t="s">
        <v>30</v>
      </c>
      <c r="C166" s="744">
        <v>0</v>
      </c>
      <c r="D166" s="662">
        <v>0</v>
      </c>
      <c r="E166" s="744">
        <v>0</v>
      </c>
      <c r="F166" s="662">
        <v>0</v>
      </c>
      <c r="G166" s="625"/>
      <c r="H166" s="625"/>
      <c r="I166" s="863"/>
      <c r="J166" s="862"/>
      <c r="K166" s="861"/>
      <c r="L166" s="862"/>
      <c r="M166" s="861"/>
      <c r="N166" s="861"/>
      <c r="O166" s="864">
        <f>State!O166</f>
        <v>0.03</v>
      </c>
      <c r="P166" s="861"/>
      <c r="Q166" s="862"/>
      <c r="R166" s="583">
        <f t="shared" si="47"/>
        <v>0</v>
      </c>
      <c r="S166" s="523">
        <f t="shared" si="36"/>
        <v>0</v>
      </c>
      <c r="T166" s="879"/>
      <c r="U166" s="861"/>
      <c r="V166" s="862"/>
      <c r="W166" s="583"/>
      <c r="X166" s="879">
        <f>State!X166</f>
        <v>0.03</v>
      </c>
      <c r="Y166" s="861"/>
      <c r="Z166" s="862"/>
      <c r="AA166" s="583">
        <f t="shared" si="48"/>
        <v>0</v>
      </c>
      <c r="AB166" s="523">
        <f t="shared" si="35"/>
        <v>0</v>
      </c>
      <c r="AC166" s="861"/>
      <c r="AD166" s="14" t="b">
        <f t="shared" si="31"/>
        <v>1</v>
      </c>
      <c r="AE166" s="14" t="b">
        <f t="shared" si="32"/>
        <v>1</v>
      </c>
    </row>
    <row r="167" spans="1:31">
      <c r="A167" s="857"/>
      <c r="B167" s="861" t="s">
        <v>31</v>
      </c>
      <c r="C167" s="744">
        <v>0</v>
      </c>
      <c r="D167" s="662">
        <v>0</v>
      </c>
      <c r="E167" s="744">
        <v>0</v>
      </c>
      <c r="F167" s="662">
        <v>0</v>
      </c>
      <c r="G167" s="625"/>
      <c r="H167" s="625"/>
      <c r="I167" s="863"/>
      <c r="J167" s="862"/>
      <c r="K167" s="861"/>
      <c r="L167" s="862"/>
      <c r="M167" s="861"/>
      <c r="N167" s="861"/>
      <c r="O167" s="864">
        <f>State!O167</f>
        <v>1.4999999999999999E-2</v>
      </c>
      <c r="P167" s="861"/>
      <c r="Q167" s="862"/>
      <c r="R167" s="583">
        <f t="shared" si="47"/>
        <v>0</v>
      </c>
      <c r="S167" s="523">
        <f t="shared" si="36"/>
        <v>0</v>
      </c>
      <c r="T167" s="879"/>
      <c r="U167" s="861"/>
      <c r="V167" s="862"/>
      <c r="W167" s="583"/>
      <c r="X167" s="879">
        <f>State!X167</f>
        <v>1.4999999999999999E-2</v>
      </c>
      <c r="Y167" s="861"/>
      <c r="Z167" s="862"/>
      <c r="AA167" s="583">
        <f t="shared" si="48"/>
        <v>0</v>
      </c>
      <c r="AB167" s="523">
        <f t="shared" si="35"/>
        <v>0</v>
      </c>
      <c r="AC167" s="861"/>
      <c r="AD167" s="14" t="b">
        <f t="shared" si="31"/>
        <v>1</v>
      </c>
      <c r="AE167" s="14" t="b">
        <f t="shared" si="32"/>
        <v>1</v>
      </c>
    </row>
    <row r="168" spans="1:31">
      <c r="A168" s="947"/>
      <c r="B168" s="966" t="s">
        <v>16</v>
      </c>
      <c r="C168" s="966">
        <f>SUM(C164:C167)</f>
        <v>157</v>
      </c>
      <c r="D168" s="966">
        <f t="shared" ref="D168:F168" si="49">SUM(D164:D167)</f>
        <v>1.57</v>
      </c>
      <c r="E168" s="966">
        <f t="shared" si="49"/>
        <v>157</v>
      </c>
      <c r="F168" s="966">
        <f t="shared" si="49"/>
        <v>1.57</v>
      </c>
      <c r="G168" s="1067">
        <f t="shared" ref="G168:G212" si="50">C168/E168</f>
        <v>1</v>
      </c>
      <c r="H168" s="1067">
        <f t="shared" ref="H168:H212" si="51">D168/F168</f>
        <v>1</v>
      </c>
      <c r="I168" s="966"/>
      <c r="J168" s="967"/>
      <c r="K168" s="966"/>
      <c r="L168" s="967"/>
      <c r="M168" s="966"/>
      <c r="N168" s="966"/>
      <c r="O168" s="952">
        <f>State!O168</f>
        <v>0</v>
      </c>
      <c r="P168" s="966">
        <f>SUM(P164:P167)</f>
        <v>81</v>
      </c>
      <c r="Q168" s="966">
        <f t="shared" ref="Q168:S168" si="52">SUM(Q164:Q167)</f>
        <v>0.81</v>
      </c>
      <c r="R168" s="966">
        <f t="shared" si="52"/>
        <v>81</v>
      </c>
      <c r="S168" s="966">
        <f t="shared" si="52"/>
        <v>0.81</v>
      </c>
      <c r="T168" s="966">
        <f t="shared" ref="T168" si="53">SUM(T164:T167)</f>
        <v>0</v>
      </c>
      <c r="U168" s="966">
        <f t="shared" ref="U168" si="54">SUM(U164:U167)</f>
        <v>0</v>
      </c>
      <c r="V168" s="966">
        <f t="shared" ref="V168" si="55">SUM(V164:V167)</f>
        <v>0</v>
      </c>
      <c r="W168" s="935"/>
      <c r="X168" s="953">
        <f>State!X168</f>
        <v>0</v>
      </c>
      <c r="Y168" s="966">
        <f t="shared" ref="Y168" si="56">SUM(Y164:Y167)</f>
        <v>81</v>
      </c>
      <c r="Z168" s="966">
        <f t="shared" ref="Z168" si="57">SUM(Z164:Z167)</f>
        <v>0.81</v>
      </c>
      <c r="AA168" s="966">
        <f t="shared" ref="AA168" si="58">SUM(AA164:AA167)</f>
        <v>81</v>
      </c>
      <c r="AB168" s="966">
        <f t="shared" ref="AB168" si="59">SUM(AB164:AB167)</f>
        <v>0.81</v>
      </c>
      <c r="AC168" s="966"/>
      <c r="AE168" s="14" t="b">
        <f t="shared" si="32"/>
        <v>1</v>
      </c>
    </row>
    <row r="169" spans="1:31">
      <c r="A169" s="857">
        <v>6.04</v>
      </c>
      <c r="B169" s="858" t="s">
        <v>34</v>
      </c>
      <c r="C169" s="858">
        <v>0</v>
      </c>
      <c r="D169" s="859">
        <v>0</v>
      </c>
      <c r="E169" s="858">
        <v>0</v>
      </c>
      <c r="F169" s="859">
        <v>0</v>
      </c>
      <c r="G169" s="625"/>
      <c r="H169" s="625"/>
      <c r="I169" s="863"/>
      <c r="J169" s="862"/>
      <c r="K169" s="858"/>
      <c r="L169" s="859"/>
      <c r="M169" s="858"/>
      <c r="N169" s="858"/>
      <c r="O169" s="864">
        <f>State!O169</f>
        <v>0</v>
      </c>
      <c r="P169" s="858"/>
      <c r="Q169" s="859"/>
      <c r="R169" s="583">
        <f t="shared" si="39"/>
        <v>0</v>
      </c>
      <c r="S169" s="523">
        <f t="shared" si="36"/>
        <v>0</v>
      </c>
      <c r="T169" s="879"/>
      <c r="U169" s="858"/>
      <c r="V169" s="859"/>
      <c r="W169" s="583"/>
      <c r="X169" s="879">
        <f>State!X169</f>
        <v>0</v>
      </c>
      <c r="Y169" s="858"/>
      <c r="Z169" s="859"/>
      <c r="AA169" s="583">
        <f t="shared" ref="AA169" si="60">Y169+T169</f>
        <v>0</v>
      </c>
      <c r="AB169" s="523">
        <f t="shared" si="35"/>
        <v>0</v>
      </c>
      <c r="AC169" s="858"/>
      <c r="AD169" s="14" t="b">
        <f t="shared" si="31"/>
        <v>1</v>
      </c>
      <c r="AE169" s="14" t="b">
        <f t="shared" si="32"/>
        <v>1</v>
      </c>
    </row>
    <row r="170" spans="1:31">
      <c r="A170" s="857"/>
      <c r="B170" s="861" t="s">
        <v>28</v>
      </c>
      <c r="C170" s="861">
        <v>0</v>
      </c>
      <c r="D170" s="862">
        <v>0</v>
      </c>
      <c r="E170" s="861">
        <v>0</v>
      </c>
      <c r="F170" s="862">
        <v>0</v>
      </c>
      <c r="G170" s="625"/>
      <c r="H170" s="625"/>
      <c r="I170" s="863"/>
      <c r="J170" s="862"/>
      <c r="K170" s="861"/>
      <c r="L170" s="862"/>
      <c r="M170" s="861"/>
      <c r="N170" s="861"/>
      <c r="O170" s="864">
        <f>State!O170</f>
        <v>0.06</v>
      </c>
      <c r="P170" s="861"/>
      <c r="Q170" s="862"/>
      <c r="R170" s="583">
        <f t="shared" ref="R170:R173" si="61">P170</f>
        <v>0</v>
      </c>
      <c r="S170" s="523">
        <f t="shared" si="36"/>
        <v>0</v>
      </c>
      <c r="T170" s="879"/>
      <c r="U170" s="861"/>
      <c r="V170" s="862"/>
      <c r="W170" s="583"/>
      <c r="X170" s="879">
        <f>State!X170</f>
        <v>0.06</v>
      </c>
      <c r="Y170" s="861"/>
      <c r="Z170" s="862"/>
      <c r="AA170" s="583">
        <f t="shared" ref="AA170:AA173" si="62">Y170</f>
        <v>0</v>
      </c>
      <c r="AB170" s="523">
        <f t="shared" si="35"/>
        <v>0</v>
      </c>
      <c r="AC170" s="861"/>
      <c r="AD170" s="14" t="b">
        <f t="shared" si="31"/>
        <v>1</v>
      </c>
      <c r="AE170" s="14" t="b">
        <f t="shared" si="32"/>
        <v>1</v>
      </c>
    </row>
    <row r="171" spans="1:31">
      <c r="A171" s="857"/>
      <c r="B171" s="861" t="s">
        <v>29</v>
      </c>
      <c r="C171" s="861">
        <v>0</v>
      </c>
      <c r="D171" s="862">
        <v>0</v>
      </c>
      <c r="E171" s="861">
        <v>0</v>
      </c>
      <c r="F171" s="862">
        <v>0</v>
      </c>
      <c r="G171" s="625"/>
      <c r="H171" s="625"/>
      <c r="I171" s="863"/>
      <c r="J171" s="862"/>
      <c r="K171" s="861"/>
      <c r="L171" s="862"/>
      <c r="M171" s="861"/>
      <c r="N171" s="861"/>
      <c r="O171" s="864">
        <f>State!O171</f>
        <v>4.4999999999999998E-2</v>
      </c>
      <c r="P171" s="861"/>
      <c r="Q171" s="862"/>
      <c r="R171" s="583">
        <f t="shared" si="61"/>
        <v>0</v>
      </c>
      <c r="S171" s="523">
        <f t="shared" si="36"/>
        <v>0</v>
      </c>
      <c r="T171" s="879"/>
      <c r="U171" s="861"/>
      <c r="V171" s="862"/>
      <c r="W171" s="583"/>
      <c r="X171" s="879">
        <f>State!X171</f>
        <v>4.4999999999999998E-2</v>
      </c>
      <c r="Y171" s="861"/>
      <c r="Z171" s="862"/>
      <c r="AA171" s="583">
        <f t="shared" si="62"/>
        <v>0</v>
      </c>
      <c r="AB171" s="523">
        <f t="shared" si="35"/>
        <v>0</v>
      </c>
      <c r="AC171" s="861"/>
      <c r="AD171" s="14" t="b">
        <f t="shared" si="31"/>
        <v>1</v>
      </c>
      <c r="AE171" s="14" t="b">
        <f t="shared" si="32"/>
        <v>1</v>
      </c>
    </row>
    <row r="172" spans="1:31">
      <c r="A172" s="857"/>
      <c r="B172" s="861" t="s">
        <v>30</v>
      </c>
      <c r="C172" s="861">
        <v>0</v>
      </c>
      <c r="D172" s="862">
        <v>0</v>
      </c>
      <c r="E172" s="861">
        <v>0</v>
      </c>
      <c r="F172" s="862">
        <v>0</v>
      </c>
      <c r="G172" s="625"/>
      <c r="H172" s="625"/>
      <c r="I172" s="863"/>
      <c r="J172" s="862"/>
      <c r="K172" s="861"/>
      <c r="L172" s="862"/>
      <c r="M172" s="861"/>
      <c r="N172" s="861"/>
      <c r="O172" s="864">
        <f>State!O172</f>
        <v>0.03</v>
      </c>
      <c r="P172" s="861"/>
      <c r="Q172" s="862"/>
      <c r="R172" s="583">
        <f t="shared" si="61"/>
        <v>0</v>
      </c>
      <c r="S172" s="523">
        <f t="shared" si="36"/>
        <v>0</v>
      </c>
      <c r="T172" s="879"/>
      <c r="U172" s="861"/>
      <c r="V172" s="862"/>
      <c r="W172" s="583"/>
      <c r="X172" s="879">
        <f>State!X172</f>
        <v>0.03</v>
      </c>
      <c r="Y172" s="861"/>
      <c r="Z172" s="862"/>
      <c r="AA172" s="583">
        <f t="shared" si="62"/>
        <v>0</v>
      </c>
      <c r="AB172" s="523">
        <f t="shared" si="35"/>
        <v>0</v>
      </c>
      <c r="AC172" s="861"/>
      <c r="AD172" s="14" t="b">
        <f t="shared" si="31"/>
        <v>1</v>
      </c>
      <c r="AE172" s="14" t="b">
        <f t="shared" si="32"/>
        <v>1</v>
      </c>
    </row>
    <row r="173" spans="1:31">
      <c r="A173" s="857"/>
      <c r="B173" s="861" t="s">
        <v>31</v>
      </c>
      <c r="C173" s="861">
        <v>0</v>
      </c>
      <c r="D173" s="862">
        <v>0</v>
      </c>
      <c r="E173" s="861">
        <v>0</v>
      </c>
      <c r="F173" s="862">
        <v>0</v>
      </c>
      <c r="G173" s="625"/>
      <c r="H173" s="625"/>
      <c r="I173" s="863"/>
      <c r="J173" s="862"/>
      <c r="K173" s="861"/>
      <c r="L173" s="862"/>
      <c r="M173" s="861"/>
      <c r="N173" s="861"/>
      <c r="O173" s="864">
        <f>State!O173</f>
        <v>1.4999999999999999E-2</v>
      </c>
      <c r="P173" s="861"/>
      <c r="Q173" s="862"/>
      <c r="R173" s="583">
        <f t="shared" si="61"/>
        <v>0</v>
      </c>
      <c r="S173" s="523">
        <f t="shared" si="36"/>
        <v>0</v>
      </c>
      <c r="T173" s="879"/>
      <c r="U173" s="861"/>
      <c r="V173" s="862"/>
      <c r="W173" s="583"/>
      <c r="X173" s="879">
        <f>State!X173</f>
        <v>1.4999999999999999E-2</v>
      </c>
      <c r="Y173" s="861"/>
      <c r="Z173" s="862"/>
      <c r="AA173" s="583">
        <f t="shared" si="62"/>
        <v>0</v>
      </c>
      <c r="AB173" s="523">
        <f t="shared" si="35"/>
        <v>0</v>
      </c>
      <c r="AC173" s="861"/>
      <c r="AD173" s="14" t="b">
        <f t="shared" si="31"/>
        <v>1</v>
      </c>
      <c r="AE173" s="14" t="b">
        <f t="shared" si="32"/>
        <v>1</v>
      </c>
    </row>
    <row r="174" spans="1:31">
      <c r="A174" s="947"/>
      <c r="B174" s="966" t="s">
        <v>16</v>
      </c>
      <c r="C174" s="966">
        <v>0</v>
      </c>
      <c r="D174" s="967">
        <v>0</v>
      </c>
      <c r="E174" s="966">
        <v>0</v>
      </c>
      <c r="F174" s="967">
        <v>0</v>
      </c>
      <c r="G174" s="1067"/>
      <c r="H174" s="1067"/>
      <c r="I174" s="950"/>
      <c r="J174" s="951"/>
      <c r="K174" s="966"/>
      <c r="L174" s="967"/>
      <c r="M174" s="966"/>
      <c r="N174" s="966"/>
      <c r="O174" s="952">
        <f>State!O174</f>
        <v>0</v>
      </c>
      <c r="P174" s="966"/>
      <c r="Q174" s="967"/>
      <c r="R174" s="935">
        <f t="shared" si="39"/>
        <v>0</v>
      </c>
      <c r="S174" s="936">
        <f t="shared" si="36"/>
        <v>0</v>
      </c>
      <c r="T174" s="953"/>
      <c r="U174" s="966"/>
      <c r="V174" s="967"/>
      <c r="W174" s="935"/>
      <c r="X174" s="953">
        <f>State!X174</f>
        <v>0</v>
      </c>
      <c r="Y174" s="966"/>
      <c r="Z174" s="967"/>
      <c r="AA174" s="935">
        <f t="shared" ref="AA174:AA175" si="63">Y174+T174</f>
        <v>0</v>
      </c>
      <c r="AB174" s="936">
        <f t="shared" si="35"/>
        <v>0</v>
      </c>
      <c r="AC174" s="966"/>
      <c r="AD174" s="14" t="b">
        <f t="shared" si="31"/>
        <v>1</v>
      </c>
      <c r="AE174" s="14" t="b">
        <f t="shared" si="32"/>
        <v>1</v>
      </c>
    </row>
    <row r="175" spans="1:31">
      <c r="A175" s="857">
        <v>6.05</v>
      </c>
      <c r="B175" s="858" t="s">
        <v>35</v>
      </c>
      <c r="C175" s="858">
        <v>0</v>
      </c>
      <c r="D175" s="859">
        <v>0</v>
      </c>
      <c r="E175" s="858">
        <v>0</v>
      </c>
      <c r="F175" s="859">
        <v>0</v>
      </c>
      <c r="G175" s="625"/>
      <c r="H175" s="625"/>
      <c r="I175" s="863"/>
      <c r="J175" s="862"/>
      <c r="K175" s="858"/>
      <c r="L175" s="859"/>
      <c r="M175" s="858"/>
      <c r="N175" s="858"/>
      <c r="O175" s="864">
        <f>State!O175</f>
        <v>0</v>
      </c>
      <c r="P175" s="858"/>
      <c r="Q175" s="859"/>
      <c r="R175" s="583">
        <f t="shared" si="39"/>
        <v>0</v>
      </c>
      <c r="S175" s="523">
        <f t="shared" si="36"/>
        <v>0</v>
      </c>
      <c r="T175" s="879"/>
      <c r="U175" s="858"/>
      <c r="V175" s="859"/>
      <c r="W175" s="583"/>
      <c r="X175" s="879">
        <f>State!X175</f>
        <v>0</v>
      </c>
      <c r="Y175" s="858"/>
      <c r="Z175" s="859"/>
      <c r="AA175" s="583">
        <f t="shared" si="63"/>
        <v>0</v>
      </c>
      <c r="AB175" s="523">
        <f t="shared" si="35"/>
        <v>0</v>
      </c>
      <c r="AC175" s="858"/>
      <c r="AD175" s="14" t="b">
        <f t="shared" si="31"/>
        <v>1</v>
      </c>
      <c r="AE175" s="14" t="b">
        <f t="shared" si="32"/>
        <v>1</v>
      </c>
    </row>
    <row r="176" spans="1:31">
      <c r="A176" s="857"/>
      <c r="B176" s="861" t="s">
        <v>28</v>
      </c>
      <c r="C176" s="861">
        <v>0</v>
      </c>
      <c r="D176" s="862">
        <v>0</v>
      </c>
      <c r="E176" s="861">
        <v>0</v>
      </c>
      <c r="F176" s="862">
        <v>0</v>
      </c>
      <c r="G176" s="625"/>
      <c r="H176" s="625"/>
      <c r="I176" s="863"/>
      <c r="J176" s="862"/>
      <c r="K176" s="861"/>
      <c r="L176" s="862"/>
      <c r="M176" s="861"/>
      <c r="N176" s="861"/>
      <c r="O176" s="864">
        <f>State!O176</f>
        <v>0.06</v>
      </c>
      <c r="P176" s="861"/>
      <c r="Q176" s="862"/>
      <c r="R176" s="583">
        <f t="shared" ref="R176:R179" si="64">P176</f>
        <v>0</v>
      </c>
      <c r="S176" s="523">
        <f t="shared" si="36"/>
        <v>0</v>
      </c>
      <c r="T176" s="879"/>
      <c r="U176" s="861"/>
      <c r="V176" s="862"/>
      <c r="W176" s="583"/>
      <c r="X176" s="879">
        <f>State!X176</f>
        <v>0.06</v>
      </c>
      <c r="Y176" s="861"/>
      <c r="Z176" s="862"/>
      <c r="AA176" s="583">
        <f t="shared" ref="AA176:AA179" si="65">Y176</f>
        <v>0</v>
      </c>
      <c r="AB176" s="523">
        <f t="shared" si="35"/>
        <v>0</v>
      </c>
      <c r="AC176" s="861"/>
      <c r="AD176" s="14" t="b">
        <f t="shared" si="31"/>
        <v>1</v>
      </c>
      <c r="AE176" s="14" t="b">
        <f t="shared" si="32"/>
        <v>1</v>
      </c>
    </row>
    <row r="177" spans="1:31">
      <c r="A177" s="857"/>
      <c r="B177" s="861" t="s">
        <v>29</v>
      </c>
      <c r="C177" s="861">
        <v>0</v>
      </c>
      <c r="D177" s="862">
        <v>0</v>
      </c>
      <c r="E177" s="861">
        <v>0</v>
      </c>
      <c r="F177" s="862">
        <v>0</v>
      </c>
      <c r="G177" s="625"/>
      <c r="H177" s="625"/>
      <c r="I177" s="863"/>
      <c r="J177" s="862"/>
      <c r="K177" s="861"/>
      <c r="L177" s="862"/>
      <c r="M177" s="861"/>
      <c r="N177" s="861"/>
      <c r="O177" s="864">
        <f>State!O177</f>
        <v>4.4999999999999998E-2</v>
      </c>
      <c r="P177" s="861"/>
      <c r="Q177" s="862"/>
      <c r="R177" s="583">
        <f t="shared" si="64"/>
        <v>0</v>
      </c>
      <c r="S177" s="523">
        <f t="shared" si="36"/>
        <v>0</v>
      </c>
      <c r="T177" s="879"/>
      <c r="U177" s="861"/>
      <c r="V177" s="862"/>
      <c r="W177" s="583"/>
      <c r="X177" s="879">
        <f>State!X177</f>
        <v>4.4999999999999998E-2</v>
      </c>
      <c r="Y177" s="861"/>
      <c r="Z177" s="862"/>
      <c r="AA177" s="583">
        <f t="shared" si="65"/>
        <v>0</v>
      </c>
      <c r="AB177" s="523">
        <f t="shared" si="35"/>
        <v>0</v>
      </c>
      <c r="AC177" s="861"/>
      <c r="AD177" s="14" t="b">
        <f t="shared" si="31"/>
        <v>1</v>
      </c>
      <c r="AE177" s="14" t="b">
        <f t="shared" si="32"/>
        <v>1</v>
      </c>
    </row>
    <row r="178" spans="1:31">
      <c r="A178" s="857"/>
      <c r="B178" s="861" t="s">
        <v>30</v>
      </c>
      <c r="C178" s="861">
        <v>0</v>
      </c>
      <c r="D178" s="862">
        <v>0</v>
      </c>
      <c r="E178" s="861">
        <v>0</v>
      </c>
      <c r="F178" s="862">
        <v>0</v>
      </c>
      <c r="G178" s="625"/>
      <c r="H178" s="625"/>
      <c r="I178" s="863"/>
      <c r="J178" s="862"/>
      <c r="K178" s="861"/>
      <c r="L178" s="862"/>
      <c r="M178" s="861"/>
      <c r="N178" s="861"/>
      <c r="O178" s="864">
        <f>State!O178</f>
        <v>0.03</v>
      </c>
      <c r="P178" s="861"/>
      <c r="Q178" s="862"/>
      <c r="R178" s="583">
        <f t="shared" si="64"/>
        <v>0</v>
      </c>
      <c r="S178" s="523">
        <f t="shared" si="36"/>
        <v>0</v>
      </c>
      <c r="T178" s="879"/>
      <c r="U178" s="861"/>
      <c r="V178" s="862"/>
      <c r="W178" s="583"/>
      <c r="X178" s="879">
        <f>State!X178</f>
        <v>0.03</v>
      </c>
      <c r="Y178" s="861"/>
      <c r="Z178" s="862"/>
      <c r="AA178" s="583">
        <f t="shared" si="65"/>
        <v>0</v>
      </c>
      <c r="AB178" s="523">
        <f t="shared" si="35"/>
        <v>0</v>
      </c>
      <c r="AC178" s="861"/>
      <c r="AD178" s="14" t="b">
        <f t="shared" si="31"/>
        <v>1</v>
      </c>
      <c r="AE178" s="14" t="b">
        <f t="shared" si="32"/>
        <v>1</v>
      </c>
    </row>
    <row r="179" spans="1:31">
      <c r="A179" s="857"/>
      <c r="B179" s="861" t="s">
        <v>31</v>
      </c>
      <c r="C179" s="861">
        <v>0</v>
      </c>
      <c r="D179" s="862">
        <v>0</v>
      </c>
      <c r="E179" s="861">
        <v>0</v>
      </c>
      <c r="F179" s="862">
        <v>0</v>
      </c>
      <c r="G179" s="625"/>
      <c r="H179" s="625"/>
      <c r="I179" s="863"/>
      <c r="J179" s="862"/>
      <c r="K179" s="861"/>
      <c r="L179" s="862"/>
      <c r="M179" s="861"/>
      <c r="N179" s="861"/>
      <c r="O179" s="864">
        <f>State!O179</f>
        <v>1.4999999999999999E-2</v>
      </c>
      <c r="P179" s="861"/>
      <c r="Q179" s="862"/>
      <c r="R179" s="583">
        <f t="shared" si="64"/>
        <v>0</v>
      </c>
      <c r="S179" s="523">
        <f t="shared" si="36"/>
        <v>0</v>
      </c>
      <c r="T179" s="879"/>
      <c r="U179" s="861"/>
      <c r="V179" s="862"/>
      <c r="W179" s="583"/>
      <c r="X179" s="879">
        <f>State!X179</f>
        <v>1.4999999999999999E-2</v>
      </c>
      <c r="Y179" s="861"/>
      <c r="Z179" s="862"/>
      <c r="AA179" s="583">
        <f t="shared" si="65"/>
        <v>0</v>
      </c>
      <c r="AB179" s="523">
        <f t="shared" si="35"/>
        <v>0</v>
      </c>
      <c r="AC179" s="861"/>
      <c r="AD179" s="14" t="b">
        <f t="shared" si="31"/>
        <v>1</v>
      </c>
      <c r="AE179" s="14" t="b">
        <f t="shared" si="32"/>
        <v>1</v>
      </c>
    </row>
    <row r="180" spans="1:31">
      <c r="A180" s="947"/>
      <c r="B180" s="966" t="s">
        <v>36</v>
      </c>
      <c r="C180" s="966">
        <v>0</v>
      </c>
      <c r="D180" s="967">
        <v>0</v>
      </c>
      <c r="E180" s="966">
        <v>0</v>
      </c>
      <c r="F180" s="967">
        <v>0</v>
      </c>
      <c r="G180" s="1067"/>
      <c r="H180" s="1067"/>
      <c r="I180" s="950"/>
      <c r="J180" s="951"/>
      <c r="K180" s="966"/>
      <c r="L180" s="967"/>
      <c r="M180" s="966"/>
      <c r="N180" s="966"/>
      <c r="O180" s="952">
        <f>State!O180</f>
        <v>0</v>
      </c>
      <c r="P180" s="966"/>
      <c r="Q180" s="967"/>
      <c r="R180" s="935">
        <f t="shared" si="39"/>
        <v>0</v>
      </c>
      <c r="S180" s="936">
        <f t="shared" si="36"/>
        <v>0</v>
      </c>
      <c r="T180" s="953"/>
      <c r="U180" s="966"/>
      <c r="V180" s="967"/>
      <c r="W180" s="935"/>
      <c r="X180" s="953">
        <f>State!X180</f>
        <v>0</v>
      </c>
      <c r="Y180" s="966"/>
      <c r="Z180" s="967"/>
      <c r="AA180" s="935">
        <f t="shared" ref="AA180:AA181" si="66">Y180+T180</f>
        <v>0</v>
      </c>
      <c r="AB180" s="936">
        <f t="shared" si="35"/>
        <v>0</v>
      </c>
      <c r="AC180" s="966"/>
      <c r="AD180" s="14" t="b">
        <f t="shared" si="31"/>
        <v>1</v>
      </c>
      <c r="AE180" s="14" t="b">
        <f t="shared" si="32"/>
        <v>1</v>
      </c>
    </row>
    <row r="181" spans="1:31">
      <c r="A181" s="857">
        <v>6.06</v>
      </c>
      <c r="B181" s="858" t="s">
        <v>37</v>
      </c>
      <c r="C181" s="858">
        <v>0</v>
      </c>
      <c r="D181" s="859">
        <v>0</v>
      </c>
      <c r="E181" s="858">
        <v>0</v>
      </c>
      <c r="F181" s="859">
        <v>0</v>
      </c>
      <c r="G181" s="625"/>
      <c r="H181" s="625"/>
      <c r="I181" s="863"/>
      <c r="J181" s="862"/>
      <c r="K181" s="858"/>
      <c r="L181" s="859"/>
      <c r="M181" s="858"/>
      <c r="N181" s="858"/>
      <c r="O181" s="864">
        <f>State!O181</f>
        <v>0</v>
      </c>
      <c r="P181" s="858"/>
      <c r="Q181" s="859"/>
      <c r="R181" s="583">
        <f t="shared" si="39"/>
        <v>0</v>
      </c>
      <c r="S181" s="523">
        <f t="shared" si="36"/>
        <v>0</v>
      </c>
      <c r="T181" s="879"/>
      <c r="U181" s="858"/>
      <c r="V181" s="859"/>
      <c r="W181" s="583"/>
      <c r="X181" s="879">
        <f>State!X181</f>
        <v>0</v>
      </c>
      <c r="Y181" s="858"/>
      <c r="Z181" s="859"/>
      <c r="AA181" s="583">
        <f t="shared" si="66"/>
        <v>0</v>
      </c>
      <c r="AB181" s="523">
        <f t="shared" si="35"/>
        <v>0</v>
      </c>
      <c r="AC181" s="858"/>
      <c r="AD181" s="14" t="b">
        <f t="shared" si="31"/>
        <v>1</v>
      </c>
      <c r="AE181" s="14" t="b">
        <f t="shared" si="32"/>
        <v>1</v>
      </c>
    </row>
    <row r="182" spans="1:31">
      <c r="A182" s="857"/>
      <c r="B182" s="861" t="s">
        <v>28</v>
      </c>
      <c r="C182" s="861">
        <v>0</v>
      </c>
      <c r="D182" s="862">
        <v>0</v>
      </c>
      <c r="E182" s="861">
        <v>0</v>
      </c>
      <c r="F182" s="862">
        <v>0</v>
      </c>
      <c r="G182" s="625"/>
      <c r="H182" s="625"/>
      <c r="I182" s="863"/>
      <c r="J182" s="862"/>
      <c r="K182" s="861"/>
      <c r="L182" s="862"/>
      <c r="M182" s="861"/>
      <c r="N182" s="861"/>
      <c r="O182" s="864">
        <f>State!O182</f>
        <v>0.2</v>
      </c>
      <c r="P182" s="861"/>
      <c r="Q182" s="862"/>
      <c r="R182" s="583">
        <f t="shared" ref="R182:R185" si="67">P182</f>
        <v>0</v>
      </c>
      <c r="S182" s="523">
        <f t="shared" si="36"/>
        <v>0</v>
      </c>
      <c r="T182" s="879"/>
      <c r="U182" s="861"/>
      <c r="V182" s="862"/>
      <c r="W182" s="583"/>
      <c r="X182" s="879">
        <f>State!X182</f>
        <v>0.2</v>
      </c>
      <c r="Y182" s="861"/>
      <c r="Z182" s="862"/>
      <c r="AA182" s="583">
        <f t="shared" ref="AA182:AA185" si="68">Y182</f>
        <v>0</v>
      </c>
      <c r="AB182" s="523">
        <f t="shared" si="35"/>
        <v>0</v>
      </c>
      <c r="AC182" s="861"/>
      <c r="AD182" s="14" t="b">
        <f t="shared" si="31"/>
        <v>1</v>
      </c>
      <c r="AE182" s="14" t="b">
        <f t="shared" si="32"/>
        <v>1</v>
      </c>
    </row>
    <row r="183" spans="1:31">
      <c r="A183" s="857"/>
      <c r="B183" s="861" t="s">
        <v>29</v>
      </c>
      <c r="C183" s="861">
        <v>0</v>
      </c>
      <c r="D183" s="862">
        <v>0</v>
      </c>
      <c r="E183" s="861">
        <v>0</v>
      </c>
      <c r="F183" s="862">
        <v>0</v>
      </c>
      <c r="G183" s="625"/>
      <c r="H183" s="625"/>
      <c r="I183" s="863"/>
      <c r="J183" s="862"/>
      <c r="K183" s="861"/>
      <c r="L183" s="862"/>
      <c r="M183" s="861"/>
      <c r="N183" s="861"/>
      <c r="O183" s="864">
        <f>State!O183</f>
        <v>0.15</v>
      </c>
      <c r="P183" s="861"/>
      <c r="Q183" s="862"/>
      <c r="R183" s="583">
        <f t="shared" si="67"/>
        <v>0</v>
      </c>
      <c r="S183" s="523">
        <f t="shared" si="36"/>
        <v>0</v>
      </c>
      <c r="T183" s="879"/>
      <c r="U183" s="861"/>
      <c r="V183" s="862"/>
      <c r="W183" s="583"/>
      <c r="X183" s="879">
        <f>State!X183</f>
        <v>0.15</v>
      </c>
      <c r="Y183" s="861"/>
      <c r="Z183" s="862"/>
      <c r="AA183" s="583">
        <f t="shared" si="68"/>
        <v>0</v>
      </c>
      <c r="AB183" s="523">
        <f t="shared" si="35"/>
        <v>0</v>
      </c>
      <c r="AC183" s="861"/>
      <c r="AD183" s="14" t="b">
        <f t="shared" si="31"/>
        <v>1</v>
      </c>
      <c r="AE183" s="14" t="b">
        <f t="shared" si="32"/>
        <v>1</v>
      </c>
    </row>
    <row r="184" spans="1:31">
      <c r="A184" s="857"/>
      <c r="B184" s="861" t="s">
        <v>30</v>
      </c>
      <c r="C184" s="861">
        <v>0</v>
      </c>
      <c r="D184" s="862">
        <v>0</v>
      </c>
      <c r="E184" s="861">
        <v>0</v>
      </c>
      <c r="F184" s="862">
        <v>0</v>
      </c>
      <c r="G184" s="625"/>
      <c r="H184" s="625"/>
      <c r="I184" s="863"/>
      <c r="J184" s="862"/>
      <c r="K184" s="861"/>
      <c r="L184" s="862"/>
      <c r="M184" s="861"/>
      <c r="N184" s="861"/>
      <c r="O184" s="864">
        <f>State!O184</f>
        <v>0.1</v>
      </c>
      <c r="P184" s="861"/>
      <c r="Q184" s="862"/>
      <c r="R184" s="583">
        <f t="shared" si="67"/>
        <v>0</v>
      </c>
      <c r="S184" s="523">
        <f t="shared" si="36"/>
        <v>0</v>
      </c>
      <c r="T184" s="879"/>
      <c r="U184" s="861"/>
      <c r="V184" s="862"/>
      <c r="W184" s="583"/>
      <c r="X184" s="879">
        <f>State!X184</f>
        <v>0.1</v>
      </c>
      <c r="Y184" s="861"/>
      <c r="Z184" s="862"/>
      <c r="AA184" s="583">
        <f t="shared" si="68"/>
        <v>0</v>
      </c>
      <c r="AB184" s="523">
        <f t="shared" si="35"/>
        <v>0</v>
      </c>
      <c r="AC184" s="861"/>
      <c r="AD184" s="14" t="b">
        <f t="shared" si="31"/>
        <v>1</v>
      </c>
      <c r="AE184" s="14" t="b">
        <f t="shared" si="32"/>
        <v>1</v>
      </c>
    </row>
    <row r="185" spans="1:31">
      <c r="A185" s="857"/>
      <c r="B185" s="861" t="s">
        <v>31</v>
      </c>
      <c r="C185" s="861">
        <v>0</v>
      </c>
      <c r="D185" s="862">
        <v>0</v>
      </c>
      <c r="E185" s="861">
        <v>0</v>
      </c>
      <c r="F185" s="862">
        <v>0</v>
      </c>
      <c r="G185" s="625"/>
      <c r="H185" s="625"/>
      <c r="I185" s="863"/>
      <c r="J185" s="862"/>
      <c r="K185" s="861"/>
      <c r="L185" s="862"/>
      <c r="M185" s="861"/>
      <c r="N185" s="861"/>
      <c r="O185" s="864">
        <f>State!O185</f>
        <v>0.05</v>
      </c>
      <c r="P185" s="861"/>
      <c r="Q185" s="862"/>
      <c r="R185" s="583">
        <f t="shared" si="67"/>
        <v>0</v>
      </c>
      <c r="S185" s="523">
        <f t="shared" si="36"/>
        <v>0</v>
      </c>
      <c r="T185" s="879"/>
      <c r="U185" s="861"/>
      <c r="V185" s="862"/>
      <c r="W185" s="583"/>
      <c r="X185" s="879">
        <f>State!X185</f>
        <v>0.05</v>
      </c>
      <c r="Y185" s="861"/>
      <c r="Z185" s="862"/>
      <c r="AA185" s="583">
        <f t="shared" si="68"/>
        <v>0</v>
      </c>
      <c r="AB185" s="523">
        <f t="shared" si="35"/>
        <v>0</v>
      </c>
      <c r="AC185" s="861"/>
      <c r="AD185" s="14" t="b">
        <f t="shared" si="31"/>
        <v>1</v>
      </c>
      <c r="AE185" s="14" t="b">
        <f t="shared" si="32"/>
        <v>1</v>
      </c>
    </row>
    <row r="186" spans="1:31">
      <c r="A186" s="947"/>
      <c r="B186" s="966" t="s">
        <v>36</v>
      </c>
      <c r="C186" s="966">
        <v>0</v>
      </c>
      <c r="D186" s="967">
        <v>0</v>
      </c>
      <c r="E186" s="966">
        <v>0</v>
      </c>
      <c r="F186" s="967">
        <v>0</v>
      </c>
      <c r="G186" s="1067"/>
      <c r="H186" s="1067"/>
      <c r="I186" s="950"/>
      <c r="J186" s="951"/>
      <c r="K186" s="966"/>
      <c r="L186" s="967"/>
      <c r="M186" s="966"/>
      <c r="N186" s="966"/>
      <c r="O186" s="952">
        <f>State!O186</f>
        <v>0</v>
      </c>
      <c r="P186" s="966"/>
      <c r="Q186" s="967"/>
      <c r="R186" s="935">
        <f t="shared" si="39"/>
        <v>0</v>
      </c>
      <c r="S186" s="936">
        <f t="shared" si="36"/>
        <v>0</v>
      </c>
      <c r="T186" s="953"/>
      <c r="U186" s="966"/>
      <c r="V186" s="967"/>
      <c r="W186" s="935"/>
      <c r="X186" s="953">
        <f>State!X186</f>
        <v>0</v>
      </c>
      <c r="Y186" s="966"/>
      <c r="Z186" s="967"/>
      <c r="AA186" s="935">
        <f t="shared" ref="AA186:AA187" si="69">Y186+T186</f>
        <v>0</v>
      </c>
      <c r="AB186" s="936">
        <f t="shared" si="35"/>
        <v>0</v>
      </c>
      <c r="AC186" s="966"/>
      <c r="AD186" s="14" t="b">
        <f t="shared" si="31"/>
        <v>1</v>
      </c>
      <c r="AE186" s="14" t="b">
        <f t="shared" si="32"/>
        <v>1</v>
      </c>
    </row>
    <row r="187" spans="1:31">
      <c r="A187" s="857">
        <v>6.07</v>
      </c>
      <c r="B187" s="858" t="s">
        <v>240</v>
      </c>
      <c r="C187" s="858">
        <v>0</v>
      </c>
      <c r="D187" s="859">
        <v>0</v>
      </c>
      <c r="E187" s="858">
        <v>0</v>
      </c>
      <c r="F187" s="859">
        <v>0</v>
      </c>
      <c r="G187" s="625"/>
      <c r="H187" s="625"/>
      <c r="I187" s="863"/>
      <c r="J187" s="862"/>
      <c r="K187" s="858"/>
      <c r="L187" s="859"/>
      <c r="M187" s="858"/>
      <c r="N187" s="858"/>
      <c r="O187" s="864">
        <f>State!O187</f>
        <v>0</v>
      </c>
      <c r="P187" s="858"/>
      <c r="Q187" s="859"/>
      <c r="R187" s="583">
        <f t="shared" si="39"/>
        <v>0</v>
      </c>
      <c r="S187" s="523">
        <f t="shared" si="36"/>
        <v>0</v>
      </c>
      <c r="T187" s="879"/>
      <c r="U187" s="858"/>
      <c r="V187" s="859"/>
      <c r="W187" s="583"/>
      <c r="X187" s="879">
        <f>State!X187</f>
        <v>0</v>
      </c>
      <c r="Y187" s="858"/>
      <c r="Z187" s="859"/>
      <c r="AA187" s="583">
        <f t="shared" si="69"/>
        <v>0</v>
      </c>
      <c r="AB187" s="523">
        <f t="shared" si="35"/>
        <v>0</v>
      </c>
      <c r="AC187" s="858"/>
      <c r="AD187" s="14" t="b">
        <f t="shared" si="31"/>
        <v>1</v>
      </c>
      <c r="AE187" s="14" t="b">
        <f t="shared" si="32"/>
        <v>1</v>
      </c>
    </row>
    <row r="188" spans="1:31">
      <c r="A188" s="857"/>
      <c r="B188" s="861" t="s">
        <v>28</v>
      </c>
      <c r="C188" s="861">
        <v>0</v>
      </c>
      <c r="D188" s="862">
        <v>0</v>
      </c>
      <c r="E188" s="861">
        <v>0</v>
      </c>
      <c r="F188" s="862">
        <v>0</v>
      </c>
      <c r="G188" s="625"/>
      <c r="H188" s="625"/>
      <c r="I188" s="863"/>
      <c r="J188" s="862"/>
      <c r="K188" s="861"/>
      <c r="L188" s="862"/>
      <c r="M188" s="861"/>
      <c r="N188" s="861"/>
      <c r="O188" s="864">
        <f>State!O188</f>
        <v>0.06</v>
      </c>
      <c r="P188" s="861"/>
      <c r="Q188" s="862"/>
      <c r="R188" s="583">
        <f t="shared" ref="R188:R191" si="70">P188</f>
        <v>0</v>
      </c>
      <c r="S188" s="523">
        <f t="shared" si="36"/>
        <v>0</v>
      </c>
      <c r="T188" s="879"/>
      <c r="U188" s="861"/>
      <c r="V188" s="862"/>
      <c r="W188" s="583"/>
      <c r="X188" s="879">
        <f>State!X188</f>
        <v>0.06</v>
      </c>
      <c r="Y188" s="861"/>
      <c r="Z188" s="862"/>
      <c r="AA188" s="583">
        <f t="shared" ref="AA188:AA191" si="71">Y188</f>
        <v>0</v>
      </c>
      <c r="AB188" s="523">
        <f t="shared" si="35"/>
        <v>0</v>
      </c>
      <c r="AC188" s="861"/>
      <c r="AD188" s="14" t="b">
        <f t="shared" si="31"/>
        <v>1</v>
      </c>
      <c r="AE188" s="14" t="b">
        <f t="shared" si="32"/>
        <v>1</v>
      </c>
    </row>
    <row r="189" spans="1:31">
      <c r="A189" s="857"/>
      <c r="B189" s="861" t="s">
        <v>29</v>
      </c>
      <c r="C189" s="861">
        <v>0</v>
      </c>
      <c r="D189" s="862">
        <v>0</v>
      </c>
      <c r="E189" s="861">
        <v>0</v>
      </c>
      <c r="F189" s="862">
        <v>0</v>
      </c>
      <c r="G189" s="625"/>
      <c r="H189" s="625"/>
      <c r="I189" s="863"/>
      <c r="J189" s="862"/>
      <c r="K189" s="861"/>
      <c r="L189" s="862"/>
      <c r="M189" s="861"/>
      <c r="N189" s="861"/>
      <c r="O189" s="864">
        <f>State!O189</f>
        <v>4.4999999999999998E-2</v>
      </c>
      <c r="P189" s="861"/>
      <c r="Q189" s="862"/>
      <c r="R189" s="583">
        <f t="shared" si="70"/>
        <v>0</v>
      </c>
      <c r="S189" s="523">
        <f t="shared" si="36"/>
        <v>0</v>
      </c>
      <c r="T189" s="879"/>
      <c r="U189" s="861"/>
      <c r="V189" s="862"/>
      <c r="W189" s="583"/>
      <c r="X189" s="879">
        <f>State!X189</f>
        <v>4.4999999999999998E-2</v>
      </c>
      <c r="Y189" s="861"/>
      <c r="Z189" s="862"/>
      <c r="AA189" s="583">
        <f t="shared" si="71"/>
        <v>0</v>
      </c>
      <c r="AB189" s="523">
        <f t="shared" si="35"/>
        <v>0</v>
      </c>
      <c r="AC189" s="861"/>
      <c r="AD189" s="14" t="b">
        <f t="shared" si="31"/>
        <v>1</v>
      </c>
      <c r="AE189" s="14" t="b">
        <f t="shared" si="32"/>
        <v>1</v>
      </c>
    </row>
    <row r="190" spans="1:31">
      <c r="A190" s="857"/>
      <c r="B190" s="861" t="s">
        <v>30</v>
      </c>
      <c r="C190" s="861">
        <v>0</v>
      </c>
      <c r="D190" s="862">
        <v>0</v>
      </c>
      <c r="E190" s="861">
        <v>0</v>
      </c>
      <c r="F190" s="862">
        <v>0</v>
      </c>
      <c r="G190" s="625"/>
      <c r="H190" s="625"/>
      <c r="I190" s="863"/>
      <c r="J190" s="862"/>
      <c r="K190" s="861"/>
      <c r="L190" s="862"/>
      <c r="M190" s="861"/>
      <c r="N190" s="861"/>
      <c r="O190" s="864">
        <f>State!O190</f>
        <v>0.03</v>
      </c>
      <c r="P190" s="861"/>
      <c r="Q190" s="862"/>
      <c r="R190" s="583">
        <f t="shared" si="70"/>
        <v>0</v>
      </c>
      <c r="S190" s="523">
        <f t="shared" si="36"/>
        <v>0</v>
      </c>
      <c r="T190" s="879"/>
      <c r="U190" s="861"/>
      <c r="V190" s="862"/>
      <c r="W190" s="583"/>
      <c r="X190" s="879">
        <f>State!X190</f>
        <v>0.03</v>
      </c>
      <c r="Y190" s="861"/>
      <c r="Z190" s="862"/>
      <c r="AA190" s="583">
        <f t="shared" si="71"/>
        <v>0</v>
      </c>
      <c r="AB190" s="523">
        <f t="shared" si="35"/>
        <v>0</v>
      </c>
      <c r="AC190" s="861"/>
      <c r="AD190" s="14" t="b">
        <f t="shared" si="31"/>
        <v>1</v>
      </c>
      <c r="AE190" s="14" t="b">
        <f t="shared" si="32"/>
        <v>1</v>
      </c>
    </row>
    <row r="191" spans="1:31">
      <c r="A191" s="857"/>
      <c r="B191" s="861" t="s">
        <v>31</v>
      </c>
      <c r="C191" s="861">
        <v>0</v>
      </c>
      <c r="D191" s="862">
        <v>0</v>
      </c>
      <c r="E191" s="861">
        <v>0</v>
      </c>
      <c r="F191" s="862">
        <v>0</v>
      </c>
      <c r="G191" s="625"/>
      <c r="H191" s="625"/>
      <c r="I191" s="863"/>
      <c r="J191" s="862"/>
      <c r="K191" s="861"/>
      <c r="L191" s="862"/>
      <c r="M191" s="861"/>
      <c r="N191" s="861"/>
      <c r="O191" s="864">
        <f>State!O191</f>
        <v>1.4999999999999999E-2</v>
      </c>
      <c r="P191" s="861"/>
      <c r="Q191" s="862"/>
      <c r="R191" s="583">
        <f t="shared" si="70"/>
        <v>0</v>
      </c>
      <c r="S191" s="523">
        <f t="shared" si="36"/>
        <v>0</v>
      </c>
      <c r="T191" s="879"/>
      <c r="U191" s="861"/>
      <c r="V191" s="862"/>
      <c r="W191" s="583"/>
      <c r="X191" s="879">
        <f>State!X191</f>
        <v>1.4999999999999999E-2</v>
      </c>
      <c r="Y191" s="861"/>
      <c r="Z191" s="862"/>
      <c r="AA191" s="583">
        <f t="shared" si="71"/>
        <v>0</v>
      </c>
      <c r="AB191" s="523">
        <f t="shared" si="35"/>
        <v>0</v>
      </c>
      <c r="AC191" s="861"/>
      <c r="AD191" s="14" t="b">
        <f t="shared" si="31"/>
        <v>1</v>
      </c>
      <c r="AE191" s="14" t="b">
        <f t="shared" si="32"/>
        <v>1</v>
      </c>
    </row>
    <row r="192" spans="1:31">
      <c r="A192" s="947"/>
      <c r="B192" s="966" t="s">
        <v>36</v>
      </c>
      <c r="C192" s="966">
        <v>0</v>
      </c>
      <c r="D192" s="967">
        <v>0</v>
      </c>
      <c r="E192" s="966">
        <v>0</v>
      </c>
      <c r="F192" s="967">
        <v>0</v>
      </c>
      <c r="G192" s="1067"/>
      <c r="H192" s="1067"/>
      <c r="I192" s="950"/>
      <c r="J192" s="951"/>
      <c r="K192" s="966"/>
      <c r="L192" s="967"/>
      <c r="M192" s="966"/>
      <c r="N192" s="966"/>
      <c r="O192" s="952">
        <f>State!O192</f>
        <v>0</v>
      </c>
      <c r="P192" s="966"/>
      <c r="Q192" s="967"/>
      <c r="R192" s="935">
        <f t="shared" si="39"/>
        <v>0</v>
      </c>
      <c r="S192" s="936">
        <f t="shared" si="36"/>
        <v>0</v>
      </c>
      <c r="T192" s="953"/>
      <c r="U192" s="966"/>
      <c r="V192" s="967"/>
      <c r="W192" s="935"/>
      <c r="X192" s="953">
        <f>State!X192</f>
        <v>0</v>
      </c>
      <c r="Y192" s="966"/>
      <c r="Z192" s="967"/>
      <c r="AA192" s="935">
        <f t="shared" ref="AA192:AA196" si="72">Y192+T192</f>
        <v>0</v>
      </c>
      <c r="AB192" s="936">
        <f t="shared" si="35"/>
        <v>0</v>
      </c>
      <c r="AC192" s="966"/>
      <c r="AD192" s="14" t="b">
        <f t="shared" si="31"/>
        <v>1</v>
      </c>
      <c r="AE192" s="14" t="b">
        <f t="shared" si="32"/>
        <v>1</v>
      </c>
    </row>
    <row r="193" spans="1:31">
      <c r="A193" s="1001"/>
      <c r="B193" s="1043" t="s">
        <v>38</v>
      </c>
      <c r="C193" s="1043">
        <f>C156+C162+C168+C174+C180+C186+C192</f>
        <v>157</v>
      </c>
      <c r="D193" s="1043">
        <f t="shared" ref="D193:F193" si="73">D156+D162+D168+D174+D180+D186+D192</f>
        <v>1.57</v>
      </c>
      <c r="E193" s="1043">
        <f t="shared" si="73"/>
        <v>157</v>
      </c>
      <c r="F193" s="1043">
        <f t="shared" si="73"/>
        <v>1.57</v>
      </c>
      <c r="G193" s="1069">
        <f t="shared" si="50"/>
        <v>1</v>
      </c>
      <c r="H193" s="1069">
        <f t="shared" si="51"/>
        <v>1</v>
      </c>
      <c r="I193" s="1043"/>
      <c r="J193" s="1044"/>
      <c r="K193" s="1043"/>
      <c r="L193" s="1044"/>
      <c r="M193" s="1043"/>
      <c r="N193" s="1043"/>
      <c r="O193" s="1006">
        <f>State!O193</f>
        <v>0</v>
      </c>
      <c r="P193" s="1043">
        <f t="shared" ref="P193:S193" si="74">P156+P162+P168+P174+P180+P186+P192</f>
        <v>81</v>
      </c>
      <c r="Q193" s="1043">
        <f t="shared" si="74"/>
        <v>0.81</v>
      </c>
      <c r="R193" s="1043">
        <f t="shared" si="74"/>
        <v>81</v>
      </c>
      <c r="S193" s="1043">
        <f t="shared" si="74"/>
        <v>0.81</v>
      </c>
      <c r="T193" s="1007"/>
      <c r="U193" s="1043"/>
      <c r="V193" s="1044"/>
      <c r="W193" s="990"/>
      <c r="X193" s="1007">
        <f>State!X193</f>
        <v>0</v>
      </c>
      <c r="Y193" s="1043">
        <f t="shared" ref="Y193:AB193" si="75">Y156+Y162+Y168+Y174+Y180+Y186+Y192</f>
        <v>81</v>
      </c>
      <c r="Z193" s="1043">
        <f t="shared" si="75"/>
        <v>0.81</v>
      </c>
      <c r="AA193" s="1043">
        <f t="shared" si="75"/>
        <v>81</v>
      </c>
      <c r="AB193" s="1043">
        <f t="shared" si="75"/>
        <v>0.81</v>
      </c>
      <c r="AC193" s="1043"/>
      <c r="AE193" s="14" t="b">
        <f t="shared" si="32"/>
        <v>1</v>
      </c>
    </row>
    <row r="194" spans="1:31">
      <c r="A194" s="852" t="s">
        <v>39</v>
      </c>
      <c r="B194" s="858" t="s">
        <v>40</v>
      </c>
      <c r="C194" s="858">
        <v>0</v>
      </c>
      <c r="D194" s="859">
        <v>0</v>
      </c>
      <c r="E194" s="858">
        <v>0</v>
      </c>
      <c r="F194" s="859">
        <v>0</v>
      </c>
      <c r="G194" s="625"/>
      <c r="H194" s="625"/>
      <c r="I194" s="863"/>
      <c r="J194" s="862"/>
      <c r="K194" s="858"/>
      <c r="L194" s="859"/>
      <c r="M194" s="858"/>
      <c r="N194" s="858"/>
      <c r="O194" s="864">
        <f>State!O194</f>
        <v>0</v>
      </c>
      <c r="P194" s="858"/>
      <c r="Q194" s="859"/>
      <c r="R194" s="583">
        <f t="shared" si="39"/>
        <v>0</v>
      </c>
      <c r="S194" s="523">
        <f t="shared" si="36"/>
        <v>0</v>
      </c>
      <c r="T194" s="879"/>
      <c r="U194" s="858"/>
      <c r="V194" s="859"/>
      <c r="W194" s="583"/>
      <c r="X194" s="879">
        <f>State!X194</f>
        <v>0</v>
      </c>
      <c r="Y194" s="858"/>
      <c r="Z194" s="859"/>
      <c r="AA194" s="583">
        <f t="shared" si="72"/>
        <v>0</v>
      </c>
      <c r="AB194" s="523">
        <f t="shared" si="35"/>
        <v>0</v>
      </c>
      <c r="AC194" s="858"/>
      <c r="AD194" s="14" t="b">
        <f t="shared" si="31"/>
        <v>1</v>
      </c>
      <c r="AE194" s="14" t="b">
        <f t="shared" si="32"/>
        <v>1</v>
      </c>
    </row>
    <row r="195" spans="1:31">
      <c r="A195" s="860">
        <v>7</v>
      </c>
      <c r="B195" s="858" t="s">
        <v>255</v>
      </c>
      <c r="C195" s="858">
        <v>0</v>
      </c>
      <c r="D195" s="859">
        <v>0</v>
      </c>
      <c r="E195" s="858">
        <v>0</v>
      </c>
      <c r="F195" s="859">
        <v>0</v>
      </c>
      <c r="G195" s="625"/>
      <c r="H195" s="625"/>
      <c r="I195" s="863"/>
      <c r="J195" s="862"/>
      <c r="K195" s="858"/>
      <c r="L195" s="859"/>
      <c r="M195" s="858"/>
      <c r="N195" s="858"/>
      <c r="O195" s="864">
        <f>State!O195</f>
        <v>0</v>
      </c>
      <c r="P195" s="858"/>
      <c r="Q195" s="859"/>
      <c r="R195" s="583">
        <f t="shared" si="39"/>
        <v>0</v>
      </c>
      <c r="S195" s="523">
        <f t="shared" si="36"/>
        <v>0</v>
      </c>
      <c r="T195" s="879"/>
      <c r="U195" s="858"/>
      <c r="V195" s="859"/>
      <c r="W195" s="583"/>
      <c r="X195" s="879">
        <f>State!X195</f>
        <v>0</v>
      </c>
      <c r="Y195" s="858"/>
      <c r="Z195" s="859"/>
      <c r="AA195" s="583">
        <f t="shared" si="72"/>
        <v>0</v>
      </c>
      <c r="AB195" s="523">
        <f t="shared" si="35"/>
        <v>0</v>
      </c>
      <c r="AC195" s="858"/>
      <c r="AD195" s="14" t="b">
        <f t="shared" si="31"/>
        <v>1</v>
      </c>
      <c r="AE195" s="14" t="b">
        <f t="shared" si="32"/>
        <v>1</v>
      </c>
    </row>
    <row r="196" spans="1:31">
      <c r="A196" s="857">
        <v>7.01</v>
      </c>
      <c r="B196" s="861" t="s">
        <v>256</v>
      </c>
      <c r="C196" s="861">
        <v>0</v>
      </c>
      <c r="D196" s="862">
        <v>0</v>
      </c>
      <c r="E196" s="861">
        <v>0</v>
      </c>
      <c r="F196" s="862">
        <v>0</v>
      </c>
      <c r="G196" s="625"/>
      <c r="H196" s="625"/>
      <c r="I196" s="863"/>
      <c r="J196" s="862"/>
      <c r="K196" s="861"/>
      <c r="L196" s="862"/>
      <c r="M196" s="861"/>
      <c r="N196" s="861"/>
      <c r="O196" s="864">
        <f>State!O196</f>
        <v>0</v>
      </c>
      <c r="P196" s="861"/>
      <c r="Q196" s="862"/>
      <c r="R196" s="583">
        <f t="shared" si="39"/>
        <v>0</v>
      </c>
      <c r="S196" s="523">
        <f t="shared" si="36"/>
        <v>0</v>
      </c>
      <c r="T196" s="879"/>
      <c r="U196" s="861"/>
      <c r="V196" s="862"/>
      <c r="W196" s="583"/>
      <c r="X196" s="879">
        <f>State!X196</f>
        <v>0</v>
      </c>
      <c r="Y196" s="861"/>
      <c r="Z196" s="862"/>
      <c r="AA196" s="583">
        <f t="shared" si="72"/>
        <v>0</v>
      </c>
      <c r="AB196" s="523">
        <f t="shared" si="35"/>
        <v>0</v>
      </c>
      <c r="AC196" s="861"/>
      <c r="AD196" s="14" t="b">
        <f t="shared" si="31"/>
        <v>1</v>
      </c>
      <c r="AE196" s="14" t="b">
        <f t="shared" si="32"/>
        <v>1</v>
      </c>
    </row>
    <row r="197" spans="1:31">
      <c r="A197" s="857"/>
      <c r="B197" s="861" t="s">
        <v>41</v>
      </c>
      <c r="C197" s="744">
        <v>4488</v>
      </c>
      <c r="D197" s="662">
        <v>6.7320000000000002</v>
      </c>
      <c r="E197" s="744">
        <v>4488</v>
      </c>
      <c r="F197" s="662">
        <v>6.7320000000000002</v>
      </c>
      <c r="G197" s="625">
        <f t="shared" si="50"/>
        <v>1</v>
      </c>
      <c r="H197" s="625">
        <f t="shared" si="51"/>
        <v>1</v>
      </c>
      <c r="I197" s="863"/>
      <c r="J197" s="862"/>
      <c r="K197" s="861"/>
      <c r="L197" s="862"/>
      <c r="M197" s="861"/>
      <c r="N197" s="861"/>
      <c r="O197" s="864">
        <f>State!O197</f>
        <v>1.5E-3</v>
      </c>
      <c r="P197" s="744">
        <v>3907</v>
      </c>
      <c r="Q197" s="662">
        <f>P197*O197</f>
        <v>5.8605</v>
      </c>
      <c r="R197" s="583">
        <f t="shared" ref="R197:R205" si="76">P197</f>
        <v>3907</v>
      </c>
      <c r="S197" s="523">
        <f t="shared" si="36"/>
        <v>5.8605</v>
      </c>
      <c r="T197" s="897"/>
      <c r="U197" s="744"/>
      <c r="V197" s="662"/>
      <c r="W197" s="583"/>
      <c r="X197" s="864">
        <f>O197</f>
        <v>1.5E-3</v>
      </c>
      <c r="Y197" s="744">
        <v>3907</v>
      </c>
      <c r="Z197" s="662">
        <f>Y197*X197</f>
        <v>5.8605</v>
      </c>
      <c r="AA197" s="583">
        <f t="shared" ref="AA197:AA205" si="77">Y197</f>
        <v>3907</v>
      </c>
      <c r="AB197" s="523">
        <f t="shared" si="35"/>
        <v>5.8605</v>
      </c>
      <c r="AC197" s="861"/>
      <c r="AD197" s="14" t="b">
        <f t="shared" si="31"/>
        <v>1</v>
      </c>
      <c r="AE197" s="14" t="b">
        <f t="shared" si="32"/>
        <v>1</v>
      </c>
    </row>
    <row r="198" spans="1:31">
      <c r="A198" s="857"/>
      <c r="B198" s="861" t="s">
        <v>318</v>
      </c>
      <c r="C198" s="744">
        <v>0</v>
      </c>
      <c r="D198" s="662">
        <v>0</v>
      </c>
      <c r="E198" s="744">
        <v>0</v>
      </c>
      <c r="F198" s="662">
        <v>0</v>
      </c>
      <c r="G198" s="625"/>
      <c r="H198" s="625"/>
      <c r="I198" s="863"/>
      <c r="J198" s="862"/>
      <c r="K198" s="861"/>
      <c r="L198" s="862"/>
      <c r="M198" s="861"/>
      <c r="N198" s="861"/>
      <c r="O198" s="864">
        <f>State!O198</f>
        <v>1.5E-3</v>
      </c>
      <c r="P198" s="744"/>
      <c r="Q198" s="662"/>
      <c r="R198" s="583">
        <f t="shared" si="76"/>
        <v>0</v>
      </c>
      <c r="S198" s="523">
        <f t="shared" si="36"/>
        <v>0</v>
      </c>
      <c r="T198" s="897"/>
      <c r="U198" s="744"/>
      <c r="V198" s="662"/>
      <c r="W198" s="583"/>
      <c r="X198" s="897">
        <f>State!X198</f>
        <v>1.5E-3</v>
      </c>
      <c r="Y198" s="744"/>
      <c r="Z198" s="662"/>
      <c r="AA198" s="583">
        <f t="shared" si="77"/>
        <v>0</v>
      </c>
      <c r="AB198" s="523">
        <f t="shared" si="35"/>
        <v>0</v>
      </c>
      <c r="AC198" s="861"/>
      <c r="AD198" s="14" t="b">
        <f t="shared" si="31"/>
        <v>1</v>
      </c>
      <c r="AE198" s="14" t="b">
        <f t="shared" si="32"/>
        <v>1</v>
      </c>
    </row>
    <row r="199" spans="1:31">
      <c r="A199" s="857"/>
      <c r="B199" s="861" t="s">
        <v>319</v>
      </c>
      <c r="C199" s="744">
        <v>0</v>
      </c>
      <c r="D199" s="662">
        <v>0</v>
      </c>
      <c r="E199" s="744">
        <v>0</v>
      </c>
      <c r="F199" s="662">
        <v>0</v>
      </c>
      <c r="G199" s="625"/>
      <c r="H199" s="625"/>
      <c r="I199" s="863"/>
      <c r="J199" s="862"/>
      <c r="K199" s="861"/>
      <c r="L199" s="862"/>
      <c r="M199" s="861"/>
      <c r="N199" s="861"/>
      <c r="O199" s="864">
        <f>State!O199</f>
        <v>1.5E-3</v>
      </c>
      <c r="P199" s="744"/>
      <c r="Q199" s="662"/>
      <c r="R199" s="583">
        <f t="shared" si="76"/>
        <v>0</v>
      </c>
      <c r="S199" s="523">
        <f t="shared" si="36"/>
        <v>0</v>
      </c>
      <c r="T199" s="897"/>
      <c r="U199" s="744"/>
      <c r="V199" s="662"/>
      <c r="W199" s="583"/>
      <c r="X199" s="897">
        <f>State!X199</f>
        <v>1.5E-3</v>
      </c>
      <c r="Y199" s="744"/>
      <c r="Z199" s="662"/>
      <c r="AA199" s="583">
        <f t="shared" si="77"/>
        <v>0</v>
      </c>
      <c r="AB199" s="523">
        <f t="shared" si="35"/>
        <v>0</v>
      </c>
      <c r="AC199" s="861"/>
      <c r="AD199" s="14" t="b">
        <f t="shared" si="31"/>
        <v>1</v>
      </c>
      <c r="AE199" s="14" t="b">
        <f t="shared" si="32"/>
        <v>1</v>
      </c>
    </row>
    <row r="200" spans="1:31">
      <c r="A200" s="857"/>
      <c r="B200" s="861" t="s">
        <v>320</v>
      </c>
      <c r="C200" s="744">
        <v>10175</v>
      </c>
      <c r="D200" s="662">
        <v>15.262500000000001</v>
      </c>
      <c r="E200" s="744">
        <v>10175</v>
      </c>
      <c r="F200" s="662">
        <v>15.262500000000001</v>
      </c>
      <c r="G200" s="625">
        <f t="shared" si="50"/>
        <v>1</v>
      </c>
      <c r="H200" s="625">
        <f t="shared" si="51"/>
        <v>1</v>
      </c>
      <c r="I200" s="863"/>
      <c r="J200" s="862"/>
      <c r="K200" s="861"/>
      <c r="L200" s="862"/>
      <c r="M200" s="861"/>
      <c r="N200" s="861"/>
      <c r="O200" s="864">
        <f>State!O200</f>
        <v>1.5E-3</v>
      </c>
      <c r="P200" s="744">
        <v>8746</v>
      </c>
      <c r="Q200" s="662">
        <f>O200*P200</f>
        <v>13.119</v>
      </c>
      <c r="R200" s="583">
        <f t="shared" si="76"/>
        <v>8746</v>
      </c>
      <c r="S200" s="523">
        <f t="shared" si="36"/>
        <v>13.119</v>
      </c>
      <c r="T200" s="897"/>
      <c r="U200" s="744"/>
      <c r="V200" s="662"/>
      <c r="W200" s="583"/>
      <c r="X200" s="864">
        <f>O200</f>
        <v>1.5E-3</v>
      </c>
      <c r="Y200" s="744">
        <v>8746</v>
      </c>
      <c r="Z200" s="662">
        <f>X200*Y200</f>
        <v>13.119</v>
      </c>
      <c r="AA200" s="583">
        <f t="shared" si="77"/>
        <v>8746</v>
      </c>
      <c r="AB200" s="523">
        <f t="shared" si="35"/>
        <v>13.119</v>
      </c>
      <c r="AC200" s="861"/>
      <c r="AD200" s="14" t="b">
        <f t="shared" ref="AD200:AD263" si="78">+X200*Y200=Z200</f>
        <v>1</v>
      </c>
      <c r="AE200" s="14" t="b">
        <f t="shared" ref="AE200:AE263" si="79">+U200+Z200=AB200</f>
        <v>1</v>
      </c>
    </row>
    <row r="201" spans="1:31">
      <c r="A201" s="857"/>
      <c r="B201" s="861" t="s">
        <v>328</v>
      </c>
      <c r="C201" s="744">
        <v>0</v>
      </c>
      <c r="D201" s="662">
        <v>0</v>
      </c>
      <c r="E201" s="744">
        <v>0</v>
      </c>
      <c r="F201" s="662">
        <v>0</v>
      </c>
      <c r="G201" s="625"/>
      <c r="H201" s="625"/>
      <c r="I201" s="863"/>
      <c r="J201" s="862"/>
      <c r="K201" s="861"/>
      <c r="L201" s="862"/>
      <c r="M201" s="861"/>
      <c r="N201" s="861"/>
      <c r="O201" s="864">
        <f>State!O201</f>
        <v>1.5E-3</v>
      </c>
      <c r="P201" s="744"/>
      <c r="Q201" s="662"/>
      <c r="R201" s="583">
        <f t="shared" si="76"/>
        <v>0</v>
      </c>
      <c r="S201" s="523">
        <f t="shared" si="36"/>
        <v>0</v>
      </c>
      <c r="T201" s="897"/>
      <c r="U201" s="744"/>
      <c r="V201" s="662"/>
      <c r="W201" s="583"/>
      <c r="X201" s="897">
        <f>State!X201</f>
        <v>1.5E-3</v>
      </c>
      <c r="Y201" s="744"/>
      <c r="Z201" s="662"/>
      <c r="AA201" s="583">
        <f t="shared" si="77"/>
        <v>0</v>
      </c>
      <c r="AB201" s="523">
        <f t="shared" si="35"/>
        <v>0</v>
      </c>
      <c r="AC201" s="861"/>
      <c r="AD201" s="14" t="b">
        <f t="shared" si="78"/>
        <v>1</v>
      </c>
      <c r="AE201" s="14" t="b">
        <f t="shared" si="79"/>
        <v>1</v>
      </c>
    </row>
    <row r="202" spans="1:31">
      <c r="A202" s="857"/>
      <c r="B202" s="861" t="s">
        <v>329</v>
      </c>
      <c r="C202" s="744">
        <v>0</v>
      </c>
      <c r="D202" s="662">
        <v>0</v>
      </c>
      <c r="E202" s="744">
        <v>0</v>
      </c>
      <c r="F202" s="662">
        <v>0</v>
      </c>
      <c r="G202" s="625"/>
      <c r="H202" s="625"/>
      <c r="I202" s="863"/>
      <c r="J202" s="862"/>
      <c r="K202" s="861"/>
      <c r="L202" s="862"/>
      <c r="M202" s="861"/>
      <c r="N202" s="861"/>
      <c r="O202" s="864">
        <f>State!O202</f>
        <v>0</v>
      </c>
      <c r="P202" s="744"/>
      <c r="Q202" s="662"/>
      <c r="R202" s="583">
        <f t="shared" si="76"/>
        <v>0</v>
      </c>
      <c r="S202" s="523">
        <f t="shared" si="36"/>
        <v>0</v>
      </c>
      <c r="T202" s="897"/>
      <c r="U202" s="744"/>
      <c r="V202" s="662"/>
      <c r="W202" s="583"/>
      <c r="X202" s="897">
        <f>State!X202</f>
        <v>0</v>
      </c>
      <c r="Y202" s="744"/>
      <c r="Z202" s="662"/>
      <c r="AA202" s="583">
        <f t="shared" si="77"/>
        <v>0</v>
      </c>
      <c r="AB202" s="523">
        <f t="shared" si="35"/>
        <v>0</v>
      </c>
      <c r="AC202" s="861"/>
      <c r="AD202" s="14" t="b">
        <f t="shared" si="78"/>
        <v>1</v>
      </c>
      <c r="AE202" s="14" t="b">
        <f t="shared" si="79"/>
        <v>1</v>
      </c>
    </row>
    <row r="203" spans="1:31">
      <c r="A203" s="857">
        <f>+A196+0.01</f>
        <v>7.02</v>
      </c>
      <c r="B203" s="861" t="s">
        <v>257</v>
      </c>
      <c r="C203" s="744">
        <v>14146</v>
      </c>
      <c r="D203" s="662">
        <v>35.365000000000002</v>
      </c>
      <c r="E203" s="744">
        <v>14146</v>
      </c>
      <c r="F203" s="662">
        <v>35.365000000000002</v>
      </c>
      <c r="G203" s="625">
        <f t="shared" si="50"/>
        <v>1</v>
      </c>
      <c r="H203" s="625">
        <f t="shared" si="51"/>
        <v>1</v>
      </c>
      <c r="I203" s="863"/>
      <c r="J203" s="862"/>
      <c r="K203" s="861"/>
      <c r="L203" s="862"/>
      <c r="M203" s="861"/>
      <c r="N203" s="861"/>
      <c r="O203" s="864">
        <f>State!O203</f>
        <v>2.5000000000000001E-3</v>
      </c>
      <c r="P203" s="744">
        <f>12985+7</f>
        <v>12992</v>
      </c>
      <c r="Q203" s="662">
        <f>O203*P203</f>
        <v>32.480000000000004</v>
      </c>
      <c r="R203" s="583">
        <f t="shared" si="76"/>
        <v>12992</v>
      </c>
      <c r="S203" s="523">
        <f t="shared" si="36"/>
        <v>32.480000000000004</v>
      </c>
      <c r="T203" s="897"/>
      <c r="U203" s="744"/>
      <c r="V203" s="662"/>
      <c r="W203" s="583"/>
      <c r="X203" s="864">
        <f>O203</f>
        <v>2.5000000000000001E-3</v>
      </c>
      <c r="Y203" s="744">
        <f>P203</f>
        <v>12992</v>
      </c>
      <c r="Z203" s="662">
        <f>X203*Y203</f>
        <v>32.480000000000004</v>
      </c>
      <c r="AA203" s="583">
        <f t="shared" si="77"/>
        <v>12992</v>
      </c>
      <c r="AB203" s="523">
        <f t="shared" si="35"/>
        <v>32.480000000000004</v>
      </c>
      <c r="AC203" s="861"/>
      <c r="AD203" s="14" t="b">
        <f t="shared" si="78"/>
        <v>1</v>
      </c>
      <c r="AE203" s="14" t="b">
        <f t="shared" si="79"/>
        <v>1</v>
      </c>
    </row>
    <row r="204" spans="1:31">
      <c r="A204" s="857">
        <f t="shared" ref="A204:A205" si="80">+A203+0.01</f>
        <v>7.0299999999999994</v>
      </c>
      <c r="B204" s="861" t="s">
        <v>43</v>
      </c>
      <c r="C204" s="744">
        <v>0</v>
      </c>
      <c r="D204" s="662">
        <v>0</v>
      </c>
      <c r="E204" s="744">
        <v>0</v>
      </c>
      <c r="F204" s="662">
        <v>0</v>
      </c>
      <c r="G204" s="625"/>
      <c r="H204" s="625"/>
      <c r="I204" s="863"/>
      <c r="J204" s="862"/>
      <c r="K204" s="861"/>
      <c r="L204" s="862"/>
      <c r="M204" s="861"/>
      <c r="N204" s="861"/>
      <c r="O204" s="864">
        <f>State!O204</f>
        <v>2.5000000000000001E-3</v>
      </c>
      <c r="P204" s="744"/>
      <c r="Q204" s="662"/>
      <c r="R204" s="583">
        <f t="shared" si="76"/>
        <v>0</v>
      </c>
      <c r="S204" s="523">
        <f t="shared" si="36"/>
        <v>0</v>
      </c>
      <c r="T204" s="897"/>
      <c r="U204" s="744"/>
      <c r="V204" s="662"/>
      <c r="W204" s="583"/>
      <c r="X204" s="897">
        <f>State!X204</f>
        <v>2.5000000000000001E-3</v>
      </c>
      <c r="Y204" s="744"/>
      <c r="Z204" s="662"/>
      <c r="AA204" s="583">
        <f t="shared" si="77"/>
        <v>0</v>
      </c>
      <c r="AB204" s="523">
        <f t="shared" si="35"/>
        <v>0</v>
      </c>
      <c r="AC204" s="861"/>
      <c r="AD204" s="14" t="b">
        <f t="shared" si="78"/>
        <v>1</v>
      </c>
      <c r="AE204" s="14" t="b">
        <f t="shared" si="79"/>
        <v>1</v>
      </c>
    </row>
    <row r="205" spans="1:31">
      <c r="A205" s="857">
        <f t="shared" si="80"/>
        <v>7.0399999999999991</v>
      </c>
      <c r="B205" s="861" t="s">
        <v>258</v>
      </c>
      <c r="C205" s="744">
        <v>0</v>
      </c>
      <c r="D205" s="662">
        <v>0</v>
      </c>
      <c r="E205" s="744">
        <v>0</v>
      </c>
      <c r="F205" s="662">
        <v>0</v>
      </c>
      <c r="G205" s="625"/>
      <c r="H205" s="625"/>
      <c r="I205" s="863"/>
      <c r="J205" s="862"/>
      <c r="K205" s="861"/>
      <c r="L205" s="862"/>
      <c r="M205" s="861"/>
      <c r="N205" s="861"/>
      <c r="O205" s="864">
        <f>State!O205</f>
        <v>2.5000000000000001E-3</v>
      </c>
      <c r="P205" s="744"/>
      <c r="Q205" s="662"/>
      <c r="R205" s="583">
        <f t="shared" si="76"/>
        <v>0</v>
      </c>
      <c r="S205" s="523">
        <f t="shared" si="36"/>
        <v>0</v>
      </c>
      <c r="T205" s="897"/>
      <c r="U205" s="744"/>
      <c r="V205" s="662"/>
      <c r="W205" s="583"/>
      <c r="X205" s="897">
        <f>State!X205</f>
        <v>2.5000000000000001E-3</v>
      </c>
      <c r="Y205" s="744"/>
      <c r="Z205" s="662"/>
      <c r="AA205" s="583">
        <f t="shared" si="77"/>
        <v>0</v>
      </c>
      <c r="AB205" s="523">
        <f t="shared" si="35"/>
        <v>0</v>
      </c>
      <c r="AC205" s="861"/>
      <c r="AD205" s="14" t="b">
        <f t="shared" si="78"/>
        <v>1</v>
      </c>
      <c r="AE205" s="14" t="b">
        <f t="shared" si="79"/>
        <v>1</v>
      </c>
    </row>
    <row r="206" spans="1:31" s="227" customFormat="1">
      <c r="A206" s="1071"/>
      <c r="B206" s="1043" t="s">
        <v>16</v>
      </c>
      <c r="C206" s="1043">
        <f>SUM(C197:C205)</f>
        <v>28809</v>
      </c>
      <c r="D206" s="1043">
        <f t="shared" ref="D206:F206" si="81">SUM(D197:D205)</f>
        <v>57.359500000000004</v>
      </c>
      <c r="E206" s="1043">
        <f t="shared" si="81"/>
        <v>28809</v>
      </c>
      <c r="F206" s="1043">
        <f t="shared" si="81"/>
        <v>57.359500000000004</v>
      </c>
      <c r="G206" s="1069">
        <f t="shared" si="50"/>
        <v>1</v>
      </c>
      <c r="H206" s="1069">
        <f t="shared" si="51"/>
        <v>1</v>
      </c>
      <c r="I206" s="1043"/>
      <c r="J206" s="1044"/>
      <c r="K206" s="1043"/>
      <c r="L206" s="1044"/>
      <c r="M206" s="1043"/>
      <c r="N206" s="1043"/>
      <c r="O206" s="1072">
        <f>State!O206</f>
        <v>0</v>
      </c>
      <c r="P206" s="1043">
        <f t="shared" ref="P206:S206" si="82">SUM(P197:P205)</f>
        <v>25645</v>
      </c>
      <c r="Q206" s="1044">
        <f t="shared" si="82"/>
        <v>51.459500000000006</v>
      </c>
      <c r="R206" s="1043">
        <f>SUM(R197:R205)</f>
        <v>25645</v>
      </c>
      <c r="S206" s="1044">
        <f t="shared" si="82"/>
        <v>51.459500000000006</v>
      </c>
      <c r="T206" s="1073"/>
      <c r="U206" s="1043"/>
      <c r="V206" s="1044"/>
      <c r="W206" s="990"/>
      <c r="X206" s="1073">
        <f>State!X206</f>
        <v>0</v>
      </c>
      <c r="Y206" s="1043">
        <f>SUM(Y197:Y205)</f>
        <v>25645</v>
      </c>
      <c r="Z206" s="1044">
        <f t="shared" ref="Z206:AB206" si="83">SUM(Z197:Z205)</f>
        <v>51.459500000000006</v>
      </c>
      <c r="AA206" s="1043">
        <f t="shared" si="83"/>
        <v>25645</v>
      </c>
      <c r="AB206" s="1044">
        <f t="shared" si="83"/>
        <v>51.459500000000006</v>
      </c>
      <c r="AC206" s="1043"/>
      <c r="AD206" s="14"/>
      <c r="AE206" s="14" t="b">
        <f t="shared" si="79"/>
        <v>1</v>
      </c>
    </row>
    <row r="207" spans="1:31">
      <c r="A207" s="860">
        <v>8</v>
      </c>
      <c r="B207" s="858" t="s">
        <v>44</v>
      </c>
      <c r="C207" s="858">
        <v>0</v>
      </c>
      <c r="D207" s="859">
        <v>0</v>
      </c>
      <c r="E207" s="858">
        <v>0</v>
      </c>
      <c r="F207" s="859">
        <v>0</v>
      </c>
      <c r="G207" s="625"/>
      <c r="H207" s="625"/>
      <c r="I207" s="863"/>
      <c r="J207" s="862"/>
      <c r="K207" s="858"/>
      <c r="L207" s="859"/>
      <c r="M207" s="858"/>
      <c r="N207" s="858"/>
      <c r="O207" s="864"/>
      <c r="P207" s="858"/>
      <c r="Q207" s="859"/>
      <c r="R207" s="583">
        <f t="shared" si="39"/>
        <v>0</v>
      </c>
      <c r="S207" s="523">
        <f t="shared" si="36"/>
        <v>0</v>
      </c>
      <c r="T207" s="879"/>
      <c r="U207" s="858"/>
      <c r="V207" s="859"/>
      <c r="W207" s="583"/>
      <c r="X207" s="879"/>
      <c r="Y207" s="858"/>
      <c r="Z207" s="859"/>
      <c r="AA207" s="583">
        <f t="shared" ref="AA207" si="84">Y207+T207</f>
        <v>0</v>
      </c>
      <c r="AB207" s="523">
        <f t="shared" si="35"/>
        <v>0</v>
      </c>
      <c r="AC207" s="858"/>
      <c r="AD207" s="14" t="b">
        <f t="shared" si="78"/>
        <v>1</v>
      </c>
      <c r="AE207" s="14" t="b">
        <f t="shared" si="79"/>
        <v>1</v>
      </c>
    </row>
    <row r="208" spans="1:31">
      <c r="A208" s="857">
        <v>8.01</v>
      </c>
      <c r="B208" s="861" t="s">
        <v>45</v>
      </c>
      <c r="C208" s="744">
        <v>14426</v>
      </c>
      <c r="D208" s="662">
        <v>57.704000000000001</v>
      </c>
      <c r="E208" s="744">
        <v>14426</v>
      </c>
      <c r="F208" s="662">
        <v>57.704000000000001</v>
      </c>
      <c r="G208" s="625">
        <f t="shared" si="50"/>
        <v>1</v>
      </c>
      <c r="H208" s="625">
        <f t="shared" si="51"/>
        <v>1</v>
      </c>
      <c r="I208" s="863"/>
      <c r="J208" s="862"/>
      <c r="K208" s="861"/>
      <c r="L208" s="862"/>
      <c r="M208" s="861"/>
      <c r="N208" s="861"/>
      <c r="O208" s="864">
        <f>State!O208</f>
        <v>4.0000000000000001E-3</v>
      </c>
      <c r="P208" s="744">
        <v>12763</v>
      </c>
      <c r="Q208" s="662">
        <f>O208*P208</f>
        <v>51.052</v>
      </c>
      <c r="R208" s="583">
        <f t="shared" ref="R208:R211" si="85">P208</f>
        <v>12763</v>
      </c>
      <c r="S208" s="523">
        <f t="shared" si="36"/>
        <v>51.052</v>
      </c>
      <c r="T208" s="864"/>
      <c r="U208" s="744"/>
      <c r="V208" s="662"/>
      <c r="W208" s="583"/>
      <c r="X208" s="864">
        <f>O208</f>
        <v>4.0000000000000001E-3</v>
      </c>
      <c r="Y208" s="744">
        <v>12763</v>
      </c>
      <c r="Z208" s="662">
        <f>X208*Y208</f>
        <v>51.052</v>
      </c>
      <c r="AA208" s="583">
        <f t="shared" ref="AA208:AA211" si="86">Y208</f>
        <v>12763</v>
      </c>
      <c r="AB208" s="523">
        <f t="shared" ref="AB208:AB271" si="87">Z208+U208</f>
        <v>51.052</v>
      </c>
      <c r="AC208" s="861"/>
      <c r="AD208" s="14" t="b">
        <f t="shared" si="78"/>
        <v>1</v>
      </c>
      <c r="AE208" s="14" t="b">
        <f t="shared" si="79"/>
        <v>1</v>
      </c>
    </row>
    <row r="209" spans="1:31">
      <c r="A209" s="857">
        <f>+A208+0.01</f>
        <v>8.02</v>
      </c>
      <c r="B209" s="861" t="s">
        <v>46</v>
      </c>
      <c r="C209" s="744">
        <v>1504</v>
      </c>
      <c r="D209" s="662">
        <v>6.016</v>
      </c>
      <c r="E209" s="744">
        <v>1504</v>
      </c>
      <c r="F209" s="662">
        <v>6.016</v>
      </c>
      <c r="G209" s="625">
        <f t="shared" si="50"/>
        <v>1</v>
      </c>
      <c r="H209" s="625">
        <f t="shared" si="51"/>
        <v>1</v>
      </c>
      <c r="I209" s="863"/>
      <c r="J209" s="862"/>
      <c r="K209" s="861"/>
      <c r="L209" s="862"/>
      <c r="M209" s="861"/>
      <c r="N209" s="861"/>
      <c r="O209" s="864">
        <f>State!O209</f>
        <v>4.0000000000000001E-3</v>
      </c>
      <c r="P209" s="744">
        <v>1202</v>
      </c>
      <c r="Q209" s="662">
        <f t="shared" ref="Q209:Q211" si="88">O209*P209</f>
        <v>4.8079999999999998</v>
      </c>
      <c r="R209" s="583">
        <f t="shared" si="85"/>
        <v>1202</v>
      </c>
      <c r="S209" s="523">
        <f t="shared" si="36"/>
        <v>4.8079999999999998</v>
      </c>
      <c r="T209" s="864"/>
      <c r="U209" s="744"/>
      <c r="V209" s="662"/>
      <c r="W209" s="583"/>
      <c r="X209" s="864">
        <f>O209</f>
        <v>4.0000000000000001E-3</v>
      </c>
      <c r="Y209" s="744">
        <v>1202</v>
      </c>
      <c r="Z209" s="662">
        <f t="shared" ref="Z209:Z211" si="89">X209*Y209</f>
        <v>4.8079999999999998</v>
      </c>
      <c r="AA209" s="583">
        <f t="shared" si="86"/>
        <v>1202</v>
      </c>
      <c r="AB209" s="523">
        <f t="shared" si="87"/>
        <v>4.8079999999999998</v>
      </c>
      <c r="AC209" s="861"/>
      <c r="AD209" s="14" t="b">
        <f t="shared" si="78"/>
        <v>1</v>
      </c>
      <c r="AE209" s="14" t="b">
        <f t="shared" si="79"/>
        <v>1</v>
      </c>
    </row>
    <row r="210" spans="1:31">
      <c r="A210" s="857">
        <f t="shared" ref="A210:A211" si="90">+A209+0.01</f>
        <v>8.0299999999999994</v>
      </c>
      <c r="B210" s="861" t="s">
        <v>47</v>
      </c>
      <c r="C210" s="744">
        <v>4348</v>
      </c>
      <c r="D210" s="662">
        <v>17.391999999999999</v>
      </c>
      <c r="E210" s="744">
        <v>4348</v>
      </c>
      <c r="F210" s="662">
        <v>17.391999999999999</v>
      </c>
      <c r="G210" s="625">
        <f t="shared" si="50"/>
        <v>1</v>
      </c>
      <c r="H210" s="625">
        <f t="shared" si="51"/>
        <v>1</v>
      </c>
      <c r="I210" s="863"/>
      <c r="J210" s="862"/>
      <c r="K210" s="861"/>
      <c r="L210" s="862"/>
      <c r="M210" s="861"/>
      <c r="N210" s="861"/>
      <c r="O210" s="864">
        <f>State!O210</f>
        <v>4.0000000000000001E-3</v>
      </c>
      <c r="P210" s="744">
        <v>3337</v>
      </c>
      <c r="Q210" s="662">
        <f t="shared" si="88"/>
        <v>13.348000000000001</v>
      </c>
      <c r="R210" s="583">
        <f t="shared" si="85"/>
        <v>3337</v>
      </c>
      <c r="S210" s="523">
        <f t="shared" ref="S210:S273" si="91">Q210+L210</f>
        <v>13.348000000000001</v>
      </c>
      <c r="T210" s="864"/>
      <c r="U210" s="744"/>
      <c r="V210" s="662"/>
      <c r="W210" s="583"/>
      <c r="X210" s="864">
        <f>O210</f>
        <v>4.0000000000000001E-3</v>
      </c>
      <c r="Y210" s="744">
        <v>3337</v>
      </c>
      <c r="Z210" s="662">
        <f t="shared" si="89"/>
        <v>13.348000000000001</v>
      </c>
      <c r="AA210" s="583">
        <f t="shared" si="86"/>
        <v>3337</v>
      </c>
      <c r="AB210" s="523">
        <f t="shared" si="87"/>
        <v>13.348000000000001</v>
      </c>
      <c r="AC210" s="861"/>
      <c r="AD210" s="14" t="b">
        <f t="shared" si="78"/>
        <v>1</v>
      </c>
      <c r="AE210" s="14" t="b">
        <f t="shared" si="79"/>
        <v>1</v>
      </c>
    </row>
    <row r="211" spans="1:31">
      <c r="A211" s="857">
        <f t="shared" si="90"/>
        <v>8.0399999999999991</v>
      </c>
      <c r="B211" s="861" t="s">
        <v>48</v>
      </c>
      <c r="C211" s="744">
        <v>8531</v>
      </c>
      <c r="D211" s="662">
        <v>34.124000000000002</v>
      </c>
      <c r="E211" s="744">
        <v>8531</v>
      </c>
      <c r="F211" s="662">
        <v>34.124000000000002</v>
      </c>
      <c r="G211" s="625">
        <f t="shared" si="50"/>
        <v>1</v>
      </c>
      <c r="H211" s="625">
        <f t="shared" si="51"/>
        <v>1</v>
      </c>
      <c r="I211" s="863"/>
      <c r="J211" s="862"/>
      <c r="K211" s="861"/>
      <c r="L211" s="862"/>
      <c r="M211" s="861"/>
      <c r="N211" s="861"/>
      <c r="O211" s="864">
        <f>State!O211</f>
        <v>4.0000000000000001E-3</v>
      </c>
      <c r="P211" s="744">
        <v>8336</v>
      </c>
      <c r="Q211" s="662">
        <f t="shared" si="88"/>
        <v>33.344000000000001</v>
      </c>
      <c r="R211" s="583">
        <f t="shared" si="85"/>
        <v>8336</v>
      </c>
      <c r="S211" s="523">
        <f t="shared" si="91"/>
        <v>33.344000000000001</v>
      </c>
      <c r="T211" s="864"/>
      <c r="U211" s="744"/>
      <c r="V211" s="662"/>
      <c r="W211" s="583"/>
      <c r="X211" s="864">
        <f>O211</f>
        <v>4.0000000000000001E-3</v>
      </c>
      <c r="Y211" s="744">
        <v>8336</v>
      </c>
      <c r="Z211" s="662">
        <f t="shared" si="89"/>
        <v>33.344000000000001</v>
      </c>
      <c r="AA211" s="583">
        <f t="shared" si="86"/>
        <v>8336</v>
      </c>
      <c r="AB211" s="523">
        <f t="shared" si="87"/>
        <v>33.344000000000001</v>
      </c>
      <c r="AC211" s="861"/>
      <c r="AD211" s="14" t="b">
        <f t="shared" si="78"/>
        <v>1</v>
      </c>
      <c r="AE211" s="14" t="b">
        <f t="shared" si="79"/>
        <v>1</v>
      </c>
    </row>
    <row r="212" spans="1:31" s="227" customFormat="1">
      <c r="A212" s="1071"/>
      <c r="B212" s="1043" t="s">
        <v>36</v>
      </c>
      <c r="C212" s="1043">
        <f>SUM(C208:C211)</f>
        <v>28809</v>
      </c>
      <c r="D212" s="1044">
        <f t="shared" ref="D212:F212" si="92">SUM(D208:D211)</f>
        <v>115.23599999999999</v>
      </c>
      <c r="E212" s="1043">
        <f t="shared" si="92"/>
        <v>28809</v>
      </c>
      <c r="F212" s="1044">
        <f t="shared" si="92"/>
        <v>115.23599999999999</v>
      </c>
      <c r="G212" s="1069">
        <f t="shared" si="50"/>
        <v>1</v>
      </c>
      <c r="H212" s="1069">
        <f t="shared" si="51"/>
        <v>1</v>
      </c>
      <c r="I212" s="1043"/>
      <c r="J212" s="1044"/>
      <c r="K212" s="1043"/>
      <c r="L212" s="1044"/>
      <c r="M212" s="1043"/>
      <c r="N212" s="1043"/>
      <c r="O212" s="1072">
        <f>State!O212</f>
        <v>0</v>
      </c>
      <c r="P212" s="1043">
        <f t="shared" ref="P212:S212" si="93">SUM(P208:P211)</f>
        <v>25638</v>
      </c>
      <c r="Q212" s="1044">
        <f t="shared" si="93"/>
        <v>102.55199999999999</v>
      </c>
      <c r="R212" s="1043">
        <f t="shared" si="93"/>
        <v>25638</v>
      </c>
      <c r="S212" s="1044">
        <f t="shared" si="93"/>
        <v>102.55199999999999</v>
      </c>
      <c r="T212" s="1072"/>
      <c r="U212" s="1043"/>
      <c r="V212" s="1044"/>
      <c r="W212" s="1002"/>
      <c r="X212" s="1072">
        <f>State!X212</f>
        <v>0</v>
      </c>
      <c r="Y212" s="1075">
        <f t="shared" ref="Y212:AA212" si="94">SUM(Y208:Y211)</f>
        <v>25638</v>
      </c>
      <c r="Z212" s="1003">
        <f t="shared" si="94"/>
        <v>102.55199999999999</v>
      </c>
      <c r="AA212" s="1075">
        <f t="shared" si="94"/>
        <v>25638</v>
      </c>
      <c r="AB212" s="1003">
        <f>SUM(AB208:AB211)</f>
        <v>102.55199999999999</v>
      </c>
      <c r="AC212" s="1043"/>
      <c r="AD212" s="14"/>
      <c r="AE212" s="14" t="b">
        <f t="shared" si="79"/>
        <v>1</v>
      </c>
    </row>
    <row r="213" spans="1:31">
      <c r="A213" s="860">
        <v>9</v>
      </c>
      <c r="B213" s="858" t="s">
        <v>49</v>
      </c>
      <c r="C213" s="858">
        <v>0</v>
      </c>
      <c r="D213" s="859">
        <v>0</v>
      </c>
      <c r="E213" s="858">
        <v>0</v>
      </c>
      <c r="F213" s="859">
        <v>0</v>
      </c>
      <c r="G213" s="625"/>
      <c r="H213" s="625"/>
      <c r="I213" s="863"/>
      <c r="J213" s="862"/>
      <c r="K213" s="858"/>
      <c r="L213" s="859"/>
      <c r="M213" s="858"/>
      <c r="N213" s="858"/>
      <c r="O213" s="864"/>
      <c r="P213" s="858"/>
      <c r="Q213" s="859"/>
      <c r="R213" s="583">
        <f t="shared" ref="R213:R264" si="95">P213+K213</f>
        <v>0</v>
      </c>
      <c r="S213" s="523">
        <f t="shared" si="91"/>
        <v>0</v>
      </c>
      <c r="T213" s="879"/>
      <c r="U213" s="858"/>
      <c r="V213" s="859"/>
      <c r="W213" s="583"/>
      <c r="X213" s="879"/>
      <c r="Y213" s="858"/>
      <c r="Z213" s="859"/>
      <c r="AA213" s="583">
        <f t="shared" ref="AA213" si="96">Y213+T213</f>
        <v>0</v>
      </c>
      <c r="AB213" s="523">
        <f t="shared" si="87"/>
        <v>0</v>
      </c>
      <c r="AC213" s="858"/>
      <c r="AD213" s="14" t="b">
        <f t="shared" si="78"/>
        <v>1</v>
      </c>
      <c r="AE213" s="14" t="b">
        <f t="shared" si="79"/>
        <v>1</v>
      </c>
    </row>
    <row r="214" spans="1:31">
      <c r="A214" s="857">
        <v>9.01</v>
      </c>
      <c r="B214" s="861" t="s">
        <v>50</v>
      </c>
      <c r="C214" s="861">
        <v>0</v>
      </c>
      <c r="D214" s="862">
        <v>0</v>
      </c>
      <c r="E214" s="861">
        <v>0</v>
      </c>
      <c r="F214" s="862">
        <v>0</v>
      </c>
      <c r="G214" s="625"/>
      <c r="H214" s="625"/>
      <c r="I214" s="863"/>
      <c r="J214" s="862"/>
      <c r="K214" s="861"/>
      <c r="L214" s="862"/>
      <c r="M214" s="861"/>
      <c r="N214" s="861"/>
      <c r="O214" s="864">
        <f>State!O214</f>
        <v>0.2</v>
      </c>
      <c r="P214" s="861"/>
      <c r="Q214" s="862"/>
      <c r="R214" s="583">
        <f t="shared" ref="R214:R215" si="97">P214</f>
        <v>0</v>
      </c>
      <c r="S214" s="523">
        <f t="shared" si="91"/>
        <v>0</v>
      </c>
      <c r="T214" s="879"/>
      <c r="U214" s="861"/>
      <c r="V214" s="862"/>
      <c r="W214" s="583"/>
      <c r="X214" s="879">
        <f>State!X214</f>
        <v>0.2</v>
      </c>
      <c r="Y214" s="861"/>
      <c r="Z214" s="862"/>
      <c r="AA214" s="583">
        <f t="shared" ref="AA214:AA215" si="98">Y214</f>
        <v>0</v>
      </c>
      <c r="AB214" s="523">
        <f t="shared" si="87"/>
        <v>0</v>
      </c>
      <c r="AC214" s="861"/>
      <c r="AD214" s="14" t="b">
        <f t="shared" si="78"/>
        <v>1</v>
      </c>
      <c r="AE214" s="14" t="b">
        <f t="shared" si="79"/>
        <v>1</v>
      </c>
    </row>
    <row r="215" spans="1:31">
      <c r="A215" s="857">
        <v>9.02</v>
      </c>
      <c r="B215" s="861" t="s">
        <v>51</v>
      </c>
      <c r="C215" s="861">
        <v>0</v>
      </c>
      <c r="D215" s="862">
        <v>0</v>
      </c>
      <c r="E215" s="861">
        <v>0</v>
      </c>
      <c r="F215" s="862">
        <v>0</v>
      </c>
      <c r="G215" s="625"/>
      <c r="H215" s="625"/>
      <c r="I215" s="863"/>
      <c r="J215" s="862"/>
      <c r="K215" s="861"/>
      <c r="L215" s="862"/>
      <c r="M215" s="861"/>
      <c r="N215" s="861"/>
      <c r="O215" s="864">
        <f>State!O215</f>
        <v>0.5</v>
      </c>
      <c r="P215" s="861"/>
      <c r="Q215" s="862"/>
      <c r="R215" s="583">
        <f t="shared" si="97"/>
        <v>0</v>
      </c>
      <c r="S215" s="523">
        <f t="shared" si="91"/>
        <v>0</v>
      </c>
      <c r="T215" s="879"/>
      <c r="U215" s="861"/>
      <c r="V215" s="862"/>
      <c r="W215" s="583"/>
      <c r="X215" s="879">
        <f>State!X215</f>
        <v>0.5</v>
      </c>
      <c r="Y215" s="861"/>
      <c r="Z215" s="862"/>
      <c r="AA215" s="583">
        <f t="shared" si="98"/>
        <v>0</v>
      </c>
      <c r="AB215" s="523">
        <f t="shared" si="87"/>
        <v>0</v>
      </c>
      <c r="AC215" s="861"/>
      <c r="AD215" s="14" t="b">
        <f t="shared" si="78"/>
        <v>1</v>
      </c>
      <c r="AE215" s="14" t="b">
        <f t="shared" si="79"/>
        <v>1</v>
      </c>
    </row>
    <row r="216" spans="1:31" s="227" customFormat="1">
      <c r="A216" s="1071"/>
      <c r="B216" s="1055" t="s">
        <v>36</v>
      </c>
      <c r="C216" s="1055">
        <v>0</v>
      </c>
      <c r="D216" s="1056">
        <v>0</v>
      </c>
      <c r="E216" s="1055">
        <v>0</v>
      </c>
      <c r="F216" s="1056">
        <v>0</v>
      </c>
      <c r="G216" s="1069"/>
      <c r="H216" s="1069"/>
      <c r="I216" s="1004"/>
      <c r="J216" s="1005"/>
      <c r="K216" s="1055"/>
      <c r="L216" s="1056"/>
      <c r="M216" s="1055"/>
      <c r="N216" s="1055"/>
      <c r="O216" s="1072">
        <f>State!O216</f>
        <v>0</v>
      </c>
      <c r="P216" s="1055"/>
      <c r="Q216" s="1056"/>
      <c r="R216" s="1002">
        <f t="shared" si="95"/>
        <v>0</v>
      </c>
      <c r="S216" s="1003">
        <f t="shared" si="91"/>
        <v>0</v>
      </c>
      <c r="T216" s="1073"/>
      <c r="U216" s="1055"/>
      <c r="V216" s="1056"/>
      <c r="W216" s="1002"/>
      <c r="X216" s="1073">
        <f>State!X216</f>
        <v>0</v>
      </c>
      <c r="Y216" s="1055"/>
      <c r="Z216" s="1056"/>
      <c r="AA216" s="1002">
        <f t="shared" ref="AA216:AA219" si="99">Y216+T216</f>
        <v>0</v>
      </c>
      <c r="AB216" s="1003">
        <f t="shared" si="87"/>
        <v>0</v>
      </c>
      <c r="AC216" s="1055"/>
      <c r="AD216" s="14" t="b">
        <f t="shared" si="78"/>
        <v>1</v>
      </c>
      <c r="AE216" s="14" t="b">
        <f t="shared" si="79"/>
        <v>1</v>
      </c>
    </row>
    <row r="217" spans="1:31">
      <c r="A217" s="852" t="s">
        <v>52</v>
      </c>
      <c r="B217" s="858" t="s">
        <v>53</v>
      </c>
      <c r="C217" s="858">
        <v>0</v>
      </c>
      <c r="D217" s="859">
        <v>0</v>
      </c>
      <c r="E217" s="858">
        <v>0</v>
      </c>
      <c r="F217" s="859">
        <v>0</v>
      </c>
      <c r="G217" s="625"/>
      <c r="H217" s="625"/>
      <c r="I217" s="863"/>
      <c r="J217" s="862"/>
      <c r="K217" s="858"/>
      <c r="L217" s="859"/>
      <c r="M217" s="858"/>
      <c r="N217" s="858"/>
      <c r="O217" s="864">
        <f>State!O217</f>
        <v>0</v>
      </c>
      <c r="P217" s="858"/>
      <c r="Q217" s="859"/>
      <c r="R217" s="583">
        <f t="shared" si="95"/>
        <v>0</v>
      </c>
      <c r="S217" s="523">
        <f t="shared" si="91"/>
        <v>0</v>
      </c>
      <c r="T217" s="879"/>
      <c r="U217" s="858"/>
      <c r="V217" s="859"/>
      <c r="W217" s="583"/>
      <c r="X217" s="879">
        <f>State!X217</f>
        <v>0</v>
      </c>
      <c r="Y217" s="858"/>
      <c r="Z217" s="859"/>
      <c r="AA217" s="583">
        <f t="shared" si="99"/>
        <v>0</v>
      </c>
      <c r="AB217" s="523">
        <f t="shared" si="87"/>
        <v>0</v>
      </c>
      <c r="AC217" s="858"/>
      <c r="AD217" s="14" t="b">
        <f t="shared" si="78"/>
        <v>1</v>
      </c>
      <c r="AE217" s="14" t="b">
        <f t="shared" si="79"/>
        <v>1</v>
      </c>
    </row>
    <row r="218" spans="1:31">
      <c r="A218" s="860">
        <v>10</v>
      </c>
      <c r="B218" s="858" t="s">
        <v>270</v>
      </c>
      <c r="C218" s="858">
        <v>0</v>
      </c>
      <c r="D218" s="859">
        <v>0</v>
      </c>
      <c r="E218" s="858">
        <v>0</v>
      </c>
      <c r="F218" s="859">
        <v>0</v>
      </c>
      <c r="G218" s="625"/>
      <c r="H218" s="625"/>
      <c r="I218" s="863"/>
      <c r="J218" s="862"/>
      <c r="K218" s="858"/>
      <c r="L218" s="859"/>
      <c r="M218" s="858"/>
      <c r="N218" s="858"/>
      <c r="O218" s="864">
        <f>State!O218</f>
        <v>0</v>
      </c>
      <c r="P218" s="858"/>
      <c r="Q218" s="859"/>
      <c r="R218" s="583">
        <f t="shared" si="95"/>
        <v>0</v>
      </c>
      <c r="S218" s="523">
        <f t="shared" si="91"/>
        <v>0</v>
      </c>
      <c r="T218" s="879"/>
      <c r="U218" s="858"/>
      <c r="V218" s="859"/>
      <c r="W218" s="583"/>
      <c r="X218" s="879">
        <f>State!X218</f>
        <v>0</v>
      </c>
      <c r="Y218" s="858"/>
      <c r="Z218" s="859"/>
      <c r="AA218" s="583">
        <f t="shared" si="99"/>
        <v>0</v>
      </c>
      <c r="AB218" s="523">
        <f t="shared" si="87"/>
        <v>0</v>
      </c>
      <c r="AC218" s="858"/>
      <c r="AD218" s="14" t="b">
        <f t="shared" si="78"/>
        <v>1</v>
      </c>
      <c r="AE218" s="14" t="b">
        <f t="shared" si="79"/>
        <v>1</v>
      </c>
    </row>
    <row r="219" spans="1:31">
      <c r="A219" s="898"/>
      <c r="B219" s="858" t="s">
        <v>271</v>
      </c>
      <c r="C219" s="858">
        <v>0</v>
      </c>
      <c r="D219" s="859">
        <v>0</v>
      </c>
      <c r="E219" s="858">
        <v>0</v>
      </c>
      <c r="F219" s="859">
        <v>0</v>
      </c>
      <c r="G219" s="625"/>
      <c r="H219" s="625"/>
      <c r="I219" s="863"/>
      <c r="J219" s="862"/>
      <c r="K219" s="858"/>
      <c r="L219" s="859"/>
      <c r="M219" s="858"/>
      <c r="N219" s="858"/>
      <c r="O219" s="864">
        <f>State!O219</f>
        <v>0</v>
      </c>
      <c r="P219" s="858"/>
      <c r="Q219" s="859"/>
      <c r="R219" s="583">
        <f t="shared" si="95"/>
        <v>0</v>
      </c>
      <c r="S219" s="523">
        <f t="shared" si="91"/>
        <v>0</v>
      </c>
      <c r="T219" s="879"/>
      <c r="U219" s="858"/>
      <c r="V219" s="859"/>
      <c r="W219" s="583"/>
      <c r="X219" s="879">
        <f>State!X219</f>
        <v>0</v>
      </c>
      <c r="Y219" s="858"/>
      <c r="Z219" s="859"/>
      <c r="AA219" s="583">
        <f t="shared" si="99"/>
        <v>0</v>
      </c>
      <c r="AB219" s="523">
        <f t="shared" si="87"/>
        <v>0</v>
      </c>
      <c r="AC219" s="858"/>
      <c r="AD219" s="14" t="b">
        <f t="shared" si="78"/>
        <v>1</v>
      </c>
      <c r="AE219" s="14" t="b">
        <f t="shared" si="79"/>
        <v>1</v>
      </c>
    </row>
    <row r="220" spans="1:31">
      <c r="A220" s="857">
        <v>10.01</v>
      </c>
      <c r="B220" s="899" t="s">
        <v>298</v>
      </c>
      <c r="C220" s="899">
        <v>0</v>
      </c>
      <c r="D220" s="900">
        <v>0</v>
      </c>
      <c r="E220" s="899">
        <v>0</v>
      </c>
      <c r="F220" s="900">
        <v>0</v>
      </c>
      <c r="G220" s="625"/>
      <c r="H220" s="625"/>
      <c r="I220" s="863"/>
      <c r="J220" s="862"/>
      <c r="K220" s="899"/>
      <c r="L220" s="900"/>
      <c r="M220" s="899"/>
      <c r="N220" s="899"/>
      <c r="O220" s="864">
        <f>State!O220</f>
        <v>0</v>
      </c>
      <c r="P220" s="899"/>
      <c r="Q220" s="900"/>
      <c r="R220" s="583">
        <f t="shared" ref="R220:R236" si="100">P220</f>
        <v>0</v>
      </c>
      <c r="S220" s="523">
        <f t="shared" si="91"/>
        <v>0</v>
      </c>
      <c r="T220" s="879"/>
      <c r="U220" s="899"/>
      <c r="V220" s="900"/>
      <c r="W220" s="583"/>
      <c r="X220" s="879">
        <f>State!X220</f>
        <v>0</v>
      </c>
      <c r="Y220" s="899"/>
      <c r="Z220" s="900"/>
      <c r="AA220" s="583">
        <f t="shared" ref="AA220:AA236" si="101">Y220</f>
        <v>0</v>
      </c>
      <c r="AB220" s="523">
        <f t="shared" si="87"/>
        <v>0</v>
      </c>
      <c r="AC220" s="899"/>
      <c r="AD220" s="14" t="b">
        <f t="shared" si="78"/>
        <v>1</v>
      </c>
      <c r="AE220" s="14" t="b">
        <f t="shared" si="79"/>
        <v>1</v>
      </c>
    </row>
    <row r="221" spans="1:31">
      <c r="A221" s="857">
        <v>10.02</v>
      </c>
      <c r="B221" s="899" t="s">
        <v>299</v>
      </c>
      <c r="C221" s="899">
        <v>0</v>
      </c>
      <c r="D221" s="900">
        <v>0</v>
      </c>
      <c r="E221" s="899">
        <v>0</v>
      </c>
      <c r="F221" s="900">
        <v>0</v>
      </c>
      <c r="G221" s="625"/>
      <c r="H221" s="625"/>
      <c r="I221" s="863"/>
      <c r="J221" s="862"/>
      <c r="K221" s="899"/>
      <c r="L221" s="900"/>
      <c r="M221" s="899"/>
      <c r="N221" s="899"/>
      <c r="O221" s="864">
        <f>State!O221</f>
        <v>0</v>
      </c>
      <c r="P221" s="899"/>
      <c r="Q221" s="900"/>
      <c r="R221" s="583">
        <f t="shared" si="100"/>
        <v>0</v>
      </c>
      <c r="S221" s="523">
        <f t="shared" si="91"/>
        <v>0</v>
      </c>
      <c r="T221" s="879"/>
      <c r="U221" s="899"/>
      <c r="V221" s="900"/>
      <c r="W221" s="583"/>
      <c r="X221" s="879">
        <f>State!X221</f>
        <v>0</v>
      </c>
      <c r="Y221" s="899"/>
      <c r="Z221" s="900"/>
      <c r="AA221" s="583">
        <f t="shared" si="101"/>
        <v>0</v>
      </c>
      <c r="AB221" s="523">
        <f t="shared" si="87"/>
        <v>0</v>
      </c>
      <c r="AC221" s="899"/>
      <c r="AD221" s="14" t="b">
        <f t="shared" si="78"/>
        <v>1</v>
      </c>
      <c r="AE221" s="14" t="b">
        <f t="shared" si="79"/>
        <v>1</v>
      </c>
    </row>
    <row r="222" spans="1:31" ht="31.5">
      <c r="A222" s="857">
        <f>+A221+0.01</f>
        <v>10.029999999999999</v>
      </c>
      <c r="B222" s="673" t="s">
        <v>241</v>
      </c>
      <c r="C222" s="673">
        <v>0</v>
      </c>
      <c r="D222" s="901">
        <v>0</v>
      </c>
      <c r="E222" s="673">
        <v>0</v>
      </c>
      <c r="F222" s="901">
        <v>0</v>
      </c>
      <c r="G222" s="625"/>
      <c r="H222" s="625"/>
      <c r="I222" s="863"/>
      <c r="J222" s="862"/>
      <c r="K222" s="673"/>
      <c r="L222" s="901"/>
      <c r="M222" s="673"/>
      <c r="N222" s="673"/>
      <c r="O222" s="864">
        <f>State!O222</f>
        <v>0</v>
      </c>
      <c r="P222" s="673"/>
      <c r="Q222" s="901"/>
      <c r="R222" s="583">
        <f t="shared" si="100"/>
        <v>0</v>
      </c>
      <c r="S222" s="523">
        <f t="shared" si="91"/>
        <v>0</v>
      </c>
      <c r="T222" s="879"/>
      <c r="U222" s="673"/>
      <c r="V222" s="901"/>
      <c r="W222" s="583"/>
      <c r="X222" s="879">
        <f>State!X222</f>
        <v>0</v>
      </c>
      <c r="Y222" s="673"/>
      <c r="Z222" s="901"/>
      <c r="AA222" s="583">
        <f t="shared" si="101"/>
        <v>0</v>
      </c>
      <c r="AB222" s="523">
        <f t="shared" si="87"/>
        <v>0</v>
      </c>
      <c r="AC222" s="673"/>
      <c r="AD222" s="14" t="b">
        <f t="shared" si="78"/>
        <v>1</v>
      </c>
      <c r="AE222" s="14" t="b">
        <f t="shared" si="79"/>
        <v>1</v>
      </c>
    </row>
    <row r="223" spans="1:31">
      <c r="A223" s="857"/>
      <c r="B223" s="858" t="s">
        <v>242</v>
      </c>
      <c r="C223" s="858">
        <v>0</v>
      </c>
      <c r="D223" s="859">
        <v>0</v>
      </c>
      <c r="E223" s="858">
        <v>0</v>
      </c>
      <c r="F223" s="859">
        <v>0</v>
      </c>
      <c r="G223" s="625"/>
      <c r="H223" s="625"/>
      <c r="I223" s="863"/>
      <c r="J223" s="862"/>
      <c r="K223" s="858"/>
      <c r="L223" s="859"/>
      <c r="M223" s="858"/>
      <c r="N223" s="858"/>
      <c r="O223" s="864">
        <f>State!O223</f>
        <v>0</v>
      </c>
      <c r="P223" s="858"/>
      <c r="Q223" s="859"/>
      <c r="R223" s="583">
        <f t="shared" si="100"/>
        <v>0</v>
      </c>
      <c r="S223" s="523">
        <f t="shared" si="91"/>
        <v>0</v>
      </c>
      <c r="T223" s="879"/>
      <c r="U223" s="858"/>
      <c r="V223" s="859"/>
      <c r="W223" s="583"/>
      <c r="X223" s="879">
        <f>State!X223</f>
        <v>0</v>
      </c>
      <c r="Y223" s="858"/>
      <c r="Z223" s="859"/>
      <c r="AA223" s="583">
        <f t="shared" si="101"/>
        <v>0</v>
      </c>
      <c r="AB223" s="523">
        <f t="shared" si="87"/>
        <v>0</v>
      </c>
      <c r="AC223" s="858"/>
      <c r="AD223" s="14" t="b">
        <f t="shared" si="78"/>
        <v>1</v>
      </c>
      <c r="AE223" s="14" t="b">
        <f t="shared" si="79"/>
        <v>1</v>
      </c>
    </row>
    <row r="224" spans="1:31">
      <c r="A224" s="857">
        <v>10.039999999999999</v>
      </c>
      <c r="B224" s="899" t="s">
        <v>314</v>
      </c>
      <c r="C224" s="899">
        <v>0</v>
      </c>
      <c r="D224" s="900">
        <v>0</v>
      </c>
      <c r="E224" s="899">
        <v>0</v>
      </c>
      <c r="F224" s="900">
        <v>0</v>
      </c>
      <c r="G224" s="625"/>
      <c r="H224" s="625"/>
      <c r="I224" s="863"/>
      <c r="J224" s="862"/>
      <c r="K224" s="899"/>
      <c r="L224" s="900"/>
      <c r="M224" s="899"/>
      <c r="N224" s="899"/>
      <c r="O224" s="864">
        <f>State!O224</f>
        <v>0</v>
      </c>
      <c r="P224" s="899"/>
      <c r="Q224" s="900"/>
      <c r="R224" s="583">
        <f t="shared" si="100"/>
        <v>0</v>
      </c>
      <c r="S224" s="523">
        <f t="shared" si="91"/>
        <v>0</v>
      </c>
      <c r="T224" s="879"/>
      <c r="U224" s="899"/>
      <c r="V224" s="900"/>
      <c r="W224" s="583"/>
      <c r="X224" s="879">
        <f>State!X224</f>
        <v>0</v>
      </c>
      <c r="Y224" s="899"/>
      <c r="Z224" s="900"/>
      <c r="AA224" s="583">
        <f t="shared" si="101"/>
        <v>0</v>
      </c>
      <c r="AB224" s="523">
        <f t="shared" si="87"/>
        <v>0</v>
      </c>
      <c r="AC224" s="899"/>
      <c r="AD224" s="14" t="b">
        <f t="shared" si="78"/>
        <v>1</v>
      </c>
      <c r="AE224" s="14" t="b">
        <f t="shared" si="79"/>
        <v>1</v>
      </c>
    </row>
    <row r="225" spans="1:31">
      <c r="A225" s="857"/>
      <c r="B225" s="900" t="s">
        <v>54</v>
      </c>
      <c r="C225" s="902">
        <v>0</v>
      </c>
      <c r="D225" s="900">
        <v>0</v>
      </c>
      <c r="E225" s="902">
        <v>0</v>
      </c>
      <c r="F225" s="900">
        <v>0</v>
      </c>
      <c r="G225" s="625"/>
      <c r="H225" s="625"/>
      <c r="I225" s="863"/>
      <c r="J225" s="862"/>
      <c r="K225" s="900"/>
      <c r="L225" s="900"/>
      <c r="M225" s="900"/>
      <c r="N225" s="900"/>
      <c r="O225" s="864">
        <f>State!O225</f>
        <v>0</v>
      </c>
      <c r="P225" s="900"/>
      <c r="Q225" s="900"/>
      <c r="R225" s="583">
        <f t="shared" si="100"/>
        <v>0</v>
      </c>
      <c r="S225" s="523">
        <f t="shared" si="91"/>
        <v>0</v>
      </c>
      <c r="T225" s="879"/>
      <c r="U225" s="900"/>
      <c r="V225" s="900"/>
      <c r="W225" s="583"/>
      <c r="X225" s="879">
        <f>State!X225</f>
        <v>0</v>
      </c>
      <c r="Y225" s="900"/>
      <c r="Z225" s="900"/>
      <c r="AA225" s="583">
        <f t="shared" si="101"/>
        <v>0</v>
      </c>
      <c r="AB225" s="523">
        <f t="shared" si="87"/>
        <v>0</v>
      </c>
      <c r="AC225" s="900"/>
      <c r="AD225" s="14" t="b">
        <f t="shared" si="78"/>
        <v>1</v>
      </c>
      <c r="AE225" s="14" t="b">
        <f t="shared" si="79"/>
        <v>1</v>
      </c>
    </row>
    <row r="226" spans="1:31">
      <c r="A226" s="857"/>
      <c r="B226" s="900" t="s">
        <v>55</v>
      </c>
      <c r="C226" s="902">
        <v>0</v>
      </c>
      <c r="D226" s="900">
        <v>0</v>
      </c>
      <c r="E226" s="902">
        <v>0</v>
      </c>
      <c r="F226" s="900">
        <v>0</v>
      </c>
      <c r="G226" s="625"/>
      <c r="H226" s="625"/>
      <c r="I226" s="863"/>
      <c r="J226" s="862"/>
      <c r="K226" s="900"/>
      <c r="L226" s="900"/>
      <c r="M226" s="900"/>
      <c r="N226" s="900"/>
      <c r="O226" s="864">
        <f>State!O226</f>
        <v>0</v>
      </c>
      <c r="P226" s="900"/>
      <c r="Q226" s="900"/>
      <c r="R226" s="583">
        <f t="shared" si="100"/>
        <v>0</v>
      </c>
      <c r="S226" s="523">
        <f t="shared" si="91"/>
        <v>0</v>
      </c>
      <c r="T226" s="879"/>
      <c r="U226" s="900"/>
      <c r="V226" s="900"/>
      <c r="W226" s="583"/>
      <c r="X226" s="879">
        <f>State!X226</f>
        <v>0</v>
      </c>
      <c r="Y226" s="900"/>
      <c r="Z226" s="900"/>
      <c r="AA226" s="583">
        <f t="shared" si="101"/>
        <v>0</v>
      </c>
      <c r="AB226" s="523">
        <f t="shared" si="87"/>
        <v>0</v>
      </c>
      <c r="AC226" s="900"/>
      <c r="AD226" s="14" t="b">
        <f t="shared" si="78"/>
        <v>1</v>
      </c>
      <c r="AE226" s="14" t="b">
        <f t="shared" si="79"/>
        <v>1</v>
      </c>
    </row>
    <row r="227" spans="1:31">
      <c r="A227" s="857"/>
      <c r="B227" s="900" t="s">
        <v>56</v>
      </c>
      <c r="C227" s="900">
        <v>0</v>
      </c>
      <c r="D227" s="900">
        <v>0</v>
      </c>
      <c r="E227" s="900">
        <v>0</v>
      </c>
      <c r="F227" s="900">
        <v>0</v>
      </c>
      <c r="G227" s="625"/>
      <c r="H227" s="625"/>
      <c r="I227" s="863"/>
      <c r="J227" s="862"/>
      <c r="K227" s="900"/>
      <c r="L227" s="900"/>
      <c r="M227" s="900"/>
      <c r="N227" s="900"/>
      <c r="O227" s="864">
        <f>State!O227</f>
        <v>0</v>
      </c>
      <c r="P227" s="900"/>
      <c r="Q227" s="900"/>
      <c r="R227" s="583">
        <f t="shared" si="100"/>
        <v>0</v>
      </c>
      <c r="S227" s="523">
        <f t="shared" si="91"/>
        <v>0</v>
      </c>
      <c r="T227" s="879"/>
      <c r="U227" s="900"/>
      <c r="V227" s="900"/>
      <c r="W227" s="583"/>
      <c r="X227" s="879">
        <f>State!X227</f>
        <v>0</v>
      </c>
      <c r="Y227" s="900"/>
      <c r="Z227" s="900"/>
      <c r="AA227" s="583">
        <f t="shared" si="101"/>
        <v>0</v>
      </c>
      <c r="AB227" s="523">
        <f t="shared" si="87"/>
        <v>0</v>
      </c>
      <c r="AC227" s="900"/>
      <c r="AD227" s="14" t="b">
        <f t="shared" si="78"/>
        <v>1</v>
      </c>
      <c r="AE227" s="14" t="b">
        <f t="shared" si="79"/>
        <v>1</v>
      </c>
    </row>
    <row r="228" spans="1:31" ht="31.5">
      <c r="A228" s="857">
        <v>10.050000000000001</v>
      </c>
      <c r="B228" s="899" t="s">
        <v>315</v>
      </c>
      <c r="C228" s="900">
        <v>0</v>
      </c>
      <c r="D228" s="900">
        <v>0</v>
      </c>
      <c r="E228" s="900">
        <v>0</v>
      </c>
      <c r="F228" s="900">
        <v>0</v>
      </c>
      <c r="G228" s="625"/>
      <c r="H228" s="625"/>
      <c r="I228" s="863"/>
      <c r="J228" s="862"/>
      <c r="K228" s="900"/>
      <c r="L228" s="900"/>
      <c r="M228" s="900"/>
      <c r="N228" s="900"/>
      <c r="O228" s="864">
        <f>State!O228</f>
        <v>0</v>
      </c>
      <c r="P228" s="900"/>
      <c r="Q228" s="900"/>
      <c r="R228" s="583">
        <f t="shared" si="100"/>
        <v>0</v>
      </c>
      <c r="S228" s="523">
        <f t="shared" si="91"/>
        <v>0</v>
      </c>
      <c r="T228" s="879"/>
      <c r="U228" s="900"/>
      <c r="V228" s="900"/>
      <c r="W228" s="583"/>
      <c r="X228" s="879">
        <f>State!X228</f>
        <v>0</v>
      </c>
      <c r="Y228" s="900"/>
      <c r="Z228" s="900"/>
      <c r="AA228" s="583">
        <f t="shared" si="101"/>
        <v>0</v>
      </c>
      <c r="AB228" s="523">
        <f t="shared" si="87"/>
        <v>0</v>
      </c>
      <c r="AC228" s="900"/>
      <c r="AD228" s="14" t="b">
        <f t="shared" si="78"/>
        <v>1</v>
      </c>
      <c r="AE228" s="14" t="b">
        <f t="shared" si="79"/>
        <v>1</v>
      </c>
    </row>
    <row r="229" spans="1:31">
      <c r="A229" s="857"/>
      <c r="B229" s="900" t="s">
        <v>54</v>
      </c>
      <c r="C229" s="902">
        <v>0</v>
      </c>
      <c r="D229" s="900">
        <v>0</v>
      </c>
      <c r="E229" s="902">
        <v>0</v>
      </c>
      <c r="F229" s="900">
        <v>0</v>
      </c>
      <c r="G229" s="625"/>
      <c r="H229" s="625"/>
      <c r="I229" s="863"/>
      <c r="J229" s="862"/>
      <c r="K229" s="900"/>
      <c r="L229" s="900"/>
      <c r="M229" s="900"/>
      <c r="N229" s="900"/>
      <c r="O229" s="864">
        <f>State!O229</f>
        <v>0</v>
      </c>
      <c r="P229" s="900"/>
      <c r="Q229" s="900"/>
      <c r="R229" s="583">
        <f t="shared" si="100"/>
        <v>0</v>
      </c>
      <c r="S229" s="523">
        <f t="shared" si="91"/>
        <v>0</v>
      </c>
      <c r="T229" s="879"/>
      <c r="U229" s="900"/>
      <c r="V229" s="900"/>
      <c r="W229" s="583"/>
      <c r="X229" s="879">
        <f>State!X229</f>
        <v>0</v>
      </c>
      <c r="Y229" s="900"/>
      <c r="Z229" s="900"/>
      <c r="AA229" s="583">
        <f t="shared" si="101"/>
        <v>0</v>
      </c>
      <c r="AB229" s="523">
        <f t="shared" si="87"/>
        <v>0</v>
      </c>
      <c r="AC229" s="900"/>
      <c r="AD229" s="14" t="b">
        <f t="shared" si="78"/>
        <v>1</v>
      </c>
      <c r="AE229" s="14" t="b">
        <f t="shared" si="79"/>
        <v>1</v>
      </c>
    </row>
    <row r="230" spans="1:31">
      <c r="A230" s="857"/>
      <c r="B230" s="900" t="s">
        <v>55</v>
      </c>
      <c r="C230" s="902">
        <v>0</v>
      </c>
      <c r="D230" s="900">
        <v>0</v>
      </c>
      <c r="E230" s="902">
        <v>0</v>
      </c>
      <c r="F230" s="900">
        <v>0</v>
      </c>
      <c r="G230" s="625"/>
      <c r="H230" s="625"/>
      <c r="I230" s="863"/>
      <c r="J230" s="862"/>
      <c r="K230" s="900"/>
      <c r="L230" s="900"/>
      <c r="M230" s="900"/>
      <c r="N230" s="900"/>
      <c r="O230" s="864">
        <f>State!O230</f>
        <v>0</v>
      </c>
      <c r="P230" s="900"/>
      <c r="Q230" s="900"/>
      <c r="R230" s="583">
        <f t="shared" si="100"/>
        <v>0</v>
      </c>
      <c r="S230" s="523">
        <f t="shared" si="91"/>
        <v>0</v>
      </c>
      <c r="T230" s="879"/>
      <c r="U230" s="900"/>
      <c r="V230" s="900"/>
      <c r="W230" s="583"/>
      <c r="X230" s="879">
        <f>State!X230</f>
        <v>0</v>
      </c>
      <c r="Y230" s="900"/>
      <c r="Z230" s="900"/>
      <c r="AA230" s="583">
        <f t="shared" si="101"/>
        <v>0</v>
      </c>
      <c r="AB230" s="523">
        <f t="shared" si="87"/>
        <v>0</v>
      </c>
      <c r="AC230" s="900"/>
      <c r="AD230" s="14" t="b">
        <f t="shared" si="78"/>
        <v>1</v>
      </c>
      <c r="AE230" s="14" t="b">
        <f t="shared" si="79"/>
        <v>1</v>
      </c>
    </row>
    <row r="231" spans="1:31">
      <c r="A231" s="857"/>
      <c r="B231" s="900" t="s">
        <v>56</v>
      </c>
      <c r="C231" s="900">
        <v>0</v>
      </c>
      <c r="D231" s="900">
        <v>0</v>
      </c>
      <c r="E231" s="900">
        <v>0</v>
      </c>
      <c r="F231" s="900">
        <v>0</v>
      </c>
      <c r="G231" s="625"/>
      <c r="H231" s="625"/>
      <c r="I231" s="863"/>
      <c r="J231" s="862"/>
      <c r="K231" s="900"/>
      <c r="L231" s="900"/>
      <c r="M231" s="900"/>
      <c r="N231" s="900"/>
      <c r="O231" s="864">
        <f>State!O231</f>
        <v>0</v>
      </c>
      <c r="P231" s="900"/>
      <c r="Q231" s="900"/>
      <c r="R231" s="583">
        <f t="shared" si="100"/>
        <v>0</v>
      </c>
      <c r="S231" s="523">
        <f t="shared" si="91"/>
        <v>0</v>
      </c>
      <c r="T231" s="879"/>
      <c r="U231" s="900"/>
      <c r="V231" s="900"/>
      <c r="W231" s="583"/>
      <c r="X231" s="879">
        <f>State!X231</f>
        <v>0</v>
      </c>
      <c r="Y231" s="900"/>
      <c r="Z231" s="900"/>
      <c r="AA231" s="583">
        <f t="shared" si="101"/>
        <v>0</v>
      </c>
      <c r="AB231" s="523">
        <f t="shared" si="87"/>
        <v>0</v>
      </c>
      <c r="AC231" s="900"/>
      <c r="AD231" s="14" t="b">
        <f t="shared" si="78"/>
        <v>1</v>
      </c>
      <c r="AE231" s="14" t="b">
        <f t="shared" si="79"/>
        <v>1</v>
      </c>
    </row>
    <row r="232" spans="1:31" ht="31.5">
      <c r="A232" s="857">
        <f>+A228+0.01</f>
        <v>10.06</v>
      </c>
      <c r="B232" s="673" t="s">
        <v>243</v>
      </c>
      <c r="C232" s="673">
        <v>0</v>
      </c>
      <c r="D232" s="901">
        <v>0</v>
      </c>
      <c r="E232" s="673">
        <v>0</v>
      </c>
      <c r="F232" s="901">
        <v>0</v>
      </c>
      <c r="G232" s="625"/>
      <c r="H232" s="625"/>
      <c r="I232" s="863"/>
      <c r="J232" s="862"/>
      <c r="K232" s="673"/>
      <c r="L232" s="901"/>
      <c r="M232" s="673"/>
      <c r="N232" s="673"/>
      <c r="O232" s="864">
        <f>State!O232</f>
        <v>0</v>
      </c>
      <c r="P232" s="673"/>
      <c r="Q232" s="901"/>
      <c r="R232" s="583">
        <f t="shared" si="100"/>
        <v>0</v>
      </c>
      <c r="S232" s="523">
        <f t="shared" si="91"/>
        <v>0</v>
      </c>
      <c r="T232" s="879"/>
      <c r="U232" s="673"/>
      <c r="V232" s="901"/>
      <c r="W232" s="583"/>
      <c r="X232" s="879">
        <f>State!X232</f>
        <v>0</v>
      </c>
      <c r="Y232" s="673"/>
      <c r="Z232" s="901"/>
      <c r="AA232" s="583">
        <f t="shared" si="101"/>
        <v>0</v>
      </c>
      <c r="AB232" s="523">
        <f t="shared" si="87"/>
        <v>0</v>
      </c>
      <c r="AC232" s="673"/>
      <c r="AD232" s="14" t="b">
        <f t="shared" si="78"/>
        <v>1</v>
      </c>
      <c r="AE232" s="14" t="b">
        <f t="shared" si="79"/>
        <v>1</v>
      </c>
    </row>
    <row r="233" spans="1:31" ht="31.5">
      <c r="A233" s="857">
        <f t="shared" ref="A233:A254" si="102">+A232+0.01</f>
        <v>10.07</v>
      </c>
      <c r="B233" s="673" t="s">
        <v>57</v>
      </c>
      <c r="C233" s="673">
        <v>0</v>
      </c>
      <c r="D233" s="901">
        <v>0</v>
      </c>
      <c r="E233" s="673">
        <v>0</v>
      </c>
      <c r="F233" s="901">
        <v>0</v>
      </c>
      <c r="G233" s="625"/>
      <c r="H233" s="625"/>
      <c r="I233" s="863"/>
      <c r="J233" s="862"/>
      <c r="K233" s="673"/>
      <c r="L233" s="901"/>
      <c r="M233" s="673"/>
      <c r="N233" s="673"/>
      <c r="O233" s="864">
        <f>State!O233</f>
        <v>0</v>
      </c>
      <c r="P233" s="673"/>
      <c r="Q233" s="901"/>
      <c r="R233" s="583">
        <f t="shared" si="100"/>
        <v>0</v>
      </c>
      <c r="S233" s="523">
        <f t="shared" si="91"/>
        <v>0</v>
      </c>
      <c r="T233" s="879"/>
      <c r="U233" s="673"/>
      <c r="V233" s="901"/>
      <c r="W233" s="583"/>
      <c r="X233" s="879">
        <f>State!X233</f>
        <v>0</v>
      </c>
      <c r="Y233" s="673"/>
      <c r="Z233" s="901"/>
      <c r="AA233" s="583">
        <f t="shared" si="101"/>
        <v>0</v>
      </c>
      <c r="AB233" s="523">
        <f t="shared" si="87"/>
        <v>0</v>
      </c>
      <c r="AC233" s="673"/>
      <c r="AD233" s="14" t="b">
        <f t="shared" si="78"/>
        <v>1</v>
      </c>
      <c r="AE233" s="14" t="b">
        <f t="shared" si="79"/>
        <v>1</v>
      </c>
    </row>
    <row r="234" spans="1:31">
      <c r="A234" s="857"/>
      <c r="B234" s="673" t="s">
        <v>58</v>
      </c>
      <c r="C234" s="673">
        <v>0</v>
      </c>
      <c r="D234" s="901">
        <v>0</v>
      </c>
      <c r="E234" s="673">
        <v>0</v>
      </c>
      <c r="F234" s="901">
        <v>0</v>
      </c>
      <c r="G234" s="625"/>
      <c r="H234" s="625"/>
      <c r="I234" s="863"/>
      <c r="J234" s="862"/>
      <c r="K234" s="673"/>
      <c r="L234" s="901"/>
      <c r="M234" s="673"/>
      <c r="N234" s="673"/>
      <c r="O234" s="864">
        <f>State!O234</f>
        <v>0</v>
      </c>
      <c r="P234" s="673"/>
      <c r="Q234" s="901"/>
      <c r="R234" s="583">
        <f t="shared" si="100"/>
        <v>0</v>
      </c>
      <c r="S234" s="523">
        <f t="shared" si="91"/>
        <v>0</v>
      </c>
      <c r="T234" s="879"/>
      <c r="U234" s="673"/>
      <c r="V234" s="901"/>
      <c r="W234" s="583"/>
      <c r="X234" s="879">
        <f>State!X234</f>
        <v>0</v>
      </c>
      <c r="Y234" s="673"/>
      <c r="Z234" s="901"/>
      <c r="AA234" s="583">
        <f t="shared" si="101"/>
        <v>0</v>
      </c>
      <c r="AB234" s="523">
        <f t="shared" si="87"/>
        <v>0</v>
      </c>
      <c r="AC234" s="673"/>
      <c r="AD234" s="14" t="b">
        <f t="shared" si="78"/>
        <v>1</v>
      </c>
      <c r="AE234" s="14" t="b">
        <f t="shared" si="79"/>
        <v>1</v>
      </c>
    </row>
    <row r="235" spans="1:31">
      <c r="A235" s="857"/>
      <c r="B235" s="673" t="s">
        <v>59</v>
      </c>
      <c r="C235" s="673">
        <v>0</v>
      </c>
      <c r="D235" s="901">
        <v>0</v>
      </c>
      <c r="E235" s="673">
        <v>0</v>
      </c>
      <c r="F235" s="901">
        <v>0</v>
      </c>
      <c r="G235" s="625"/>
      <c r="H235" s="625"/>
      <c r="I235" s="863"/>
      <c r="J235" s="862"/>
      <c r="K235" s="673"/>
      <c r="L235" s="901"/>
      <c r="M235" s="673"/>
      <c r="N235" s="673"/>
      <c r="O235" s="864">
        <f>State!O235</f>
        <v>0</v>
      </c>
      <c r="P235" s="673"/>
      <c r="Q235" s="901"/>
      <c r="R235" s="583">
        <f t="shared" si="100"/>
        <v>0</v>
      </c>
      <c r="S235" s="523">
        <f t="shared" si="91"/>
        <v>0</v>
      </c>
      <c r="T235" s="879"/>
      <c r="U235" s="673"/>
      <c r="V235" s="901"/>
      <c r="W235" s="583"/>
      <c r="X235" s="879">
        <f>State!X235</f>
        <v>0</v>
      </c>
      <c r="Y235" s="673"/>
      <c r="Z235" s="901"/>
      <c r="AA235" s="583">
        <f t="shared" si="101"/>
        <v>0</v>
      </c>
      <c r="AB235" s="523">
        <f t="shared" si="87"/>
        <v>0</v>
      </c>
      <c r="AC235" s="673"/>
      <c r="AD235" s="14" t="b">
        <f t="shared" si="78"/>
        <v>1</v>
      </c>
      <c r="AE235" s="14" t="b">
        <f t="shared" si="79"/>
        <v>1</v>
      </c>
    </row>
    <row r="236" spans="1:31">
      <c r="A236" s="857"/>
      <c r="B236" s="673" t="s">
        <v>60</v>
      </c>
      <c r="C236" s="673">
        <v>0</v>
      </c>
      <c r="D236" s="901">
        <v>0</v>
      </c>
      <c r="E236" s="673">
        <v>0</v>
      </c>
      <c r="F236" s="901">
        <v>0</v>
      </c>
      <c r="G236" s="625"/>
      <c r="H236" s="625"/>
      <c r="I236" s="863"/>
      <c r="J236" s="862"/>
      <c r="K236" s="673"/>
      <c r="L236" s="901"/>
      <c r="M236" s="673"/>
      <c r="N236" s="673"/>
      <c r="O236" s="864">
        <f>State!O236</f>
        <v>0</v>
      </c>
      <c r="P236" s="673"/>
      <c r="Q236" s="901"/>
      <c r="R236" s="583">
        <f t="shared" si="100"/>
        <v>0</v>
      </c>
      <c r="S236" s="523">
        <f t="shared" si="91"/>
        <v>0</v>
      </c>
      <c r="T236" s="879"/>
      <c r="U236" s="673"/>
      <c r="V236" s="901"/>
      <c r="W236" s="583"/>
      <c r="X236" s="879">
        <f>State!X236</f>
        <v>0</v>
      </c>
      <c r="Y236" s="673"/>
      <c r="Z236" s="901"/>
      <c r="AA236" s="583">
        <f t="shared" si="101"/>
        <v>0</v>
      </c>
      <c r="AB236" s="523">
        <f t="shared" si="87"/>
        <v>0</v>
      </c>
      <c r="AC236" s="673"/>
      <c r="AD236" s="14" t="b">
        <f t="shared" si="78"/>
        <v>1</v>
      </c>
      <c r="AE236" s="14" t="b">
        <f t="shared" si="79"/>
        <v>1</v>
      </c>
    </row>
    <row r="237" spans="1:31">
      <c r="A237" s="947"/>
      <c r="B237" s="966" t="s">
        <v>16</v>
      </c>
      <c r="C237" s="966">
        <v>0</v>
      </c>
      <c r="D237" s="967">
        <v>0</v>
      </c>
      <c r="E237" s="966">
        <v>0</v>
      </c>
      <c r="F237" s="967">
        <v>0</v>
      </c>
      <c r="G237" s="1067"/>
      <c r="H237" s="1067"/>
      <c r="I237" s="950"/>
      <c r="J237" s="951"/>
      <c r="K237" s="966"/>
      <c r="L237" s="967"/>
      <c r="M237" s="966"/>
      <c r="N237" s="966"/>
      <c r="O237" s="952">
        <f>State!O237</f>
        <v>0</v>
      </c>
      <c r="P237" s="966"/>
      <c r="Q237" s="967"/>
      <c r="R237" s="935">
        <f t="shared" si="95"/>
        <v>0</v>
      </c>
      <c r="S237" s="936">
        <f t="shared" si="91"/>
        <v>0</v>
      </c>
      <c r="T237" s="953"/>
      <c r="U237" s="966"/>
      <c r="V237" s="967"/>
      <c r="W237" s="935"/>
      <c r="X237" s="953">
        <f>State!X237</f>
        <v>0</v>
      </c>
      <c r="Y237" s="966"/>
      <c r="Z237" s="967"/>
      <c r="AA237" s="935">
        <f t="shared" ref="AA237:AA240" si="103">Y237+T237</f>
        <v>0</v>
      </c>
      <c r="AB237" s="936">
        <f t="shared" si="87"/>
        <v>0</v>
      </c>
      <c r="AC237" s="966"/>
      <c r="AD237" s="14" t="b">
        <f t="shared" si="78"/>
        <v>1</v>
      </c>
      <c r="AE237" s="14" t="b">
        <f t="shared" si="79"/>
        <v>1</v>
      </c>
    </row>
    <row r="238" spans="1:31">
      <c r="A238" s="857"/>
      <c r="B238" s="746" t="s">
        <v>38</v>
      </c>
      <c r="C238" s="746">
        <v>0</v>
      </c>
      <c r="D238" s="803">
        <v>0</v>
      </c>
      <c r="E238" s="746">
        <v>0</v>
      </c>
      <c r="F238" s="803">
        <v>0</v>
      </c>
      <c r="G238" s="625"/>
      <c r="H238" s="625"/>
      <c r="I238" s="863"/>
      <c r="J238" s="862"/>
      <c r="K238" s="746"/>
      <c r="L238" s="803"/>
      <c r="M238" s="746"/>
      <c r="N238" s="746"/>
      <c r="O238" s="864">
        <f>State!O238</f>
        <v>0</v>
      </c>
      <c r="P238" s="746"/>
      <c r="Q238" s="803"/>
      <c r="R238" s="583">
        <f t="shared" si="95"/>
        <v>0</v>
      </c>
      <c r="S238" s="523">
        <f t="shared" si="91"/>
        <v>0</v>
      </c>
      <c r="T238" s="879"/>
      <c r="U238" s="746"/>
      <c r="V238" s="803"/>
      <c r="W238" s="583"/>
      <c r="X238" s="879">
        <f>State!X238</f>
        <v>0</v>
      </c>
      <c r="Y238" s="746"/>
      <c r="Z238" s="803"/>
      <c r="AA238" s="583">
        <f t="shared" si="103"/>
        <v>0</v>
      </c>
      <c r="AB238" s="523">
        <f t="shared" si="87"/>
        <v>0</v>
      </c>
      <c r="AC238" s="746"/>
      <c r="AD238" s="14" t="b">
        <f t="shared" si="78"/>
        <v>1</v>
      </c>
      <c r="AE238" s="14" t="b">
        <f t="shared" si="79"/>
        <v>1</v>
      </c>
    </row>
    <row r="239" spans="1:31" ht="31.5">
      <c r="A239" s="857"/>
      <c r="B239" s="858" t="s">
        <v>259</v>
      </c>
      <c r="C239" s="858">
        <v>0</v>
      </c>
      <c r="D239" s="859">
        <v>0</v>
      </c>
      <c r="E239" s="858">
        <v>0</v>
      </c>
      <c r="F239" s="859">
        <v>0</v>
      </c>
      <c r="G239" s="625"/>
      <c r="H239" s="625"/>
      <c r="I239" s="863"/>
      <c r="J239" s="862"/>
      <c r="K239" s="858"/>
      <c r="L239" s="859"/>
      <c r="M239" s="858"/>
      <c r="N239" s="858"/>
      <c r="O239" s="864">
        <f>State!O239</f>
        <v>0</v>
      </c>
      <c r="P239" s="858"/>
      <c r="Q239" s="859"/>
      <c r="R239" s="583">
        <f t="shared" si="95"/>
        <v>0</v>
      </c>
      <c r="S239" s="523">
        <f t="shared" si="91"/>
        <v>0</v>
      </c>
      <c r="T239" s="879"/>
      <c r="U239" s="858"/>
      <c r="V239" s="859"/>
      <c r="W239" s="583"/>
      <c r="X239" s="879">
        <f>State!X239</f>
        <v>0</v>
      </c>
      <c r="Y239" s="858"/>
      <c r="Z239" s="859"/>
      <c r="AA239" s="583">
        <f t="shared" si="103"/>
        <v>0</v>
      </c>
      <c r="AB239" s="523">
        <f t="shared" si="87"/>
        <v>0</v>
      </c>
      <c r="AC239" s="858"/>
      <c r="AD239" s="14" t="b">
        <f t="shared" si="78"/>
        <v>1</v>
      </c>
      <c r="AE239" s="14" t="b">
        <f t="shared" si="79"/>
        <v>1</v>
      </c>
    </row>
    <row r="240" spans="1:31">
      <c r="A240" s="857"/>
      <c r="B240" s="858" t="s">
        <v>271</v>
      </c>
      <c r="C240" s="858">
        <v>0</v>
      </c>
      <c r="D240" s="859">
        <v>0</v>
      </c>
      <c r="E240" s="858">
        <v>0</v>
      </c>
      <c r="F240" s="859">
        <v>0</v>
      </c>
      <c r="G240" s="625"/>
      <c r="H240" s="625"/>
      <c r="I240" s="863"/>
      <c r="J240" s="862"/>
      <c r="K240" s="858"/>
      <c r="L240" s="859"/>
      <c r="M240" s="858"/>
      <c r="N240" s="858"/>
      <c r="O240" s="864">
        <f>State!O240</f>
        <v>0</v>
      </c>
      <c r="P240" s="858"/>
      <c r="Q240" s="859"/>
      <c r="R240" s="583">
        <f t="shared" si="95"/>
        <v>0</v>
      </c>
      <c r="S240" s="523">
        <f t="shared" si="91"/>
        <v>0</v>
      </c>
      <c r="T240" s="879"/>
      <c r="U240" s="858"/>
      <c r="V240" s="859"/>
      <c r="W240" s="583"/>
      <c r="X240" s="879">
        <f>State!X240</f>
        <v>0</v>
      </c>
      <c r="Y240" s="858"/>
      <c r="Z240" s="859"/>
      <c r="AA240" s="583">
        <f t="shared" si="103"/>
        <v>0</v>
      </c>
      <c r="AB240" s="523">
        <f t="shared" si="87"/>
        <v>0</v>
      </c>
      <c r="AC240" s="858"/>
      <c r="AD240" s="14" t="b">
        <f t="shared" si="78"/>
        <v>1</v>
      </c>
      <c r="AE240" s="14" t="b">
        <f t="shared" si="79"/>
        <v>1</v>
      </c>
    </row>
    <row r="241" spans="1:31">
      <c r="A241" s="857">
        <f>+A233+0.01</f>
        <v>10.08</v>
      </c>
      <c r="B241" s="861" t="s">
        <v>316</v>
      </c>
      <c r="C241" s="903">
        <v>20</v>
      </c>
      <c r="D241" s="904">
        <v>126.72</v>
      </c>
      <c r="E241" s="903">
        <f>C241</f>
        <v>20</v>
      </c>
      <c r="F241" s="904">
        <f>D241</f>
        <v>126.72</v>
      </c>
      <c r="G241" s="625">
        <f t="shared" ref="G241:G284" si="104">C241/E241</f>
        <v>1</v>
      </c>
      <c r="H241" s="645">
        <f>F241/D241</f>
        <v>1</v>
      </c>
      <c r="I241" s="863"/>
      <c r="J241" s="862"/>
      <c r="K241" s="861"/>
      <c r="L241" s="861"/>
      <c r="M241" s="861"/>
      <c r="N241" s="861"/>
      <c r="O241" s="864">
        <f>State!O241</f>
        <v>0.58079999999999998</v>
      </c>
      <c r="P241" s="744">
        <v>20</v>
      </c>
      <c r="Q241" s="905">
        <f>O241*P241*12</f>
        <v>139.392</v>
      </c>
      <c r="R241" s="583">
        <f t="shared" ref="R241:R258" si="105">P241</f>
        <v>20</v>
      </c>
      <c r="S241" s="523">
        <f t="shared" si="91"/>
        <v>139.392</v>
      </c>
      <c r="T241" s="906"/>
      <c r="U241" s="744"/>
      <c r="V241" s="905"/>
      <c r="W241" s="583"/>
      <c r="X241" s="864">
        <f>O241</f>
        <v>0.58079999999999998</v>
      </c>
      <c r="Y241" s="744">
        <v>20</v>
      </c>
      <c r="Z241" s="905">
        <f>X241*Y241*12</f>
        <v>139.392</v>
      </c>
      <c r="AA241" s="583">
        <f t="shared" ref="AA241:AA258" si="106">Y241</f>
        <v>20</v>
      </c>
      <c r="AB241" s="523">
        <f t="shared" si="87"/>
        <v>139.392</v>
      </c>
      <c r="AC241" s="861"/>
      <c r="AD241" s="14" t="b">
        <f>+X241*Y241*12=Z241</f>
        <v>1</v>
      </c>
      <c r="AE241" s="14" t="b">
        <f t="shared" si="79"/>
        <v>1</v>
      </c>
    </row>
    <row r="242" spans="1:31">
      <c r="A242" s="857">
        <v>10.09</v>
      </c>
      <c r="B242" s="861" t="s">
        <v>317</v>
      </c>
      <c r="C242" s="744">
        <v>0</v>
      </c>
      <c r="D242" s="662">
        <v>0</v>
      </c>
      <c r="E242" s="744">
        <v>0</v>
      </c>
      <c r="F242" s="662">
        <v>0</v>
      </c>
      <c r="G242" s="625"/>
      <c r="H242" s="645"/>
      <c r="I242" s="863"/>
      <c r="J242" s="862"/>
      <c r="K242" s="861"/>
      <c r="L242" s="862"/>
      <c r="M242" s="861"/>
      <c r="N242" s="861"/>
      <c r="O242" s="864">
        <f>State!O242</f>
        <v>0</v>
      </c>
      <c r="P242" s="744"/>
      <c r="Q242" s="905"/>
      <c r="R242" s="583">
        <f t="shared" si="105"/>
        <v>0</v>
      </c>
      <c r="S242" s="523">
        <f t="shared" si="91"/>
        <v>0</v>
      </c>
      <c r="T242" s="879"/>
      <c r="U242" s="744"/>
      <c r="V242" s="905"/>
      <c r="W242" s="583"/>
      <c r="X242" s="879">
        <f>State!X242</f>
        <v>0</v>
      </c>
      <c r="Y242" s="744"/>
      <c r="Z242" s="905"/>
      <c r="AA242" s="583">
        <f t="shared" si="106"/>
        <v>0</v>
      </c>
      <c r="AB242" s="523">
        <f t="shared" si="87"/>
        <v>0</v>
      </c>
      <c r="AC242" s="861"/>
      <c r="AD242" s="14" t="b">
        <f t="shared" si="78"/>
        <v>1</v>
      </c>
      <c r="AE242" s="14" t="b">
        <f t="shared" si="79"/>
        <v>1</v>
      </c>
    </row>
    <row r="243" spans="1:31">
      <c r="A243" s="857">
        <v>10.1</v>
      </c>
      <c r="B243" s="899" t="s">
        <v>244</v>
      </c>
      <c r="C243" s="903">
        <v>0</v>
      </c>
      <c r="D243" s="904">
        <v>0</v>
      </c>
      <c r="E243" s="903">
        <v>0</v>
      </c>
      <c r="F243" s="904">
        <v>0</v>
      </c>
      <c r="G243" s="625"/>
      <c r="H243" s="645"/>
      <c r="I243" s="863"/>
      <c r="J243" s="862"/>
      <c r="K243" s="899"/>
      <c r="L243" s="900"/>
      <c r="M243" s="899"/>
      <c r="N243" s="899"/>
      <c r="O243" s="864">
        <f>State!O243</f>
        <v>0</v>
      </c>
      <c r="P243" s="903"/>
      <c r="Q243" s="905"/>
      <c r="R243" s="583">
        <f t="shared" si="105"/>
        <v>0</v>
      </c>
      <c r="S243" s="523">
        <f t="shared" si="91"/>
        <v>0</v>
      </c>
      <c r="T243" s="879"/>
      <c r="U243" s="903"/>
      <c r="V243" s="905"/>
      <c r="W243" s="583"/>
      <c r="X243" s="879">
        <f>State!X243</f>
        <v>0</v>
      </c>
      <c r="Y243" s="903"/>
      <c r="Z243" s="905"/>
      <c r="AA243" s="583">
        <f t="shared" si="106"/>
        <v>0</v>
      </c>
      <c r="AB243" s="523">
        <f t="shared" si="87"/>
        <v>0</v>
      </c>
      <c r="AC243" s="899"/>
      <c r="AD243" s="14" t="b">
        <f t="shared" si="78"/>
        <v>1</v>
      </c>
      <c r="AE243" s="14" t="b">
        <f t="shared" si="79"/>
        <v>1</v>
      </c>
    </row>
    <row r="244" spans="1:31">
      <c r="A244" s="857"/>
      <c r="B244" s="858" t="s">
        <v>242</v>
      </c>
      <c r="C244" s="746">
        <v>0</v>
      </c>
      <c r="D244" s="803">
        <v>0</v>
      </c>
      <c r="E244" s="746">
        <v>0</v>
      </c>
      <c r="F244" s="803">
        <v>0</v>
      </c>
      <c r="G244" s="625"/>
      <c r="H244" s="645"/>
      <c r="I244" s="863"/>
      <c r="J244" s="862"/>
      <c r="K244" s="858"/>
      <c r="L244" s="859"/>
      <c r="M244" s="858"/>
      <c r="N244" s="858"/>
      <c r="O244" s="864">
        <f>State!O244</f>
        <v>0</v>
      </c>
      <c r="P244" s="746"/>
      <c r="Q244" s="905"/>
      <c r="R244" s="583">
        <f t="shared" si="105"/>
        <v>0</v>
      </c>
      <c r="S244" s="523">
        <f t="shared" si="91"/>
        <v>0</v>
      </c>
      <c r="T244" s="879"/>
      <c r="U244" s="746"/>
      <c r="V244" s="905"/>
      <c r="W244" s="583"/>
      <c r="X244" s="879">
        <f>State!X244</f>
        <v>0</v>
      </c>
      <c r="Y244" s="746"/>
      <c r="Z244" s="905"/>
      <c r="AA244" s="583">
        <f t="shared" si="106"/>
        <v>0</v>
      </c>
      <c r="AB244" s="523">
        <f t="shared" si="87"/>
        <v>0</v>
      </c>
      <c r="AC244" s="858"/>
      <c r="AD244" s="14" t="b">
        <f t="shared" si="78"/>
        <v>1</v>
      </c>
      <c r="AE244" s="14" t="b">
        <f t="shared" si="79"/>
        <v>1</v>
      </c>
    </row>
    <row r="245" spans="1:31" ht="31.5">
      <c r="A245" s="857">
        <f>+A243+0.01</f>
        <v>10.11</v>
      </c>
      <c r="B245" s="899" t="s">
        <v>311</v>
      </c>
      <c r="C245" s="903">
        <v>0</v>
      </c>
      <c r="D245" s="904">
        <v>0</v>
      </c>
      <c r="E245" s="903">
        <v>0</v>
      </c>
      <c r="F245" s="904">
        <v>0</v>
      </c>
      <c r="G245" s="625"/>
      <c r="H245" s="645"/>
      <c r="I245" s="863"/>
      <c r="J245" s="862"/>
      <c r="K245" s="899"/>
      <c r="L245" s="900"/>
      <c r="M245" s="899"/>
      <c r="N245" s="899"/>
      <c r="O245" s="864">
        <f>State!O245</f>
        <v>0</v>
      </c>
      <c r="P245" s="903"/>
      <c r="Q245" s="905"/>
      <c r="R245" s="583">
        <f t="shared" si="105"/>
        <v>0</v>
      </c>
      <c r="S245" s="523">
        <f t="shared" si="91"/>
        <v>0</v>
      </c>
      <c r="T245" s="879"/>
      <c r="U245" s="903"/>
      <c r="V245" s="905"/>
      <c r="W245" s="583"/>
      <c r="X245" s="879">
        <f>State!X245</f>
        <v>0</v>
      </c>
      <c r="Y245" s="903"/>
      <c r="Z245" s="905"/>
      <c r="AA245" s="583">
        <f t="shared" si="106"/>
        <v>0</v>
      </c>
      <c r="AB245" s="523">
        <f t="shared" si="87"/>
        <v>0</v>
      </c>
      <c r="AC245" s="899"/>
      <c r="AD245" s="14" t="b">
        <f t="shared" si="78"/>
        <v>1</v>
      </c>
      <c r="AE245" s="14" t="b">
        <f t="shared" si="79"/>
        <v>1</v>
      </c>
    </row>
    <row r="246" spans="1:31">
      <c r="A246" s="857"/>
      <c r="B246" s="900" t="s">
        <v>54</v>
      </c>
      <c r="C246" s="907">
        <v>10</v>
      </c>
      <c r="D246" s="904">
        <v>72.599999999999994</v>
      </c>
      <c r="E246" s="903">
        <f t="shared" ref="E246:E247" si="107">C246</f>
        <v>10</v>
      </c>
      <c r="F246" s="904">
        <f t="shared" ref="F246:F247" si="108">D246</f>
        <v>72.599999999999994</v>
      </c>
      <c r="G246" s="625">
        <f t="shared" si="104"/>
        <v>1</v>
      </c>
      <c r="H246" s="645">
        <f t="shared" ref="H246:H261" si="109">F246/D246</f>
        <v>1</v>
      </c>
      <c r="I246" s="863"/>
      <c r="J246" s="862"/>
      <c r="K246" s="900"/>
      <c r="L246" s="900"/>
      <c r="M246" s="900"/>
      <c r="N246" s="900"/>
      <c r="O246" s="864">
        <f>State!O246</f>
        <v>0.66549999999999998</v>
      </c>
      <c r="P246" s="907">
        <v>10</v>
      </c>
      <c r="Q246" s="905">
        <f t="shared" ref="Q246:Q258" si="110">O246*P246*12</f>
        <v>79.859999999999985</v>
      </c>
      <c r="R246" s="583">
        <f t="shared" si="105"/>
        <v>10</v>
      </c>
      <c r="S246" s="523">
        <f t="shared" si="91"/>
        <v>79.859999999999985</v>
      </c>
      <c r="T246" s="906"/>
      <c r="U246" s="907"/>
      <c r="V246" s="905"/>
      <c r="W246" s="583"/>
      <c r="X246" s="864">
        <f t="shared" ref="X246:X247" si="111">O246</f>
        <v>0.66549999999999998</v>
      </c>
      <c r="Y246" s="907">
        <v>10</v>
      </c>
      <c r="Z246" s="905">
        <f t="shared" ref="Z246:Z247" si="112">X246*Y246*12</f>
        <v>79.859999999999985</v>
      </c>
      <c r="AA246" s="583">
        <f t="shared" si="106"/>
        <v>10</v>
      </c>
      <c r="AB246" s="523">
        <f t="shared" si="87"/>
        <v>79.859999999999985</v>
      </c>
      <c r="AC246" s="900"/>
      <c r="AD246" s="14" t="b">
        <f>+X246*Y246*12=Z246</f>
        <v>1</v>
      </c>
      <c r="AE246" s="14" t="b">
        <f t="shared" si="79"/>
        <v>1</v>
      </c>
    </row>
    <row r="247" spans="1:31">
      <c r="A247" s="857"/>
      <c r="B247" s="900" t="s">
        <v>55</v>
      </c>
      <c r="C247" s="907">
        <v>10</v>
      </c>
      <c r="D247" s="904">
        <v>72.599999999999994</v>
      </c>
      <c r="E247" s="903">
        <f t="shared" si="107"/>
        <v>10</v>
      </c>
      <c r="F247" s="904">
        <f t="shared" si="108"/>
        <v>72.599999999999994</v>
      </c>
      <c r="G247" s="625">
        <f t="shared" si="104"/>
        <v>1</v>
      </c>
      <c r="H247" s="645">
        <f t="shared" si="109"/>
        <v>1</v>
      </c>
      <c r="I247" s="863"/>
      <c r="J247" s="862"/>
      <c r="K247" s="900"/>
      <c r="L247" s="900"/>
      <c r="M247" s="900"/>
      <c r="N247" s="900"/>
      <c r="O247" s="864">
        <f>State!O247</f>
        <v>0.66549999999999998</v>
      </c>
      <c r="P247" s="907">
        <v>10</v>
      </c>
      <c r="Q247" s="905">
        <f t="shared" si="110"/>
        <v>79.859999999999985</v>
      </c>
      <c r="R247" s="583">
        <f t="shared" si="105"/>
        <v>10</v>
      </c>
      <c r="S247" s="523">
        <f t="shared" si="91"/>
        <v>79.859999999999985</v>
      </c>
      <c r="T247" s="906"/>
      <c r="U247" s="907"/>
      <c r="V247" s="905"/>
      <c r="W247" s="583"/>
      <c r="X247" s="864">
        <f t="shared" si="111"/>
        <v>0.66549999999999998</v>
      </c>
      <c r="Y247" s="907">
        <v>10</v>
      </c>
      <c r="Z247" s="905">
        <f t="shared" si="112"/>
        <v>79.859999999999985</v>
      </c>
      <c r="AA247" s="583">
        <f t="shared" si="106"/>
        <v>10</v>
      </c>
      <c r="AB247" s="523">
        <f t="shared" si="87"/>
        <v>79.859999999999985</v>
      </c>
      <c r="AC247" s="900"/>
      <c r="AD247" s="14" t="b">
        <f>+X247*Y247*12=Z247</f>
        <v>1</v>
      </c>
      <c r="AE247" s="14" t="b">
        <f t="shared" si="79"/>
        <v>1</v>
      </c>
    </row>
    <row r="248" spans="1:31">
      <c r="A248" s="857"/>
      <c r="B248" s="900" t="s">
        <v>56</v>
      </c>
      <c r="C248" s="904">
        <v>0</v>
      </c>
      <c r="D248" s="904">
        <v>0</v>
      </c>
      <c r="E248" s="904">
        <v>0</v>
      </c>
      <c r="F248" s="904">
        <v>0</v>
      </c>
      <c r="G248" s="625"/>
      <c r="H248" s="645"/>
      <c r="I248" s="863"/>
      <c r="J248" s="862"/>
      <c r="K248" s="900"/>
      <c r="L248" s="900"/>
      <c r="M248" s="900"/>
      <c r="N248" s="900"/>
      <c r="O248" s="864">
        <f>State!O248</f>
        <v>0</v>
      </c>
      <c r="P248" s="904"/>
      <c r="Q248" s="905"/>
      <c r="R248" s="583">
        <f t="shared" si="105"/>
        <v>0</v>
      </c>
      <c r="S248" s="523">
        <f t="shared" si="91"/>
        <v>0</v>
      </c>
      <c r="T248" s="879"/>
      <c r="U248" s="904"/>
      <c r="V248" s="905"/>
      <c r="W248" s="583"/>
      <c r="X248" s="879">
        <f>State!X248</f>
        <v>0</v>
      </c>
      <c r="Y248" s="904"/>
      <c r="Z248" s="905"/>
      <c r="AA248" s="583">
        <f t="shared" si="106"/>
        <v>0</v>
      </c>
      <c r="AB248" s="523">
        <f t="shared" si="87"/>
        <v>0</v>
      </c>
      <c r="AC248" s="900"/>
      <c r="AD248" s="14" t="b">
        <f t="shared" si="78"/>
        <v>1</v>
      </c>
      <c r="AE248" s="14" t="b">
        <f t="shared" si="79"/>
        <v>1</v>
      </c>
    </row>
    <row r="249" spans="1:31" ht="31.5">
      <c r="A249" s="857">
        <f>+A245+0.01</f>
        <v>10.119999999999999</v>
      </c>
      <c r="B249" s="899" t="s">
        <v>312</v>
      </c>
      <c r="C249" s="904">
        <v>0</v>
      </c>
      <c r="D249" s="904">
        <v>0</v>
      </c>
      <c r="E249" s="904">
        <v>0</v>
      </c>
      <c r="F249" s="904">
        <v>0</v>
      </c>
      <c r="G249" s="625"/>
      <c r="H249" s="645"/>
      <c r="I249" s="863"/>
      <c r="J249" s="862"/>
      <c r="K249" s="900"/>
      <c r="L249" s="900"/>
      <c r="M249" s="900"/>
      <c r="N249" s="900"/>
      <c r="O249" s="864">
        <f>State!O249</f>
        <v>0</v>
      </c>
      <c r="P249" s="904"/>
      <c r="Q249" s="905"/>
      <c r="R249" s="583">
        <f t="shared" si="105"/>
        <v>0</v>
      </c>
      <c r="S249" s="523">
        <f t="shared" si="91"/>
        <v>0</v>
      </c>
      <c r="T249" s="879"/>
      <c r="U249" s="904"/>
      <c r="V249" s="905"/>
      <c r="W249" s="583"/>
      <c r="X249" s="879">
        <f>State!X249</f>
        <v>0</v>
      </c>
      <c r="Y249" s="904"/>
      <c r="Z249" s="905"/>
      <c r="AA249" s="583">
        <f t="shared" si="106"/>
        <v>0</v>
      </c>
      <c r="AB249" s="523">
        <f t="shared" si="87"/>
        <v>0</v>
      </c>
      <c r="AC249" s="900"/>
      <c r="AD249" s="14" t="b">
        <f t="shared" si="78"/>
        <v>1</v>
      </c>
      <c r="AE249" s="14" t="b">
        <f t="shared" si="79"/>
        <v>1</v>
      </c>
    </row>
    <row r="250" spans="1:31">
      <c r="A250" s="857"/>
      <c r="B250" s="900" t="s">
        <v>54</v>
      </c>
      <c r="C250" s="907">
        <v>20</v>
      </c>
      <c r="D250" s="904">
        <v>28.799999999999997</v>
      </c>
      <c r="E250" s="903">
        <f t="shared" ref="E250:E258" si="113">C250</f>
        <v>20</v>
      </c>
      <c r="F250" s="904">
        <f t="shared" ref="F250:F258" si="114">D250</f>
        <v>28.799999999999997</v>
      </c>
      <c r="G250" s="625">
        <f t="shared" si="104"/>
        <v>1</v>
      </c>
      <c r="H250" s="645">
        <f t="shared" si="109"/>
        <v>1</v>
      </c>
      <c r="I250" s="863"/>
      <c r="J250" s="862"/>
      <c r="K250" s="900"/>
      <c r="L250" s="900"/>
      <c r="M250" s="900"/>
      <c r="N250" s="900"/>
      <c r="O250" s="864">
        <f>State!O250</f>
        <v>0.12</v>
      </c>
      <c r="P250" s="907">
        <f>P251</f>
        <v>20</v>
      </c>
      <c r="Q250" s="905">
        <f>P250*O250*12</f>
        <v>28.799999999999997</v>
      </c>
      <c r="R250" s="583">
        <f t="shared" si="105"/>
        <v>20</v>
      </c>
      <c r="S250" s="523">
        <f t="shared" si="91"/>
        <v>28.799999999999997</v>
      </c>
      <c r="T250" s="879"/>
      <c r="U250" s="907"/>
      <c r="V250" s="905"/>
      <c r="W250" s="583"/>
      <c r="X250" s="864">
        <f t="shared" ref="X250:X253" si="115">O250</f>
        <v>0.12</v>
      </c>
      <c r="Y250" s="907">
        <f>Y251</f>
        <v>20</v>
      </c>
      <c r="Z250" s="905">
        <f>Y250*X250*12</f>
        <v>28.799999999999997</v>
      </c>
      <c r="AA250" s="583">
        <f t="shared" si="106"/>
        <v>20</v>
      </c>
      <c r="AB250" s="523">
        <f t="shared" si="87"/>
        <v>28.799999999999997</v>
      </c>
      <c r="AC250" s="900"/>
      <c r="AD250" s="14" t="b">
        <f>+X250*Y250*12=Z250</f>
        <v>1</v>
      </c>
      <c r="AE250" s="14" t="b">
        <f t="shared" si="79"/>
        <v>1</v>
      </c>
    </row>
    <row r="251" spans="1:31">
      <c r="A251" s="857"/>
      <c r="B251" s="900" t="s">
        <v>55</v>
      </c>
      <c r="C251" s="907">
        <v>20</v>
      </c>
      <c r="D251" s="904">
        <v>28.799999999999997</v>
      </c>
      <c r="E251" s="903">
        <f t="shared" si="113"/>
        <v>20</v>
      </c>
      <c r="F251" s="904">
        <f t="shared" si="114"/>
        <v>28.799999999999997</v>
      </c>
      <c r="G251" s="625">
        <f t="shared" si="104"/>
        <v>1</v>
      </c>
      <c r="H251" s="645">
        <f t="shared" si="109"/>
        <v>1</v>
      </c>
      <c r="I251" s="863"/>
      <c r="J251" s="862"/>
      <c r="K251" s="900"/>
      <c r="L251" s="900"/>
      <c r="M251" s="900"/>
      <c r="N251" s="900"/>
      <c r="O251" s="864">
        <f>State!O251</f>
        <v>0.12</v>
      </c>
      <c r="P251" s="907">
        <v>20</v>
      </c>
      <c r="Q251" s="905">
        <f t="shared" ref="Q251:Q252" si="116">P251*O251*12</f>
        <v>28.799999999999997</v>
      </c>
      <c r="R251" s="583">
        <f t="shared" si="105"/>
        <v>20</v>
      </c>
      <c r="S251" s="523">
        <f t="shared" si="91"/>
        <v>28.799999999999997</v>
      </c>
      <c r="T251" s="879"/>
      <c r="U251" s="907"/>
      <c r="V251" s="905"/>
      <c r="W251" s="583"/>
      <c r="X251" s="864">
        <f t="shared" si="115"/>
        <v>0.12</v>
      </c>
      <c r="Y251" s="907">
        <v>20</v>
      </c>
      <c r="Z251" s="905">
        <f t="shared" ref="Z251:Z252" si="117">Y251*X251*12</f>
        <v>28.799999999999997</v>
      </c>
      <c r="AA251" s="583">
        <f t="shared" si="106"/>
        <v>20</v>
      </c>
      <c r="AB251" s="523">
        <f t="shared" si="87"/>
        <v>28.799999999999997</v>
      </c>
      <c r="AC251" s="900"/>
      <c r="AD251" s="14" t="b">
        <f>+X251*Y251*12=Z251</f>
        <v>1</v>
      </c>
      <c r="AE251" s="14" t="b">
        <f t="shared" si="79"/>
        <v>1</v>
      </c>
    </row>
    <row r="252" spans="1:31">
      <c r="A252" s="857"/>
      <c r="B252" s="900" t="s">
        <v>56</v>
      </c>
      <c r="C252" s="908">
        <v>20</v>
      </c>
      <c r="D252" s="904">
        <v>28.799999999999997</v>
      </c>
      <c r="E252" s="903">
        <f t="shared" si="113"/>
        <v>20</v>
      </c>
      <c r="F252" s="904">
        <f t="shared" si="114"/>
        <v>28.799999999999997</v>
      </c>
      <c r="G252" s="625"/>
      <c r="H252" s="645">
        <f t="shared" si="109"/>
        <v>1</v>
      </c>
      <c r="I252" s="863"/>
      <c r="J252" s="862"/>
      <c r="K252" s="900"/>
      <c r="L252" s="900"/>
      <c r="M252" s="900"/>
      <c r="N252" s="900"/>
      <c r="O252" s="864">
        <f>State!O252</f>
        <v>0.12</v>
      </c>
      <c r="P252" s="908">
        <f>P251</f>
        <v>20</v>
      </c>
      <c r="Q252" s="905">
        <f t="shared" si="116"/>
        <v>28.799999999999997</v>
      </c>
      <c r="R252" s="583">
        <f t="shared" si="105"/>
        <v>20</v>
      </c>
      <c r="S252" s="523">
        <f t="shared" si="91"/>
        <v>28.799999999999997</v>
      </c>
      <c r="T252" s="879"/>
      <c r="U252" s="908"/>
      <c r="V252" s="905"/>
      <c r="W252" s="583"/>
      <c r="X252" s="864">
        <f t="shared" si="115"/>
        <v>0.12</v>
      </c>
      <c r="Y252" s="908">
        <f>Y251</f>
        <v>20</v>
      </c>
      <c r="Z252" s="905">
        <f t="shared" si="117"/>
        <v>28.799999999999997</v>
      </c>
      <c r="AA252" s="583">
        <f t="shared" si="106"/>
        <v>20</v>
      </c>
      <c r="AB252" s="523">
        <f t="shared" si="87"/>
        <v>28.799999999999997</v>
      </c>
      <c r="AC252" s="900"/>
      <c r="AD252" s="14" t="b">
        <f>+X252*Y252*12=Z252</f>
        <v>1</v>
      </c>
      <c r="AE252" s="14" t="b">
        <f t="shared" si="79"/>
        <v>1</v>
      </c>
    </row>
    <row r="253" spans="1:31" ht="31.5">
      <c r="A253" s="857">
        <f>+A249+0.01</f>
        <v>10.129999999999999</v>
      </c>
      <c r="B253" s="899" t="s">
        <v>245</v>
      </c>
      <c r="C253" s="909">
        <v>10</v>
      </c>
      <c r="D253" s="910">
        <v>72.599999999999994</v>
      </c>
      <c r="E253" s="903">
        <f t="shared" si="113"/>
        <v>10</v>
      </c>
      <c r="F253" s="904">
        <f t="shared" si="114"/>
        <v>72.599999999999994</v>
      </c>
      <c r="G253" s="625">
        <f t="shared" si="104"/>
        <v>1</v>
      </c>
      <c r="H253" s="645">
        <f t="shared" si="109"/>
        <v>1</v>
      </c>
      <c r="I253" s="863"/>
      <c r="J253" s="862"/>
      <c r="K253" s="899"/>
      <c r="L253" s="900"/>
      <c r="M253" s="899"/>
      <c r="N253" s="899"/>
      <c r="O253" s="864">
        <f>State!O253</f>
        <v>0.66549999999999998</v>
      </c>
      <c r="P253" s="903">
        <v>10</v>
      </c>
      <c r="Q253" s="905">
        <f t="shared" si="110"/>
        <v>79.859999999999985</v>
      </c>
      <c r="R253" s="583">
        <f t="shared" si="105"/>
        <v>10</v>
      </c>
      <c r="S253" s="523">
        <f t="shared" si="91"/>
        <v>79.859999999999985</v>
      </c>
      <c r="T253" s="879"/>
      <c r="U253" s="903"/>
      <c r="V253" s="905"/>
      <c r="W253" s="583"/>
      <c r="X253" s="864">
        <f t="shared" si="115"/>
        <v>0.66549999999999998</v>
      </c>
      <c r="Y253" s="903">
        <v>10</v>
      </c>
      <c r="Z253" s="905">
        <f t="shared" ref="Z253:Z258" si="118">X253*Y253*12</f>
        <v>79.859999999999985</v>
      </c>
      <c r="AA253" s="583">
        <f t="shared" si="106"/>
        <v>10</v>
      </c>
      <c r="AB253" s="523">
        <f t="shared" si="87"/>
        <v>79.859999999999985</v>
      </c>
      <c r="AC253" s="899"/>
      <c r="AD253" s="14" t="b">
        <f>+X253*Y253*12=Z253</f>
        <v>1</v>
      </c>
      <c r="AE253" s="14" t="b">
        <f t="shared" si="79"/>
        <v>1</v>
      </c>
    </row>
    <row r="254" spans="1:31">
      <c r="A254" s="857">
        <f t="shared" si="102"/>
        <v>10.139999999999999</v>
      </c>
      <c r="B254" s="899" t="s">
        <v>61</v>
      </c>
      <c r="C254" s="903">
        <v>0</v>
      </c>
      <c r="D254" s="904">
        <v>0</v>
      </c>
      <c r="E254" s="903">
        <f t="shared" si="113"/>
        <v>0</v>
      </c>
      <c r="F254" s="904">
        <f t="shared" si="114"/>
        <v>0</v>
      </c>
      <c r="G254" s="625"/>
      <c r="H254" s="645"/>
      <c r="I254" s="863"/>
      <c r="J254" s="862"/>
      <c r="K254" s="899"/>
      <c r="L254" s="900"/>
      <c r="M254" s="899"/>
      <c r="N254" s="899"/>
      <c r="O254" s="864">
        <f>State!O254</f>
        <v>0</v>
      </c>
      <c r="P254" s="903"/>
      <c r="Q254" s="905">
        <f t="shared" si="110"/>
        <v>0</v>
      </c>
      <c r="R254" s="583">
        <f t="shared" si="105"/>
        <v>0</v>
      </c>
      <c r="S254" s="523">
        <f t="shared" si="91"/>
        <v>0</v>
      </c>
      <c r="T254" s="879"/>
      <c r="U254" s="903"/>
      <c r="V254" s="905"/>
      <c r="W254" s="583"/>
      <c r="X254" s="879">
        <f>State!X254</f>
        <v>0</v>
      </c>
      <c r="Y254" s="903"/>
      <c r="Z254" s="905">
        <f t="shared" si="118"/>
        <v>0</v>
      </c>
      <c r="AA254" s="583">
        <f t="shared" si="106"/>
        <v>0</v>
      </c>
      <c r="AB254" s="523">
        <f t="shared" si="87"/>
        <v>0</v>
      </c>
      <c r="AC254" s="899"/>
      <c r="AD254" s="14" t="b">
        <f t="shared" si="78"/>
        <v>1</v>
      </c>
      <c r="AE254" s="14" t="b">
        <f t="shared" si="79"/>
        <v>1</v>
      </c>
    </row>
    <row r="255" spans="1:31">
      <c r="A255" s="857"/>
      <c r="B255" s="899" t="s">
        <v>58</v>
      </c>
      <c r="C255" s="903">
        <v>53</v>
      </c>
      <c r="D255" s="904">
        <v>63.600000000000009</v>
      </c>
      <c r="E255" s="903">
        <f t="shared" si="113"/>
        <v>53</v>
      </c>
      <c r="F255" s="904">
        <f t="shared" si="114"/>
        <v>63.600000000000009</v>
      </c>
      <c r="G255" s="625">
        <f t="shared" si="104"/>
        <v>1</v>
      </c>
      <c r="H255" s="645">
        <f t="shared" si="109"/>
        <v>1</v>
      </c>
      <c r="I255" s="863"/>
      <c r="J255" s="862"/>
      <c r="K255" s="899"/>
      <c r="L255" s="900"/>
      <c r="M255" s="899"/>
      <c r="N255" s="899"/>
      <c r="O255" s="864">
        <f>State!O255</f>
        <v>0.1</v>
      </c>
      <c r="P255" s="903">
        <v>53</v>
      </c>
      <c r="Q255" s="905">
        <f t="shared" si="110"/>
        <v>63.600000000000009</v>
      </c>
      <c r="R255" s="583">
        <f t="shared" si="105"/>
        <v>53</v>
      </c>
      <c r="S255" s="523">
        <f t="shared" si="91"/>
        <v>63.600000000000009</v>
      </c>
      <c r="T255" s="879"/>
      <c r="U255" s="903"/>
      <c r="V255" s="905"/>
      <c r="W255" s="583"/>
      <c r="X255" s="864">
        <f t="shared" ref="X255:X258" si="119">O255</f>
        <v>0.1</v>
      </c>
      <c r="Y255" s="903">
        <v>53</v>
      </c>
      <c r="Z255" s="905">
        <f t="shared" si="118"/>
        <v>63.600000000000009</v>
      </c>
      <c r="AA255" s="583">
        <f t="shared" si="106"/>
        <v>53</v>
      </c>
      <c r="AB255" s="523">
        <f t="shared" si="87"/>
        <v>63.600000000000009</v>
      </c>
      <c r="AC255" s="899"/>
      <c r="AD255" s="14" t="b">
        <f>+X255*Y255*12=Z255</f>
        <v>1</v>
      </c>
      <c r="AE255" s="14" t="b">
        <f t="shared" si="79"/>
        <v>1</v>
      </c>
    </row>
    <row r="256" spans="1:31">
      <c r="A256" s="857"/>
      <c r="B256" s="899" t="s">
        <v>59</v>
      </c>
      <c r="C256" s="903">
        <v>53</v>
      </c>
      <c r="D256" s="904">
        <v>63.600000000000009</v>
      </c>
      <c r="E256" s="903">
        <f t="shared" si="113"/>
        <v>53</v>
      </c>
      <c r="F256" s="904">
        <f t="shared" si="114"/>
        <v>63.600000000000009</v>
      </c>
      <c r="G256" s="625">
        <f t="shared" si="104"/>
        <v>1</v>
      </c>
      <c r="H256" s="645">
        <f t="shared" si="109"/>
        <v>1</v>
      </c>
      <c r="I256" s="863"/>
      <c r="J256" s="862"/>
      <c r="K256" s="899"/>
      <c r="L256" s="900"/>
      <c r="M256" s="899"/>
      <c r="N256" s="899"/>
      <c r="O256" s="864">
        <f>State!O256</f>
        <v>0.1</v>
      </c>
      <c r="P256" s="903">
        <v>53</v>
      </c>
      <c r="Q256" s="905">
        <f t="shared" si="110"/>
        <v>63.600000000000009</v>
      </c>
      <c r="R256" s="583">
        <f t="shared" si="105"/>
        <v>53</v>
      </c>
      <c r="S256" s="523">
        <f t="shared" si="91"/>
        <v>63.600000000000009</v>
      </c>
      <c r="T256" s="879"/>
      <c r="U256" s="903"/>
      <c r="V256" s="905"/>
      <c r="W256" s="583"/>
      <c r="X256" s="864">
        <f t="shared" si="119"/>
        <v>0.1</v>
      </c>
      <c r="Y256" s="903">
        <v>53</v>
      </c>
      <c r="Z256" s="905">
        <f t="shared" si="118"/>
        <v>63.600000000000009</v>
      </c>
      <c r="AA256" s="583">
        <f t="shared" si="106"/>
        <v>53</v>
      </c>
      <c r="AB256" s="523">
        <f t="shared" si="87"/>
        <v>63.600000000000009</v>
      </c>
      <c r="AC256" s="899"/>
      <c r="AD256" s="14" t="b">
        <f>+X256*Y256*12=Z256</f>
        <v>1</v>
      </c>
      <c r="AE256" s="14" t="b">
        <f t="shared" si="79"/>
        <v>1</v>
      </c>
    </row>
    <row r="257" spans="1:31">
      <c r="A257" s="857"/>
      <c r="B257" s="899" t="s">
        <v>62</v>
      </c>
      <c r="C257" s="903">
        <v>53</v>
      </c>
      <c r="D257" s="904">
        <v>63.600000000000009</v>
      </c>
      <c r="E257" s="903">
        <f t="shared" si="113"/>
        <v>53</v>
      </c>
      <c r="F257" s="904">
        <f t="shared" si="114"/>
        <v>63.600000000000009</v>
      </c>
      <c r="G257" s="625">
        <f t="shared" si="104"/>
        <v>1</v>
      </c>
      <c r="H257" s="645">
        <f t="shared" si="109"/>
        <v>1</v>
      </c>
      <c r="I257" s="863"/>
      <c r="J257" s="862"/>
      <c r="K257" s="899"/>
      <c r="L257" s="900"/>
      <c r="M257" s="899"/>
      <c r="N257" s="899"/>
      <c r="O257" s="864">
        <f>State!O257</f>
        <v>0.1</v>
      </c>
      <c r="P257" s="903">
        <v>53</v>
      </c>
      <c r="Q257" s="905">
        <f t="shared" si="110"/>
        <v>63.600000000000009</v>
      </c>
      <c r="R257" s="583">
        <f t="shared" si="105"/>
        <v>53</v>
      </c>
      <c r="S257" s="523">
        <f t="shared" si="91"/>
        <v>63.600000000000009</v>
      </c>
      <c r="T257" s="879"/>
      <c r="U257" s="903"/>
      <c r="V257" s="905"/>
      <c r="W257" s="583"/>
      <c r="X257" s="864">
        <f t="shared" si="119"/>
        <v>0.1</v>
      </c>
      <c r="Y257" s="903">
        <v>53</v>
      </c>
      <c r="Z257" s="905">
        <f t="shared" si="118"/>
        <v>63.600000000000009</v>
      </c>
      <c r="AA257" s="583">
        <f t="shared" si="106"/>
        <v>53</v>
      </c>
      <c r="AB257" s="523">
        <f t="shared" si="87"/>
        <v>63.600000000000009</v>
      </c>
      <c r="AC257" s="899"/>
      <c r="AD257" s="14" t="b">
        <f>+X257*Y257*12=Z257</f>
        <v>1</v>
      </c>
      <c r="AE257" s="14" t="b">
        <f t="shared" si="79"/>
        <v>1</v>
      </c>
    </row>
    <row r="258" spans="1:31">
      <c r="A258" s="857">
        <v>10.15</v>
      </c>
      <c r="B258" s="899" t="s">
        <v>345</v>
      </c>
      <c r="C258" s="903">
        <v>56</v>
      </c>
      <c r="D258" s="904">
        <v>332.64</v>
      </c>
      <c r="E258" s="903">
        <f t="shared" si="113"/>
        <v>56</v>
      </c>
      <c r="F258" s="904">
        <f t="shared" si="114"/>
        <v>332.64</v>
      </c>
      <c r="G258" s="625">
        <f t="shared" si="104"/>
        <v>1</v>
      </c>
      <c r="H258" s="645">
        <f t="shared" si="109"/>
        <v>1</v>
      </c>
      <c r="I258" s="863"/>
      <c r="J258" s="862"/>
      <c r="K258" s="899"/>
      <c r="L258" s="900"/>
      <c r="M258" s="899"/>
      <c r="N258" s="899"/>
      <c r="O258" s="864">
        <f>State!O258</f>
        <v>0.54449999999999998</v>
      </c>
      <c r="P258" s="903">
        <v>56</v>
      </c>
      <c r="Q258" s="905">
        <f t="shared" si="110"/>
        <v>365.904</v>
      </c>
      <c r="R258" s="583">
        <f t="shared" si="105"/>
        <v>56</v>
      </c>
      <c r="S258" s="523">
        <f t="shared" si="91"/>
        <v>365.904</v>
      </c>
      <c r="T258" s="906"/>
      <c r="U258" s="903"/>
      <c r="V258" s="905"/>
      <c r="W258" s="583"/>
      <c r="X258" s="864">
        <f t="shared" si="119"/>
        <v>0.54449999999999998</v>
      </c>
      <c r="Y258" s="903">
        <v>56</v>
      </c>
      <c r="Z258" s="905">
        <f t="shared" si="118"/>
        <v>365.904</v>
      </c>
      <c r="AA258" s="583">
        <f t="shared" si="106"/>
        <v>56</v>
      </c>
      <c r="AB258" s="523">
        <f t="shared" si="87"/>
        <v>365.904</v>
      </c>
      <c r="AC258" s="899"/>
      <c r="AD258" s="14" t="b">
        <f>+X258*Y258*12=Z258</f>
        <v>1</v>
      </c>
      <c r="AE258" s="14" t="b">
        <f t="shared" si="79"/>
        <v>1</v>
      </c>
    </row>
    <row r="259" spans="1:31">
      <c r="A259" s="1093"/>
      <c r="B259" s="966" t="s">
        <v>36</v>
      </c>
      <c r="C259" s="966">
        <f>SUM(C241:C258)</f>
        <v>325</v>
      </c>
      <c r="D259" s="966">
        <f t="shared" ref="D259:F259" si="120">SUM(D241:D258)</f>
        <v>954.36</v>
      </c>
      <c r="E259" s="966">
        <f t="shared" si="120"/>
        <v>325</v>
      </c>
      <c r="F259" s="966">
        <f t="shared" si="120"/>
        <v>954.36</v>
      </c>
      <c r="G259" s="1088">
        <f t="shared" si="104"/>
        <v>1</v>
      </c>
      <c r="H259" s="1089">
        <f t="shared" si="109"/>
        <v>1</v>
      </c>
      <c r="I259" s="966"/>
      <c r="J259" s="967"/>
      <c r="K259" s="966"/>
      <c r="L259" s="967"/>
      <c r="M259" s="966"/>
      <c r="N259" s="966"/>
      <c r="O259" s="952">
        <f>State!O259</f>
        <v>0</v>
      </c>
      <c r="P259" s="966">
        <f t="shared" ref="P259" si="121">SUM(P241:P258)</f>
        <v>325</v>
      </c>
      <c r="Q259" s="966">
        <f t="shared" ref="Q259" si="122">SUM(Q241:Q258)</f>
        <v>1022.076</v>
      </c>
      <c r="R259" s="966">
        <f>SUM(R241:R258)</f>
        <v>325</v>
      </c>
      <c r="S259" s="966">
        <f t="shared" ref="S259" si="123">SUM(S241:S258)</f>
        <v>1022.076</v>
      </c>
      <c r="T259" s="953"/>
      <c r="U259" s="966"/>
      <c r="V259" s="1094"/>
      <c r="W259" s="935"/>
      <c r="X259" s="953">
        <f>State!X259</f>
        <v>0</v>
      </c>
      <c r="Y259" s="966">
        <f>SUM(Y241:Y258)</f>
        <v>325</v>
      </c>
      <c r="Z259" s="966">
        <f>SUM(Z241:Z258)</f>
        <v>1022.076</v>
      </c>
      <c r="AA259" s="966">
        <f>SUM(AA241:AA258)</f>
        <v>325</v>
      </c>
      <c r="AB259" s="966">
        <f>SUM(AB241:AB258)</f>
        <v>1022.076</v>
      </c>
      <c r="AC259" s="966"/>
      <c r="AE259" s="14" t="b">
        <f t="shared" si="79"/>
        <v>1</v>
      </c>
    </row>
    <row r="260" spans="1:31">
      <c r="A260" s="911"/>
      <c r="B260" s="912" t="s">
        <v>38</v>
      </c>
      <c r="C260" s="912">
        <f>C259</f>
        <v>325</v>
      </c>
      <c r="D260" s="912">
        <f t="shared" ref="D260:F260" si="124">D259</f>
        <v>954.36</v>
      </c>
      <c r="E260" s="912">
        <f t="shared" si="124"/>
        <v>325</v>
      </c>
      <c r="F260" s="912">
        <f t="shared" si="124"/>
        <v>954.36</v>
      </c>
      <c r="G260" s="681">
        <f t="shared" si="104"/>
        <v>1</v>
      </c>
      <c r="H260" s="682">
        <f t="shared" si="109"/>
        <v>1</v>
      </c>
      <c r="I260" s="746"/>
      <c r="J260" s="913"/>
      <c r="K260" s="912"/>
      <c r="L260" s="913"/>
      <c r="M260" s="912"/>
      <c r="N260" s="912"/>
      <c r="O260" s="864">
        <f>State!O260</f>
        <v>0</v>
      </c>
      <c r="P260" s="912">
        <f t="shared" ref="P260:S260" si="125">P259</f>
        <v>325</v>
      </c>
      <c r="Q260" s="912">
        <f t="shared" si="125"/>
        <v>1022.076</v>
      </c>
      <c r="R260" s="912">
        <f t="shared" si="125"/>
        <v>325</v>
      </c>
      <c r="S260" s="912">
        <f t="shared" si="125"/>
        <v>1022.076</v>
      </c>
      <c r="T260" s="879"/>
      <c r="U260" s="912"/>
      <c r="V260" s="913"/>
      <c r="W260" s="583"/>
      <c r="X260" s="879">
        <f>State!X260</f>
        <v>0</v>
      </c>
      <c r="Y260" s="912">
        <f t="shared" ref="Y260:AB260" si="126">Y259</f>
        <v>325</v>
      </c>
      <c r="Z260" s="912">
        <f t="shared" si="126"/>
        <v>1022.076</v>
      </c>
      <c r="AA260" s="912">
        <f t="shared" si="126"/>
        <v>325</v>
      </c>
      <c r="AB260" s="912">
        <f t="shared" si="126"/>
        <v>1022.076</v>
      </c>
      <c r="AC260" s="912"/>
      <c r="AE260" s="14" t="b">
        <f t="shared" si="79"/>
        <v>1</v>
      </c>
    </row>
    <row r="261" spans="1:31" s="227" customFormat="1">
      <c r="A261" s="1111"/>
      <c r="B261" s="1112" t="s">
        <v>63</v>
      </c>
      <c r="C261" s="1112">
        <f>C260+C238</f>
        <v>325</v>
      </c>
      <c r="D261" s="1112">
        <f t="shared" ref="D261:F261" si="127">D260+D238</f>
        <v>954.36</v>
      </c>
      <c r="E261" s="1112">
        <f t="shared" si="127"/>
        <v>325</v>
      </c>
      <c r="F261" s="1112">
        <f t="shared" si="127"/>
        <v>954.36</v>
      </c>
      <c r="G261" s="1103">
        <f t="shared" si="104"/>
        <v>1</v>
      </c>
      <c r="H261" s="1104">
        <f t="shared" si="109"/>
        <v>1</v>
      </c>
      <c r="I261" s="1043"/>
      <c r="J261" s="1113"/>
      <c r="K261" s="1112"/>
      <c r="L261" s="1113"/>
      <c r="M261" s="1112"/>
      <c r="N261" s="1112"/>
      <c r="O261" s="1072">
        <f>State!O261</f>
        <v>0</v>
      </c>
      <c r="P261" s="1112">
        <f t="shared" ref="P261:S261" si="128">P260+P238</f>
        <v>325</v>
      </c>
      <c r="Q261" s="1112">
        <f t="shared" si="128"/>
        <v>1022.076</v>
      </c>
      <c r="R261" s="1112">
        <f t="shared" si="128"/>
        <v>325</v>
      </c>
      <c r="S261" s="1112">
        <f t="shared" si="128"/>
        <v>1022.076</v>
      </c>
      <c r="T261" s="1073"/>
      <c r="U261" s="1112"/>
      <c r="V261" s="1113"/>
      <c r="W261" s="990"/>
      <c r="X261" s="1073">
        <f>State!X261</f>
        <v>0</v>
      </c>
      <c r="Y261" s="1112">
        <f t="shared" ref="Y261:AB261" si="129">Y260+Y238</f>
        <v>325</v>
      </c>
      <c r="Z261" s="1112">
        <f t="shared" si="129"/>
        <v>1022.076</v>
      </c>
      <c r="AA261" s="1112">
        <f t="shared" si="129"/>
        <v>325</v>
      </c>
      <c r="AB261" s="1112">
        <f t="shared" si="129"/>
        <v>1022.076</v>
      </c>
      <c r="AC261" s="1112"/>
      <c r="AD261" s="14"/>
      <c r="AE261" s="14" t="b">
        <f t="shared" si="79"/>
        <v>1</v>
      </c>
    </row>
    <row r="262" spans="1:31">
      <c r="A262" s="860">
        <v>11</v>
      </c>
      <c r="B262" s="858" t="s">
        <v>64</v>
      </c>
      <c r="C262" s="858">
        <v>0</v>
      </c>
      <c r="D262" s="859">
        <v>0</v>
      </c>
      <c r="E262" s="858">
        <v>0</v>
      </c>
      <c r="F262" s="859">
        <v>0</v>
      </c>
      <c r="G262" s="625"/>
      <c r="H262" s="625"/>
      <c r="I262" s="863"/>
      <c r="J262" s="862"/>
      <c r="K262" s="858"/>
      <c r="L262" s="859"/>
      <c r="M262" s="858"/>
      <c r="N262" s="858"/>
      <c r="O262" s="864"/>
      <c r="P262" s="858"/>
      <c r="Q262" s="859"/>
      <c r="R262" s="583">
        <f t="shared" si="95"/>
        <v>0</v>
      </c>
      <c r="S262" s="523">
        <f t="shared" si="91"/>
        <v>0</v>
      </c>
      <c r="T262" s="879"/>
      <c r="U262" s="858"/>
      <c r="V262" s="859"/>
      <c r="W262" s="583"/>
      <c r="X262" s="879"/>
      <c r="Y262" s="858"/>
      <c r="Z262" s="859"/>
      <c r="AA262" s="583">
        <f t="shared" ref="AA262:AA264" si="130">Y262+T262</f>
        <v>0</v>
      </c>
      <c r="AB262" s="523">
        <f t="shared" si="87"/>
        <v>0</v>
      </c>
      <c r="AC262" s="858"/>
      <c r="AD262" s="14" t="b">
        <f t="shared" si="78"/>
        <v>1</v>
      </c>
      <c r="AE262" s="14" t="b">
        <f t="shared" si="79"/>
        <v>1</v>
      </c>
    </row>
    <row r="263" spans="1:31">
      <c r="A263" s="857"/>
      <c r="B263" s="858" t="s">
        <v>279</v>
      </c>
      <c r="C263" s="858">
        <v>0</v>
      </c>
      <c r="D263" s="859">
        <v>0</v>
      </c>
      <c r="E263" s="858">
        <v>0</v>
      </c>
      <c r="F263" s="859">
        <v>0</v>
      </c>
      <c r="G263" s="625"/>
      <c r="H263" s="625"/>
      <c r="I263" s="863"/>
      <c r="J263" s="862"/>
      <c r="K263" s="858"/>
      <c r="L263" s="859"/>
      <c r="M263" s="858"/>
      <c r="N263" s="858"/>
      <c r="O263" s="864"/>
      <c r="P263" s="858"/>
      <c r="Q263" s="859"/>
      <c r="R263" s="583">
        <f t="shared" si="95"/>
        <v>0</v>
      </c>
      <c r="S263" s="523">
        <f t="shared" si="91"/>
        <v>0</v>
      </c>
      <c r="T263" s="879"/>
      <c r="U263" s="858"/>
      <c r="V263" s="859"/>
      <c r="W263" s="583"/>
      <c r="X263" s="879"/>
      <c r="Y263" s="858"/>
      <c r="Z263" s="859"/>
      <c r="AA263" s="583">
        <f t="shared" si="130"/>
        <v>0</v>
      </c>
      <c r="AB263" s="523">
        <f t="shared" si="87"/>
        <v>0</v>
      </c>
      <c r="AC263" s="858"/>
      <c r="AD263" s="14" t="b">
        <f t="shared" si="78"/>
        <v>1</v>
      </c>
      <c r="AE263" s="14" t="b">
        <f t="shared" si="79"/>
        <v>1</v>
      </c>
    </row>
    <row r="264" spans="1:31">
      <c r="A264" s="857">
        <v>11.01</v>
      </c>
      <c r="B264" s="861" t="s">
        <v>65</v>
      </c>
      <c r="C264" s="861">
        <v>0</v>
      </c>
      <c r="D264" s="862">
        <v>0</v>
      </c>
      <c r="E264" s="861">
        <v>0</v>
      </c>
      <c r="F264" s="862">
        <v>0</v>
      </c>
      <c r="G264" s="625"/>
      <c r="H264" s="625"/>
      <c r="I264" s="863"/>
      <c r="J264" s="862"/>
      <c r="K264" s="861"/>
      <c r="L264" s="862"/>
      <c r="M264" s="861"/>
      <c r="N264" s="861"/>
      <c r="O264" s="864"/>
      <c r="P264" s="861"/>
      <c r="Q264" s="862"/>
      <c r="R264" s="583">
        <f t="shared" si="95"/>
        <v>0</v>
      </c>
      <c r="S264" s="523">
        <f t="shared" si="91"/>
        <v>0</v>
      </c>
      <c r="T264" s="864"/>
      <c r="U264" s="861"/>
      <c r="V264" s="862"/>
      <c r="W264" s="583"/>
      <c r="X264" s="864"/>
      <c r="Y264" s="861"/>
      <c r="Z264" s="862"/>
      <c r="AA264" s="583">
        <f t="shared" si="130"/>
        <v>0</v>
      </c>
      <c r="AB264" s="523">
        <f t="shared" si="87"/>
        <v>0</v>
      </c>
      <c r="AC264" s="861"/>
      <c r="AD264" s="14" t="b">
        <f t="shared" ref="AD264:AD327" si="131">+X264*Y264=Z264</f>
        <v>1</v>
      </c>
      <c r="AE264" s="14" t="b">
        <f t="shared" ref="AE264:AE327" si="132">+U264+Z264=AB264</f>
        <v>1</v>
      </c>
    </row>
    <row r="265" spans="1:31">
      <c r="A265" s="857"/>
      <c r="B265" s="861" t="s">
        <v>41</v>
      </c>
      <c r="C265" s="744">
        <v>234</v>
      </c>
      <c r="D265" s="662">
        <v>2.34</v>
      </c>
      <c r="E265" s="744">
        <v>234</v>
      </c>
      <c r="F265" s="662">
        <v>2.34</v>
      </c>
      <c r="G265" s="625">
        <f t="shared" si="104"/>
        <v>1</v>
      </c>
      <c r="H265" s="625">
        <f t="shared" ref="H265:H284" si="133">D265/F265</f>
        <v>1</v>
      </c>
      <c r="I265" s="863"/>
      <c r="J265" s="862"/>
      <c r="K265" s="861"/>
      <c r="L265" s="862"/>
      <c r="M265" s="861"/>
      <c r="N265" s="861"/>
      <c r="O265" s="914">
        <f>State!O265</f>
        <v>0.01</v>
      </c>
      <c r="P265" s="583">
        <v>234</v>
      </c>
      <c r="Q265" s="523">
        <f>O265*P265</f>
        <v>2.34</v>
      </c>
      <c r="R265" s="583">
        <f t="shared" ref="R265:R283" si="134">P265</f>
        <v>234</v>
      </c>
      <c r="S265" s="523">
        <f t="shared" si="91"/>
        <v>2.34</v>
      </c>
      <c r="T265" s="914"/>
      <c r="U265" s="583"/>
      <c r="V265" s="523"/>
      <c r="W265" s="583"/>
      <c r="X265" s="864">
        <f t="shared" ref="X265:X267" si="135">O265</f>
        <v>0.01</v>
      </c>
      <c r="Y265" s="583">
        <f>P265</f>
        <v>234</v>
      </c>
      <c r="Z265" s="523">
        <f>X265*Y265</f>
        <v>2.34</v>
      </c>
      <c r="AA265" s="583">
        <f t="shared" ref="AA265:AA283" si="136">Y265</f>
        <v>234</v>
      </c>
      <c r="AB265" s="523">
        <f t="shared" si="87"/>
        <v>2.34</v>
      </c>
      <c r="AC265" s="861"/>
      <c r="AD265" s="14" t="b">
        <f t="shared" si="131"/>
        <v>1</v>
      </c>
      <c r="AE265" s="14" t="b">
        <f t="shared" si="132"/>
        <v>1</v>
      </c>
    </row>
    <row r="266" spans="1:31">
      <c r="A266" s="857"/>
      <c r="B266" s="861" t="s">
        <v>42</v>
      </c>
      <c r="C266" s="744">
        <v>468</v>
      </c>
      <c r="D266" s="662">
        <v>7.4880000000000004</v>
      </c>
      <c r="E266" s="744">
        <v>468</v>
      </c>
      <c r="F266" s="662">
        <v>7.4880000000000004</v>
      </c>
      <c r="G266" s="625">
        <f t="shared" si="104"/>
        <v>1</v>
      </c>
      <c r="H266" s="625">
        <f t="shared" si="133"/>
        <v>1</v>
      </c>
      <c r="I266" s="863"/>
      <c r="J266" s="862"/>
      <c r="K266" s="861"/>
      <c r="L266" s="862"/>
      <c r="M266" s="861"/>
      <c r="N266" s="861"/>
      <c r="O266" s="914">
        <f>State!O266</f>
        <v>1.6E-2</v>
      </c>
      <c r="P266" s="583">
        <v>468</v>
      </c>
      <c r="Q266" s="523">
        <f t="shared" ref="Q266:Q271" si="137">O266*P266</f>
        <v>7.4880000000000004</v>
      </c>
      <c r="R266" s="583">
        <f t="shared" si="134"/>
        <v>468</v>
      </c>
      <c r="S266" s="523">
        <f t="shared" si="91"/>
        <v>7.4880000000000004</v>
      </c>
      <c r="T266" s="914"/>
      <c r="U266" s="583"/>
      <c r="V266" s="523"/>
      <c r="W266" s="583"/>
      <c r="X266" s="864">
        <f t="shared" si="135"/>
        <v>1.6E-2</v>
      </c>
      <c r="Y266" s="583">
        <f t="shared" ref="Y266:Y267" si="138">P266</f>
        <v>468</v>
      </c>
      <c r="Z266" s="523">
        <f t="shared" ref="Z266:Z271" si="139">X266*Y266</f>
        <v>7.4880000000000004</v>
      </c>
      <c r="AA266" s="583">
        <f t="shared" si="136"/>
        <v>468</v>
      </c>
      <c r="AB266" s="523">
        <f t="shared" si="87"/>
        <v>7.4880000000000004</v>
      </c>
      <c r="AC266" s="861"/>
      <c r="AD266" s="14" t="b">
        <f t="shared" si="131"/>
        <v>1</v>
      </c>
      <c r="AE266" s="14" t="b">
        <f t="shared" si="132"/>
        <v>1</v>
      </c>
    </row>
    <row r="267" spans="1:31">
      <c r="A267" s="857"/>
      <c r="B267" s="861" t="s">
        <v>66</v>
      </c>
      <c r="C267" s="744">
        <v>124</v>
      </c>
      <c r="D267" s="662">
        <v>1.488</v>
      </c>
      <c r="E267" s="744">
        <v>124</v>
      </c>
      <c r="F267" s="662">
        <v>1.488</v>
      </c>
      <c r="G267" s="625">
        <f t="shared" si="104"/>
        <v>1</v>
      </c>
      <c r="H267" s="625">
        <f t="shared" si="133"/>
        <v>1</v>
      </c>
      <c r="I267" s="863"/>
      <c r="J267" s="862"/>
      <c r="K267" s="861"/>
      <c r="L267" s="862"/>
      <c r="M267" s="861"/>
      <c r="N267" s="861"/>
      <c r="O267" s="914">
        <f>State!O267</f>
        <v>1.2E-2</v>
      </c>
      <c r="P267" s="583">
        <v>191</v>
      </c>
      <c r="Q267" s="523">
        <f t="shared" si="137"/>
        <v>2.2920000000000003</v>
      </c>
      <c r="R267" s="583">
        <f t="shared" si="134"/>
        <v>191</v>
      </c>
      <c r="S267" s="523">
        <f t="shared" si="91"/>
        <v>2.2920000000000003</v>
      </c>
      <c r="T267" s="914"/>
      <c r="U267" s="583"/>
      <c r="V267" s="523"/>
      <c r="W267" s="583"/>
      <c r="X267" s="864">
        <f t="shared" si="135"/>
        <v>1.2E-2</v>
      </c>
      <c r="Y267" s="583">
        <f t="shared" si="138"/>
        <v>191</v>
      </c>
      <c r="Z267" s="523">
        <f t="shared" si="139"/>
        <v>2.2920000000000003</v>
      </c>
      <c r="AA267" s="583">
        <f t="shared" si="136"/>
        <v>191</v>
      </c>
      <c r="AB267" s="523">
        <f t="shared" si="87"/>
        <v>2.2920000000000003</v>
      </c>
      <c r="AC267" s="861"/>
      <c r="AD267" s="14" t="b">
        <f t="shared" si="131"/>
        <v>1</v>
      </c>
      <c r="AE267" s="14" t="b">
        <f t="shared" si="132"/>
        <v>1</v>
      </c>
    </row>
    <row r="268" spans="1:31">
      <c r="A268" s="857">
        <v>11.02</v>
      </c>
      <c r="B268" s="861" t="s">
        <v>67</v>
      </c>
      <c r="C268" s="744">
        <v>0</v>
      </c>
      <c r="D268" s="662">
        <v>0</v>
      </c>
      <c r="E268" s="744">
        <v>0</v>
      </c>
      <c r="F268" s="662">
        <v>0</v>
      </c>
      <c r="G268" s="625"/>
      <c r="H268" s="625"/>
      <c r="I268" s="863"/>
      <c r="J268" s="862"/>
      <c r="K268" s="861"/>
      <c r="L268" s="862"/>
      <c r="M268" s="861"/>
      <c r="N268" s="861"/>
      <c r="O268" s="914">
        <f>State!O268</f>
        <v>0</v>
      </c>
      <c r="P268" s="583"/>
      <c r="Q268" s="523">
        <f t="shared" si="137"/>
        <v>0</v>
      </c>
      <c r="R268" s="583">
        <f t="shared" si="134"/>
        <v>0</v>
      </c>
      <c r="S268" s="523">
        <f t="shared" si="91"/>
        <v>0</v>
      </c>
      <c r="T268" s="914"/>
      <c r="U268" s="583"/>
      <c r="V268" s="523"/>
      <c r="W268" s="583"/>
      <c r="X268" s="914">
        <f>State!X268</f>
        <v>0</v>
      </c>
      <c r="Y268" s="583"/>
      <c r="Z268" s="523">
        <f t="shared" si="139"/>
        <v>0</v>
      </c>
      <c r="AA268" s="583">
        <f t="shared" si="136"/>
        <v>0</v>
      </c>
      <c r="AB268" s="523">
        <f t="shared" si="87"/>
        <v>0</v>
      </c>
      <c r="AC268" s="861"/>
      <c r="AD268" s="14" t="b">
        <f t="shared" si="131"/>
        <v>1</v>
      </c>
      <c r="AE268" s="14" t="b">
        <f t="shared" si="132"/>
        <v>1</v>
      </c>
    </row>
    <row r="269" spans="1:31">
      <c r="A269" s="857"/>
      <c r="B269" s="861" t="s">
        <v>41</v>
      </c>
      <c r="C269" s="744">
        <v>234</v>
      </c>
      <c r="D269" s="662">
        <v>1.17</v>
      </c>
      <c r="E269" s="744">
        <v>234</v>
      </c>
      <c r="F269" s="662">
        <v>1.17</v>
      </c>
      <c r="G269" s="625">
        <f t="shared" si="104"/>
        <v>1</v>
      </c>
      <c r="H269" s="625">
        <f t="shared" si="133"/>
        <v>1</v>
      </c>
      <c r="I269" s="863"/>
      <c r="J269" s="862"/>
      <c r="K269" s="861"/>
      <c r="L269" s="862"/>
      <c r="M269" s="861"/>
      <c r="N269" s="861"/>
      <c r="O269" s="914">
        <f>State!O269</f>
        <v>5.0000000000000001E-3</v>
      </c>
      <c r="P269" s="583">
        <v>234</v>
      </c>
      <c r="Q269" s="523">
        <f t="shared" si="137"/>
        <v>1.17</v>
      </c>
      <c r="R269" s="583">
        <f t="shared" si="134"/>
        <v>234</v>
      </c>
      <c r="S269" s="523">
        <f t="shared" si="91"/>
        <v>1.17</v>
      </c>
      <c r="T269" s="914"/>
      <c r="U269" s="583"/>
      <c r="V269" s="523"/>
      <c r="W269" s="583"/>
      <c r="X269" s="864">
        <f t="shared" ref="X269:X271" si="140">O269</f>
        <v>5.0000000000000001E-3</v>
      </c>
      <c r="Y269" s="583">
        <v>234</v>
      </c>
      <c r="Z269" s="523">
        <f t="shared" si="139"/>
        <v>1.17</v>
      </c>
      <c r="AA269" s="583">
        <f t="shared" si="136"/>
        <v>234</v>
      </c>
      <c r="AB269" s="523">
        <f t="shared" si="87"/>
        <v>1.17</v>
      </c>
      <c r="AC269" s="861"/>
      <c r="AD269" s="14" t="b">
        <f t="shared" si="131"/>
        <v>1</v>
      </c>
      <c r="AE269" s="14" t="b">
        <f t="shared" si="132"/>
        <v>1</v>
      </c>
    </row>
    <row r="270" spans="1:31">
      <c r="A270" s="857"/>
      <c r="B270" s="861" t="s">
        <v>42</v>
      </c>
      <c r="C270" s="744">
        <v>468</v>
      </c>
      <c r="D270" s="662">
        <v>2.34</v>
      </c>
      <c r="E270" s="744">
        <v>468</v>
      </c>
      <c r="F270" s="662">
        <v>2.34</v>
      </c>
      <c r="G270" s="625">
        <f t="shared" si="104"/>
        <v>1</v>
      </c>
      <c r="H270" s="625">
        <f t="shared" si="133"/>
        <v>1</v>
      </c>
      <c r="I270" s="863"/>
      <c r="J270" s="862"/>
      <c r="K270" s="861"/>
      <c r="L270" s="862"/>
      <c r="M270" s="861"/>
      <c r="N270" s="861"/>
      <c r="O270" s="914">
        <f>State!O270</f>
        <v>5.0000000000000001E-3</v>
      </c>
      <c r="P270" s="583">
        <v>468</v>
      </c>
      <c r="Q270" s="523">
        <f t="shared" si="137"/>
        <v>2.34</v>
      </c>
      <c r="R270" s="583">
        <f t="shared" si="134"/>
        <v>468</v>
      </c>
      <c r="S270" s="523">
        <f t="shared" si="91"/>
        <v>2.34</v>
      </c>
      <c r="T270" s="914"/>
      <c r="U270" s="583"/>
      <c r="V270" s="523"/>
      <c r="W270" s="583"/>
      <c r="X270" s="864">
        <f t="shared" si="140"/>
        <v>5.0000000000000001E-3</v>
      </c>
      <c r="Y270" s="583">
        <v>468</v>
      </c>
      <c r="Z270" s="523">
        <f t="shared" si="139"/>
        <v>2.34</v>
      </c>
      <c r="AA270" s="583">
        <f t="shared" si="136"/>
        <v>468</v>
      </c>
      <c r="AB270" s="523">
        <f t="shared" si="87"/>
        <v>2.34</v>
      </c>
      <c r="AC270" s="861"/>
      <c r="AD270" s="14" t="b">
        <f t="shared" si="131"/>
        <v>1</v>
      </c>
      <c r="AE270" s="14" t="b">
        <f t="shared" si="132"/>
        <v>1</v>
      </c>
    </row>
    <row r="271" spans="1:31">
      <c r="A271" s="857"/>
      <c r="B271" s="861" t="s">
        <v>66</v>
      </c>
      <c r="C271" s="744">
        <v>124</v>
      </c>
      <c r="D271" s="662">
        <v>0.62</v>
      </c>
      <c r="E271" s="744">
        <v>124</v>
      </c>
      <c r="F271" s="662">
        <v>0.62</v>
      </c>
      <c r="G271" s="625">
        <f t="shared" si="104"/>
        <v>1</v>
      </c>
      <c r="H271" s="625">
        <f t="shared" si="133"/>
        <v>1</v>
      </c>
      <c r="I271" s="863"/>
      <c r="J271" s="862"/>
      <c r="K271" s="861"/>
      <c r="L271" s="862"/>
      <c r="M271" s="861"/>
      <c r="N271" s="861"/>
      <c r="O271" s="914">
        <f>State!O271</f>
        <v>5.0000000000000001E-3</v>
      </c>
      <c r="P271" s="583">
        <v>191</v>
      </c>
      <c r="Q271" s="523">
        <f t="shared" si="137"/>
        <v>0.95500000000000007</v>
      </c>
      <c r="R271" s="583">
        <f t="shared" si="134"/>
        <v>191</v>
      </c>
      <c r="S271" s="523">
        <f t="shared" si="91"/>
        <v>0.95500000000000007</v>
      </c>
      <c r="T271" s="914"/>
      <c r="U271" s="583"/>
      <c r="V271" s="523"/>
      <c r="W271" s="583"/>
      <c r="X271" s="864">
        <f t="shared" si="140"/>
        <v>5.0000000000000001E-3</v>
      </c>
      <c r="Y271" s="583">
        <f>P271</f>
        <v>191</v>
      </c>
      <c r="Z271" s="523">
        <f t="shared" si="139"/>
        <v>0.95500000000000007</v>
      </c>
      <c r="AA271" s="583">
        <f t="shared" si="136"/>
        <v>191</v>
      </c>
      <c r="AB271" s="523">
        <f t="shared" si="87"/>
        <v>0.95500000000000007</v>
      </c>
      <c r="AC271" s="861"/>
      <c r="AD271" s="14" t="b">
        <f t="shared" si="131"/>
        <v>1</v>
      </c>
      <c r="AE271" s="14" t="b">
        <f t="shared" si="132"/>
        <v>1</v>
      </c>
    </row>
    <row r="272" spans="1:31">
      <c r="A272" s="857">
        <v>11.03</v>
      </c>
      <c r="B272" s="866" t="s">
        <v>68</v>
      </c>
      <c r="C272" s="915">
        <v>0</v>
      </c>
      <c r="D272" s="916">
        <v>0</v>
      </c>
      <c r="E272" s="915">
        <v>0</v>
      </c>
      <c r="F272" s="916">
        <v>0</v>
      </c>
      <c r="G272" s="625"/>
      <c r="H272" s="625"/>
      <c r="I272" s="863"/>
      <c r="J272" s="862"/>
      <c r="K272" s="866"/>
      <c r="L272" s="867"/>
      <c r="M272" s="866"/>
      <c r="N272" s="866"/>
      <c r="O272" s="914">
        <f>State!O272</f>
        <v>0</v>
      </c>
      <c r="P272" s="866"/>
      <c r="Q272" s="867"/>
      <c r="R272" s="583">
        <f t="shared" si="134"/>
        <v>0</v>
      </c>
      <c r="S272" s="523">
        <f t="shared" si="91"/>
        <v>0</v>
      </c>
      <c r="T272" s="914"/>
      <c r="U272" s="866"/>
      <c r="V272" s="867"/>
      <c r="W272" s="583"/>
      <c r="X272" s="914">
        <f>State!X272</f>
        <v>0</v>
      </c>
      <c r="Y272" s="866"/>
      <c r="Z272" s="867"/>
      <c r="AA272" s="583">
        <f t="shared" si="136"/>
        <v>0</v>
      </c>
      <c r="AB272" s="523">
        <f t="shared" ref="AB272:AB323" si="141">Z272+U272</f>
        <v>0</v>
      </c>
      <c r="AC272" s="866"/>
      <c r="AD272" s="14" t="b">
        <f t="shared" si="131"/>
        <v>1</v>
      </c>
      <c r="AE272" s="14" t="b">
        <f t="shared" si="132"/>
        <v>1</v>
      </c>
    </row>
    <row r="273" spans="1:31">
      <c r="A273" s="857">
        <v>11.04</v>
      </c>
      <c r="B273" s="871" t="s">
        <v>276</v>
      </c>
      <c r="C273" s="912">
        <v>0</v>
      </c>
      <c r="D273" s="913">
        <v>0</v>
      </c>
      <c r="E273" s="912">
        <v>0</v>
      </c>
      <c r="F273" s="913">
        <v>0</v>
      </c>
      <c r="G273" s="625"/>
      <c r="H273" s="625"/>
      <c r="I273" s="863"/>
      <c r="J273" s="862"/>
      <c r="K273" s="871"/>
      <c r="L273" s="872"/>
      <c r="M273" s="871"/>
      <c r="N273" s="871"/>
      <c r="O273" s="914">
        <f>State!O273</f>
        <v>0</v>
      </c>
      <c r="P273" s="871"/>
      <c r="Q273" s="872"/>
      <c r="R273" s="583">
        <f t="shared" si="134"/>
        <v>0</v>
      </c>
      <c r="S273" s="523">
        <f t="shared" si="91"/>
        <v>0</v>
      </c>
      <c r="T273" s="914"/>
      <c r="U273" s="871"/>
      <c r="V273" s="872"/>
      <c r="W273" s="583"/>
      <c r="X273" s="914">
        <f>State!X273</f>
        <v>0</v>
      </c>
      <c r="Y273" s="871"/>
      <c r="Z273" s="872"/>
      <c r="AA273" s="583">
        <f t="shared" si="136"/>
        <v>0</v>
      </c>
      <c r="AB273" s="523">
        <f t="shared" si="141"/>
        <v>0</v>
      </c>
      <c r="AC273" s="871"/>
      <c r="AD273" s="14" t="b">
        <f t="shared" si="131"/>
        <v>1</v>
      </c>
      <c r="AE273" s="14" t="b">
        <f t="shared" si="132"/>
        <v>1</v>
      </c>
    </row>
    <row r="274" spans="1:31" ht="36" customHeight="1">
      <c r="A274" s="857"/>
      <c r="B274" s="866" t="s">
        <v>277</v>
      </c>
      <c r="C274" s="915">
        <v>18</v>
      </c>
      <c r="D274" s="916">
        <v>1.08</v>
      </c>
      <c r="E274" s="915">
        <v>18</v>
      </c>
      <c r="F274" s="916">
        <v>1.08</v>
      </c>
      <c r="G274" s="625">
        <f t="shared" si="104"/>
        <v>1</v>
      </c>
      <c r="H274" s="625">
        <f t="shared" si="133"/>
        <v>1</v>
      </c>
      <c r="I274" s="863"/>
      <c r="J274" s="862"/>
      <c r="K274" s="866"/>
      <c r="L274" s="867"/>
      <c r="M274" s="866"/>
      <c r="N274" s="866"/>
      <c r="O274" s="914">
        <f>State!O274</f>
        <v>0.06</v>
      </c>
      <c r="P274" s="866">
        <v>15</v>
      </c>
      <c r="Q274" s="867">
        <f>P274*O274</f>
        <v>0.89999999999999991</v>
      </c>
      <c r="R274" s="583">
        <f t="shared" si="134"/>
        <v>15</v>
      </c>
      <c r="S274" s="523">
        <f t="shared" ref="S274:S337" si="142">Q274+L274</f>
        <v>0.89999999999999991</v>
      </c>
      <c r="T274" s="914"/>
      <c r="U274" s="866"/>
      <c r="V274" s="867"/>
      <c r="W274" s="583"/>
      <c r="X274" s="864">
        <f t="shared" ref="X274:X275" si="143">O274</f>
        <v>0.06</v>
      </c>
      <c r="Y274" s="866">
        <v>15</v>
      </c>
      <c r="Z274" s="867">
        <f>Y274*X274</f>
        <v>0.89999999999999991</v>
      </c>
      <c r="AA274" s="583">
        <f t="shared" si="136"/>
        <v>15</v>
      </c>
      <c r="AB274" s="523">
        <f t="shared" si="141"/>
        <v>0.89999999999999991</v>
      </c>
      <c r="AC274" s="866"/>
      <c r="AD274" s="14" t="b">
        <f t="shared" si="131"/>
        <v>1</v>
      </c>
      <c r="AE274" s="14" t="b">
        <f t="shared" si="132"/>
        <v>1</v>
      </c>
    </row>
    <row r="275" spans="1:31" ht="36.75" customHeight="1">
      <c r="A275" s="857"/>
      <c r="B275" s="866" t="s">
        <v>278</v>
      </c>
      <c r="C275" s="915">
        <v>28</v>
      </c>
      <c r="D275" s="916">
        <v>1.68</v>
      </c>
      <c r="E275" s="915">
        <v>28</v>
      </c>
      <c r="F275" s="916">
        <v>1.68</v>
      </c>
      <c r="G275" s="625">
        <f t="shared" si="104"/>
        <v>1</v>
      </c>
      <c r="H275" s="625">
        <f t="shared" si="133"/>
        <v>1</v>
      </c>
      <c r="I275" s="863"/>
      <c r="J275" s="862"/>
      <c r="K275" s="866"/>
      <c r="L275" s="867"/>
      <c r="M275" s="866"/>
      <c r="N275" s="866"/>
      <c r="O275" s="914">
        <f>State!O275</f>
        <v>0.06</v>
      </c>
      <c r="P275" s="866">
        <v>18</v>
      </c>
      <c r="Q275" s="867">
        <f>P275*O275</f>
        <v>1.08</v>
      </c>
      <c r="R275" s="583">
        <f t="shared" si="134"/>
        <v>18</v>
      </c>
      <c r="S275" s="523">
        <f t="shared" si="142"/>
        <v>1.08</v>
      </c>
      <c r="T275" s="914"/>
      <c r="U275" s="866"/>
      <c r="V275" s="867"/>
      <c r="W275" s="583"/>
      <c r="X275" s="864">
        <f t="shared" si="143"/>
        <v>0.06</v>
      </c>
      <c r="Y275" s="866">
        <v>18</v>
      </c>
      <c r="Z275" s="867">
        <f>Y275*X275</f>
        <v>1.08</v>
      </c>
      <c r="AA275" s="583">
        <f t="shared" si="136"/>
        <v>18</v>
      </c>
      <c r="AB275" s="523">
        <f t="shared" si="141"/>
        <v>1.08</v>
      </c>
      <c r="AC275" s="866"/>
      <c r="AD275" s="14" t="b">
        <f t="shared" si="131"/>
        <v>1</v>
      </c>
      <c r="AE275" s="14" t="b">
        <f t="shared" si="132"/>
        <v>1</v>
      </c>
    </row>
    <row r="276" spans="1:31">
      <c r="A276" s="857"/>
      <c r="B276" s="871" t="s">
        <v>280</v>
      </c>
      <c r="C276" s="912">
        <v>0</v>
      </c>
      <c r="D276" s="913">
        <v>0</v>
      </c>
      <c r="E276" s="912">
        <v>0</v>
      </c>
      <c r="F276" s="913">
        <v>0</v>
      </c>
      <c r="G276" s="625"/>
      <c r="H276" s="625"/>
      <c r="I276" s="863"/>
      <c r="J276" s="862"/>
      <c r="K276" s="871"/>
      <c r="L276" s="872"/>
      <c r="M276" s="871"/>
      <c r="N276" s="871"/>
      <c r="O276" s="914">
        <f>State!O276</f>
        <v>0</v>
      </c>
      <c r="P276" s="871"/>
      <c r="Q276" s="872"/>
      <c r="R276" s="583">
        <f t="shared" si="134"/>
        <v>0</v>
      </c>
      <c r="S276" s="523">
        <f t="shared" si="142"/>
        <v>0</v>
      </c>
      <c r="T276" s="914"/>
      <c r="U276" s="871"/>
      <c r="V276" s="872"/>
      <c r="W276" s="583"/>
      <c r="X276" s="914">
        <f>State!X276</f>
        <v>0</v>
      </c>
      <c r="Y276" s="871"/>
      <c r="Z276" s="872"/>
      <c r="AA276" s="583">
        <f t="shared" si="136"/>
        <v>0</v>
      </c>
      <c r="AB276" s="523">
        <f t="shared" si="141"/>
        <v>0</v>
      </c>
      <c r="AC276" s="871"/>
      <c r="AD276" s="14" t="b">
        <f t="shared" si="131"/>
        <v>1</v>
      </c>
      <c r="AE276" s="14" t="b">
        <f t="shared" si="132"/>
        <v>1</v>
      </c>
    </row>
    <row r="277" spans="1:31" ht="47.25">
      <c r="A277" s="857">
        <v>11.05</v>
      </c>
      <c r="B277" s="861" t="s">
        <v>69</v>
      </c>
      <c r="C277" s="744">
        <v>0</v>
      </c>
      <c r="D277" s="662">
        <v>0</v>
      </c>
      <c r="E277" s="744">
        <v>0</v>
      </c>
      <c r="F277" s="662">
        <v>0</v>
      </c>
      <c r="G277" s="625"/>
      <c r="H277" s="625"/>
      <c r="I277" s="863"/>
      <c r="J277" s="862"/>
      <c r="K277" s="861"/>
      <c r="L277" s="862"/>
      <c r="M277" s="861"/>
      <c r="N277" s="861"/>
      <c r="O277" s="914">
        <f>State!O277</f>
        <v>0</v>
      </c>
      <c r="P277" s="583"/>
      <c r="Q277" s="523"/>
      <c r="R277" s="583">
        <f t="shared" si="134"/>
        <v>0</v>
      </c>
      <c r="S277" s="523">
        <f t="shared" si="142"/>
        <v>0</v>
      </c>
      <c r="T277" s="914"/>
      <c r="U277" s="583"/>
      <c r="V277" s="523"/>
      <c r="W277" s="583"/>
      <c r="X277" s="914">
        <f>State!X277</f>
        <v>0</v>
      </c>
      <c r="Y277" s="583"/>
      <c r="Z277" s="523"/>
      <c r="AA277" s="583">
        <f t="shared" si="136"/>
        <v>0</v>
      </c>
      <c r="AB277" s="523">
        <f t="shared" si="141"/>
        <v>0</v>
      </c>
      <c r="AC277" s="861"/>
      <c r="AD277" s="14" t="b">
        <f t="shared" si="131"/>
        <v>1</v>
      </c>
      <c r="AE277" s="14" t="b">
        <f t="shared" si="132"/>
        <v>1</v>
      </c>
    </row>
    <row r="278" spans="1:31">
      <c r="A278" s="857"/>
      <c r="B278" s="861" t="s">
        <v>41</v>
      </c>
      <c r="C278" s="744">
        <v>9</v>
      </c>
      <c r="D278" s="662">
        <v>5.3999999999999999E-2</v>
      </c>
      <c r="E278" s="744">
        <v>9</v>
      </c>
      <c r="F278" s="662">
        <v>5.3999999999999999E-2</v>
      </c>
      <c r="G278" s="625">
        <f t="shared" si="104"/>
        <v>1</v>
      </c>
      <c r="H278" s="625">
        <f t="shared" si="133"/>
        <v>1</v>
      </c>
      <c r="I278" s="863"/>
      <c r="J278" s="862"/>
      <c r="K278" s="861"/>
      <c r="L278" s="862"/>
      <c r="M278" s="861"/>
      <c r="N278" s="861"/>
      <c r="O278" s="914">
        <f>State!O278</f>
        <v>6.0000000000000001E-3</v>
      </c>
      <c r="P278" s="583">
        <v>9</v>
      </c>
      <c r="Q278" s="523">
        <f t="shared" ref="Q278:Q280" si="144">O278*P278</f>
        <v>5.3999999999999999E-2</v>
      </c>
      <c r="R278" s="583">
        <f t="shared" si="134"/>
        <v>9</v>
      </c>
      <c r="S278" s="523">
        <f t="shared" si="142"/>
        <v>5.3999999999999999E-2</v>
      </c>
      <c r="T278" s="914"/>
      <c r="U278" s="583"/>
      <c r="V278" s="523"/>
      <c r="W278" s="583"/>
      <c r="X278" s="864">
        <f t="shared" ref="X278:X280" si="145">O278</f>
        <v>6.0000000000000001E-3</v>
      </c>
      <c r="Y278" s="583">
        <v>9</v>
      </c>
      <c r="Z278" s="523">
        <f t="shared" ref="Z278:Z280" si="146">X278*Y278</f>
        <v>5.3999999999999999E-2</v>
      </c>
      <c r="AA278" s="583">
        <f t="shared" si="136"/>
        <v>9</v>
      </c>
      <c r="AB278" s="523">
        <f t="shared" si="141"/>
        <v>5.3999999999999999E-2</v>
      </c>
      <c r="AC278" s="861"/>
      <c r="AD278" s="14" t="b">
        <f t="shared" si="131"/>
        <v>1</v>
      </c>
      <c r="AE278" s="14" t="b">
        <f t="shared" si="132"/>
        <v>1</v>
      </c>
    </row>
    <row r="279" spans="1:31">
      <c r="A279" s="857"/>
      <c r="B279" s="861" t="s">
        <v>42</v>
      </c>
      <c r="C279" s="744">
        <v>20</v>
      </c>
      <c r="D279" s="662">
        <v>0.12</v>
      </c>
      <c r="E279" s="744">
        <v>20</v>
      </c>
      <c r="F279" s="662">
        <v>0.12</v>
      </c>
      <c r="G279" s="625">
        <f t="shared" si="104"/>
        <v>1</v>
      </c>
      <c r="H279" s="625">
        <f t="shared" si="133"/>
        <v>1</v>
      </c>
      <c r="I279" s="863"/>
      <c r="J279" s="862"/>
      <c r="K279" s="861"/>
      <c r="L279" s="862"/>
      <c r="M279" s="861"/>
      <c r="N279" s="861"/>
      <c r="O279" s="914">
        <f>State!O279</f>
        <v>6.0000000000000001E-3</v>
      </c>
      <c r="P279" s="583">
        <v>20</v>
      </c>
      <c r="Q279" s="523">
        <f t="shared" si="144"/>
        <v>0.12</v>
      </c>
      <c r="R279" s="583">
        <f t="shared" si="134"/>
        <v>20</v>
      </c>
      <c r="S279" s="523">
        <f t="shared" si="142"/>
        <v>0.12</v>
      </c>
      <c r="T279" s="914"/>
      <c r="U279" s="583"/>
      <c r="V279" s="523"/>
      <c r="W279" s="583"/>
      <c r="X279" s="864">
        <f t="shared" si="145"/>
        <v>6.0000000000000001E-3</v>
      </c>
      <c r="Y279" s="583">
        <v>20</v>
      </c>
      <c r="Z279" s="523">
        <f t="shared" si="146"/>
        <v>0.12</v>
      </c>
      <c r="AA279" s="583">
        <f t="shared" si="136"/>
        <v>20</v>
      </c>
      <c r="AB279" s="523">
        <f t="shared" si="141"/>
        <v>0.12</v>
      </c>
      <c r="AC279" s="861"/>
      <c r="AD279" s="14" t="b">
        <f t="shared" si="131"/>
        <v>1</v>
      </c>
      <c r="AE279" s="14" t="b">
        <f t="shared" si="132"/>
        <v>1</v>
      </c>
    </row>
    <row r="280" spans="1:31">
      <c r="A280" s="857"/>
      <c r="B280" s="861" t="s">
        <v>66</v>
      </c>
      <c r="C280" s="744">
        <v>10</v>
      </c>
      <c r="D280" s="662">
        <v>0.06</v>
      </c>
      <c r="E280" s="744">
        <v>10</v>
      </c>
      <c r="F280" s="662">
        <v>0.06</v>
      </c>
      <c r="G280" s="625">
        <f t="shared" si="104"/>
        <v>1</v>
      </c>
      <c r="H280" s="625">
        <f t="shared" si="133"/>
        <v>1</v>
      </c>
      <c r="I280" s="863"/>
      <c r="J280" s="862"/>
      <c r="K280" s="861"/>
      <c r="L280" s="862"/>
      <c r="M280" s="861"/>
      <c r="N280" s="861"/>
      <c r="O280" s="914">
        <f>State!O280</f>
        <v>6.0000000000000001E-3</v>
      </c>
      <c r="P280" s="583">
        <v>17</v>
      </c>
      <c r="Q280" s="523">
        <f t="shared" si="144"/>
        <v>0.10200000000000001</v>
      </c>
      <c r="R280" s="583">
        <f t="shared" si="134"/>
        <v>17</v>
      </c>
      <c r="S280" s="523">
        <f t="shared" si="142"/>
        <v>0.10200000000000001</v>
      </c>
      <c r="T280" s="914"/>
      <c r="U280" s="583"/>
      <c r="V280" s="523"/>
      <c r="W280" s="583"/>
      <c r="X280" s="864">
        <f t="shared" si="145"/>
        <v>6.0000000000000001E-3</v>
      </c>
      <c r="Y280" s="583">
        <v>17</v>
      </c>
      <c r="Z280" s="523">
        <f t="shared" si="146"/>
        <v>0.10200000000000001</v>
      </c>
      <c r="AA280" s="583">
        <f t="shared" si="136"/>
        <v>17</v>
      </c>
      <c r="AB280" s="523">
        <f t="shared" si="141"/>
        <v>0.10200000000000001</v>
      </c>
      <c r="AC280" s="861"/>
      <c r="AD280" s="14" t="b">
        <f t="shared" si="131"/>
        <v>1</v>
      </c>
      <c r="AE280" s="14" t="b">
        <f t="shared" si="132"/>
        <v>1</v>
      </c>
    </row>
    <row r="281" spans="1:31">
      <c r="A281" s="857"/>
      <c r="B281" s="871" t="s">
        <v>281</v>
      </c>
      <c r="C281" s="912">
        <v>0</v>
      </c>
      <c r="D281" s="913">
        <v>0</v>
      </c>
      <c r="E281" s="912">
        <v>0</v>
      </c>
      <c r="F281" s="913">
        <v>0</v>
      </c>
      <c r="G281" s="625"/>
      <c r="H281" s="625"/>
      <c r="I281" s="863"/>
      <c r="J281" s="862"/>
      <c r="K281" s="871"/>
      <c r="L281" s="872"/>
      <c r="M281" s="871"/>
      <c r="N281" s="871"/>
      <c r="O281" s="914">
        <f>State!O281</f>
        <v>0</v>
      </c>
      <c r="P281" s="871"/>
      <c r="Q281" s="872"/>
      <c r="R281" s="583">
        <f t="shared" si="134"/>
        <v>0</v>
      </c>
      <c r="S281" s="523">
        <f t="shared" si="142"/>
        <v>0</v>
      </c>
      <c r="T281" s="914"/>
      <c r="U281" s="871"/>
      <c r="V281" s="872"/>
      <c r="W281" s="583"/>
      <c r="X281" s="914">
        <f>State!X281</f>
        <v>0</v>
      </c>
      <c r="Y281" s="871"/>
      <c r="Z281" s="872"/>
      <c r="AA281" s="583">
        <f t="shared" si="136"/>
        <v>0</v>
      </c>
      <c r="AB281" s="523">
        <f t="shared" si="141"/>
        <v>0</v>
      </c>
      <c r="AC281" s="871"/>
      <c r="AD281" s="14" t="b">
        <f t="shared" si="131"/>
        <v>1</v>
      </c>
      <c r="AE281" s="14" t="b">
        <f t="shared" si="132"/>
        <v>1</v>
      </c>
    </row>
    <row r="282" spans="1:31">
      <c r="A282" s="857">
        <v>11.06</v>
      </c>
      <c r="B282" s="861" t="s">
        <v>70</v>
      </c>
      <c r="C282" s="744">
        <v>0</v>
      </c>
      <c r="D282" s="662">
        <v>0</v>
      </c>
      <c r="E282" s="744">
        <v>0</v>
      </c>
      <c r="F282" s="662">
        <v>0</v>
      </c>
      <c r="G282" s="625"/>
      <c r="H282" s="625"/>
      <c r="I282" s="863"/>
      <c r="J282" s="862"/>
      <c r="K282" s="861"/>
      <c r="L282" s="862"/>
      <c r="M282" s="861"/>
      <c r="N282" s="861"/>
      <c r="O282" s="914">
        <f>State!O282</f>
        <v>0.02</v>
      </c>
      <c r="P282" s="583">
        <v>13</v>
      </c>
      <c r="Q282" s="523">
        <v>0.25</v>
      </c>
      <c r="R282" s="583">
        <f t="shared" si="134"/>
        <v>13</v>
      </c>
      <c r="S282" s="523">
        <f t="shared" si="142"/>
        <v>0.25</v>
      </c>
      <c r="T282" s="914"/>
      <c r="U282" s="583"/>
      <c r="V282" s="523"/>
      <c r="W282" s="583"/>
      <c r="X282" s="864">
        <f t="shared" ref="X282:X283" si="147">O282</f>
        <v>0.02</v>
      </c>
      <c r="Y282" s="917">
        <f t="shared" ref="Y282:AB282" si="148">P282</f>
        <v>13</v>
      </c>
      <c r="Z282" s="914">
        <f t="shared" si="148"/>
        <v>0.25</v>
      </c>
      <c r="AA282" s="917">
        <f t="shared" si="148"/>
        <v>13</v>
      </c>
      <c r="AB282" s="895">
        <f t="shared" si="148"/>
        <v>0.25</v>
      </c>
      <c r="AC282" s="861"/>
      <c r="AD282" s="14" t="b">
        <f t="shared" si="131"/>
        <v>0</v>
      </c>
      <c r="AE282" s="14" t="b">
        <f t="shared" si="132"/>
        <v>1</v>
      </c>
    </row>
    <row r="283" spans="1:31">
      <c r="A283" s="857">
        <v>11.07</v>
      </c>
      <c r="B283" s="861" t="s">
        <v>71</v>
      </c>
      <c r="C283" s="744">
        <v>60</v>
      </c>
      <c r="D283" s="662">
        <v>0.96</v>
      </c>
      <c r="E283" s="744">
        <v>60</v>
      </c>
      <c r="F283" s="662">
        <v>0.96</v>
      </c>
      <c r="G283" s="625">
        <f t="shared" si="104"/>
        <v>1</v>
      </c>
      <c r="H283" s="625">
        <f t="shared" si="133"/>
        <v>1</v>
      </c>
      <c r="I283" s="863"/>
      <c r="J283" s="862"/>
      <c r="K283" s="861"/>
      <c r="L283" s="862"/>
      <c r="M283" s="861"/>
      <c r="N283" s="861"/>
      <c r="O283" s="914">
        <f>State!O283</f>
        <v>1.6E-2</v>
      </c>
      <c r="P283" s="583">
        <v>134</v>
      </c>
      <c r="Q283" s="523">
        <f t="shared" ref="Q283" si="149">O283*P283</f>
        <v>2.1440000000000001</v>
      </c>
      <c r="R283" s="583">
        <f t="shared" si="134"/>
        <v>134</v>
      </c>
      <c r="S283" s="523">
        <f t="shared" si="142"/>
        <v>2.1440000000000001</v>
      </c>
      <c r="T283" s="914"/>
      <c r="U283" s="583"/>
      <c r="V283" s="523"/>
      <c r="W283" s="583"/>
      <c r="X283" s="864">
        <f t="shared" si="147"/>
        <v>1.6E-2</v>
      </c>
      <c r="Y283" s="583">
        <f>R283</f>
        <v>134</v>
      </c>
      <c r="Z283" s="523">
        <f>Y283*X283</f>
        <v>2.1440000000000001</v>
      </c>
      <c r="AA283" s="583">
        <f t="shared" si="136"/>
        <v>134</v>
      </c>
      <c r="AB283" s="523">
        <f t="shared" si="141"/>
        <v>2.1440000000000001</v>
      </c>
      <c r="AC283" s="861"/>
      <c r="AD283" s="14" t="b">
        <f t="shared" si="131"/>
        <v>1</v>
      </c>
      <c r="AE283" s="14" t="b">
        <f t="shared" si="132"/>
        <v>1</v>
      </c>
    </row>
    <row r="284" spans="1:31" s="227" customFormat="1">
      <c r="A284" s="1071"/>
      <c r="B284" s="1043" t="s">
        <v>36</v>
      </c>
      <c r="C284" s="1076">
        <f>SUM(C265:C283)</f>
        <v>1797</v>
      </c>
      <c r="D284" s="1044">
        <f>SUM(D265:D283)</f>
        <v>19.399999999999995</v>
      </c>
      <c r="E284" s="1076">
        <f>SUM(E265:E283)</f>
        <v>1797</v>
      </c>
      <c r="F284" s="1044">
        <f>SUM(F265:F283)</f>
        <v>19.399999999999995</v>
      </c>
      <c r="G284" s="1103">
        <f t="shared" si="104"/>
        <v>1</v>
      </c>
      <c r="H284" s="1103">
        <f t="shared" si="133"/>
        <v>1</v>
      </c>
      <c r="I284" s="1002"/>
      <c r="J284" s="1044"/>
      <c r="K284" s="1043"/>
      <c r="L284" s="1044"/>
      <c r="M284" s="1043"/>
      <c r="N284" s="1043"/>
      <c r="O284" s="1118">
        <f>State!O284</f>
        <v>0</v>
      </c>
      <c r="P284" s="1076">
        <f>SUM(P265:P283)</f>
        <v>2012</v>
      </c>
      <c r="Q284" s="1044">
        <f>SUM(Q265:Q283)</f>
        <v>21.234999999999999</v>
      </c>
      <c r="R284" s="1076">
        <f>SUM(R265:R283)</f>
        <v>2012</v>
      </c>
      <c r="S284" s="1044">
        <f>SUM(S265:S283)</f>
        <v>21.234999999999999</v>
      </c>
      <c r="T284" s="1119"/>
      <c r="U284" s="1002"/>
      <c r="V284" s="1003"/>
      <c r="W284" s="1002"/>
      <c r="X284" s="1119">
        <f>State!X284</f>
        <v>0</v>
      </c>
      <c r="Y284" s="1076">
        <f>SUM(Y265:Y283)</f>
        <v>2012</v>
      </c>
      <c r="Z284" s="1044">
        <f>SUM(Z265:Z283)</f>
        <v>21.234999999999999</v>
      </c>
      <c r="AA284" s="1076">
        <f>SUM(AA265:AA283)</f>
        <v>2012</v>
      </c>
      <c r="AB284" s="1044">
        <f>SUM(AB265:AB283)</f>
        <v>21.234999999999999</v>
      </c>
      <c r="AC284" s="1043"/>
      <c r="AD284" s="14"/>
      <c r="AE284" s="14" t="b">
        <f t="shared" si="132"/>
        <v>1</v>
      </c>
    </row>
    <row r="285" spans="1:31" ht="21" customHeight="1">
      <c r="A285" s="860">
        <v>12</v>
      </c>
      <c r="B285" s="858" t="s">
        <v>72</v>
      </c>
      <c r="C285" s="858">
        <v>0</v>
      </c>
      <c r="D285" s="859">
        <v>0</v>
      </c>
      <c r="E285" s="858">
        <v>0</v>
      </c>
      <c r="F285" s="859">
        <v>0</v>
      </c>
      <c r="G285" s="625"/>
      <c r="H285" s="625"/>
      <c r="I285" s="863"/>
      <c r="J285" s="862"/>
      <c r="K285" s="858"/>
      <c r="L285" s="859"/>
      <c r="M285" s="858"/>
      <c r="N285" s="858"/>
      <c r="O285" s="914">
        <f>State!O285</f>
        <v>0</v>
      </c>
      <c r="P285" s="675"/>
      <c r="Q285" s="676"/>
      <c r="R285" s="583">
        <f t="shared" ref="R285:R337" si="150">P285+K285</f>
        <v>0</v>
      </c>
      <c r="S285" s="523">
        <f t="shared" si="142"/>
        <v>0</v>
      </c>
      <c r="T285" s="895"/>
      <c r="U285" s="675"/>
      <c r="V285" s="676"/>
      <c r="W285" s="583"/>
      <c r="X285" s="895">
        <f>State!X285</f>
        <v>0</v>
      </c>
      <c r="Y285" s="675"/>
      <c r="Z285" s="676"/>
      <c r="AA285" s="583">
        <f t="shared" ref="AA285:AA286" si="151">Y285+T285</f>
        <v>0</v>
      </c>
      <c r="AB285" s="523">
        <f t="shared" si="141"/>
        <v>0</v>
      </c>
      <c r="AC285" s="858"/>
      <c r="AD285" s="14" t="b">
        <f t="shared" si="131"/>
        <v>1</v>
      </c>
      <c r="AE285" s="14" t="b">
        <f t="shared" si="132"/>
        <v>1</v>
      </c>
    </row>
    <row r="286" spans="1:31">
      <c r="A286" s="857">
        <v>12.01</v>
      </c>
      <c r="B286" s="858" t="s">
        <v>73</v>
      </c>
      <c r="C286" s="858">
        <v>0</v>
      </c>
      <c r="D286" s="859">
        <v>0</v>
      </c>
      <c r="E286" s="858">
        <v>0</v>
      </c>
      <c r="F286" s="859">
        <v>0</v>
      </c>
      <c r="G286" s="625"/>
      <c r="H286" s="625"/>
      <c r="I286" s="863"/>
      <c r="J286" s="862"/>
      <c r="K286" s="858"/>
      <c r="L286" s="859"/>
      <c r="M286" s="858"/>
      <c r="N286" s="858"/>
      <c r="O286" s="914">
        <f>State!O286</f>
        <v>0</v>
      </c>
      <c r="P286" s="675"/>
      <c r="Q286" s="676"/>
      <c r="R286" s="583">
        <f t="shared" si="150"/>
        <v>0</v>
      </c>
      <c r="S286" s="523">
        <f t="shared" si="142"/>
        <v>0</v>
      </c>
      <c r="T286" s="895"/>
      <c r="U286" s="675"/>
      <c r="V286" s="676"/>
      <c r="W286" s="583"/>
      <c r="X286" s="895">
        <f>State!X286</f>
        <v>0</v>
      </c>
      <c r="Y286" s="675"/>
      <c r="Z286" s="676"/>
      <c r="AA286" s="583">
        <f t="shared" si="151"/>
        <v>0</v>
      </c>
      <c r="AB286" s="523">
        <f t="shared" si="141"/>
        <v>0</v>
      </c>
      <c r="AC286" s="858"/>
      <c r="AD286" s="14" t="b">
        <f t="shared" si="131"/>
        <v>1</v>
      </c>
      <c r="AE286" s="14" t="b">
        <f t="shared" si="132"/>
        <v>1</v>
      </c>
    </row>
    <row r="287" spans="1:31">
      <c r="A287" s="857"/>
      <c r="B287" s="673" t="s">
        <v>74</v>
      </c>
      <c r="C287" s="909">
        <v>18</v>
      </c>
      <c r="D287" s="910">
        <v>30.240000000000006</v>
      </c>
      <c r="E287" s="909">
        <f>C287</f>
        <v>18</v>
      </c>
      <c r="F287" s="910">
        <f>D287</f>
        <v>30.240000000000006</v>
      </c>
      <c r="G287" s="625">
        <f>E287/C287</f>
        <v>1</v>
      </c>
      <c r="H287" s="625">
        <f>F287/D287</f>
        <v>1</v>
      </c>
      <c r="I287" s="863"/>
      <c r="J287" s="862"/>
      <c r="K287" s="673"/>
      <c r="L287" s="901"/>
      <c r="M287" s="673"/>
      <c r="N287" s="673"/>
      <c r="O287" s="864">
        <f>State!O287</f>
        <v>0.14000000000000001</v>
      </c>
      <c r="P287" s="909">
        <v>18</v>
      </c>
      <c r="Q287" s="918">
        <f>O287*P287*12</f>
        <v>30.240000000000006</v>
      </c>
      <c r="R287" s="583">
        <f t="shared" ref="R287:R298" si="152">P287</f>
        <v>18</v>
      </c>
      <c r="S287" s="523">
        <f t="shared" si="142"/>
        <v>30.240000000000006</v>
      </c>
      <c r="T287" s="879"/>
      <c r="U287" s="909"/>
      <c r="V287" s="918"/>
      <c r="W287" s="583"/>
      <c r="X287" s="864">
        <f t="shared" ref="X287:X296" si="153">O287</f>
        <v>0.14000000000000001</v>
      </c>
      <c r="Y287" s="909">
        <v>18</v>
      </c>
      <c r="Z287" s="918">
        <f>X287*Y287*12</f>
        <v>30.240000000000006</v>
      </c>
      <c r="AA287" s="583">
        <f t="shared" ref="AA287:AA298" si="154">Y287</f>
        <v>18</v>
      </c>
      <c r="AB287" s="523">
        <f t="shared" si="141"/>
        <v>30.240000000000006</v>
      </c>
      <c r="AC287" s="673"/>
      <c r="AD287" s="14" t="b">
        <f t="shared" ref="AD287:AD292" si="155">+X287*Y287*12=Z287</f>
        <v>1</v>
      </c>
      <c r="AE287" s="14" t="b">
        <f t="shared" si="132"/>
        <v>1</v>
      </c>
    </row>
    <row r="288" spans="1:31">
      <c r="A288" s="857"/>
      <c r="B288" s="673" t="s">
        <v>75</v>
      </c>
      <c r="C288" s="909">
        <v>17</v>
      </c>
      <c r="D288" s="910">
        <v>24.48</v>
      </c>
      <c r="E288" s="909">
        <f t="shared" ref="E288:E297" si="156">C288</f>
        <v>17</v>
      </c>
      <c r="F288" s="910">
        <f t="shared" ref="F288:F297" si="157">D288</f>
        <v>24.48</v>
      </c>
      <c r="G288" s="625">
        <f t="shared" ref="G288:G299" si="158">E288/C288</f>
        <v>1</v>
      </c>
      <c r="H288" s="625">
        <f t="shared" ref="H288:H299" si="159">F288/D288</f>
        <v>1</v>
      </c>
      <c r="I288" s="863"/>
      <c r="J288" s="862"/>
      <c r="K288" s="673"/>
      <c r="L288" s="901"/>
      <c r="M288" s="673"/>
      <c r="N288" s="673"/>
      <c r="O288" s="864">
        <f>State!O288</f>
        <v>0.12</v>
      </c>
      <c r="P288" s="909">
        <v>17</v>
      </c>
      <c r="Q288" s="918">
        <f t="shared" ref="Q288:Q292" si="160">O288*P288*12</f>
        <v>24.48</v>
      </c>
      <c r="R288" s="583">
        <f t="shared" si="152"/>
        <v>17</v>
      </c>
      <c r="S288" s="523">
        <f t="shared" si="142"/>
        <v>24.48</v>
      </c>
      <c r="T288" s="879"/>
      <c r="U288" s="909"/>
      <c r="V288" s="918"/>
      <c r="W288" s="583"/>
      <c r="X288" s="864">
        <f t="shared" si="153"/>
        <v>0.12</v>
      </c>
      <c r="Y288" s="909">
        <v>17</v>
      </c>
      <c r="Z288" s="918">
        <f t="shared" ref="Z288:Z292" si="161">X288*Y288*12</f>
        <v>24.48</v>
      </c>
      <c r="AA288" s="583">
        <f t="shared" si="154"/>
        <v>17</v>
      </c>
      <c r="AB288" s="523">
        <f t="shared" si="141"/>
        <v>24.48</v>
      </c>
      <c r="AC288" s="673"/>
      <c r="AD288" s="14" t="b">
        <f t="shared" si="155"/>
        <v>1</v>
      </c>
      <c r="AE288" s="14" t="b">
        <f t="shared" si="132"/>
        <v>1</v>
      </c>
    </row>
    <row r="289" spans="1:31">
      <c r="A289" s="857"/>
      <c r="B289" s="673" t="s">
        <v>76</v>
      </c>
      <c r="C289" s="909">
        <v>10</v>
      </c>
      <c r="D289" s="910">
        <v>14.399999999999999</v>
      </c>
      <c r="E289" s="909">
        <f t="shared" si="156"/>
        <v>10</v>
      </c>
      <c r="F289" s="910">
        <f t="shared" si="157"/>
        <v>14.399999999999999</v>
      </c>
      <c r="G289" s="625">
        <f t="shared" si="158"/>
        <v>1</v>
      </c>
      <c r="H289" s="625">
        <f t="shared" si="159"/>
        <v>1</v>
      </c>
      <c r="I289" s="863"/>
      <c r="J289" s="862"/>
      <c r="K289" s="673"/>
      <c r="L289" s="901"/>
      <c r="M289" s="673"/>
      <c r="N289" s="673"/>
      <c r="O289" s="864">
        <f>State!O289</f>
        <v>0.12</v>
      </c>
      <c r="P289" s="909">
        <v>10</v>
      </c>
      <c r="Q289" s="918">
        <f t="shared" si="160"/>
        <v>14.399999999999999</v>
      </c>
      <c r="R289" s="583">
        <f t="shared" si="152"/>
        <v>10</v>
      </c>
      <c r="S289" s="523">
        <f t="shared" si="142"/>
        <v>14.399999999999999</v>
      </c>
      <c r="T289" s="879"/>
      <c r="U289" s="909"/>
      <c r="V289" s="918"/>
      <c r="W289" s="583"/>
      <c r="X289" s="864">
        <f t="shared" si="153"/>
        <v>0.12</v>
      </c>
      <c r="Y289" s="909">
        <v>10</v>
      </c>
      <c r="Z289" s="918">
        <f t="shared" si="161"/>
        <v>14.399999999999999</v>
      </c>
      <c r="AA289" s="583">
        <f t="shared" si="154"/>
        <v>10</v>
      </c>
      <c r="AB289" s="523">
        <f t="shared" si="141"/>
        <v>14.399999999999999</v>
      </c>
      <c r="AC289" s="673"/>
      <c r="AD289" s="14" t="b">
        <f t="shared" si="155"/>
        <v>1</v>
      </c>
      <c r="AE289" s="14" t="b">
        <f t="shared" si="132"/>
        <v>1</v>
      </c>
    </row>
    <row r="290" spans="1:31">
      <c r="A290" s="857"/>
      <c r="B290" s="673" t="s">
        <v>77</v>
      </c>
      <c r="C290" s="909">
        <v>10</v>
      </c>
      <c r="D290" s="910">
        <v>12</v>
      </c>
      <c r="E290" s="909">
        <f t="shared" si="156"/>
        <v>10</v>
      </c>
      <c r="F290" s="910">
        <f t="shared" si="157"/>
        <v>12</v>
      </c>
      <c r="G290" s="625">
        <f t="shared" si="158"/>
        <v>1</v>
      </c>
      <c r="H290" s="625">
        <f t="shared" si="159"/>
        <v>1</v>
      </c>
      <c r="I290" s="863"/>
      <c r="J290" s="862"/>
      <c r="K290" s="673"/>
      <c r="L290" s="901"/>
      <c r="M290" s="673"/>
      <c r="N290" s="673"/>
      <c r="O290" s="864">
        <f>State!O290</f>
        <v>0.1</v>
      </c>
      <c r="P290" s="909">
        <v>10</v>
      </c>
      <c r="Q290" s="918">
        <f t="shared" si="160"/>
        <v>12</v>
      </c>
      <c r="R290" s="583">
        <f t="shared" si="152"/>
        <v>10</v>
      </c>
      <c r="S290" s="523">
        <f t="shared" si="142"/>
        <v>12</v>
      </c>
      <c r="T290" s="879"/>
      <c r="U290" s="909"/>
      <c r="V290" s="918"/>
      <c r="W290" s="583"/>
      <c r="X290" s="864">
        <f t="shared" si="153"/>
        <v>0.1</v>
      </c>
      <c r="Y290" s="909">
        <v>10</v>
      </c>
      <c r="Z290" s="918">
        <f t="shared" si="161"/>
        <v>12</v>
      </c>
      <c r="AA290" s="583">
        <f t="shared" si="154"/>
        <v>10</v>
      </c>
      <c r="AB290" s="523">
        <f t="shared" si="141"/>
        <v>12</v>
      </c>
      <c r="AC290" s="673"/>
      <c r="AD290" s="14" t="b">
        <f t="shared" si="155"/>
        <v>1</v>
      </c>
      <c r="AE290" s="14" t="b">
        <f t="shared" si="132"/>
        <v>1</v>
      </c>
    </row>
    <row r="291" spans="1:31" ht="31.5">
      <c r="A291" s="857"/>
      <c r="B291" s="673" t="s">
        <v>78</v>
      </c>
      <c r="C291" s="909">
        <v>10</v>
      </c>
      <c r="D291" s="910">
        <v>12</v>
      </c>
      <c r="E291" s="909">
        <f t="shared" si="156"/>
        <v>10</v>
      </c>
      <c r="F291" s="910">
        <f t="shared" si="157"/>
        <v>12</v>
      </c>
      <c r="G291" s="625">
        <f t="shared" si="158"/>
        <v>1</v>
      </c>
      <c r="H291" s="625">
        <f t="shared" si="159"/>
        <v>1</v>
      </c>
      <c r="I291" s="863"/>
      <c r="J291" s="862"/>
      <c r="K291" s="673"/>
      <c r="L291" s="901"/>
      <c r="M291" s="673"/>
      <c r="N291" s="673"/>
      <c r="O291" s="864">
        <f>State!O291</f>
        <v>0.1</v>
      </c>
      <c r="P291" s="909">
        <v>10</v>
      </c>
      <c r="Q291" s="918">
        <f t="shared" si="160"/>
        <v>12</v>
      </c>
      <c r="R291" s="583">
        <f t="shared" si="152"/>
        <v>10</v>
      </c>
      <c r="S291" s="523">
        <f t="shared" si="142"/>
        <v>12</v>
      </c>
      <c r="T291" s="879"/>
      <c r="U291" s="909"/>
      <c r="V291" s="918"/>
      <c r="W291" s="583"/>
      <c r="X291" s="864">
        <f t="shared" si="153"/>
        <v>0.1</v>
      </c>
      <c r="Y291" s="909">
        <v>10</v>
      </c>
      <c r="Z291" s="918">
        <f t="shared" si="161"/>
        <v>12</v>
      </c>
      <c r="AA291" s="583">
        <f t="shared" si="154"/>
        <v>10</v>
      </c>
      <c r="AB291" s="523">
        <f t="shared" si="141"/>
        <v>12</v>
      </c>
      <c r="AC291" s="673"/>
      <c r="AD291" s="14" t="b">
        <f t="shared" si="155"/>
        <v>1</v>
      </c>
      <c r="AE291" s="14" t="b">
        <f t="shared" si="132"/>
        <v>1</v>
      </c>
    </row>
    <row r="292" spans="1:31">
      <c r="A292" s="857"/>
      <c r="B292" s="673" t="s">
        <v>346</v>
      </c>
      <c r="C292" s="909">
        <v>10</v>
      </c>
      <c r="D292" s="910">
        <v>72.599999999999994</v>
      </c>
      <c r="E292" s="909">
        <f t="shared" si="156"/>
        <v>10</v>
      </c>
      <c r="F292" s="910">
        <f t="shared" si="157"/>
        <v>72.599999999999994</v>
      </c>
      <c r="G292" s="625">
        <f t="shared" si="158"/>
        <v>1</v>
      </c>
      <c r="H292" s="625">
        <f t="shared" si="159"/>
        <v>1</v>
      </c>
      <c r="I292" s="863"/>
      <c r="J292" s="862"/>
      <c r="K292" s="673"/>
      <c r="L292" s="901"/>
      <c r="M292" s="673"/>
      <c r="N292" s="673"/>
      <c r="O292" s="864">
        <f>State!O292</f>
        <v>0.66549999999999998</v>
      </c>
      <c r="P292" s="909">
        <v>10</v>
      </c>
      <c r="Q292" s="918">
        <f t="shared" si="160"/>
        <v>79.859999999999985</v>
      </c>
      <c r="R292" s="583">
        <f t="shared" si="152"/>
        <v>10</v>
      </c>
      <c r="S292" s="523">
        <f t="shared" si="142"/>
        <v>79.859999999999985</v>
      </c>
      <c r="T292" s="879"/>
      <c r="U292" s="909"/>
      <c r="V292" s="918"/>
      <c r="W292" s="583"/>
      <c r="X292" s="864">
        <f t="shared" si="153"/>
        <v>0.66549999999999998</v>
      </c>
      <c r="Y292" s="909">
        <v>10</v>
      </c>
      <c r="Z292" s="918">
        <f t="shared" si="161"/>
        <v>79.859999999999985</v>
      </c>
      <c r="AA292" s="583">
        <f t="shared" si="154"/>
        <v>10</v>
      </c>
      <c r="AB292" s="523">
        <f t="shared" si="141"/>
        <v>79.859999999999985</v>
      </c>
      <c r="AC292" s="673"/>
      <c r="AD292" s="14" t="b">
        <f t="shared" si="155"/>
        <v>1</v>
      </c>
      <c r="AE292" s="14" t="b">
        <f t="shared" si="132"/>
        <v>1</v>
      </c>
    </row>
    <row r="293" spans="1:31">
      <c r="A293" s="857">
        <v>12.02</v>
      </c>
      <c r="B293" s="673" t="s">
        <v>79</v>
      </c>
      <c r="C293" s="909">
        <v>0</v>
      </c>
      <c r="D293" s="910">
        <v>0</v>
      </c>
      <c r="E293" s="909">
        <f t="shared" si="156"/>
        <v>0</v>
      </c>
      <c r="F293" s="910">
        <f t="shared" si="157"/>
        <v>0</v>
      </c>
      <c r="G293" s="625"/>
      <c r="H293" s="625"/>
      <c r="I293" s="863"/>
      <c r="J293" s="862"/>
      <c r="K293" s="673"/>
      <c r="L293" s="901"/>
      <c r="M293" s="673"/>
      <c r="N293" s="673"/>
      <c r="O293" s="864">
        <f>State!O293</f>
        <v>1</v>
      </c>
      <c r="P293" s="909"/>
      <c r="Q293" s="918"/>
      <c r="R293" s="583">
        <f t="shared" si="152"/>
        <v>0</v>
      </c>
      <c r="S293" s="523">
        <f t="shared" si="142"/>
        <v>0</v>
      </c>
      <c r="T293" s="879"/>
      <c r="U293" s="909"/>
      <c r="V293" s="918"/>
      <c r="W293" s="583"/>
      <c r="X293" s="864">
        <f t="shared" si="153"/>
        <v>1</v>
      </c>
      <c r="Y293" s="909"/>
      <c r="Z293" s="918"/>
      <c r="AA293" s="583">
        <f t="shared" si="154"/>
        <v>0</v>
      </c>
      <c r="AB293" s="523">
        <f t="shared" si="141"/>
        <v>0</v>
      </c>
      <c r="AC293" s="673"/>
      <c r="AD293" s="14" t="b">
        <f t="shared" si="131"/>
        <v>1</v>
      </c>
      <c r="AE293" s="14" t="b">
        <f t="shared" si="132"/>
        <v>1</v>
      </c>
    </row>
    <row r="294" spans="1:31">
      <c r="A294" s="857">
        <f>+A293+0.01</f>
        <v>12.03</v>
      </c>
      <c r="B294" s="673" t="s">
        <v>619</v>
      </c>
      <c r="C294" s="909">
        <v>0</v>
      </c>
      <c r="D294" s="910">
        <v>0</v>
      </c>
      <c r="E294" s="909">
        <f t="shared" si="156"/>
        <v>0</v>
      </c>
      <c r="F294" s="910">
        <f t="shared" si="157"/>
        <v>0</v>
      </c>
      <c r="G294" s="625"/>
      <c r="H294" s="625"/>
      <c r="I294" s="863"/>
      <c r="J294" s="862"/>
      <c r="K294" s="673"/>
      <c r="L294" s="901"/>
      <c r="M294" s="673"/>
      <c r="N294" s="673"/>
      <c r="O294" s="864">
        <f>State!O294</f>
        <v>1</v>
      </c>
      <c r="P294" s="909">
        <v>10</v>
      </c>
      <c r="Q294" s="905">
        <f>O294*P294</f>
        <v>10</v>
      </c>
      <c r="R294" s="583">
        <f t="shared" si="152"/>
        <v>10</v>
      </c>
      <c r="S294" s="523">
        <f t="shared" si="142"/>
        <v>10</v>
      </c>
      <c r="T294" s="879"/>
      <c r="U294" s="909"/>
      <c r="V294" s="905"/>
      <c r="W294" s="583"/>
      <c r="X294" s="864">
        <f t="shared" si="153"/>
        <v>1</v>
      </c>
      <c r="Y294" s="909">
        <v>0</v>
      </c>
      <c r="Z294" s="905">
        <f>X294*Y294</f>
        <v>0</v>
      </c>
      <c r="AA294" s="583">
        <f t="shared" si="154"/>
        <v>0</v>
      </c>
      <c r="AB294" s="523">
        <f t="shared" si="141"/>
        <v>0</v>
      </c>
      <c r="AC294" s="673"/>
      <c r="AD294" s="14" t="b">
        <f t="shared" si="131"/>
        <v>1</v>
      </c>
      <c r="AE294" s="14" t="b">
        <f t="shared" si="132"/>
        <v>1</v>
      </c>
    </row>
    <row r="295" spans="1:31">
      <c r="A295" s="857">
        <f t="shared" ref="A295:A298" si="162">+A294+0.01</f>
        <v>12.04</v>
      </c>
      <c r="B295" s="861" t="s">
        <v>80</v>
      </c>
      <c r="C295" s="744">
        <v>10</v>
      </c>
      <c r="D295" s="662">
        <v>5</v>
      </c>
      <c r="E295" s="909">
        <f t="shared" si="156"/>
        <v>10</v>
      </c>
      <c r="F295" s="910">
        <f t="shared" si="157"/>
        <v>5</v>
      </c>
      <c r="G295" s="625">
        <f t="shared" si="158"/>
        <v>1</v>
      </c>
      <c r="H295" s="625">
        <f t="shared" si="159"/>
        <v>1</v>
      </c>
      <c r="I295" s="863"/>
      <c r="J295" s="862"/>
      <c r="K295" s="861"/>
      <c r="L295" s="862"/>
      <c r="M295" s="861"/>
      <c r="N295" s="861"/>
      <c r="O295" s="864">
        <f>State!O295</f>
        <v>0.5</v>
      </c>
      <c r="P295" s="744">
        <v>10</v>
      </c>
      <c r="Q295" s="905">
        <f>O295*P295</f>
        <v>5</v>
      </c>
      <c r="R295" s="583">
        <f t="shared" si="152"/>
        <v>10</v>
      </c>
      <c r="S295" s="523">
        <f t="shared" si="142"/>
        <v>5</v>
      </c>
      <c r="T295" s="879"/>
      <c r="U295" s="744"/>
      <c r="V295" s="905"/>
      <c r="W295" s="583"/>
      <c r="X295" s="864">
        <f t="shared" si="153"/>
        <v>0.5</v>
      </c>
      <c r="Y295" s="744">
        <v>10</v>
      </c>
      <c r="Z295" s="905">
        <f>X295*Y295</f>
        <v>5</v>
      </c>
      <c r="AA295" s="583">
        <f t="shared" si="154"/>
        <v>10</v>
      </c>
      <c r="AB295" s="523">
        <f t="shared" si="141"/>
        <v>5</v>
      </c>
      <c r="AC295" s="861"/>
      <c r="AD295" s="14" t="b">
        <f t="shared" si="131"/>
        <v>1</v>
      </c>
      <c r="AE295" s="14" t="b">
        <f t="shared" si="132"/>
        <v>1</v>
      </c>
    </row>
    <row r="296" spans="1:31">
      <c r="A296" s="857">
        <f t="shared" si="162"/>
        <v>12.049999999999999</v>
      </c>
      <c r="B296" s="919" t="s">
        <v>332</v>
      </c>
      <c r="C296" s="909">
        <v>10</v>
      </c>
      <c r="D296" s="910">
        <v>3</v>
      </c>
      <c r="E296" s="909">
        <f t="shared" si="156"/>
        <v>10</v>
      </c>
      <c r="F296" s="910">
        <f t="shared" si="157"/>
        <v>3</v>
      </c>
      <c r="G296" s="625">
        <f t="shared" si="158"/>
        <v>1</v>
      </c>
      <c r="H296" s="625">
        <f t="shared" si="159"/>
        <v>1</v>
      </c>
      <c r="I296" s="863"/>
      <c r="J296" s="862"/>
      <c r="K296" s="673"/>
      <c r="L296" s="901"/>
      <c r="M296" s="673"/>
      <c r="N296" s="673"/>
      <c r="O296" s="864">
        <f>State!O296</f>
        <v>0.3</v>
      </c>
      <c r="P296" s="909">
        <v>10</v>
      </c>
      <c r="Q296" s="905">
        <f>O296*P296</f>
        <v>3</v>
      </c>
      <c r="R296" s="583">
        <f t="shared" si="152"/>
        <v>10</v>
      </c>
      <c r="S296" s="523">
        <f t="shared" si="142"/>
        <v>3</v>
      </c>
      <c r="T296" s="879"/>
      <c r="U296" s="909"/>
      <c r="V296" s="905"/>
      <c r="W296" s="583"/>
      <c r="X296" s="864">
        <f t="shared" si="153"/>
        <v>0.3</v>
      </c>
      <c r="Y296" s="909">
        <v>10</v>
      </c>
      <c r="Z296" s="905">
        <f>X296*Y296</f>
        <v>3</v>
      </c>
      <c r="AA296" s="583">
        <f t="shared" si="154"/>
        <v>10</v>
      </c>
      <c r="AB296" s="523">
        <f t="shared" si="141"/>
        <v>3</v>
      </c>
      <c r="AC296" s="673"/>
      <c r="AD296" s="14" t="b">
        <f t="shared" si="131"/>
        <v>1</v>
      </c>
      <c r="AE296" s="14" t="b">
        <f t="shared" si="132"/>
        <v>1</v>
      </c>
    </row>
    <row r="297" spans="1:31">
      <c r="A297" s="857">
        <f t="shared" si="162"/>
        <v>12.059999999999999</v>
      </c>
      <c r="B297" s="673" t="s">
        <v>81</v>
      </c>
      <c r="C297" s="909">
        <v>0</v>
      </c>
      <c r="D297" s="910">
        <v>0</v>
      </c>
      <c r="E297" s="909">
        <f t="shared" si="156"/>
        <v>0</v>
      </c>
      <c r="F297" s="910">
        <f t="shared" si="157"/>
        <v>0</v>
      </c>
      <c r="G297" s="625"/>
      <c r="H297" s="625"/>
      <c r="I297" s="863"/>
      <c r="J297" s="862"/>
      <c r="K297" s="673"/>
      <c r="L297" s="901"/>
      <c r="M297" s="673"/>
      <c r="N297" s="673"/>
      <c r="O297" s="864">
        <f>State!O297</f>
        <v>0.1</v>
      </c>
      <c r="P297" s="909"/>
      <c r="Q297" s="910"/>
      <c r="R297" s="583">
        <f t="shared" si="152"/>
        <v>0</v>
      </c>
      <c r="S297" s="523">
        <f t="shared" si="142"/>
        <v>0</v>
      </c>
      <c r="T297" s="879"/>
      <c r="U297" s="909"/>
      <c r="V297" s="910"/>
      <c r="W297" s="583"/>
      <c r="X297" s="879">
        <f>State!X297</f>
        <v>0.1</v>
      </c>
      <c r="Y297" s="909"/>
      <c r="Z297" s="910"/>
      <c r="AA297" s="583">
        <f t="shared" si="154"/>
        <v>0</v>
      </c>
      <c r="AB297" s="523">
        <f t="shared" si="141"/>
        <v>0</v>
      </c>
      <c r="AC297" s="673"/>
      <c r="AD297" s="14" t="b">
        <f t="shared" si="131"/>
        <v>1</v>
      </c>
      <c r="AE297" s="14" t="b">
        <f t="shared" si="132"/>
        <v>1</v>
      </c>
    </row>
    <row r="298" spans="1:31">
      <c r="A298" s="857">
        <f t="shared" si="162"/>
        <v>12.069999999999999</v>
      </c>
      <c r="B298" s="583" t="s">
        <v>82</v>
      </c>
      <c r="C298" s="744">
        <v>0</v>
      </c>
      <c r="D298" s="662">
        <v>0</v>
      </c>
      <c r="E298" s="744">
        <v>0</v>
      </c>
      <c r="F298" s="662">
        <v>0</v>
      </c>
      <c r="G298" s="625"/>
      <c r="H298" s="625"/>
      <c r="I298" s="863"/>
      <c r="J298" s="862"/>
      <c r="K298" s="583"/>
      <c r="L298" s="523"/>
      <c r="M298" s="583"/>
      <c r="N298" s="583"/>
      <c r="O298" s="864">
        <f>State!O298</f>
        <v>0.1</v>
      </c>
      <c r="P298" s="744"/>
      <c r="Q298" s="662"/>
      <c r="R298" s="583">
        <f t="shared" si="152"/>
        <v>0</v>
      </c>
      <c r="S298" s="523">
        <f t="shared" si="142"/>
        <v>0</v>
      </c>
      <c r="T298" s="879"/>
      <c r="U298" s="744"/>
      <c r="V298" s="662"/>
      <c r="W298" s="583"/>
      <c r="X298" s="879">
        <f>State!X298</f>
        <v>0.1</v>
      </c>
      <c r="Y298" s="744"/>
      <c r="Z298" s="662"/>
      <c r="AA298" s="583">
        <f t="shared" si="154"/>
        <v>0</v>
      </c>
      <c r="AB298" s="523">
        <f t="shared" si="141"/>
        <v>0</v>
      </c>
      <c r="AC298" s="583"/>
      <c r="AD298" s="14" t="b">
        <f t="shared" si="131"/>
        <v>1</v>
      </c>
      <c r="AE298" s="14" t="b">
        <f t="shared" si="132"/>
        <v>1</v>
      </c>
    </row>
    <row r="299" spans="1:31" s="227" customFormat="1">
      <c r="A299" s="1071"/>
      <c r="B299" s="1043" t="s">
        <v>36</v>
      </c>
      <c r="C299" s="1043">
        <f>SUM(C287:C298)</f>
        <v>95</v>
      </c>
      <c r="D299" s="1043">
        <f>SUM(D287:D298)</f>
        <v>173.72</v>
      </c>
      <c r="E299" s="1043">
        <f>SUM(E287:E298)</f>
        <v>95</v>
      </c>
      <c r="F299" s="1043">
        <f>SUM(F287:F298)</f>
        <v>173.72</v>
      </c>
      <c r="G299" s="1069">
        <f t="shared" si="158"/>
        <v>1</v>
      </c>
      <c r="H299" s="1069">
        <f t="shared" si="159"/>
        <v>1</v>
      </c>
      <c r="I299" s="1043"/>
      <c r="J299" s="1044"/>
      <c r="K299" s="1043"/>
      <c r="L299" s="1044"/>
      <c r="M299" s="1043"/>
      <c r="N299" s="1043"/>
      <c r="O299" s="1072">
        <f>State!O299</f>
        <v>0</v>
      </c>
      <c r="P299" s="1043">
        <f>P295</f>
        <v>10</v>
      </c>
      <c r="Q299" s="1044">
        <f>SUM(Q287:Q298)</f>
        <v>190.98</v>
      </c>
      <c r="R299" s="1002">
        <f>R295</f>
        <v>10</v>
      </c>
      <c r="S299" s="1003">
        <f t="shared" si="142"/>
        <v>190.98</v>
      </c>
      <c r="T299" s="1073"/>
      <c r="U299" s="1043"/>
      <c r="V299" s="1044"/>
      <c r="W299" s="1002"/>
      <c r="X299" s="1073">
        <f>State!X299</f>
        <v>0</v>
      </c>
      <c r="Y299" s="1043">
        <f>Y295</f>
        <v>10</v>
      </c>
      <c r="Z299" s="1044">
        <f>SUM(Z287:Z298)</f>
        <v>180.98</v>
      </c>
      <c r="AA299" s="1002">
        <f>AA295</f>
        <v>10</v>
      </c>
      <c r="AB299" s="1003">
        <f t="shared" si="141"/>
        <v>180.98</v>
      </c>
      <c r="AC299" s="1043"/>
      <c r="AD299" s="14"/>
      <c r="AE299" s="14" t="b">
        <f t="shared" si="132"/>
        <v>1</v>
      </c>
    </row>
    <row r="300" spans="1:31">
      <c r="A300" s="860">
        <v>13</v>
      </c>
      <c r="B300" s="858" t="s">
        <v>83</v>
      </c>
      <c r="C300" s="858">
        <v>0</v>
      </c>
      <c r="D300" s="859">
        <v>0</v>
      </c>
      <c r="E300" s="858">
        <v>0</v>
      </c>
      <c r="F300" s="859">
        <v>0</v>
      </c>
      <c r="G300" s="625"/>
      <c r="H300" s="625"/>
      <c r="I300" s="863"/>
      <c r="J300" s="862"/>
      <c r="K300" s="858"/>
      <c r="L300" s="859"/>
      <c r="M300" s="858"/>
      <c r="N300" s="858"/>
      <c r="O300" s="864">
        <f>State!O300</f>
        <v>0</v>
      </c>
      <c r="P300" s="858"/>
      <c r="Q300" s="859"/>
      <c r="R300" s="583">
        <f t="shared" si="150"/>
        <v>0</v>
      </c>
      <c r="S300" s="523">
        <f t="shared" si="142"/>
        <v>0</v>
      </c>
      <c r="T300" s="879"/>
      <c r="U300" s="858"/>
      <c r="V300" s="859"/>
      <c r="W300" s="583"/>
      <c r="X300" s="879">
        <f>State!X300</f>
        <v>0</v>
      </c>
      <c r="Y300" s="858"/>
      <c r="Z300" s="859"/>
      <c r="AA300" s="583">
        <f t="shared" ref="AA300" si="163">Y300+T300</f>
        <v>0</v>
      </c>
      <c r="AB300" s="523">
        <f t="shared" si="141"/>
        <v>0</v>
      </c>
      <c r="AC300" s="858"/>
      <c r="AD300" s="14" t="b">
        <f t="shared" si="131"/>
        <v>1</v>
      </c>
      <c r="AE300" s="14" t="b">
        <f t="shared" si="132"/>
        <v>1</v>
      </c>
    </row>
    <row r="301" spans="1:31">
      <c r="A301" s="857">
        <v>13.01</v>
      </c>
      <c r="B301" s="861" t="s">
        <v>84</v>
      </c>
      <c r="C301" s="909">
        <v>30</v>
      </c>
      <c r="D301" s="910">
        <v>217.79999999999998</v>
      </c>
      <c r="E301" s="909">
        <f t="shared" ref="E301:E307" si="164">C301</f>
        <v>30</v>
      </c>
      <c r="F301" s="910">
        <f t="shared" ref="F301:F307" si="165">D301</f>
        <v>217.79999999999998</v>
      </c>
      <c r="G301" s="625">
        <f t="shared" ref="G301:G349" si="166">C301/E301</f>
        <v>1</v>
      </c>
      <c r="H301" s="645">
        <f>F301/D301</f>
        <v>1</v>
      </c>
      <c r="I301" s="863"/>
      <c r="J301" s="862"/>
      <c r="K301" s="861"/>
      <c r="L301" s="862"/>
      <c r="M301" s="861"/>
      <c r="N301" s="861"/>
      <c r="O301" s="914">
        <f>State!O301</f>
        <v>0.66549999999999998</v>
      </c>
      <c r="P301" s="583">
        <v>30</v>
      </c>
      <c r="Q301" s="920">
        <f>O301*P301*12</f>
        <v>239.57999999999998</v>
      </c>
      <c r="R301" s="583">
        <f t="shared" ref="R301:R307" si="167">P301</f>
        <v>30</v>
      </c>
      <c r="S301" s="523">
        <f t="shared" si="142"/>
        <v>239.57999999999998</v>
      </c>
      <c r="T301" s="921"/>
      <c r="U301" s="583"/>
      <c r="V301" s="920"/>
      <c r="W301" s="583"/>
      <c r="X301" s="864">
        <f t="shared" ref="X301" si="168">O301</f>
        <v>0.66549999999999998</v>
      </c>
      <c r="Y301" s="583">
        <v>30</v>
      </c>
      <c r="Z301" s="920">
        <f>X301*Y301*12</f>
        <v>239.57999999999998</v>
      </c>
      <c r="AA301" s="583">
        <f t="shared" ref="AA301:AA307" si="169">Y301</f>
        <v>30</v>
      </c>
      <c r="AB301" s="523">
        <f t="shared" si="141"/>
        <v>239.57999999999998</v>
      </c>
      <c r="AC301" s="861"/>
      <c r="AD301" s="14" t="b">
        <f>+X301*Y301*12=Z301</f>
        <v>1</v>
      </c>
      <c r="AE301" s="14" t="b">
        <f t="shared" si="132"/>
        <v>1</v>
      </c>
    </row>
    <row r="302" spans="1:31">
      <c r="A302" s="857">
        <f t="shared" ref="A302:A307" si="170">+A301+0.01</f>
        <v>13.02</v>
      </c>
      <c r="B302" s="673" t="s">
        <v>79</v>
      </c>
      <c r="C302" s="909">
        <v>0</v>
      </c>
      <c r="D302" s="910">
        <v>0</v>
      </c>
      <c r="E302" s="909">
        <f t="shared" si="164"/>
        <v>0</v>
      </c>
      <c r="F302" s="910">
        <f t="shared" si="165"/>
        <v>0</v>
      </c>
      <c r="G302" s="625"/>
      <c r="H302" s="645"/>
      <c r="I302" s="863"/>
      <c r="J302" s="862"/>
      <c r="K302" s="673"/>
      <c r="L302" s="901"/>
      <c r="M302" s="673"/>
      <c r="N302" s="673"/>
      <c r="O302" s="914">
        <f>State!O302</f>
        <v>0.1</v>
      </c>
      <c r="P302" s="922"/>
      <c r="Q302" s="923"/>
      <c r="R302" s="583">
        <f t="shared" si="167"/>
        <v>0</v>
      </c>
      <c r="S302" s="523">
        <f t="shared" si="142"/>
        <v>0</v>
      </c>
      <c r="T302" s="895"/>
      <c r="U302" s="922"/>
      <c r="V302" s="923"/>
      <c r="W302" s="583"/>
      <c r="X302" s="895">
        <f>State!X302</f>
        <v>0.1</v>
      </c>
      <c r="Y302" s="922"/>
      <c r="Z302" s="923"/>
      <c r="AA302" s="583">
        <f t="shared" si="169"/>
        <v>0</v>
      </c>
      <c r="AB302" s="523">
        <f t="shared" si="141"/>
        <v>0</v>
      </c>
      <c r="AC302" s="673"/>
      <c r="AD302" s="14" t="b">
        <f t="shared" si="131"/>
        <v>1</v>
      </c>
      <c r="AE302" s="14" t="b">
        <f t="shared" si="132"/>
        <v>1</v>
      </c>
    </row>
    <row r="303" spans="1:31">
      <c r="A303" s="857">
        <f t="shared" si="170"/>
        <v>13.03</v>
      </c>
      <c r="B303" s="673" t="s">
        <v>619</v>
      </c>
      <c r="C303" s="909">
        <v>0</v>
      </c>
      <c r="D303" s="910">
        <v>0</v>
      </c>
      <c r="E303" s="909">
        <f t="shared" si="164"/>
        <v>0</v>
      </c>
      <c r="F303" s="910">
        <f t="shared" si="165"/>
        <v>0</v>
      </c>
      <c r="G303" s="625"/>
      <c r="H303" s="645"/>
      <c r="I303" s="863"/>
      <c r="J303" s="862"/>
      <c r="K303" s="673"/>
      <c r="L303" s="901"/>
      <c r="M303" s="673"/>
      <c r="N303" s="673"/>
      <c r="O303" s="914">
        <f>State!O303</f>
        <v>0.1</v>
      </c>
      <c r="P303" s="922"/>
      <c r="Q303" s="923"/>
      <c r="R303" s="583">
        <f t="shared" si="167"/>
        <v>0</v>
      </c>
      <c r="S303" s="523">
        <f t="shared" si="142"/>
        <v>0</v>
      </c>
      <c r="T303" s="895"/>
      <c r="U303" s="922"/>
      <c r="V303" s="923"/>
      <c r="W303" s="583"/>
      <c r="X303" s="895">
        <f>State!X303</f>
        <v>0.1</v>
      </c>
      <c r="Y303" s="922"/>
      <c r="Z303" s="923"/>
      <c r="AA303" s="583">
        <f t="shared" si="169"/>
        <v>0</v>
      </c>
      <c r="AB303" s="523">
        <f t="shared" si="141"/>
        <v>0</v>
      </c>
      <c r="AC303" s="673"/>
      <c r="AD303" s="14" t="b">
        <f t="shared" si="131"/>
        <v>1</v>
      </c>
      <c r="AE303" s="14" t="b">
        <f t="shared" si="132"/>
        <v>1</v>
      </c>
    </row>
    <row r="304" spans="1:31">
      <c r="A304" s="857">
        <f t="shared" si="170"/>
        <v>13.04</v>
      </c>
      <c r="B304" s="861" t="s">
        <v>80</v>
      </c>
      <c r="C304" s="744">
        <v>30</v>
      </c>
      <c r="D304" s="662">
        <v>3</v>
      </c>
      <c r="E304" s="909">
        <f t="shared" si="164"/>
        <v>30</v>
      </c>
      <c r="F304" s="910">
        <f t="shared" si="165"/>
        <v>3</v>
      </c>
      <c r="G304" s="625">
        <f t="shared" si="166"/>
        <v>1</v>
      </c>
      <c r="H304" s="645">
        <f t="shared" ref="H304" si="171">F304/D304</f>
        <v>1</v>
      </c>
      <c r="I304" s="863"/>
      <c r="J304" s="862"/>
      <c r="K304" s="861"/>
      <c r="L304" s="862"/>
      <c r="M304" s="861"/>
      <c r="N304" s="861"/>
      <c r="O304" s="914">
        <f>State!O304</f>
        <v>0.1</v>
      </c>
      <c r="P304" s="583">
        <v>30</v>
      </c>
      <c r="Q304" s="920">
        <f>O304*P304</f>
        <v>3</v>
      </c>
      <c r="R304" s="583">
        <f t="shared" si="167"/>
        <v>30</v>
      </c>
      <c r="S304" s="523">
        <f t="shared" si="142"/>
        <v>3</v>
      </c>
      <c r="T304" s="895"/>
      <c r="U304" s="583"/>
      <c r="V304" s="920"/>
      <c r="W304" s="583"/>
      <c r="X304" s="864">
        <f t="shared" ref="X304:X305" si="172">O304</f>
        <v>0.1</v>
      </c>
      <c r="Y304" s="583">
        <v>30</v>
      </c>
      <c r="Z304" s="920">
        <f>X304*Y304</f>
        <v>3</v>
      </c>
      <c r="AA304" s="583">
        <f t="shared" si="169"/>
        <v>30</v>
      </c>
      <c r="AB304" s="523">
        <f t="shared" si="141"/>
        <v>3</v>
      </c>
      <c r="AC304" s="861"/>
      <c r="AD304" s="14" t="b">
        <f t="shared" si="131"/>
        <v>1</v>
      </c>
      <c r="AE304" s="14" t="b">
        <f t="shared" si="132"/>
        <v>1</v>
      </c>
    </row>
    <row r="305" spans="1:31">
      <c r="A305" s="857">
        <f t="shared" si="170"/>
        <v>13.049999999999999</v>
      </c>
      <c r="B305" s="673" t="s">
        <v>333</v>
      </c>
      <c r="C305" s="909">
        <v>30</v>
      </c>
      <c r="D305" s="910">
        <v>3.5999999999999996</v>
      </c>
      <c r="E305" s="909">
        <f t="shared" si="164"/>
        <v>30</v>
      </c>
      <c r="F305" s="910">
        <f t="shared" si="165"/>
        <v>3.5999999999999996</v>
      </c>
      <c r="G305" s="625"/>
      <c r="H305" s="625"/>
      <c r="I305" s="863"/>
      <c r="J305" s="862"/>
      <c r="K305" s="673"/>
      <c r="L305" s="901"/>
      <c r="M305" s="673"/>
      <c r="N305" s="673"/>
      <c r="O305" s="914">
        <f>State!O305</f>
        <v>0.12</v>
      </c>
      <c r="P305" s="922">
        <v>30</v>
      </c>
      <c r="Q305" s="920">
        <f>O305*P305</f>
        <v>3.5999999999999996</v>
      </c>
      <c r="R305" s="583">
        <f t="shared" si="167"/>
        <v>30</v>
      </c>
      <c r="S305" s="523">
        <f t="shared" si="142"/>
        <v>3.5999999999999996</v>
      </c>
      <c r="T305" s="895"/>
      <c r="U305" s="922"/>
      <c r="V305" s="920"/>
      <c r="W305" s="583"/>
      <c r="X305" s="864">
        <f t="shared" si="172"/>
        <v>0.12</v>
      </c>
      <c r="Y305" s="922">
        <v>30</v>
      </c>
      <c r="Z305" s="920">
        <f>X305*Y305</f>
        <v>3.5999999999999996</v>
      </c>
      <c r="AA305" s="583">
        <f t="shared" si="169"/>
        <v>30</v>
      </c>
      <c r="AB305" s="523">
        <f t="shared" si="141"/>
        <v>3.5999999999999996</v>
      </c>
      <c r="AC305" s="673"/>
      <c r="AD305" s="14" t="b">
        <f t="shared" si="131"/>
        <v>1</v>
      </c>
      <c r="AE305" s="14" t="b">
        <f t="shared" si="132"/>
        <v>1</v>
      </c>
    </row>
    <row r="306" spans="1:31">
      <c r="A306" s="857">
        <f t="shared" si="170"/>
        <v>13.059999999999999</v>
      </c>
      <c r="B306" s="673" t="s">
        <v>81</v>
      </c>
      <c r="C306" s="909">
        <v>0</v>
      </c>
      <c r="D306" s="910">
        <v>0</v>
      </c>
      <c r="E306" s="909">
        <f t="shared" si="164"/>
        <v>0</v>
      </c>
      <c r="F306" s="910">
        <f t="shared" si="165"/>
        <v>0</v>
      </c>
      <c r="G306" s="625"/>
      <c r="H306" s="625"/>
      <c r="I306" s="863"/>
      <c r="J306" s="862"/>
      <c r="K306" s="673"/>
      <c r="L306" s="901"/>
      <c r="M306" s="673"/>
      <c r="N306" s="673"/>
      <c r="O306" s="864">
        <f>State!O306</f>
        <v>0.03</v>
      </c>
      <c r="P306" s="673"/>
      <c r="Q306" s="901"/>
      <c r="R306" s="583">
        <f t="shared" si="167"/>
        <v>0</v>
      </c>
      <c r="S306" s="523">
        <f t="shared" si="142"/>
        <v>0</v>
      </c>
      <c r="T306" s="879"/>
      <c r="U306" s="673"/>
      <c r="V306" s="901"/>
      <c r="W306" s="583"/>
      <c r="X306" s="879">
        <f>State!X306</f>
        <v>0.03</v>
      </c>
      <c r="Y306" s="673"/>
      <c r="Z306" s="901"/>
      <c r="AA306" s="583">
        <f t="shared" si="169"/>
        <v>0</v>
      </c>
      <c r="AB306" s="523">
        <f t="shared" si="141"/>
        <v>0</v>
      </c>
      <c r="AC306" s="673"/>
      <c r="AD306" s="14" t="b">
        <f t="shared" si="131"/>
        <v>1</v>
      </c>
      <c r="AE306" s="14" t="b">
        <f t="shared" si="132"/>
        <v>1</v>
      </c>
    </row>
    <row r="307" spans="1:31">
      <c r="A307" s="857">
        <f t="shared" si="170"/>
        <v>13.069999999999999</v>
      </c>
      <c r="B307" s="583" t="s">
        <v>82</v>
      </c>
      <c r="C307" s="744">
        <v>0</v>
      </c>
      <c r="D307" s="662">
        <v>0</v>
      </c>
      <c r="E307" s="909">
        <f t="shared" si="164"/>
        <v>0</v>
      </c>
      <c r="F307" s="910">
        <f t="shared" si="165"/>
        <v>0</v>
      </c>
      <c r="G307" s="625"/>
      <c r="H307" s="625"/>
      <c r="I307" s="863"/>
      <c r="J307" s="862"/>
      <c r="K307" s="583"/>
      <c r="L307" s="523"/>
      <c r="M307" s="583"/>
      <c r="N307" s="583"/>
      <c r="O307" s="864">
        <f>State!O307</f>
        <v>0.02</v>
      </c>
      <c r="P307" s="583"/>
      <c r="Q307" s="523"/>
      <c r="R307" s="583">
        <f t="shared" si="167"/>
        <v>0</v>
      </c>
      <c r="S307" s="523">
        <f t="shared" si="142"/>
        <v>0</v>
      </c>
      <c r="T307" s="879"/>
      <c r="U307" s="583"/>
      <c r="V307" s="523"/>
      <c r="W307" s="583"/>
      <c r="X307" s="879">
        <f>State!X307</f>
        <v>0.02</v>
      </c>
      <c r="Y307" s="583"/>
      <c r="Z307" s="523"/>
      <c r="AA307" s="583">
        <f t="shared" si="169"/>
        <v>0</v>
      </c>
      <c r="AB307" s="523">
        <f t="shared" si="141"/>
        <v>0</v>
      </c>
      <c r="AC307" s="583"/>
      <c r="AD307" s="14" t="b">
        <f t="shared" si="131"/>
        <v>1</v>
      </c>
      <c r="AE307" s="14" t="b">
        <f t="shared" si="132"/>
        <v>1</v>
      </c>
    </row>
    <row r="308" spans="1:31" s="227" customFormat="1">
      <c r="A308" s="1071"/>
      <c r="B308" s="1043" t="s">
        <v>36</v>
      </c>
      <c r="C308" s="1043">
        <v>30</v>
      </c>
      <c r="D308" s="1044">
        <f>SUM(D301:D307)</f>
        <v>224.39999999999998</v>
      </c>
      <c r="E308" s="1043">
        <v>30</v>
      </c>
      <c r="F308" s="1044">
        <f>SUM(F301:F307)</f>
        <v>224.39999999999998</v>
      </c>
      <c r="G308" s="1103">
        <f t="shared" si="166"/>
        <v>1</v>
      </c>
      <c r="H308" s="1103">
        <f t="shared" ref="H308:H349" si="173">D308/F308</f>
        <v>1</v>
      </c>
      <c r="I308" s="1043"/>
      <c r="J308" s="1044"/>
      <c r="K308" s="1043"/>
      <c r="L308" s="1044"/>
      <c r="M308" s="1043"/>
      <c r="N308" s="1043"/>
      <c r="O308" s="1072"/>
      <c r="P308" s="1043">
        <f>P304</f>
        <v>30</v>
      </c>
      <c r="Q308" s="1044">
        <f>SUM(Q301:Q307)</f>
        <v>246.17999999999998</v>
      </c>
      <c r="R308" s="1002">
        <f>R304</f>
        <v>30</v>
      </c>
      <c r="S308" s="1044">
        <f>SUM(S301:S307)</f>
        <v>246.17999999999998</v>
      </c>
      <c r="T308" s="1073"/>
      <c r="U308" s="1043"/>
      <c r="V308" s="1044"/>
      <c r="W308" s="1002"/>
      <c r="X308" s="1073"/>
      <c r="Y308" s="1043">
        <f>Y304</f>
        <v>30</v>
      </c>
      <c r="Z308" s="1044">
        <f>SUM(Z301:Z307)</f>
        <v>246.17999999999998</v>
      </c>
      <c r="AA308" s="1002">
        <f>AA304</f>
        <v>30</v>
      </c>
      <c r="AB308" s="1044">
        <f>SUM(AB301:AB307)</f>
        <v>246.17999999999998</v>
      </c>
      <c r="AC308" s="1043"/>
      <c r="AD308" s="14"/>
      <c r="AE308" s="14" t="b">
        <f t="shared" si="132"/>
        <v>1</v>
      </c>
    </row>
    <row r="309" spans="1:31">
      <c r="A309" s="860">
        <v>14</v>
      </c>
      <c r="B309" s="858" t="s">
        <v>85</v>
      </c>
      <c r="C309" s="858">
        <v>0</v>
      </c>
      <c r="D309" s="859">
        <v>0</v>
      </c>
      <c r="E309" s="858">
        <v>0</v>
      </c>
      <c r="F309" s="859">
        <v>0</v>
      </c>
      <c r="G309" s="625"/>
      <c r="H309" s="625"/>
      <c r="I309" s="863"/>
      <c r="J309" s="862"/>
      <c r="K309" s="858"/>
      <c r="L309" s="859"/>
      <c r="M309" s="858"/>
      <c r="N309" s="858"/>
      <c r="O309" s="864"/>
      <c r="P309" s="858"/>
      <c r="Q309" s="859"/>
      <c r="R309" s="583">
        <f t="shared" si="150"/>
        <v>0</v>
      </c>
      <c r="S309" s="523">
        <f t="shared" si="142"/>
        <v>0</v>
      </c>
      <c r="T309" s="879"/>
      <c r="U309" s="858"/>
      <c r="V309" s="859"/>
      <c r="W309" s="583"/>
      <c r="X309" s="879"/>
      <c r="Y309" s="858"/>
      <c r="Z309" s="859"/>
      <c r="AA309" s="583">
        <f t="shared" ref="AA309:AA310" si="174">Y309+T309</f>
        <v>0</v>
      </c>
      <c r="AB309" s="523">
        <f t="shared" si="141"/>
        <v>0</v>
      </c>
      <c r="AC309" s="858"/>
      <c r="AD309" s="14" t="b">
        <f t="shared" si="131"/>
        <v>1</v>
      </c>
      <c r="AE309" s="14" t="b">
        <f t="shared" si="132"/>
        <v>1</v>
      </c>
    </row>
    <row r="310" spans="1:31" ht="31.5">
      <c r="A310" s="857">
        <v>14.01</v>
      </c>
      <c r="B310" s="861" t="s">
        <v>86</v>
      </c>
      <c r="C310" s="861">
        <v>0</v>
      </c>
      <c r="D310" s="862">
        <v>0</v>
      </c>
      <c r="E310" s="861">
        <v>0</v>
      </c>
      <c r="F310" s="862">
        <v>0</v>
      </c>
      <c r="G310" s="625"/>
      <c r="H310" s="625"/>
      <c r="I310" s="863"/>
      <c r="J310" s="862"/>
      <c r="K310" s="861"/>
      <c r="L310" s="862"/>
      <c r="M310" s="861"/>
      <c r="N310" s="861"/>
      <c r="O310" s="864"/>
      <c r="P310" s="744"/>
      <c r="Q310" s="662"/>
      <c r="R310" s="583">
        <f t="shared" si="150"/>
        <v>0</v>
      </c>
      <c r="S310" s="523">
        <f t="shared" si="142"/>
        <v>0</v>
      </c>
      <c r="T310" s="879"/>
      <c r="U310" s="744"/>
      <c r="V310" s="662"/>
      <c r="W310" s="583"/>
      <c r="X310" s="879"/>
      <c r="Y310" s="744"/>
      <c r="Z310" s="662"/>
      <c r="AA310" s="583">
        <f t="shared" si="174"/>
        <v>0</v>
      </c>
      <c r="AB310" s="523">
        <f t="shared" si="141"/>
        <v>0</v>
      </c>
      <c r="AC310" s="861"/>
      <c r="AD310" s="14" t="b">
        <f t="shared" si="131"/>
        <v>1</v>
      </c>
      <c r="AE310" s="14" t="b">
        <f t="shared" si="132"/>
        <v>1</v>
      </c>
    </row>
    <row r="311" spans="1:31">
      <c r="A311" s="857"/>
      <c r="B311" s="861" t="s">
        <v>305</v>
      </c>
      <c r="C311" s="861">
        <v>0</v>
      </c>
      <c r="D311" s="662">
        <v>25</v>
      </c>
      <c r="E311" s="909">
        <f t="shared" ref="E311:E312" si="175">C311</f>
        <v>0</v>
      </c>
      <c r="F311" s="910">
        <f t="shared" ref="F311:F312" si="176">D311</f>
        <v>25</v>
      </c>
      <c r="G311" s="625"/>
      <c r="H311" s="625"/>
      <c r="I311" s="863"/>
      <c r="J311" s="862"/>
      <c r="K311" s="861"/>
      <c r="L311" s="862"/>
      <c r="M311" s="861"/>
      <c r="N311" s="861"/>
      <c r="O311" s="864">
        <v>25</v>
      </c>
      <c r="P311" s="744">
        <v>1</v>
      </c>
      <c r="Q311" s="662">
        <f>P311*O311</f>
        <v>25</v>
      </c>
      <c r="R311" s="583">
        <f>P311</f>
        <v>1</v>
      </c>
      <c r="S311" s="523">
        <f t="shared" si="142"/>
        <v>25</v>
      </c>
      <c r="T311" s="879"/>
      <c r="U311" s="744"/>
      <c r="V311" s="662"/>
      <c r="W311" s="583"/>
      <c r="X311" s="879">
        <f t="shared" ref="X311:X312" si="177">O311</f>
        <v>25</v>
      </c>
      <c r="Y311" s="744">
        <v>1</v>
      </c>
      <c r="Z311" s="662">
        <f>Y311*X311</f>
        <v>25</v>
      </c>
      <c r="AA311" s="583">
        <f>Y311</f>
        <v>1</v>
      </c>
      <c r="AB311" s="523">
        <f>Z311</f>
        <v>25</v>
      </c>
      <c r="AC311" s="861"/>
      <c r="AD311" s="1182" t="b">
        <f t="shared" si="131"/>
        <v>1</v>
      </c>
      <c r="AE311" s="14" t="b">
        <f t="shared" si="132"/>
        <v>1</v>
      </c>
    </row>
    <row r="312" spans="1:31" ht="39" customHeight="1">
      <c r="A312" s="857"/>
      <c r="B312" s="861" t="s">
        <v>306</v>
      </c>
      <c r="C312" s="861">
        <v>10</v>
      </c>
      <c r="D312" s="662">
        <v>27.3</v>
      </c>
      <c r="E312" s="909">
        <f t="shared" si="175"/>
        <v>10</v>
      </c>
      <c r="F312" s="910">
        <f t="shared" si="176"/>
        <v>27.3</v>
      </c>
      <c r="G312" s="625">
        <f t="shared" si="166"/>
        <v>1</v>
      </c>
      <c r="H312" s="645">
        <f>F312/D312</f>
        <v>1</v>
      </c>
      <c r="I312" s="863"/>
      <c r="J312" s="862"/>
      <c r="K312" s="861"/>
      <c r="L312" s="862"/>
      <c r="M312" s="861"/>
      <c r="N312" s="861"/>
      <c r="O312" s="864">
        <v>25</v>
      </c>
      <c r="P312" s="744">
        <v>1</v>
      </c>
      <c r="Q312" s="662">
        <f>P312*O312</f>
        <v>25</v>
      </c>
      <c r="R312" s="583">
        <f>P312</f>
        <v>1</v>
      </c>
      <c r="S312" s="523">
        <f t="shared" si="142"/>
        <v>25</v>
      </c>
      <c r="T312" s="879"/>
      <c r="U312" s="744"/>
      <c r="V312" s="662"/>
      <c r="W312" s="583"/>
      <c r="X312" s="879">
        <f t="shared" si="177"/>
        <v>25</v>
      </c>
      <c r="Y312" s="744">
        <v>1</v>
      </c>
      <c r="Z312" s="662">
        <f>Y312*X312</f>
        <v>25</v>
      </c>
      <c r="AA312" s="583">
        <f>Y312</f>
        <v>1</v>
      </c>
      <c r="AB312" s="523">
        <f>Z312</f>
        <v>25</v>
      </c>
      <c r="AC312" s="551"/>
      <c r="AD312" s="1182" t="b">
        <f t="shared" si="131"/>
        <v>1</v>
      </c>
      <c r="AE312" s="14" t="b">
        <f t="shared" si="132"/>
        <v>1</v>
      </c>
    </row>
    <row r="313" spans="1:31" s="227" customFormat="1">
      <c r="A313" s="1071"/>
      <c r="B313" s="1043" t="s">
        <v>16</v>
      </c>
      <c r="C313" s="1043">
        <v>10</v>
      </c>
      <c r="D313" s="1044">
        <f>SUM(D311:D312)</f>
        <v>52.3</v>
      </c>
      <c r="E313" s="1043">
        <v>10</v>
      </c>
      <c r="F313" s="1044">
        <f>SUM(F311:F312)</f>
        <v>52.3</v>
      </c>
      <c r="G313" s="1069">
        <f t="shared" si="166"/>
        <v>1</v>
      </c>
      <c r="H313" s="1131">
        <f>F313/D313</f>
        <v>1</v>
      </c>
      <c r="I313" s="1043"/>
      <c r="J313" s="1044"/>
      <c r="K313" s="1043"/>
      <c r="L313" s="1044"/>
      <c r="M313" s="1043"/>
      <c r="N313" s="1043"/>
      <c r="O313" s="1072">
        <f>State!O313</f>
        <v>0</v>
      </c>
      <c r="P313" s="1043">
        <f>SUM(P312)</f>
        <v>1</v>
      </c>
      <c r="Q313" s="1044">
        <f>SUM(Q311:Q312)</f>
        <v>50</v>
      </c>
      <c r="R313" s="1002">
        <f t="shared" si="150"/>
        <v>1</v>
      </c>
      <c r="S313" s="1044">
        <f>SUM(S311:S312)</f>
        <v>50</v>
      </c>
      <c r="T313" s="1073"/>
      <c r="U313" s="1043"/>
      <c r="V313" s="1044"/>
      <c r="W313" s="1002"/>
      <c r="X313" s="1073">
        <f>State!X313</f>
        <v>0</v>
      </c>
      <c r="Y313" s="1043">
        <f>SUM(Y312)</f>
        <v>1</v>
      </c>
      <c r="Z313" s="1044">
        <f>SUM(Z311:Z312)</f>
        <v>50</v>
      </c>
      <c r="AA313" s="1002">
        <f t="shared" ref="AA313:AA314" si="178">Y313+T313</f>
        <v>1</v>
      </c>
      <c r="AB313" s="1044">
        <f>SUM(AB311:AB312)</f>
        <v>50</v>
      </c>
      <c r="AC313" s="1043"/>
      <c r="AD313" s="14"/>
      <c r="AE313" s="14" t="b">
        <f t="shared" si="132"/>
        <v>1</v>
      </c>
    </row>
    <row r="314" spans="1:31">
      <c r="A314" s="860">
        <v>15</v>
      </c>
      <c r="B314" s="858" t="s">
        <v>87</v>
      </c>
      <c r="C314" s="858">
        <v>0</v>
      </c>
      <c r="D314" s="859">
        <v>0</v>
      </c>
      <c r="E314" s="858">
        <v>0</v>
      </c>
      <c r="F314" s="859">
        <v>0</v>
      </c>
      <c r="G314" s="625"/>
      <c r="H314" s="625"/>
      <c r="I314" s="863"/>
      <c r="J314" s="862"/>
      <c r="K314" s="858"/>
      <c r="L314" s="859"/>
      <c r="M314" s="858"/>
      <c r="N314" s="858"/>
      <c r="O314" s="864">
        <f>State!O314</f>
        <v>0</v>
      </c>
      <c r="P314" s="858"/>
      <c r="Q314" s="859"/>
      <c r="R314" s="583">
        <f t="shared" si="150"/>
        <v>0</v>
      </c>
      <c r="S314" s="523">
        <f t="shared" si="142"/>
        <v>0</v>
      </c>
      <c r="T314" s="879"/>
      <c r="U314" s="858"/>
      <c r="V314" s="859"/>
      <c r="W314" s="583"/>
      <c r="X314" s="879">
        <f>State!X314</f>
        <v>0</v>
      </c>
      <c r="Y314" s="858"/>
      <c r="Z314" s="859"/>
      <c r="AA314" s="583">
        <f t="shared" si="178"/>
        <v>0</v>
      </c>
      <c r="AB314" s="523">
        <f t="shared" si="141"/>
        <v>0</v>
      </c>
      <c r="AC314" s="858"/>
      <c r="AD314" s="14" t="b">
        <f t="shared" si="131"/>
        <v>1</v>
      </c>
      <c r="AE314" s="14" t="b">
        <f t="shared" si="132"/>
        <v>1</v>
      </c>
    </row>
    <row r="315" spans="1:31">
      <c r="A315" s="857">
        <v>15.01</v>
      </c>
      <c r="B315" s="861" t="s">
        <v>88</v>
      </c>
      <c r="C315" s="861">
        <v>0</v>
      </c>
      <c r="D315" s="862">
        <v>0</v>
      </c>
      <c r="E315" s="861">
        <v>0</v>
      </c>
      <c r="F315" s="862">
        <v>0</v>
      </c>
      <c r="G315" s="625"/>
      <c r="H315" s="625"/>
      <c r="I315" s="863"/>
      <c r="J315" s="862"/>
      <c r="K315" s="861"/>
      <c r="L315" s="862"/>
      <c r="M315" s="861"/>
      <c r="N315" s="861"/>
      <c r="O315" s="864">
        <f>State!O315</f>
        <v>0.03</v>
      </c>
      <c r="P315" s="744"/>
      <c r="Q315" s="662">
        <f>O315*P315</f>
        <v>0</v>
      </c>
      <c r="R315" s="583">
        <f t="shared" ref="R315:R316" si="179">P315</f>
        <v>0</v>
      </c>
      <c r="S315" s="523">
        <f t="shared" si="142"/>
        <v>0</v>
      </c>
      <c r="T315" s="879"/>
      <c r="U315" s="744"/>
      <c r="V315" s="662"/>
      <c r="W315" s="583"/>
      <c r="X315" s="879">
        <f>State!X315</f>
        <v>0.03</v>
      </c>
      <c r="Y315" s="744"/>
      <c r="Z315" s="662">
        <f>X315*Y315</f>
        <v>0</v>
      </c>
      <c r="AA315" s="583">
        <f t="shared" ref="AA315:AA316" si="180">Y315</f>
        <v>0</v>
      </c>
      <c r="AB315" s="523">
        <f t="shared" si="141"/>
        <v>0</v>
      </c>
      <c r="AC315" s="861"/>
      <c r="AD315" s="14" t="b">
        <f t="shared" si="131"/>
        <v>1</v>
      </c>
      <c r="AE315" s="14" t="b">
        <f t="shared" si="132"/>
        <v>1</v>
      </c>
    </row>
    <row r="316" spans="1:31">
      <c r="A316" s="857">
        <v>15.02</v>
      </c>
      <c r="B316" s="861" t="s">
        <v>89</v>
      </c>
      <c r="C316" s="861">
        <v>0</v>
      </c>
      <c r="D316" s="862">
        <v>0</v>
      </c>
      <c r="E316" s="861">
        <v>0</v>
      </c>
      <c r="F316" s="862">
        <v>0</v>
      </c>
      <c r="G316" s="625"/>
      <c r="H316" s="625"/>
      <c r="I316" s="863"/>
      <c r="J316" s="862"/>
      <c r="K316" s="861"/>
      <c r="L316" s="862"/>
      <c r="M316" s="861"/>
      <c r="N316" s="861"/>
      <c r="O316" s="864">
        <f>State!O316</f>
        <v>0.1</v>
      </c>
      <c r="P316" s="744"/>
      <c r="Q316" s="662">
        <f>O316*P316</f>
        <v>0</v>
      </c>
      <c r="R316" s="583">
        <f t="shared" si="179"/>
        <v>0</v>
      </c>
      <c r="S316" s="523">
        <f t="shared" si="142"/>
        <v>0</v>
      </c>
      <c r="T316" s="879"/>
      <c r="U316" s="744"/>
      <c r="V316" s="662"/>
      <c r="W316" s="583"/>
      <c r="X316" s="879">
        <f>State!X316</f>
        <v>0.1</v>
      </c>
      <c r="Y316" s="744"/>
      <c r="Z316" s="662">
        <f>X316*Y316</f>
        <v>0</v>
      </c>
      <c r="AA316" s="583">
        <f t="shared" si="180"/>
        <v>0</v>
      </c>
      <c r="AB316" s="523">
        <f t="shared" si="141"/>
        <v>0</v>
      </c>
      <c r="AC316" s="861"/>
      <c r="AD316" s="14" t="b">
        <f t="shared" si="131"/>
        <v>1</v>
      </c>
      <c r="AE316" s="14" t="b">
        <f t="shared" si="132"/>
        <v>1</v>
      </c>
    </row>
    <row r="317" spans="1:31" s="227" customFormat="1">
      <c r="A317" s="1071"/>
      <c r="B317" s="1043" t="s">
        <v>16</v>
      </c>
      <c r="C317" s="1043">
        <v>0</v>
      </c>
      <c r="D317" s="1044">
        <f>SUM(D315:D316)</f>
        <v>0</v>
      </c>
      <c r="E317" s="1043">
        <v>0</v>
      </c>
      <c r="F317" s="1044">
        <f>SUM(F315:F316)</f>
        <v>0</v>
      </c>
      <c r="G317" s="1069"/>
      <c r="H317" s="1069"/>
      <c r="I317" s="1004"/>
      <c r="J317" s="1005"/>
      <c r="K317" s="1043"/>
      <c r="L317" s="1044"/>
      <c r="M317" s="1043"/>
      <c r="N317" s="1043"/>
      <c r="O317" s="1072"/>
      <c r="P317" s="1043"/>
      <c r="Q317" s="1044">
        <f>SUM(Q315:Q316)</f>
        <v>0</v>
      </c>
      <c r="R317" s="1002">
        <f t="shared" si="150"/>
        <v>0</v>
      </c>
      <c r="S317" s="1044">
        <f>SUM(S315:S316)</f>
        <v>0</v>
      </c>
      <c r="T317" s="1073"/>
      <c r="U317" s="1043"/>
      <c r="V317" s="1044"/>
      <c r="W317" s="1002"/>
      <c r="X317" s="1073"/>
      <c r="Y317" s="1043"/>
      <c r="Z317" s="1044">
        <f>SUM(Z315:Z316)</f>
        <v>0</v>
      </c>
      <c r="AA317" s="1002">
        <f t="shared" ref="AA317:AA320" si="181">Y317+T317</f>
        <v>0</v>
      </c>
      <c r="AB317" s="1044">
        <f>SUM(AB315:AB316)</f>
        <v>0</v>
      </c>
      <c r="AC317" s="1043"/>
      <c r="AD317" s="14" t="b">
        <f t="shared" si="131"/>
        <v>1</v>
      </c>
      <c r="AE317" s="14" t="b">
        <f t="shared" si="132"/>
        <v>1</v>
      </c>
    </row>
    <row r="318" spans="1:31">
      <c r="A318" s="852" t="s">
        <v>90</v>
      </c>
      <c r="B318" s="858" t="s">
        <v>91</v>
      </c>
      <c r="C318" s="858">
        <v>0</v>
      </c>
      <c r="D318" s="859">
        <v>0</v>
      </c>
      <c r="E318" s="858">
        <v>0</v>
      </c>
      <c r="F318" s="859">
        <v>0</v>
      </c>
      <c r="G318" s="625"/>
      <c r="H318" s="625"/>
      <c r="I318" s="863"/>
      <c r="J318" s="862"/>
      <c r="K318" s="858"/>
      <c r="L318" s="859"/>
      <c r="M318" s="858"/>
      <c r="N318" s="858"/>
      <c r="O318" s="864"/>
      <c r="P318" s="858"/>
      <c r="Q318" s="859"/>
      <c r="R318" s="583">
        <f t="shared" si="150"/>
        <v>0</v>
      </c>
      <c r="S318" s="523">
        <f t="shared" si="142"/>
        <v>0</v>
      </c>
      <c r="T318" s="879"/>
      <c r="U318" s="858"/>
      <c r="V318" s="859"/>
      <c r="W318" s="583"/>
      <c r="X318" s="879"/>
      <c r="Y318" s="858"/>
      <c r="Z318" s="859"/>
      <c r="AA318" s="583">
        <f t="shared" si="181"/>
        <v>0</v>
      </c>
      <c r="AB318" s="523">
        <f t="shared" si="141"/>
        <v>0</v>
      </c>
      <c r="AC318" s="858"/>
      <c r="AD318" s="14" t="b">
        <f t="shared" si="131"/>
        <v>1</v>
      </c>
      <c r="AE318" s="14" t="b">
        <f t="shared" si="132"/>
        <v>1</v>
      </c>
    </row>
    <row r="319" spans="1:31">
      <c r="A319" s="860">
        <v>16</v>
      </c>
      <c r="B319" s="858" t="s">
        <v>92</v>
      </c>
      <c r="C319" s="858">
        <v>0</v>
      </c>
      <c r="D319" s="859">
        <v>0</v>
      </c>
      <c r="E319" s="858">
        <v>0</v>
      </c>
      <c r="F319" s="859">
        <v>0</v>
      </c>
      <c r="G319" s="625"/>
      <c r="H319" s="625"/>
      <c r="I319" s="863"/>
      <c r="J319" s="862"/>
      <c r="K319" s="858"/>
      <c r="L319" s="859"/>
      <c r="M319" s="858"/>
      <c r="N319" s="858"/>
      <c r="O319" s="864"/>
      <c r="P319" s="858"/>
      <c r="Q319" s="859"/>
      <c r="R319" s="583">
        <f t="shared" si="150"/>
        <v>0</v>
      </c>
      <c r="S319" s="523">
        <f t="shared" si="142"/>
        <v>0</v>
      </c>
      <c r="T319" s="879"/>
      <c r="U319" s="858"/>
      <c r="V319" s="859"/>
      <c r="W319" s="583"/>
      <c r="X319" s="879"/>
      <c r="Y319" s="858"/>
      <c r="Z319" s="859"/>
      <c r="AA319" s="583">
        <f t="shared" si="181"/>
        <v>0</v>
      </c>
      <c r="AB319" s="523">
        <f t="shared" si="141"/>
        <v>0</v>
      </c>
      <c r="AC319" s="858"/>
      <c r="AD319" s="14" t="b">
        <f t="shared" si="131"/>
        <v>1</v>
      </c>
      <c r="AE319" s="14" t="b">
        <f t="shared" si="132"/>
        <v>1</v>
      </c>
    </row>
    <row r="320" spans="1:31">
      <c r="A320" s="857">
        <v>16.010000000000002</v>
      </c>
      <c r="B320" s="861" t="s">
        <v>93</v>
      </c>
      <c r="C320" s="861">
        <v>0</v>
      </c>
      <c r="D320" s="862">
        <v>0</v>
      </c>
      <c r="E320" s="909">
        <f t="shared" ref="E320:E323" si="182">C320</f>
        <v>0</v>
      </c>
      <c r="F320" s="910">
        <f t="shared" ref="F320:F323" si="183">D320</f>
        <v>0</v>
      </c>
      <c r="G320" s="625"/>
      <c r="H320" s="625"/>
      <c r="I320" s="863"/>
      <c r="J320" s="862"/>
      <c r="K320" s="861"/>
      <c r="L320" s="862"/>
      <c r="M320" s="861"/>
      <c r="N320" s="861"/>
      <c r="O320" s="864">
        <f>State!O320</f>
        <v>0</v>
      </c>
      <c r="P320" s="861"/>
      <c r="Q320" s="862"/>
      <c r="R320" s="583">
        <f t="shared" si="150"/>
        <v>0</v>
      </c>
      <c r="S320" s="523">
        <f t="shared" si="142"/>
        <v>0</v>
      </c>
      <c r="T320" s="879"/>
      <c r="U320" s="861"/>
      <c r="V320" s="862"/>
      <c r="W320" s="583"/>
      <c r="X320" s="879">
        <f>State!X320</f>
        <v>0</v>
      </c>
      <c r="Y320" s="861"/>
      <c r="Z320" s="862"/>
      <c r="AA320" s="583">
        <f t="shared" si="181"/>
        <v>0</v>
      </c>
      <c r="AB320" s="523">
        <f t="shared" si="141"/>
        <v>0</v>
      </c>
      <c r="AC320" s="861"/>
      <c r="AD320" s="14" t="b">
        <f t="shared" si="131"/>
        <v>1</v>
      </c>
      <c r="AE320" s="14" t="b">
        <f t="shared" si="132"/>
        <v>1</v>
      </c>
    </row>
    <row r="321" spans="1:31">
      <c r="A321" s="857"/>
      <c r="B321" s="861" t="s">
        <v>41</v>
      </c>
      <c r="C321" s="744">
        <v>2012</v>
      </c>
      <c r="D321" s="662">
        <v>10.06</v>
      </c>
      <c r="E321" s="909">
        <f t="shared" si="182"/>
        <v>2012</v>
      </c>
      <c r="F321" s="910">
        <f t="shared" si="183"/>
        <v>10.06</v>
      </c>
      <c r="G321" s="625">
        <f t="shared" si="166"/>
        <v>1</v>
      </c>
      <c r="H321" s="625">
        <f t="shared" si="173"/>
        <v>1</v>
      </c>
      <c r="I321" s="863"/>
      <c r="J321" s="862"/>
      <c r="K321" s="861"/>
      <c r="L321" s="862"/>
      <c r="M321" s="861"/>
      <c r="N321" s="861"/>
      <c r="O321" s="864">
        <f>State!O321</f>
        <v>5.0000000000000001E-3</v>
      </c>
      <c r="P321" s="744">
        <v>686</v>
      </c>
      <c r="Q321" s="662">
        <f>P321*O321</f>
        <v>3.43</v>
      </c>
      <c r="R321" s="583">
        <f t="shared" ref="R321:R327" si="184">P321</f>
        <v>686</v>
      </c>
      <c r="S321" s="662">
        <f t="shared" si="142"/>
        <v>3.43</v>
      </c>
      <c r="T321" s="879"/>
      <c r="U321" s="744"/>
      <c r="V321" s="662"/>
      <c r="W321" s="583"/>
      <c r="X321" s="879">
        <f t="shared" ref="X321:X323" si="185">O321</f>
        <v>5.0000000000000001E-3</v>
      </c>
      <c r="Y321" s="744">
        <f>P321</f>
        <v>686</v>
      </c>
      <c r="Z321" s="662">
        <f>Y321*X321</f>
        <v>3.43</v>
      </c>
      <c r="AA321" s="583">
        <f t="shared" ref="AA321:AA323" si="186">Y321</f>
        <v>686</v>
      </c>
      <c r="AB321" s="662">
        <f t="shared" si="141"/>
        <v>3.43</v>
      </c>
      <c r="AC321" s="861"/>
      <c r="AD321" s="14" t="b">
        <f t="shared" si="131"/>
        <v>1</v>
      </c>
      <c r="AE321" s="14" t="b">
        <f t="shared" si="132"/>
        <v>1</v>
      </c>
    </row>
    <row r="322" spans="1:31">
      <c r="A322" s="857"/>
      <c r="B322" s="861" t="s">
        <v>42</v>
      </c>
      <c r="C322" s="861">
        <v>0</v>
      </c>
      <c r="D322" s="862">
        <v>0</v>
      </c>
      <c r="E322" s="909">
        <f t="shared" si="182"/>
        <v>0</v>
      </c>
      <c r="F322" s="910">
        <f t="shared" si="183"/>
        <v>0</v>
      </c>
      <c r="G322" s="625"/>
      <c r="H322" s="625"/>
      <c r="I322" s="863"/>
      <c r="J322" s="862"/>
      <c r="K322" s="861"/>
      <c r="L322" s="862"/>
      <c r="M322" s="861"/>
      <c r="N322" s="861"/>
      <c r="O322" s="864">
        <f>State!O322</f>
        <v>5.0000000000000001E-3</v>
      </c>
      <c r="P322" s="744">
        <v>1240</v>
      </c>
      <c r="Q322" s="662">
        <f t="shared" ref="Q322:Q323" si="187">P322*O322</f>
        <v>6.2</v>
      </c>
      <c r="R322" s="583">
        <f t="shared" si="184"/>
        <v>1240</v>
      </c>
      <c r="S322" s="662">
        <f t="shared" si="142"/>
        <v>6.2</v>
      </c>
      <c r="T322" s="879"/>
      <c r="U322" s="744"/>
      <c r="V322" s="662"/>
      <c r="W322" s="583"/>
      <c r="X322" s="879">
        <f t="shared" si="185"/>
        <v>5.0000000000000001E-3</v>
      </c>
      <c r="Y322" s="744">
        <f>P322</f>
        <v>1240</v>
      </c>
      <c r="Z322" s="662">
        <f t="shared" ref="Z322:Z323" si="188">Y322*X322</f>
        <v>6.2</v>
      </c>
      <c r="AA322" s="583">
        <f t="shared" si="186"/>
        <v>1240</v>
      </c>
      <c r="AB322" s="662">
        <f t="shared" si="141"/>
        <v>6.2</v>
      </c>
      <c r="AC322" s="861"/>
      <c r="AD322" s="14" t="b">
        <f t="shared" si="131"/>
        <v>1</v>
      </c>
      <c r="AE322" s="14" t="b">
        <f t="shared" si="132"/>
        <v>1</v>
      </c>
    </row>
    <row r="323" spans="1:31">
      <c r="A323" s="857">
        <v>16.02</v>
      </c>
      <c r="B323" s="861" t="s">
        <v>330</v>
      </c>
      <c r="C323" s="744">
        <v>1021</v>
      </c>
      <c r="D323" s="662">
        <v>5.1050000000000004</v>
      </c>
      <c r="E323" s="909">
        <f t="shared" si="182"/>
        <v>1021</v>
      </c>
      <c r="F323" s="910">
        <f t="shared" si="183"/>
        <v>5.1050000000000004</v>
      </c>
      <c r="G323" s="625">
        <f t="shared" si="166"/>
        <v>1</v>
      </c>
      <c r="H323" s="625">
        <f t="shared" si="173"/>
        <v>1</v>
      </c>
      <c r="I323" s="863"/>
      <c r="J323" s="862"/>
      <c r="K323" s="861"/>
      <c r="L323" s="862"/>
      <c r="M323" s="861"/>
      <c r="N323" s="861"/>
      <c r="O323" s="864">
        <f>State!O323</f>
        <v>5.0000000000000001E-3</v>
      </c>
      <c r="P323" s="744">
        <v>1032</v>
      </c>
      <c r="Q323" s="662">
        <f t="shared" si="187"/>
        <v>5.16</v>
      </c>
      <c r="R323" s="583">
        <f t="shared" si="184"/>
        <v>1032</v>
      </c>
      <c r="S323" s="662">
        <f t="shared" si="142"/>
        <v>5.16</v>
      </c>
      <c r="T323" s="879"/>
      <c r="U323" s="744"/>
      <c r="V323" s="662"/>
      <c r="W323" s="583"/>
      <c r="X323" s="879">
        <f t="shared" si="185"/>
        <v>5.0000000000000001E-3</v>
      </c>
      <c r="Y323" s="744">
        <v>1032</v>
      </c>
      <c r="Z323" s="662">
        <f t="shared" si="188"/>
        <v>5.16</v>
      </c>
      <c r="AA323" s="583">
        <f t="shared" si="186"/>
        <v>1032</v>
      </c>
      <c r="AB323" s="662">
        <f t="shared" si="141"/>
        <v>5.16</v>
      </c>
      <c r="AC323" s="861"/>
      <c r="AD323" s="14" t="b">
        <f t="shared" si="131"/>
        <v>1</v>
      </c>
      <c r="AE323" s="14" t="b">
        <f t="shared" si="132"/>
        <v>1</v>
      </c>
    </row>
    <row r="324" spans="1:31">
      <c r="A324" s="1001"/>
      <c r="B324" s="1043" t="s">
        <v>36</v>
      </c>
      <c r="C324" s="1043">
        <f>SUM(C321:C323)</f>
        <v>3033</v>
      </c>
      <c r="D324" s="1044">
        <f>SUM(D321:D323)</f>
        <v>15.165000000000001</v>
      </c>
      <c r="E324" s="1043">
        <f>SUM(E321:E323)</f>
        <v>3033</v>
      </c>
      <c r="F324" s="1044">
        <f>SUM(F321:F323)</f>
        <v>15.165000000000001</v>
      </c>
      <c r="G324" s="1069">
        <f t="shared" si="166"/>
        <v>1</v>
      </c>
      <c r="H324" s="1069">
        <f t="shared" si="173"/>
        <v>1</v>
      </c>
      <c r="I324" s="1004"/>
      <c r="J324" s="1005"/>
      <c r="K324" s="1043">
        <f t="shared" ref="K324:N324" si="189">SUM(K321:K323)</f>
        <v>0</v>
      </c>
      <c r="L324" s="1044">
        <f t="shared" si="189"/>
        <v>0</v>
      </c>
      <c r="M324" s="1043">
        <f t="shared" si="189"/>
        <v>0</v>
      </c>
      <c r="N324" s="1043">
        <f t="shared" si="189"/>
        <v>0</v>
      </c>
      <c r="O324" s="1006">
        <f>State!O324</f>
        <v>0</v>
      </c>
      <c r="P324" s="1043">
        <f t="shared" ref="P324:S324" si="190">SUM(P321:P323)</f>
        <v>2958</v>
      </c>
      <c r="Q324" s="1044">
        <f t="shared" si="190"/>
        <v>14.790000000000001</v>
      </c>
      <c r="R324" s="1043">
        <f t="shared" si="190"/>
        <v>2958</v>
      </c>
      <c r="S324" s="1044">
        <f t="shared" si="190"/>
        <v>14.790000000000001</v>
      </c>
      <c r="T324" s="1007"/>
      <c r="U324" s="1043"/>
      <c r="V324" s="1044"/>
      <c r="W324" s="1043"/>
      <c r="X324" s="1007">
        <f>State!X324</f>
        <v>0</v>
      </c>
      <c r="Y324" s="1043">
        <f t="shared" ref="Y324:AB324" si="191">SUM(Y321:Y323)</f>
        <v>2958</v>
      </c>
      <c r="Z324" s="1044">
        <f t="shared" si="191"/>
        <v>14.790000000000001</v>
      </c>
      <c r="AA324" s="1043">
        <f t="shared" si="191"/>
        <v>2958</v>
      </c>
      <c r="AB324" s="1044">
        <f t="shared" si="191"/>
        <v>14.790000000000001</v>
      </c>
      <c r="AC324" s="1043"/>
      <c r="AE324" s="14" t="b">
        <f t="shared" si="132"/>
        <v>1</v>
      </c>
    </row>
    <row r="325" spans="1:31">
      <c r="A325" s="860">
        <v>17</v>
      </c>
      <c r="B325" s="858" t="s">
        <v>94</v>
      </c>
      <c r="C325" s="858">
        <v>0</v>
      </c>
      <c r="D325" s="859">
        <v>0</v>
      </c>
      <c r="E325" s="858">
        <v>0</v>
      </c>
      <c r="F325" s="859">
        <v>0</v>
      </c>
      <c r="G325" s="625"/>
      <c r="H325" s="625"/>
      <c r="I325" s="863"/>
      <c r="J325" s="862"/>
      <c r="K325" s="858"/>
      <c r="L325" s="859"/>
      <c r="M325" s="858"/>
      <c r="N325" s="858"/>
      <c r="O325" s="864">
        <f>State!O325</f>
        <v>0</v>
      </c>
      <c r="P325" s="746"/>
      <c r="Q325" s="803"/>
      <c r="R325" s="583">
        <f t="shared" si="184"/>
        <v>0</v>
      </c>
      <c r="S325" s="523">
        <f t="shared" si="142"/>
        <v>0</v>
      </c>
      <c r="T325" s="879"/>
      <c r="U325" s="746"/>
      <c r="V325" s="803"/>
      <c r="W325" s="583"/>
      <c r="X325" s="879">
        <f>State!X325</f>
        <v>0</v>
      </c>
      <c r="Y325" s="746"/>
      <c r="Z325" s="803"/>
      <c r="AA325" s="583">
        <f t="shared" ref="AA325:AA327" si="192">Y325</f>
        <v>0</v>
      </c>
      <c r="AB325" s="523">
        <f t="shared" ref="AB325:AB351" si="193">Z325+U325</f>
        <v>0</v>
      </c>
      <c r="AC325" s="858"/>
      <c r="AD325" s="14" t="b">
        <f t="shared" si="131"/>
        <v>1</v>
      </c>
      <c r="AE325" s="14" t="b">
        <f t="shared" si="132"/>
        <v>1</v>
      </c>
    </row>
    <row r="326" spans="1:31">
      <c r="A326" s="857">
        <v>17.010000000000002</v>
      </c>
      <c r="B326" s="861" t="s">
        <v>93</v>
      </c>
      <c r="C326" s="744">
        <v>262</v>
      </c>
      <c r="D326" s="662">
        <v>13.100000000000001</v>
      </c>
      <c r="E326" s="909">
        <f t="shared" ref="E326:E327" si="194">C326</f>
        <v>262</v>
      </c>
      <c r="F326" s="910">
        <f t="shared" ref="F326:F327" si="195">D326</f>
        <v>13.100000000000001</v>
      </c>
      <c r="G326" s="625">
        <f t="shared" si="166"/>
        <v>1</v>
      </c>
      <c r="H326" s="625">
        <f t="shared" si="173"/>
        <v>1</v>
      </c>
      <c r="I326" s="863"/>
      <c r="J326" s="862"/>
      <c r="K326" s="861"/>
      <c r="L326" s="862"/>
      <c r="M326" s="861"/>
      <c r="N326" s="861"/>
      <c r="O326" s="864">
        <f>State!O326</f>
        <v>0.05</v>
      </c>
      <c r="P326" s="744">
        <v>258</v>
      </c>
      <c r="Q326" s="662">
        <f>O326*P326</f>
        <v>12.9</v>
      </c>
      <c r="R326" s="583">
        <f t="shared" si="184"/>
        <v>258</v>
      </c>
      <c r="S326" s="523">
        <f t="shared" si="142"/>
        <v>12.9</v>
      </c>
      <c r="T326" s="879"/>
      <c r="U326" s="744"/>
      <c r="V326" s="662"/>
      <c r="W326" s="583"/>
      <c r="X326" s="879">
        <f t="shared" ref="X326:X327" si="196">O326</f>
        <v>0.05</v>
      </c>
      <c r="Y326" s="744">
        <v>258</v>
      </c>
      <c r="Z326" s="662">
        <f>X326*Y326</f>
        <v>12.9</v>
      </c>
      <c r="AA326" s="583">
        <f t="shared" si="192"/>
        <v>258</v>
      </c>
      <c r="AB326" s="523">
        <f t="shared" si="193"/>
        <v>12.9</v>
      </c>
      <c r="AC326" s="861"/>
      <c r="AD326" s="14" t="b">
        <f t="shared" si="131"/>
        <v>1</v>
      </c>
      <c r="AE326" s="14" t="b">
        <f t="shared" si="132"/>
        <v>1</v>
      </c>
    </row>
    <row r="327" spans="1:31">
      <c r="A327" s="857">
        <v>17.02</v>
      </c>
      <c r="B327" s="861" t="s">
        <v>89</v>
      </c>
      <c r="C327" s="744">
        <v>124</v>
      </c>
      <c r="D327" s="662">
        <v>8.6800000000000015</v>
      </c>
      <c r="E327" s="909">
        <f t="shared" si="194"/>
        <v>124</v>
      </c>
      <c r="F327" s="910">
        <f t="shared" si="195"/>
        <v>8.6800000000000015</v>
      </c>
      <c r="G327" s="625">
        <f t="shared" si="166"/>
        <v>1</v>
      </c>
      <c r="H327" s="625">
        <f t="shared" si="173"/>
        <v>1</v>
      </c>
      <c r="I327" s="863"/>
      <c r="J327" s="862"/>
      <c r="K327" s="861"/>
      <c r="L327" s="862"/>
      <c r="M327" s="861"/>
      <c r="N327" s="861"/>
      <c r="O327" s="864">
        <f>State!O327</f>
        <v>7.0000000000000007E-2</v>
      </c>
      <c r="P327" s="744">
        <v>124</v>
      </c>
      <c r="Q327" s="662">
        <f>O327*P327</f>
        <v>8.6800000000000015</v>
      </c>
      <c r="R327" s="583">
        <f t="shared" si="184"/>
        <v>124</v>
      </c>
      <c r="S327" s="523">
        <f t="shared" si="142"/>
        <v>8.6800000000000015</v>
      </c>
      <c r="T327" s="879"/>
      <c r="U327" s="744"/>
      <c r="V327" s="662"/>
      <c r="W327" s="583"/>
      <c r="X327" s="879">
        <f t="shared" si="196"/>
        <v>7.0000000000000007E-2</v>
      </c>
      <c r="Y327" s="744">
        <v>124</v>
      </c>
      <c r="Z327" s="662">
        <f>X327*Y327</f>
        <v>8.6800000000000015</v>
      </c>
      <c r="AA327" s="583">
        <f t="shared" si="192"/>
        <v>124</v>
      </c>
      <c r="AB327" s="523">
        <f t="shared" si="193"/>
        <v>8.6800000000000015</v>
      </c>
      <c r="AC327" s="861"/>
      <c r="AD327" s="14" t="b">
        <f t="shared" si="131"/>
        <v>1</v>
      </c>
      <c r="AE327" s="14" t="b">
        <f t="shared" si="132"/>
        <v>1</v>
      </c>
    </row>
    <row r="328" spans="1:31" s="227" customFormat="1">
      <c r="A328" s="1071"/>
      <c r="B328" s="1043" t="s">
        <v>36</v>
      </c>
      <c r="C328" s="1043">
        <f>SUM(C326:C327)</f>
        <v>386</v>
      </c>
      <c r="D328" s="1043">
        <f>SUM(D326:D327)</f>
        <v>21.78</v>
      </c>
      <c r="E328" s="1043">
        <f>SUM(E326:E327)</f>
        <v>386</v>
      </c>
      <c r="F328" s="1043">
        <f>SUM(F326:F327)</f>
        <v>21.78</v>
      </c>
      <c r="G328" s="1069">
        <f t="shared" si="166"/>
        <v>1</v>
      </c>
      <c r="H328" s="1069">
        <f t="shared" si="173"/>
        <v>1</v>
      </c>
      <c r="I328" s="1043"/>
      <c r="J328" s="1044"/>
      <c r="K328" s="1043"/>
      <c r="L328" s="1044"/>
      <c r="M328" s="1043"/>
      <c r="N328" s="1043"/>
      <c r="O328" s="1006">
        <f>State!O328</f>
        <v>0</v>
      </c>
      <c r="P328" s="1043">
        <f>SUM(P326:P327)</f>
        <v>382</v>
      </c>
      <c r="Q328" s="1043">
        <f>SUM(Q326:Q327)</f>
        <v>21.580000000000002</v>
      </c>
      <c r="R328" s="1043">
        <f>SUM(R326:R327)</f>
        <v>382</v>
      </c>
      <c r="S328" s="1043">
        <f>SUM(S326:S327)</f>
        <v>21.580000000000002</v>
      </c>
      <c r="T328" s="1007"/>
      <c r="U328" s="1043"/>
      <c r="V328" s="1044"/>
      <c r="W328" s="1002"/>
      <c r="X328" s="1007">
        <f>State!X328</f>
        <v>0</v>
      </c>
      <c r="Y328" s="1043">
        <f t="shared" ref="Y328:AB328" si="197">SUM(Y326:Y327)</f>
        <v>382</v>
      </c>
      <c r="Z328" s="1043">
        <f t="shared" si="197"/>
        <v>21.580000000000002</v>
      </c>
      <c r="AA328" s="1043">
        <f t="shared" si="197"/>
        <v>382</v>
      </c>
      <c r="AB328" s="1043">
        <f t="shared" si="197"/>
        <v>21.580000000000002</v>
      </c>
      <c r="AC328" s="1043"/>
      <c r="AD328" s="14"/>
      <c r="AE328" s="14" t="b">
        <f t="shared" ref="AE328:AE391" si="198">+U328+Z328=AB328</f>
        <v>1</v>
      </c>
    </row>
    <row r="329" spans="1:31">
      <c r="A329" s="860">
        <v>18</v>
      </c>
      <c r="B329" s="858" t="s">
        <v>95</v>
      </c>
      <c r="C329" s="858">
        <v>0</v>
      </c>
      <c r="D329" s="859">
        <v>0</v>
      </c>
      <c r="E329" s="858">
        <v>0</v>
      </c>
      <c r="F329" s="859">
        <v>0</v>
      </c>
      <c r="G329" s="625"/>
      <c r="H329" s="625"/>
      <c r="I329" s="863"/>
      <c r="J329" s="862"/>
      <c r="K329" s="858"/>
      <c r="L329" s="859"/>
      <c r="M329" s="858"/>
      <c r="N329" s="858"/>
      <c r="O329" s="864">
        <f>State!O329</f>
        <v>0</v>
      </c>
      <c r="P329" s="858"/>
      <c r="Q329" s="859"/>
      <c r="R329" s="583">
        <f t="shared" si="150"/>
        <v>0</v>
      </c>
      <c r="S329" s="523">
        <f t="shared" si="142"/>
        <v>0</v>
      </c>
      <c r="T329" s="879"/>
      <c r="U329" s="858"/>
      <c r="V329" s="859"/>
      <c r="W329" s="583"/>
      <c r="X329" s="879">
        <f>State!X329</f>
        <v>0</v>
      </c>
      <c r="Y329" s="858"/>
      <c r="Z329" s="859"/>
      <c r="AA329" s="583">
        <f t="shared" ref="AA329" si="199">Y329+T329</f>
        <v>0</v>
      </c>
      <c r="AB329" s="523">
        <f t="shared" si="193"/>
        <v>0</v>
      </c>
      <c r="AC329" s="858"/>
      <c r="AD329" s="14" t="b">
        <f t="shared" ref="AD329:AD391" si="200">+X329*Y329=Z329</f>
        <v>1</v>
      </c>
      <c r="AE329" s="14" t="b">
        <f t="shared" si="198"/>
        <v>1</v>
      </c>
    </row>
    <row r="330" spans="1:31">
      <c r="A330" s="857">
        <v>18.010000000000002</v>
      </c>
      <c r="B330" s="861" t="s">
        <v>96</v>
      </c>
      <c r="C330" s="744">
        <v>0</v>
      </c>
      <c r="D330" s="662">
        <v>0</v>
      </c>
      <c r="E330" s="744">
        <v>0</v>
      </c>
      <c r="F330" s="662">
        <v>0</v>
      </c>
      <c r="G330" s="625"/>
      <c r="H330" s="625"/>
      <c r="I330" s="863"/>
      <c r="J330" s="862"/>
      <c r="K330" s="861"/>
      <c r="L330" s="862"/>
      <c r="M330" s="861"/>
      <c r="N330" s="861"/>
      <c r="O330" s="864">
        <f>State!O330</f>
        <v>1.1E-4</v>
      </c>
      <c r="P330" s="744">
        <v>43808</v>
      </c>
      <c r="Q330" s="662">
        <f>O330*P330</f>
        <v>4.8188800000000001</v>
      </c>
      <c r="R330" s="583">
        <f t="shared" ref="R330:R331" si="201">P330</f>
        <v>43808</v>
      </c>
      <c r="S330" s="523">
        <f t="shared" si="142"/>
        <v>4.8188800000000001</v>
      </c>
      <c r="T330" s="897"/>
      <c r="U330" s="744"/>
      <c r="V330" s="662"/>
      <c r="W330" s="583"/>
      <c r="X330" s="897">
        <f>State!X330</f>
        <v>1.1E-4</v>
      </c>
      <c r="Y330" s="744">
        <v>0</v>
      </c>
      <c r="Z330" s="662">
        <v>0</v>
      </c>
      <c r="AA330" s="583">
        <f t="shared" ref="AA330:AA331" si="202">Y330</f>
        <v>0</v>
      </c>
      <c r="AB330" s="523">
        <f t="shared" si="193"/>
        <v>0</v>
      </c>
      <c r="AC330" s="861"/>
      <c r="AD330" s="14" t="b">
        <f t="shared" si="200"/>
        <v>1</v>
      </c>
      <c r="AE330" s="14" t="b">
        <f t="shared" si="198"/>
        <v>1</v>
      </c>
    </row>
    <row r="331" spans="1:31">
      <c r="A331" s="857">
        <f>+A330+0.01</f>
        <v>18.020000000000003</v>
      </c>
      <c r="B331" s="861" t="s">
        <v>97</v>
      </c>
      <c r="C331" s="744">
        <v>0</v>
      </c>
      <c r="D331" s="662">
        <v>0</v>
      </c>
      <c r="E331" s="744">
        <v>0</v>
      </c>
      <c r="F331" s="662">
        <v>0</v>
      </c>
      <c r="G331" s="625"/>
      <c r="H331" s="625"/>
      <c r="I331" s="863"/>
      <c r="J331" s="862"/>
      <c r="K331" s="861"/>
      <c r="L331" s="862"/>
      <c r="M331" s="861"/>
      <c r="N331" s="861"/>
      <c r="O331" s="864">
        <f>State!O331</f>
        <v>0</v>
      </c>
      <c r="P331" s="744"/>
      <c r="Q331" s="662"/>
      <c r="R331" s="583">
        <f t="shared" si="201"/>
        <v>0</v>
      </c>
      <c r="S331" s="523">
        <f t="shared" si="142"/>
        <v>0</v>
      </c>
      <c r="T331" s="879"/>
      <c r="U331" s="744"/>
      <c r="V331" s="662"/>
      <c r="W331" s="583"/>
      <c r="X331" s="879">
        <f>State!X331</f>
        <v>0</v>
      </c>
      <c r="Y331" s="744"/>
      <c r="Z331" s="662"/>
      <c r="AA331" s="583">
        <f t="shared" si="202"/>
        <v>0</v>
      </c>
      <c r="AB331" s="523">
        <f t="shared" si="193"/>
        <v>0</v>
      </c>
      <c r="AC331" s="861"/>
      <c r="AD331" s="14" t="b">
        <f t="shared" si="200"/>
        <v>1</v>
      </c>
      <c r="AE331" s="14" t="b">
        <f t="shared" si="198"/>
        <v>1</v>
      </c>
    </row>
    <row r="332" spans="1:31" s="227" customFormat="1">
      <c r="A332" s="1071"/>
      <c r="B332" s="1043" t="s">
        <v>36</v>
      </c>
      <c r="C332" s="1043">
        <v>0</v>
      </c>
      <c r="D332" s="1044">
        <v>0</v>
      </c>
      <c r="E332" s="1043">
        <v>0</v>
      </c>
      <c r="F332" s="1044">
        <v>0</v>
      </c>
      <c r="G332" s="1069"/>
      <c r="H332" s="1069"/>
      <c r="I332" s="1043"/>
      <c r="J332" s="1044"/>
      <c r="K332" s="1043"/>
      <c r="L332" s="1044"/>
      <c r="M332" s="1043"/>
      <c r="N332" s="1043"/>
      <c r="O332" s="1006">
        <f>State!O332</f>
        <v>0</v>
      </c>
      <c r="P332" s="1043">
        <f>SUM(P330:P331)</f>
        <v>43808</v>
      </c>
      <c r="Q332" s="1044">
        <f>SUM(Q330:Q331)</f>
        <v>4.8188800000000001</v>
      </c>
      <c r="R332" s="1043">
        <f>SUM(R330:R331)</f>
        <v>43808</v>
      </c>
      <c r="S332" s="1044">
        <f>SUM(S330:S331)</f>
        <v>4.8188800000000001</v>
      </c>
      <c r="T332" s="1007"/>
      <c r="U332" s="1043"/>
      <c r="V332" s="1044"/>
      <c r="W332" s="1002"/>
      <c r="X332" s="1007">
        <f>State!X332</f>
        <v>0</v>
      </c>
      <c r="Y332" s="1043">
        <f t="shared" ref="Y332:AB332" si="203">SUM(Y330:Y331)</f>
        <v>0</v>
      </c>
      <c r="Z332" s="1044">
        <f t="shared" si="203"/>
        <v>0</v>
      </c>
      <c r="AA332" s="1043">
        <f t="shared" si="203"/>
        <v>0</v>
      </c>
      <c r="AB332" s="1044">
        <f t="shared" si="203"/>
        <v>0</v>
      </c>
      <c r="AC332" s="1043"/>
      <c r="AD332" s="14" t="b">
        <f t="shared" si="200"/>
        <v>1</v>
      </c>
      <c r="AE332" s="14" t="b">
        <f t="shared" si="198"/>
        <v>1</v>
      </c>
    </row>
    <row r="333" spans="1:31">
      <c r="A333" s="860">
        <v>19</v>
      </c>
      <c r="B333" s="858" t="s">
        <v>98</v>
      </c>
      <c r="C333" s="858">
        <v>0</v>
      </c>
      <c r="D333" s="859">
        <v>0</v>
      </c>
      <c r="E333" s="858">
        <v>0</v>
      </c>
      <c r="F333" s="859">
        <v>0</v>
      </c>
      <c r="G333" s="625"/>
      <c r="H333" s="625"/>
      <c r="I333" s="863"/>
      <c r="J333" s="862"/>
      <c r="K333" s="858"/>
      <c r="L333" s="859"/>
      <c r="M333" s="858"/>
      <c r="N333" s="858"/>
      <c r="O333" s="864">
        <f>State!O333</f>
        <v>0</v>
      </c>
      <c r="P333" s="858"/>
      <c r="Q333" s="859"/>
      <c r="R333" s="583">
        <f t="shared" si="150"/>
        <v>0</v>
      </c>
      <c r="S333" s="523">
        <f t="shared" si="142"/>
        <v>0</v>
      </c>
      <c r="T333" s="879"/>
      <c r="U333" s="858"/>
      <c r="V333" s="859"/>
      <c r="W333" s="583"/>
      <c r="X333" s="879">
        <f>State!X333</f>
        <v>0</v>
      </c>
      <c r="Y333" s="858"/>
      <c r="Z333" s="859"/>
      <c r="AA333" s="583">
        <f t="shared" ref="AA333" si="204">Y333+T333</f>
        <v>0</v>
      </c>
      <c r="AB333" s="523">
        <f t="shared" si="193"/>
        <v>0</v>
      </c>
      <c r="AC333" s="858"/>
      <c r="AD333" s="14" t="b">
        <f t="shared" si="200"/>
        <v>1</v>
      </c>
      <c r="AE333" s="14" t="b">
        <f t="shared" si="198"/>
        <v>1</v>
      </c>
    </row>
    <row r="334" spans="1:31">
      <c r="A334" s="857">
        <v>19.010000000000002</v>
      </c>
      <c r="B334" s="861" t="s">
        <v>99</v>
      </c>
      <c r="C334" s="744">
        <v>386</v>
      </c>
      <c r="D334" s="662">
        <v>28.95</v>
      </c>
      <c r="E334" s="909">
        <f>C334</f>
        <v>386</v>
      </c>
      <c r="F334" s="910">
        <f>D334</f>
        <v>28.95</v>
      </c>
      <c r="G334" s="625">
        <f t="shared" si="166"/>
        <v>1</v>
      </c>
      <c r="H334" s="625">
        <f t="shared" si="173"/>
        <v>1</v>
      </c>
      <c r="I334" s="863"/>
      <c r="J334" s="862"/>
      <c r="K334" s="861"/>
      <c r="L334" s="862"/>
      <c r="M334" s="861"/>
      <c r="N334" s="861"/>
      <c r="O334" s="864">
        <f>State!O334</f>
        <v>7.4999999999999997E-2</v>
      </c>
      <c r="P334" s="744">
        <v>382</v>
      </c>
      <c r="Q334" s="662">
        <f>O334*P334</f>
        <v>28.65</v>
      </c>
      <c r="R334" s="583">
        <f t="shared" ref="R334" si="205">P334</f>
        <v>382</v>
      </c>
      <c r="S334" s="523">
        <f t="shared" si="142"/>
        <v>28.65</v>
      </c>
      <c r="T334" s="906"/>
      <c r="U334" s="744"/>
      <c r="V334" s="662"/>
      <c r="W334" s="583"/>
      <c r="X334" s="879">
        <f t="shared" ref="X334" si="206">O334</f>
        <v>7.4999999999999997E-2</v>
      </c>
      <c r="Y334" s="744">
        <v>382</v>
      </c>
      <c r="Z334" s="662">
        <f>X334*Y334</f>
        <v>28.65</v>
      </c>
      <c r="AA334" s="583">
        <f t="shared" ref="AA334" si="207">Y334</f>
        <v>382</v>
      </c>
      <c r="AB334" s="523">
        <f t="shared" si="193"/>
        <v>28.65</v>
      </c>
      <c r="AC334" s="861"/>
      <c r="AD334" s="14" t="b">
        <f t="shared" si="200"/>
        <v>1</v>
      </c>
      <c r="AE334" s="14" t="b">
        <f t="shared" si="198"/>
        <v>1</v>
      </c>
    </row>
    <row r="335" spans="1:31" s="227" customFormat="1">
      <c r="A335" s="1071"/>
      <c r="B335" s="1043" t="s">
        <v>36</v>
      </c>
      <c r="C335" s="1043">
        <f>C334</f>
        <v>386</v>
      </c>
      <c r="D335" s="1044">
        <f>D334</f>
        <v>28.95</v>
      </c>
      <c r="E335" s="1043">
        <f>E334</f>
        <v>386</v>
      </c>
      <c r="F335" s="1044">
        <f>F334</f>
        <v>28.95</v>
      </c>
      <c r="G335" s="1069">
        <f t="shared" si="166"/>
        <v>1</v>
      </c>
      <c r="H335" s="1069">
        <f t="shared" si="173"/>
        <v>1</v>
      </c>
      <c r="I335" s="1043"/>
      <c r="J335" s="1044"/>
      <c r="K335" s="1043"/>
      <c r="L335" s="1044"/>
      <c r="M335" s="1043"/>
      <c r="N335" s="1043"/>
      <c r="O335" s="1072">
        <f>State!O335</f>
        <v>0</v>
      </c>
      <c r="P335" s="1043">
        <f>P334</f>
        <v>382</v>
      </c>
      <c r="Q335" s="1044">
        <f>Q334</f>
        <v>28.65</v>
      </c>
      <c r="R335" s="1043">
        <f>R334</f>
        <v>382</v>
      </c>
      <c r="S335" s="1044">
        <f>S334</f>
        <v>28.65</v>
      </c>
      <c r="T335" s="1073"/>
      <c r="U335" s="1043"/>
      <c r="V335" s="1044"/>
      <c r="W335" s="1002"/>
      <c r="X335" s="1073">
        <f>State!X335</f>
        <v>0</v>
      </c>
      <c r="Y335" s="1043">
        <f>Y334</f>
        <v>382</v>
      </c>
      <c r="Z335" s="1044">
        <f>Z334</f>
        <v>28.65</v>
      </c>
      <c r="AA335" s="1043">
        <f>AA334</f>
        <v>382</v>
      </c>
      <c r="AB335" s="1044">
        <f>AB334</f>
        <v>28.65</v>
      </c>
      <c r="AC335" s="1043"/>
      <c r="AD335" s="14"/>
      <c r="AE335" s="14" t="b">
        <f t="shared" si="198"/>
        <v>1</v>
      </c>
    </row>
    <row r="336" spans="1:31">
      <c r="A336" s="857" t="s">
        <v>100</v>
      </c>
      <c r="B336" s="858" t="s">
        <v>101</v>
      </c>
      <c r="C336" s="858">
        <v>0</v>
      </c>
      <c r="D336" s="859">
        <v>0</v>
      </c>
      <c r="E336" s="858">
        <v>0</v>
      </c>
      <c r="F336" s="859">
        <v>0</v>
      </c>
      <c r="G336" s="625"/>
      <c r="H336" s="625"/>
      <c r="I336" s="863"/>
      <c r="J336" s="862"/>
      <c r="K336" s="858"/>
      <c r="L336" s="859"/>
      <c r="M336" s="858"/>
      <c r="N336" s="858"/>
      <c r="O336" s="864">
        <f>State!O336</f>
        <v>0</v>
      </c>
      <c r="P336" s="858"/>
      <c r="Q336" s="859"/>
      <c r="R336" s="583">
        <f t="shared" si="150"/>
        <v>0</v>
      </c>
      <c r="S336" s="523">
        <f t="shared" si="142"/>
        <v>0</v>
      </c>
      <c r="T336" s="879"/>
      <c r="U336" s="858"/>
      <c r="V336" s="859"/>
      <c r="W336" s="583"/>
      <c r="X336" s="879">
        <f>State!X336</f>
        <v>0</v>
      </c>
      <c r="Y336" s="858"/>
      <c r="Z336" s="859"/>
      <c r="AA336" s="583">
        <f t="shared" ref="AA336:AA337" si="208">Y336+T336</f>
        <v>0</v>
      </c>
      <c r="AB336" s="523">
        <f t="shared" si="193"/>
        <v>0</v>
      </c>
      <c r="AC336" s="858"/>
      <c r="AD336" s="14" t="b">
        <f t="shared" si="200"/>
        <v>1</v>
      </c>
      <c r="AE336" s="14" t="b">
        <f t="shared" si="198"/>
        <v>1</v>
      </c>
    </row>
    <row r="337" spans="1:31">
      <c r="A337" s="860">
        <v>20</v>
      </c>
      <c r="B337" s="858" t="s">
        <v>102</v>
      </c>
      <c r="C337" s="746">
        <v>0</v>
      </c>
      <c r="D337" s="803">
        <v>0</v>
      </c>
      <c r="E337" s="746">
        <v>0</v>
      </c>
      <c r="F337" s="803">
        <v>0</v>
      </c>
      <c r="G337" s="625"/>
      <c r="H337" s="625"/>
      <c r="I337" s="863"/>
      <c r="J337" s="862"/>
      <c r="K337" s="746"/>
      <c r="L337" s="803"/>
      <c r="M337" s="746"/>
      <c r="N337" s="746"/>
      <c r="O337" s="864">
        <f>State!O337</f>
        <v>0</v>
      </c>
      <c r="P337" s="746"/>
      <c r="Q337" s="803"/>
      <c r="R337" s="583">
        <f t="shared" si="150"/>
        <v>0</v>
      </c>
      <c r="S337" s="523">
        <f t="shared" si="142"/>
        <v>0</v>
      </c>
      <c r="T337" s="879"/>
      <c r="U337" s="746"/>
      <c r="V337" s="803"/>
      <c r="W337" s="583"/>
      <c r="X337" s="879">
        <f>State!X337</f>
        <v>0</v>
      </c>
      <c r="Y337" s="746"/>
      <c r="Z337" s="803"/>
      <c r="AA337" s="583">
        <f t="shared" si="208"/>
        <v>0</v>
      </c>
      <c r="AB337" s="523">
        <f t="shared" si="193"/>
        <v>0</v>
      </c>
      <c r="AC337" s="858"/>
      <c r="AD337" s="14" t="b">
        <f t="shared" si="200"/>
        <v>1</v>
      </c>
      <c r="AE337" s="14" t="b">
        <f t="shared" si="198"/>
        <v>1</v>
      </c>
    </row>
    <row r="338" spans="1:31">
      <c r="A338" s="924">
        <v>20.010000000000002</v>
      </c>
      <c r="B338" s="861" t="s">
        <v>103</v>
      </c>
      <c r="C338" s="744">
        <v>361</v>
      </c>
      <c r="D338" s="662">
        <v>10.83</v>
      </c>
      <c r="E338" s="909">
        <f>C338</f>
        <v>361</v>
      </c>
      <c r="F338" s="910">
        <f>D338</f>
        <v>10.83</v>
      </c>
      <c r="G338" s="625">
        <f t="shared" si="166"/>
        <v>1</v>
      </c>
      <c r="H338" s="625">
        <f t="shared" si="173"/>
        <v>1</v>
      </c>
      <c r="I338" s="863"/>
      <c r="J338" s="862"/>
      <c r="K338" s="744"/>
      <c r="L338" s="662"/>
      <c r="M338" s="744"/>
      <c r="N338" s="744"/>
      <c r="O338" s="864">
        <f>State!O338</f>
        <v>0.03</v>
      </c>
      <c r="P338" s="744">
        <v>432</v>
      </c>
      <c r="Q338" s="662">
        <f>O338*P338</f>
        <v>12.959999999999999</v>
      </c>
      <c r="R338" s="583">
        <f t="shared" ref="R338" si="209">P338</f>
        <v>432</v>
      </c>
      <c r="S338" s="523">
        <f t="shared" ref="S338:S401" si="210">Q338+L338</f>
        <v>12.959999999999999</v>
      </c>
      <c r="T338" s="879"/>
      <c r="U338" s="744"/>
      <c r="V338" s="662"/>
      <c r="W338" s="583"/>
      <c r="X338" s="879">
        <f t="shared" ref="X338" si="211">O338</f>
        <v>0.03</v>
      </c>
      <c r="Y338" s="744">
        <v>432</v>
      </c>
      <c r="Z338" s="662">
        <f>X338*Y338</f>
        <v>12.959999999999999</v>
      </c>
      <c r="AA338" s="583">
        <f t="shared" ref="AA338" si="212">Y338</f>
        <v>432</v>
      </c>
      <c r="AB338" s="523">
        <f t="shared" si="193"/>
        <v>12.959999999999999</v>
      </c>
      <c r="AC338" s="861"/>
      <c r="AD338" s="14" t="b">
        <f t="shared" si="200"/>
        <v>1</v>
      </c>
      <c r="AE338" s="14" t="b">
        <f t="shared" si="198"/>
        <v>1</v>
      </c>
    </row>
    <row r="339" spans="1:31" s="227" customFormat="1">
      <c r="A339" s="1071"/>
      <c r="B339" s="1043" t="s">
        <v>36</v>
      </c>
      <c r="C339" s="1043">
        <f>C338</f>
        <v>361</v>
      </c>
      <c r="D339" s="1044">
        <f>D338</f>
        <v>10.83</v>
      </c>
      <c r="E339" s="1043">
        <f>E338</f>
        <v>361</v>
      </c>
      <c r="F339" s="1044">
        <f>F338</f>
        <v>10.83</v>
      </c>
      <c r="G339" s="1069">
        <f t="shared" si="166"/>
        <v>1</v>
      </c>
      <c r="H339" s="1069">
        <f t="shared" si="173"/>
        <v>1</v>
      </c>
      <c r="I339" s="1043"/>
      <c r="J339" s="1044"/>
      <c r="K339" s="1043"/>
      <c r="L339" s="1044"/>
      <c r="M339" s="1043"/>
      <c r="N339" s="1043"/>
      <c r="O339" s="1072"/>
      <c r="P339" s="1043">
        <f>P338</f>
        <v>432</v>
      </c>
      <c r="Q339" s="1044">
        <f>Q338</f>
        <v>12.959999999999999</v>
      </c>
      <c r="R339" s="1043">
        <f>R338</f>
        <v>432</v>
      </c>
      <c r="S339" s="1044">
        <f>S338</f>
        <v>12.959999999999999</v>
      </c>
      <c r="T339" s="1073"/>
      <c r="U339" s="1043"/>
      <c r="V339" s="1044"/>
      <c r="W339" s="1002"/>
      <c r="X339" s="1073"/>
      <c r="Y339" s="1043">
        <f>Y338</f>
        <v>432</v>
      </c>
      <c r="Z339" s="1044">
        <f>Z338</f>
        <v>12.959999999999999</v>
      </c>
      <c r="AA339" s="1043">
        <f>AA338</f>
        <v>432</v>
      </c>
      <c r="AB339" s="1044">
        <f>AB338</f>
        <v>12.959999999999999</v>
      </c>
      <c r="AC339" s="1043"/>
      <c r="AD339" s="14"/>
      <c r="AE339" s="14" t="b">
        <f t="shared" si="198"/>
        <v>1</v>
      </c>
    </row>
    <row r="340" spans="1:31">
      <c r="A340" s="860">
        <v>21</v>
      </c>
      <c r="B340" s="858" t="s">
        <v>104</v>
      </c>
      <c r="C340" s="858">
        <v>0</v>
      </c>
      <c r="D340" s="859">
        <v>0</v>
      </c>
      <c r="E340" s="858">
        <v>0</v>
      </c>
      <c r="F340" s="859">
        <v>0</v>
      </c>
      <c r="G340" s="625"/>
      <c r="H340" s="625"/>
      <c r="I340" s="863"/>
      <c r="J340" s="862"/>
      <c r="K340" s="858"/>
      <c r="L340" s="859"/>
      <c r="M340" s="858"/>
      <c r="N340" s="858"/>
      <c r="O340" s="864"/>
      <c r="P340" s="858"/>
      <c r="Q340" s="859"/>
      <c r="R340" s="583">
        <f t="shared" ref="R340:R401" si="213">P340+K340</f>
        <v>0</v>
      </c>
      <c r="S340" s="523">
        <f t="shared" si="210"/>
        <v>0</v>
      </c>
      <c r="T340" s="879"/>
      <c r="U340" s="858"/>
      <c r="V340" s="859"/>
      <c r="W340" s="583"/>
      <c r="X340" s="879"/>
      <c r="Y340" s="858"/>
      <c r="Z340" s="859"/>
      <c r="AA340" s="583">
        <f t="shared" ref="AA340" si="214">Y340+T340</f>
        <v>0</v>
      </c>
      <c r="AB340" s="523">
        <f t="shared" si="193"/>
        <v>0</v>
      </c>
      <c r="AC340" s="858"/>
      <c r="AD340" s="14" t="b">
        <f t="shared" si="200"/>
        <v>1</v>
      </c>
      <c r="AE340" s="14" t="b">
        <f t="shared" si="198"/>
        <v>1</v>
      </c>
    </row>
    <row r="341" spans="1:31">
      <c r="A341" s="857">
        <v>21.01</v>
      </c>
      <c r="B341" s="861" t="s">
        <v>105</v>
      </c>
      <c r="C341" s="744">
        <v>1</v>
      </c>
      <c r="D341" s="662">
        <v>12.5</v>
      </c>
      <c r="E341" s="909">
        <f t="shared" ref="E341:E344" si="215">C341</f>
        <v>1</v>
      </c>
      <c r="F341" s="910">
        <f t="shared" ref="F341:F344" si="216">D341</f>
        <v>12.5</v>
      </c>
      <c r="G341" s="625"/>
      <c r="H341" s="625"/>
      <c r="I341" s="863"/>
      <c r="J341" s="862"/>
      <c r="K341" s="744"/>
      <c r="L341" s="662"/>
      <c r="M341" s="744"/>
      <c r="N341" s="744"/>
      <c r="O341" s="864">
        <f>State!O341</f>
        <v>7.8E-2</v>
      </c>
      <c r="P341" s="744">
        <v>1</v>
      </c>
      <c r="Q341" s="662">
        <v>12.5</v>
      </c>
      <c r="R341" s="583">
        <f t="shared" ref="R341:R344" si="217">P341</f>
        <v>1</v>
      </c>
      <c r="S341" s="523">
        <f t="shared" si="210"/>
        <v>12.5</v>
      </c>
      <c r="T341" s="906"/>
      <c r="U341" s="744"/>
      <c r="V341" s="662"/>
      <c r="W341" s="583"/>
      <c r="X341" s="879">
        <v>12.5</v>
      </c>
      <c r="Y341" s="744">
        <v>1</v>
      </c>
      <c r="Z341" s="662">
        <v>12.5</v>
      </c>
      <c r="AA341" s="583">
        <f t="shared" ref="AA341:AA344" si="218">Y341</f>
        <v>1</v>
      </c>
      <c r="AB341" s="523">
        <f t="shared" si="193"/>
        <v>12.5</v>
      </c>
      <c r="AC341" s="551"/>
      <c r="AD341" s="1186" t="b">
        <f t="shared" si="200"/>
        <v>1</v>
      </c>
      <c r="AE341" s="14" t="b">
        <f t="shared" si="198"/>
        <v>1</v>
      </c>
    </row>
    <row r="342" spans="1:31">
      <c r="A342" s="857">
        <v>21.02</v>
      </c>
      <c r="B342" s="861" t="s">
        <v>106</v>
      </c>
      <c r="C342" s="744">
        <v>1</v>
      </c>
      <c r="D342" s="662">
        <v>12.5</v>
      </c>
      <c r="E342" s="909">
        <f t="shared" si="215"/>
        <v>1</v>
      </c>
      <c r="F342" s="910">
        <f t="shared" si="216"/>
        <v>12.5</v>
      </c>
      <c r="G342" s="625"/>
      <c r="H342" s="625"/>
      <c r="I342" s="863"/>
      <c r="J342" s="862"/>
      <c r="K342" s="744"/>
      <c r="L342" s="662"/>
      <c r="M342" s="744"/>
      <c r="N342" s="744"/>
      <c r="O342" s="864">
        <f>State!O342</f>
        <v>15</v>
      </c>
      <c r="P342" s="744">
        <v>1</v>
      </c>
      <c r="Q342" s="662">
        <v>12.5</v>
      </c>
      <c r="R342" s="583">
        <f t="shared" si="217"/>
        <v>1</v>
      </c>
      <c r="S342" s="523">
        <f t="shared" si="210"/>
        <v>12.5</v>
      </c>
      <c r="T342" s="879"/>
      <c r="U342" s="744"/>
      <c r="V342" s="662"/>
      <c r="W342" s="583"/>
      <c r="X342" s="879">
        <v>12.5</v>
      </c>
      <c r="Y342" s="744">
        <v>1</v>
      </c>
      <c r="Z342" s="662">
        <v>12.5</v>
      </c>
      <c r="AA342" s="583">
        <f t="shared" si="218"/>
        <v>1</v>
      </c>
      <c r="AB342" s="523">
        <f t="shared" si="193"/>
        <v>12.5</v>
      </c>
      <c r="AC342" s="861"/>
      <c r="AD342" s="1186" t="b">
        <f t="shared" si="200"/>
        <v>1</v>
      </c>
      <c r="AE342" s="14" t="b">
        <f t="shared" si="198"/>
        <v>1</v>
      </c>
    </row>
    <row r="343" spans="1:31">
      <c r="A343" s="857">
        <f t="shared" ref="A343:A344" si="219">+A342+0.01</f>
        <v>21.03</v>
      </c>
      <c r="B343" s="564" t="s">
        <v>589</v>
      </c>
      <c r="C343" s="744">
        <v>1</v>
      </c>
      <c r="D343" s="662">
        <v>12.5</v>
      </c>
      <c r="E343" s="909">
        <f t="shared" si="215"/>
        <v>1</v>
      </c>
      <c r="F343" s="910">
        <f t="shared" si="216"/>
        <v>12.5</v>
      </c>
      <c r="G343" s="625"/>
      <c r="H343" s="625"/>
      <c r="I343" s="863"/>
      <c r="J343" s="862"/>
      <c r="K343" s="744"/>
      <c r="L343" s="662"/>
      <c r="M343" s="744"/>
      <c r="N343" s="744"/>
      <c r="O343" s="864">
        <f>State!O343</f>
        <v>15</v>
      </c>
      <c r="P343" s="744">
        <v>1</v>
      </c>
      <c r="Q343" s="662">
        <v>12.5</v>
      </c>
      <c r="R343" s="583">
        <f t="shared" si="217"/>
        <v>1</v>
      </c>
      <c r="S343" s="523">
        <f t="shared" si="210"/>
        <v>12.5</v>
      </c>
      <c r="T343" s="879"/>
      <c r="U343" s="744"/>
      <c r="V343" s="662"/>
      <c r="W343" s="583"/>
      <c r="X343" s="879">
        <v>12.5</v>
      </c>
      <c r="Y343" s="744">
        <v>1</v>
      </c>
      <c r="Z343" s="662">
        <v>12.5</v>
      </c>
      <c r="AA343" s="583">
        <f t="shared" si="218"/>
        <v>1</v>
      </c>
      <c r="AB343" s="523">
        <f t="shared" si="193"/>
        <v>12.5</v>
      </c>
      <c r="AC343" s="861"/>
      <c r="AD343" s="1186" t="b">
        <f t="shared" si="200"/>
        <v>1</v>
      </c>
      <c r="AE343" s="14" t="b">
        <f t="shared" si="198"/>
        <v>1</v>
      </c>
    </row>
    <row r="344" spans="1:31">
      <c r="A344" s="857">
        <f t="shared" si="219"/>
        <v>21.040000000000003</v>
      </c>
      <c r="B344" s="861" t="s">
        <v>107</v>
      </c>
      <c r="C344" s="744">
        <v>1</v>
      </c>
      <c r="D344" s="662">
        <v>12.5</v>
      </c>
      <c r="E344" s="909">
        <f t="shared" si="215"/>
        <v>1</v>
      </c>
      <c r="F344" s="910">
        <f t="shared" si="216"/>
        <v>12.5</v>
      </c>
      <c r="G344" s="625"/>
      <c r="H344" s="625"/>
      <c r="I344" s="863"/>
      <c r="J344" s="862"/>
      <c r="K344" s="744"/>
      <c r="L344" s="662"/>
      <c r="M344" s="744"/>
      <c r="N344" s="744"/>
      <c r="O344" s="864">
        <f>State!O344</f>
        <v>15</v>
      </c>
      <c r="P344" s="744">
        <v>1</v>
      </c>
      <c r="Q344" s="662">
        <v>12.5</v>
      </c>
      <c r="R344" s="583">
        <f t="shared" si="217"/>
        <v>1</v>
      </c>
      <c r="S344" s="523">
        <f t="shared" si="210"/>
        <v>12.5</v>
      </c>
      <c r="T344" s="879"/>
      <c r="U344" s="744"/>
      <c r="V344" s="662"/>
      <c r="W344" s="583"/>
      <c r="X344" s="879">
        <v>12.5</v>
      </c>
      <c r="Y344" s="744">
        <v>1</v>
      </c>
      <c r="Z344" s="662">
        <v>12.5</v>
      </c>
      <c r="AA344" s="583">
        <f t="shared" si="218"/>
        <v>1</v>
      </c>
      <c r="AB344" s="523">
        <f t="shared" si="193"/>
        <v>12.5</v>
      </c>
      <c r="AC344" s="861"/>
      <c r="AD344" s="1186" t="b">
        <f t="shared" si="200"/>
        <v>1</v>
      </c>
      <c r="AE344" s="14" t="b">
        <f t="shared" si="198"/>
        <v>1</v>
      </c>
    </row>
    <row r="345" spans="1:31" s="227" customFormat="1">
      <c r="A345" s="1071"/>
      <c r="B345" s="1043" t="s">
        <v>36</v>
      </c>
      <c r="C345" s="1043">
        <v>1</v>
      </c>
      <c r="D345" s="1044">
        <f>SUM(D341:D344)</f>
        <v>50</v>
      </c>
      <c r="E345" s="1043">
        <v>1</v>
      </c>
      <c r="F345" s="1044">
        <f>SUM(F341:F344)</f>
        <v>50</v>
      </c>
      <c r="G345" s="1069"/>
      <c r="H345" s="1069"/>
      <c r="I345" s="1043"/>
      <c r="J345" s="1044"/>
      <c r="K345" s="1043"/>
      <c r="L345" s="1044"/>
      <c r="M345" s="1043"/>
      <c r="N345" s="1043"/>
      <c r="O345" s="1072"/>
      <c r="P345" s="1043">
        <v>1</v>
      </c>
      <c r="Q345" s="1044">
        <f>SUM(Q341:Q344)</f>
        <v>50</v>
      </c>
      <c r="R345" s="1002">
        <f>R342</f>
        <v>1</v>
      </c>
      <c r="S345" s="1044">
        <f>SUM(S341:S344)</f>
        <v>50</v>
      </c>
      <c r="T345" s="1073"/>
      <c r="U345" s="1043"/>
      <c r="V345" s="1044"/>
      <c r="W345" s="1002"/>
      <c r="X345" s="1073"/>
      <c r="Y345" s="1043">
        <v>1</v>
      </c>
      <c r="Z345" s="1044">
        <f>SUM(Z341:Z344)</f>
        <v>50</v>
      </c>
      <c r="AA345" s="1002">
        <f>AA342</f>
        <v>1</v>
      </c>
      <c r="AB345" s="1044">
        <f>SUM(AB341:AB344)</f>
        <v>50</v>
      </c>
      <c r="AC345" s="1043"/>
      <c r="AD345" s="14"/>
      <c r="AE345" s="14" t="b">
        <f t="shared" si="198"/>
        <v>1</v>
      </c>
    </row>
    <row r="346" spans="1:31">
      <c r="A346" s="860">
        <v>22</v>
      </c>
      <c r="B346" s="858" t="s">
        <v>108</v>
      </c>
      <c r="C346" s="858">
        <v>0</v>
      </c>
      <c r="D346" s="859">
        <v>0</v>
      </c>
      <c r="E346" s="858">
        <v>0</v>
      </c>
      <c r="F346" s="859">
        <v>0</v>
      </c>
      <c r="G346" s="625"/>
      <c r="H346" s="625"/>
      <c r="I346" s="863"/>
      <c r="J346" s="862"/>
      <c r="K346" s="858"/>
      <c r="L346" s="859"/>
      <c r="M346" s="858"/>
      <c r="N346" s="858"/>
      <c r="O346" s="864"/>
      <c r="P346" s="858"/>
      <c r="Q346" s="859"/>
      <c r="R346" s="583">
        <f t="shared" si="213"/>
        <v>0</v>
      </c>
      <c r="S346" s="523">
        <f t="shared" si="210"/>
        <v>0</v>
      </c>
      <c r="T346" s="879"/>
      <c r="U346" s="858"/>
      <c r="V346" s="859"/>
      <c r="W346" s="583"/>
      <c r="X346" s="879"/>
      <c r="Y346" s="858"/>
      <c r="Z346" s="859"/>
      <c r="AA346" s="583">
        <f t="shared" ref="AA346" si="220">Y346+T346</f>
        <v>0</v>
      </c>
      <c r="AB346" s="523">
        <f t="shared" si="193"/>
        <v>0</v>
      </c>
      <c r="AC346" s="858"/>
      <c r="AD346" s="14" t="b">
        <f t="shared" si="200"/>
        <v>1</v>
      </c>
      <c r="AE346" s="14" t="b">
        <f t="shared" si="198"/>
        <v>1</v>
      </c>
    </row>
    <row r="347" spans="1:31">
      <c r="A347" s="857">
        <v>22.01</v>
      </c>
      <c r="B347" s="861" t="s">
        <v>109</v>
      </c>
      <c r="C347" s="861">
        <v>0</v>
      </c>
      <c r="D347" s="862">
        <v>0</v>
      </c>
      <c r="E347" s="861">
        <v>0</v>
      </c>
      <c r="F347" s="862">
        <v>0</v>
      </c>
      <c r="G347" s="625"/>
      <c r="H347" s="625"/>
      <c r="I347" s="863"/>
      <c r="J347" s="862"/>
      <c r="K347" s="861"/>
      <c r="L347" s="862"/>
      <c r="M347" s="861"/>
      <c r="N347" s="861"/>
      <c r="O347" s="864">
        <f>State!O347</f>
        <v>0</v>
      </c>
      <c r="P347" s="861"/>
      <c r="Q347" s="862"/>
      <c r="R347" s="583">
        <f t="shared" ref="R347:R348" si="221">P347</f>
        <v>0</v>
      </c>
      <c r="S347" s="523">
        <f t="shared" si="210"/>
        <v>0</v>
      </c>
      <c r="T347" s="879"/>
      <c r="U347" s="861"/>
      <c r="V347" s="862"/>
      <c r="W347" s="583"/>
      <c r="X347" s="879">
        <f>State!X347</f>
        <v>0</v>
      </c>
      <c r="Y347" s="861"/>
      <c r="Z347" s="862"/>
      <c r="AA347" s="583">
        <f t="shared" ref="AA347:AA348" si="222">Y347</f>
        <v>0</v>
      </c>
      <c r="AB347" s="523">
        <f t="shared" si="193"/>
        <v>0</v>
      </c>
      <c r="AC347" s="861"/>
      <c r="AD347" s="14" t="b">
        <f t="shared" si="200"/>
        <v>1</v>
      </c>
      <c r="AE347" s="14" t="b">
        <f t="shared" si="198"/>
        <v>1</v>
      </c>
    </row>
    <row r="348" spans="1:31">
      <c r="A348" s="857">
        <v>22.02</v>
      </c>
      <c r="B348" s="861" t="s">
        <v>110</v>
      </c>
      <c r="C348" s="744">
        <v>1404</v>
      </c>
      <c r="D348" s="662">
        <v>4.2119999999999997</v>
      </c>
      <c r="E348" s="909">
        <f t="shared" ref="E348" si="223">C348</f>
        <v>1404</v>
      </c>
      <c r="F348" s="910">
        <f t="shared" ref="F348" si="224">D348</f>
        <v>4.2119999999999997</v>
      </c>
      <c r="G348" s="625">
        <f t="shared" si="166"/>
        <v>1</v>
      </c>
      <c r="H348" s="625">
        <f t="shared" si="173"/>
        <v>1</v>
      </c>
      <c r="I348" s="863"/>
      <c r="J348" s="862"/>
      <c r="K348" s="744"/>
      <c r="L348" s="662"/>
      <c r="M348" s="744"/>
      <c r="N348" s="744"/>
      <c r="O348" s="864">
        <f>State!O348</f>
        <v>3.0000000000000001E-3</v>
      </c>
      <c r="P348" s="744">
        <v>1386</v>
      </c>
      <c r="Q348" s="662">
        <f t="shared" ref="Q348" si="225">O348*P348</f>
        <v>4.1580000000000004</v>
      </c>
      <c r="R348" s="583">
        <f t="shared" si="221"/>
        <v>1386</v>
      </c>
      <c r="S348" s="523">
        <f t="shared" si="210"/>
        <v>4.1580000000000004</v>
      </c>
      <c r="T348" s="864"/>
      <c r="U348" s="744"/>
      <c r="V348" s="662"/>
      <c r="W348" s="583"/>
      <c r="X348" s="879">
        <f t="shared" ref="X348" si="226">O348</f>
        <v>3.0000000000000001E-3</v>
      </c>
      <c r="Y348" s="744">
        <v>1386</v>
      </c>
      <c r="Z348" s="662">
        <f t="shared" ref="Z348" si="227">X348*Y348</f>
        <v>4.1580000000000004</v>
      </c>
      <c r="AA348" s="583">
        <f t="shared" si="222"/>
        <v>1386</v>
      </c>
      <c r="AB348" s="523">
        <f t="shared" si="193"/>
        <v>4.1580000000000004</v>
      </c>
      <c r="AC348" s="861"/>
      <c r="AD348" s="14" t="b">
        <f t="shared" si="200"/>
        <v>1</v>
      </c>
      <c r="AE348" s="14" t="b">
        <f t="shared" si="198"/>
        <v>1</v>
      </c>
    </row>
    <row r="349" spans="1:31" s="227" customFormat="1">
      <c r="A349" s="1071"/>
      <c r="B349" s="1034" t="s">
        <v>16</v>
      </c>
      <c r="C349" s="1034">
        <f>SUM(C347:C348)</f>
        <v>1404</v>
      </c>
      <c r="D349" s="1035">
        <f>SUM(D347:D348)</f>
        <v>4.2119999999999997</v>
      </c>
      <c r="E349" s="1034">
        <f>SUM(E347:E348)</f>
        <v>1404</v>
      </c>
      <c r="F349" s="1035">
        <f>SUM(F347:F348)</f>
        <v>4.2119999999999997</v>
      </c>
      <c r="G349" s="1069">
        <f t="shared" si="166"/>
        <v>1</v>
      </c>
      <c r="H349" s="1069">
        <f t="shared" si="173"/>
        <v>1</v>
      </c>
      <c r="I349" s="1034"/>
      <c r="J349" s="1035"/>
      <c r="K349" s="1034"/>
      <c r="L349" s="1035"/>
      <c r="M349" s="1034"/>
      <c r="N349" s="1034"/>
      <c r="O349" s="1072">
        <f>State!O349</f>
        <v>0</v>
      </c>
      <c r="P349" s="1034">
        <f>SUM(P347:P348)</f>
        <v>1386</v>
      </c>
      <c r="Q349" s="1035">
        <f>SUM(Q347:Q348)</f>
        <v>4.1580000000000004</v>
      </c>
      <c r="R349" s="1034">
        <f>SUM(R347:R348)</f>
        <v>1386</v>
      </c>
      <c r="S349" s="1035">
        <f>SUM(S347:S348)</f>
        <v>4.1580000000000004</v>
      </c>
      <c r="T349" s="1073"/>
      <c r="U349" s="1034"/>
      <c r="V349" s="1035"/>
      <c r="W349" s="1002"/>
      <c r="X349" s="1073">
        <f>State!X349</f>
        <v>0</v>
      </c>
      <c r="Y349" s="1034">
        <f>SUM(Y347:Y348)</f>
        <v>1386</v>
      </c>
      <c r="Z349" s="1035">
        <f>SUM(Z347:Z348)</f>
        <v>4.1580000000000004</v>
      </c>
      <c r="AA349" s="1034">
        <f>SUM(AA347:AA348)</f>
        <v>1386</v>
      </c>
      <c r="AB349" s="1035">
        <f>SUM(AB347:AB348)</f>
        <v>4.1580000000000004</v>
      </c>
      <c r="AC349" s="1034"/>
      <c r="AD349" s="14"/>
      <c r="AE349" s="14" t="b">
        <f t="shared" si="198"/>
        <v>1</v>
      </c>
    </row>
    <row r="350" spans="1:31">
      <c r="A350" s="852" t="s">
        <v>100</v>
      </c>
      <c r="B350" s="858" t="s">
        <v>111</v>
      </c>
      <c r="C350" s="858">
        <v>0</v>
      </c>
      <c r="D350" s="859">
        <v>0</v>
      </c>
      <c r="E350" s="858">
        <v>0</v>
      </c>
      <c r="F350" s="859">
        <v>0</v>
      </c>
      <c r="G350" s="625"/>
      <c r="H350" s="625"/>
      <c r="I350" s="863"/>
      <c r="J350" s="862"/>
      <c r="K350" s="858"/>
      <c r="L350" s="859"/>
      <c r="M350" s="858"/>
      <c r="N350" s="858"/>
      <c r="O350" s="864">
        <f>State!O350</f>
        <v>0</v>
      </c>
      <c r="P350" s="858"/>
      <c r="Q350" s="859"/>
      <c r="R350" s="583">
        <f t="shared" si="213"/>
        <v>0</v>
      </c>
      <c r="S350" s="523">
        <f t="shared" si="210"/>
        <v>0</v>
      </c>
      <c r="T350" s="879"/>
      <c r="U350" s="858"/>
      <c r="V350" s="859"/>
      <c r="W350" s="583"/>
      <c r="X350" s="879">
        <f>State!X350</f>
        <v>0</v>
      </c>
      <c r="Y350" s="858"/>
      <c r="Z350" s="859"/>
      <c r="AA350" s="583">
        <f t="shared" ref="AA350:AA351" si="228">Y350+T350</f>
        <v>0</v>
      </c>
      <c r="AB350" s="523">
        <f t="shared" si="193"/>
        <v>0</v>
      </c>
      <c r="AC350" s="858"/>
      <c r="AD350" s="14" t="b">
        <f t="shared" si="200"/>
        <v>1</v>
      </c>
      <c r="AE350" s="14" t="b">
        <f t="shared" si="198"/>
        <v>1</v>
      </c>
    </row>
    <row r="351" spans="1:31">
      <c r="A351" s="860">
        <v>23</v>
      </c>
      <c r="B351" s="858" t="s">
        <v>112</v>
      </c>
      <c r="C351" s="858">
        <v>0</v>
      </c>
      <c r="D351" s="859">
        <v>0</v>
      </c>
      <c r="E351" s="858">
        <v>0</v>
      </c>
      <c r="F351" s="859">
        <v>0</v>
      </c>
      <c r="G351" s="625"/>
      <c r="H351" s="625"/>
      <c r="I351" s="863"/>
      <c r="J351" s="862"/>
      <c r="K351" s="858"/>
      <c r="L351" s="859"/>
      <c r="M351" s="858"/>
      <c r="N351" s="858"/>
      <c r="O351" s="864">
        <f>State!O351</f>
        <v>0</v>
      </c>
      <c r="P351" s="858"/>
      <c r="Q351" s="859"/>
      <c r="R351" s="583">
        <f t="shared" si="213"/>
        <v>0</v>
      </c>
      <c r="S351" s="523">
        <f t="shared" si="210"/>
        <v>0</v>
      </c>
      <c r="T351" s="879"/>
      <c r="U351" s="858"/>
      <c r="V351" s="859"/>
      <c r="W351" s="583"/>
      <c r="X351" s="879">
        <f>State!X351</f>
        <v>0</v>
      </c>
      <c r="Y351" s="858"/>
      <c r="Z351" s="859"/>
      <c r="AA351" s="583">
        <f t="shared" si="228"/>
        <v>0</v>
      </c>
      <c r="AB351" s="523">
        <f t="shared" si="193"/>
        <v>0</v>
      </c>
      <c r="AC351" s="858"/>
      <c r="AD351" s="14" t="b">
        <f t="shared" si="200"/>
        <v>1</v>
      </c>
      <c r="AE351" s="14" t="b">
        <f t="shared" si="198"/>
        <v>1</v>
      </c>
    </row>
    <row r="352" spans="1:31">
      <c r="A352" s="857">
        <v>23.01</v>
      </c>
      <c r="B352" s="861" t="s">
        <v>113</v>
      </c>
      <c r="C352" s="861">
        <v>0</v>
      </c>
      <c r="D352" s="862">
        <v>0</v>
      </c>
      <c r="E352" s="861">
        <v>0</v>
      </c>
      <c r="F352" s="862">
        <v>0</v>
      </c>
      <c r="G352" s="625"/>
      <c r="H352" s="625"/>
      <c r="I352" s="863"/>
      <c r="J352" s="862"/>
      <c r="K352" s="861">
        <f>I352</f>
        <v>0</v>
      </c>
      <c r="L352" s="862">
        <f>J352</f>
        <v>0</v>
      </c>
      <c r="M352" s="861"/>
      <c r="N352" s="861"/>
      <c r="O352" s="864">
        <f>State!O352</f>
        <v>61.9</v>
      </c>
      <c r="P352" s="861"/>
      <c r="Q352" s="862">
        <f>P352*O352</f>
        <v>0</v>
      </c>
      <c r="R352" s="583">
        <f>P352</f>
        <v>0</v>
      </c>
      <c r="S352" s="523">
        <f>Q352+L352+N352</f>
        <v>0</v>
      </c>
      <c r="T352" s="879"/>
      <c r="U352" s="861"/>
      <c r="V352" s="862"/>
      <c r="W352" s="583"/>
      <c r="X352" s="879">
        <f>State!X352</f>
        <v>61.9</v>
      </c>
      <c r="Y352" s="861"/>
      <c r="Z352" s="862">
        <f>Y352*X352</f>
        <v>0</v>
      </c>
      <c r="AA352" s="583">
        <f>Y352</f>
        <v>0</v>
      </c>
      <c r="AB352" s="523">
        <f>Z352+U352+W352</f>
        <v>0</v>
      </c>
      <c r="AC352" s="861"/>
      <c r="AD352" s="14" t="b">
        <f t="shared" si="200"/>
        <v>1</v>
      </c>
      <c r="AE352" s="14" t="b">
        <f t="shared" si="198"/>
        <v>1</v>
      </c>
    </row>
    <row r="353" spans="1:31">
      <c r="A353" s="857">
        <f>+A352+0.01</f>
        <v>23.020000000000003</v>
      </c>
      <c r="B353" s="861" t="s">
        <v>114</v>
      </c>
      <c r="C353" s="744">
        <v>0</v>
      </c>
      <c r="D353" s="662">
        <v>0</v>
      </c>
      <c r="E353" s="744">
        <v>0</v>
      </c>
      <c r="F353" s="662"/>
      <c r="G353" s="625"/>
      <c r="H353" s="625"/>
      <c r="I353" s="863"/>
      <c r="J353" s="862"/>
      <c r="K353" s="861">
        <f t="shared" ref="K353:K380" si="229">I353</f>
        <v>0</v>
      </c>
      <c r="L353" s="862">
        <f t="shared" ref="L353:L380" si="230">J353</f>
        <v>0</v>
      </c>
      <c r="M353" s="861"/>
      <c r="N353" s="861"/>
      <c r="O353" s="864">
        <f>State!O353</f>
        <v>0</v>
      </c>
      <c r="P353" s="861"/>
      <c r="Q353" s="862">
        <f t="shared" ref="Q353:Q380" si="231">P353*O353</f>
        <v>0</v>
      </c>
      <c r="R353" s="583">
        <f t="shared" ref="R353:R380" si="232">P353</f>
        <v>0</v>
      </c>
      <c r="S353" s="523">
        <f t="shared" ref="S353:S380" si="233">Q353+L353+N353</f>
        <v>0</v>
      </c>
      <c r="T353" s="879"/>
      <c r="U353" s="861"/>
      <c r="V353" s="862"/>
      <c r="W353" s="583"/>
      <c r="X353" s="879">
        <f>State!X353</f>
        <v>0</v>
      </c>
      <c r="Y353" s="861"/>
      <c r="Z353" s="862">
        <f t="shared" ref="Z353:Z363" si="234">Y353*X353</f>
        <v>0</v>
      </c>
      <c r="AA353" s="583">
        <f t="shared" ref="AA353:AA380" si="235">Y353</f>
        <v>0</v>
      </c>
      <c r="AB353" s="523">
        <f t="shared" ref="AB353:AB380" si="236">Z353+U353+W353</f>
        <v>0</v>
      </c>
      <c r="AC353" s="861"/>
      <c r="AD353" s="14" t="b">
        <f t="shared" si="200"/>
        <v>1</v>
      </c>
      <c r="AE353" s="14" t="b">
        <f t="shared" si="198"/>
        <v>1</v>
      </c>
    </row>
    <row r="354" spans="1:31">
      <c r="A354" s="857">
        <f t="shared" ref="A354:A374" si="237">+A353+0.01</f>
        <v>23.030000000000005</v>
      </c>
      <c r="B354" s="861" t="s">
        <v>115</v>
      </c>
      <c r="C354" s="744">
        <v>0</v>
      </c>
      <c r="D354" s="662">
        <v>0</v>
      </c>
      <c r="E354" s="744">
        <v>0</v>
      </c>
      <c r="F354" s="662"/>
      <c r="G354" s="625"/>
      <c r="H354" s="625"/>
      <c r="I354" s="863"/>
      <c r="J354" s="862"/>
      <c r="K354" s="861">
        <f t="shared" si="229"/>
        <v>0</v>
      </c>
      <c r="L354" s="862">
        <f t="shared" si="230"/>
        <v>0</v>
      </c>
      <c r="M354" s="861"/>
      <c r="N354" s="861"/>
      <c r="O354" s="864">
        <f>State!O354</f>
        <v>0</v>
      </c>
      <c r="P354" s="861"/>
      <c r="Q354" s="862">
        <f t="shared" si="231"/>
        <v>0</v>
      </c>
      <c r="R354" s="583">
        <f t="shared" si="232"/>
        <v>0</v>
      </c>
      <c r="S354" s="523">
        <f t="shared" si="233"/>
        <v>0</v>
      </c>
      <c r="T354" s="879"/>
      <c r="U354" s="861"/>
      <c r="V354" s="862"/>
      <c r="W354" s="583"/>
      <c r="X354" s="879">
        <f>State!X354</f>
        <v>0</v>
      </c>
      <c r="Y354" s="861"/>
      <c r="Z354" s="862">
        <f t="shared" si="234"/>
        <v>0</v>
      </c>
      <c r="AA354" s="583">
        <f t="shared" si="235"/>
        <v>0</v>
      </c>
      <c r="AB354" s="523">
        <f t="shared" si="236"/>
        <v>0</v>
      </c>
      <c r="AC354" s="861"/>
      <c r="AD354" s="14" t="b">
        <f t="shared" si="200"/>
        <v>1</v>
      </c>
      <c r="AE354" s="14" t="b">
        <f t="shared" si="198"/>
        <v>1</v>
      </c>
    </row>
    <row r="355" spans="1:31">
      <c r="A355" s="857">
        <f t="shared" si="237"/>
        <v>23.040000000000006</v>
      </c>
      <c r="B355" s="861" t="s">
        <v>116</v>
      </c>
      <c r="C355" s="744">
        <v>0</v>
      </c>
      <c r="D355" s="662">
        <v>0</v>
      </c>
      <c r="E355" s="744">
        <v>0</v>
      </c>
      <c r="F355" s="662"/>
      <c r="G355" s="625"/>
      <c r="H355" s="625"/>
      <c r="I355" s="863"/>
      <c r="J355" s="862"/>
      <c r="K355" s="861">
        <f t="shared" si="229"/>
        <v>0</v>
      </c>
      <c r="L355" s="862">
        <f t="shared" si="230"/>
        <v>0</v>
      </c>
      <c r="M355" s="861"/>
      <c r="N355" s="861"/>
      <c r="O355" s="864">
        <f>State!O355</f>
        <v>0</v>
      </c>
      <c r="P355" s="861"/>
      <c r="Q355" s="862">
        <f t="shared" si="231"/>
        <v>0</v>
      </c>
      <c r="R355" s="583">
        <f t="shared" si="232"/>
        <v>0</v>
      </c>
      <c r="S355" s="523">
        <f t="shared" si="233"/>
        <v>0</v>
      </c>
      <c r="T355" s="879"/>
      <c r="U355" s="861"/>
      <c r="V355" s="862"/>
      <c r="W355" s="583"/>
      <c r="X355" s="879">
        <f>State!X355</f>
        <v>0</v>
      </c>
      <c r="Y355" s="861"/>
      <c r="Z355" s="862">
        <f t="shared" si="234"/>
        <v>0</v>
      </c>
      <c r="AA355" s="583">
        <f t="shared" si="235"/>
        <v>0</v>
      </c>
      <c r="AB355" s="523">
        <f t="shared" si="236"/>
        <v>0</v>
      </c>
      <c r="AC355" s="861"/>
      <c r="AD355" s="14" t="b">
        <f t="shared" si="200"/>
        <v>1</v>
      </c>
      <c r="AE355" s="14" t="b">
        <f t="shared" si="198"/>
        <v>1</v>
      </c>
    </row>
    <row r="356" spans="1:31">
      <c r="A356" s="857">
        <f t="shared" si="237"/>
        <v>23.050000000000008</v>
      </c>
      <c r="B356" s="861" t="s">
        <v>117</v>
      </c>
      <c r="C356" s="744">
        <v>0</v>
      </c>
      <c r="D356" s="662">
        <v>0</v>
      </c>
      <c r="E356" s="744">
        <v>0</v>
      </c>
      <c r="F356" s="662"/>
      <c r="G356" s="625"/>
      <c r="H356" s="625"/>
      <c r="I356" s="863"/>
      <c r="J356" s="862"/>
      <c r="K356" s="861">
        <f t="shared" si="229"/>
        <v>0</v>
      </c>
      <c r="L356" s="862">
        <f t="shared" si="230"/>
        <v>0</v>
      </c>
      <c r="M356" s="861"/>
      <c r="N356" s="861"/>
      <c r="O356" s="864">
        <f>State!O356</f>
        <v>0</v>
      </c>
      <c r="P356" s="861"/>
      <c r="Q356" s="862">
        <f t="shared" si="231"/>
        <v>0</v>
      </c>
      <c r="R356" s="583">
        <f t="shared" si="232"/>
        <v>0</v>
      </c>
      <c r="S356" s="523">
        <f t="shared" si="233"/>
        <v>0</v>
      </c>
      <c r="T356" s="879"/>
      <c r="U356" s="861"/>
      <c r="V356" s="862"/>
      <c r="W356" s="583"/>
      <c r="X356" s="879">
        <f>State!X356</f>
        <v>0</v>
      </c>
      <c r="Y356" s="861"/>
      <c r="Z356" s="862">
        <f t="shared" si="234"/>
        <v>0</v>
      </c>
      <c r="AA356" s="583">
        <f t="shared" si="235"/>
        <v>0</v>
      </c>
      <c r="AB356" s="523">
        <f t="shared" si="236"/>
        <v>0</v>
      </c>
      <c r="AC356" s="861"/>
      <c r="AD356" s="14" t="b">
        <f t="shared" si="200"/>
        <v>1</v>
      </c>
      <c r="AE356" s="14" t="b">
        <f t="shared" si="198"/>
        <v>1</v>
      </c>
    </row>
    <row r="357" spans="1:31">
      <c r="A357" s="857">
        <f t="shared" si="237"/>
        <v>23.060000000000009</v>
      </c>
      <c r="B357" s="861" t="s">
        <v>118</v>
      </c>
      <c r="C357" s="744">
        <v>0</v>
      </c>
      <c r="D357" s="662">
        <v>15.324999999999999</v>
      </c>
      <c r="E357" s="744">
        <v>0</v>
      </c>
      <c r="F357" s="662">
        <v>15.324999999999999</v>
      </c>
      <c r="G357" s="625"/>
      <c r="H357" s="625">
        <f t="shared" ref="H357:H373" si="238">D357/F357</f>
        <v>1</v>
      </c>
      <c r="I357" s="863"/>
      <c r="J357" s="862"/>
      <c r="K357" s="861">
        <f t="shared" si="229"/>
        <v>0</v>
      </c>
      <c r="L357" s="862">
        <f t="shared" si="230"/>
        <v>0</v>
      </c>
      <c r="M357" s="861"/>
      <c r="N357" s="861"/>
      <c r="O357" s="864">
        <f>State!O357</f>
        <v>8.84</v>
      </c>
      <c r="P357" s="861"/>
      <c r="Q357" s="862">
        <f t="shared" si="231"/>
        <v>0</v>
      </c>
      <c r="R357" s="583">
        <f t="shared" si="232"/>
        <v>0</v>
      </c>
      <c r="S357" s="523">
        <f t="shared" si="233"/>
        <v>0</v>
      </c>
      <c r="T357" s="879"/>
      <c r="U357" s="861"/>
      <c r="V357" s="862"/>
      <c r="W357" s="583"/>
      <c r="X357" s="879">
        <f>State!X357</f>
        <v>8.84</v>
      </c>
      <c r="Y357" s="861"/>
      <c r="Z357" s="862">
        <f t="shared" si="234"/>
        <v>0</v>
      </c>
      <c r="AA357" s="583">
        <f t="shared" si="235"/>
        <v>0</v>
      </c>
      <c r="AB357" s="523">
        <f t="shared" si="236"/>
        <v>0</v>
      </c>
      <c r="AC357" s="861"/>
      <c r="AD357" s="14" t="b">
        <f t="shared" si="200"/>
        <v>1</v>
      </c>
      <c r="AE357" s="14" t="b">
        <f t="shared" si="198"/>
        <v>1</v>
      </c>
    </row>
    <row r="358" spans="1:31">
      <c r="A358" s="857">
        <f t="shared" si="237"/>
        <v>23.070000000000011</v>
      </c>
      <c r="B358" s="861" t="s">
        <v>119</v>
      </c>
      <c r="C358" s="744">
        <v>0</v>
      </c>
      <c r="D358" s="662">
        <v>0</v>
      </c>
      <c r="E358" s="744">
        <v>0</v>
      </c>
      <c r="F358" s="662">
        <v>0</v>
      </c>
      <c r="G358" s="625"/>
      <c r="H358" s="625"/>
      <c r="I358" s="863"/>
      <c r="J358" s="862"/>
      <c r="K358" s="861">
        <f t="shared" si="229"/>
        <v>0</v>
      </c>
      <c r="L358" s="862">
        <f t="shared" si="230"/>
        <v>0</v>
      </c>
      <c r="M358" s="861"/>
      <c r="N358" s="861"/>
      <c r="O358" s="864">
        <f>State!O358</f>
        <v>0</v>
      </c>
      <c r="P358" s="861"/>
      <c r="Q358" s="862">
        <f t="shared" si="231"/>
        <v>0</v>
      </c>
      <c r="R358" s="583">
        <f t="shared" si="232"/>
        <v>0</v>
      </c>
      <c r="S358" s="523">
        <f t="shared" si="233"/>
        <v>0</v>
      </c>
      <c r="T358" s="879"/>
      <c r="U358" s="861"/>
      <c r="V358" s="862"/>
      <c r="W358" s="583"/>
      <c r="X358" s="879">
        <f>State!X358</f>
        <v>0</v>
      </c>
      <c r="Y358" s="861"/>
      <c r="Z358" s="862">
        <f t="shared" si="234"/>
        <v>0</v>
      </c>
      <c r="AA358" s="583">
        <f t="shared" si="235"/>
        <v>0</v>
      </c>
      <c r="AB358" s="523">
        <f t="shared" si="236"/>
        <v>0</v>
      </c>
      <c r="AC358" s="861"/>
      <c r="AD358" s="14" t="b">
        <f t="shared" si="200"/>
        <v>1</v>
      </c>
      <c r="AE358" s="14" t="b">
        <f t="shared" si="198"/>
        <v>1</v>
      </c>
    </row>
    <row r="359" spans="1:31">
      <c r="A359" s="857">
        <f t="shared" si="237"/>
        <v>23.080000000000013</v>
      </c>
      <c r="B359" s="861" t="s">
        <v>120</v>
      </c>
      <c r="C359" s="744">
        <v>0</v>
      </c>
      <c r="D359" s="662">
        <v>0</v>
      </c>
      <c r="E359" s="744">
        <v>0</v>
      </c>
      <c r="F359" s="662">
        <v>0</v>
      </c>
      <c r="G359" s="625"/>
      <c r="H359" s="625"/>
      <c r="I359" s="863"/>
      <c r="J359" s="862"/>
      <c r="K359" s="861">
        <f t="shared" si="229"/>
        <v>0</v>
      </c>
      <c r="L359" s="862">
        <f t="shared" si="230"/>
        <v>0</v>
      </c>
      <c r="M359" s="861"/>
      <c r="N359" s="861"/>
      <c r="O359" s="864">
        <f>State!O359</f>
        <v>8.84</v>
      </c>
      <c r="P359" s="861"/>
      <c r="Q359" s="862">
        <f t="shared" si="231"/>
        <v>0</v>
      </c>
      <c r="R359" s="583">
        <f t="shared" si="232"/>
        <v>0</v>
      </c>
      <c r="S359" s="523">
        <f t="shared" si="233"/>
        <v>0</v>
      </c>
      <c r="T359" s="879"/>
      <c r="U359" s="861"/>
      <c r="V359" s="862"/>
      <c r="W359" s="583"/>
      <c r="X359" s="879">
        <f>State!X359</f>
        <v>8.84</v>
      </c>
      <c r="Y359" s="861"/>
      <c r="Z359" s="862">
        <f t="shared" si="234"/>
        <v>0</v>
      </c>
      <c r="AA359" s="583">
        <f t="shared" si="235"/>
        <v>0</v>
      </c>
      <c r="AB359" s="523">
        <f t="shared" si="236"/>
        <v>0</v>
      </c>
      <c r="AC359" s="861"/>
      <c r="AD359" s="14" t="b">
        <f t="shared" si="200"/>
        <v>1</v>
      </c>
      <c r="AE359" s="14" t="b">
        <f t="shared" si="198"/>
        <v>1</v>
      </c>
    </row>
    <row r="360" spans="1:31">
      <c r="A360" s="857">
        <v>23.09</v>
      </c>
      <c r="B360" s="861" t="s">
        <v>300</v>
      </c>
      <c r="C360" s="744">
        <v>0</v>
      </c>
      <c r="D360" s="662">
        <v>0</v>
      </c>
      <c r="E360" s="744">
        <v>0</v>
      </c>
      <c r="F360" s="662">
        <v>0</v>
      </c>
      <c r="G360" s="625"/>
      <c r="H360" s="625"/>
      <c r="I360" s="863"/>
      <c r="J360" s="862"/>
      <c r="K360" s="861">
        <f t="shared" si="229"/>
        <v>0</v>
      </c>
      <c r="L360" s="862">
        <f t="shared" si="230"/>
        <v>0</v>
      </c>
      <c r="M360" s="861"/>
      <c r="N360" s="861"/>
      <c r="O360" s="864">
        <f>State!O360</f>
        <v>0</v>
      </c>
      <c r="P360" s="861"/>
      <c r="Q360" s="862">
        <f t="shared" si="231"/>
        <v>0</v>
      </c>
      <c r="R360" s="583">
        <f t="shared" si="232"/>
        <v>0</v>
      </c>
      <c r="S360" s="523">
        <f t="shared" si="233"/>
        <v>0</v>
      </c>
      <c r="T360" s="879"/>
      <c r="U360" s="861"/>
      <c r="V360" s="862"/>
      <c r="W360" s="583"/>
      <c r="X360" s="879">
        <f>State!X360</f>
        <v>0</v>
      </c>
      <c r="Y360" s="861"/>
      <c r="Z360" s="862">
        <f t="shared" si="234"/>
        <v>0</v>
      </c>
      <c r="AA360" s="583">
        <f t="shared" si="235"/>
        <v>0</v>
      </c>
      <c r="AB360" s="523">
        <f t="shared" si="236"/>
        <v>0</v>
      </c>
      <c r="AC360" s="861"/>
      <c r="AD360" s="14" t="b">
        <f t="shared" si="200"/>
        <v>1</v>
      </c>
      <c r="AE360" s="14" t="b">
        <f t="shared" si="198"/>
        <v>1</v>
      </c>
    </row>
    <row r="361" spans="1:31">
      <c r="A361" s="857">
        <f>+A360+0.01</f>
        <v>23.1</v>
      </c>
      <c r="B361" s="861" t="s">
        <v>327</v>
      </c>
      <c r="C361" s="744">
        <v>0</v>
      </c>
      <c r="D361" s="662">
        <v>64</v>
      </c>
      <c r="E361" s="744">
        <v>0</v>
      </c>
      <c r="F361" s="662">
        <v>36</v>
      </c>
      <c r="G361" s="625"/>
      <c r="H361" s="625">
        <f t="shared" si="238"/>
        <v>1.7777777777777777</v>
      </c>
      <c r="I361" s="863"/>
      <c r="J361" s="862"/>
      <c r="K361" s="861"/>
      <c r="L361" s="662">
        <f>D361-F361</f>
        <v>28</v>
      </c>
      <c r="M361" s="861"/>
      <c r="N361" s="861"/>
      <c r="O361" s="864">
        <f>State!O361</f>
        <v>3</v>
      </c>
      <c r="P361" s="744">
        <v>1</v>
      </c>
      <c r="Q361" s="662">
        <f t="shared" si="231"/>
        <v>3</v>
      </c>
      <c r="R361" s="583">
        <f t="shared" si="232"/>
        <v>1</v>
      </c>
      <c r="S361" s="523">
        <f t="shared" si="233"/>
        <v>31</v>
      </c>
      <c r="T361" s="879"/>
      <c r="U361" s="662">
        <v>28</v>
      </c>
      <c r="V361" s="662"/>
      <c r="W361" s="583"/>
      <c r="X361" s="879">
        <f t="shared" ref="X361:X362" si="239">O361</f>
        <v>3</v>
      </c>
      <c r="Y361" s="744">
        <v>1</v>
      </c>
      <c r="Z361" s="662">
        <f t="shared" si="234"/>
        <v>3</v>
      </c>
      <c r="AA361" s="583">
        <f t="shared" si="235"/>
        <v>1</v>
      </c>
      <c r="AB361" s="523">
        <f t="shared" si="236"/>
        <v>31</v>
      </c>
      <c r="AC361" s="861"/>
      <c r="AD361" s="14" t="b">
        <f t="shared" si="200"/>
        <v>1</v>
      </c>
      <c r="AE361" s="14" t="b">
        <f t="shared" si="198"/>
        <v>1</v>
      </c>
    </row>
    <row r="362" spans="1:31">
      <c r="A362" s="857">
        <f t="shared" si="237"/>
        <v>23.110000000000003</v>
      </c>
      <c r="B362" s="861" t="s">
        <v>121</v>
      </c>
      <c r="C362" s="744">
        <v>0</v>
      </c>
      <c r="D362" s="662">
        <v>31</v>
      </c>
      <c r="E362" s="744">
        <v>0</v>
      </c>
      <c r="F362" s="662">
        <v>14</v>
      </c>
      <c r="G362" s="625"/>
      <c r="H362" s="625">
        <f t="shared" si="238"/>
        <v>2.2142857142857144</v>
      </c>
      <c r="I362" s="863"/>
      <c r="J362" s="862"/>
      <c r="K362" s="861">
        <f t="shared" si="229"/>
        <v>0</v>
      </c>
      <c r="L362" s="662">
        <f t="shared" ref="L362:L373" si="240">D362-F362</f>
        <v>17</v>
      </c>
      <c r="M362" s="861"/>
      <c r="N362" s="861"/>
      <c r="O362" s="864">
        <f>State!O362</f>
        <v>3</v>
      </c>
      <c r="P362" s="744">
        <v>1</v>
      </c>
      <c r="Q362" s="662">
        <f t="shared" si="231"/>
        <v>3</v>
      </c>
      <c r="R362" s="583">
        <f t="shared" si="232"/>
        <v>1</v>
      </c>
      <c r="S362" s="523">
        <f t="shared" si="233"/>
        <v>20</v>
      </c>
      <c r="T362" s="879"/>
      <c r="U362" s="662">
        <v>17</v>
      </c>
      <c r="V362" s="662"/>
      <c r="W362" s="583"/>
      <c r="X362" s="879">
        <f t="shared" si="239"/>
        <v>3</v>
      </c>
      <c r="Y362" s="744">
        <v>1</v>
      </c>
      <c r="Z362" s="662">
        <f t="shared" si="234"/>
        <v>3</v>
      </c>
      <c r="AA362" s="583">
        <f t="shared" si="235"/>
        <v>1</v>
      </c>
      <c r="AB362" s="523">
        <f t="shared" si="236"/>
        <v>20</v>
      </c>
      <c r="AC362" s="861"/>
      <c r="AD362" s="14" t="b">
        <f t="shared" si="200"/>
        <v>1</v>
      </c>
      <c r="AE362" s="14" t="b">
        <f t="shared" si="198"/>
        <v>1</v>
      </c>
    </row>
    <row r="363" spans="1:31">
      <c r="A363" s="857">
        <f t="shared" si="237"/>
        <v>23.120000000000005</v>
      </c>
      <c r="B363" s="861" t="s">
        <v>272</v>
      </c>
      <c r="C363" s="744">
        <v>0</v>
      </c>
      <c r="D363" s="662">
        <v>15</v>
      </c>
      <c r="E363" s="744">
        <v>0</v>
      </c>
      <c r="F363" s="662">
        <v>10</v>
      </c>
      <c r="G363" s="625"/>
      <c r="H363" s="625">
        <f t="shared" si="238"/>
        <v>1.5</v>
      </c>
      <c r="I363" s="863"/>
      <c r="J363" s="862"/>
      <c r="K363" s="861">
        <f t="shared" si="229"/>
        <v>0</v>
      </c>
      <c r="L363" s="662">
        <f t="shared" si="240"/>
        <v>5</v>
      </c>
      <c r="M363" s="861"/>
      <c r="N363" s="861"/>
      <c r="O363" s="864">
        <f>State!O363</f>
        <v>1.5</v>
      </c>
      <c r="P363" s="744"/>
      <c r="Q363" s="662">
        <f t="shared" si="231"/>
        <v>0</v>
      </c>
      <c r="R363" s="583">
        <f t="shared" si="232"/>
        <v>0</v>
      </c>
      <c r="S363" s="523">
        <f t="shared" si="233"/>
        <v>5</v>
      </c>
      <c r="T363" s="879"/>
      <c r="U363" s="662">
        <v>5</v>
      </c>
      <c r="V363" s="662"/>
      <c r="W363" s="583"/>
      <c r="X363" s="879">
        <f>State!X363</f>
        <v>1.5</v>
      </c>
      <c r="Y363" s="744"/>
      <c r="Z363" s="662">
        <f t="shared" si="234"/>
        <v>0</v>
      </c>
      <c r="AA363" s="583">
        <f t="shared" si="235"/>
        <v>0</v>
      </c>
      <c r="AB363" s="523">
        <f t="shared" si="236"/>
        <v>5</v>
      </c>
      <c r="AC363" s="861"/>
      <c r="AD363" s="14" t="b">
        <f t="shared" si="200"/>
        <v>1</v>
      </c>
      <c r="AE363" s="14" t="b">
        <f t="shared" si="198"/>
        <v>1</v>
      </c>
    </row>
    <row r="364" spans="1:31">
      <c r="A364" s="857">
        <f t="shared" si="237"/>
        <v>23.130000000000006</v>
      </c>
      <c r="B364" s="861" t="s">
        <v>296</v>
      </c>
      <c r="C364" s="744">
        <v>40</v>
      </c>
      <c r="D364" s="662">
        <v>20</v>
      </c>
      <c r="E364" s="744">
        <v>40</v>
      </c>
      <c r="F364" s="662">
        <v>20</v>
      </c>
      <c r="G364" s="625">
        <f t="shared" ref="G364:G400" si="241">C364/E364</f>
        <v>1</v>
      </c>
      <c r="H364" s="625">
        <f t="shared" si="238"/>
        <v>1</v>
      </c>
      <c r="I364" s="863"/>
      <c r="J364" s="862"/>
      <c r="K364" s="861">
        <f t="shared" si="229"/>
        <v>0</v>
      </c>
      <c r="L364" s="662">
        <f t="shared" si="240"/>
        <v>0</v>
      </c>
      <c r="M364" s="861"/>
      <c r="N364" s="861"/>
      <c r="O364" s="864">
        <f>State!O364</f>
        <v>0.5</v>
      </c>
      <c r="P364" s="744"/>
      <c r="Q364" s="662"/>
      <c r="R364" s="583">
        <f t="shared" si="232"/>
        <v>0</v>
      </c>
      <c r="S364" s="523">
        <f t="shared" si="233"/>
        <v>0</v>
      </c>
      <c r="T364" s="879"/>
      <c r="U364" s="744"/>
      <c r="V364" s="662"/>
      <c r="W364" s="583"/>
      <c r="X364" s="879">
        <f>State!X364</f>
        <v>0.5</v>
      </c>
      <c r="Y364" s="744"/>
      <c r="Z364" s="662"/>
      <c r="AA364" s="583">
        <f t="shared" si="235"/>
        <v>0</v>
      </c>
      <c r="AB364" s="523">
        <f t="shared" si="236"/>
        <v>0</v>
      </c>
      <c r="AC364" s="861"/>
      <c r="AD364" s="14" t="b">
        <f t="shared" si="200"/>
        <v>1</v>
      </c>
      <c r="AE364" s="14" t="b">
        <f t="shared" si="198"/>
        <v>1</v>
      </c>
    </row>
    <row r="365" spans="1:31">
      <c r="A365" s="857">
        <f t="shared" si="237"/>
        <v>23.140000000000008</v>
      </c>
      <c r="B365" s="861" t="s">
        <v>122</v>
      </c>
      <c r="C365" s="744">
        <v>0</v>
      </c>
      <c r="D365" s="662">
        <v>0</v>
      </c>
      <c r="E365" s="744">
        <v>0</v>
      </c>
      <c r="F365" s="662">
        <v>0</v>
      </c>
      <c r="G365" s="625"/>
      <c r="H365" s="625"/>
      <c r="I365" s="863"/>
      <c r="J365" s="862"/>
      <c r="K365" s="861">
        <f t="shared" si="229"/>
        <v>0</v>
      </c>
      <c r="L365" s="662">
        <f t="shared" si="240"/>
        <v>0</v>
      </c>
      <c r="M365" s="861"/>
      <c r="N365" s="861"/>
      <c r="O365" s="864">
        <f>State!O365</f>
        <v>0.02</v>
      </c>
      <c r="P365" s="744"/>
      <c r="Q365" s="662"/>
      <c r="R365" s="583">
        <f t="shared" si="232"/>
        <v>0</v>
      </c>
      <c r="S365" s="523">
        <f t="shared" si="233"/>
        <v>0</v>
      </c>
      <c r="T365" s="879"/>
      <c r="U365" s="744"/>
      <c r="V365" s="662"/>
      <c r="W365" s="583"/>
      <c r="X365" s="879">
        <f>State!X365</f>
        <v>0.02</v>
      </c>
      <c r="Y365" s="744"/>
      <c r="Z365" s="662"/>
      <c r="AA365" s="583">
        <f t="shared" si="235"/>
        <v>0</v>
      </c>
      <c r="AB365" s="523">
        <f t="shared" si="236"/>
        <v>0</v>
      </c>
      <c r="AC365" s="861"/>
      <c r="AD365" s="14" t="b">
        <f t="shared" si="200"/>
        <v>1</v>
      </c>
      <c r="AE365" s="14" t="b">
        <f t="shared" si="198"/>
        <v>1</v>
      </c>
    </row>
    <row r="366" spans="1:31">
      <c r="A366" s="857">
        <f t="shared" si="237"/>
        <v>23.150000000000009</v>
      </c>
      <c r="B366" s="866" t="s">
        <v>123</v>
      </c>
      <c r="C366" s="915">
        <v>0</v>
      </c>
      <c r="D366" s="916">
        <v>0</v>
      </c>
      <c r="E366" s="915">
        <v>0</v>
      </c>
      <c r="F366" s="916">
        <v>0</v>
      </c>
      <c r="G366" s="625"/>
      <c r="H366" s="625"/>
      <c r="I366" s="863"/>
      <c r="J366" s="862"/>
      <c r="K366" s="861">
        <f t="shared" si="229"/>
        <v>0</v>
      </c>
      <c r="L366" s="662">
        <f t="shared" si="240"/>
        <v>0</v>
      </c>
      <c r="M366" s="866"/>
      <c r="N366" s="866"/>
      <c r="O366" s="864">
        <f>State!O366</f>
        <v>0.5</v>
      </c>
      <c r="P366" s="915">
        <v>20</v>
      </c>
      <c r="Q366" s="662">
        <f>O366*P366</f>
        <v>10</v>
      </c>
      <c r="R366" s="583">
        <f t="shared" si="232"/>
        <v>20</v>
      </c>
      <c r="S366" s="523">
        <f t="shared" si="233"/>
        <v>10</v>
      </c>
      <c r="T366" s="879"/>
      <c r="U366" s="915"/>
      <c r="V366" s="662"/>
      <c r="W366" s="583"/>
      <c r="X366" s="879">
        <f>State!X366</f>
        <v>0.5</v>
      </c>
      <c r="Y366" s="915">
        <v>0</v>
      </c>
      <c r="Z366" s="662">
        <f>X366*Y366</f>
        <v>0</v>
      </c>
      <c r="AA366" s="583">
        <f t="shared" si="235"/>
        <v>0</v>
      </c>
      <c r="AB366" s="523">
        <f t="shared" si="236"/>
        <v>0</v>
      </c>
      <c r="AC366" s="866"/>
      <c r="AD366" s="14" t="b">
        <f t="shared" si="200"/>
        <v>1</v>
      </c>
      <c r="AE366" s="14" t="b">
        <f t="shared" si="198"/>
        <v>1</v>
      </c>
    </row>
    <row r="367" spans="1:31">
      <c r="A367" s="857">
        <f t="shared" si="237"/>
        <v>23.160000000000011</v>
      </c>
      <c r="B367" s="899" t="s">
        <v>124</v>
      </c>
      <c r="C367" s="903">
        <v>0</v>
      </c>
      <c r="D367" s="904">
        <v>0</v>
      </c>
      <c r="E367" s="903">
        <v>0</v>
      </c>
      <c r="F367" s="904">
        <v>0</v>
      </c>
      <c r="G367" s="625"/>
      <c r="H367" s="625"/>
      <c r="I367" s="863"/>
      <c r="J367" s="862"/>
      <c r="K367" s="861">
        <f t="shared" si="229"/>
        <v>0</v>
      </c>
      <c r="L367" s="662">
        <f t="shared" si="240"/>
        <v>0</v>
      </c>
      <c r="M367" s="899"/>
      <c r="N367" s="899"/>
      <c r="O367" s="864">
        <f>State!O367</f>
        <v>0</v>
      </c>
      <c r="P367" s="903"/>
      <c r="Q367" s="662">
        <f t="shared" si="231"/>
        <v>0</v>
      </c>
      <c r="R367" s="583">
        <f t="shared" si="232"/>
        <v>0</v>
      </c>
      <c r="S367" s="523">
        <f t="shared" si="233"/>
        <v>0</v>
      </c>
      <c r="T367" s="879"/>
      <c r="U367" s="903"/>
      <c r="V367" s="662"/>
      <c r="W367" s="583"/>
      <c r="X367" s="879">
        <f>State!X367</f>
        <v>0</v>
      </c>
      <c r="Y367" s="903"/>
      <c r="Z367" s="662">
        <f t="shared" ref="Z367:Z371" si="242">Y367*X367</f>
        <v>0</v>
      </c>
      <c r="AA367" s="583">
        <f t="shared" si="235"/>
        <v>0</v>
      </c>
      <c r="AB367" s="523">
        <f t="shared" si="236"/>
        <v>0</v>
      </c>
      <c r="AC367" s="899"/>
      <c r="AD367" s="14" t="b">
        <f t="shared" si="200"/>
        <v>1</v>
      </c>
      <c r="AE367" s="14" t="b">
        <f t="shared" si="198"/>
        <v>1</v>
      </c>
    </row>
    <row r="368" spans="1:31" ht="31.5">
      <c r="A368" s="857">
        <f t="shared" si="237"/>
        <v>23.170000000000012</v>
      </c>
      <c r="B368" s="899" t="s">
        <v>125</v>
      </c>
      <c r="C368" s="903">
        <v>0</v>
      </c>
      <c r="D368" s="904">
        <v>0</v>
      </c>
      <c r="E368" s="903">
        <v>0</v>
      </c>
      <c r="F368" s="904">
        <v>0</v>
      </c>
      <c r="G368" s="625"/>
      <c r="H368" s="625"/>
      <c r="I368" s="863"/>
      <c r="J368" s="862"/>
      <c r="K368" s="861">
        <f t="shared" si="229"/>
        <v>0</v>
      </c>
      <c r="L368" s="662">
        <f t="shared" si="240"/>
        <v>0</v>
      </c>
      <c r="M368" s="899"/>
      <c r="N368" s="899"/>
      <c r="O368" s="864">
        <f>State!O368</f>
        <v>0</v>
      </c>
      <c r="P368" s="903"/>
      <c r="Q368" s="662">
        <f t="shared" si="231"/>
        <v>0</v>
      </c>
      <c r="R368" s="583">
        <f t="shared" si="232"/>
        <v>0</v>
      </c>
      <c r="S368" s="523">
        <f t="shared" si="233"/>
        <v>0</v>
      </c>
      <c r="T368" s="879"/>
      <c r="U368" s="903"/>
      <c r="V368" s="662"/>
      <c r="W368" s="583"/>
      <c r="X368" s="879">
        <f>State!X368</f>
        <v>0</v>
      </c>
      <c r="Y368" s="903"/>
      <c r="Z368" s="662">
        <f t="shared" si="242"/>
        <v>0</v>
      </c>
      <c r="AA368" s="583">
        <f t="shared" si="235"/>
        <v>0</v>
      </c>
      <c r="AB368" s="523">
        <f t="shared" si="236"/>
        <v>0</v>
      </c>
      <c r="AC368" s="899"/>
      <c r="AD368" s="14" t="b">
        <f t="shared" si="200"/>
        <v>1</v>
      </c>
      <c r="AE368" s="14" t="b">
        <f t="shared" si="198"/>
        <v>1</v>
      </c>
    </row>
    <row r="369" spans="1:31">
      <c r="A369" s="857">
        <f t="shared" si="237"/>
        <v>23.180000000000014</v>
      </c>
      <c r="B369" s="899" t="s">
        <v>126</v>
      </c>
      <c r="C369" s="903">
        <v>0</v>
      </c>
      <c r="D369" s="904">
        <v>0</v>
      </c>
      <c r="E369" s="903">
        <v>0</v>
      </c>
      <c r="F369" s="904">
        <v>0</v>
      </c>
      <c r="G369" s="625"/>
      <c r="H369" s="625"/>
      <c r="I369" s="863"/>
      <c r="J369" s="862"/>
      <c r="K369" s="861">
        <f t="shared" si="229"/>
        <v>0</v>
      </c>
      <c r="L369" s="662">
        <f t="shared" si="240"/>
        <v>0</v>
      </c>
      <c r="M369" s="899"/>
      <c r="N369" s="899"/>
      <c r="O369" s="864">
        <f>State!O369</f>
        <v>5</v>
      </c>
      <c r="P369" s="903"/>
      <c r="Q369" s="662">
        <f t="shared" si="231"/>
        <v>0</v>
      </c>
      <c r="R369" s="583">
        <f t="shared" si="232"/>
        <v>0</v>
      </c>
      <c r="S369" s="523">
        <f t="shared" si="233"/>
        <v>0</v>
      </c>
      <c r="T369" s="879"/>
      <c r="U369" s="903"/>
      <c r="V369" s="662"/>
      <c r="W369" s="583"/>
      <c r="X369" s="879">
        <f>State!X369</f>
        <v>5</v>
      </c>
      <c r="Y369" s="903"/>
      <c r="Z369" s="662">
        <f t="shared" si="242"/>
        <v>0</v>
      </c>
      <c r="AA369" s="583">
        <f t="shared" si="235"/>
        <v>0</v>
      </c>
      <c r="AB369" s="523">
        <f t="shared" si="236"/>
        <v>0</v>
      </c>
      <c r="AC369" s="899"/>
      <c r="AD369" s="14" t="b">
        <f t="shared" si="200"/>
        <v>1</v>
      </c>
      <c r="AE369" s="14" t="b">
        <f t="shared" si="198"/>
        <v>1</v>
      </c>
    </row>
    <row r="370" spans="1:31">
      <c r="A370" s="857">
        <f t="shared" si="237"/>
        <v>23.190000000000015</v>
      </c>
      <c r="B370" s="866" t="s">
        <v>127</v>
      </c>
      <c r="C370" s="915">
        <v>0</v>
      </c>
      <c r="D370" s="916">
        <v>0</v>
      </c>
      <c r="E370" s="915">
        <v>0</v>
      </c>
      <c r="F370" s="916">
        <v>0</v>
      </c>
      <c r="G370" s="625"/>
      <c r="H370" s="625"/>
      <c r="I370" s="863"/>
      <c r="J370" s="862"/>
      <c r="K370" s="861">
        <f t="shared" si="229"/>
        <v>0</v>
      </c>
      <c r="L370" s="662">
        <f t="shared" si="240"/>
        <v>0</v>
      </c>
      <c r="M370" s="866"/>
      <c r="N370" s="866"/>
      <c r="O370" s="864">
        <f>State!O370</f>
        <v>0.75</v>
      </c>
      <c r="P370" s="915"/>
      <c r="Q370" s="662">
        <f t="shared" si="231"/>
        <v>0</v>
      </c>
      <c r="R370" s="583">
        <f t="shared" si="232"/>
        <v>0</v>
      </c>
      <c r="S370" s="523">
        <f t="shared" si="233"/>
        <v>0</v>
      </c>
      <c r="T370" s="879"/>
      <c r="U370" s="915"/>
      <c r="V370" s="662"/>
      <c r="W370" s="583"/>
      <c r="X370" s="879">
        <f>State!X370</f>
        <v>0.75</v>
      </c>
      <c r="Y370" s="915"/>
      <c r="Z370" s="662">
        <f t="shared" si="242"/>
        <v>0</v>
      </c>
      <c r="AA370" s="583">
        <f t="shared" si="235"/>
        <v>0</v>
      </c>
      <c r="AB370" s="523">
        <f t="shared" si="236"/>
        <v>0</v>
      </c>
      <c r="AC370" s="866"/>
      <c r="AD370" s="14" t="b">
        <f t="shared" si="200"/>
        <v>1</v>
      </c>
      <c r="AE370" s="14" t="b">
        <f t="shared" si="198"/>
        <v>1</v>
      </c>
    </row>
    <row r="371" spans="1:31">
      <c r="A371" s="857">
        <f t="shared" si="237"/>
        <v>23.200000000000017</v>
      </c>
      <c r="B371" s="866" t="s">
        <v>128</v>
      </c>
      <c r="C371" s="915">
        <v>0</v>
      </c>
      <c r="D371" s="916">
        <v>0</v>
      </c>
      <c r="E371" s="915">
        <v>0</v>
      </c>
      <c r="F371" s="916">
        <v>0</v>
      </c>
      <c r="G371" s="625"/>
      <c r="H371" s="625"/>
      <c r="I371" s="863"/>
      <c r="J371" s="862"/>
      <c r="K371" s="861">
        <f t="shared" si="229"/>
        <v>0</v>
      </c>
      <c r="L371" s="662">
        <f t="shared" si="240"/>
        <v>0</v>
      </c>
      <c r="M371" s="866"/>
      <c r="N371" s="866"/>
      <c r="O371" s="864">
        <f>State!O371</f>
        <v>0</v>
      </c>
      <c r="P371" s="915"/>
      <c r="Q371" s="662">
        <f t="shared" si="231"/>
        <v>0</v>
      </c>
      <c r="R371" s="583">
        <f t="shared" si="232"/>
        <v>0</v>
      </c>
      <c r="S371" s="523">
        <f t="shared" si="233"/>
        <v>0</v>
      </c>
      <c r="T371" s="879"/>
      <c r="U371" s="915"/>
      <c r="V371" s="662"/>
      <c r="W371" s="583"/>
      <c r="X371" s="879">
        <f>State!X371</f>
        <v>0</v>
      </c>
      <c r="Y371" s="915"/>
      <c r="Z371" s="662">
        <f t="shared" si="242"/>
        <v>0</v>
      </c>
      <c r="AA371" s="583">
        <f t="shared" si="235"/>
        <v>0</v>
      </c>
      <c r="AB371" s="523">
        <f t="shared" si="236"/>
        <v>0</v>
      </c>
      <c r="AC371" s="866"/>
      <c r="AD371" s="14" t="b">
        <f t="shared" si="200"/>
        <v>1</v>
      </c>
      <c r="AE371" s="14" t="b">
        <f t="shared" si="198"/>
        <v>1</v>
      </c>
    </row>
    <row r="372" spans="1:31">
      <c r="A372" s="857">
        <f t="shared" si="237"/>
        <v>23.210000000000019</v>
      </c>
      <c r="B372" s="861" t="s">
        <v>133</v>
      </c>
      <c r="C372" s="915">
        <v>4461</v>
      </c>
      <c r="D372" s="916">
        <v>22.305</v>
      </c>
      <c r="E372" s="915">
        <v>4461</v>
      </c>
      <c r="F372" s="916">
        <v>22.305</v>
      </c>
      <c r="G372" s="625">
        <f t="shared" si="241"/>
        <v>1</v>
      </c>
      <c r="H372" s="625">
        <f t="shared" si="238"/>
        <v>1</v>
      </c>
      <c r="I372" s="863"/>
      <c r="J372" s="862"/>
      <c r="K372" s="861">
        <f t="shared" si="229"/>
        <v>0</v>
      </c>
      <c r="L372" s="662">
        <f t="shared" si="240"/>
        <v>0</v>
      </c>
      <c r="M372" s="866"/>
      <c r="N372" s="866"/>
      <c r="O372" s="864">
        <f>State!O372</f>
        <v>5.0000000000000001E-3</v>
      </c>
      <c r="P372" s="915"/>
      <c r="Q372" s="916">
        <f>O372*P372</f>
        <v>0</v>
      </c>
      <c r="R372" s="583">
        <f t="shared" si="232"/>
        <v>0</v>
      </c>
      <c r="S372" s="523">
        <f t="shared" si="233"/>
        <v>0</v>
      </c>
      <c r="T372" s="879"/>
      <c r="U372" s="915"/>
      <c r="V372" s="916"/>
      <c r="W372" s="583"/>
      <c r="X372" s="879">
        <f>State!X372</f>
        <v>5.0000000000000001E-3</v>
      </c>
      <c r="Y372" s="915"/>
      <c r="Z372" s="916">
        <f>X372*Y372</f>
        <v>0</v>
      </c>
      <c r="AA372" s="583">
        <f t="shared" si="235"/>
        <v>0</v>
      </c>
      <c r="AB372" s="523">
        <f t="shared" si="236"/>
        <v>0</v>
      </c>
      <c r="AC372" s="866"/>
      <c r="AD372" s="14" t="b">
        <f t="shared" si="200"/>
        <v>1</v>
      </c>
      <c r="AE372" s="14" t="b">
        <f t="shared" si="198"/>
        <v>1</v>
      </c>
    </row>
    <row r="373" spans="1:31">
      <c r="A373" s="857">
        <f t="shared" si="237"/>
        <v>23.22000000000002</v>
      </c>
      <c r="B373" s="861" t="s">
        <v>134</v>
      </c>
      <c r="C373" s="915">
        <v>1</v>
      </c>
      <c r="D373" s="916">
        <v>2.85</v>
      </c>
      <c r="E373" s="915">
        <v>1</v>
      </c>
      <c r="F373" s="916">
        <v>2.85</v>
      </c>
      <c r="G373" s="625">
        <f t="shared" si="241"/>
        <v>1</v>
      </c>
      <c r="H373" s="625">
        <f t="shared" si="238"/>
        <v>1</v>
      </c>
      <c r="I373" s="863"/>
      <c r="J373" s="862"/>
      <c r="K373" s="861">
        <f t="shared" si="229"/>
        <v>0</v>
      </c>
      <c r="L373" s="662">
        <f t="shared" si="240"/>
        <v>0</v>
      </c>
      <c r="M373" s="866"/>
      <c r="N373" s="866"/>
      <c r="O373" s="864">
        <f>State!O373</f>
        <v>0</v>
      </c>
      <c r="P373" s="915">
        <v>0</v>
      </c>
      <c r="Q373" s="916">
        <v>0</v>
      </c>
      <c r="R373" s="583">
        <f t="shared" si="232"/>
        <v>0</v>
      </c>
      <c r="S373" s="523">
        <f t="shared" si="233"/>
        <v>0</v>
      </c>
      <c r="T373" s="879"/>
      <c r="U373" s="915"/>
      <c r="V373" s="916"/>
      <c r="W373" s="583"/>
      <c r="X373" s="879">
        <f>State!X373</f>
        <v>0</v>
      </c>
      <c r="Y373" s="915">
        <v>0</v>
      </c>
      <c r="Z373" s="916">
        <v>0</v>
      </c>
      <c r="AA373" s="583">
        <f t="shared" si="235"/>
        <v>0</v>
      </c>
      <c r="AB373" s="523">
        <f t="shared" si="236"/>
        <v>0</v>
      </c>
      <c r="AC373" s="866"/>
      <c r="AD373" s="1182" t="b">
        <f t="shared" si="200"/>
        <v>1</v>
      </c>
      <c r="AE373" s="14" t="b">
        <f t="shared" si="198"/>
        <v>1</v>
      </c>
    </row>
    <row r="374" spans="1:31">
      <c r="A374" s="857">
        <f t="shared" si="237"/>
        <v>23.230000000000022</v>
      </c>
      <c r="B374" s="861" t="s">
        <v>135</v>
      </c>
      <c r="C374" s="915">
        <v>0</v>
      </c>
      <c r="D374" s="916">
        <v>0</v>
      </c>
      <c r="E374" s="915">
        <v>0</v>
      </c>
      <c r="F374" s="916">
        <v>0</v>
      </c>
      <c r="G374" s="625"/>
      <c r="H374" s="625"/>
      <c r="I374" s="863"/>
      <c r="J374" s="862"/>
      <c r="K374" s="861">
        <f t="shared" si="229"/>
        <v>0</v>
      </c>
      <c r="L374" s="862">
        <f t="shared" si="230"/>
        <v>0</v>
      </c>
      <c r="M374" s="866"/>
      <c r="N374" s="866"/>
      <c r="O374" s="864">
        <f>State!O374</f>
        <v>0</v>
      </c>
      <c r="P374" s="915">
        <v>0</v>
      </c>
      <c r="Q374" s="916">
        <v>0</v>
      </c>
      <c r="R374" s="583">
        <f t="shared" si="232"/>
        <v>0</v>
      </c>
      <c r="S374" s="523">
        <f t="shared" si="233"/>
        <v>0</v>
      </c>
      <c r="T374" s="879"/>
      <c r="U374" s="915"/>
      <c r="V374" s="916"/>
      <c r="W374" s="583"/>
      <c r="X374" s="879">
        <f>State!X374</f>
        <v>0</v>
      </c>
      <c r="Y374" s="915">
        <v>0</v>
      </c>
      <c r="Z374" s="916">
        <v>0</v>
      </c>
      <c r="AA374" s="583">
        <f t="shared" si="235"/>
        <v>0</v>
      </c>
      <c r="AB374" s="523">
        <f t="shared" si="236"/>
        <v>0</v>
      </c>
      <c r="AC374" s="866"/>
      <c r="AD374" s="1182" t="b">
        <f t="shared" si="200"/>
        <v>1</v>
      </c>
      <c r="AE374" s="14" t="b">
        <f t="shared" si="198"/>
        <v>1</v>
      </c>
    </row>
    <row r="375" spans="1:31" ht="31.5">
      <c r="A375" s="857">
        <v>23.24</v>
      </c>
      <c r="B375" s="871" t="s">
        <v>129</v>
      </c>
      <c r="C375" s="912">
        <v>0</v>
      </c>
      <c r="D375" s="913">
        <v>0</v>
      </c>
      <c r="E375" s="912">
        <v>0</v>
      </c>
      <c r="F375" s="913">
        <v>0</v>
      </c>
      <c r="G375" s="625"/>
      <c r="H375" s="625"/>
      <c r="I375" s="863"/>
      <c r="J375" s="862"/>
      <c r="K375" s="861">
        <f t="shared" si="229"/>
        <v>0</v>
      </c>
      <c r="L375" s="862">
        <f t="shared" si="230"/>
        <v>0</v>
      </c>
      <c r="M375" s="871"/>
      <c r="N375" s="871"/>
      <c r="O375" s="864">
        <f>State!O375</f>
        <v>0</v>
      </c>
      <c r="P375" s="871"/>
      <c r="Q375" s="862">
        <f t="shared" si="231"/>
        <v>0</v>
      </c>
      <c r="R375" s="583">
        <f t="shared" si="232"/>
        <v>0</v>
      </c>
      <c r="S375" s="523">
        <f t="shared" si="233"/>
        <v>0</v>
      </c>
      <c r="T375" s="879"/>
      <c r="U375" s="871"/>
      <c r="V375" s="862"/>
      <c r="W375" s="583"/>
      <c r="X375" s="879">
        <f>State!X375</f>
        <v>0</v>
      </c>
      <c r="Y375" s="871"/>
      <c r="Z375" s="862">
        <f t="shared" ref="Z375:Z379" si="243">Y375*X375</f>
        <v>0</v>
      </c>
      <c r="AA375" s="583">
        <f t="shared" si="235"/>
        <v>0</v>
      </c>
      <c r="AB375" s="523">
        <f t="shared" si="236"/>
        <v>0</v>
      </c>
      <c r="AC375" s="871"/>
      <c r="AD375" s="14" t="b">
        <f t="shared" si="200"/>
        <v>1</v>
      </c>
      <c r="AE375" s="14" t="b">
        <f t="shared" si="198"/>
        <v>1</v>
      </c>
    </row>
    <row r="376" spans="1:31" ht="31.5">
      <c r="A376" s="857"/>
      <c r="B376" s="866" t="s">
        <v>130</v>
      </c>
      <c r="C376" s="915">
        <v>0</v>
      </c>
      <c r="D376" s="916">
        <v>0</v>
      </c>
      <c r="E376" s="915">
        <v>0</v>
      </c>
      <c r="F376" s="916">
        <v>0</v>
      </c>
      <c r="G376" s="625"/>
      <c r="H376" s="625"/>
      <c r="I376" s="863"/>
      <c r="J376" s="862"/>
      <c r="K376" s="861">
        <f t="shared" si="229"/>
        <v>0</v>
      </c>
      <c r="L376" s="862">
        <f t="shared" si="230"/>
        <v>0</v>
      </c>
      <c r="M376" s="866"/>
      <c r="N376" s="866"/>
      <c r="O376" s="864">
        <f>State!O376</f>
        <v>0</v>
      </c>
      <c r="P376" s="866"/>
      <c r="Q376" s="862">
        <f t="shared" si="231"/>
        <v>0</v>
      </c>
      <c r="R376" s="583">
        <f t="shared" si="232"/>
        <v>0</v>
      </c>
      <c r="S376" s="523">
        <f t="shared" si="233"/>
        <v>0</v>
      </c>
      <c r="T376" s="879"/>
      <c r="U376" s="866"/>
      <c r="V376" s="862"/>
      <c r="W376" s="583"/>
      <c r="X376" s="879">
        <f>State!X376</f>
        <v>0</v>
      </c>
      <c r="Y376" s="866"/>
      <c r="Z376" s="862">
        <f t="shared" si="243"/>
        <v>0</v>
      </c>
      <c r="AA376" s="583">
        <f t="shared" si="235"/>
        <v>0</v>
      </c>
      <c r="AB376" s="523">
        <f t="shared" si="236"/>
        <v>0</v>
      </c>
      <c r="AC376" s="866"/>
      <c r="AD376" s="14" t="b">
        <f t="shared" si="200"/>
        <v>1</v>
      </c>
      <c r="AE376" s="14" t="b">
        <f t="shared" si="198"/>
        <v>1</v>
      </c>
    </row>
    <row r="377" spans="1:31">
      <c r="A377" s="857"/>
      <c r="B377" s="866" t="s">
        <v>131</v>
      </c>
      <c r="C377" s="915">
        <v>0</v>
      </c>
      <c r="D377" s="916">
        <v>0</v>
      </c>
      <c r="E377" s="915">
        <v>0</v>
      </c>
      <c r="F377" s="916">
        <v>0</v>
      </c>
      <c r="G377" s="625"/>
      <c r="H377" s="625"/>
      <c r="I377" s="863"/>
      <c r="J377" s="862"/>
      <c r="K377" s="861">
        <f t="shared" si="229"/>
        <v>0</v>
      </c>
      <c r="L377" s="862">
        <f t="shared" si="230"/>
        <v>0</v>
      </c>
      <c r="M377" s="866"/>
      <c r="N377" s="866"/>
      <c r="O377" s="864">
        <f>State!O377</f>
        <v>0</v>
      </c>
      <c r="P377" s="866"/>
      <c r="Q377" s="862">
        <f t="shared" si="231"/>
        <v>0</v>
      </c>
      <c r="R377" s="583">
        <f t="shared" si="232"/>
        <v>0</v>
      </c>
      <c r="S377" s="523">
        <f t="shared" si="233"/>
        <v>0</v>
      </c>
      <c r="T377" s="879"/>
      <c r="U377" s="866"/>
      <c r="V377" s="862"/>
      <c r="W377" s="583"/>
      <c r="X377" s="879">
        <f>State!X377</f>
        <v>0</v>
      </c>
      <c r="Y377" s="866"/>
      <c r="Z377" s="862">
        <f t="shared" si="243"/>
        <v>0</v>
      </c>
      <c r="AA377" s="583">
        <f t="shared" si="235"/>
        <v>0</v>
      </c>
      <c r="AB377" s="523">
        <f t="shared" si="236"/>
        <v>0</v>
      </c>
      <c r="AC377" s="866"/>
      <c r="AD377" s="14" t="b">
        <f t="shared" si="200"/>
        <v>1</v>
      </c>
      <c r="AE377" s="14" t="b">
        <f t="shared" si="198"/>
        <v>1</v>
      </c>
    </row>
    <row r="378" spans="1:31">
      <c r="A378" s="857"/>
      <c r="B378" s="866" t="s">
        <v>132</v>
      </c>
      <c r="C378" s="915">
        <v>0</v>
      </c>
      <c r="D378" s="916">
        <v>0</v>
      </c>
      <c r="E378" s="915">
        <v>0</v>
      </c>
      <c r="F378" s="916">
        <v>0</v>
      </c>
      <c r="G378" s="625"/>
      <c r="H378" s="625"/>
      <c r="I378" s="863"/>
      <c r="J378" s="862"/>
      <c r="K378" s="861">
        <f t="shared" si="229"/>
        <v>0</v>
      </c>
      <c r="L378" s="862">
        <f t="shared" si="230"/>
        <v>0</v>
      </c>
      <c r="M378" s="866"/>
      <c r="N378" s="866"/>
      <c r="O378" s="864">
        <f>State!O378</f>
        <v>0</v>
      </c>
      <c r="P378" s="866"/>
      <c r="Q378" s="862">
        <f t="shared" si="231"/>
        <v>0</v>
      </c>
      <c r="R378" s="583">
        <f t="shared" si="232"/>
        <v>0</v>
      </c>
      <c r="S378" s="523">
        <f t="shared" si="233"/>
        <v>0</v>
      </c>
      <c r="T378" s="879"/>
      <c r="U378" s="866"/>
      <c r="V378" s="862"/>
      <c r="W378" s="583"/>
      <c r="X378" s="879">
        <f>State!X378</f>
        <v>0</v>
      </c>
      <c r="Y378" s="866"/>
      <c r="Z378" s="862">
        <f t="shared" si="243"/>
        <v>0</v>
      </c>
      <c r="AA378" s="583">
        <f t="shared" si="235"/>
        <v>0</v>
      </c>
      <c r="AB378" s="523">
        <f t="shared" si="236"/>
        <v>0</v>
      </c>
      <c r="AC378" s="866"/>
      <c r="AD378" s="14" t="b">
        <f t="shared" si="200"/>
        <v>1</v>
      </c>
      <c r="AE378" s="14" t="b">
        <f t="shared" si="198"/>
        <v>1</v>
      </c>
    </row>
    <row r="379" spans="1:31">
      <c r="A379" s="857"/>
      <c r="B379" s="866" t="s">
        <v>301</v>
      </c>
      <c r="C379" s="915">
        <v>0</v>
      </c>
      <c r="D379" s="916">
        <v>0</v>
      </c>
      <c r="E379" s="915">
        <v>0</v>
      </c>
      <c r="F379" s="916">
        <v>0</v>
      </c>
      <c r="G379" s="625"/>
      <c r="H379" s="625"/>
      <c r="I379" s="863"/>
      <c r="J379" s="862"/>
      <c r="K379" s="861">
        <f t="shared" si="229"/>
        <v>0</v>
      </c>
      <c r="L379" s="862">
        <f t="shared" si="230"/>
        <v>0</v>
      </c>
      <c r="M379" s="866"/>
      <c r="N379" s="866"/>
      <c r="O379" s="864">
        <f>State!O379</f>
        <v>0</v>
      </c>
      <c r="P379" s="866"/>
      <c r="Q379" s="862">
        <f t="shared" si="231"/>
        <v>0</v>
      </c>
      <c r="R379" s="583">
        <f t="shared" si="232"/>
        <v>0</v>
      </c>
      <c r="S379" s="523">
        <f t="shared" si="233"/>
        <v>0</v>
      </c>
      <c r="T379" s="879"/>
      <c r="U379" s="866"/>
      <c r="V379" s="862"/>
      <c r="W379" s="583"/>
      <c r="X379" s="879">
        <f>State!X379</f>
        <v>0</v>
      </c>
      <c r="Y379" s="866"/>
      <c r="Z379" s="862">
        <f t="shared" si="243"/>
        <v>0</v>
      </c>
      <c r="AA379" s="583">
        <f t="shared" si="235"/>
        <v>0</v>
      </c>
      <c r="AB379" s="523">
        <f t="shared" si="236"/>
        <v>0</v>
      </c>
      <c r="AC379" s="866"/>
      <c r="AD379" s="14" t="b">
        <f t="shared" si="200"/>
        <v>1</v>
      </c>
      <c r="AE379" s="14" t="b">
        <f t="shared" si="198"/>
        <v>1</v>
      </c>
    </row>
    <row r="380" spans="1:31" ht="31.5">
      <c r="A380" s="857">
        <f>+A375+0.01</f>
        <v>23.25</v>
      </c>
      <c r="B380" s="866" t="s">
        <v>313</v>
      </c>
      <c r="C380" s="915">
        <v>0</v>
      </c>
      <c r="D380" s="916">
        <v>0</v>
      </c>
      <c r="E380" s="915">
        <v>0</v>
      </c>
      <c r="F380" s="916">
        <v>0</v>
      </c>
      <c r="G380" s="625"/>
      <c r="H380" s="625"/>
      <c r="I380" s="863"/>
      <c r="J380" s="862"/>
      <c r="K380" s="861">
        <f t="shared" si="229"/>
        <v>0</v>
      </c>
      <c r="L380" s="862">
        <f t="shared" si="230"/>
        <v>0</v>
      </c>
      <c r="M380" s="866"/>
      <c r="N380" s="866"/>
      <c r="O380" s="864">
        <f>State!O380</f>
        <v>26.99</v>
      </c>
      <c r="P380" s="866"/>
      <c r="Q380" s="862">
        <f t="shared" si="231"/>
        <v>0</v>
      </c>
      <c r="R380" s="583">
        <f t="shared" si="232"/>
        <v>0</v>
      </c>
      <c r="S380" s="523">
        <f t="shared" si="233"/>
        <v>0</v>
      </c>
      <c r="T380" s="879"/>
      <c r="U380" s="866"/>
      <c r="V380" s="862"/>
      <c r="W380" s="583"/>
      <c r="X380" s="879">
        <f>State!X380</f>
        <v>26.99</v>
      </c>
      <c r="Y380" s="866">
        <v>0</v>
      </c>
      <c r="Z380" s="862">
        <v>0</v>
      </c>
      <c r="AA380" s="583">
        <f t="shared" si="235"/>
        <v>0</v>
      </c>
      <c r="AB380" s="523">
        <f t="shared" si="236"/>
        <v>0</v>
      </c>
      <c r="AC380" s="866"/>
      <c r="AD380" s="14" t="b">
        <f t="shared" si="200"/>
        <v>1</v>
      </c>
      <c r="AE380" s="14" t="b">
        <f t="shared" si="198"/>
        <v>1</v>
      </c>
    </row>
    <row r="381" spans="1:31" s="227" customFormat="1">
      <c r="A381" s="1071"/>
      <c r="B381" s="1043" t="s">
        <v>16</v>
      </c>
      <c r="C381" s="1043">
        <f>SUM(C352:C380)</f>
        <v>4502</v>
      </c>
      <c r="D381" s="1043">
        <f>SUM(D352:D380)</f>
        <v>170.48</v>
      </c>
      <c r="E381" s="1043">
        <f>SUM(E352:E380)</f>
        <v>4502</v>
      </c>
      <c r="F381" s="1043">
        <f>SUM(F352:F380)</f>
        <v>120.47999999999999</v>
      </c>
      <c r="G381" s="1103">
        <f t="shared" si="241"/>
        <v>1</v>
      </c>
      <c r="H381" s="1104">
        <f>F381/D381</f>
        <v>0.70671046457062414</v>
      </c>
      <c r="I381" s="1043"/>
      <c r="J381" s="1044"/>
      <c r="K381" s="1043">
        <f>SUM(K357:K380)</f>
        <v>0</v>
      </c>
      <c r="L381" s="1044">
        <f>SUM(L352:L380)</f>
        <v>50</v>
      </c>
      <c r="M381" s="1043"/>
      <c r="N381" s="1043"/>
      <c r="O381" s="1072">
        <f>State!O381</f>
        <v>0</v>
      </c>
      <c r="P381" s="1043">
        <f>SUM(P352:P380)</f>
        <v>22</v>
      </c>
      <c r="Q381" s="1044">
        <f>SUM(Q352:Q380)</f>
        <v>16</v>
      </c>
      <c r="R381" s="1043">
        <f>SUM(R352:R380)</f>
        <v>22</v>
      </c>
      <c r="S381" s="1044">
        <f>SUM(S352:S380)</f>
        <v>66</v>
      </c>
      <c r="T381" s="1073"/>
      <c r="U381" s="1043"/>
      <c r="V381" s="1044"/>
      <c r="W381" s="1002"/>
      <c r="X381" s="1073">
        <f>State!X381</f>
        <v>0</v>
      </c>
      <c r="Y381" s="1043">
        <f>SUM(Y352:Y380)</f>
        <v>2</v>
      </c>
      <c r="Z381" s="1044">
        <f>SUM(Z352:Z380)</f>
        <v>6</v>
      </c>
      <c r="AA381" s="1043">
        <f>SUM(AA352:AA380)</f>
        <v>2</v>
      </c>
      <c r="AB381" s="1044">
        <f>SUM(AB352:AB380)</f>
        <v>56</v>
      </c>
      <c r="AC381" s="1043"/>
      <c r="AD381" s="14"/>
      <c r="AE381" s="14" t="b">
        <f t="shared" si="198"/>
        <v>0</v>
      </c>
    </row>
    <row r="382" spans="1:31">
      <c r="A382" s="852" t="s">
        <v>136</v>
      </c>
      <c r="B382" s="858" t="s">
        <v>137</v>
      </c>
      <c r="C382" s="858">
        <v>0</v>
      </c>
      <c r="D382" s="859">
        <v>0</v>
      </c>
      <c r="E382" s="858">
        <v>0</v>
      </c>
      <c r="F382" s="859">
        <v>0</v>
      </c>
      <c r="G382" s="625"/>
      <c r="H382" s="625"/>
      <c r="I382" s="863"/>
      <c r="J382" s="862"/>
      <c r="K382" s="858"/>
      <c r="L382" s="859"/>
      <c r="M382" s="858"/>
      <c r="N382" s="858"/>
      <c r="O382" s="864">
        <f>State!O382</f>
        <v>0</v>
      </c>
      <c r="P382" s="858"/>
      <c r="Q382" s="859"/>
      <c r="R382" s="583">
        <f t="shared" si="213"/>
        <v>0</v>
      </c>
      <c r="S382" s="523">
        <f t="shared" si="210"/>
        <v>0</v>
      </c>
      <c r="T382" s="879"/>
      <c r="U382" s="858"/>
      <c r="V382" s="859"/>
      <c r="W382" s="583"/>
      <c r="X382" s="879">
        <f>State!X382</f>
        <v>0</v>
      </c>
      <c r="Y382" s="858"/>
      <c r="Z382" s="859"/>
      <c r="AA382" s="583">
        <f t="shared" ref="AA382:AA384" si="244">Y382+T382</f>
        <v>0</v>
      </c>
      <c r="AB382" s="523">
        <f t="shared" ref="AB382:AB393" si="245">Z382+U382</f>
        <v>0</v>
      </c>
      <c r="AC382" s="858"/>
      <c r="AD382" s="14" t="b">
        <f t="shared" si="200"/>
        <v>1</v>
      </c>
      <c r="AE382" s="14" t="b">
        <f t="shared" si="198"/>
        <v>1</v>
      </c>
    </row>
    <row r="383" spans="1:31" ht="21" customHeight="1">
      <c r="A383" s="860">
        <v>24</v>
      </c>
      <c r="B383" s="858" t="s">
        <v>138</v>
      </c>
      <c r="C383" s="858">
        <v>0</v>
      </c>
      <c r="D383" s="859">
        <v>0</v>
      </c>
      <c r="E383" s="858">
        <v>0</v>
      </c>
      <c r="F383" s="859">
        <v>0</v>
      </c>
      <c r="G383" s="625"/>
      <c r="H383" s="625"/>
      <c r="I383" s="863"/>
      <c r="J383" s="862"/>
      <c r="K383" s="858"/>
      <c r="L383" s="859"/>
      <c r="M383" s="858"/>
      <c r="N383" s="858"/>
      <c r="O383" s="864">
        <f>State!O383</f>
        <v>0</v>
      </c>
      <c r="P383" s="858"/>
      <c r="Q383" s="859"/>
      <c r="R383" s="583">
        <f t="shared" si="213"/>
        <v>0</v>
      </c>
      <c r="S383" s="523">
        <f t="shared" si="210"/>
        <v>0</v>
      </c>
      <c r="T383" s="879"/>
      <c r="U383" s="858"/>
      <c r="V383" s="859"/>
      <c r="W383" s="583"/>
      <c r="X383" s="879">
        <f>State!X383</f>
        <v>0</v>
      </c>
      <c r="Y383" s="858"/>
      <c r="Z383" s="859"/>
      <c r="AA383" s="583">
        <f t="shared" si="244"/>
        <v>0</v>
      </c>
      <c r="AB383" s="523">
        <f t="shared" si="245"/>
        <v>0</v>
      </c>
      <c r="AC383" s="858"/>
      <c r="AD383" s="14" t="b">
        <f t="shared" si="200"/>
        <v>1</v>
      </c>
      <c r="AE383" s="14" t="b">
        <f t="shared" si="198"/>
        <v>1</v>
      </c>
    </row>
    <row r="384" spans="1:31" ht="21" customHeight="1">
      <c r="A384" s="857">
        <v>24.01</v>
      </c>
      <c r="B384" s="861" t="s">
        <v>139</v>
      </c>
      <c r="C384" s="744">
        <v>0</v>
      </c>
      <c r="D384" s="662">
        <v>0</v>
      </c>
      <c r="E384" s="744">
        <v>0</v>
      </c>
      <c r="F384" s="662">
        <v>0</v>
      </c>
      <c r="G384" s="625"/>
      <c r="H384" s="625"/>
      <c r="I384" s="863"/>
      <c r="J384" s="862"/>
      <c r="K384" s="861"/>
      <c r="L384" s="862"/>
      <c r="M384" s="861"/>
      <c r="N384" s="861"/>
      <c r="O384" s="864">
        <f>State!O384</f>
        <v>0</v>
      </c>
      <c r="P384" s="861"/>
      <c r="Q384" s="523"/>
      <c r="R384" s="583">
        <f t="shared" si="213"/>
        <v>0</v>
      </c>
      <c r="S384" s="523">
        <f t="shared" si="210"/>
        <v>0</v>
      </c>
      <c r="T384" s="879"/>
      <c r="U384" s="861"/>
      <c r="V384" s="523"/>
      <c r="W384" s="583"/>
      <c r="X384" s="879">
        <f>State!X384</f>
        <v>0</v>
      </c>
      <c r="Y384" s="861"/>
      <c r="Z384" s="523"/>
      <c r="AA384" s="583">
        <f t="shared" si="244"/>
        <v>0</v>
      </c>
      <c r="AB384" s="523">
        <f t="shared" si="245"/>
        <v>0</v>
      </c>
      <c r="AC384" s="861"/>
      <c r="AD384" s="14" t="b">
        <f t="shared" si="200"/>
        <v>1</v>
      </c>
      <c r="AE384" s="14" t="b">
        <f t="shared" si="198"/>
        <v>1</v>
      </c>
    </row>
    <row r="385" spans="1:31">
      <c r="A385" s="857"/>
      <c r="B385" s="861" t="s">
        <v>140</v>
      </c>
      <c r="C385" s="744">
        <v>0</v>
      </c>
      <c r="D385" s="662">
        <v>22</v>
      </c>
      <c r="E385" s="744">
        <v>0</v>
      </c>
      <c r="F385" s="662">
        <f>D385</f>
        <v>22</v>
      </c>
      <c r="G385" s="625"/>
      <c r="H385" s="625">
        <f>F385/D385</f>
        <v>1</v>
      </c>
      <c r="I385" s="863"/>
      <c r="J385" s="862"/>
      <c r="K385" s="861"/>
      <c r="L385" s="862"/>
      <c r="M385" s="861"/>
      <c r="N385" s="861"/>
      <c r="O385" s="864">
        <f>State!O385</f>
        <v>0</v>
      </c>
      <c r="P385" s="861"/>
      <c r="Q385" s="523">
        <v>23</v>
      </c>
      <c r="R385" s="583">
        <f t="shared" ref="R385:R387" si="246">P385</f>
        <v>0</v>
      </c>
      <c r="S385" s="523">
        <f t="shared" si="210"/>
        <v>23</v>
      </c>
      <c r="T385" s="879"/>
      <c r="U385" s="861"/>
      <c r="V385" s="523"/>
      <c r="W385" s="583"/>
      <c r="X385" s="879">
        <f>State!X385</f>
        <v>0</v>
      </c>
      <c r="Y385" s="861"/>
      <c r="Z385" s="523">
        <f>Q385</f>
        <v>23</v>
      </c>
      <c r="AA385" s="583">
        <f t="shared" ref="AA385:AA387" si="247">Y385</f>
        <v>0</v>
      </c>
      <c r="AB385" s="523">
        <f t="shared" si="245"/>
        <v>23</v>
      </c>
      <c r="AC385" s="861"/>
      <c r="AD385" s="1182" t="b">
        <f t="shared" si="200"/>
        <v>0</v>
      </c>
      <c r="AE385" s="14" t="b">
        <f t="shared" si="198"/>
        <v>1</v>
      </c>
    </row>
    <row r="386" spans="1:31">
      <c r="A386" s="857"/>
      <c r="B386" s="866" t="s">
        <v>141</v>
      </c>
      <c r="C386" s="915">
        <v>0</v>
      </c>
      <c r="D386" s="916">
        <v>0</v>
      </c>
      <c r="E386" s="915">
        <v>0</v>
      </c>
      <c r="F386" s="916">
        <v>0</v>
      </c>
      <c r="G386" s="625"/>
      <c r="H386" s="625"/>
      <c r="I386" s="863"/>
      <c r="J386" s="862"/>
      <c r="K386" s="866"/>
      <c r="L386" s="867"/>
      <c r="M386" s="866"/>
      <c r="N386" s="866"/>
      <c r="O386" s="864">
        <f>State!O386</f>
        <v>0</v>
      </c>
      <c r="P386" s="866"/>
      <c r="Q386" s="867"/>
      <c r="R386" s="583">
        <f t="shared" si="246"/>
        <v>0</v>
      </c>
      <c r="S386" s="523">
        <f t="shared" si="210"/>
        <v>0</v>
      </c>
      <c r="T386" s="879"/>
      <c r="U386" s="866"/>
      <c r="V386" s="867"/>
      <c r="W386" s="583"/>
      <c r="X386" s="879">
        <f>State!X386</f>
        <v>0</v>
      </c>
      <c r="Y386" s="866"/>
      <c r="Z386" s="867"/>
      <c r="AA386" s="583">
        <f t="shared" si="247"/>
        <v>0</v>
      </c>
      <c r="AB386" s="523">
        <f t="shared" si="245"/>
        <v>0</v>
      </c>
      <c r="AC386" s="866"/>
      <c r="AD386" s="14" t="b">
        <f t="shared" si="200"/>
        <v>1</v>
      </c>
      <c r="AE386" s="14" t="b">
        <f t="shared" si="198"/>
        <v>1</v>
      </c>
    </row>
    <row r="387" spans="1:31">
      <c r="A387" s="857"/>
      <c r="B387" s="861" t="s">
        <v>142</v>
      </c>
      <c r="C387" s="744">
        <v>0</v>
      </c>
      <c r="D387" s="662">
        <v>0</v>
      </c>
      <c r="E387" s="744">
        <v>0</v>
      </c>
      <c r="F387" s="662">
        <v>0</v>
      </c>
      <c r="G387" s="625"/>
      <c r="H387" s="625"/>
      <c r="I387" s="863"/>
      <c r="J387" s="862"/>
      <c r="K387" s="861"/>
      <c r="L387" s="862"/>
      <c r="M387" s="861"/>
      <c r="N387" s="861"/>
      <c r="O387" s="864">
        <f>State!O387</f>
        <v>0</v>
      </c>
      <c r="P387" s="861"/>
      <c r="Q387" s="523"/>
      <c r="R387" s="583">
        <f t="shared" si="246"/>
        <v>0</v>
      </c>
      <c r="S387" s="523">
        <f t="shared" si="210"/>
        <v>0</v>
      </c>
      <c r="T387" s="879"/>
      <c r="U387" s="861"/>
      <c r="V387" s="523"/>
      <c r="W387" s="583"/>
      <c r="X387" s="879">
        <f>State!X387</f>
        <v>0</v>
      </c>
      <c r="Y387" s="861"/>
      <c r="Z387" s="523"/>
      <c r="AA387" s="583">
        <f t="shared" si="247"/>
        <v>0</v>
      </c>
      <c r="AB387" s="523">
        <f t="shared" si="245"/>
        <v>0</v>
      </c>
      <c r="AC387" s="861"/>
      <c r="AD387" s="14" t="b">
        <f t="shared" si="200"/>
        <v>1</v>
      </c>
      <c r="AE387" s="14" t="b">
        <f t="shared" si="198"/>
        <v>1</v>
      </c>
    </row>
    <row r="388" spans="1:31" s="227" customFormat="1">
      <c r="A388" s="1135"/>
      <c r="B388" s="966" t="s">
        <v>36</v>
      </c>
      <c r="C388" s="966">
        <v>0</v>
      </c>
      <c r="D388" s="967">
        <f>SUM(D385:D387)</f>
        <v>22</v>
      </c>
      <c r="E388" s="966">
        <v>0</v>
      </c>
      <c r="F388" s="967">
        <f>SUM(F385:F387)</f>
        <v>22</v>
      </c>
      <c r="G388" s="1067"/>
      <c r="H388" s="1088">
        <f>F388/D388</f>
        <v>1</v>
      </c>
      <c r="I388" s="966"/>
      <c r="J388" s="967"/>
      <c r="K388" s="966"/>
      <c r="L388" s="967"/>
      <c r="M388" s="966"/>
      <c r="N388" s="966"/>
      <c r="O388" s="1136">
        <f>State!O388</f>
        <v>0</v>
      </c>
      <c r="P388" s="966"/>
      <c r="Q388" s="967">
        <f>SUM(Q385:Q387)</f>
        <v>23</v>
      </c>
      <c r="R388" s="1063">
        <f t="shared" si="213"/>
        <v>0</v>
      </c>
      <c r="S388" s="967">
        <f>SUM(S385:S387)</f>
        <v>23</v>
      </c>
      <c r="T388" s="1137"/>
      <c r="U388" s="966"/>
      <c r="V388" s="1064"/>
      <c r="W388" s="1063"/>
      <c r="X388" s="1137">
        <f>State!X388</f>
        <v>0</v>
      </c>
      <c r="Y388" s="966"/>
      <c r="Z388" s="967">
        <f>SUM(Z385:Z387)</f>
        <v>23</v>
      </c>
      <c r="AA388" s="1063">
        <f t="shared" ref="AA388:AA390" si="248">Y388+T388</f>
        <v>0</v>
      </c>
      <c r="AB388" s="967">
        <f>SUM(AB385:AB387)</f>
        <v>23</v>
      </c>
      <c r="AC388" s="966"/>
      <c r="AD388" s="14"/>
      <c r="AE388" s="14" t="b">
        <f t="shared" si="198"/>
        <v>1</v>
      </c>
    </row>
    <row r="389" spans="1:31" ht="47.25">
      <c r="A389" s="857">
        <v>24.02</v>
      </c>
      <c r="B389" s="861" t="s">
        <v>143</v>
      </c>
      <c r="C389" s="744">
        <v>0</v>
      </c>
      <c r="D389" s="662">
        <v>0</v>
      </c>
      <c r="E389" s="744">
        <v>0</v>
      </c>
      <c r="F389" s="662">
        <v>0</v>
      </c>
      <c r="G389" s="625"/>
      <c r="H389" s="625"/>
      <c r="I389" s="863"/>
      <c r="J389" s="862"/>
      <c r="K389" s="861"/>
      <c r="L389" s="862"/>
      <c r="M389" s="861"/>
      <c r="N389" s="861"/>
      <c r="O389" s="864">
        <f>State!O389</f>
        <v>0</v>
      </c>
      <c r="P389" s="861"/>
      <c r="Q389" s="523"/>
      <c r="R389" s="583">
        <f t="shared" si="213"/>
        <v>0</v>
      </c>
      <c r="S389" s="523">
        <f t="shared" si="210"/>
        <v>0</v>
      </c>
      <c r="T389" s="879"/>
      <c r="U389" s="861"/>
      <c r="V389" s="523"/>
      <c r="W389" s="583"/>
      <c r="X389" s="879">
        <f>State!X389</f>
        <v>0</v>
      </c>
      <c r="Y389" s="861"/>
      <c r="Z389" s="523"/>
      <c r="AA389" s="583">
        <f t="shared" si="248"/>
        <v>0</v>
      </c>
      <c r="AB389" s="523">
        <f t="shared" si="245"/>
        <v>0</v>
      </c>
      <c r="AC389" s="861"/>
      <c r="AD389" s="14" t="b">
        <f t="shared" si="200"/>
        <v>1</v>
      </c>
      <c r="AE389" s="14" t="b">
        <f t="shared" si="198"/>
        <v>1</v>
      </c>
    </row>
    <row r="390" spans="1:31">
      <c r="A390" s="857"/>
      <c r="B390" s="861" t="s">
        <v>41</v>
      </c>
      <c r="C390" s="744">
        <v>100</v>
      </c>
      <c r="D390" s="662">
        <v>14</v>
      </c>
      <c r="E390" s="744"/>
      <c r="F390" s="662">
        <f>D390</f>
        <v>14</v>
      </c>
      <c r="G390" s="625"/>
      <c r="H390" s="625"/>
      <c r="I390" s="863"/>
      <c r="J390" s="862"/>
      <c r="K390" s="861"/>
      <c r="L390" s="862"/>
      <c r="M390" s="861"/>
      <c r="N390" s="861"/>
      <c r="O390" s="864">
        <f>State!O390</f>
        <v>0.02</v>
      </c>
      <c r="P390" s="744">
        <v>224</v>
      </c>
      <c r="Q390" s="662">
        <f>P390*O390</f>
        <v>4.4800000000000004</v>
      </c>
      <c r="R390" s="583">
        <f t="shared" si="213"/>
        <v>224</v>
      </c>
      <c r="S390" s="523">
        <f t="shared" si="210"/>
        <v>4.4800000000000004</v>
      </c>
      <c r="T390" s="879"/>
      <c r="U390" s="744"/>
      <c r="V390" s="662"/>
      <c r="W390" s="583"/>
      <c r="X390" s="879">
        <f t="shared" ref="X390:X392" si="249">O390</f>
        <v>0.02</v>
      </c>
      <c r="Y390" s="744">
        <f>P390</f>
        <v>224</v>
      </c>
      <c r="Z390" s="662">
        <f>Y390*X390</f>
        <v>4.4800000000000004</v>
      </c>
      <c r="AA390" s="583">
        <f t="shared" si="248"/>
        <v>224</v>
      </c>
      <c r="AB390" s="523">
        <f>AA390*X390</f>
        <v>4.4800000000000004</v>
      </c>
      <c r="AC390" s="861"/>
      <c r="AD390" s="14" t="b">
        <f t="shared" si="200"/>
        <v>1</v>
      </c>
      <c r="AE390" s="14" t="b">
        <f t="shared" si="198"/>
        <v>1</v>
      </c>
    </row>
    <row r="391" spans="1:31">
      <c r="A391" s="857"/>
      <c r="B391" s="861" t="s">
        <v>42</v>
      </c>
      <c r="C391" s="744">
        <v>234</v>
      </c>
      <c r="D391" s="662">
        <v>13</v>
      </c>
      <c r="E391" s="744"/>
      <c r="F391" s="662">
        <f t="shared" ref="F391:F393" si="250">D391</f>
        <v>13</v>
      </c>
      <c r="G391" s="625"/>
      <c r="H391" s="625"/>
      <c r="I391" s="863"/>
      <c r="J391" s="862"/>
      <c r="K391" s="861"/>
      <c r="L391" s="862"/>
      <c r="M391" s="861"/>
      <c r="N391" s="861"/>
      <c r="O391" s="864">
        <f>State!O391</f>
        <v>0.03</v>
      </c>
      <c r="P391" s="744">
        <v>230</v>
      </c>
      <c r="Q391" s="662">
        <f t="shared" ref="Q391:Q392" si="251">P391*O391</f>
        <v>6.8999999999999995</v>
      </c>
      <c r="R391" s="583">
        <f t="shared" ref="R391:R393" si="252">P391</f>
        <v>230</v>
      </c>
      <c r="S391" s="523">
        <f t="shared" si="210"/>
        <v>6.8999999999999995</v>
      </c>
      <c r="T391" s="879"/>
      <c r="U391" s="744"/>
      <c r="V391" s="662"/>
      <c r="W391" s="583"/>
      <c r="X391" s="879">
        <f t="shared" si="249"/>
        <v>0.03</v>
      </c>
      <c r="Y391" s="744">
        <f>P391</f>
        <v>230</v>
      </c>
      <c r="Z391" s="662">
        <f t="shared" ref="Z391:Z392" si="253">Y391*X391</f>
        <v>6.8999999999999995</v>
      </c>
      <c r="AA391" s="583">
        <f t="shared" ref="AA391:AA393" si="254">Y391</f>
        <v>230</v>
      </c>
      <c r="AB391" s="523">
        <f t="shared" ref="AB391:AB392" si="255">AA391*X391</f>
        <v>6.8999999999999995</v>
      </c>
      <c r="AC391" s="861"/>
      <c r="AD391" s="14" t="b">
        <f t="shared" si="200"/>
        <v>1</v>
      </c>
      <c r="AE391" s="14" t="b">
        <f t="shared" si="198"/>
        <v>1</v>
      </c>
    </row>
    <row r="392" spans="1:31">
      <c r="A392" s="857"/>
      <c r="B392" s="861" t="s">
        <v>66</v>
      </c>
      <c r="C392" s="744">
        <v>40</v>
      </c>
      <c r="D392" s="662">
        <v>12.4</v>
      </c>
      <c r="E392" s="744"/>
      <c r="F392" s="662">
        <f t="shared" si="250"/>
        <v>12.4</v>
      </c>
      <c r="G392" s="625"/>
      <c r="H392" s="625"/>
      <c r="I392" s="863"/>
      <c r="J392" s="862"/>
      <c r="K392" s="861"/>
      <c r="L392" s="862"/>
      <c r="M392" s="861"/>
      <c r="N392" s="861"/>
      <c r="O392" s="864">
        <f>State!O392</f>
        <v>0.01</v>
      </c>
      <c r="P392" s="744">
        <v>279</v>
      </c>
      <c r="Q392" s="662">
        <f t="shared" si="251"/>
        <v>2.79</v>
      </c>
      <c r="R392" s="583">
        <f t="shared" si="252"/>
        <v>279</v>
      </c>
      <c r="S392" s="523">
        <f t="shared" si="210"/>
        <v>2.79</v>
      </c>
      <c r="T392" s="879"/>
      <c r="U392" s="744"/>
      <c r="V392" s="662"/>
      <c r="W392" s="583"/>
      <c r="X392" s="879">
        <f t="shared" si="249"/>
        <v>0.01</v>
      </c>
      <c r="Y392" s="744">
        <f>P392</f>
        <v>279</v>
      </c>
      <c r="Z392" s="662">
        <f t="shared" si="253"/>
        <v>2.79</v>
      </c>
      <c r="AA392" s="583">
        <f t="shared" si="254"/>
        <v>279</v>
      </c>
      <c r="AB392" s="523">
        <f t="shared" si="255"/>
        <v>2.79</v>
      </c>
      <c r="AC392" s="861"/>
      <c r="AD392" s="14" t="b">
        <f t="shared" ref="AD392:AD455" si="256">+X392*Y392=Z392</f>
        <v>1</v>
      </c>
      <c r="AE392" s="14" t="b">
        <f t="shared" ref="AE392:AE455" si="257">+U392+Z392=AB392</f>
        <v>1</v>
      </c>
    </row>
    <row r="393" spans="1:31">
      <c r="A393" s="857">
        <v>24.03</v>
      </c>
      <c r="B393" s="861" t="s">
        <v>144</v>
      </c>
      <c r="C393" s="744">
        <v>0</v>
      </c>
      <c r="D393" s="662">
        <v>3</v>
      </c>
      <c r="E393" s="744"/>
      <c r="F393" s="662">
        <f t="shared" si="250"/>
        <v>3</v>
      </c>
      <c r="G393" s="625"/>
      <c r="H393" s="625"/>
      <c r="I393" s="863"/>
      <c r="J393" s="862"/>
      <c r="K393" s="861"/>
      <c r="L393" s="862"/>
      <c r="M393" s="861"/>
      <c r="N393" s="861"/>
      <c r="O393" s="864">
        <f>State!O393</f>
        <v>0</v>
      </c>
      <c r="P393" s="744"/>
      <c r="Q393" s="523">
        <v>9.5</v>
      </c>
      <c r="R393" s="583">
        <f t="shared" si="252"/>
        <v>0</v>
      </c>
      <c r="S393" s="523">
        <f t="shared" si="210"/>
        <v>9.5</v>
      </c>
      <c r="T393" s="879"/>
      <c r="U393" s="744"/>
      <c r="V393" s="523"/>
      <c r="W393" s="583"/>
      <c r="X393" s="879">
        <f>State!X393</f>
        <v>0</v>
      </c>
      <c r="Y393" s="744"/>
      <c r="Z393" s="523">
        <v>9.5</v>
      </c>
      <c r="AA393" s="583">
        <f t="shared" si="254"/>
        <v>0</v>
      </c>
      <c r="AB393" s="523">
        <f t="shared" si="245"/>
        <v>9.5</v>
      </c>
      <c r="AC393" s="861"/>
      <c r="AE393" s="14" t="b">
        <f t="shared" si="257"/>
        <v>1</v>
      </c>
    </row>
    <row r="394" spans="1:31" s="227" customFormat="1">
      <c r="A394" s="1135"/>
      <c r="B394" s="966" t="s">
        <v>36</v>
      </c>
      <c r="C394" s="966">
        <v>0</v>
      </c>
      <c r="D394" s="967">
        <f>SUM(D390:D393)</f>
        <v>42.4</v>
      </c>
      <c r="E394" s="966">
        <v>0</v>
      </c>
      <c r="F394" s="967">
        <f>SUM(F390:F393)</f>
        <v>42.4</v>
      </c>
      <c r="G394" s="1067"/>
      <c r="H394" s="1088"/>
      <c r="I394" s="966"/>
      <c r="J394" s="967"/>
      <c r="K394" s="966"/>
      <c r="L394" s="967"/>
      <c r="M394" s="966"/>
      <c r="N394" s="966"/>
      <c r="O394" s="1136">
        <f>State!O394</f>
        <v>0</v>
      </c>
      <c r="P394" s="966"/>
      <c r="Q394" s="967">
        <f>SUM(Q390:Q393)</f>
        <v>23.669999999999998</v>
      </c>
      <c r="R394" s="1142">
        <f>SUM(R390:R393)</f>
        <v>733</v>
      </c>
      <c r="S394" s="967">
        <f>SUM(S390:S393)</f>
        <v>23.669999999999998</v>
      </c>
      <c r="T394" s="1137"/>
      <c r="U394" s="966"/>
      <c r="V394" s="1064"/>
      <c r="W394" s="1142"/>
      <c r="X394" s="1137">
        <f>State!X394</f>
        <v>0</v>
      </c>
      <c r="Y394" s="1143">
        <f>SUM(Y390:Y393)</f>
        <v>733</v>
      </c>
      <c r="Z394" s="967">
        <f>SUM(Z390:Z393)</f>
        <v>23.669999999999998</v>
      </c>
      <c r="AA394" s="1143">
        <f>SUM(AA390:AA393)</f>
        <v>733</v>
      </c>
      <c r="AB394" s="967">
        <f>SUM(AB390:AB393)</f>
        <v>23.669999999999998</v>
      </c>
      <c r="AC394" s="966"/>
      <c r="AD394" s="14"/>
      <c r="AE394" s="14" t="b">
        <f t="shared" si="257"/>
        <v>1</v>
      </c>
    </row>
    <row r="395" spans="1:31" s="692" customFormat="1">
      <c r="A395" s="1150"/>
      <c r="B395" s="1120" t="s">
        <v>145</v>
      </c>
      <c r="C395" s="1151">
        <f>C45+C77+C110+C142+C147+C149+C193+C206+C212+C216+C261+C284+C299+C308+C313+C317+C324+C328+C332+C335+C339+C345+C349+C381+C388+C394</f>
        <v>70105</v>
      </c>
      <c r="D395" s="1152">
        <f>D45+D77+D110+D142+D147+D149+D193+D206+D212+D216+D261+D284+D299+D308+D313+D317+D324+D328+D332+D335+D339+D345+D349+D381+D388+D394</f>
        <v>1964.1625000000001</v>
      </c>
      <c r="E395" s="1151">
        <f>E45+E77+E110+E142+E147+E149+E193+E206+E212+E216+E261+E284+E299+E308+E313+E317+E324+E328+E332+E335+E339+E345+E349+E381+E388+E394</f>
        <v>70105</v>
      </c>
      <c r="F395" s="1152">
        <f>F45+F77+F110+F142+F147+F149+F193+F206+F212+F216+F261+F284+F299+F308+F313+F317+F324+F328+F332+F335+F339+F345+F349+F381+F388+F394</f>
        <v>1914.1625000000001</v>
      </c>
      <c r="G395" s="1103">
        <f t="shared" si="241"/>
        <v>1</v>
      </c>
      <c r="H395" s="1104">
        <f>F395/D395</f>
        <v>0.9745438577510771</v>
      </c>
      <c r="I395" s="1042"/>
      <c r="J395" s="1039"/>
      <c r="K395" s="1042">
        <f>K394+K388+K381+K349+K345+K339+K335+K332+K328+K324+K317+K313+K308+K299+K284+K261+K216+K212+K206+K193+K147+K143+K78</f>
        <v>0</v>
      </c>
      <c r="L395" s="1039">
        <f>L394+L388+L381+L349+L345+L339+L335+L332+L328+L324+L317+L313+L308+L299+L284+L261+L216+L212+L206+L193+L147+L143+L78</f>
        <v>50</v>
      </c>
      <c r="M395" s="1042">
        <f t="shared" ref="M395:N395" si="258">M394+M388+M381+M349+M345+M339+M335+M332+M328+M324+M317+M313+M308+M299+M284+M259+M237+M212+M206+M193+M186+M180+M174+M162+M156+M147+M141+M109+M86+M76+M44+M21</f>
        <v>0</v>
      </c>
      <c r="N395" s="1042">
        <f t="shared" si="258"/>
        <v>0</v>
      </c>
      <c r="O395" s="1153"/>
      <c r="P395" s="1151">
        <f>P45+P77+P110+P142+P147+P149+P193+P206+P212+P216+P261+P284+P299+P308+P313+P317+P324+P328+P332+P335+P339+P345+P349+P381+P388+P394</f>
        <v>103113</v>
      </c>
      <c r="Q395" s="1152">
        <f>Q45+Q77+Q110+Q142+Q147+Q149+Q193+Q206+Q212+Q216+Q261+Q284+Q299+Q308+Q313+Q317+Q324+Q328+Q332+Q335+Q339+Q345+Q349+Q381+Q388+Q394</f>
        <v>1884.91938</v>
      </c>
      <c r="R395" s="1151">
        <f>R45+R77+R110+R142+R147+R149+R193+R206+R212+R216+R261+R284+R299+R308+R313+R317+R324+R328+R332+R335+R339+R345+R349+R381+R388+R394</f>
        <v>103846</v>
      </c>
      <c r="S395" s="1152">
        <f>S45+S77+S110+S142+S147+S149+S193+S206+S212+S216+S261+S284+S299+S308+S313+S317+S324+S328+S332+S335+S339+S345+S349+S381+S388+S394</f>
        <v>1934.91938</v>
      </c>
      <c r="T395" s="1042"/>
      <c r="U395" s="1042"/>
      <c r="V395" s="1039"/>
      <c r="W395" s="1151"/>
      <c r="X395" s="1042"/>
      <c r="Y395" s="1151">
        <f>Y45+Y77+Y110+Y142+Y147+Y149+Y193+Y206+Y212+Y216+Y261+Y284+Y299+Y308+Y313+Y317+Y324+Y328+Y332+Y335+Y339+Y345+Y349+Y381+Y388+Y394</f>
        <v>60018</v>
      </c>
      <c r="Z395" s="1152">
        <f>Z45+Z77+Z110+Z142+Z147+Z149+Z193+Z206+Z212+Z216+Z261+Z284+Z299+Z308+Z313+Z317+Z324+Z328+Z332+Z335+Z339+Z345+Z349+Z381+Z388+Z394</f>
        <v>1860.1005</v>
      </c>
      <c r="AA395" s="1151">
        <f>AA45+AA77+AA110+AA142+AA147+AA149+AA193+AA206+AA212+AA216+AA261+AA284+AA299+AA308+AA313+AA317+AA324+AA328+AA332+AA335+AA339+AA345+AA349+AA381+AA388+AA394</f>
        <v>60018</v>
      </c>
      <c r="AB395" s="1152">
        <f>AB45+AB77+AB110+AB142+AB147+AB149+AB193+AB206+AB212+AB216+AB261+AB284+AB299+AB308+AB313+AB317+AB324+AB328+AB332+AB335+AB339+AB345+AB349+AB381+AB388+AB394</f>
        <v>1910.1005</v>
      </c>
      <c r="AC395" s="1053"/>
      <c r="AD395" s="14"/>
      <c r="AE395" s="14" t="b">
        <f t="shared" si="257"/>
        <v>0</v>
      </c>
    </row>
    <row r="396" spans="1:31">
      <c r="A396" s="851">
        <v>25</v>
      </c>
      <c r="B396" s="858" t="s">
        <v>146</v>
      </c>
      <c r="C396" s="858">
        <v>0</v>
      </c>
      <c r="D396" s="859">
        <v>0</v>
      </c>
      <c r="E396" s="858">
        <v>0</v>
      </c>
      <c r="F396" s="859">
        <v>0</v>
      </c>
      <c r="G396" s="625"/>
      <c r="H396" s="625"/>
      <c r="I396" s="863"/>
      <c r="J396" s="862"/>
      <c r="K396" s="858"/>
      <c r="L396" s="859"/>
      <c r="M396" s="858"/>
      <c r="N396" s="858"/>
      <c r="O396" s="864">
        <f>State!O396</f>
        <v>0</v>
      </c>
      <c r="P396" s="858"/>
      <c r="Q396" s="859"/>
      <c r="R396" s="583">
        <f t="shared" si="213"/>
        <v>0</v>
      </c>
      <c r="S396" s="523">
        <f t="shared" si="210"/>
        <v>0</v>
      </c>
      <c r="T396" s="879"/>
      <c r="U396" s="858"/>
      <c r="V396" s="859"/>
      <c r="W396" s="583"/>
      <c r="X396" s="879">
        <f>State!X396</f>
        <v>0</v>
      </c>
      <c r="Y396" s="858"/>
      <c r="Z396" s="859"/>
      <c r="AA396" s="583">
        <f t="shared" ref="AA396" si="259">Y396+T396</f>
        <v>0</v>
      </c>
      <c r="AB396" s="523">
        <f t="shared" ref="AB396:AB399" si="260">Z396+U396</f>
        <v>0</v>
      </c>
      <c r="AC396" s="858"/>
      <c r="AE396" s="14" t="b">
        <f t="shared" si="257"/>
        <v>1</v>
      </c>
    </row>
    <row r="397" spans="1:31">
      <c r="A397" s="857">
        <v>25.01</v>
      </c>
      <c r="B397" s="861" t="s">
        <v>147</v>
      </c>
      <c r="C397" s="861">
        <v>0</v>
      </c>
      <c r="D397" s="862">
        <v>0</v>
      </c>
      <c r="E397" s="861">
        <v>0</v>
      </c>
      <c r="F397" s="862">
        <v>0</v>
      </c>
      <c r="G397" s="625"/>
      <c r="H397" s="625"/>
      <c r="I397" s="863"/>
      <c r="J397" s="862"/>
      <c r="K397" s="861"/>
      <c r="L397" s="862"/>
      <c r="M397" s="861"/>
      <c r="N397" s="861"/>
      <c r="O397" s="864">
        <f>State!O397</f>
        <v>0</v>
      </c>
      <c r="P397" s="861"/>
      <c r="Q397" s="862"/>
      <c r="R397" s="583">
        <f t="shared" ref="R397:R398" si="261">P397</f>
        <v>0</v>
      </c>
      <c r="S397" s="523">
        <f t="shared" si="210"/>
        <v>0</v>
      </c>
      <c r="T397" s="879"/>
      <c r="U397" s="861"/>
      <c r="V397" s="862"/>
      <c r="W397" s="583"/>
      <c r="X397" s="879">
        <f>State!X397</f>
        <v>0</v>
      </c>
      <c r="Y397" s="861"/>
      <c r="Z397" s="862"/>
      <c r="AA397" s="583">
        <f t="shared" ref="AA397:AA398" si="262">Y397</f>
        <v>0</v>
      </c>
      <c r="AB397" s="523">
        <f t="shared" si="260"/>
        <v>0</v>
      </c>
      <c r="AC397" s="861"/>
      <c r="AE397" s="14" t="b">
        <f t="shared" si="257"/>
        <v>1</v>
      </c>
    </row>
    <row r="398" spans="1:31">
      <c r="A398" s="857">
        <v>25.02</v>
      </c>
      <c r="B398" s="861" t="s">
        <v>148</v>
      </c>
      <c r="C398" s="861">
        <v>0</v>
      </c>
      <c r="D398" s="862">
        <v>0</v>
      </c>
      <c r="E398" s="861">
        <v>0</v>
      </c>
      <c r="F398" s="862">
        <v>0</v>
      </c>
      <c r="G398" s="625"/>
      <c r="H398" s="625"/>
      <c r="I398" s="863"/>
      <c r="J398" s="862"/>
      <c r="K398" s="861"/>
      <c r="L398" s="862"/>
      <c r="M398" s="861"/>
      <c r="N398" s="861"/>
      <c r="O398" s="864">
        <f>State!O398</f>
        <v>1.30067E-2</v>
      </c>
      <c r="P398" s="861"/>
      <c r="Q398" s="862"/>
      <c r="R398" s="583">
        <f t="shared" si="261"/>
        <v>0</v>
      </c>
      <c r="S398" s="523">
        <f t="shared" si="210"/>
        <v>0</v>
      </c>
      <c r="T398" s="879"/>
      <c r="U398" s="861"/>
      <c r="V398" s="862"/>
      <c r="W398" s="583"/>
      <c r="X398" s="864">
        <f>State!X398</f>
        <v>1.30067E-2</v>
      </c>
      <c r="Y398" s="861"/>
      <c r="Z398" s="862"/>
      <c r="AA398" s="583">
        <f t="shared" si="262"/>
        <v>0</v>
      </c>
      <c r="AB398" s="523">
        <f t="shared" si="260"/>
        <v>0</v>
      </c>
      <c r="AC398" s="551"/>
      <c r="AD398" s="14" t="b">
        <f t="shared" si="256"/>
        <v>1</v>
      </c>
      <c r="AE398" s="14" t="b">
        <f t="shared" si="257"/>
        <v>1</v>
      </c>
    </row>
    <row r="399" spans="1:31">
      <c r="A399" s="947"/>
      <c r="B399" s="966" t="s">
        <v>36</v>
      </c>
      <c r="C399" s="966">
        <v>0</v>
      </c>
      <c r="D399" s="967">
        <v>0</v>
      </c>
      <c r="E399" s="966">
        <v>0</v>
      </c>
      <c r="F399" s="967">
        <v>0</v>
      </c>
      <c r="G399" s="1067"/>
      <c r="H399" s="1067"/>
      <c r="I399" s="966"/>
      <c r="J399" s="967"/>
      <c r="K399" s="966"/>
      <c r="L399" s="967"/>
      <c r="M399" s="966"/>
      <c r="N399" s="966"/>
      <c r="O399" s="952">
        <f>State!O399</f>
        <v>0</v>
      </c>
      <c r="P399" s="966"/>
      <c r="Q399" s="967"/>
      <c r="R399" s="935">
        <f t="shared" si="213"/>
        <v>0</v>
      </c>
      <c r="S399" s="936">
        <f t="shared" si="210"/>
        <v>0</v>
      </c>
      <c r="T399" s="953"/>
      <c r="U399" s="966"/>
      <c r="V399" s="967"/>
      <c r="W399" s="935"/>
      <c r="X399" s="953">
        <f>State!X399</f>
        <v>0</v>
      </c>
      <c r="Y399" s="966"/>
      <c r="Z399" s="967"/>
      <c r="AA399" s="935">
        <f t="shared" ref="AA399" si="263">Y399+T399</f>
        <v>0</v>
      </c>
      <c r="AB399" s="936">
        <f t="shared" si="260"/>
        <v>0</v>
      </c>
      <c r="AC399" s="966"/>
      <c r="AE399" s="14" t="b">
        <f t="shared" si="257"/>
        <v>1</v>
      </c>
    </row>
    <row r="400" spans="1:31">
      <c r="A400" s="1001"/>
      <c r="B400" s="1043" t="s">
        <v>149</v>
      </c>
      <c r="C400" s="1076">
        <f>C395+C399</f>
        <v>70105</v>
      </c>
      <c r="D400" s="1044">
        <f t="shared" ref="D400:F400" si="264">D395+D399</f>
        <v>1964.1625000000001</v>
      </c>
      <c r="E400" s="1076">
        <f t="shared" si="264"/>
        <v>70105</v>
      </c>
      <c r="F400" s="1044">
        <f t="shared" si="264"/>
        <v>1914.1625000000001</v>
      </c>
      <c r="G400" s="1103">
        <f t="shared" si="241"/>
        <v>1</v>
      </c>
      <c r="H400" s="1104">
        <f>F400/D400</f>
        <v>0.9745438577510771</v>
      </c>
      <c r="I400" s="1076"/>
      <c r="J400" s="1044"/>
      <c r="K400" s="1076">
        <f t="shared" ref="K400:N400" si="265">K399+K395</f>
        <v>0</v>
      </c>
      <c r="L400" s="1044">
        <f>L395</f>
        <v>50</v>
      </c>
      <c r="M400" s="1076">
        <f t="shared" si="265"/>
        <v>0</v>
      </c>
      <c r="N400" s="1044">
        <f t="shared" si="265"/>
        <v>0</v>
      </c>
      <c r="O400" s="1006">
        <f>State!O400</f>
        <v>0</v>
      </c>
      <c r="P400" s="1076">
        <f>P395+P399</f>
        <v>103113</v>
      </c>
      <c r="Q400" s="1044">
        <f t="shared" ref="Q400" si="266">Q395+Q399</f>
        <v>1884.91938</v>
      </c>
      <c r="R400" s="1076">
        <f>R395+R399</f>
        <v>103846</v>
      </c>
      <c r="S400" s="1044">
        <f t="shared" ref="S400" si="267">S395+S399</f>
        <v>1934.91938</v>
      </c>
      <c r="T400" s="1076">
        <f>T395+T399</f>
        <v>0</v>
      </c>
      <c r="U400" s="1044">
        <f t="shared" ref="U400" si="268">U395+U399</f>
        <v>0</v>
      </c>
      <c r="V400" s="1044"/>
      <c r="W400" s="1076"/>
      <c r="X400" s="1007">
        <f>State!X400</f>
        <v>0</v>
      </c>
      <c r="Y400" s="1076">
        <f>Y395+Y399</f>
        <v>60018</v>
      </c>
      <c r="Z400" s="1044">
        <f t="shared" ref="Z400" si="269">Z395+Z399</f>
        <v>1860.1005</v>
      </c>
      <c r="AA400" s="1076">
        <f>AA395+AA399</f>
        <v>60018</v>
      </c>
      <c r="AB400" s="1044">
        <f t="shared" ref="AB400" si="270">AB395+AB399</f>
        <v>1910.1005</v>
      </c>
      <c r="AC400" s="1043"/>
      <c r="AE400" s="14" t="b">
        <f t="shared" si="257"/>
        <v>0</v>
      </c>
    </row>
    <row r="401" spans="1:31" ht="31.5">
      <c r="A401" s="851">
        <v>26</v>
      </c>
      <c r="B401" s="858" t="s">
        <v>150</v>
      </c>
      <c r="C401" s="858">
        <v>0</v>
      </c>
      <c r="D401" s="859">
        <v>0</v>
      </c>
      <c r="E401" s="858">
        <v>0</v>
      </c>
      <c r="F401" s="859">
        <v>0</v>
      </c>
      <c r="G401" s="625"/>
      <c r="H401" s="625"/>
      <c r="I401" s="863"/>
      <c r="J401" s="862"/>
      <c r="K401" s="858"/>
      <c r="L401" s="859"/>
      <c r="M401" s="858"/>
      <c r="N401" s="858"/>
      <c r="O401" s="864">
        <f>State!O401</f>
        <v>0</v>
      </c>
      <c r="P401" s="858"/>
      <c r="Q401" s="859"/>
      <c r="R401" s="583">
        <f t="shared" si="213"/>
        <v>0</v>
      </c>
      <c r="S401" s="523">
        <f t="shared" si="210"/>
        <v>0</v>
      </c>
      <c r="T401" s="879"/>
      <c r="U401" s="858"/>
      <c r="V401" s="859"/>
      <c r="W401" s="583"/>
      <c r="X401" s="879">
        <f>State!X401</f>
        <v>0</v>
      </c>
      <c r="Y401" s="858"/>
      <c r="Z401" s="859"/>
      <c r="AA401" s="583">
        <f t="shared" ref="AA401:AA403" si="271">Y401+T401</f>
        <v>0</v>
      </c>
      <c r="AB401" s="523">
        <f t="shared" ref="AB401:AB464" si="272">Z401+U401</f>
        <v>0</v>
      </c>
      <c r="AC401" s="858"/>
      <c r="AD401" s="14" t="b">
        <f t="shared" si="256"/>
        <v>1</v>
      </c>
      <c r="AE401" s="14" t="b">
        <f t="shared" si="257"/>
        <v>1</v>
      </c>
    </row>
    <row r="402" spans="1:31">
      <c r="A402" s="860"/>
      <c r="B402" s="858" t="s">
        <v>151</v>
      </c>
      <c r="C402" s="858">
        <v>0</v>
      </c>
      <c r="D402" s="859">
        <v>0</v>
      </c>
      <c r="E402" s="858">
        <v>0</v>
      </c>
      <c r="F402" s="859">
        <v>0</v>
      </c>
      <c r="G402" s="625"/>
      <c r="H402" s="625"/>
      <c r="I402" s="863"/>
      <c r="J402" s="862"/>
      <c r="K402" s="858"/>
      <c r="L402" s="859"/>
      <c r="M402" s="858"/>
      <c r="N402" s="858"/>
      <c r="O402" s="864">
        <f>State!O402</f>
        <v>0</v>
      </c>
      <c r="P402" s="858"/>
      <c r="Q402" s="859"/>
      <c r="R402" s="583">
        <f t="shared" ref="R402:R465" si="273">P402+K402</f>
        <v>0</v>
      </c>
      <c r="S402" s="523">
        <f t="shared" ref="S402:S465" si="274">Q402+L402</f>
        <v>0</v>
      </c>
      <c r="T402" s="879"/>
      <c r="U402" s="858"/>
      <c r="V402" s="859"/>
      <c r="W402" s="583"/>
      <c r="X402" s="879">
        <f>State!X402</f>
        <v>0</v>
      </c>
      <c r="Y402" s="858"/>
      <c r="Z402" s="859"/>
      <c r="AA402" s="583">
        <f t="shared" si="271"/>
        <v>0</v>
      </c>
      <c r="AB402" s="523">
        <f t="shared" si="272"/>
        <v>0</v>
      </c>
      <c r="AC402" s="858"/>
      <c r="AD402" s="14" t="b">
        <f t="shared" si="256"/>
        <v>1</v>
      </c>
      <c r="AE402" s="14" t="b">
        <f t="shared" si="257"/>
        <v>1</v>
      </c>
    </row>
    <row r="403" spans="1:31">
      <c r="A403" s="857"/>
      <c r="B403" s="858" t="s">
        <v>152</v>
      </c>
      <c r="C403" s="858">
        <v>0</v>
      </c>
      <c r="D403" s="859">
        <v>0</v>
      </c>
      <c r="E403" s="858">
        <v>0</v>
      </c>
      <c r="F403" s="859">
        <v>0</v>
      </c>
      <c r="G403" s="625"/>
      <c r="H403" s="625"/>
      <c r="I403" s="863"/>
      <c r="J403" s="862"/>
      <c r="K403" s="858"/>
      <c r="L403" s="859"/>
      <c r="M403" s="858"/>
      <c r="N403" s="858"/>
      <c r="O403" s="864">
        <f>State!O403</f>
        <v>0</v>
      </c>
      <c r="P403" s="858"/>
      <c r="Q403" s="859"/>
      <c r="R403" s="583">
        <f t="shared" si="273"/>
        <v>0</v>
      </c>
      <c r="S403" s="523">
        <f t="shared" si="274"/>
        <v>0</v>
      </c>
      <c r="T403" s="879"/>
      <c r="U403" s="858"/>
      <c r="V403" s="859"/>
      <c r="W403" s="583"/>
      <c r="X403" s="879">
        <f>State!X403</f>
        <v>0</v>
      </c>
      <c r="Y403" s="858"/>
      <c r="Z403" s="859"/>
      <c r="AA403" s="583">
        <f t="shared" si="271"/>
        <v>0</v>
      </c>
      <c r="AB403" s="523">
        <f t="shared" si="272"/>
        <v>0</v>
      </c>
      <c r="AC403" s="858"/>
      <c r="AD403" s="14" t="b">
        <f t="shared" si="256"/>
        <v>1</v>
      </c>
      <c r="AE403" s="14" t="b">
        <f t="shared" si="257"/>
        <v>1</v>
      </c>
    </row>
    <row r="404" spans="1:31">
      <c r="A404" s="857">
        <v>26.01</v>
      </c>
      <c r="B404" s="583" t="s">
        <v>153</v>
      </c>
      <c r="C404" s="583">
        <v>0</v>
      </c>
      <c r="D404" s="523">
        <v>0</v>
      </c>
      <c r="E404" s="583">
        <v>0</v>
      </c>
      <c r="F404" s="523">
        <v>0</v>
      </c>
      <c r="G404" s="625"/>
      <c r="H404" s="625"/>
      <c r="I404" s="863"/>
      <c r="J404" s="862"/>
      <c r="K404" s="583"/>
      <c r="L404" s="523"/>
      <c r="M404" s="583"/>
      <c r="N404" s="583"/>
      <c r="O404" s="864">
        <f>State!O404</f>
        <v>0</v>
      </c>
      <c r="P404" s="583"/>
      <c r="Q404" s="523"/>
      <c r="R404" s="583">
        <f t="shared" ref="R404:R412" si="275">P404</f>
        <v>0</v>
      </c>
      <c r="S404" s="523">
        <f t="shared" si="274"/>
        <v>0</v>
      </c>
      <c r="T404" s="879"/>
      <c r="U404" s="583"/>
      <c r="V404" s="523"/>
      <c r="W404" s="583"/>
      <c r="X404" s="879">
        <f>State!X404</f>
        <v>0</v>
      </c>
      <c r="Y404" s="583"/>
      <c r="Z404" s="523"/>
      <c r="AA404" s="583">
        <f t="shared" ref="AA404:AA412" si="276">Y404</f>
        <v>0</v>
      </c>
      <c r="AB404" s="523">
        <f t="shared" si="272"/>
        <v>0</v>
      </c>
      <c r="AC404" s="583"/>
      <c r="AD404" s="14" t="b">
        <f t="shared" si="256"/>
        <v>1</v>
      </c>
      <c r="AE404" s="14" t="b">
        <f t="shared" si="257"/>
        <v>1</v>
      </c>
    </row>
    <row r="405" spans="1:31">
      <c r="A405" s="857">
        <f>+A404+0.01</f>
        <v>26.020000000000003</v>
      </c>
      <c r="B405" s="583" t="s">
        <v>154</v>
      </c>
      <c r="C405" s="583">
        <v>0</v>
      </c>
      <c r="D405" s="523">
        <v>0</v>
      </c>
      <c r="E405" s="583">
        <v>0</v>
      </c>
      <c r="F405" s="523">
        <v>0</v>
      </c>
      <c r="G405" s="625"/>
      <c r="H405" s="625"/>
      <c r="I405" s="863"/>
      <c r="J405" s="862"/>
      <c r="K405" s="583"/>
      <c r="L405" s="523"/>
      <c r="M405" s="583"/>
      <c r="N405" s="583"/>
      <c r="O405" s="864">
        <f>State!O405</f>
        <v>0</v>
      </c>
      <c r="P405" s="583"/>
      <c r="Q405" s="523"/>
      <c r="R405" s="583">
        <f t="shared" si="275"/>
        <v>0</v>
      </c>
      <c r="S405" s="523">
        <f t="shared" si="274"/>
        <v>0</v>
      </c>
      <c r="T405" s="879"/>
      <c r="U405" s="583"/>
      <c r="V405" s="523"/>
      <c r="W405" s="583"/>
      <c r="X405" s="879">
        <f>State!X405</f>
        <v>0</v>
      </c>
      <c r="Y405" s="583"/>
      <c r="Z405" s="523"/>
      <c r="AA405" s="583">
        <f t="shared" si="276"/>
        <v>0</v>
      </c>
      <c r="AB405" s="523">
        <f t="shared" si="272"/>
        <v>0</v>
      </c>
      <c r="AC405" s="583"/>
      <c r="AD405" s="14" t="b">
        <f t="shared" si="256"/>
        <v>1</v>
      </c>
      <c r="AE405" s="14" t="b">
        <f t="shared" si="257"/>
        <v>1</v>
      </c>
    </row>
    <row r="406" spans="1:31">
      <c r="A406" s="857">
        <f t="shared" ref="A406:A412" si="277">+A405+0.01</f>
        <v>26.030000000000005</v>
      </c>
      <c r="B406" s="583" t="s">
        <v>321</v>
      </c>
      <c r="C406" s="583">
        <v>0</v>
      </c>
      <c r="D406" s="523">
        <v>0</v>
      </c>
      <c r="E406" s="583">
        <v>0</v>
      </c>
      <c r="F406" s="523">
        <v>0</v>
      </c>
      <c r="G406" s="625"/>
      <c r="H406" s="625"/>
      <c r="I406" s="863"/>
      <c r="J406" s="862"/>
      <c r="K406" s="583"/>
      <c r="L406" s="523"/>
      <c r="M406" s="583"/>
      <c r="N406" s="583"/>
      <c r="O406" s="864">
        <f>State!O406</f>
        <v>0</v>
      </c>
      <c r="P406" s="583"/>
      <c r="Q406" s="523"/>
      <c r="R406" s="583">
        <f t="shared" si="275"/>
        <v>0</v>
      </c>
      <c r="S406" s="523">
        <f t="shared" si="274"/>
        <v>0</v>
      </c>
      <c r="T406" s="879"/>
      <c r="U406" s="583"/>
      <c r="V406" s="523"/>
      <c r="W406" s="583"/>
      <c r="X406" s="879">
        <f>State!X406</f>
        <v>0</v>
      </c>
      <c r="Y406" s="583"/>
      <c r="Z406" s="523"/>
      <c r="AA406" s="583">
        <f t="shared" si="276"/>
        <v>0</v>
      </c>
      <c r="AB406" s="523">
        <f t="shared" si="272"/>
        <v>0</v>
      </c>
      <c r="AC406" s="583"/>
      <c r="AD406" s="14" t="b">
        <f t="shared" si="256"/>
        <v>1</v>
      </c>
      <c r="AE406" s="14" t="b">
        <f t="shared" si="257"/>
        <v>1</v>
      </c>
    </row>
    <row r="407" spans="1:31">
      <c r="A407" s="857">
        <f t="shared" si="277"/>
        <v>26.040000000000006</v>
      </c>
      <c r="B407" s="583" t="s">
        <v>322</v>
      </c>
      <c r="C407" s="583">
        <v>0</v>
      </c>
      <c r="D407" s="523">
        <v>0</v>
      </c>
      <c r="E407" s="583">
        <v>0</v>
      </c>
      <c r="F407" s="523">
        <v>0</v>
      </c>
      <c r="G407" s="625"/>
      <c r="H407" s="625"/>
      <c r="I407" s="863"/>
      <c r="J407" s="862"/>
      <c r="K407" s="583"/>
      <c r="L407" s="523"/>
      <c r="M407" s="583"/>
      <c r="N407" s="583"/>
      <c r="O407" s="864">
        <f>State!O407</f>
        <v>0</v>
      </c>
      <c r="P407" s="583"/>
      <c r="Q407" s="523"/>
      <c r="R407" s="583">
        <f t="shared" si="275"/>
        <v>0</v>
      </c>
      <c r="S407" s="523">
        <f t="shared" si="274"/>
        <v>0</v>
      </c>
      <c r="T407" s="879"/>
      <c r="U407" s="583"/>
      <c r="V407" s="523"/>
      <c r="W407" s="583"/>
      <c r="X407" s="879">
        <f>State!X407</f>
        <v>0</v>
      </c>
      <c r="Y407" s="583"/>
      <c r="Z407" s="523"/>
      <c r="AA407" s="583">
        <f t="shared" si="276"/>
        <v>0</v>
      </c>
      <c r="AB407" s="523">
        <f t="shared" si="272"/>
        <v>0</v>
      </c>
      <c r="AC407" s="583"/>
      <c r="AD407" s="14" t="b">
        <f t="shared" si="256"/>
        <v>1</v>
      </c>
      <c r="AE407" s="14" t="b">
        <f t="shared" si="257"/>
        <v>1</v>
      </c>
    </row>
    <row r="408" spans="1:31">
      <c r="A408" s="857">
        <f t="shared" si="277"/>
        <v>26.050000000000008</v>
      </c>
      <c r="B408" s="583" t="s">
        <v>323</v>
      </c>
      <c r="C408" s="583">
        <v>0</v>
      </c>
      <c r="D408" s="523">
        <v>0</v>
      </c>
      <c r="E408" s="583">
        <v>0</v>
      </c>
      <c r="F408" s="523">
        <v>0</v>
      </c>
      <c r="G408" s="625"/>
      <c r="H408" s="625"/>
      <c r="I408" s="863"/>
      <c r="J408" s="862"/>
      <c r="K408" s="583"/>
      <c r="L408" s="523"/>
      <c r="M408" s="583"/>
      <c r="N408" s="583"/>
      <c r="O408" s="864">
        <f>State!O408</f>
        <v>0</v>
      </c>
      <c r="P408" s="583"/>
      <c r="Q408" s="523"/>
      <c r="R408" s="583">
        <f t="shared" si="275"/>
        <v>0</v>
      </c>
      <c r="S408" s="523">
        <f t="shared" si="274"/>
        <v>0</v>
      </c>
      <c r="T408" s="879"/>
      <c r="U408" s="583"/>
      <c r="V408" s="523"/>
      <c r="W408" s="583"/>
      <c r="X408" s="879">
        <f>State!X408</f>
        <v>0</v>
      </c>
      <c r="Y408" s="583"/>
      <c r="Z408" s="523"/>
      <c r="AA408" s="583">
        <f t="shared" si="276"/>
        <v>0</v>
      </c>
      <c r="AB408" s="523">
        <f t="shared" si="272"/>
        <v>0</v>
      </c>
      <c r="AC408" s="583"/>
      <c r="AD408" s="14" t="b">
        <f t="shared" si="256"/>
        <v>1</v>
      </c>
      <c r="AE408" s="14" t="b">
        <f t="shared" si="257"/>
        <v>1</v>
      </c>
    </row>
    <row r="409" spans="1:31">
      <c r="A409" s="857">
        <f t="shared" si="277"/>
        <v>26.060000000000009</v>
      </c>
      <c r="B409" s="583" t="s">
        <v>155</v>
      </c>
      <c r="C409" s="583">
        <v>0</v>
      </c>
      <c r="D409" s="523">
        <v>0</v>
      </c>
      <c r="E409" s="583">
        <v>0</v>
      </c>
      <c r="F409" s="523">
        <v>0</v>
      </c>
      <c r="G409" s="625"/>
      <c r="H409" s="625"/>
      <c r="I409" s="863"/>
      <c r="J409" s="862"/>
      <c r="K409" s="583"/>
      <c r="L409" s="523"/>
      <c r="M409" s="583"/>
      <c r="N409" s="583"/>
      <c r="O409" s="864">
        <f>State!O409</f>
        <v>0</v>
      </c>
      <c r="P409" s="583"/>
      <c r="Q409" s="523"/>
      <c r="R409" s="583">
        <f t="shared" si="275"/>
        <v>0</v>
      </c>
      <c r="S409" s="523">
        <f t="shared" si="274"/>
        <v>0</v>
      </c>
      <c r="T409" s="879"/>
      <c r="U409" s="583"/>
      <c r="V409" s="523"/>
      <c r="W409" s="583"/>
      <c r="X409" s="879">
        <f>State!X409</f>
        <v>0</v>
      </c>
      <c r="Y409" s="583"/>
      <c r="Z409" s="523"/>
      <c r="AA409" s="583">
        <f t="shared" si="276"/>
        <v>0</v>
      </c>
      <c r="AB409" s="523">
        <f t="shared" si="272"/>
        <v>0</v>
      </c>
      <c r="AC409" s="583"/>
      <c r="AD409" s="14" t="b">
        <f t="shared" si="256"/>
        <v>1</v>
      </c>
      <c r="AE409" s="14" t="b">
        <f t="shared" si="257"/>
        <v>1</v>
      </c>
    </row>
    <row r="410" spans="1:31">
      <c r="A410" s="857">
        <f t="shared" si="277"/>
        <v>26.070000000000011</v>
      </c>
      <c r="B410" s="583" t="s">
        <v>15</v>
      </c>
      <c r="C410" s="583">
        <v>0</v>
      </c>
      <c r="D410" s="523">
        <v>0</v>
      </c>
      <c r="E410" s="583">
        <v>0</v>
      </c>
      <c r="F410" s="523">
        <v>0</v>
      </c>
      <c r="G410" s="625"/>
      <c r="H410" s="625"/>
      <c r="I410" s="863"/>
      <c r="J410" s="862"/>
      <c r="K410" s="583"/>
      <c r="L410" s="523"/>
      <c r="M410" s="583"/>
      <c r="N410" s="583"/>
      <c r="O410" s="864">
        <f>State!O410</f>
        <v>3.5</v>
      </c>
      <c r="P410" s="583"/>
      <c r="Q410" s="523"/>
      <c r="R410" s="583">
        <f t="shared" si="275"/>
        <v>0</v>
      </c>
      <c r="S410" s="523">
        <f t="shared" si="274"/>
        <v>0</v>
      </c>
      <c r="T410" s="879"/>
      <c r="U410" s="583"/>
      <c r="V410" s="523"/>
      <c r="W410" s="583"/>
      <c r="X410" s="879">
        <f>State!X410</f>
        <v>3.5</v>
      </c>
      <c r="Y410" s="583"/>
      <c r="Z410" s="523"/>
      <c r="AA410" s="583">
        <f t="shared" si="276"/>
        <v>0</v>
      </c>
      <c r="AB410" s="523">
        <f t="shared" si="272"/>
        <v>0</v>
      </c>
      <c r="AC410" s="583"/>
      <c r="AD410" s="14" t="b">
        <f t="shared" si="256"/>
        <v>1</v>
      </c>
      <c r="AE410" s="14" t="b">
        <f t="shared" si="257"/>
        <v>1</v>
      </c>
    </row>
    <row r="411" spans="1:31">
      <c r="A411" s="857">
        <f t="shared" si="277"/>
        <v>26.080000000000013</v>
      </c>
      <c r="B411" s="583" t="s">
        <v>282</v>
      </c>
      <c r="C411" s="583">
        <v>0</v>
      </c>
      <c r="D411" s="523">
        <v>0</v>
      </c>
      <c r="E411" s="583">
        <v>0</v>
      </c>
      <c r="F411" s="523">
        <v>0</v>
      </c>
      <c r="G411" s="625"/>
      <c r="H411" s="625"/>
      <c r="I411" s="863"/>
      <c r="J411" s="862"/>
      <c r="K411" s="583"/>
      <c r="L411" s="523"/>
      <c r="M411" s="583"/>
      <c r="N411" s="583"/>
      <c r="O411" s="864">
        <f>State!O411</f>
        <v>0</v>
      </c>
      <c r="P411" s="583"/>
      <c r="Q411" s="523"/>
      <c r="R411" s="583">
        <f t="shared" si="275"/>
        <v>0</v>
      </c>
      <c r="S411" s="523">
        <f t="shared" si="274"/>
        <v>0</v>
      </c>
      <c r="T411" s="879"/>
      <c r="U411" s="583"/>
      <c r="V411" s="523"/>
      <c r="W411" s="583"/>
      <c r="X411" s="879">
        <f>State!X411</f>
        <v>0</v>
      </c>
      <c r="Y411" s="583"/>
      <c r="Z411" s="523"/>
      <c r="AA411" s="583">
        <f t="shared" si="276"/>
        <v>0</v>
      </c>
      <c r="AB411" s="523">
        <f t="shared" si="272"/>
        <v>0</v>
      </c>
      <c r="AC411" s="583"/>
      <c r="AD411" s="14" t="b">
        <f t="shared" si="256"/>
        <v>1</v>
      </c>
      <c r="AE411" s="14" t="b">
        <f t="shared" si="257"/>
        <v>1</v>
      </c>
    </row>
    <row r="412" spans="1:31">
      <c r="A412" s="857">
        <f t="shared" si="277"/>
        <v>26.090000000000014</v>
      </c>
      <c r="B412" s="583" t="s">
        <v>157</v>
      </c>
      <c r="C412" s="583">
        <v>0</v>
      </c>
      <c r="D412" s="523">
        <v>0</v>
      </c>
      <c r="E412" s="583">
        <v>0</v>
      </c>
      <c r="F412" s="523">
        <v>0</v>
      </c>
      <c r="G412" s="625"/>
      <c r="H412" s="625"/>
      <c r="I412" s="863"/>
      <c r="J412" s="862"/>
      <c r="K412" s="583"/>
      <c r="L412" s="523"/>
      <c r="M412" s="583"/>
      <c r="N412" s="583"/>
      <c r="O412" s="864">
        <f>State!O412</f>
        <v>7.4999999999999997E-2</v>
      </c>
      <c r="P412" s="583"/>
      <c r="Q412" s="523"/>
      <c r="R412" s="583">
        <f t="shared" si="275"/>
        <v>0</v>
      </c>
      <c r="S412" s="523">
        <f t="shared" si="274"/>
        <v>0</v>
      </c>
      <c r="T412" s="879"/>
      <c r="U412" s="583"/>
      <c r="V412" s="523"/>
      <c r="W412" s="583"/>
      <c r="X412" s="879">
        <f>State!X412</f>
        <v>7.4999999999999997E-2</v>
      </c>
      <c r="Y412" s="583"/>
      <c r="Z412" s="523"/>
      <c r="AA412" s="583">
        <f t="shared" si="276"/>
        <v>0</v>
      </c>
      <c r="AB412" s="523">
        <f t="shared" si="272"/>
        <v>0</v>
      </c>
      <c r="AC412" s="583"/>
      <c r="AD412" s="14" t="b">
        <f t="shared" si="256"/>
        <v>1</v>
      </c>
      <c r="AE412" s="14" t="b">
        <f t="shared" si="257"/>
        <v>1</v>
      </c>
    </row>
    <row r="413" spans="1:31" s="227" customFormat="1">
      <c r="A413" s="1135"/>
      <c r="B413" s="1063" t="s">
        <v>158</v>
      </c>
      <c r="C413" s="1063">
        <f>SUM(C404:C412)</f>
        <v>0</v>
      </c>
      <c r="D413" s="1063">
        <f>SUM(D404:D412)</f>
        <v>0</v>
      </c>
      <c r="E413" s="1063">
        <f t="shared" ref="E413:F413" si="278">SUM(E404:E412)</f>
        <v>0</v>
      </c>
      <c r="F413" s="1063">
        <f t="shared" si="278"/>
        <v>0</v>
      </c>
      <c r="G413" s="1067"/>
      <c r="H413" s="1067"/>
      <c r="I413" s="1063"/>
      <c r="J413" s="1064"/>
      <c r="K413" s="1063">
        <f>K412</f>
        <v>0</v>
      </c>
      <c r="L413" s="1064"/>
      <c r="M413" s="1063"/>
      <c r="N413" s="1063"/>
      <c r="O413" s="1136">
        <f>State!O413</f>
        <v>0</v>
      </c>
      <c r="P413" s="1063">
        <f t="shared" ref="P413" si="279">SUM(P404:P412)</f>
        <v>0</v>
      </c>
      <c r="Q413" s="1063">
        <f t="shared" ref="Q413" si="280">SUM(Q404:Q412)</f>
        <v>0</v>
      </c>
      <c r="R413" s="1063">
        <f t="shared" ref="R413" si="281">SUM(R404:R412)</f>
        <v>0</v>
      </c>
      <c r="S413" s="1063">
        <f t="shared" ref="S413" si="282">SUM(S404:S412)</f>
        <v>0</v>
      </c>
      <c r="T413" s="1063">
        <f t="shared" ref="T413" si="283">SUM(T404:T412)</f>
        <v>0</v>
      </c>
      <c r="U413" s="1063">
        <f t="shared" ref="U413" si="284">SUM(U404:U412)</f>
        <v>0</v>
      </c>
      <c r="V413" s="1064"/>
      <c r="W413" s="1063"/>
      <c r="X413" s="1137">
        <f>State!X413</f>
        <v>0</v>
      </c>
      <c r="Y413" s="1063">
        <f t="shared" ref="Y413" si="285">SUM(Y404:Y412)</f>
        <v>0</v>
      </c>
      <c r="Z413" s="1063">
        <f t="shared" ref="Z413" si="286">SUM(Z404:Z412)</f>
        <v>0</v>
      </c>
      <c r="AA413" s="1063">
        <f t="shared" ref="AA413" si="287">SUM(AA404:AA412)</f>
        <v>0</v>
      </c>
      <c r="AB413" s="1063">
        <f t="shared" ref="AB413" si="288">SUM(AB404:AB412)</f>
        <v>0</v>
      </c>
      <c r="AC413" s="1063"/>
      <c r="AD413" s="14" t="b">
        <f t="shared" si="256"/>
        <v>1</v>
      </c>
      <c r="AE413" s="14" t="b">
        <f t="shared" si="257"/>
        <v>1</v>
      </c>
    </row>
    <row r="414" spans="1:31">
      <c r="A414" s="857"/>
      <c r="B414" s="875" t="s">
        <v>17</v>
      </c>
      <c r="C414" s="875">
        <v>0</v>
      </c>
      <c r="D414" s="876">
        <v>0</v>
      </c>
      <c r="E414" s="875">
        <v>0</v>
      </c>
      <c r="F414" s="876">
        <v>0</v>
      </c>
      <c r="G414" s="625"/>
      <c r="H414" s="625"/>
      <c r="I414" s="863"/>
      <c r="J414" s="862"/>
      <c r="K414" s="875"/>
      <c r="L414" s="876"/>
      <c r="M414" s="875"/>
      <c r="N414" s="875"/>
      <c r="O414" s="864">
        <f>State!O414</f>
        <v>0</v>
      </c>
      <c r="P414" s="875"/>
      <c r="Q414" s="876"/>
      <c r="R414" s="583">
        <f t="shared" si="273"/>
        <v>0</v>
      </c>
      <c r="S414" s="523">
        <f t="shared" si="274"/>
        <v>0</v>
      </c>
      <c r="T414" s="879"/>
      <c r="U414" s="875"/>
      <c r="V414" s="876"/>
      <c r="W414" s="583"/>
      <c r="X414" s="879">
        <f>State!X414</f>
        <v>0</v>
      </c>
      <c r="Y414" s="875"/>
      <c r="Z414" s="876"/>
      <c r="AA414" s="583">
        <f t="shared" ref="AA414" si="289">Y414+T414</f>
        <v>0</v>
      </c>
      <c r="AB414" s="523">
        <f t="shared" si="272"/>
        <v>0</v>
      </c>
      <c r="AC414" s="875"/>
      <c r="AD414" s="14" t="b">
        <f t="shared" si="256"/>
        <v>1</v>
      </c>
      <c r="AE414" s="14" t="b">
        <f t="shared" si="257"/>
        <v>1</v>
      </c>
    </row>
    <row r="415" spans="1:31">
      <c r="A415" s="911">
        <v>26.1</v>
      </c>
      <c r="B415" s="882" t="s">
        <v>210</v>
      </c>
      <c r="C415" s="882">
        <v>0</v>
      </c>
      <c r="D415" s="883">
        <v>0</v>
      </c>
      <c r="E415" s="882">
        <v>0</v>
      </c>
      <c r="F415" s="883">
        <v>0</v>
      </c>
      <c r="G415" s="625"/>
      <c r="H415" s="625"/>
      <c r="I415" s="863"/>
      <c r="J415" s="862"/>
      <c r="K415" s="882"/>
      <c r="L415" s="883"/>
      <c r="M415" s="882"/>
      <c r="N415" s="882"/>
      <c r="O415" s="864">
        <f>State!O415</f>
        <v>0.18</v>
      </c>
      <c r="P415" s="882"/>
      <c r="Q415" s="883"/>
      <c r="R415" s="583">
        <f t="shared" ref="R415:R436" si="290">P415</f>
        <v>0</v>
      </c>
      <c r="S415" s="523">
        <f t="shared" si="274"/>
        <v>0</v>
      </c>
      <c r="T415" s="879"/>
      <c r="U415" s="882"/>
      <c r="V415" s="883"/>
      <c r="W415" s="583"/>
      <c r="X415" s="879">
        <f>State!X415</f>
        <v>0.18</v>
      </c>
      <c r="Y415" s="882"/>
      <c r="Z415" s="883"/>
      <c r="AA415" s="583">
        <f t="shared" ref="AA415:AA436" si="291">Y415</f>
        <v>0</v>
      </c>
      <c r="AB415" s="523">
        <f t="shared" si="272"/>
        <v>0</v>
      </c>
      <c r="AC415" s="882"/>
      <c r="AD415" s="14" t="b">
        <f t="shared" si="256"/>
        <v>1</v>
      </c>
      <c r="AE415" s="14" t="b">
        <f t="shared" si="257"/>
        <v>1</v>
      </c>
    </row>
    <row r="416" spans="1:31">
      <c r="A416" s="911">
        <f>+A415+0.01</f>
        <v>26.110000000000003</v>
      </c>
      <c r="B416" s="882" t="s">
        <v>211</v>
      </c>
      <c r="C416" s="882">
        <v>0</v>
      </c>
      <c r="D416" s="883">
        <v>0</v>
      </c>
      <c r="E416" s="882">
        <v>0</v>
      </c>
      <c r="F416" s="883">
        <v>0</v>
      </c>
      <c r="G416" s="625"/>
      <c r="H416" s="625"/>
      <c r="I416" s="863"/>
      <c r="J416" s="862"/>
      <c r="K416" s="882"/>
      <c r="L416" s="883"/>
      <c r="M416" s="882"/>
      <c r="N416" s="882"/>
      <c r="O416" s="864">
        <f>State!O416</f>
        <v>1.2E-2</v>
      </c>
      <c r="P416" s="882"/>
      <c r="Q416" s="883"/>
      <c r="R416" s="583">
        <f t="shared" si="290"/>
        <v>0</v>
      </c>
      <c r="S416" s="523">
        <f t="shared" si="274"/>
        <v>0</v>
      </c>
      <c r="T416" s="879"/>
      <c r="U416" s="882"/>
      <c r="V416" s="883"/>
      <c r="W416" s="583"/>
      <c r="X416" s="879">
        <f>State!X416</f>
        <v>1.2E-2</v>
      </c>
      <c r="Y416" s="882"/>
      <c r="Z416" s="883"/>
      <c r="AA416" s="583">
        <f t="shared" si="291"/>
        <v>0</v>
      </c>
      <c r="AB416" s="523">
        <f t="shared" si="272"/>
        <v>0</v>
      </c>
      <c r="AC416" s="882"/>
      <c r="AD416" s="14" t="b">
        <f t="shared" si="256"/>
        <v>1</v>
      </c>
      <c r="AE416" s="14" t="b">
        <f t="shared" si="257"/>
        <v>1</v>
      </c>
    </row>
    <row r="417" spans="1:31" ht="31.5">
      <c r="A417" s="911">
        <f t="shared" ref="A417:A418" si="292">+A416+0.01</f>
        <v>26.120000000000005</v>
      </c>
      <c r="B417" s="882" t="s">
        <v>212</v>
      </c>
      <c r="C417" s="882">
        <v>0</v>
      </c>
      <c r="D417" s="883">
        <v>0</v>
      </c>
      <c r="E417" s="882">
        <v>0</v>
      </c>
      <c r="F417" s="883">
        <v>0</v>
      </c>
      <c r="G417" s="625"/>
      <c r="H417" s="625"/>
      <c r="I417" s="863"/>
      <c r="J417" s="862"/>
      <c r="K417" s="882"/>
      <c r="L417" s="883"/>
      <c r="M417" s="882"/>
      <c r="N417" s="882"/>
      <c r="O417" s="864">
        <f>State!O417</f>
        <v>0.01</v>
      </c>
      <c r="P417" s="882"/>
      <c r="Q417" s="883"/>
      <c r="R417" s="583">
        <f t="shared" si="290"/>
        <v>0</v>
      </c>
      <c r="S417" s="523">
        <f t="shared" si="274"/>
        <v>0</v>
      </c>
      <c r="T417" s="879"/>
      <c r="U417" s="882"/>
      <c r="V417" s="883"/>
      <c r="W417" s="583"/>
      <c r="X417" s="879">
        <f>State!X417</f>
        <v>0.01</v>
      </c>
      <c r="Y417" s="882"/>
      <c r="Z417" s="883"/>
      <c r="AA417" s="583">
        <f t="shared" si="291"/>
        <v>0</v>
      </c>
      <c r="AB417" s="523">
        <f t="shared" si="272"/>
        <v>0</v>
      </c>
      <c r="AC417" s="882"/>
      <c r="AD417" s="14" t="b">
        <f t="shared" si="256"/>
        <v>1</v>
      </c>
      <c r="AE417" s="14" t="b">
        <f t="shared" si="257"/>
        <v>1</v>
      </c>
    </row>
    <row r="418" spans="1:31">
      <c r="A418" s="911">
        <f t="shared" si="292"/>
        <v>26.130000000000006</v>
      </c>
      <c r="B418" s="882" t="s">
        <v>18</v>
      </c>
      <c r="C418" s="882">
        <v>0</v>
      </c>
      <c r="D418" s="883">
        <v>0</v>
      </c>
      <c r="E418" s="882">
        <v>0</v>
      </c>
      <c r="F418" s="883">
        <v>0</v>
      </c>
      <c r="G418" s="625"/>
      <c r="H418" s="625"/>
      <c r="I418" s="863"/>
      <c r="J418" s="862"/>
      <c r="K418" s="882"/>
      <c r="L418" s="883"/>
      <c r="M418" s="882"/>
      <c r="N418" s="882"/>
      <c r="O418" s="864">
        <f>State!O418</f>
        <v>0</v>
      </c>
      <c r="P418" s="882"/>
      <c r="Q418" s="883"/>
      <c r="R418" s="583">
        <f t="shared" si="290"/>
        <v>0</v>
      </c>
      <c r="S418" s="523">
        <f t="shared" si="274"/>
        <v>0</v>
      </c>
      <c r="T418" s="879"/>
      <c r="U418" s="882"/>
      <c r="V418" s="883"/>
      <c r="W418" s="583"/>
      <c r="X418" s="879">
        <f>State!X418</f>
        <v>0</v>
      </c>
      <c r="Y418" s="882"/>
      <c r="Z418" s="883"/>
      <c r="AA418" s="583">
        <f t="shared" si="291"/>
        <v>0</v>
      </c>
      <c r="AB418" s="523">
        <f t="shared" si="272"/>
        <v>0</v>
      </c>
      <c r="AC418" s="882"/>
      <c r="AD418" s="14" t="b">
        <f t="shared" si="256"/>
        <v>1</v>
      </c>
      <c r="AE418" s="14" t="b">
        <f t="shared" si="257"/>
        <v>1</v>
      </c>
    </row>
    <row r="419" spans="1:31">
      <c r="A419" s="911" t="s">
        <v>19</v>
      </c>
      <c r="B419" s="894" t="s">
        <v>213</v>
      </c>
      <c r="C419" s="894">
        <v>0</v>
      </c>
      <c r="D419" s="895">
        <v>0</v>
      </c>
      <c r="E419" s="894">
        <v>0</v>
      </c>
      <c r="F419" s="895">
        <v>0</v>
      </c>
      <c r="G419" s="625"/>
      <c r="H419" s="625"/>
      <c r="I419" s="863"/>
      <c r="J419" s="862"/>
      <c r="K419" s="894"/>
      <c r="L419" s="895"/>
      <c r="M419" s="894"/>
      <c r="N419" s="894"/>
      <c r="O419" s="864">
        <f>State!O419</f>
        <v>3</v>
      </c>
      <c r="P419" s="894"/>
      <c r="Q419" s="895"/>
      <c r="R419" s="583">
        <f t="shared" si="290"/>
        <v>0</v>
      </c>
      <c r="S419" s="523">
        <f t="shared" si="274"/>
        <v>0</v>
      </c>
      <c r="T419" s="879"/>
      <c r="U419" s="894"/>
      <c r="V419" s="895"/>
      <c r="W419" s="583"/>
      <c r="X419" s="879">
        <f>State!X419</f>
        <v>3</v>
      </c>
      <c r="Y419" s="894"/>
      <c r="Z419" s="895"/>
      <c r="AA419" s="583">
        <f t="shared" si="291"/>
        <v>0</v>
      </c>
      <c r="AB419" s="523">
        <f t="shared" si="272"/>
        <v>0</v>
      </c>
      <c r="AC419" s="894"/>
      <c r="AD419" s="14" t="b">
        <f t="shared" si="256"/>
        <v>1</v>
      </c>
      <c r="AE419" s="14" t="b">
        <f t="shared" si="257"/>
        <v>1</v>
      </c>
    </row>
    <row r="420" spans="1:31" ht="31.5">
      <c r="A420" s="911" t="s">
        <v>20</v>
      </c>
      <c r="B420" s="894" t="s">
        <v>227</v>
      </c>
      <c r="C420" s="894">
        <v>0</v>
      </c>
      <c r="D420" s="895">
        <v>0</v>
      </c>
      <c r="E420" s="894">
        <v>0</v>
      </c>
      <c r="F420" s="895">
        <v>0</v>
      </c>
      <c r="G420" s="625"/>
      <c r="H420" s="625"/>
      <c r="I420" s="863"/>
      <c r="J420" s="862"/>
      <c r="K420" s="894"/>
      <c r="L420" s="895"/>
      <c r="M420" s="894"/>
      <c r="N420" s="894"/>
      <c r="O420" s="864">
        <f>State!O420</f>
        <v>3</v>
      </c>
      <c r="P420" s="894"/>
      <c r="Q420" s="895"/>
      <c r="R420" s="583">
        <f t="shared" si="290"/>
        <v>0</v>
      </c>
      <c r="S420" s="523">
        <f t="shared" si="274"/>
        <v>0</v>
      </c>
      <c r="T420" s="879"/>
      <c r="U420" s="894"/>
      <c r="V420" s="895"/>
      <c r="W420" s="583"/>
      <c r="X420" s="879">
        <f>State!X420</f>
        <v>3</v>
      </c>
      <c r="Y420" s="894"/>
      <c r="Z420" s="895"/>
      <c r="AA420" s="583">
        <f t="shared" si="291"/>
        <v>0</v>
      </c>
      <c r="AB420" s="523">
        <f t="shared" si="272"/>
        <v>0</v>
      </c>
      <c r="AC420" s="894"/>
      <c r="AD420" s="14" t="b">
        <f t="shared" si="256"/>
        <v>1</v>
      </c>
      <c r="AE420" s="14" t="b">
        <f t="shared" si="257"/>
        <v>1</v>
      </c>
    </row>
    <row r="421" spans="1:31" ht="31.5">
      <c r="A421" s="911" t="s">
        <v>21</v>
      </c>
      <c r="B421" s="894" t="s">
        <v>228</v>
      </c>
      <c r="C421" s="894">
        <v>0</v>
      </c>
      <c r="D421" s="895">
        <v>0</v>
      </c>
      <c r="E421" s="894">
        <v>0</v>
      </c>
      <c r="F421" s="895">
        <v>0</v>
      </c>
      <c r="G421" s="625"/>
      <c r="H421" s="625"/>
      <c r="I421" s="863"/>
      <c r="J421" s="862"/>
      <c r="K421" s="894"/>
      <c r="L421" s="895"/>
      <c r="M421" s="894"/>
      <c r="N421" s="894"/>
      <c r="O421" s="864">
        <f>State!O421</f>
        <v>0.2</v>
      </c>
      <c r="P421" s="894"/>
      <c r="Q421" s="895"/>
      <c r="R421" s="583">
        <f t="shared" si="290"/>
        <v>0</v>
      </c>
      <c r="S421" s="523">
        <f t="shared" si="274"/>
        <v>0</v>
      </c>
      <c r="T421" s="879"/>
      <c r="U421" s="894"/>
      <c r="V421" s="895"/>
      <c r="W421" s="583"/>
      <c r="X421" s="879">
        <f>State!X421</f>
        <v>0.2</v>
      </c>
      <c r="Y421" s="894"/>
      <c r="Z421" s="895"/>
      <c r="AA421" s="583">
        <f t="shared" si="291"/>
        <v>0</v>
      </c>
      <c r="AB421" s="523">
        <f t="shared" si="272"/>
        <v>0</v>
      </c>
      <c r="AC421" s="894"/>
      <c r="AD421" s="14" t="b">
        <f>+X421*Y421*12=Z421</f>
        <v>1</v>
      </c>
      <c r="AE421" s="14" t="b">
        <f t="shared" si="257"/>
        <v>1</v>
      </c>
    </row>
    <row r="422" spans="1:31" ht="47.25">
      <c r="A422" s="911" t="s">
        <v>175</v>
      </c>
      <c r="B422" s="894" t="s">
        <v>229</v>
      </c>
      <c r="C422" s="894">
        <v>0</v>
      </c>
      <c r="D422" s="895">
        <v>0</v>
      </c>
      <c r="E422" s="894">
        <v>0</v>
      </c>
      <c r="F422" s="895">
        <v>0</v>
      </c>
      <c r="G422" s="625"/>
      <c r="H422" s="625"/>
      <c r="I422" s="863"/>
      <c r="J422" s="862"/>
      <c r="K422" s="894"/>
      <c r="L422" s="895"/>
      <c r="M422" s="894"/>
      <c r="N422" s="894"/>
      <c r="O422" s="864">
        <f>State!O422</f>
        <v>2.88</v>
      </c>
      <c r="P422" s="894"/>
      <c r="Q422" s="895"/>
      <c r="R422" s="583">
        <f t="shared" si="290"/>
        <v>0</v>
      </c>
      <c r="S422" s="523">
        <f t="shared" si="274"/>
        <v>0</v>
      </c>
      <c r="T422" s="879"/>
      <c r="U422" s="894"/>
      <c r="V422" s="895"/>
      <c r="W422" s="583"/>
      <c r="X422" s="879">
        <f>State!X422</f>
        <v>2.88</v>
      </c>
      <c r="Y422" s="894"/>
      <c r="Z422" s="895"/>
      <c r="AA422" s="583">
        <f t="shared" si="291"/>
        <v>0</v>
      </c>
      <c r="AB422" s="523">
        <f t="shared" si="272"/>
        <v>0</v>
      </c>
      <c r="AC422" s="894"/>
      <c r="AD422" s="14" t="b">
        <f t="shared" si="256"/>
        <v>1</v>
      </c>
      <c r="AE422" s="14" t="b">
        <f t="shared" si="257"/>
        <v>1</v>
      </c>
    </row>
    <row r="423" spans="1:31">
      <c r="A423" s="911" t="s">
        <v>177</v>
      </c>
      <c r="B423" s="894" t="s">
        <v>214</v>
      </c>
      <c r="C423" s="894">
        <v>0</v>
      </c>
      <c r="D423" s="895">
        <v>0</v>
      </c>
      <c r="E423" s="894">
        <v>0</v>
      </c>
      <c r="F423" s="895">
        <v>0</v>
      </c>
      <c r="G423" s="625"/>
      <c r="H423" s="625"/>
      <c r="I423" s="863"/>
      <c r="J423" s="862"/>
      <c r="K423" s="894"/>
      <c r="L423" s="895"/>
      <c r="M423" s="894"/>
      <c r="N423" s="894"/>
      <c r="O423" s="864">
        <f>State!O423</f>
        <v>0.05</v>
      </c>
      <c r="P423" s="894"/>
      <c r="Q423" s="895"/>
      <c r="R423" s="583">
        <f t="shared" si="290"/>
        <v>0</v>
      </c>
      <c r="S423" s="523">
        <f t="shared" si="274"/>
        <v>0</v>
      </c>
      <c r="T423" s="879"/>
      <c r="U423" s="894"/>
      <c r="V423" s="895"/>
      <c r="W423" s="583"/>
      <c r="X423" s="879">
        <f>State!X423</f>
        <v>0.05</v>
      </c>
      <c r="Y423" s="894"/>
      <c r="Z423" s="895"/>
      <c r="AA423" s="583">
        <f t="shared" si="291"/>
        <v>0</v>
      </c>
      <c r="AB423" s="523">
        <f t="shared" si="272"/>
        <v>0</v>
      </c>
      <c r="AC423" s="894"/>
      <c r="AD423" s="14" t="b">
        <f>+X423*Y423*12=Z423</f>
        <v>1</v>
      </c>
      <c r="AE423" s="14" t="b">
        <f t="shared" si="257"/>
        <v>1</v>
      </c>
    </row>
    <row r="424" spans="1:31">
      <c r="A424" s="911" t="s">
        <v>179</v>
      </c>
      <c r="B424" s="894" t="s">
        <v>178</v>
      </c>
      <c r="C424" s="894">
        <v>0</v>
      </c>
      <c r="D424" s="895">
        <v>0</v>
      </c>
      <c r="E424" s="894">
        <v>0</v>
      </c>
      <c r="F424" s="895">
        <v>0</v>
      </c>
      <c r="G424" s="625"/>
      <c r="H424" s="625"/>
      <c r="I424" s="863"/>
      <c r="J424" s="862"/>
      <c r="K424" s="894"/>
      <c r="L424" s="895"/>
      <c r="M424" s="894"/>
      <c r="N424" s="894"/>
      <c r="O424" s="864">
        <f>State!O424</f>
        <v>1.2000000000000002</v>
      </c>
      <c r="P424" s="894"/>
      <c r="Q424" s="895"/>
      <c r="R424" s="583">
        <f t="shared" si="290"/>
        <v>0</v>
      </c>
      <c r="S424" s="523">
        <f t="shared" si="274"/>
        <v>0</v>
      </c>
      <c r="T424" s="879"/>
      <c r="U424" s="894"/>
      <c r="V424" s="895"/>
      <c r="W424" s="583"/>
      <c r="X424" s="879">
        <f>State!X424</f>
        <v>1.2000000000000002</v>
      </c>
      <c r="Y424" s="894"/>
      <c r="Z424" s="895"/>
      <c r="AA424" s="583">
        <f t="shared" si="291"/>
        <v>0</v>
      </c>
      <c r="AB424" s="523">
        <f t="shared" si="272"/>
        <v>0</v>
      </c>
      <c r="AC424" s="894"/>
      <c r="AD424" s="14" t="b">
        <f t="shared" si="256"/>
        <v>1</v>
      </c>
      <c r="AE424" s="14" t="b">
        <f t="shared" si="257"/>
        <v>1</v>
      </c>
    </row>
    <row r="425" spans="1:31" ht="31.5">
      <c r="A425" s="911" t="s">
        <v>181</v>
      </c>
      <c r="B425" s="894" t="s">
        <v>215</v>
      </c>
      <c r="C425" s="894">
        <v>0</v>
      </c>
      <c r="D425" s="895">
        <v>0</v>
      </c>
      <c r="E425" s="894">
        <v>0</v>
      </c>
      <c r="F425" s="895">
        <v>0</v>
      </c>
      <c r="G425" s="625"/>
      <c r="H425" s="625"/>
      <c r="I425" s="863"/>
      <c r="J425" s="862"/>
      <c r="K425" s="894"/>
      <c r="L425" s="895"/>
      <c r="M425" s="894"/>
      <c r="N425" s="894"/>
      <c r="O425" s="864">
        <f>State!O425</f>
        <v>0.05</v>
      </c>
      <c r="P425" s="894"/>
      <c r="Q425" s="895"/>
      <c r="R425" s="583">
        <f t="shared" si="290"/>
        <v>0</v>
      </c>
      <c r="S425" s="523">
        <f t="shared" si="274"/>
        <v>0</v>
      </c>
      <c r="T425" s="879"/>
      <c r="U425" s="894"/>
      <c r="V425" s="895"/>
      <c r="W425" s="583"/>
      <c r="X425" s="879">
        <f>State!X425</f>
        <v>0.05</v>
      </c>
      <c r="Y425" s="894"/>
      <c r="Z425" s="895"/>
      <c r="AA425" s="583">
        <f t="shared" si="291"/>
        <v>0</v>
      </c>
      <c r="AB425" s="523">
        <f t="shared" si="272"/>
        <v>0</v>
      </c>
      <c r="AC425" s="894"/>
      <c r="AD425" s="14" t="b">
        <f>+X425*Y425*12=Z425</f>
        <v>1</v>
      </c>
      <c r="AE425" s="14" t="b">
        <f t="shared" si="257"/>
        <v>1</v>
      </c>
    </row>
    <row r="426" spans="1:31" ht="31.5">
      <c r="A426" s="911" t="s">
        <v>239</v>
      </c>
      <c r="B426" s="894" t="s">
        <v>230</v>
      </c>
      <c r="C426" s="894">
        <v>0</v>
      </c>
      <c r="D426" s="895">
        <v>0</v>
      </c>
      <c r="E426" s="894">
        <v>0</v>
      </c>
      <c r="F426" s="895">
        <v>0</v>
      </c>
      <c r="G426" s="625"/>
      <c r="H426" s="625"/>
      <c r="I426" s="863"/>
      <c r="J426" s="862"/>
      <c r="K426" s="894"/>
      <c r="L426" s="895"/>
      <c r="M426" s="894"/>
      <c r="N426" s="894"/>
      <c r="O426" s="864">
        <f>State!O426</f>
        <v>0.05</v>
      </c>
      <c r="P426" s="894"/>
      <c r="Q426" s="895"/>
      <c r="R426" s="583">
        <f t="shared" si="290"/>
        <v>0</v>
      </c>
      <c r="S426" s="523">
        <f t="shared" si="274"/>
        <v>0</v>
      </c>
      <c r="T426" s="879"/>
      <c r="U426" s="894"/>
      <c r="V426" s="895"/>
      <c r="W426" s="583"/>
      <c r="X426" s="879">
        <f>State!X426</f>
        <v>0.05</v>
      </c>
      <c r="Y426" s="894"/>
      <c r="Z426" s="895"/>
      <c r="AA426" s="583">
        <f t="shared" si="291"/>
        <v>0</v>
      </c>
      <c r="AB426" s="523">
        <f t="shared" si="272"/>
        <v>0</v>
      </c>
      <c r="AC426" s="894"/>
      <c r="AD426" s="14" t="b">
        <f>+X426*Y426*12=Z426</f>
        <v>1</v>
      </c>
      <c r="AE426" s="14" t="b">
        <f t="shared" si="257"/>
        <v>1</v>
      </c>
    </row>
    <row r="427" spans="1:31">
      <c r="A427" s="911">
        <v>26.14</v>
      </c>
      <c r="B427" s="882" t="s">
        <v>216</v>
      </c>
      <c r="C427" s="882">
        <v>0</v>
      </c>
      <c r="D427" s="883">
        <v>0</v>
      </c>
      <c r="E427" s="882">
        <v>0</v>
      </c>
      <c r="F427" s="883">
        <v>0</v>
      </c>
      <c r="G427" s="625"/>
      <c r="H427" s="625"/>
      <c r="I427" s="863"/>
      <c r="J427" s="862"/>
      <c r="K427" s="882"/>
      <c r="L427" s="883"/>
      <c r="M427" s="882"/>
      <c r="N427" s="882"/>
      <c r="O427" s="864">
        <f>State!O427</f>
        <v>0.01</v>
      </c>
      <c r="P427" s="882"/>
      <c r="Q427" s="883"/>
      <c r="R427" s="583">
        <f t="shared" si="290"/>
        <v>0</v>
      </c>
      <c r="S427" s="523">
        <f t="shared" si="274"/>
        <v>0</v>
      </c>
      <c r="T427" s="879"/>
      <c r="U427" s="882"/>
      <c r="V427" s="883"/>
      <c r="W427" s="583"/>
      <c r="X427" s="879">
        <f>State!X427</f>
        <v>0.01</v>
      </c>
      <c r="Y427" s="882"/>
      <c r="Z427" s="883"/>
      <c r="AA427" s="583">
        <f t="shared" si="291"/>
        <v>0</v>
      </c>
      <c r="AB427" s="523">
        <f t="shared" si="272"/>
        <v>0</v>
      </c>
      <c r="AC427" s="882"/>
      <c r="AD427" s="14" t="b">
        <f t="shared" si="256"/>
        <v>1</v>
      </c>
      <c r="AE427" s="14" t="b">
        <f t="shared" si="257"/>
        <v>1</v>
      </c>
    </row>
    <row r="428" spans="1:31">
      <c r="A428" s="911">
        <f t="shared" ref="A428:A436" si="293">+A427+0.01</f>
        <v>26.150000000000002</v>
      </c>
      <c r="B428" s="882" t="s">
        <v>217</v>
      </c>
      <c r="C428" s="882">
        <v>0</v>
      </c>
      <c r="D428" s="883">
        <v>0</v>
      </c>
      <c r="E428" s="882">
        <v>0</v>
      </c>
      <c r="F428" s="883">
        <v>0</v>
      </c>
      <c r="G428" s="625"/>
      <c r="H428" s="625"/>
      <c r="I428" s="863"/>
      <c r="J428" s="862"/>
      <c r="K428" s="882"/>
      <c r="L428" s="883"/>
      <c r="M428" s="882"/>
      <c r="N428" s="882"/>
      <c r="O428" s="864">
        <f>State!O428</f>
        <v>0.01</v>
      </c>
      <c r="P428" s="882"/>
      <c r="Q428" s="883"/>
      <c r="R428" s="583">
        <f t="shared" si="290"/>
        <v>0</v>
      </c>
      <c r="S428" s="523">
        <f t="shared" si="274"/>
        <v>0</v>
      </c>
      <c r="T428" s="879"/>
      <c r="U428" s="882"/>
      <c r="V428" s="883"/>
      <c r="W428" s="583"/>
      <c r="X428" s="879">
        <f>State!X428</f>
        <v>0.01</v>
      </c>
      <c r="Y428" s="882"/>
      <c r="Z428" s="883"/>
      <c r="AA428" s="583">
        <f t="shared" si="291"/>
        <v>0</v>
      </c>
      <c r="AB428" s="523">
        <f t="shared" si="272"/>
        <v>0</v>
      </c>
      <c r="AC428" s="882"/>
      <c r="AD428" s="14" t="b">
        <f t="shared" si="256"/>
        <v>1</v>
      </c>
      <c r="AE428" s="14" t="b">
        <f t="shared" si="257"/>
        <v>1</v>
      </c>
    </row>
    <row r="429" spans="1:31" ht="31.5">
      <c r="A429" s="911">
        <f t="shared" si="293"/>
        <v>26.160000000000004</v>
      </c>
      <c r="B429" s="882" t="s">
        <v>218</v>
      </c>
      <c r="C429" s="882">
        <v>0</v>
      </c>
      <c r="D429" s="883">
        <v>0</v>
      </c>
      <c r="E429" s="882">
        <v>0</v>
      </c>
      <c r="F429" s="883">
        <v>0</v>
      </c>
      <c r="G429" s="625"/>
      <c r="H429" s="625"/>
      <c r="I429" s="863"/>
      <c r="J429" s="862"/>
      <c r="K429" s="882"/>
      <c r="L429" s="883"/>
      <c r="M429" s="882"/>
      <c r="N429" s="882"/>
      <c r="O429" s="864">
        <f>State!O429</f>
        <v>1.2500000000000001E-2</v>
      </c>
      <c r="P429" s="882"/>
      <c r="Q429" s="883"/>
      <c r="R429" s="583">
        <f t="shared" si="290"/>
        <v>0</v>
      </c>
      <c r="S429" s="523">
        <f t="shared" si="274"/>
        <v>0</v>
      </c>
      <c r="T429" s="879"/>
      <c r="U429" s="882"/>
      <c r="V429" s="883"/>
      <c r="W429" s="583"/>
      <c r="X429" s="879">
        <f>State!X429</f>
        <v>1.2500000000000001E-2</v>
      </c>
      <c r="Y429" s="882"/>
      <c r="Z429" s="883"/>
      <c r="AA429" s="583">
        <f t="shared" si="291"/>
        <v>0</v>
      </c>
      <c r="AB429" s="523">
        <f t="shared" si="272"/>
        <v>0</v>
      </c>
      <c r="AC429" s="882"/>
      <c r="AD429" s="14" t="b">
        <f t="shared" si="256"/>
        <v>1</v>
      </c>
      <c r="AE429" s="14" t="b">
        <f t="shared" si="257"/>
        <v>1</v>
      </c>
    </row>
    <row r="430" spans="1:31">
      <c r="A430" s="911">
        <f t="shared" si="293"/>
        <v>26.170000000000005</v>
      </c>
      <c r="B430" s="882" t="s">
        <v>219</v>
      </c>
      <c r="C430" s="882">
        <v>0</v>
      </c>
      <c r="D430" s="883">
        <v>0</v>
      </c>
      <c r="E430" s="882">
        <v>0</v>
      </c>
      <c r="F430" s="883">
        <v>0</v>
      </c>
      <c r="G430" s="625"/>
      <c r="H430" s="625"/>
      <c r="I430" s="863"/>
      <c r="J430" s="862"/>
      <c r="K430" s="882"/>
      <c r="L430" s="883"/>
      <c r="M430" s="882"/>
      <c r="N430" s="882"/>
      <c r="O430" s="864">
        <f>State!O430</f>
        <v>7.4999999999999997E-3</v>
      </c>
      <c r="P430" s="882"/>
      <c r="Q430" s="883"/>
      <c r="R430" s="583">
        <f t="shared" si="290"/>
        <v>0</v>
      </c>
      <c r="S430" s="523">
        <f t="shared" si="274"/>
        <v>0</v>
      </c>
      <c r="T430" s="879"/>
      <c r="U430" s="882"/>
      <c r="V430" s="883"/>
      <c r="W430" s="583"/>
      <c r="X430" s="879">
        <f>State!X430</f>
        <v>7.4999999999999997E-3</v>
      </c>
      <c r="Y430" s="882"/>
      <c r="Z430" s="883"/>
      <c r="AA430" s="583">
        <f t="shared" si="291"/>
        <v>0</v>
      </c>
      <c r="AB430" s="523">
        <f t="shared" si="272"/>
        <v>0</v>
      </c>
      <c r="AC430" s="882"/>
      <c r="AD430" s="14" t="b">
        <f t="shared" si="256"/>
        <v>1</v>
      </c>
      <c r="AE430" s="14" t="b">
        <f t="shared" si="257"/>
        <v>1</v>
      </c>
    </row>
    <row r="431" spans="1:31">
      <c r="A431" s="911">
        <f t="shared" si="293"/>
        <v>26.180000000000007</v>
      </c>
      <c r="B431" s="882" t="s">
        <v>220</v>
      </c>
      <c r="C431" s="882">
        <v>0</v>
      </c>
      <c r="D431" s="883">
        <v>0</v>
      </c>
      <c r="E431" s="882">
        <v>0</v>
      </c>
      <c r="F431" s="883">
        <v>0</v>
      </c>
      <c r="G431" s="625"/>
      <c r="H431" s="625"/>
      <c r="I431" s="863"/>
      <c r="J431" s="862"/>
      <c r="K431" s="882"/>
      <c r="L431" s="883"/>
      <c r="M431" s="882"/>
      <c r="N431" s="882"/>
      <c r="O431" s="864">
        <f>State!O431</f>
        <v>7.4999999999999997E-3</v>
      </c>
      <c r="P431" s="882"/>
      <c r="Q431" s="883"/>
      <c r="R431" s="583">
        <f t="shared" si="290"/>
        <v>0</v>
      </c>
      <c r="S431" s="523">
        <f t="shared" si="274"/>
        <v>0</v>
      </c>
      <c r="T431" s="879"/>
      <c r="U431" s="882"/>
      <c r="V431" s="883"/>
      <c r="W431" s="583"/>
      <c r="X431" s="879">
        <f>State!X431</f>
        <v>7.4999999999999997E-3</v>
      </c>
      <c r="Y431" s="882"/>
      <c r="Z431" s="883"/>
      <c r="AA431" s="583">
        <f t="shared" si="291"/>
        <v>0</v>
      </c>
      <c r="AB431" s="523">
        <f t="shared" si="272"/>
        <v>0</v>
      </c>
      <c r="AC431" s="882"/>
      <c r="AD431" s="14" t="b">
        <f t="shared" si="256"/>
        <v>1</v>
      </c>
      <c r="AE431" s="14" t="b">
        <f t="shared" si="257"/>
        <v>1</v>
      </c>
    </row>
    <row r="432" spans="1:31">
      <c r="A432" s="911">
        <f t="shared" si="293"/>
        <v>26.190000000000008</v>
      </c>
      <c r="B432" s="882" t="s">
        <v>221</v>
      </c>
      <c r="C432" s="882">
        <v>0</v>
      </c>
      <c r="D432" s="883">
        <v>0</v>
      </c>
      <c r="E432" s="882">
        <v>0</v>
      </c>
      <c r="F432" s="883">
        <v>0</v>
      </c>
      <c r="G432" s="625"/>
      <c r="H432" s="625"/>
      <c r="I432" s="863"/>
      <c r="J432" s="862"/>
      <c r="K432" s="882"/>
      <c r="L432" s="883"/>
      <c r="M432" s="882"/>
      <c r="N432" s="882"/>
      <c r="O432" s="864">
        <f>State!O432</f>
        <v>2E-3</v>
      </c>
      <c r="P432" s="882"/>
      <c r="Q432" s="883"/>
      <c r="R432" s="583">
        <f t="shared" si="290"/>
        <v>0</v>
      </c>
      <c r="S432" s="523">
        <f t="shared" si="274"/>
        <v>0</v>
      </c>
      <c r="T432" s="879"/>
      <c r="U432" s="882"/>
      <c r="V432" s="883"/>
      <c r="W432" s="583"/>
      <c r="X432" s="879">
        <f>State!X432</f>
        <v>2E-3</v>
      </c>
      <c r="Y432" s="882"/>
      <c r="Z432" s="883"/>
      <c r="AA432" s="583">
        <f t="shared" si="291"/>
        <v>0</v>
      </c>
      <c r="AB432" s="523">
        <f t="shared" si="272"/>
        <v>0</v>
      </c>
      <c r="AC432" s="882"/>
      <c r="AD432" s="14" t="b">
        <f t="shared" si="256"/>
        <v>1</v>
      </c>
      <c r="AE432" s="14" t="b">
        <f t="shared" si="257"/>
        <v>1</v>
      </c>
    </row>
    <row r="433" spans="1:31">
      <c r="A433" s="911">
        <f t="shared" si="293"/>
        <v>26.20000000000001</v>
      </c>
      <c r="B433" s="882" t="s">
        <v>222</v>
      </c>
      <c r="C433" s="882">
        <v>0</v>
      </c>
      <c r="D433" s="883">
        <v>0</v>
      </c>
      <c r="E433" s="882">
        <v>0</v>
      </c>
      <c r="F433" s="883">
        <v>0</v>
      </c>
      <c r="G433" s="625"/>
      <c r="H433" s="625"/>
      <c r="I433" s="863"/>
      <c r="J433" s="862"/>
      <c r="K433" s="882"/>
      <c r="L433" s="883"/>
      <c r="M433" s="882"/>
      <c r="N433" s="882"/>
      <c r="O433" s="864">
        <f>State!O433</f>
        <v>2E-3</v>
      </c>
      <c r="P433" s="882"/>
      <c r="Q433" s="883"/>
      <c r="R433" s="583">
        <f t="shared" si="290"/>
        <v>0</v>
      </c>
      <c r="S433" s="523">
        <f t="shared" si="274"/>
        <v>0</v>
      </c>
      <c r="T433" s="879"/>
      <c r="U433" s="882"/>
      <c r="V433" s="883"/>
      <c r="W433" s="583"/>
      <c r="X433" s="879">
        <f>State!X433</f>
        <v>2E-3</v>
      </c>
      <c r="Y433" s="882"/>
      <c r="Z433" s="883"/>
      <c r="AA433" s="583">
        <f t="shared" si="291"/>
        <v>0</v>
      </c>
      <c r="AB433" s="523">
        <f t="shared" si="272"/>
        <v>0</v>
      </c>
      <c r="AC433" s="882"/>
      <c r="AD433" s="14" t="b">
        <f t="shared" si="256"/>
        <v>1</v>
      </c>
      <c r="AE433" s="14" t="b">
        <f t="shared" si="257"/>
        <v>1</v>
      </c>
    </row>
    <row r="434" spans="1:31">
      <c r="A434" s="911">
        <f t="shared" si="293"/>
        <v>26.210000000000012</v>
      </c>
      <c r="B434" s="882" t="s">
        <v>231</v>
      </c>
      <c r="C434" s="882">
        <v>0</v>
      </c>
      <c r="D434" s="883">
        <v>0</v>
      </c>
      <c r="E434" s="882">
        <v>0</v>
      </c>
      <c r="F434" s="883">
        <v>0</v>
      </c>
      <c r="G434" s="625"/>
      <c r="H434" s="625"/>
      <c r="I434" s="863"/>
      <c r="J434" s="862"/>
      <c r="K434" s="882"/>
      <c r="L434" s="883"/>
      <c r="M434" s="882"/>
      <c r="N434" s="882"/>
      <c r="O434" s="864">
        <f>State!O434</f>
        <v>0</v>
      </c>
      <c r="P434" s="882"/>
      <c r="Q434" s="883"/>
      <c r="R434" s="583">
        <f t="shared" si="290"/>
        <v>0</v>
      </c>
      <c r="S434" s="523">
        <f t="shared" si="274"/>
        <v>0</v>
      </c>
      <c r="T434" s="879"/>
      <c r="U434" s="882"/>
      <c r="V434" s="883"/>
      <c r="W434" s="583"/>
      <c r="X434" s="879">
        <f>State!X434</f>
        <v>0</v>
      </c>
      <c r="Y434" s="882"/>
      <c r="Z434" s="883"/>
      <c r="AA434" s="583">
        <f t="shared" si="291"/>
        <v>0</v>
      </c>
      <c r="AB434" s="523">
        <f t="shared" si="272"/>
        <v>0</v>
      </c>
      <c r="AC434" s="882"/>
      <c r="AD434" s="14" t="b">
        <f t="shared" si="256"/>
        <v>1</v>
      </c>
      <c r="AE434" s="14" t="b">
        <f t="shared" si="257"/>
        <v>1</v>
      </c>
    </row>
    <row r="435" spans="1:31">
      <c r="A435" s="911">
        <f t="shared" si="293"/>
        <v>26.220000000000013</v>
      </c>
      <c r="B435" s="882" t="s">
        <v>223</v>
      </c>
      <c r="C435" s="882">
        <v>0</v>
      </c>
      <c r="D435" s="883">
        <v>0</v>
      </c>
      <c r="E435" s="882">
        <v>0</v>
      </c>
      <c r="F435" s="883">
        <v>0</v>
      </c>
      <c r="G435" s="625"/>
      <c r="H435" s="625"/>
      <c r="I435" s="863"/>
      <c r="J435" s="862"/>
      <c r="K435" s="882"/>
      <c r="L435" s="883"/>
      <c r="M435" s="882"/>
      <c r="N435" s="882"/>
      <c r="O435" s="864">
        <f>State!O435</f>
        <v>5.0000000000000001E-3</v>
      </c>
      <c r="P435" s="882"/>
      <c r="Q435" s="883"/>
      <c r="R435" s="583">
        <f t="shared" si="290"/>
        <v>0</v>
      </c>
      <c r="S435" s="523">
        <f t="shared" si="274"/>
        <v>0</v>
      </c>
      <c r="T435" s="879"/>
      <c r="U435" s="882"/>
      <c r="V435" s="883"/>
      <c r="W435" s="583"/>
      <c r="X435" s="879">
        <f>State!X435</f>
        <v>5.0000000000000001E-3</v>
      </c>
      <c r="Y435" s="882"/>
      <c r="Z435" s="883"/>
      <c r="AA435" s="583">
        <f t="shared" si="291"/>
        <v>0</v>
      </c>
      <c r="AB435" s="523">
        <f t="shared" si="272"/>
        <v>0</v>
      </c>
      <c r="AC435" s="882"/>
      <c r="AD435" s="14" t="b">
        <f t="shared" si="256"/>
        <v>1</v>
      </c>
      <c r="AE435" s="14" t="b">
        <f t="shared" si="257"/>
        <v>1</v>
      </c>
    </row>
    <row r="436" spans="1:31" ht="31.5">
      <c r="A436" s="911">
        <f t="shared" si="293"/>
        <v>26.230000000000015</v>
      </c>
      <c r="B436" s="882" t="s">
        <v>232</v>
      </c>
      <c r="C436" s="882">
        <v>0</v>
      </c>
      <c r="D436" s="883">
        <v>0</v>
      </c>
      <c r="E436" s="882">
        <v>0</v>
      </c>
      <c r="F436" s="883">
        <v>0</v>
      </c>
      <c r="G436" s="625"/>
      <c r="H436" s="625"/>
      <c r="I436" s="863"/>
      <c r="J436" s="862"/>
      <c r="K436" s="882"/>
      <c r="L436" s="883"/>
      <c r="M436" s="882"/>
      <c r="N436" s="882"/>
      <c r="O436" s="864">
        <f>State!O436</f>
        <v>2E-3</v>
      </c>
      <c r="P436" s="882"/>
      <c r="Q436" s="883"/>
      <c r="R436" s="583">
        <f t="shared" si="290"/>
        <v>0</v>
      </c>
      <c r="S436" s="523">
        <f t="shared" si="274"/>
        <v>0</v>
      </c>
      <c r="T436" s="879"/>
      <c r="U436" s="882"/>
      <c r="V436" s="883"/>
      <c r="W436" s="583"/>
      <c r="X436" s="879">
        <f>State!X436</f>
        <v>2E-3</v>
      </c>
      <c r="Y436" s="882"/>
      <c r="Z436" s="883"/>
      <c r="AA436" s="583">
        <f t="shared" si="291"/>
        <v>0</v>
      </c>
      <c r="AB436" s="523">
        <f t="shared" si="272"/>
        <v>0</v>
      </c>
      <c r="AC436" s="882"/>
      <c r="AD436" s="14" t="b">
        <f t="shared" si="256"/>
        <v>1</v>
      </c>
      <c r="AE436" s="14" t="b">
        <f t="shared" si="257"/>
        <v>1</v>
      </c>
    </row>
    <row r="437" spans="1:31">
      <c r="A437" s="947"/>
      <c r="B437" s="1063" t="s">
        <v>159</v>
      </c>
      <c r="C437" s="1063">
        <f>SUM(C415:C436)</f>
        <v>0</v>
      </c>
      <c r="D437" s="1063">
        <f>SUM(D415:D436)</f>
        <v>0</v>
      </c>
      <c r="E437" s="1063">
        <f>SUM(E415:E436)</f>
        <v>0</v>
      </c>
      <c r="F437" s="1063">
        <f>SUM(F415:F436)</f>
        <v>0</v>
      </c>
      <c r="G437" s="1067"/>
      <c r="H437" s="1067"/>
      <c r="I437" s="1063"/>
      <c r="J437" s="1064"/>
      <c r="K437" s="1063">
        <f>SUM(K415:K436)</f>
        <v>0</v>
      </c>
      <c r="L437" s="1063">
        <f>SUM(L415:L436)</f>
        <v>0</v>
      </c>
      <c r="M437" s="1063"/>
      <c r="N437" s="1063"/>
      <c r="O437" s="952">
        <f>State!O437</f>
        <v>0</v>
      </c>
      <c r="P437" s="1063">
        <f t="shared" ref="P437:U437" si="294">SUM(P415:P436)</f>
        <v>0</v>
      </c>
      <c r="Q437" s="1063">
        <f t="shared" si="294"/>
        <v>0</v>
      </c>
      <c r="R437" s="1063">
        <f t="shared" si="294"/>
        <v>0</v>
      </c>
      <c r="S437" s="1063">
        <f t="shared" si="294"/>
        <v>0</v>
      </c>
      <c r="T437" s="1063">
        <f t="shared" si="294"/>
        <v>0</v>
      </c>
      <c r="U437" s="1063">
        <f t="shared" si="294"/>
        <v>0</v>
      </c>
      <c r="V437" s="1064"/>
      <c r="W437" s="935"/>
      <c r="X437" s="953">
        <f>State!X437</f>
        <v>0</v>
      </c>
      <c r="Y437" s="1063">
        <f>SUM(Y415:Y436)</f>
        <v>0</v>
      </c>
      <c r="Z437" s="1063">
        <f>SUM(Z415:Z436)</f>
        <v>0</v>
      </c>
      <c r="AA437" s="1063">
        <f>SUM(AA415:AA436)</f>
        <v>0</v>
      </c>
      <c r="AB437" s="1063">
        <f>SUM(AB415:AB436)</f>
        <v>0</v>
      </c>
      <c r="AC437" s="1063"/>
      <c r="AE437" s="14" t="b">
        <f t="shared" si="257"/>
        <v>1</v>
      </c>
    </row>
    <row r="438" spans="1:31">
      <c r="A438" s="1001"/>
      <c r="B438" s="1002" t="s">
        <v>307</v>
      </c>
      <c r="C438" s="1002">
        <f>C413+C437</f>
        <v>0</v>
      </c>
      <c r="D438" s="1002">
        <f>D413+D437</f>
        <v>0</v>
      </c>
      <c r="E438" s="1002">
        <f t="shared" ref="E438:F438" si="295">E413+E437</f>
        <v>0</v>
      </c>
      <c r="F438" s="1002">
        <f t="shared" si="295"/>
        <v>0</v>
      </c>
      <c r="G438" s="1069"/>
      <c r="H438" s="1069"/>
      <c r="I438" s="1002"/>
      <c r="J438" s="1002"/>
      <c r="K438" s="1002">
        <f t="shared" ref="K438" si="296">K413+K437</f>
        <v>0</v>
      </c>
      <c r="L438" s="1002">
        <f t="shared" ref="L438" si="297">L413+L437</f>
        <v>0</v>
      </c>
      <c r="M438" s="1002"/>
      <c r="N438" s="1002"/>
      <c r="O438" s="1006">
        <f>State!O438</f>
        <v>0</v>
      </c>
      <c r="P438" s="1002">
        <f t="shared" ref="P438" si="298">P413+P437</f>
        <v>0</v>
      </c>
      <c r="Q438" s="1002">
        <f t="shared" ref="Q438" si="299">Q413+Q437</f>
        <v>0</v>
      </c>
      <c r="R438" s="1002">
        <f t="shared" ref="R438" si="300">R413+R437</f>
        <v>0</v>
      </c>
      <c r="S438" s="1002">
        <f t="shared" ref="S438" si="301">S413+S437</f>
        <v>0</v>
      </c>
      <c r="T438" s="1002">
        <f t="shared" ref="T438" si="302">T413+T437</f>
        <v>0</v>
      </c>
      <c r="U438" s="1002">
        <f t="shared" ref="U438" si="303">U413+U437</f>
        <v>0</v>
      </c>
      <c r="V438" s="1003"/>
      <c r="W438" s="990"/>
      <c r="X438" s="1007">
        <f>State!X438</f>
        <v>0</v>
      </c>
      <c r="Y438" s="1002">
        <f t="shared" ref="Y438" si="304">Y413+Y437</f>
        <v>0</v>
      </c>
      <c r="Z438" s="1002">
        <f t="shared" ref="Z438" si="305">Z413+Z437</f>
        <v>0</v>
      </c>
      <c r="AA438" s="1002">
        <f t="shared" ref="AA438" si="306">AA413+AA437</f>
        <v>0</v>
      </c>
      <c r="AB438" s="1002">
        <f t="shared" ref="AB438" si="307">AB413+AB437</f>
        <v>0</v>
      </c>
      <c r="AC438" s="1002"/>
      <c r="AE438" s="14" t="b">
        <f t="shared" si="257"/>
        <v>1</v>
      </c>
    </row>
    <row r="439" spans="1:31">
      <c r="A439" s="857"/>
      <c r="B439" s="675" t="s">
        <v>160</v>
      </c>
      <c r="C439" s="675">
        <v>0</v>
      </c>
      <c r="D439" s="676">
        <v>0</v>
      </c>
      <c r="E439" s="675">
        <v>0</v>
      </c>
      <c r="F439" s="676">
        <v>0</v>
      </c>
      <c r="G439" s="625"/>
      <c r="H439" s="625"/>
      <c r="I439" s="863"/>
      <c r="J439" s="862"/>
      <c r="K439" s="675"/>
      <c r="L439" s="676"/>
      <c r="M439" s="675"/>
      <c r="N439" s="675"/>
      <c r="O439" s="864">
        <f>State!O439</f>
        <v>0</v>
      </c>
      <c r="P439" s="675"/>
      <c r="Q439" s="676"/>
      <c r="R439" s="583">
        <f t="shared" si="273"/>
        <v>0</v>
      </c>
      <c r="S439" s="523">
        <f t="shared" si="274"/>
        <v>0</v>
      </c>
      <c r="T439" s="879"/>
      <c r="U439" s="675"/>
      <c r="V439" s="676"/>
      <c r="W439" s="583"/>
      <c r="X439" s="879">
        <f>State!X439</f>
        <v>0</v>
      </c>
      <c r="Y439" s="675"/>
      <c r="Z439" s="676"/>
      <c r="AA439" s="583">
        <f t="shared" ref="AA439:AA502" si="308">Y439+T439</f>
        <v>0</v>
      </c>
      <c r="AB439" s="523">
        <f t="shared" si="272"/>
        <v>0</v>
      </c>
      <c r="AC439" s="675"/>
      <c r="AD439" s="14" t="b">
        <f t="shared" si="256"/>
        <v>1</v>
      </c>
      <c r="AE439" s="14" t="b">
        <f t="shared" si="257"/>
        <v>1</v>
      </c>
    </row>
    <row r="440" spans="1:31">
      <c r="A440" s="925"/>
      <c r="B440" s="888" t="s">
        <v>161</v>
      </c>
      <c r="C440" s="888">
        <v>0</v>
      </c>
      <c r="D440" s="889">
        <v>0</v>
      </c>
      <c r="E440" s="888">
        <v>0</v>
      </c>
      <c r="F440" s="889">
        <v>0</v>
      </c>
      <c r="G440" s="625"/>
      <c r="H440" s="625"/>
      <c r="I440" s="863"/>
      <c r="J440" s="862"/>
      <c r="K440" s="888"/>
      <c r="L440" s="889"/>
      <c r="M440" s="888"/>
      <c r="N440" s="888"/>
      <c r="O440" s="864">
        <f>State!O440</f>
        <v>0</v>
      </c>
      <c r="P440" s="888"/>
      <c r="Q440" s="889"/>
      <c r="R440" s="583">
        <f t="shared" si="273"/>
        <v>0</v>
      </c>
      <c r="S440" s="523">
        <f t="shared" si="274"/>
        <v>0</v>
      </c>
      <c r="T440" s="879"/>
      <c r="U440" s="888"/>
      <c r="V440" s="889"/>
      <c r="W440" s="583"/>
      <c r="X440" s="879">
        <f>State!X440</f>
        <v>0</v>
      </c>
      <c r="Y440" s="888"/>
      <c r="Z440" s="889"/>
      <c r="AA440" s="583">
        <f t="shared" si="308"/>
        <v>0</v>
      </c>
      <c r="AB440" s="523">
        <f t="shared" si="272"/>
        <v>0</v>
      </c>
      <c r="AC440" s="888"/>
      <c r="AD440" s="14" t="b">
        <f t="shared" si="256"/>
        <v>1</v>
      </c>
      <c r="AE440" s="14" t="b">
        <f t="shared" si="257"/>
        <v>1</v>
      </c>
    </row>
    <row r="441" spans="1:31">
      <c r="A441" s="926">
        <v>26.24</v>
      </c>
      <c r="B441" s="890" t="s">
        <v>162</v>
      </c>
      <c r="C441" s="890">
        <v>0</v>
      </c>
      <c r="D441" s="891">
        <v>0</v>
      </c>
      <c r="E441" s="890">
        <v>0</v>
      </c>
      <c r="F441" s="891">
        <v>0</v>
      </c>
      <c r="G441" s="625"/>
      <c r="H441" s="625"/>
      <c r="I441" s="863"/>
      <c r="J441" s="862"/>
      <c r="K441" s="890"/>
      <c r="L441" s="891"/>
      <c r="M441" s="890"/>
      <c r="N441" s="890"/>
      <c r="O441" s="864">
        <f>State!O441</f>
        <v>0</v>
      </c>
      <c r="P441" s="890"/>
      <c r="Q441" s="891"/>
      <c r="R441" s="583">
        <f t="shared" si="273"/>
        <v>0</v>
      </c>
      <c r="S441" s="523">
        <f t="shared" si="274"/>
        <v>0</v>
      </c>
      <c r="T441" s="879"/>
      <c r="U441" s="890"/>
      <c r="V441" s="891"/>
      <c r="W441" s="583"/>
      <c r="X441" s="879">
        <f>State!X441</f>
        <v>0</v>
      </c>
      <c r="Y441" s="890"/>
      <c r="Z441" s="891"/>
      <c r="AA441" s="583">
        <f t="shared" si="308"/>
        <v>0</v>
      </c>
      <c r="AB441" s="523">
        <f t="shared" si="272"/>
        <v>0</v>
      </c>
      <c r="AC441" s="890"/>
      <c r="AD441" s="14" t="b">
        <f t="shared" si="256"/>
        <v>1</v>
      </c>
      <c r="AE441" s="14" t="b">
        <f t="shared" si="257"/>
        <v>1</v>
      </c>
    </row>
    <row r="442" spans="1:31">
      <c r="A442" s="911">
        <f t="shared" ref="A442:A449" si="309">+A441+0.01</f>
        <v>26.25</v>
      </c>
      <c r="B442" s="890" t="s">
        <v>163</v>
      </c>
      <c r="C442" s="890">
        <v>0</v>
      </c>
      <c r="D442" s="891">
        <v>0</v>
      </c>
      <c r="E442" s="890">
        <v>0</v>
      </c>
      <c r="F442" s="891">
        <v>0</v>
      </c>
      <c r="G442" s="625"/>
      <c r="H442" s="625"/>
      <c r="I442" s="863"/>
      <c r="J442" s="862"/>
      <c r="K442" s="890"/>
      <c r="L442" s="891"/>
      <c r="M442" s="890"/>
      <c r="N442" s="890"/>
      <c r="O442" s="864">
        <f>State!O442</f>
        <v>0</v>
      </c>
      <c r="P442" s="890"/>
      <c r="Q442" s="891"/>
      <c r="R442" s="583">
        <f t="shared" si="273"/>
        <v>0</v>
      </c>
      <c r="S442" s="523">
        <f t="shared" si="274"/>
        <v>0</v>
      </c>
      <c r="T442" s="879"/>
      <c r="U442" s="890"/>
      <c r="V442" s="891"/>
      <c r="W442" s="583"/>
      <c r="X442" s="879">
        <f>State!X442</f>
        <v>0</v>
      </c>
      <c r="Y442" s="890"/>
      <c r="Z442" s="891"/>
      <c r="AA442" s="583">
        <f t="shared" si="308"/>
        <v>0</v>
      </c>
      <c r="AB442" s="523">
        <f t="shared" si="272"/>
        <v>0</v>
      </c>
      <c r="AC442" s="890"/>
      <c r="AD442" s="14" t="b">
        <f t="shared" si="256"/>
        <v>1</v>
      </c>
      <c r="AE442" s="14" t="b">
        <f t="shared" si="257"/>
        <v>1</v>
      </c>
    </row>
    <row r="443" spans="1:31">
      <c r="A443" s="911">
        <f t="shared" si="309"/>
        <v>26.26</v>
      </c>
      <c r="B443" s="890" t="s">
        <v>321</v>
      </c>
      <c r="C443" s="890">
        <v>0</v>
      </c>
      <c r="D443" s="891">
        <v>0</v>
      </c>
      <c r="E443" s="890">
        <v>0</v>
      </c>
      <c r="F443" s="891">
        <v>0</v>
      </c>
      <c r="G443" s="625"/>
      <c r="H443" s="625"/>
      <c r="I443" s="863"/>
      <c r="J443" s="862"/>
      <c r="K443" s="890"/>
      <c r="L443" s="891"/>
      <c r="M443" s="890"/>
      <c r="N443" s="890"/>
      <c r="O443" s="864">
        <f>State!O443</f>
        <v>0</v>
      </c>
      <c r="P443" s="890"/>
      <c r="Q443" s="891"/>
      <c r="R443" s="583">
        <f t="shared" si="273"/>
        <v>0</v>
      </c>
      <c r="S443" s="523">
        <f t="shared" si="274"/>
        <v>0</v>
      </c>
      <c r="T443" s="879"/>
      <c r="U443" s="890"/>
      <c r="V443" s="891"/>
      <c r="W443" s="583"/>
      <c r="X443" s="879">
        <f>State!X443</f>
        <v>0</v>
      </c>
      <c r="Y443" s="890"/>
      <c r="Z443" s="891"/>
      <c r="AA443" s="583">
        <f t="shared" si="308"/>
        <v>0</v>
      </c>
      <c r="AB443" s="523">
        <f t="shared" si="272"/>
        <v>0</v>
      </c>
      <c r="AC443" s="890"/>
      <c r="AD443" s="14" t="b">
        <f t="shared" si="256"/>
        <v>1</v>
      </c>
      <c r="AE443" s="14" t="b">
        <f t="shared" si="257"/>
        <v>1</v>
      </c>
    </row>
    <row r="444" spans="1:31">
      <c r="A444" s="911">
        <f t="shared" si="309"/>
        <v>26.270000000000003</v>
      </c>
      <c r="B444" s="890" t="s">
        <v>324</v>
      </c>
      <c r="C444" s="890">
        <v>0</v>
      </c>
      <c r="D444" s="891">
        <v>0</v>
      </c>
      <c r="E444" s="890">
        <v>0</v>
      </c>
      <c r="F444" s="891">
        <v>0</v>
      </c>
      <c r="G444" s="625"/>
      <c r="H444" s="625"/>
      <c r="I444" s="863"/>
      <c r="J444" s="862"/>
      <c r="K444" s="890"/>
      <c r="L444" s="891"/>
      <c r="M444" s="890"/>
      <c r="N444" s="890"/>
      <c r="O444" s="864">
        <f>State!O444</f>
        <v>0</v>
      </c>
      <c r="P444" s="890"/>
      <c r="Q444" s="891"/>
      <c r="R444" s="583">
        <f t="shared" si="273"/>
        <v>0</v>
      </c>
      <c r="S444" s="523">
        <f t="shared" si="274"/>
        <v>0</v>
      </c>
      <c r="T444" s="879"/>
      <c r="U444" s="890"/>
      <c r="V444" s="891"/>
      <c r="W444" s="583"/>
      <c r="X444" s="879">
        <f>State!X444</f>
        <v>0</v>
      </c>
      <c r="Y444" s="890"/>
      <c r="Z444" s="891"/>
      <c r="AA444" s="583">
        <f t="shared" si="308"/>
        <v>0</v>
      </c>
      <c r="AB444" s="523">
        <f t="shared" si="272"/>
        <v>0</v>
      </c>
      <c r="AC444" s="890"/>
      <c r="AD444" s="14" t="b">
        <f t="shared" si="256"/>
        <v>1</v>
      </c>
      <c r="AE444" s="14" t="b">
        <f t="shared" si="257"/>
        <v>1</v>
      </c>
    </row>
    <row r="445" spans="1:31">
      <c r="A445" s="911">
        <f t="shared" si="309"/>
        <v>26.280000000000005</v>
      </c>
      <c r="B445" s="890" t="s">
        <v>325</v>
      </c>
      <c r="C445" s="890">
        <v>0</v>
      </c>
      <c r="D445" s="891">
        <v>0</v>
      </c>
      <c r="E445" s="890">
        <v>0</v>
      </c>
      <c r="F445" s="891">
        <v>0</v>
      </c>
      <c r="G445" s="625"/>
      <c r="H445" s="625"/>
      <c r="I445" s="863"/>
      <c r="J445" s="862"/>
      <c r="K445" s="890"/>
      <c r="L445" s="891"/>
      <c r="M445" s="890"/>
      <c r="N445" s="890"/>
      <c r="O445" s="864">
        <f>State!O445</f>
        <v>0</v>
      </c>
      <c r="P445" s="890"/>
      <c r="Q445" s="891"/>
      <c r="R445" s="583">
        <f t="shared" si="273"/>
        <v>0</v>
      </c>
      <c r="S445" s="523">
        <f t="shared" si="274"/>
        <v>0</v>
      </c>
      <c r="T445" s="879"/>
      <c r="U445" s="890"/>
      <c r="V445" s="891"/>
      <c r="W445" s="583"/>
      <c r="X445" s="879">
        <f>State!X445</f>
        <v>0</v>
      </c>
      <c r="Y445" s="890"/>
      <c r="Z445" s="891"/>
      <c r="AA445" s="583">
        <f t="shared" si="308"/>
        <v>0</v>
      </c>
      <c r="AB445" s="523">
        <f t="shared" si="272"/>
        <v>0</v>
      </c>
      <c r="AC445" s="890"/>
      <c r="AD445" s="14" t="b">
        <f t="shared" si="256"/>
        <v>1</v>
      </c>
      <c r="AE445" s="14" t="b">
        <f t="shared" si="257"/>
        <v>1</v>
      </c>
    </row>
    <row r="446" spans="1:31">
      <c r="A446" s="911">
        <f t="shared" si="309"/>
        <v>26.290000000000006</v>
      </c>
      <c r="B446" s="890" t="s">
        <v>164</v>
      </c>
      <c r="C446" s="890">
        <v>0</v>
      </c>
      <c r="D446" s="891">
        <v>0</v>
      </c>
      <c r="E446" s="890">
        <v>0</v>
      </c>
      <c r="F446" s="891">
        <v>0</v>
      </c>
      <c r="G446" s="625"/>
      <c r="H446" s="625"/>
      <c r="I446" s="863"/>
      <c r="J446" s="862"/>
      <c r="K446" s="890"/>
      <c r="L446" s="891"/>
      <c r="M446" s="890"/>
      <c r="N446" s="890"/>
      <c r="O446" s="864">
        <f>State!O446</f>
        <v>2</v>
      </c>
      <c r="P446" s="890"/>
      <c r="Q446" s="891"/>
      <c r="R446" s="583">
        <f t="shared" si="273"/>
        <v>0</v>
      </c>
      <c r="S446" s="523">
        <f t="shared" si="274"/>
        <v>0</v>
      </c>
      <c r="T446" s="879"/>
      <c r="U446" s="890"/>
      <c r="V446" s="891"/>
      <c r="W446" s="583"/>
      <c r="X446" s="879">
        <f>State!X446</f>
        <v>2</v>
      </c>
      <c r="Y446" s="890"/>
      <c r="Z446" s="891"/>
      <c r="AA446" s="583">
        <f t="shared" si="308"/>
        <v>0</v>
      </c>
      <c r="AB446" s="523">
        <f t="shared" si="272"/>
        <v>0</v>
      </c>
      <c r="AC446" s="890"/>
      <c r="AD446" s="14" t="b">
        <f t="shared" si="256"/>
        <v>1</v>
      </c>
      <c r="AE446" s="14" t="b">
        <f t="shared" si="257"/>
        <v>1</v>
      </c>
    </row>
    <row r="447" spans="1:31">
      <c r="A447" s="911">
        <f t="shared" si="309"/>
        <v>26.300000000000008</v>
      </c>
      <c r="B447" s="890" t="s">
        <v>165</v>
      </c>
      <c r="C447" s="890">
        <v>0</v>
      </c>
      <c r="D447" s="891">
        <v>0</v>
      </c>
      <c r="E447" s="890">
        <v>0</v>
      </c>
      <c r="F447" s="891">
        <v>0</v>
      </c>
      <c r="G447" s="625"/>
      <c r="H447" s="625"/>
      <c r="I447" s="863"/>
      <c r="J447" s="862"/>
      <c r="K447" s="890"/>
      <c r="L447" s="891"/>
      <c r="M447" s="890"/>
      <c r="N447" s="890"/>
      <c r="O447" s="864">
        <f>State!O447</f>
        <v>3</v>
      </c>
      <c r="P447" s="890"/>
      <c r="Q447" s="891"/>
      <c r="R447" s="583">
        <f t="shared" si="273"/>
        <v>0</v>
      </c>
      <c r="S447" s="523">
        <f t="shared" si="274"/>
        <v>0</v>
      </c>
      <c r="T447" s="879"/>
      <c r="U447" s="890"/>
      <c r="V447" s="891"/>
      <c r="W447" s="583"/>
      <c r="X447" s="879">
        <f>State!X447</f>
        <v>3</v>
      </c>
      <c r="Y447" s="890"/>
      <c r="Z447" s="891"/>
      <c r="AA447" s="583">
        <f t="shared" si="308"/>
        <v>0</v>
      </c>
      <c r="AB447" s="523">
        <f t="shared" si="272"/>
        <v>0</v>
      </c>
      <c r="AC447" s="890"/>
      <c r="AD447" s="14" t="b">
        <f t="shared" si="256"/>
        <v>1</v>
      </c>
      <c r="AE447" s="14" t="b">
        <f t="shared" si="257"/>
        <v>1</v>
      </c>
    </row>
    <row r="448" spans="1:31">
      <c r="A448" s="911">
        <f t="shared" si="309"/>
        <v>26.310000000000009</v>
      </c>
      <c r="B448" s="890" t="s">
        <v>282</v>
      </c>
      <c r="C448" s="890">
        <v>0</v>
      </c>
      <c r="D448" s="891">
        <v>0</v>
      </c>
      <c r="E448" s="890">
        <v>0</v>
      </c>
      <c r="F448" s="891">
        <v>0</v>
      </c>
      <c r="G448" s="625"/>
      <c r="H448" s="625"/>
      <c r="I448" s="863"/>
      <c r="J448" s="862"/>
      <c r="K448" s="890"/>
      <c r="L448" s="891"/>
      <c r="M448" s="890"/>
      <c r="N448" s="890"/>
      <c r="O448" s="864">
        <f>State!O448</f>
        <v>0.375</v>
      </c>
      <c r="P448" s="890"/>
      <c r="Q448" s="891"/>
      <c r="R448" s="583">
        <f t="shared" si="273"/>
        <v>0</v>
      </c>
      <c r="S448" s="523">
        <f t="shared" si="274"/>
        <v>0</v>
      </c>
      <c r="T448" s="879"/>
      <c r="U448" s="890"/>
      <c r="V448" s="891"/>
      <c r="W448" s="583"/>
      <c r="X448" s="879">
        <f>State!X448</f>
        <v>0.375</v>
      </c>
      <c r="Y448" s="890"/>
      <c r="Z448" s="891"/>
      <c r="AA448" s="583">
        <f t="shared" si="308"/>
        <v>0</v>
      </c>
      <c r="AB448" s="523">
        <f t="shared" si="272"/>
        <v>0</v>
      </c>
      <c r="AC448" s="890"/>
      <c r="AD448" s="14" t="b">
        <f t="shared" si="256"/>
        <v>1</v>
      </c>
      <c r="AE448" s="14" t="b">
        <f t="shared" si="257"/>
        <v>1</v>
      </c>
    </row>
    <row r="449" spans="1:31">
      <c r="A449" s="911">
        <f t="shared" si="309"/>
        <v>26.320000000000011</v>
      </c>
      <c r="B449" s="890" t="s">
        <v>157</v>
      </c>
      <c r="C449" s="890">
        <v>0</v>
      </c>
      <c r="D449" s="891">
        <v>0</v>
      </c>
      <c r="E449" s="890">
        <v>0</v>
      </c>
      <c r="F449" s="891">
        <v>0</v>
      </c>
      <c r="G449" s="625"/>
      <c r="H449" s="625"/>
      <c r="I449" s="863"/>
      <c r="J449" s="862"/>
      <c r="K449" s="890"/>
      <c r="L449" s="891"/>
      <c r="M449" s="890"/>
      <c r="N449" s="890"/>
      <c r="O449" s="864">
        <f>State!O449</f>
        <v>0</v>
      </c>
      <c r="P449" s="890"/>
      <c r="Q449" s="891"/>
      <c r="R449" s="583">
        <f t="shared" si="273"/>
        <v>0</v>
      </c>
      <c r="S449" s="523">
        <f t="shared" si="274"/>
        <v>0</v>
      </c>
      <c r="T449" s="879"/>
      <c r="U449" s="890"/>
      <c r="V449" s="891"/>
      <c r="W449" s="583"/>
      <c r="X449" s="879">
        <f>State!X449</f>
        <v>0</v>
      </c>
      <c r="Y449" s="890"/>
      <c r="Z449" s="891"/>
      <c r="AA449" s="583">
        <f t="shared" si="308"/>
        <v>0</v>
      </c>
      <c r="AB449" s="523">
        <f t="shared" si="272"/>
        <v>0</v>
      </c>
      <c r="AC449" s="890"/>
      <c r="AD449" s="14" t="b">
        <f t="shared" si="256"/>
        <v>1</v>
      </c>
      <c r="AE449" s="14" t="b">
        <f t="shared" si="257"/>
        <v>1</v>
      </c>
    </row>
    <row r="450" spans="1:31">
      <c r="A450" s="1165"/>
      <c r="B450" s="1166" t="s">
        <v>167</v>
      </c>
      <c r="C450" s="1166">
        <f>SUM(C441:C449)</f>
        <v>0</v>
      </c>
      <c r="D450" s="1166">
        <f>SUM(D441:D449)</f>
        <v>0</v>
      </c>
      <c r="E450" s="1166">
        <f>SUM(E441:E449)</f>
        <v>0</v>
      </c>
      <c r="F450" s="1166">
        <f>SUM(F441:F449)</f>
        <v>0</v>
      </c>
      <c r="G450" s="1067"/>
      <c r="H450" s="1067"/>
      <c r="I450" s="950"/>
      <c r="J450" s="951"/>
      <c r="K450" s="1166">
        <f t="shared" ref="K450:L450" si="310">SUM(K441:K449)</f>
        <v>0</v>
      </c>
      <c r="L450" s="1166">
        <f t="shared" si="310"/>
        <v>0</v>
      </c>
      <c r="M450" s="1166"/>
      <c r="N450" s="1166"/>
      <c r="O450" s="952">
        <f>State!O450</f>
        <v>0</v>
      </c>
      <c r="P450" s="1166">
        <f t="shared" ref="P450:U450" si="311">SUM(P441:P449)</f>
        <v>0</v>
      </c>
      <c r="Q450" s="1166">
        <f t="shared" si="311"/>
        <v>0</v>
      </c>
      <c r="R450" s="1166">
        <f t="shared" si="311"/>
        <v>0</v>
      </c>
      <c r="S450" s="1166">
        <f t="shared" si="311"/>
        <v>0</v>
      </c>
      <c r="T450" s="1166">
        <f t="shared" si="311"/>
        <v>0</v>
      </c>
      <c r="U450" s="1166">
        <f t="shared" si="311"/>
        <v>0</v>
      </c>
      <c r="V450" s="1167"/>
      <c r="W450" s="935"/>
      <c r="X450" s="953">
        <f>State!X450</f>
        <v>0</v>
      </c>
      <c r="Y450" s="1166">
        <f t="shared" ref="Y450:AB450" si="312">SUM(Y441:Y449)</f>
        <v>0</v>
      </c>
      <c r="Z450" s="1166">
        <f t="shared" si="312"/>
        <v>0</v>
      </c>
      <c r="AA450" s="1166">
        <f t="shared" si="312"/>
        <v>0</v>
      </c>
      <c r="AB450" s="1166">
        <f t="shared" si="312"/>
        <v>0</v>
      </c>
      <c r="AC450" s="1166"/>
      <c r="AD450" s="14" t="b">
        <f t="shared" si="256"/>
        <v>1</v>
      </c>
      <c r="AE450" s="14" t="b">
        <f t="shared" si="257"/>
        <v>1</v>
      </c>
    </row>
    <row r="451" spans="1:31">
      <c r="A451" s="926"/>
      <c r="B451" s="892" t="s">
        <v>168</v>
      </c>
      <c r="C451" s="892">
        <v>0</v>
      </c>
      <c r="D451" s="893">
        <v>0</v>
      </c>
      <c r="E451" s="892">
        <v>0</v>
      </c>
      <c r="F451" s="893">
        <v>0</v>
      </c>
      <c r="G451" s="625"/>
      <c r="H451" s="625"/>
      <c r="I451" s="863"/>
      <c r="J451" s="862"/>
      <c r="K451" s="892"/>
      <c r="L451" s="893"/>
      <c r="M451" s="892"/>
      <c r="N451" s="892"/>
      <c r="O451" s="864">
        <f>State!O451</f>
        <v>0</v>
      </c>
      <c r="P451" s="892"/>
      <c r="Q451" s="893"/>
      <c r="R451" s="583">
        <f t="shared" si="273"/>
        <v>0</v>
      </c>
      <c r="S451" s="523">
        <f t="shared" si="274"/>
        <v>0</v>
      </c>
      <c r="T451" s="879"/>
      <c r="U451" s="892"/>
      <c r="V451" s="893"/>
      <c r="W451" s="583"/>
      <c r="X451" s="879">
        <f>State!X451</f>
        <v>0</v>
      </c>
      <c r="Y451" s="892"/>
      <c r="Z451" s="893"/>
      <c r="AA451" s="583">
        <f t="shared" si="308"/>
        <v>0</v>
      </c>
      <c r="AB451" s="523">
        <f t="shared" si="272"/>
        <v>0</v>
      </c>
      <c r="AC451" s="892"/>
      <c r="AD451" s="14" t="b">
        <f t="shared" si="256"/>
        <v>1</v>
      </c>
      <c r="AE451" s="14" t="b">
        <f t="shared" si="257"/>
        <v>1</v>
      </c>
    </row>
    <row r="452" spans="1:31">
      <c r="A452" s="857">
        <v>26.33</v>
      </c>
      <c r="B452" s="884" t="s">
        <v>169</v>
      </c>
      <c r="C452" s="884">
        <v>0</v>
      </c>
      <c r="D452" s="885">
        <v>0</v>
      </c>
      <c r="E452" s="884">
        <v>0</v>
      </c>
      <c r="F452" s="885">
        <v>0</v>
      </c>
      <c r="G452" s="625"/>
      <c r="H452" s="625"/>
      <c r="I452" s="863"/>
      <c r="J452" s="862"/>
      <c r="K452" s="884"/>
      <c r="L452" s="885"/>
      <c r="M452" s="884"/>
      <c r="N452" s="884"/>
      <c r="O452" s="864">
        <f>State!O452</f>
        <v>9</v>
      </c>
      <c r="P452" s="884"/>
      <c r="Q452" s="885"/>
      <c r="R452" s="583">
        <f t="shared" si="273"/>
        <v>0</v>
      </c>
      <c r="S452" s="523">
        <f t="shared" si="274"/>
        <v>0</v>
      </c>
      <c r="T452" s="879"/>
      <c r="U452" s="884"/>
      <c r="V452" s="885"/>
      <c r="W452" s="583"/>
      <c r="X452" s="879">
        <f>State!X452</f>
        <v>9</v>
      </c>
      <c r="Y452" s="884"/>
      <c r="Z452" s="885"/>
      <c r="AA452" s="583">
        <f t="shared" si="308"/>
        <v>0</v>
      </c>
      <c r="AB452" s="523">
        <f t="shared" si="272"/>
        <v>0</v>
      </c>
      <c r="AC452" s="884"/>
      <c r="AD452" s="14" t="b">
        <f t="shared" si="256"/>
        <v>1</v>
      </c>
      <c r="AE452" s="14" t="b">
        <f t="shared" si="257"/>
        <v>1</v>
      </c>
    </row>
    <row r="453" spans="1:31">
      <c r="A453" s="911">
        <f t="shared" ref="A453:A455" si="313">+A452+0.01</f>
        <v>26.34</v>
      </c>
      <c r="B453" s="884" t="s">
        <v>170</v>
      </c>
      <c r="C453" s="884">
        <v>0</v>
      </c>
      <c r="D453" s="885">
        <v>0</v>
      </c>
      <c r="E453" s="884">
        <v>0</v>
      </c>
      <c r="F453" s="885">
        <v>0</v>
      </c>
      <c r="G453" s="625"/>
      <c r="H453" s="625"/>
      <c r="I453" s="863"/>
      <c r="J453" s="862"/>
      <c r="K453" s="884"/>
      <c r="L453" s="885"/>
      <c r="M453" s="884"/>
      <c r="N453" s="884"/>
      <c r="O453" s="864">
        <f>State!O453</f>
        <v>0.6</v>
      </c>
      <c r="P453" s="884"/>
      <c r="Q453" s="885"/>
      <c r="R453" s="583">
        <f t="shared" si="273"/>
        <v>0</v>
      </c>
      <c r="S453" s="523">
        <f t="shared" si="274"/>
        <v>0</v>
      </c>
      <c r="T453" s="879"/>
      <c r="U453" s="884"/>
      <c r="V453" s="885"/>
      <c r="W453" s="583"/>
      <c r="X453" s="879">
        <f>State!X453</f>
        <v>0.6</v>
      </c>
      <c r="Y453" s="884"/>
      <c r="Z453" s="885"/>
      <c r="AA453" s="583">
        <f t="shared" si="308"/>
        <v>0</v>
      </c>
      <c r="AB453" s="523">
        <f t="shared" si="272"/>
        <v>0</v>
      </c>
      <c r="AC453" s="884"/>
      <c r="AD453" s="14" t="b">
        <f t="shared" si="256"/>
        <v>1</v>
      </c>
      <c r="AE453" s="14" t="b">
        <f t="shared" si="257"/>
        <v>1</v>
      </c>
    </row>
    <row r="454" spans="1:31" ht="31.5">
      <c r="A454" s="911">
        <f t="shared" si="313"/>
        <v>26.35</v>
      </c>
      <c r="B454" s="583" t="s">
        <v>171</v>
      </c>
      <c r="C454" s="583">
        <v>0</v>
      </c>
      <c r="D454" s="523">
        <v>0</v>
      </c>
      <c r="E454" s="583">
        <v>0</v>
      </c>
      <c r="F454" s="523">
        <v>0</v>
      </c>
      <c r="G454" s="625"/>
      <c r="H454" s="625"/>
      <c r="I454" s="863"/>
      <c r="J454" s="862"/>
      <c r="K454" s="583"/>
      <c r="L454" s="523"/>
      <c r="M454" s="583"/>
      <c r="N454" s="583"/>
      <c r="O454" s="864">
        <f>State!O454</f>
        <v>0.5</v>
      </c>
      <c r="P454" s="583"/>
      <c r="Q454" s="523"/>
      <c r="R454" s="583">
        <f t="shared" si="273"/>
        <v>0</v>
      </c>
      <c r="S454" s="523">
        <f t="shared" si="274"/>
        <v>0</v>
      </c>
      <c r="T454" s="879"/>
      <c r="U454" s="583"/>
      <c r="V454" s="523"/>
      <c r="W454" s="583"/>
      <c r="X454" s="879">
        <f>State!X454</f>
        <v>0.5</v>
      </c>
      <c r="Y454" s="583"/>
      <c r="Z454" s="523"/>
      <c r="AA454" s="583">
        <f t="shared" si="308"/>
        <v>0</v>
      </c>
      <c r="AB454" s="523">
        <f t="shared" si="272"/>
        <v>0</v>
      </c>
      <c r="AC454" s="583"/>
      <c r="AD454" s="14" t="b">
        <f t="shared" si="256"/>
        <v>1</v>
      </c>
      <c r="AE454" s="14" t="b">
        <f t="shared" si="257"/>
        <v>1</v>
      </c>
    </row>
    <row r="455" spans="1:31">
      <c r="A455" s="911">
        <f t="shared" si="313"/>
        <v>26.360000000000003</v>
      </c>
      <c r="B455" s="884" t="s">
        <v>172</v>
      </c>
      <c r="C455" s="884">
        <v>0</v>
      </c>
      <c r="D455" s="885">
        <v>0</v>
      </c>
      <c r="E455" s="884">
        <v>0</v>
      </c>
      <c r="F455" s="885">
        <v>0</v>
      </c>
      <c r="G455" s="625"/>
      <c r="H455" s="625"/>
      <c r="I455" s="863"/>
      <c r="J455" s="862"/>
      <c r="K455" s="884"/>
      <c r="L455" s="885"/>
      <c r="M455" s="884"/>
      <c r="N455" s="884"/>
      <c r="O455" s="864">
        <f>State!O455</f>
        <v>0</v>
      </c>
      <c r="P455" s="884"/>
      <c r="Q455" s="885"/>
      <c r="R455" s="583">
        <f t="shared" si="273"/>
        <v>0</v>
      </c>
      <c r="S455" s="523">
        <f t="shared" si="274"/>
        <v>0</v>
      </c>
      <c r="T455" s="879"/>
      <c r="U455" s="884"/>
      <c r="V455" s="885"/>
      <c r="W455" s="583"/>
      <c r="X455" s="879">
        <f>State!X455</f>
        <v>0</v>
      </c>
      <c r="Y455" s="884"/>
      <c r="Z455" s="885"/>
      <c r="AA455" s="583">
        <f t="shared" si="308"/>
        <v>0</v>
      </c>
      <c r="AB455" s="523">
        <f t="shared" si="272"/>
        <v>0</v>
      </c>
      <c r="AC455" s="884"/>
      <c r="AD455" s="14" t="b">
        <f t="shared" si="256"/>
        <v>1</v>
      </c>
      <c r="AE455" s="14" t="b">
        <f t="shared" si="257"/>
        <v>1</v>
      </c>
    </row>
    <row r="456" spans="1:31">
      <c r="A456" s="857" t="s">
        <v>19</v>
      </c>
      <c r="B456" s="884" t="s">
        <v>173</v>
      </c>
      <c r="C456" s="884">
        <v>0</v>
      </c>
      <c r="D456" s="885">
        <v>0</v>
      </c>
      <c r="E456" s="884">
        <v>0</v>
      </c>
      <c r="F456" s="885">
        <v>0</v>
      </c>
      <c r="G456" s="625"/>
      <c r="H456" s="625"/>
      <c r="I456" s="863"/>
      <c r="J456" s="862"/>
      <c r="K456" s="884"/>
      <c r="L456" s="885"/>
      <c r="M456" s="884"/>
      <c r="N456" s="884"/>
      <c r="O456" s="864">
        <f>State!O456</f>
        <v>3</v>
      </c>
      <c r="P456" s="884"/>
      <c r="Q456" s="885"/>
      <c r="R456" s="583">
        <f t="shared" si="273"/>
        <v>0</v>
      </c>
      <c r="S456" s="523">
        <f t="shared" si="274"/>
        <v>0</v>
      </c>
      <c r="T456" s="879"/>
      <c r="U456" s="884"/>
      <c r="V456" s="885"/>
      <c r="W456" s="583"/>
      <c r="X456" s="879">
        <f>State!X456</f>
        <v>3</v>
      </c>
      <c r="Y456" s="884"/>
      <c r="Z456" s="885"/>
      <c r="AA456" s="583">
        <f t="shared" si="308"/>
        <v>0</v>
      </c>
      <c r="AB456" s="523">
        <f t="shared" si="272"/>
        <v>0</v>
      </c>
      <c r="AC456" s="884"/>
      <c r="AD456" s="14" t="b">
        <f t="shared" ref="AD456:AD510" si="314">+X456*Y456=Z456</f>
        <v>1</v>
      </c>
      <c r="AE456" s="14" t="b">
        <f t="shared" ref="AE456:AE513" si="315">+U456+Z456=AB456</f>
        <v>1</v>
      </c>
    </row>
    <row r="457" spans="1:31" ht="31.5">
      <c r="A457" s="857" t="s">
        <v>20</v>
      </c>
      <c r="B457" s="884" t="s">
        <v>174</v>
      </c>
      <c r="C457" s="884">
        <v>0</v>
      </c>
      <c r="D457" s="885">
        <v>0</v>
      </c>
      <c r="E457" s="884">
        <v>0</v>
      </c>
      <c r="F457" s="885">
        <v>0</v>
      </c>
      <c r="G457" s="625"/>
      <c r="H457" s="625"/>
      <c r="I457" s="863"/>
      <c r="J457" s="862"/>
      <c r="K457" s="884"/>
      <c r="L457" s="885"/>
      <c r="M457" s="884"/>
      <c r="N457" s="884"/>
      <c r="O457" s="864">
        <f>State!O457</f>
        <v>9.6</v>
      </c>
      <c r="P457" s="884"/>
      <c r="Q457" s="885"/>
      <c r="R457" s="583">
        <f t="shared" si="273"/>
        <v>0</v>
      </c>
      <c r="S457" s="523">
        <f t="shared" si="274"/>
        <v>0</v>
      </c>
      <c r="T457" s="879"/>
      <c r="U457" s="884"/>
      <c r="V457" s="885"/>
      <c r="W457" s="583"/>
      <c r="X457" s="879">
        <f>State!X457</f>
        <v>9.6</v>
      </c>
      <c r="Y457" s="884"/>
      <c r="Z457" s="885"/>
      <c r="AA457" s="583">
        <f t="shared" si="308"/>
        <v>0</v>
      </c>
      <c r="AB457" s="523">
        <f t="shared" si="272"/>
        <v>0</v>
      </c>
      <c r="AC457" s="884"/>
      <c r="AD457" s="14" t="b">
        <f t="shared" si="314"/>
        <v>1</v>
      </c>
      <c r="AE457" s="14" t="b">
        <f t="shared" si="315"/>
        <v>1</v>
      </c>
    </row>
    <row r="458" spans="1:31" ht="47.25">
      <c r="A458" s="857" t="s">
        <v>21</v>
      </c>
      <c r="B458" s="884" t="s">
        <v>225</v>
      </c>
      <c r="C458" s="884">
        <v>0</v>
      </c>
      <c r="D458" s="885">
        <v>0</v>
      </c>
      <c r="E458" s="884">
        <v>0</v>
      </c>
      <c r="F458" s="885">
        <v>0</v>
      </c>
      <c r="G458" s="625"/>
      <c r="H458" s="625"/>
      <c r="I458" s="863"/>
      <c r="J458" s="862"/>
      <c r="K458" s="884"/>
      <c r="L458" s="885"/>
      <c r="M458" s="884"/>
      <c r="N458" s="884"/>
      <c r="O458" s="864">
        <f>State!O458</f>
        <v>2.88</v>
      </c>
      <c r="P458" s="884"/>
      <c r="Q458" s="885"/>
      <c r="R458" s="583">
        <f t="shared" si="273"/>
        <v>0</v>
      </c>
      <c r="S458" s="523">
        <f t="shared" si="274"/>
        <v>0</v>
      </c>
      <c r="T458" s="879"/>
      <c r="U458" s="884"/>
      <c r="V458" s="885"/>
      <c r="W458" s="583"/>
      <c r="X458" s="879">
        <f>State!X458</f>
        <v>2.88</v>
      </c>
      <c r="Y458" s="884"/>
      <c r="Z458" s="885"/>
      <c r="AA458" s="583">
        <f t="shared" si="308"/>
        <v>0</v>
      </c>
      <c r="AB458" s="523">
        <f t="shared" si="272"/>
        <v>0</v>
      </c>
      <c r="AC458" s="884"/>
      <c r="AD458" s="14" t="b">
        <f t="shared" si="314"/>
        <v>1</v>
      </c>
      <c r="AE458" s="14" t="b">
        <f t="shared" si="315"/>
        <v>1</v>
      </c>
    </row>
    <row r="459" spans="1:31">
      <c r="A459" s="857" t="s">
        <v>175</v>
      </c>
      <c r="B459" s="884" t="s">
        <v>176</v>
      </c>
      <c r="C459" s="884">
        <v>0</v>
      </c>
      <c r="D459" s="885">
        <v>0</v>
      </c>
      <c r="E459" s="884">
        <v>0</v>
      </c>
      <c r="F459" s="885">
        <v>0</v>
      </c>
      <c r="G459" s="625"/>
      <c r="H459" s="625"/>
      <c r="I459" s="863"/>
      <c r="J459" s="862"/>
      <c r="K459" s="884"/>
      <c r="L459" s="885"/>
      <c r="M459" s="884"/>
      <c r="N459" s="884"/>
      <c r="O459" s="864">
        <f>State!O459</f>
        <v>1.5</v>
      </c>
      <c r="P459" s="884"/>
      <c r="Q459" s="885"/>
      <c r="R459" s="583">
        <f t="shared" si="273"/>
        <v>0</v>
      </c>
      <c r="S459" s="523">
        <f t="shared" si="274"/>
        <v>0</v>
      </c>
      <c r="T459" s="879"/>
      <c r="U459" s="884"/>
      <c r="V459" s="885"/>
      <c r="W459" s="583"/>
      <c r="X459" s="879">
        <f>State!X459</f>
        <v>1.5</v>
      </c>
      <c r="Y459" s="884"/>
      <c r="Z459" s="885"/>
      <c r="AA459" s="583">
        <f t="shared" si="308"/>
        <v>0</v>
      </c>
      <c r="AB459" s="523">
        <f t="shared" si="272"/>
        <v>0</v>
      </c>
      <c r="AC459" s="884"/>
      <c r="AD459" s="14" t="b">
        <f t="shared" si="314"/>
        <v>1</v>
      </c>
      <c r="AE459" s="14" t="b">
        <f t="shared" si="315"/>
        <v>1</v>
      </c>
    </row>
    <row r="460" spans="1:31">
      <c r="A460" s="857" t="s">
        <v>177</v>
      </c>
      <c r="B460" s="884" t="s">
        <v>178</v>
      </c>
      <c r="C460" s="884">
        <v>0</v>
      </c>
      <c r="D460" s="885">
        <v>0</v>
      </c>
      <c r="E460" s="884">
        <v>0</v>
      </c>
      <c r="F460" s="885">
        <v>0</v>
      </c>
      <c r="G460" s="625"/>
      <c r="H460" s="625"/>
      <c r="I460" s="863"/>
      <c r="J460" s="862"/>
      <c r="K460" s="884"/>
      <c r="L460" s="885"/>
      <c r="M460" s="884"/>
      <c r="N460" s="884"/>
      <c r="O460" s="864">
        <f>State!O460</f>
        <v>1.2</v>
      </c>
      <c r="P460" s="884"/>
      <c r="Q460" s="885"/>
      <c r="R460" s="583">
        <f t="shared" si="273"/>
        <v>0</v>
      </c>
      <c r="S460" s="523">
        <f t="shared" si="274"/>
        <v>0</v>
      </c>
      <c r="T460" s="879"/>
      <c r="U460" s="884"/>
      <c r="V460" s="885"/>
      <c r="W460" s="583"/>
      <c r="X460" s="879">
        <f>State!X460</f>
        <v>1.2</v>
      </c>
      <c r="Y460" s="884"/>
      <c r="Z460" s="885"/>
      <c r="AA460" s="583">
        <f t="shared" si="308"/>
        <v>0</v>
      </c>
      <c r="AB460" s="523">
        <f t="shared" si="272"/>
        <v>0</v>
      </c>
      <c r="AC460" s="884"/>
      <c r="AD460" s="14" t="b">
        <f t="shared" si="314"/>
        <v>1</v>
      </c>
      <c r="AE460" s="14" t="b">
        <f t="shared" si="315"/>
        <v>1</v>
      </c>
    </row>
    <row r="461" spans="1:31" ht="31.5">
      <c r="A461" s="857" t="s">
        <v>179</v>
      </c>
      <c r="B461" s="884" t="s">
        <v>180</v>
      </c>
      <c r="C461" s="884">
        <v>0</v>
      </c>
      <c r="D461" s="885">
        <v>0</v>
      </c>
      <c r="E461" s="884">
        <v>0</v>
      </c>
      <c r="F461" s="885">
        <v>0</v>
      </c>
      <c r="G461" s="625"/>
      <c r="H461" s="625"/>
      <c r="I461" s="863"/>
      <c r="J461" s="862"/>
      <c r="K461" s="884"/>
      <c r="L461" s="885"/>
      <c r="M461" s="884"/>
      <c r="N461" s="884"/>
      <c r="O461" s="864">
        <f>State!O461</f>
        <v>1.2</v>
      </c>
      <c r="P461" s="884"/>
      <c r="Q461" s="885"/>
      <c r="R461" s="583">
        <f t="shared" si="273"/>
        <v>0</v>
      </c>
      <c r="S461" s="523">
        <f t="shared" si="274"/>
        <v>0</v>
      </c>
      <c r="T461" s="879"/>
      <c r="U461" s="884"/>
      <c r="V461" s="885"/>
      <c r="W461" s="583"/>
      <c r="X461" s="879">
        <f>State!X461</f>
        <v>1.2</v>
      </c>
      <c r="Y461" s="884"/>
      <c r="Z461" s="885"/>
      <c r="AA461" s="583">
        <f t="shared" si="308"/>
        <v>0</v>
      </c>
      <c r="AB461" s="523">
        <f t="shared" si="272"/>
        <v>0</v>
      </c>
      <c r="AC461" s="884"/>
      <c r="AD461" s="14" t="b">
        <f t="shared" si="314"/>
        <v>1</v>
      </c>
      <c r="AE461" s="14" t="b">
        <f t="shared" si="315"/>
        <v>1</v>
      </c>
    </row>
    <row r="462" spans="1:31" ht="31.5">
      <c r="A462" s="857" t="s">
        <v>181</v>
      </c>
      <c r="B462" s="884" t="s">
        <v>226</v>
      </c>
      <c r="C462" s="884">
        <v>0</v>
      </c>
      <c r="D462" s="885">
        <v>0</v>
      </c>
      <c r="E462" s="884">
        <v>0</v>
      </c>
      <c r="F462" s="885">
        <v>0</v>
      </c>
      <c r="G462" s="625"/>
      <c r="H462" s="625"/>
      <c r="I462" s="863"/>
      <c r="J462" s="862"/>
      <c r="K462" s="884"/>
      <c r="L462" s="885"/>
      <c r="M462" s="884"/>
      <c r="N462" s="884"/>
      <c r="O462" s="864">
        <f>State!O462</f>
        <v>1.8</v>
      </c>
      <c r="P462" s="884"/>
      <c r="Q462" s="885"/>
      <c r="R462" s="583">
        <f t="shared" si="273"/>
        <v>0</v>
      </c>
      <c r="S462" s="523">
        <f t="shared" si="274"/>
        <v>0</v>
      </c>
      <c r="T462" s="879"/>
      <c r="U462" s="884"/>
      <c r="V462" s="885"/>
      <c r="W462" s="583"/>
      <c r="X462" s="879">
        <f>State!X462</f>
        <v>1.8</v>
      </c>
      <c r="Y462" s="884"/>
      <c r="Z462" s="885"/>
      <c r="AA462" s="583">
        <f t="shared" si="308"/>
        <v>0</v>
      </c>
      <c r="AB462" s="523">
        <f t="shared" si="272"/>
        <v>0</v>
      </c>
      <c r="AC462" s="884"/>
      <c r="AD462" s="14" t="b">
        <f t="shared" si="314"/>
        <v>1</v>
      </c>
      <c r="AE462" s="14" t="b">
        <f t="shared" si="315"/>
        <v>1</v>
      </c>
    </row>
    <row r="463" spans="1:31">
      <c r="A463" s="857">
        <v>26.37</v>
      </c>
      <c r="B463" s="884" t="s">
        <v>273</v>
      </c>
      <c r="C463" s="884">
        <v>0</v>
      </c>
      <c r="D463" s="885">
        <v>0</v>
      </c>
      <c r="E463" s="884">
        <v>0</v>
      </c>
      <c r="F463" s="885">
        <v>0</v>
      </c>
      <c r="G463" s="625"/>
      <c r="H463" s="625"/>
      <c r="I463" s="863"/>
      <c r="J463" s="862"/>
      <c r="K463" s="884"/>
      <c r="L463" s="885"/>
      <c r="M463" s="884"/>
      <c r="N463" s="884"/>
      <c r="O463" s="864">
        <f>State!O463</f>
        <v>0.5</v>
      </c>
      <c r="P463" s="884"/>
      <c r="Q463" s="885"/>
      <c r="R463" s="583">
        <f t="shared" si="273"/>
        <v>0</v>
      </c>
      <c r="S463" s="523">
        <f t="shared" si="274"/>
        <v>0</v>
      </c>
      <c r="T463" s="879"/>
      <c r="U463" s="884"/>
      <c r="V463" s="885"/>
      <c r="W463" s="583"/>
      <c r="X463" s="879">
        <f>State!X463</f>
        <v>0.5</v>
      </c>
      <c r="Y463" s="884"/>
      <c r="Z463" s="885"/>
      <c r="AA463" s="583">
        <f t="shared" si="308"/>
        <v>0</v>
      </c>
      <c r="AB463" s="523">
        <f t="shared" si="272"/>
        <v>0</v>
      </c>
      <c r="AC463" s="884"/>
      <c r="AD463" s="14" t="b">
        <f t="shared" si="314"/>
        <v>1</v>
      </c>
      <c r="AE463" s="14" t="b">
        <f t="shared" si="315"/>
        <v>1</v>
      </c>
    </row>
    <row r="464" spans="1:31" ht="31.5">
      <c r="A464" s="911">
        <f t="shared" ref="A464:A472" si="316">+A463+0.01</f>
        <v>26.380000000000003</v>
      </c>
      <c r="B464" s="884" t="s">
        <v>274</v>
      </c>
      <c r="C464" s="884">
        <v>0</v>
      </c>
      <c r="D464" s="885">
        <v>0</v>
      </c>
      <c r="E464" s="884">
        <v>0</v>
      </c>
      <c r="F464" s="885">
        <v>0</v>
      </c>
      <c r="G464" s="625"/>
      <c r="H464" s="625"/>
      <c r="I464" s="863"/>
      <c r="J464" s="862"/>
      <c r="K464" s="884"/>
      <c r="L464" s="885"/>
      <c r="M464" s="884"/>
      <c r="N464" s="884"/>
      <c r="O464" s="864">
        <f>State!O464</f>
        <v>0.5</v>
      </c>
      <c r="P464" s="884"/>
      <c r="Q464" s="885"/>
      <c r="R464" s="583">
        <f t="shared" si="273"/>
        <v>0</v>
      </c>
      <c r="S464" s="523">
        <f t="shared" si="274"/>
        <v>0</v>
      </c>
      <c r="T464" s="879"/>
      <c r="U464" s="884"/>
      <c r="V464" s="885"/>
      <c r="W464" s="583"/>
      <c r="X464" s="879">
        <f>State!X464</f>
        <v>0.5</v>
      </c>
      <c r="Y464" s="884"/>
      <c r="Z464" s="885"/>
      <c r="AA464" s="583">
        <f t="shared" si="308"/>
        <v>0</v>
      </c>
      <c r="AB464" s="523">
        <f t="shared" si="272"/>
        <v>0</v>
      </c>
      <c r="AC464" s="884"/>
      <c r="AD464" s="14" t="b">
        <f t="shared" si="314"/>
        <v>1</v>
      </c>
      <c r="AE464" s="14" t="b">
        <f t="shared" si="315"/>
        <v>1</v>
      </c>
    </row>
    <row r="465" spans="1:31" ht="31.5">
      <c r="A465" s="911">
        <f t="shared" si="316"/>
        <v>26.390000000000004</v>
      </c>
      <c r="B465" s="884" t="s">
        <v>200</v>
      </c>
      <c r="C465" s="884">
        <v>0</v>
      </c>
      <c r="D465" s="885">
        <v>0</v>
      </c>
      <c r="E465" s="884">
        <v>0</v>
      </c>
      <c r="F465" s="885">
        <v>0</v>
      </c>
      <c r="G465" s="625"/>
      <c r="H465" s="625"/>
      <c r="I465" s="863"/>
      <c r="J465" s="862"/>
      <c r="K465" s="884"/>
      <c r="L465" s="885"/>
      <c r="M465" s="884"/>
      <c r="N465" s="884"/>
      <c r="O465" s="864">
        <f>State!O465</f>
        <v>0.625</v>
      </c>
      <c r="P465" s="884"/>
      <c r="Q465" s="885"/>
      <c r="R465" s="583">
        <f t="shared" si="273"/>
        <v>0</v>
      </c>
      <c r="S465" s="523">
        <f t="shared" si="274"/>
        <v>0</v>
      </c>
      <c r="T465" s="879"/>
      <c r="U465" s="884"/>
      <c r="V465" s="885"/>
      <c r="W465" s="583"/>
      <c r="X465" s="879">
        <f>State!X465</f>
        <v>0.625</v>
      </c>
      <c r="Y465" s="884"/>
      <c r="Z465" s="885"/>
      <c r="AA465" s="583">
        <f t="shared" si="308"/>
        <v>0</v>
      </c>
      <c r="AB465" s="523">
        <f t="shared" ref="AB465:AB507" si="317">Z465+U465</f>
        <v>0</v>
      </c>
      <c r="AC465" s="884"/>
      <c r="AD465" s="14" t="b">
        <f t="shared" si="314"/>
        <v>1</v>
      </c>
      <c r="AE465" s="14" t="b">
        <f t="shared" si="315"/>
        <v>1</v>
      </c>
    </row>
    <row r="466" spans="1:31">
      <c r="A466" s="911">
        <f t="shared" si="316"/>
        <v>26.400000000000006</v>
      </c>
      <c r="B466" s="884" t="s">
        <v>182</v>
      </c>
      <c r="C466" s="884">
        <v>0</v>
      </c>
      <c r="D466" s="885">
        <v>0</v>
      </c>
      <c r="E466" s="884">
        <v>0</v>
      </c>
      <c r="F466" s="885">
        <v>0</v>
      </c>
      <c r="G466" s="625"/>
      <c r="H466" s="625"/>
      <c r="I466" s="863"/>
      <c r="J466" s="862"/>
      <c r="K466" s="884"/>
      <c r="L466" s="885"/>
      <c r="M466" s="884"/>
      <c r="N466" s="884"/>
      <c r="O466" s="864">
        <f>State!O466</f>
        <v>0.375</v>
      </c>
      <c r="P466" s="884"/>
      <c r="Q466" s="885"/>
      <c r="R466" s="583">
        <f t="shared" ref="R466:R507" si="318">P466+K466</f>
        <v>0</v>
      </c>
      <c r="S466" s="523">
        <f t="shared" ref="S466:S507" si="319">Q466+L466</f>
        <v>0</v>
      </c>
      <c r="T466" s="879"/>
      <c r="U466" s="884"/>
      <c r="V466" s="885"/>
      <c r="W466" s="583"/>
      <c r="X466" s="879">
        <f>State!X466</f>
        <v>0.375</v>
      </c>
      <c r="Y466" s="884"/>
      <c r="Z466" s="885"/>
      <c r="AA466" s="583">
        <f t="shared" si="308"/>
        <v>0</v>
      </c>
      <c r="AB466" s="523">
        <f t="shared" si="317"/>
        <v>0</v>
      </c>
      <c r="AC466" s="884"/>
      <c r="AD466" s="14" t="b">
        <f t="shared" si="314"/>
        <v>1</v>
      </c>
      <c r="AE466" s="14" t="b">
        <f t="shared" si="315"/>
        <v>1</v>
      </c>
    </row>
    <row r="467" spans="1:31">
      <c r="A467" s="911">
        <f t="shared" si="316"/>
        <v>26.410000000000007</v>
      </c>
      <c r="B467" s="884" t="s">
        <v>183</v>
      </c>
      <c r="C467" s="884">
        <v>0</v>
      </c>
      <c r="D467" s="885">
        <v>0</v>
      </c>
      <c r="E467" s="884">
        <v>0</v>
      </c>
      <c r="F467" s="885">
        <v>0</v>
      </c>
      <c r="G467" s="625"/>
      <c r="H467" s="625"/>
      <c r="I467" s="863"/>
      <c r="J467" s="862"/>
      <c r="K467" s="884"/>
      <c r="L467" s="885"/>
      <c r="M467" s="884"/>
      <c r="N467" s="884"/>
      <c r="O467" s="864">
        <f>State!O467</f>
        <v>0.375</v>
      </c>
      <c r="P467" s="884"/>
      <c r="Q467" s="885"/>
      <c r="R467" s="583">
        <f t="shared" si="318"/>
        <v>0</v>
      </c>
      <c r="S467" s="523">
        <f t="shared" si="319"/>
        <v>0</v>
      </c>
      <c r="T467" s="879"/>
      <c r="U467" s="884"/>
      <c r="V467" s="885"/>
      <c r="W467" s="583"/>
      <c r="X467" s="879">
        <f>State!X467</f>
        <v>0.375</v>
      </c>
      <c r="Y467" s="884"/>
      <c r="Z467" s="885"/>
      <c r="AA467" s="583">
        <f t="shared" si="308"/>
        <v>0</v>
      </c>
      <c r="AB467" s="523">
        <f t="shared" si="317"/>
        <v>0</v>
      </c>
      <c r="AC467" s="884"/>
      <c r="AD467" s="14" t="b">
        <f t="shared" si="314"/>
        <v>1</v>
      </c>
      <c r="AE467" s="14" t="b">
        <f t="shared" si="315"/>
        <v>1</v>
      </c>
    </row>
    <row r="468" spans="1:31">
      <c r="A468" s="911">
        <f t="shared" si="316"/>
        <v>26.420000000000009</v>
      </c>
      <c r="B468" s="884" t="s">
        <v>184</v>
      </c>
      <c r="C468" s="884">
        <v>0</v>
      </c>
      <c r="D468" s="885">
        <v>0</v>
      </c>
      <c r="E468" s="884">
        <v>0</v>
      </c>
      <c r="F468" s="885">
        <v>0</v>
      </c>
      <c r="G468" s="625"/>
      <c r="H468" s="625"/>
      <c r="I468" s="863"/>
      <c r="J468" s="862"/>
      <c r="K468" s="884"/>
      <c r="L468" s="885"/>
      <c r="M468" s="884"/>
      <c r="N468" s="884"/>
      <c r="O468" s="864">
        <f>State!O468</f>
        <v>0.15</v>
      </c>
      <c r="P468" s="884"/>
      <c r="Q468" s="885"/>
      <c r="R468" s="583">
        <f t="shared" si="318"/>
        <v>0</v>
      </c>
      <c r="S468" s="523">
        <f t="shared" si="319"/>
        <v>0</v>
      </c>
      <c r="T468" s="879"/>
      <c r="U468" s="884"/>
      <c r="V468" s="885"/>
      <c r="W468" s="583"/>
      <c r="X468" s="879">
        <f>State!X468</f>
        <v>0.15</v>
      </c>
      <c r="Y468" s="884"/>
      <c r="Z468" s="885"/>
      <c r="AA468" s="583">
        <f t="shared" si="308"/>
        <v>0</v>
      </c>
      <c r="AB468" s="523">
        <f t="shared" si="317"/>
        <v>0</v>
      </c>
      <c r="AC468" s="884"/>
      <c r="AD468" s="14" t="b">
        <f t="shared" si="314"/>
        <v>1</v>
      </c>
      <c r="AE468" s="14" t="b">
        <f t="shared" si="315"/>
        <v>1</v>
      </c>
    </row>
    <row r="469" spans="1:31">
      <c r="A469" s="911">
        <f t="shared" si="316"/>
        <v>26.43000000000001</v>
      </c>
      <c r="B469" s="884" t="s">
        <v>185</v>
      </c>
      <c r="C469" s="884">
        <v>0</v>
      </c>
      <c r="D469" s="885">
        <v>0</v>
      </c>
      <c r="E469" s="884">
        <v>0</v>
      </c>
      <c r="F469" s="885">
        <v>0</v>
      </c>
      <c r="G469" s="625"/>
      <c r="H469" s="625"/>
      <c r="I469" s="863"/>
      <c r="J469" s="862"/>
      <c r="K469" s="884"/>
      <c r="L469" s="885"/>
      <c r="M469" s="884"/>
      <c r="N469" s="884"/>
      <c r="O469" s="864">
        <f>State!O469</f>
        <v>0.15</v>
      </c>
      <c r="P469" s="884"/>
      <c r="Q469" s="885"/>
      <c r="R469" s="583">
        <f t="shared" si="318"/>
        <v>0</v>
      </c>
      <c r="S469" s="523">
        <f t="shared" si="319"/>
        <v>0</v>
      </c>
      <c r="T469" s="879"/>
      <c r="U469" s="884"/>
      <c r="V469" s="885"/>
      <c r="W469" s="583"/>
      <c r="X469" s="879">
        <f>State!X469</f>
        <v>0.15</v>
      </c>
      <c r="Y469" s="884"/>
      <c r="Z469" s="885"/>
      <c r="AA469" s="583">
        <f t="shared" si="308"/>
        <v>0</v>
      </c>
      <c r="AB469" s="523">
        <f t="shared" si="317"/>
        <v>0</v>
      </c>
      <c r="AC469" s="884"/>
      <c r="AD469" s="14" t="b">
        <f t="shared" si="314"/>
        <v>1</v>
      </c>
      <c r="AE469" s="14" t="b">
        <f t="shared" si="315"/>
        <v>1</v>
      </c>
    </row>
    <row r="470" spans="1:31">
      <c r="A470" s="911">
        <f t="shared" si="316"/>
        <v>26.440000000000012</v>
      </c>
      <c r="B470" s="884" t="s">
        <v>186</v>
      </c>
      <c r="C470" s="884">
        <v>0</v>
      </c>
      <c r="D470" s="885">
        <v>0</v>
      </c>
      <c r="E470" s="884">
        <v>0</v>
      </c>
      <c r="F470" s="885">
        <v>0</v>
      </c>
      <c r="G470" s="625"/>
      <c r="H470" s="625"/>
      <c r="I470" s="863"/>
      <c r="J470" s="862"/>
      <c r="K470" s="884"/>
      <c r="L470" s="885"/>
      <c r="M470" s="884"/>
      <c r="N470" s="884"/>
      <c r="O470" s="864">
        <f>State!O470</f>
        <v>0</v>
      </c>
      <c r="P470" s="884"/>
      <c r="Q470" s="885"/>
      <c r="R470" s="583">
        <f t="shared" si="318"/>
        <v>0</v>
      </c>
      <c r="S470" s="523">
        <f t="shared" si="319"/>
        <v>0</v>
      </c>
      <c r="T470" s="879"/>
      <c r="U470" s="884"/>
      <c r="V470" s="885"/>
      <c r="W470" s="583"/>
      <c r="X470" s="879">
        <f>State!X470</f>
        <v>0</v>
      </c>
      <c r="Y470" s="884"/>
      <c r="Z470" s="885"/>
      <c r="AA470" s="583">
        <f t="shared" si="308"/>
        <v>0</v>
      </c>
      <c r="AB470" s="523">
        <f t="shared" si="317"/>
        <v>0</v>
      </c>
      <c r="AC470" s="884"/>
      <c r="AD470" s="14" t="b">
        <f t="shared" si="314"/>
        <v>1</v>
      </c>
      <c r="AE470" s="14" t="b">
        <f t="shared" si="315"/>
        <v>1</v>
      </c>
    </row>
    <row r="471" spans="1:31">
      <c r="A471" s="911">
        <f t="shared" si="316"/>
        <v>26.450000000000014</v>
      </c>
      <c r="B471" s="884" t="s">
        <v>187</v>
      </c>
      <c r="C471" s="884">
        <v>0</v>
      </c>
      <c r="D471" s="885">
        <v>0</v>
      </c>
      <c r="E471" s="884">
        <v>0</v>
      </c>
      <c r="F471" s="885">
        <v>0</v>
      </c>
      <c r="G471" s="625"/>
      <c r="H471" s="625"/>
      <c r="I471" s="863"/>
      <c r="J471" s="862"/>
      <c r="K471" s="884"/>
      <c r="L471" s="885"/>
      <c r="M471" s="884"/>
      <c r="N471" s="884"/>
      <c r="O471" s="864">
        <f>State!O471</f>
        <v>0.25</v>
      </c>
      <c r="P471" s="884"/>
      <c r="Q471" s="885"/>
      <c r="R471" s="583">
        <f t="shared" si="318"/>
        <v>0</v>
      </c>
      <c r="S471" s="523">
        <f t="shared" si="319"/>
        <v>0</v>
      </c>
      <c r="T471" s="879"/>
      <c r="U471" s="884"/>
      <c r="V471" s="885"/>
      <c r="W471" s="583"/>
      <c r="X471" s="879">
        <f>State!X471</f>
        <v>0.25</v>
      </c>
      <c r="Y471" s="884"/>
      <c r="Z471" s="885"/>
      <c r="AA471" s="583">
        <f t="shared" si="308"/>
        <v>0</v>
      </c>
      <c r="AB471" s="523">
        <f t="shared" si="317"/>
        <v>0</v>
      </c>
      <c r="AC471" s="884"/>
      <c r="AD471" s="14" t="b">
        <f t="shared" si="314"/>
        <v>1</v>
      </c>
      <c r="AE471" s="14" t="b">
        <f t="shared" si="315"/>
        <v>1</v>
      </c>
    </row>
    <row r="472" spans="1:31" ht="31.5">
      <c r="A472" s="911">
        <f t="shared" si="316"/>
        <v>26.460000000000015</v>
      </c>
      <c r="B472" s="884" t="s">
        <v>188</v>
      </c>
      <c r="C472" s="884">
        <v>0</v>
      </c>
      <c r="D472" s="885">
        <v>0</v>
      </c>
      <c r="E472" s="884">
        <v>0</v>
      </c>
      <c r="F472" s="885">
        <v>0</v>
      </c>
      <c r="G472" s="625"/>
      <c r="H472" s="625"/>
      <c r="I472" s="863"/>
      <c r="J472" s="862"/>
      <c r="K472" s="884"/>
      <c r="L472" s="885"/>
      <c r="M472" s="884"/>
      <c r="N472" s="884"/>
      <c r="O472" s="864">
        <f>State!O472</f>
        <v>0.1</v>
      </c>
      <c r="P472" s="884"/>
      <c r="Q472" s="885"/>
      <c r="R472" s="583">
        <f t="shared" si="318"/>
        <v>0</v>
      </c>
      <c r="S472" s="523">
        <f t="shared" si="319"/>
        <v>0</v>
      </c>
      <c r="T472" s="879"/>
      <c r="U472" s="884"/>
      <c r="V472" s="885"/>
      <c r="W472" s="583"/>
      <c r="X472" s="879">
        <f>State!X472</f>
        <v>0.1</v>
      </c>
      <c r="Y472" s="884"/>
      <c r="Z472" s="885"/>
      <c r="AA472" s="583">
        <f t="shared" si="308"/>
        <v>0</v>
      </c>
      <c r="AB472" s="523">
        <f t="shared" si="317"/>
        <v>0</v>
      </c>
      <c r="AC472" s="884"/>
      <c r="AD472" s="14" t="b">
        <f t="shared" si="314"/>
        <v>1</v>
      </c>
      <c r="AE472" s="14" t="b">
        <f t="shared" si="315"/>
        <v>1</v>
      </c>
    </row>
    <row r="473" spans="1:31">
      <c r="A473" s="947"/>
      <c r="B473" s="1171" t="s">
        <v>189</v>
      </c>
      <c r="C473" s="1171">
        <f>SUM(C452:C472)</f>
        <v>0</v>
      </c>
      <c r="D473" s="1171">
        <f t="shared" ref="D473:F473" si="320">SUM(D452:D472)</f>
        <v>0</v>
      </c>
      <c r="E473" s="1171">
        <f t="shared" si="320"/>
        <v>0</v>
      </c>
      <c r="F473" s="1171">
        <f t="shared" si="320"/>
        <v>0</v>
      </c>
      <c r="G473" s="1067"/>
      <c r="H473" s="1067"/>
      <c r="I473" s="950"/>
      <c r="J473" s="951"/>
      <c r="K473" s="1171">
        <f t="shared" ref="K473:L473" si="321">SUM(K452:K472)</f>
        <v>0</v>
      </c>
      <c r="L473" s="1171">
        <f t="shared" si="321"/>
        <v>0</v>
      </c>
      <c r="M473" s="1171"/>
      <c r="N473" s="1171"/>
      <c r="O473" s="952">
        <f>State!O473</f>
        <v>0</v>
      </c>
      <c r="P473" s="1171">
        <f t="shared" ref="P473:U473" si="322">SUM(P452:P472)</f>
        <v>0</v>
      </c>
      <c r="Q473" s="1171">
        <f t="shared" si="322"/>
        <v>0</v>
      </c>
      <c r="R473" s="1171">
        <f t="shared" si="322"/>
        <v>0</v>
      </c>
      <c r="S473" s="1171">
        <f t="shared" si="322"/>
        <v>0</v>
      </c>
      <c r="T473" s="1171">
        <f t="shared" si="322"/>
        <v>0</v>
      </c>
      <c r="U473" s="1171">
        <f t="shared" si="322"/>
        <v>0</v>
      </c>
      <c r="V473" s="1172"/>
      <c r="W473" s="935"/>
      <c r="X473" s="953">
        <f>State!X473</f>
        <v>0</v>
      </c>
      <c r="Y473" s="1171">
        <f t="shared" ref="Y473:AB473" si="323">SUM(Y452:Y472)</f>
        <v>0</v>
      </c>
      <c r="Z473" s="1171">
        <f t="shared" si="323"/>
        <v>0</v>
      </c>
      <c r="AA473" s="1171">
        <f t="shared" si="323"/>
        <v>0</v>
      </c>
      <c r="AB473" s="1171">
        <f t="shared" si="323"/>
        <v>0</v>
      </c>
      <c r="AC473" s="1171"/>
      <c r="AD473" s="14" t="b">
        <f t="shared" si="314"/>
        <v>1</v>
      </c>
      <c r="AE473" s="14" t="b">
        <f t="shared" si="315"/>
        <v>1</v>
      </c>
    </row>
    <row r="474" spans="1:31">
      <c r="A474" s="1001"/>
      <c r="B474" s="1055" t="s">
        <v>308</v>
      </c>
      <c r="C474" s="1055">
        <f>C450+C473</f>
        <v>0</v>
      </c>
      <c r="D474" s="1055">
        <f>D450+D473</f>
        <v>0</v>
      </c>
      <c r="E474" s="1055">
        <f>E450+E473</f>
        <v>0</v>
      </c>
      <c r="F474" s="1055">
        <f>F450+F473</f>
        <v>0</v>
      </c>
      <c r="G474" s="1069"/>
      <c r="H474" s="1069"/>
      <c r="I474" s="1004"/>
      <c r="J474" s="1005"/>
      <c r="K474" s="1055">
        <f>K450+K473</f>
        <v>0</v>
      </c>
      <c r="L474" s="1055">
        <f>L450+L473</f>
        <v>0</v>
      </c>
      <c r="M474" s="1055"/>
      <c r="N474" s="1055"/>
      <c r="O474" s="1006">
        <f>State!O474</f>
        <v>0</v>
      </c>
      <c r="P474" s="1055">
        <f t="shared" ref="P474:U474" si="324">P450+P473</f>
        <v>0</v>
      </c>
      <c r="Q474" s="1055">
        <f t="shared" si="324"/>
        <v>0</v>
      </c>
      <c r="R474" s="1055">
        <f t="shared" si="324"/>
        <v>0</v>
      </c>
      <c r="S474" s="1055">
        <f t="shared" si="324"/>
        <v>0</v>
      </c>
      <c r="T474" s="1055">
        <f t="shared" si="324"/>
        <v>0</v>
      </c>
      <c r="U474" s="1055">
        <f t="shared" si="324"/>
        <v>0</v>
      </c>
      <c r="V474" s="1056"/>
      <c r="W474" s="990"/>
      <c r="X474" s="1007">
        <f>State!X474</f>
        <v>0</v>
      </c>
      <c r="Y474" s="1055">
        <f t="shared" ref="Y474:AB474" si="325">Y450+Y473</f>
        <v>0</v>
      </c>
      <c r="Z474" s="1055">
        <f t="shared" si="325"/>
        <v>0</v>
      </c>
      <c r="AA474" s="1055">
        <f t="shared" si="325"/>
        <v>0</v>
      </c>
      <c r="AB474" s="1055">
        <f t="shared" si="325"/>
        <v>0</v>
      </c>
      <c r="AC474" s="1055"/>
      <c r="AD474" s="14" t="b">
        <f t="shared" si="314"/>
        <v>1</v>
      </c>
      <c r="AE474" s="14" t="b">
        <f t="shared" si="315"/>
        <v>1</v>
      </c>
    </row>
    <row r="475" spans="1:31">
      <c r="A475" s="857"/>
      <c r="B475" s="858" t="s">
        <v>190</v>
      </c>
      <c r="C475" s="858">
        <v>0</v>
      </c>
      <c r="D475" s="859">
        <v>0</v>
      </c>
      <c r="E475" s="858">
        <v>0</v>
      </c>
      <c r="F475" s="859">
        <v>0</v>
      </c>
      <c r="G475" s="625"/>
      <c r="H475" s="625"/>
      <c r="I475" s="863"/>
      <c r="J475" s="862"/>
      <c r="K475" s="858"/>
      <c r="L475" s="859"/>
      <c r="M475" s="858"/>
      <c r="N475" s="858"/>
      <c r="O475" s="864">
        <f>State!O475</f>
        <v>0</v>
      </c>
      <c r="P475" s="858"/>
      <c r="Q475" s="859"/>
      <c r="R475" s="583">
        <f t="shared" si="318"/>
        <v>0</v>
      </c>
      <c r="S475" s="523">
        <f t="shared" si="319"/>
        <v>0</v>
      </c>
      <c r="T475" s="879"/>
      <c r="U475" s="858"/>
      <c r="V475" s="859"/>
      <c r="W475" s="583"/>
      <c r="X475" s="879">
        <f>State!X475</f>
        <v>0</v>
      </c>
      <c r="Y475" s="858"/>
      <c r="Z475" s="859"/>
      <c r="AA475" s="583">
        <f t="shared" si="308"/>
        <v>0</v>
      </c>
      <c r="AB475" s="523">
        <f t="shared" si="317"/>
        <v>0</v>
      </c>
      <c r="AC475" s="858"/>
      <c r="AD475" s="14" t="b">
        <f t="shared" si="314"/>
        <v>1</v>
      </c>
      <c r="AE475" s="14" t="b">
        <f t="shared" si="315"/>
        <v>1</v>
      </c>
    </row>
    <row r="476" spans="1:31">
      <c r="A476" s="927"/>
      <c r="B476" s="858" t="s">
        <v>191</v>
      </c>
      <c r="C476" s="858">
        <v>0</v>
      </c>
      <c r="D476" s="859">
        <v>0</v>
      </c>
      <c r="E476" s="858">
        <v>0</v>
      </c>
      <c r="F476" s="859">
        <v>0</v>
      </c>
      <c r="G476" s="625"/>
      <c r="H476" s="625"/>
      <c r="I476" s="863"/>
      <c r="J476" s="862"/>
      <c r="K476" s="858"/>
      <c r="L476" s="859"/>
      <c r="M476" s="858"/>
      <c r="N476" s="858"/>
      <c r="O476" s="864">
        <f>State!O476</f>
        <v>0</v>
      </c>
      <c r="P476" s="858"/>
      <c r="Q476" s="859"/>
      <c r="R476" s="583">
        <f t="shared" si="318"/>
        <v>0</v>
      </c>
      <c r="S476" s="523">
        <f t="shared" si="319"/>
        <v>0</v>
      </c>
      <c r="T476" s="879"/>
      <c r="U476" s="858"/>
      <c r="V476" s="859"/>
      <c r="W476" s="583"/>
      <c r="X476" s="879">
        <f>State!X476</f>
        <v>0</v>
      </c>
      <c r="Y476" s="858"/>
      <c r="Z476" s="859"/>
      <c r="AA476" s="583">
        <f t="shared" si="308"/>
        <v>0</v>
      </c>
      <c r="AB476" s="523">
        <f t="shared" si="317"/>
        <v>0</v>
      </c>
      <c r="AC476" s="858"/>
      <c r="AD476" s="14" t="b">
        <f t="shared" si="314"/>
        <v>1</v>
      </c>
      <c r="AE476" s="14" t="b">
        <f t="shared" si="315"/>
        <v>1</v>
      </c>
    </row>
    <row r="477" spans="1:31">
      <c r="A477" s="857">
        <v>26.47</v>
      </c>
      <c r="B477" s="583" t="s">
        <v>162</v>
      </c>
      <c r="C477" s="583">
        <v>0</v>
      </c>
      <c r="D477" s="523">
        <v>0</v>
      </c>
      <c r="E477" s="583">
        <v>0</v>
      </c>
      <c r="F477" s="523">
        <v>0</v>
      </c>
      <c r="G477" s="625"/>
      <c r="H477" s="625"/>
      <c r="I477" s="863"/>
      <c r="J477" s="862"/>
      <c r="K477" s="583"/>
      <c r="L477" s="523"/>
      <c r="M477" s="583"/>
      <c r="N477" s="583"/>
      <c r="O477" s="864">
        <f>State!O477</f>
        <v>0</v>
      </c>
      <c r="P477" s="583"/>
      <c r="Q477" s="523"/>
      <c r="R477" s="583">
        <f t="shared" si="318"/>
        <v>0</v>
      </c>
      <c r="S477" s="523">
        <f t="shared" si="319"/>
        <v>0</v>
      </c>
      <c r="T477" s="879"/>
      <c r="U477" s="583"/>
      <c r="V477" s="523"/>
      <c r="W477" s="583"/>
      <c r="X477" s="879">
        <f>State!X477</f>
        <v>0</v>
      </c>
      <c r="Y477" s="583"/>
      <c r="Z477" s="523"/>
      <c r="AA477" s="583">
        <f t="shared" si="308"/>
        <v>0</v>
      </c>
      <c r="AB477" s="523">
        <f t="shared" si="317"/>
        <v>0</v>
      </c>
      <c r="AC477" s="583"/>
      <c r="AD477" s="14" t="b">
        <f t="shared" si="314"/>
        <v>1</v>
      </c>
      <c r="AE477" s="14" t="b">
        <f t="shared" si="315"/>
        <v>1</v>
      </c>
    </row>
    <row r="478" spans="1:31">
      <c r="A478" s="911">
        <f t="shared" ref="A478:A485" si="326">+A477+0.01</f>
        <v>26.48</v>
      </c>
      <c r="B478" s="583" t="s">
        <v>275</v>
      </c>
      <c r="C478" s="583">
        <v>0</v>
      </c>
      <c r="D478" s="523">
        <v>0</v>
      </c>
      <c r="E478" s="583">
        <v>0</v>
      </c>
      <c r="F478" s="523">
        <v>0</v>
      </c>
      <c r="G478" s="625"/>
      <c r="H478" s="625"/>
      <c r="I478" s="863"/>
      <c r="J478" s="862"/>
      <c r="K478" s="583"/>
      <c r="L478" s="523"/>
      <c r="M478" s="583"/>
      <c r="N478" s="583"/>
      <c r="O478" s="864">
        <f>State!O478</f>
        <v>0</v>
      </c>
      <c r="P478" s="583"/>
      <c r="Q478" s="523"/>
      <c r="R478" s="583">
        <f t="shared" si="318"/>
        <v>0</v>
      </c>
      <c r="S478" s="523">
        <f t="shared" si="319"/>
        <v>0</v>
      </c>
      <c r="T478" s="879"/>
      <c r="U478" s="583"/>
      <c r="V478" s="523"/>
      <c r="W478" s="583"/>
      <c r="X478" s="879">
        <f>State!X478</f>
        <v>0</v>
      </c>
      <c r="Y478" s="583"/>
      <c r="Z478" s="523"/>
      <c r="AA478" s="583">
        <f t="shared" si="308"/>
        <v>0</v>
      </c>
      <c r="AB478" s="523">
        <f t="shared" si="317"/>
        <v>0</v>
      </c>
      <c r="AC478" s="583"/>
      <c r="AD478" s="14" t="b">
        <f t="shared" si="314"/>
        <v>1</v>
      </c>
      <c r="AE478" s="14" t="b">
        <f t="shared" si="315"/>
        <v>1</v>
      </c>
    </row>
    <row r="479" spans="1:31">
      <c r="A479" s="911">
        <f t="shared" si="326"/>
        <v>26.490000000000002</v>
      </c>
      <c r="B479" s="583" t="s">
        <v>122</v>
      </c>
      <c r="C479" s="583">
        <v>0</v>
      </c>
      <c r="D479" s="523">
        <v>0</v>
      </c>
      <c r="E479" s="583">
        <v>0</v>
      </c>
      <c r="F479" s="523">
        <v>0</v>
      </c>
      <c r="G479" s="625"/>
      <c r="H479" s="625"/>
      <c r="I479" s="863"/>
      <c r="J479" s="862"/>
      <c r="K479" s="583"/>
      <c r="L479" s="523"/>
      <c r="M479" s="583"/>
      <c r="N479" s="583"/>
      <c r="O479" s="864">
        <f>State!O479</f>
        <v>0</v>
      </c>
      <c r="P479" s="583"/>
      <c r="Q479" s="523"/>
      <c r="R479" s="583">
        <f t="shared" si="318"/>
        <v>0</v>
      </c>
      <c r="S479" s="523">
        <f t="shared" si="319"/>
        <v>0</v>
      </c>
      <c r="T479" s="879"/>
      <c r="U479" s="583"/>
      <c r="V479" s="523"/>
      <c r="W479" s="583"/>
      <c r="X479" s="879">
        <f>State!X479</f>
        <v>0</v>
      </c>
      <c r="Y479" s="583"/>
      <c r="Z479" s="523"/>
      <c r="AA479" s="583">
        <f t="shared" si="308"/>
        <v>0</v>
      </c>
      <c r="AB479" s="523">
        <f t="shared" si="317"/>
        <v>0</v>
      </c>
      <c r="AC479" s="583"/>
      <c r="AD479" s="14" t="b">
        <f t="shared" si="314"/>
        <v>1</v>
      </c>
      <c r="AE479" s="14" t="b">
        <f t="shared" si="315"/>
        <v>1</v>
      </c>
    </row>
    <row r="480" spans="1:31">
      <c r="A480" s="911">
        <f t="shared" si="326"/>
        <v>26.500000000000004</v>
      </c>
      <c r="B480" s="583" t="s">
        <v>326</v>
      </c>
      <c r="C480" s="583">
        <v>0</v>
      </c>
      <c r="D480" s="523">
        <v>0</v>
      </c>
      <c r="E480" s="583">
        <v>0</v>
      </c>
      <c r="F480" s="523">
        <v>0</v>
      </c>
      <c r="G480" s="625"/>
      <c r="H480" s="625"/>
      <c r="I480" s="863"/>
      <c r="J480" s="862"/>
      <c r="K480" s="583"/>
      <c r="L480" s="523"/>
      <c r="M480" s="583"/>
      <c r="N480" s="583"/>
      <c r="O480" s="864">
        <f>State!O480</f>
        <v>0</v>
      </c>
      <c r="P480" s="583"/>
      <c r="Q480" s="523"/>
      <c r="R480" s="583">
        <f t="shared" si="318"/>
        <v>0</v>
      </c>
      <c r="S480" s="523">
        <f t="shared" si="319"/>
        <v>0</v>
      </c>
      <c r="T480" s="879"/>
      <c r="U480" s="583"/>
      <c r="V480" s="523"/>
      <c r="W480" s="583"/>
      <c r="X480" s="879">
        <f>State!X480</f>
        <v>0</v>
      </c>
      <c r="Y480" s="583"/>
      <c r="Z480" s="523"/>
      <c r="AA480" s="583">
        <f t="shared" si="308"/>
        <v>0</v>
      </c>
      <c r="AB480" s="523">
        <f t="shared" si="317"/>
        <v>0</v>
      </c>
      <c r="AC480" s="583"/>
      <c r="AD480" s="14" t="b">
        <f t="shared" si="314"/>
        <v>1</v>
      </c>
      <c r="AE480" s="14" t="b">
        <f t="shared" si="315"/>
        <v>1</v>
      </c>
    </row>
    <row r="481" spans="1:31">
      <c r="A481" s="911">
        <f t="shared" si="326"/>
        <v>26.510000000000005</v>
      </c>
      <c r="B481" s="583" t="s">
        <v>325</v>
      </c>
      <c r="C481" s="583">
        <v>0</v>
      </c>
      <c r="D481" s="523">
        <v>0</v>
      </c>
      <c r="E481" s="583">
        <v>0</v>
      </c>
      <c r="F481" s="523">
        <v>0</v>
      </c>
      <c r="G481" s="625"/>
      <c r="H481" s="625"/>
      <c r="I481" s="863"/>
      <c r="J481" s="862"/>
      <c r="K481" s="583"/>
      <c r="L481" s="523"/>
      <c r="M481" s="583"/>
      <c r="N481" s="583"/>
      <c r="O481" s="864">
        <f>State!O481</f>
        <v>0</v>
      </c>
      <c r="P481" s="583"/>
      <c r="Q481" s="523"/>
      <c r="R481" s="583">
        <f t="shared" si="318"/>
        <v>0</v>
      </c>
      <c r="S481" s="523">
        <f t="shared" si="319"/>
        <v>0</v>
      </c>
      <c r="T481" s="879"/>
      <c r="U481" s="583"/>
      <c r="V481" s="523"/>
      <c r="W481" s="583"/>
      <c r="X481" s="879">
        <f>State!X481</f>
        <v>0</v>
      </c>
      <c r="Y481" s="583"/>
      <c r="Z481" s="523"/>
      <c r="AA481" s="583">
        <f t="shared" si="308"/>
        <v>0</v>
      </c>
      <c r="AB481" s="523">
        <f t="shared" si="317"/>
        <v>0</v>
      </c>
      <c r="AC481" s="583"/>
      <c r="AD481" s="14" t="b">
        <f t="shared" si="314"/>
        <v>1</v>
      </c>
      <c r="AE481" s="14" t="b">
        <f t="shared" si="315"/>
        <v>1</v>
      </c>
    </row>
    <row r="482" spans="1:31">
      <c r="A482" s="911">
        <f t="shared" si="326"/>
        <v>26.520000000000007</v>
      </c>
      <c r="B482" s="583" t="s">
        <v>164</v>
      </c>
      <c r="C482" s="583">
        <v>0</v>
      </c>
      <c r="D482" s="523">
        <v>0</v>
      </c>
      <c r="E482" s="583">
        <v>0</v>
      </c>
      <c r="F482" s="523">
        <v>0</v>
      </c>
      <c r="G482" s="625"/>
      <c r="H482" s="625"/>
      <c r="I482" s="863"/>
      <c r="J482" s="862"/>
      <c r="K482" s="583"/>
      <c r="L482" s="523"/>
      <c r="M482" s="583"/>
      <c r="N482" s="583"/>
      <c r="O482" s="864">
        <f>State!O482</f>
        <v>2.5</v>
      </c>
      <c r="P482" s="583"/>
      <c r="Q482" s="523"/>
      <c r="R482" s="583">
        <f t="shared" si="318"/>
        <v>0</v>
      </c>
      <c r="S482" s="523">
        <f t="shared" si="319"/>
        <v>0</v>
      </c>
      <c r="T482" s="879"/>
      <c r="U482" s="583"/>
      <c r="V482" s="523"/>
      <c r="W482" s="583"/>
      <c r="X482" s="879">
        <f>State!X482</f>
        <v>2.5</v>
      </c>
      <c r="Y482" s="583"/>
      <c r="Z482" s="523"/>
      <c r="AA482" s="583">
        <f t="shared" si="308"/>
        <v>0</v>
      </c>
      <c r="AB482" s="523">
        <f t="shared" si="317"/>
        <v>0</v>
      </c>
      <c r="AC482" s="583"/>
      <c r="AD482" s="14" t="b">
        <f t="shared" si="314"/>
        <v>1</v>
      </c>
      <c r="AE482" s="14" t="b">
        <f t="shared" si="315"/>
        <v>1</v>
      </c>
    </row>
    <row r="483" spans="1:31">
      <c r="A483" s="911">
        <f t="shared" si="326"/>
        <v>26.530000000000008</v>
      </c>
      <c r="B483" s="583" t="s">
        <v>15</v>
      </c>
      <c r="C483" s="583">
        <v>0</v>
      </c>
      <c r="D483" s="523">
        <v>0</v>
      </c>
      <c r="E483" s="583">
        <v>0</v>
      </c>
      <c r="F483" s="523">
        <v>0</v>
      </c>
      <c r="G483" s="625"/>
      <c r="H483" s="625"/>
      <c r="I483" s="863"/>
      <c r="J483" s="862"/>
      <c r="K483" s="583"/>
      <c r="L483" s="523"/>
      <c r="M483" s="583"/>
      <c r="N483" s="583"/>
      <c r="O483" s="864">
        <f>State!O483</f>
        <v>3</v>
      </c>
      <c r="P483" s="583"/>
      <c r="Q483" s="523"/>
      <c r="R483" s="583">
        <f t="shared" si="318"/>
        <v>0</v>
      </c>
      <c r="S483" s="523">
        <f t="shared" si="319"/>
        <v>0</v>
      </c>
      <c r="T483" s="879"/>
      <c r="U483" s="583"/>
      <c r="V483" s="523"/>
      <c r="W483" s="583"/>
      <c r="X483" s="879">
        <f>State!X483</f>
        <v>3</v>
      </c>
      <c r="Y483" s="583"/>
      <c r="Z483" s="523"/>
      <c r="AA483" s="583">
        <f t="shared" si="308"/>
        <v>0</v>
      </c>
      <c r="AB483" s="523">
        <f t="shared" si="317"/>
        <v>0</v>
      </c>
      <c r="AC483" s="583"/>
      <c r="AD483" s="14" t="b">
        <f t="shared" si="314"/>
        <v>1</v>
      </c>
      <c r="AE483" s="14" t="b">
        <f t="shared" si="315"/>
        <v>1</v>
      </c>
    </row>
    <row r="484" spans="1:31">
      <c r="A484" s="911">
        <f t="shared" si="326"/>
        <v>26.54000000000001</v>
      </c>
      <c r="B484" s="583" t="s">
        <v>282</v>
      </c>
      <c r="C484" s="583">
        <v>0</v>
      </c>
      <c r="D484" s="523">
        <v>0</v>
      </c>
      <c r="E484" s="583">
        <v>0</v>
      </c>
      <c r="F484" s="523">
        <v>0</v>
      </c>
      <c r="G484" s="625"/>
      <c r="H484" s="625"/>
      <c r="I484" s="863"/>
      <c r="J484" s="862"/>
      <c r="K484" s="583"/>
      <c r="L484" s="523"/>
      <c r="M484" s="583"/>
      <c r="N484" s="583"/>
      <c r="O484" s="864">
        <f>State!O484</f>
        <v>0.375</v>
      </c>
      <c r="P484" s="583"/>
      <c r="Q484" s="523"/>
      <c r="R484" s="583">
        <f t="shared" si="318"/>
        <v>0</v>
      </c>
      <c r="S484" s="523">
        <f t="shared" si="319"/>
        <v>0</v>
      </c>
      <c r="T484" s="879"/>
      <c r="U484" s="583"/>
      <c r="V484" s="523"/>
      <c r="W484" s="583"/>
      <c r="X484" s="879">
        <f>State!X484</f>
        <v>0.375</v>
      </c>
      <c r="Y484" s="583"/>
      <c r="Z484" s="523"/>
      <c r="AA484" s="583">
        <f t="shared" si="308"/>
        <v>0</v>
      </c>
      <c r="AB484" s="523">
        <f t="shared" si="317"/>
        <v>0</v>
      </c>
      <c r="AC484" s="583"/>
      <c r="AD484" s="14" t="b">
        <f t="shared" si="314"/>
        <v>1</v>
      </c>
      <c r="AE484" s="14" t="b">
        <f t="shared" si="315"/>
        <v>1</v>
      </c>
    </row>
    <row r="485" spans="1:31">
      <c r="A485" s="911">
        <f t="shared" si="326"/>
        <v>26.550000000000011</v>
      </c>
      <c r="B485" s="583" t="s">
        <v>157</v>
      </c>
      <c r="C485" s="583">
        <v>0</v>
      </c>
      <c r="D485" s="523">
        <v>0</v>
      </c>
      <c r="E485" s="583">
        <v>0</v>
      </c>
      <c r="F485" s="523">
        <v>0</v>
      </c>
      <c r="G485" s="625"/>
      <c r="H485" s="625"/>
      <c r="I485" s="863"/>
      <c r="J485" s="862"/>
      <c r="K485" s="583"/>
      <c r="L485" s="523"/>
      <c r="M485" s="583"/>
      <c r="N485" s="583"/>
      <c r="O485" s="864">
        <f>State!O485</f>
        <v>0</v>
      </c>
      <c r="P485" s="583"/>
      <c r="Q485" s="523"/>
      <c r="R485" s="583">
        <f t="shared" si="318"/>
        <v>0</v>
      </c>
      <c r="S485" s="523">
        <f t="shared" si="319"/>
        <v>0</v>
      </c>
      <c r="T485" s="879"/>
      <c r="U485" s="583"/>
      <c r="V485" s="523"/>
      <c r="W485" s="583"/>
      <c r="X485" s="879">
        <f>State!X485</f>
        <v>0</v>
      </c>
      <c r="Y485" s="583"/>
      <c r="Z485" s="523"/>
      <c r="AA485" s="583">
        <f t="shared" si="308"/>
        <v>0</v>
      </c>
      <c r="AB485" s="523">
        <f t="shared" si="317"/>
        <v>0</v>
      </c>
      <c r="AC485" s="583"/>
      <c r="AD485" s="14" t="b">
        <f t="shared" si="314"/>
        <v>1</v>
      </c>
      <c r="AE485" s="14" t="b">
        <f t="shared" si="315"/>
        <v>1</v>
      </c>
    </row>
    <row r="486" spans="1:31">
      <c r="A486" s="947"/>
      <c r="B486" s="1063" t="s">
        <v>192</v>
      </c>
      <c r="C486" s="1063">
        <f>SUM(C477:C485)</f>
        <v>0</v>
      </c>
      <c r="D486" s="1063">
        <f>SUM(D477:D485)</f>
        <v>0</v>
      </c>
      <c r="E486" s="1063">
        <f>SUM(E477:E485)</f>
        <v>0</v>
      </c>
      <c r="F486" s="1063">
        <f>SUM(F477:F485)</f>
        <v>0</v>
      </c>
      <c r="G486" s="1067"/>
      <c r="H486" s="1067"/>
      <c r="I486" s="950"/>
      <c r="J486" s="951"/>
      <c r="K486" s="1063">
        <f>SUM(K477:K485)</f>
        <v>0</v>
      </c>
      <c r="L486" s="1063">
        <f>SUM(L477:L485)</f>
        <v>0</v>
      </c>
      <c r="M486" s="1063"/>
      <c r="N486" s="1063"/>
      <c r="O486" s="952">
        <f>State!O486</f>
        <v>0</v>
      </c>
      <c r="P486" s="1063">
        <f t="shared" ref="P486:U486" si="327">SUM(P477:P485)</f>
        <v>0</v>
      </c>
      <c r="Q486" s="1063">
        <f t="shared" si="327"/>
        <v>0</v>
      </c>
      <c r="R486" s="1063">
        <f t="shared" si="327"/>
        <v>0</v>
      </c>
      <c r="S486" s="1063">
        <f t="shared" si="327"/>
        <v>0</v>
      </c>
      <c r="T486" s="1063">
        <f t="shared" si="327"/>
        <v>0</v>
      </c>
      <c r="U486" s="1063">
        <f t="shared" si="327"/>
        <v>0</v>
      </c>
      <c r="V486" s="1064"/>
      <c r="W486" s="935"/>
      <c r="X486" s="953">
        <f>State!X486</f>
        <v>0</v>
      </c>
      <c r="Y486" s="1063">
        <f>SUM(Y477:Y485)</f>
        <v>0</v>
      </c>
      <c r="Z486" s="1063">
        <f>SUM(Z477:Z485)</f>
        <v>0</v>
      </c>
      <c r="AA486" s="1063">
        <f>SUM(AA477:AA485)</f>
        <v>0</v>
      </c>
      <c r="AB486" s="1063">
        <f>SUM(AB477:AB485)</f>
        <v>0</v>
      </c>
      <c r="AC486" s="1063"/>
      <c r="AD486" s="14" t="b">
        <f t="shared" si="314"/>
        <v>1</v>
      </c>
      <c r="AE486" s="14" t="b">
        <f t="shared" si="315"/>
        <v>1</v>
      </c>
    </row>
    <row r="487" spans="1:31">
      <c r="A487" s="927"/>
      <c r="B487" s="858" t="s">
        <v>193</v>
      </c>
      <c r="C487" s="858">
        <v>0</v>
      </c>
      <c r="D487" s="859">
        <v>0</v>
      </c>
      <c r="E487" s="858">
        <v>0</v>
      </c>
      <c r="F487" s="859">
        <v>0</v>
      </c>
      <c r="G487" s="625"/>
      <c r="H487" s="625"/>
      <c r="I487" s="863"/>
      <c r="J487" s="862"/>
      <c r="K487" s="858"/>
      <c r="L487" s="859"/>
      <c r="M487" s="858"/>
      <c r="N487" s="858"/>
      <c r="O487" s="864">
        <f>State!O487</f>
        <v>0</v>
      </c>
      <c r="P487" s="858"/>
      <c r="Q487" s="859"/>
      <c r="R487" s="583">
        <f t="shared" si="318"/>
        <v>0</v>
      </c>
      <c r="S487" s="523">
        <f t="shared" si="319"/>
        <v>0</v>
      </c>
      <c r="T487" s="879"/>
      <c r="U487" s="858"/>
      <c r="V487" s="859"/>
      <c r="W487" s="583"/>
      <c r="X487" s="879">
        <f>State!X487</f>
        <v>0</v>
      </c>
      <c r="Y487" s="858"/>
      <c r="Z487" s="859"/>
      <c r="AA487" s="583">
        <f t="shared" si="308"/>
        <v>0</v>
      </c>
      <c r="AB487" s="523">
        <f t="shared" si="317"/>
        <v>0</v>
      </c>
      <c r="AC487" s="858"/>
      <c r="AD487" s="14" t="b">
        <f t="shared" si="314"/>
        <v>1</v>
      </c>
      <c r="AE487" s="14" t="b">
        <f t="shared" si="315"/>
        <v>1</v>
      </c>
    </row>
    <row r="488" spans="1:31">
      <c r="A488" s="911">
        <f>+A485+0.01</f>
        <v>26.560000000000013</v>
      </c>
      <c r="B488" s="882" t="s">
        <v>210</v>
      </c>
      <c r="C488" s="882">
        <v>0</v>
      </c>
      <c r="D488" s="883">
        <v>0</v>
      </c>
      <c r="E488" s="882">
        <v>0</v>
      </c>
      <c r="F488" s="883">
        <v>0</v>
      </c>
      <c r="G488" s="625"/>
      <c r="H488" s="625"/>
      <c r="I488" s="863"/>
      <c r="J488" s="862"/>
      <c r="K488" s="882"/>
      <c r="L488" s="883"/>
      <c r="M488" s="882"/>
      <c r="N488" s="882"/>
      <c r="O488" s="864">
        <f>State!O488</f>
        <v>9</v>
      </c>
      <c r="P488" s="882"/>
      <c r="Q488" s="883"/>
      <c r="R488" s="583">
        <f t="shared" si="318"/>
        <v>0</v>
      </c>
      <c r="S488" s="523">
        <f t="shared" si="319"/>
        <v>0</v>
      </c>
      <c r="T488" s="879"/>
      <c r="U488" s="882"/>
      <c r="V488" s="883"/>
      <c r="W488" s="583"/>
      <c r="X488" s="879">
        <f>State!X488</f>
        <v>9</v>
      </c>
      <c r="Y488" s="882"/>
      <c r="Z488" s="883"/>
      <c r="AA488" s="583">
        <f t="shared" si="308"/>
        <v>0</v>
      </c>
      <c r="AB488" s="523">
        <f t="shared" si="317"/>
        <v>0</v>
      </c>
      <c r="AC488" s="882"/>
      <c r="AD488" s="14" t="b">
        <f t="shared" si="314"/>
        <v>1</v>
      </c>
      <c r="AE488" s="14" t="b">
        <f t="shared" si="315"/>
        <v>1</v>
      </c>
    </row>
    <row r="489" spans="1:31">
      <c r="A489" s="911">
        <f t="shared" ref="A489:A491" si="328">+A488+0.01</f>
        <v>26.570000000000014</v>
      </c>
      <c r="B489" s="882" t="s">
        <v>211</v>
      </c>
      <c r="C489" s="882">
        <v>0</v>
      </c>
      <c r="D489" s="883">
        <v>0</v>
      </c>
      <c r="E489" s="882">
        <v>0</v>
      </c>
      <c r="F489" s="883">
        <v>0</v>
      </c>
      <c r="G489" s="625"/>
      <c r="H489" s="625"/>
      <c r="I489" s="863"/>
      <c r="J489" s="862"/>
      <c r="K489" s="882"/>
      <c r="L489" s="883"/>
      <c r="M489" s="882"/>
      <c r="N489" s="882"/>
      <c r="O489" s="864">
        <f>State!O489</f>
        <v>0.60000000000000009</v>
      </c>
      <c r="P489" s="882"/>
      <c r="Q489" s="883"/>
      <c r="R489" s="583">
        <f t="shared" si="318"/>
        <v>0</v>
      </c>
      <c r="S489" s="523">
        <f t="shared" si="319"/>
        <v>0</v>
      </c>
      <c r="T489" s="879"/>
      <c r="U489" s="882"/>
      <c r="V489" s="883"/>
      <c r="W489" s="583"/>
      <c r="X489" s="879">
        <f>State!X489</f>
        <v>0.60000000000000009</v>
      </c>
      <c r="Y489" s="882"/>
      <c r="Z489" s="883"/>
      <c r="AA489" s="583">
        <f t="shared" si="308"/>
        <v>0</v>
      </c>
      <c r="AB489" s="523">
        <f t="shared" si="317"/>
        <v>0</v>
      </c>
      <c r="AC489" s="882"/>
      <c r="AD489" s="14" t="b">
        <f t="shared" si="314"/>
        <v>1</v>
      </c>
      <c r="AE489" s="14" t="b">
        <f t="shared" si="315"/>
        <v>1</v>
      </c>
    </row>
    <row r="490" spans="1:31" ht="31.5">
      <c r="A490" s="911">
        <f t="shared" si="328"/>
        <v>26.580000000000016</v>
      </c>
      <c r="B490" s="882" t="s">
        <v>212</v>
      </c>
      <c r="C490" s="882">
        <v>0</v>
      </c>
      <c r="D490" s="883">
        <v>0</v>
      </c>
      <c r="E490" s="882">
        <v>0</v>
      </c>
      <c r="F490" s="883">
        <v>0</v>
      </c>
      <c r="G490" s="625"/>
      <c r="H490" s="625"/>
      <c r="I490" s="863"/>
      <c r="J490" s="862"/>
      <c r="K490" s="882"/>
      <c r="L490" s="883"/>
      <c r="M490" s="882"/>
      <c r="N490" s="882"/>
      <c r="O490" s="864">
        <f>State!O490</f>
        <v>0.5</v>
      </c>
      <c r="P490" s="882"/>
      <c r="Q490" s="883"/>
      <c r="R490" s="583">
        <f t="shared" si="318"/>
        <v>0</v>
      </c>
      <c r="S490" s="523">
        <f t="shared" si="319"/>
        <v>0</v>
      </c>
      <c r="T490" s="879"/>
      <c r="U490" s="882"/>
      <c r="V490" s="883"/>
      <c r="W490" s="583"/>
      <c r="X490" s="879">
        <f>State!X490</f>
        <v>0.5</v>
      </c>
      <c r="Y490" s="882"/>
      <c r="Z490" s="883"/>
      <c r="AA490" s="583">
        <f t="shared" si="308"/>
        <v>0</v>
      </c>
      <c r="AB490" s="523">
        <f t="shared" si="317"/>
        <v>0</v>
      </c>
      <c r="AC490" s="882"/>
      <c r="AD490" s="14" t="b">
        <f t="shared" si="314"/>
        <v>1</v>
      </c>
      <c r="AE490" s="14" t="b">
        <f t="shared" si="315"/>
        <v>1</v>
      </c>
    </row>
    <row r="491" spans="1:31">
      <c r="A491" s="911">
        <f t="shared" si="328"/>
        <v>26.590000000000018</v>
      </c>
      <c r="B491" s="882" t="s">
        <v>18</v>
      </c>
      <c r="C491" s="882">
        <v>0</v>
      </c>
      <c r="D491" s="883">
        <v>0</v>
      </c>
      <c r="E491" s="882">
        <v>0</v>
      </c>
      <c r="F491" s="883">
        <v>0</v>
      </c>
      <c r="G491" s="625"/>
      <c r="H491" s="625"/>
      <c r="I491" s="863"/>
      <c r="J491" s="862"/>
      <c r="K491" s="882"/>
      <c r="L491" s="883"/>
      <c r="M491" s="882"/>
      <c r="N491" s="882"/>
      <c r="O491" s="864">
        <f>State!O491</f>
        <v>0</v>
      </c>
      <c r="P491" s="882"/>
      <c r="Q491" s="883"/>
      <c r="R491" s="583">
        <f t="shared" si="318"/>
        <v>0</v>
      </c>
      <c r="S491" s="523">
        <f t="shared" si="319"/>
        <v>0</v>
      </c>
      <c r="T491" s="879"/>
      <c r="U491" s="882"/>
      <c r="V491" s="883"/>
      <c r="W491" s="583"/>
      <c r="X491" s="879">
        <f>State!X491</f>
        <v>0</v>
      </c>
      <c r="Y491" s="882"/>
      <c r="Z491" s="883"/>
      <c r="AA491" s="583">
        <f t="shared" si="308"/>
        <v>0</v>
      </c>
      <c r="AB491" s="523">
        <f t="shared" si="317"/>
        <v>0</v>
      </c>
      <c r="AC491" s="882"/>
      <c r="AD491" s="14" t="b">
        <f t="shared" si="314"/>
        <v>1</v>
      </c>
      <c r="AE491" s="14" t="b">
        <f t="shared" si="315"/>
        <v>1</v>
      </c>
    </row>
    <row r="492" spans="1:31">
      <c r="A492" s="857" t="s">
        <v>19</v>
      </c>
      <c r="B492" s="894" t="s">
        <v>213</v>
      </c>
      <c r="C492" s="894">
        <v>0</v>
      </c>
      <c r="D492" s="895">
        <v>0</v>
      </c>
      <c r="E492" s="894">
        <v>0</v>
      </c>
      <c r="F492" s="895">
        <v>0</v>
      </c>
      <c r="G492" s="625"/>
      <c r="H492" s="625"/>
      <c r="I492" s="863"/>
      <c r="J492" s="862"/>
      <c r="K492" s="894"/>
      <c r="L492" s="895"/>
      <c r="M492" s="894"/>
      <c r="N492" s="894"/>
      <c r="O492" s="864">
        <f>State!O492</f>
        <v>3</v>
      </c>
      <c r="P492" s="894"/>
      <c r="Q492" s="895"/>
      <c r="R492" s="583">
        <f t="shared" si="318"/>
        <v>0</v>
      </c>
      <c r="S492" s="523">
        <f t="shared" si="319"/>
        <v>0</v>
      </c>
      <c r="T492" s="879"/>
      <c r="U492" s="894"/>
      <c r="V492" s="895"/>
      <c r="W492" s="583"/>
      <c r="X492" s="879">
        <f>State!X492</f>
        <v>3</v>
      </c>
      <c r="Y492" s="894"/>
      <c r="Z492" s="895"/>
      <c r="AA492" s="583">
        <f t="shared" si="308"/>
        <v>0</v>
      </c>
      <c r="AB492" s="523">
        <f t="shared" si="317"/>
        <v>0</v>
      </c>
      <c r="AC492" s="894"/>
      <c r="AD492" s="14" t="b">
        <f t="shared" si="314"/>
        <v>1</v>
      </c>
      <c r="AE492" s="14" t="b">
        <f t="shared" si="315"/>
        <v>1</v>
      </c>
    </row>
    <row r="493" spans="1:31" ht="47.25">
      <c r="A493" s="857" t="s">
        <v>20</v>
      </c>
      <c r="B493" s="583" t="s">
        <v>194</v>
      </c>
      <c r="C493" s="583">
        <v>0</v>
      </c>
      <c r="D493" s="523">
        <v>0</v>
      </c>
      <c r="E493" s="583">
        <v>0</v>
      </c>
      <c r="F493" s="523">
        <v>0</v>
      </c>
      <c r="G493" s="625"/>
      <c r="H493" s="625"/>
      <c r="I493" s="863"/>
      <c r="J493" s="862"/>
      <c r="K493" s="583"/>
      <c r="L493" s="523"/>
      <c r="M493" s="583"/>
      <c r="N493" s="583"/>
      <c r="O493" s="864">
        <f>State!O493</f>
        <v>2.88</v>
      </c>
      <c r="P493" s="583"/>
      <c r="Q493" s="523"/>
      <c r="R493" s="583">
        <f t="shared" si="318"/>
        <v>0</v>
      </c>
      <c r="S493" s="523">
        <f t="shared" si="319"/>
        <v>0</v>
      </c>
      <c r="T493" s="879"/>
      <c r="U493" s="583"/>
      <c r="V493" s="523"/>
      <c r="W493" s="583"/>
      <c r="X493" s="879">
        <f>State!X493</f>
        <v>2.88</v>
      </c>
      <c r="Y493" s="583"/>
      <c r="Z493" s="523"/>
      <c r="AA493" s="583">
        <f t="shared" si="308"/>
        <v>0</v>
      </c>
      <c r="AB493" s="523">
        <f t="shared" si="317"/>
        <v>0</v>
      </c>
      <c r="AC493" s="583"/>
      <c r="AD493" s="14" t="b">
        <f t="shared" si="314"/>
        <v>1</v>
      </c>
      <c r="AE493" s="14" t="b">
        <f t="shared" si="315"/>
        <v>1</v>
      </c>
    </row>
    <row r="494" spans="1:31">
      <c r="A494" s="857" t="s">
        <v>21</v>
      </c>
      <c r="B494" s="583" t="s">
        <v>195</v>
      </c>
      <c r="C494" s="583">
        <v>0</v>
      </c>
      <c r="D494" s="523">
        <v>0</v>
      </c>
      <c r="E494" s="583">
        <v>0</v>
      </c>
      <c r="F494" s="523">
        <v>0</v>
      </c>
      <c r="G494" s="625"/>
      <c r="H494" s="625"/>
      <c r="I494" s="863"/>
      <c r="J494" s="862"/>
      <c r="K494" s="583"/>
      <c r="L494" s="523"/>
      <c r="M494" s="583"/>
      <c r="N494" s="583"/>
      <c r="O494" s="864">
        <f>State!O494</f>
        <v>1.5</v>
      </c>
      <c r="P494" s="583"/>
      <c r="Q494" s="523"/>
      <c r="R494" s="583">
        <f t="shared" si="318"/>
        <v>0</v>
      </c>
      <c r="S494" s="523">
        <f t="shared" si="319"/>
        <v>0</v>
      </c>
      <c r="T494" s="879"/>
      <c r="U494" s="583"/>
      <c r="V494" s="523"/>
      <c r="W494" s="583"/>
      <c r="X494" s="879">
        <f>State!X494</f>
        <v>1.5</v>
      </c>
      <c r="Y494" s="583"/>
      <c r="Z494" s="523"/>
      <c r="AA494" s="583">
        <f t="shared" si="308"/>
        <v>0</v>
      </c>
      <c r="AB494" s="523">
        <f t="shared" si="317"/>
        <v>0</v>
      </c>
      <c r="AC494" s="583"/>
      <c r="AD494" s="14" t="b">
        <f t="shared" si="314"/>
        <v>1</v>
      </c>
      <c r="AE494" s="14" t="b">
        <f t="shared" si="315"/>
        <v>1</v>
      </c>
    </row>
    <row r="495" spans="1:31">
      <c r="A495" s="857" t="s">
        <v>175</v>
      </c>
      <c r="B495" s="583" t="s">
        <v>196</v>
      </c>
      <c r="C495" s="583">
        <v>0</v>
      </c>
      <c r="D495" s="523">
        <v>0</v>
      </c>
      <c r="E495" s="583">
        <v>0</v>
      </c>
      <c r="F495" s="523">
        <v>0</v>
      </c>
      <c r="G495" s="625"/>
      <c r="H495" s="625"/>
      <c r="I495" s="863"/>
      <c r="J495" s="862"/>
      <c r="K495" s="583"/>
      <c r="L495" s="523"/>
      <c r="M495" s="583"/>
      <c r="N495" s="583"/>
      <c r="O495" s="864">
        <f>State!O495</f>
        <v>1.2</v>
      </c>
      <c r="P495" s="583"/>
      <c r="Q495" s="523"/>
      <c r="R495" s="583">
        <f t="shared" si="318"/>
        <v>0</v>
      </c>
      <c r="S495" s="523">
        <f t="shared" si="319"/>
        <v>0</v>
      </c>
      <c r="T495" s="879"/>
      <c r="U495" s="583"/>
      <c r="V495" s="523"/>
      <c r="W495" s="583"/>
      <c r="X495" s="879">
        <f>State!X495</f>
        <v>1.2</v>
      </c>
      <c r="Y495" s="583"/>
      <c r="Z495" s="523"/>
      <c r="AA495" s="583">
        <f t="shared" si="308"/>
        <v>0</v>
      </c>
      <c r="AB495" s="523">
        <f t="shared" si="317"/>
        <v>0</v>
      </c>
      <c r="AC495" s="583"/>
      <c r="AD495" s="14" t="b">
        <f t="shared" si="314"/>
        <v>1</v>
      </c>
      <c r="AE495" s="14" t="b">
        <f t="shared" si="315"/>
        <v>1</v>
      </c>
    </row>
    <row r="496" spans="1:31" ht="31.5">
      <c r="A496" s="857" t="s">
        <v>177</v>
      </c>
      <c r="B496" s="583" t="s">
        <v>197</v>
      </c>
      <c r="C496" s="583">
        <v>0</v>
      </c>
      <c r="D496" s="523">
        <v>0</v>
      </c>
      <c r="E496" s="583">
        <v>0</v>
      </c>
      <c r="F496" s="523">
        <v>0</v>
      </c>
      <c r="G496" s="625"/>
      <c r="H496" s="625"/>
      <c r="I496" s="863"/>
      <c r="J496" s="862"/>
      <c r="K496" s="583"/>
      <c r="L496" s="523"/>
      <c r="M496" s="583"/>
      <c r="N496" s="583"/>
      <c r="O496" s="864">
        <f>State!O496</f>
        <v>1.2</v>
      </c>
      <c r="P496" s="583"/>
      <c r="Q496" s="523"/>
      <c r="R496" s="583">
        <f t="shared" si="318"/>
        <v>0</v>
      </c>
      <c r="S496" s="523">
        <f t="shared" si="319"/>
        <v>0</v>
      </c>
      <c r="T496" s="879"/>
      <c r="U496" s="583"/>
      <c r="V496" s="523"/>
      <c r="W496" s="583"/>
      <c r="X496" s="879">
        <f>State!X496</f>
        <v>1.2</v>
      </c>
      <c r="Y496" s="583"/>
      <c r="Z496" s="523"/>
      <c r="AA496" s="583">
        <f t="shared" si="308"/>
        <v>0</v>
      </c>
      <c r="AB496" s="523">
        <f t="shared" si="317"/>
        <v>0</v>
      </c>
      <c r="AC496" s="583"/>
      <c r="AD496" s="14" t="b">
        <f t="shared" si="314"/>
        <v>1</v>
      </c>
      <c r="AE496" s="14" t="b">
        <f t="shared" si="315"/>
        <v>1</v>
      </c>
    </row>
    <row r="497" spans="1:31" ht="31.5">
      <c r="A497" s="857" t="s">
        <v>179</v>
      </c>
      <c r="B497" s="583" t="s">
        <v>224</v>
      </c>
      <c r="C497" s="583">
        <v>0</v>
      </c>
      <c r="D497" s="523">
        <v>0</v>
      </c>
      <c r="E497" s="583">
        <v>0</v>
      </c>
      <c r="F497" s="523">
        <v>0</v>
      </c>
      <c r="G497" s="625"/>
      <c r="H497" s="625"/>
      <c r="I497" s="863"/>
      <c r="J497" s="862"/>
      <c r="K497" s="583"/>
      <c r="L497" s="523"/>
      <c r="M497" s="583"/>
      <c r="N497" s="583"/>
      <c r="O497" s="864">
        <f>State!O497</f>
        <v>1.8</v>
      </c>
      <c r="P497" s="583"/>
      <c r="Q497" s="523"/>
      <c r="R497" s="583">
        <f t="shared" si="318"/>
        <v>0</v>
      </c>
      <c r="S497" s="523">
        <f t="shared" si="319"/>
        <v>0</v>
      </c>
      <c r="T497" s="879"/>
      <c r="U497" s="583"/>
      <c r="V497" s="523"/>
      <c r="W497" s="583"/>
      <c r="X497" s="879">
        <f>State!X497</f>
        <v>1.8</v>
      </c>
      <c r="Y497" s="583"/>
      <c r="Z497" s="523"/>
      <c r="AA497" s="583">
        <f t="shared" si="308"/>
        <v>0</v>
      </c>
      <c r="AB497" s="523">
        <f t="shared" si="317"/>
        <v>0</v>
      </c>
      <c r="AC497" s="583"/>
      <c r="AD497" s="14" t="b">
        <f t="shared" si="314"/>
        <v>1</v>
      </c>
      <c r="AE497" s="14" t="b">
        <f t="shared" si="315"/>
        <v>1</v>
      </c>
    </row>
    <row r="498" spans="1:31">
      <c r="A498" s="911">
        <f>+A491+0.01</f>
        <v>26.600000000000019</v>
      </c>
      <c r="B498" s="583" t="s">
        <v>198</v>
      </c>
      <c r="C498" s="583">
        <v>0</v>
      </c>
      <c r="D498" s="523">
        <v>0</v>
      </c>
      <c r="E498" s="583">
        <v>0</v>
      </c>
      <c r="F498" s="523">
        <v>0</v>
      </c>
      <c r="G498" s="625"/>
      <c r="H498" s="625"/>
      <c r="I498" s="863"/>
      <c r="J498" s="862"/>
      <c r="K498" s="583"/>
      <c r="L498" s="523"/>
      <c r="M498" s="583"/>
      <c r="N498" s="583"/>
      <c r="O498" s="864">
        <f>State!O498</f>
        <v>0.5</v>
      </c>
      <c r="P498" s="583"/>
      <c r="Q498" s="523"/>
      <c r="R498" s="583">
        <f t="shared" si="318"/>
        <v>0</v>
      </c>
      <c r="S498" s="523">
        <f t="shared" si="319"/>
        <v>0</v>
      </c>
      <c r="T498" s="879"/>
      <c r="U498" s="583"/>
      <c r="V498" s="523"/>
      <c r="W498" s="583"/>
      <c r="X498" s="879">
        <f>State!X498</f>
        <v>0.5</v>
      </c>
      <c r="Y498" s="583"/>
      <c r="Z498" s="523"/>
      <c r="AA498" s="583">
        <f t="shared" si="308"/>
        <v>0</v>
      </c>
      <c r="AB498" s="523">
        <f t="shared" si="317"/>
        <v>0</v>
      </c>
      <c r="AC498" s="583"/>
      <c r="AD498" s="14" t="b">
        <f t="shared" si="314"/>
        <v>1</v>
      </c>
      <c r="AE498" s="14" t="b">
        <f t="shared" si="315"/>
        <v>1</v>
      </c>
    </row>
    <row r="499" spans="1:31" ht="31.5">
      <c r="A499" s="911">
        <f t="shared" ref="A499:A507" si="329">+A498+0.01</f>
        <v>26.610000000000021</v>
      </c>
      <c r="B499" s="583" t="s">
        <v>199</v>
      </c>
      <c r="C499" s="583">
        <v>0</v>
      </c>
      <c r="D499" s="523">
        <v>0</v>
      </c>
      <c r="E499" s="583">
        <v>0</v>
      </c>
      <c r="F499" s="523">
        <v>0</v>
      </c>
      <c r="G499" s="625"/>
      <c r="H499" s="625"/>
      <c r="I499" s="863"/>
      <c r="J499" s="862"/>
      <c r="K499" s="583"/>
      <c r="L499" s="523"/>
      <c r="M499" s="583"/>
      <c r="N499" s="583"/>
      <c r="O499" s="864">
        <f>State!O499</f>
        <v>0.5</v>
      </c>
      <c r="P499" s="583"/>
      <c r="Q499" s="523"/>
      <c r="R499" s="583">
        <f t="shared" si="318"/>
        <v>0</v>
      </c>
      <c r="S499" s="523">
        <f t="shared" si="319"/>
        <v>0</v>
      </c>
      <c r="T499" s="879"/>
      <c r="U499" s="583"/>
      <c r="V499" s="523"/>
      <c r="W499" s="583"/>
      <c r="X499" s="879">
        <f>State!X499</f>
        <v>0.5</v>
      </c>
      <c r="Y499" s="583"/>
      <c r="Z499" s="523"/>
      <c r="AA499" s="583">
        <f t="shared" si="308"/>
        <v>0</v>
      </c>
      <c r="AB499" s="523">
        <f t="shared" si="317"/>
        <v>0</v>
      </c>
      <c r="AC499" s="583"/>
      <c r="AD499" s="14" t="b">
        <f t="shared" si="314"/>
        <v>1</v>
      </c>
      <c r="AE499" s="14" t="b">
        <f t="shared" si="315"/>
        <v>1</v>
      </c>
    </row>
    <row r="500" spans="1:31" ht="31.5">
      <c r="A500" s="911">
        <f t="shared" si="329"/>
        <v>26.620000000000022</v>
      </c>
      <c r="B500" s="583" t="s">
        <v>200</v>
      </c>
      <c r="C500" s="583">
        <v>0</v>
      </c>
      <c r="D500" s="523">
        <v>0</v>
      </c>
      <c r="E500" s="583">
        <v>0</v>
      </c>
      <c r="F500" s="523">
        <v>0</v>
      </c>
      <c r="G500" s="625"/>
      <c r="H500" s="625"/>
      <c r="I500" s="863"/>
      <c r="J500" s="862"/>
      <c r="K500" s="583"/>
      <c r="L500" s="523"/>
      <c r="M500" s="583"/>
      <c r="N500" s="583"/>
      <c r="O500" s="864">
        <f>State!O500</f>
        <v>0.625</v>
      </c>
      <c r="P500" s="583"/>
      <c r="Q500" s="523"/>
      <c r="R500" s="583">
        <f t="shared" si="318"/>
        <v>0</v>
      </c>
      <c r="S500" s="523">
        <f t="shared" si="319"/>
        <v>0</v>
      </c>
      <c r="T500" s="879"/>
      <c r="U500" s="583"/>
      <c r="V500" s="523"/>
      <c r="W500" s="583"/>
      <c r="X500" s="879">
        <f>State!X500</f>
        <v>0.625</v>
      </c>
      <c r="Y500" s="583"/>
      <c r="Z500" s="523"/>
      <c r="AA500" s="583">
        <f t="shared" si="308"/>
        <v>0</v>
      </c>
      <c r="AB500" s="523">
        <f t="shared" si="317"/>
        <v>0</v>
      </c>
      <c r="AC500" s="583"/>
      <c r="AD500" s="14" t="b">
        <f t="shared" si="314"/>
        <v>1</v>
      </c>
      <c r="AE500" s="14" t="b">
        <f t="shared" si="315"/>
        <v>1</v>
      </c>
    </row>
    <row r="501" spans="1:31">
      <c r="A501" s="911">
        <f t="shared" si="329"/>
        <v>26.630000000000024</v>
      </c>
      <c r="B501" s="583" t="s">
        <v>201</v>
      </c>
      <c r="C501" s="583">
        <v>0</v>
      </c>
      <c r="D501" s="523">
        <v>0</v>
      </c>
      <c r="E501" s="583">
        <v>0</v>
      </c>
      <c r="F501" s="523">
        <v>0</v>
      </c>
      <c r="G501" s="625"/>
      <c r="H501" s="625"/>
      <c r="I501" s="863"/>
      <c r="J501" s="862"/>
      <c r="K501" s="583"/>
      <c r="L501" s="523"/>
      <c r="M501" s="583"/>
      <c r="N501" s="583"/>
      <c r="O501" s="864">
        <f>State!O501</f>
        <v>0.375</v>
      </c>
      <c r="P501" s="583"/>
      <c r="Q501" s="523"/>
      <c r="R501" s="583">
        <f t="shared" si="318"/>
        <v>0</v>
      </c>
      <c r="S501" s="523">
        <f t="shared" si="319"/>
        <v>0</v>
      </c>
      <c r="T501" s="879"/>
      <c r="U501" s="583"/>
      <c r="V501" s="523"/>
      <c r="W501" s="583"/>
      <c r="X501" s="879">
        <f>State!X501</f>
        <v>0.375</v>
      </c>
      <c r="Y501" s="583"/>
      <c r="Z501" s="523"/>
      <c r="AA501" s="583">
        <f t="shared" si="308"/>
        <v>0</v>
      </c>
      <c r="AB501" s="523">
        <f t="shared" si="317"/>
        <v>0</v>
      </c>
      <c r="AC501" s="583"/>
      <c r="AD501" s="14" t="b">
        <f t="shared" si="314"/>
        <v>1</v>
      </c>
      <c r="AE501" s="14" t="b">
        <f t="shared" si="315"/>
        <v>1</v>
      </c>
    </row>
    <row r="502" spans="1:31">
      <c r="A502" s="911">
        <f t="shared" si="329"/>
        <v>26.640000000000025</v>
      </c>
      <c r="B502" s="583" t="s">
        <v>202</v>
      </c>
      <c r="C502" s="583">
        <v>0</v>
      </c>
      <c r="D502" s="523">
        <v>0</v>
      </c>
      <c r="E502" s="583">
        <v>0</v>
      </c>
      <c r="F502" s="523">
        <v>0</v>
      </c>
      <c r="G502" s="625"/>
      <c r="H502" s="625"/>
      <c r="I502" s="863"/>
      <c r="J502" s="862"/>
      <c r="K502" s="583"/>
      <c r="L502" s="523"/>
      <c r="M502" s="583"/>
      <c r="N502" s="583"/>
      <c r="O502" s="864">
        <f>State!O502</f>
        <v>0.375</v>
      </c>
      <c r="P502" s="583"/>
      <c r="Q502" s="523"/>
      <c r="R502" s="583">
        <f t="shared" si="318"/>
        <v>0</v>
      </c>
      <c r="S502" s="523">
        <f t="shared" si="319"/>
        <v>0</v>
      </c>
      <c r="T502" s="879"/>
      <c r="U502" s="583"/>
      <c r="V502" s="523"/>
      <c r="W502" s="583"/>
      <c r="X502" s="879">
        <f>State!X502</f>
        <v>0.375</v>
      </c>
      <c r="Y502" s="583"/>
      <c r="Z502" s="523"/>
      <c r="AA502" s="583">
        <f t="shared" si="308"/>
        <v>0</v>
      </c>
      <c r="AB502" s="523">
        <f t="shared" si="317"/>
        <v>0</v>
      </c>
      <c r="AC502" s="583"/>
      <c r="AD502" s="14" t="b">
        <f t="shared" si="314"/>
        <v>1</v>
      </c>
      <c r="AE502" s="14" t="b">
        <f t="shared" si="315"/>
        <v>1</v>
      </c>
    </row>
    <row r="503" spans="1:31">
      <c r="A503" s="911">
        <f t="shared" si="329"/>
        <v>26.650000000000027</v>
      </c>
      <c r="B503" s="583" t="s">
        <v>203</v>
      </c>
      <c r="C503" s="583">
        <v>0</v>
      </c>
      <c r="D503" s="523">
        <v>0</v>
      </c>
      <c r="E503" s="583">
        <v>0</v>
      </c>
      <c r="F503" s="523">
        <v>0</v>
      </c>
      <c r="G503" s="625"/>
      <c r="H503" s="625"/>
      <c r="I503" s="863"/>
      <c r="J503" s="862"/>
      <c r="K503" s="583"/>
      <c r="L503" s="523"/>
      <c r="M503" s="583"/>
      <c r="N503" s="583"/>
      <c r="O503" s="864">
        <f>State!O503</f>
        <v>0.15</v>
      </c>
      <c r="P503" s="583"/>
      <c r="Q503" s="523"/>
      <c r="R503" s="583">
        <f t="shared" si="318"/>
        <v>0</v>
      </c>
      <c r="S503" s="523">
        <f t="shared" si="319"/>
        <v>0</v>
      </c>
      <c r="T503" s="879"/>
      <c r="U503" s="583"/>
      <c r="V503" s="523"/>
      <c r="W503" s="583"/>
      <c r="X503" s="879">
        <f>State!X503</f>
        <v>0.15</v>
      </c>
      <c r="Y503" s="583"/>
      <c r="Z503" s="523"/>
      <c r="AA503" s="583">
        <f t="shared" ref="AA503:AA507" si="330">Y503+T503</f>
        <v>0</v>
      </c>
      <c r="AB503" s="523">
        <f t="shared" si="317"/>
        <v>0</v>
      </c>
      <c r="AC503" s="583"/>
      <c r="AD503" s="14" t="b">
        <f t="shared" si="314"/>
        <v>1</v>
      </c>
      <c r="AE503" s="14" t="b">
        <f t="shared" si="315"/>
        <v>1</v>
      </c>
    </row>
    <row r="504" spans="1:31">
      <c r="A504" s="911">
        <f t="shared" si="329"/>
        <v>26.660000000000029</v>
      </c>
      <c r="B504" s="583" t="s">
        <v>204</v>
      </c>
      <c r="C504" s="583">
        <v>0</v>
      </c>
      <c r="D504" s="523">
        <v>0</v>
      </c>
      <c r="E504" s="583">
        <v>0</v>
      </c>
      <c r="F504" s="523">
        <v>0</v>
      </c>
      <c r="G504" s="625"/>
      <c r="H504" s="625"/>
      <c r="I504" s="863"/>
      <c r="J504" s="862"/>
      <c r="K504" s="583"/>
      <c r="L504" s="523"/>
      <c r="M504" s="583"/>
      <c r="N504" s="583"/>
      <c r="O504" s="864">
        <f>State!O504</f>
        <v>0.15</v>
      </c>
      <c r="P504" s="583"/>
      <c r="Q504" s="523"/>
      <c r="R504" s="583">
        <f t="shared" si="318"/>
        <v>0</v>
      </c>
      <c r="S504" s="523">
        <f t="shared" si="319"/>
        <v>0</v>
      </c>
      <c r="T504" s="879"/>
      <c r="U504" s="583"/>
      <c r="V504" s="523"/>
      <c r="W504" s="583"/>
      <c r="X504" s="879">
        <f>State!X504</f>
        <v>0.15</v>
      </c>
      <c r="Y504" s="583"/>
      <c r="Z504" s="523"/>
      <c r="AA504" s="583">
        <f t="shared" si="330"/>
        <v>0</v>
      </c>
      <c r="AB504" s="523">
        <f t="shared" si="317"/>
        <v>0</v>
      </c>
      <c r="AC504" s="583"/>
      <c r="AD504" s="14" t="b">
        <f t="shared" si="314"/>
        <v>1</v>
      </c>
      <c r="AE504" s="14" t="b">
        <f t="shared" si="315"/>
        <v>1</v>
      </c>
    </row>
    <row r="505" spans="1:31">
      <c r="A505" s="911">
        <f t="shared" si="329"/>
        <v>26.67000000000003</v>
      </c>
      <c r="B505" s="583" t="s">
        <v>205</v>
      </c>
      <c r="C505" s="583">
        <v>0</v>
      </c>
      <c r="D505" s="523">
        <v>0</v>
      </c>
      <c r="E505" s="583">
        <v>0</v>
      </c>
      <c r="F505" s="523">
        <v>0</v>
      </c>
      <c r="G505" s="625"/>
      <c r="H505" s="625"/>
      <c r="I505" s="863"/>
      <c r="J505" s="862"/>
      <c r="K505" s="583"/>
      <c r="L505" s="523"/>
      <c r="M505" s="583"/>
      <c r="N505" s="583"/>
      <c r="O505" s="864">
        <f>State!O505</f>
        <v>0</v>
      </c>
      <c r="P505" s="583"/>
      <c r="Q505" s="523"/>
      <c r="R505" s="583">
        <f t="shared" si="318"/>
        <v>0</v>
      </c>
      <c r="S505" s="523">
        <f t="shared" si="319"/>
        <v>0</v>
      </c>
      <c r="T505" s="879"/>
      <c r="U505" s="583"/>
      <c r="V505" s="523"/>
      <c r="W505" s="583"/>
      <c r="X505" s="879">
        <f>State!X505</f>
        <v>0</v>
      </c>
      <c r="Y505" s="583"/>
      <c r="Z505" s="523"/>
      <c r="AA505" s="583">
        <f t="shared" si="330"/>
        <v>0</v>
      </c>
      <c r="AB505" s="523">
        <f t="shared" si="317"/>
        <v>0</v>
      </c>
      <c r="AC505" s="583"/>
      <c r="AD505" s="14" t="b">
        <f t="shared" si="314"/>
        <v>1</v>
      </c>
      <c r="AE505" s="14" t="b">
        <f t="shared" si="315"/>
        <v>1</v>
      </c>
    </row>
    <row r="506" spans="1:31">
      <c r="A506" s="911">
        <f t="shared" si="329"/>
        <v>26.680000000000032</v>
      </c>
      <c r="B506" s="583" t="s">
        <v>206</v>
      </c>
      <c r="C506" s="583">
        <v>0</v>
      </c>
      <c r="D506" s="523">
        <v>0</v>
      </c>
      <c r="E506" s="583">
        <v>0</v>
      </c>
      <c r="F506" s="523">
        <v>0</v>
      </c>
      <c r="G506" s="625"/>
      <c r="H506" s="625"/>
      <c r="I506" s="863"/>
      <c r="J506" s="862"/>
      <c r="K506" s="583"/>
      <c r="L506" s="523"/>
      <c r="M506" s="583"/>
      <c r="N506" s="583"/>
      <c r="O506" s="864">
        <f>State!O506</f>
        <v>0.25</v>
      </c>
      <c r="P506" s="583"/>
      <c r="Q506" s="523"/>
      <c r="R506" s="583">
        <f t="shared" si="318"/>
        <v>0</v>
      </c>
      <c r="S506" s="523">
        <f t="shared" si="319"/>
        <v>0</v>
      </c>
      <c r="T506" s="879"/>
      <c r="U506" s="583"/>
      <c r="V506" s="523"/>
      <c r="W506" s="583"/>
      <c r="X506" s="879">
        <f>State!X506</f>
        <v>0.25</v>
      </c>
      <c r="Y506" s="583"/>
      <c r="Z506" s="523"/>
      <c r="AA506" s="583">
        <f t="shared" si="330"/>
        <v>0</v>
      </c>
      <c r="AB506" s="523">
        <f t="shared" si="317"/>
        <v>0</v>
      </c>
      <c r="AC506" s="583"/>
      <c r="AD506" s="14" t="b">
        <f t="shared" si="314"/>
        <v>1</v>
      </c>
      <c r="AE506" s="14" t="b">
        <f t="shared" si="315"/>
        <v>1</v>
      </c>
    </row>
    <row r="507" spans="1:31" ht="31.5">
      <c r="A507" s="911">
        <f t="shared" si="329"/>
        <v>26.690000000000033</v>
      </c>
      <c r="B507" s="583" t="s">
        <v>207</v>
      </c>
      <c r="C507" s="583">
        <v>0</v>
      </c>
      <c r="D507" s="523">
        <v>0</v>
      </c>
      <c r="E507" s="583">
        <v>0</v>
      </c>
      <c r="F507" s="523">
        <v>0</v>
      </c>
      <c r="G507" s="625"/>
      <c r="H507" s="625"/>
      <c r="I507" s="863"/>
      <c r="J507" s="862"/>
      <c r="K507" s="583"/>
      <c r="L507" s="523"/>
      <c r="M507" s="583"/>
      <c r="N507" s="583"/>
      <c r="O507" s="864">
        <f>State!O507</f>
        <v>0.1</v>
      </c>
      <c r="P507" s="583"/>
      <c r="Q507" s="523"/>
      <c r="R507" s="583">
        <f t="shared" si="318"/>
        <v>0</v>
      </c>
      <c r="S507" s="523">
        <f t="shared" si="319"/>
        <v>0</v>
      </c>
      <c r="T507" s="879"/>
      <c r="U507" s="583"/>
      <c r="V507" s="523"/>
      <c r="W507" s="583"/>
      <c r="X507" s="879">
        <f>State!X507</f>
        <v>0.1</v>
      </c>
      <c r="Y507" s="583"/>
      <c r="Z507" s="523"/>
      <c r="AA507" s="583">
        <f t="shared" si="330"/>
        <v>0</v>
      </c>
      <c r="AB507" s="523">
        <f t="shared" si="317"/>
        <v>0</v>
      </c>
      <c r="AC507" s="583"/>
      <c r="AD507" s="14" t="b">
        <f t="shared" si="314"/>
        <v>1</v>
      </c>
      <c r="AE507" s="14" t="b">
        <f t="shared" si="315"/>
        <v>1</v>
      </c>
    </row>
    <row r="508" spans="1:31">
      <c r="A508" s="947"/>
      <c r="B508" s="1171" t="s">
        <v>208</v>
      </c>
      <c r="C508" s="1171">
        <f>SUM(C488:C507)</f>
        <v>0</v>
      </c>
      <c r="D508" s="1171">
        <f>SUM(D488:D507)</f>
        <v>0</v>
      </c>
      <c r="E508" s="1171">
        <f>SUM(E488:E507)</f>
        <v>0</v>
      </c>
      <c r="F508" s="1171">
        <f>SUM(F488:F507)</f>
        <v>0</v>
      </c>
      <c r="G508" s="1067"/>
      <c r="H508" s="1067"/>
      <c r="I508" s="1171"/>
      <c r="J508" s="1172"/>
      <c r="K508" s="1171">
        <f>SUM(K488:K507)</f>
        <v>0</v>
      </c>
      <c r="L508" s="1171">
        <f>SUM(L488:L507)</f>
        <v>0</v>
      </c>
      <c r="M508" s="1171"/>
      <c r="N508" s="1171"/>
      <c r="O508" s="952">
        <f>State!O508</f>
        <v>0</v>
      </c>
      <c r="P508" s="1171">
        <f t="shared" ref="P508:U508" si="331">SUM(P488:P507)</f>
        <v>0</v>
      </c>
      <c r="Q508" s="1171">
        <f t="shared" si="331"/>
        <v>0</v>
      </c>
      <c r="R508" s="1171">
        <f t="shared" si="331"/>
        <v>0</v>
      </c>
      <c r="S508" s="1171">
        <f t="shared" si="331"/>
        <v>0</v>
      </c>
      <c r="T508" s="1171">
        <f t="shared" si="331"/>
        <v>0</v>
      </c>
      <c r="U508" s="1171">
        <f t="shared" si="331"/>
        <v>0</v>
      </c>
      <c r="V508" s="1172"/>
      <c r="W508" s="935"/>
      <c r="X508" s="953">
        <f>State!X508</f>
        <v>0</v>
      </c>
      <c r="Y508" s="1171">
        <f t="shared" ref="Y508:AB508" si="332">SUM(Y488:Y507)</f>
        <v>0</v>
      </c>
      <c r="Z508" s="1171">
        <f t="shared" si="332"/>
        <v>0</v>
      </c>
      <c r="AA508" s="1171">
        <f t="shared" si="332"/>
        <v>0</v>
      </c>
      <c r="AB508" s="1171">
        <f t="shared" si="332"/>
        <v>0</v>
      </c>
      <c r="AC508" s="1171"/>
      <c r="AD508" s="14" t="b">
        <f t="shared" si="314"/>
        <v>1</v>
      </c>
      <c r="AE508" s="14" t="b">
        <f t="shared" si="315"/>
        <v>1</v>
      </c>
    </row>
    <row r="509" spans="1:31">
      <c r="A509" s="857"/>
      <c r="B509" s="858" t="s">
        <v>309</v>
      </c>
      <c r="C509" s="858">
        <f>C486+C508</f>
        <v>0</v>
      </c>
      <c r="D509" s="858">
        <f>D486+D508</f>
        <v>0</v>
      </c>
      <c r="E509" s="858">
        <f>E486+E508</f>
        <v>0</v>
      </c>
      <c r="F509" s="858">
        <f>F486+F508</f>
        <v>0</v>
      </c>
      <c r="G509" s="625"/>
      <c r="H509" s="625"/>
      <c r="I509" s="858"/>
      <c r="J509" s="859"/>
      <c r="K509" s="858">
        <f>K486+K508</f>
        <v>0</v>
      </c>
      <c r="L509" s="858">
        <f>L486+L508</f>
        <v>0</v>
      </c>
      <c r="M509" s="858"/>
      <c r="N509" s="858"/>
      <c r="O509" s="864">
        <f>State!O509</f>
        <v>0</v>
      </c>
      <c r="P509" s="858">
        <f t="shared" ref="P509:U509" si="333">P486+P508</f>
        <v>0</v>
      </c>
      <c r="Q509" s="858">
        <f t="shared" si="333"/>
        <v>0</v>
      </c>
      <c r="R509" s="858">
        <f t="shared" si="333"/>
        <v>0</v>
      </c>
      <c r="S509" s="858">
        <f t="shared" si="333"/>
        <v>0</v>
      </c>
      <c r="T509" s="858">
        <f t="shared" si="333"/>
        <v>0</v>
      </c>
      <c r="U509" s="858">
        <f t="shared" si="333"/>
        <v>0</v>
      </c>
      <c r="V509" s="859"/>
      <c r="W509" s="583"/>
      <c r="X509" s="879">
        <f>State!X509</f>
        <v>0</v>
      </c>
      <c r="Y509" s="858">
        <f t="shared" ref="Y509:AB509" si="334">Y486+Y508</f>
        <v>0</v>
      </c>
      <c r="Z509" s="858">
        <f t="shared" si="334"/>
        <v>0</v>
      </c>
      <c r="AA509" s="858">
        <f t="shared" si="334"/>
        <v>0</v>
      </c>
      <c r="AB509" s="858">
        <f t="shared" si="334"/>
        <v>0</v>
      </c>
      <c r="AC509" s="858"/>
      <c r="AD509" s="14" t="b">
        <f t="shared" si="314"/>
        <v>1</v>
      </c>
      <c r="AE509" s="14" t="b">
        <f t="shared" si="315"/>
        <v>1</v>
      </c>
    </row>
    <row r="510" spans="1:31">
      <c r="A510" s="857"/>
      <c r="B510" s="675" t="s">
        <v>304</v>
      </c>
      <c r="C510" s="675">
        <f>C413+C450+C486</f>
        <v>0</v>
      </c>
      <c r="D510" s="675">
        <f>D413+D450+D486</f>
        <v>0</v>
      </c>
      <c r="E510" s="675">
        <f>E413+E450+E486</f>
        <v>0</v>
      </c>
      <c r="F510" s="675">
        <f>F413+F450+F486</f>
        <v>0</v>
      </c>
      <c r="G510" s="625"/>
      <c r="H510" s="625"/>
      <c r="I510" s="675"/>
      <c r="J510" s="676"/>
      <c r="K510" s="675">
        <f>K413+K450+K486</f>
        <v>0</v>
      </c>
      <c r="L510" s="675">
        <f>L413+L450+L486</f>
        <v>0</v>
      </c>
      <c r="M510" s="675"/>
      <c r="N510" s="675"/>
      <c r="O510" s="864">
        <f>State!O510</f>
        <v>0</v>
      </c>
      <c r="P510" s="675">
        <f t="shared" ref="P510:U510" si="335">P413+P450+P486</f>
        <v>0</v>
      </c>
      <c r="Q510" s="675">
        <f t="shared" si="335"/>
        <v>0</v>
      </c>
      <c r="R510" s="675">
        <f t="shared" si="335"/>
        <v>0</v>
      </c>
      <c r="S510" s="675">
        <f t="shared" si="335"/>
        <v>0</v>
      </c>
      <c r="T510" s="675">
        <f t="shared" si="335"/>
        <v>0</v>
      </c>
      <c r="U510" s="675">
        <f t="shared" si="335"/>
        <v>0</v>
      </c>
      <c r="V510" s="676"/>
      <c r="W510" s="583"/>
      <c r="X510" s="879">
        <f>State!X510</f>
        <v>0</v>
      </c>
      <c r="Y510" s="675">
        <f>Y413+Y450+Y486</f>
        <v>0</v>
      </c>
      <c r="Z510" s="675">
        <f>Z413+Z450+Z486</f>
        <v>0</v>
      </c>
      <c r="AA510" s="675">
        <f>AA413+AA450+AA486</f>
        <v>0</v>
      </c>
      <c r="AB510" s="675">
        <f>AB413+AB450+AB486</f>
        <v>0</v>
      </c>
      <c r="AC510" s="675"/>
      <c r="AD510" s="14" t="b">
        <f t="shared" si="314"/>
        <v>1</v>
      </c>
      <c r="AE510" s="14" t="b">
        <f t="shared" si="315"/>
        <v>1</v>
      </c>
    </row>
    <row r="511" spans="1:31">
      <c r="A511" s="857"/>
      <c r="B511" s="675" t="s">
        <v>302</v>
      </c>
      <c r="C511" s="675">
        <f>C437+C473+C508</f>
        <v>0</v>
      </c>
      <c r="D511" s="675">
        <f>D437+D473+D508</f>
        <v>0</v>
      </c>
      <c r="E511" s="675">
        <f>E437+E473+E508</f>
        <v>0</v>
      </c>
      <c r="F511" s="675">
        <f>F437+F473+F508</f>
        <v>0</v>
      </c>
      <c r="G511" s="625"/>
      <c r="H511" s="625"/>
      <c r="I511" s="675"/>
      <c r="J511" s="676"/>
      <c r="K511" s="675">
        <f>K437+K473+K508</f>
        <v>0</v>
      </c>
      <c r="L511" s="675">
        <f>L437+L473+L508</f>
        <v>0</v>
      </c>
      <c r="M511" s="675"/>
      <c r="N511" s="675"/>
      <c r="O511" s="864">
        <f>State!O511</f>
        <v>0</v>
      </c>
      <c r="P511" s="675">
        <f t="shared" ref="P511:U511" si="336">P437+P473+P508</f>
        <v>0</v>
      </c>
      <c r="Q511" s="675">
        <f t="shared" si="336"/>
        <v>0</v>
      </c>
      <c r="R511" s="675">
        <f t="shared" si="336"/>
        <v>0</v>
      </c>
      <c r="S511" s="675">
        <f t="shared" si="336"/>
        <v>0</v>
      </c>
      <c r="T511" s="675">
        <f t="shared" si="336"/>
        <v>0</v>
      </c>
      <c r="U511" s="675">
        <f t="shared" si="336"/>
        <v>0</v>
      </c>
      <c r="V511" s="676"/>
      <c r="W511" s="583"/>
      <c r="X511" s="879">
        <f>State!X511</f>
        <v>0</v>
      </c>
      <c r="Y511" s="675">
        <f>Y437+Y473+Y508</f>
        <v>0</v>
      </c>
      <c r="Z511" s="675">
        <f>Z437+Z473+Z508</f>
        <v>0</v>
      </c>
      <c r="AA511" s="675">
        <f>AA437+AA473+AA508</f>
        <v>0</v>
      </c>
      <c r="AB511" s="675">
        <f>AB437+AB473+AB508</f>
        <v>0</v>
      </c>
      <c r="AC511" s="675"/>
      <c r="AE511" s="14" t="b">
        <f t="shared" si="315"/>
        <v>1</v>
      </c>
    </row>
    <row r="512" spans="1:31" ht="31.5">
      <c r="A512" s="978"/>
      <c r="B512" s="979" t="s">
        <v>303</v>
      </c>
      <c r="C512" s="979">
        <f>C510+C511</f>
        <v>0</v>
      </c>
      <c r="D512" s="979">
        <f t="shared" ref="D512:F512" si="337">D510+D511</f>
        <v>0</v>
      </c>
      <c r="E512" s="979">
        <f t="shared" si="337"/>
        <v>0</v>
      </c>
      <c r="F512" s="979">
        <f t="shared" si="337"/>
        <v>0</v>
      </c>
      <c r="G512" s="1162"/>
      <c r="H512" s="1162"/>
      <c r="I512" s="979"/>
      <c r="J512" s="980"/>
      <c r="K512" s="979">
        <f t="shared" ref="K512:L512" si="338">K510+K511</f>
        <v>0</v>
      </c>
      <c r="L512" s="979">
        <f t="shared" si="338"/>
        <v>0</v>
      </c>
      <c r="M512" s="979"/>
      <c r="N512" s="979"/>
      <c r="O512" s="981">
        <f>State!O512</f>
        <v>0</v>
      </c>
      <c r="P512" s="979">
        <f t="shared" ref="P512:U512" si="339">P510+P511</f>
        <v>0</v>
      </c>
      <c r="Q512" s="979">
        <f t="shared" si="339"/>
        <v>0</v>
      </c>
      <c r="R512" s="979">
        <f t="shared" si="339"/>
        <v>0</v>
      </c>
      <c r="S512" s="979">
        <f t="shared" si="339"/>
        <v>0</v>
      </c>
      <c r="T512" s="979">
        <f t="shared" si="339"/>
        <v>0</v>
      </c>
      <c r="U512" s="979">
        <f t="shared" si="339"/>
        <v>0</v>
      </c>
      <c r="V512" s="980"/>
      <c r="W512" s="972"/>
      <c r="X512" s="982">
        <f>State!X512</f>
        <v>0</v>
      </c>
      <c r="Y512" s="979">
        <f t="shared" ref="Y512:AB512" si="340">Y510+Y511</f>
        <v>0</v>
      </c>
      <c r="Z512" s="979">
        <f t="shared" si="340"/>
        <v>0</v>
      </c>
      <c r="AA512" s="979">
        <f t="shared" si="340"/>
        <v>0</v>
      </c>
      <c r="AB512" s="979">
        <f t="shared" si="340"/>
        <v>0</v>
      </c>
      <c r="AC512" s="979"/>
      <c r="AE512" s="14" t="b">
        <f t="shared" si="315"/>
        <v>1</v>
      </c>
    </row>
    <row r="513" spans="1:31" s="695" customFormat="1" ht="30" customHeight="1">
      <c r="A513" s="1174"/>
      <c r="B513" s="1175" t="s">
        <v>209</v>
      </c>
      <c r="C513" s="1146">
        <f>C512+C400</f>
        <v>70105</v>
      </c>
      <c r="D513" s="1147">
        <f>D512+D400</f>
        <v>1964.1625000000001</v>
      </c>
      <c r="E513" s="1146">
        <f>E512+E400</f>
        <v>70105</v>
      </c>
      <c r="F513" s="1147">
        <f>F512+F400</f>
        <v>1914.1625000000001</v>
      </c>
      <c r="G513" s="1144">
        <f t="shared" ref="G513" si="341">C513/E513</f>
        <v>1</v>
      </c>
      <c r="H513" s="1145">
        <f>F513/D513</f>
        <v>0.9745438577510771</v>
      </c>
      <c r="I513" s="1146"/>
      <c r="J513" s="1147"/>
      <c r="K513" s="1146">
        <f>K512+K400</f>
        <v>0</v>
      </c>
      <c r="L513" s="1147">
        <f>L512+L400</f>
        <v>50</v>
      </c>
      <c r="M513" s="1146">
        <f t="shared" ref="M513:O513" si="342">M512+M395</f>
        <v>0</v>
      </c>
      <c r="N513" s="1146">
        <f t="shared" si="342"/>
        <v>0</v>
      </c>
      <c r="O513" s="1148">
        <f t="shared" si="342"/>
        <v>0</v>
      </c>
      <c r="P513" s="1146">
        <f t="shared" ref="P513:U513" si="343">P512+P400</f>
        <v>103113</v>
      </c>
      <c r="Q513" s="1147">
        <f t="shared" si="343"/>
        <v>1884.91938</v>
      </c>
      <c r="R513" s="1146">
        <f t="shared" si="343"/>
        <v>103846</v>
      </c>
      <c r="S513" s="1147">
        <f t="shared" si="343"/>
        <v>1934.91938</v>
      </c>
      <c r="T513" s="1146">
        <f t="shared" si="343"/>
        <v>0</v>
      </c>
      <c r="U513" s="1147">
        <f t="shared" si="343"/>
        <v>0</v>
      </c>
      <c r="V513" s="1147"/>
      <c r="W513" s="1146"/>
      <c r="X513" s="1146">
        <f t="shared" ref="X513" si="344">X512+X395</f>
        <v>0</v>
      </c>
      <c r="Y513" s="1146">
        <f t="shared" ref="Y513:AB513" si="345">Y512+Y400</f>
        <v>60018</v>
      </c>
      <c r="Z513" s="1147">
        <f t="shared" si="345"/>
        <v>1860.1005</v>
      </c>
      <c r="AA513" s="1146">
        <f t="shared" si="345"/>
        <v>60018</v>
      </c>
      <c r="AB513" s="1147">
        <f t="shared" si="345"/>
        <v>1910.1005</v>
      </c>
      <c r="AC513" s="1149"/>
      <c r="AD513" s="14"/>
      <c r="AE513" s="14" t="b">
        <f t="shared" si="315"/>
        <v>0</v>
      </c>
    </row>
    <row r="515" spans="1:31">
      <c r="B515" s="534" t="s">
        <v>756</v>
      </c>
      <c r="C515" s="535"/>
      <c r="D515" s="171">
        <f>(AB388+AB397)/AB513*100</f>
        <v>1.2041251232592212</v>
      </c>
    </row>
    <row r="516" spans="1:31">
      <c r="B516" s="534" t="s">
        <v>757</v>
      </c>
      <c r="C516" s="696"/>
      <c r="D516" s="171">
        <f>(AB390+AB391+AB392)/AB513*100</f>
        <v>0.74184578246013744</v>
      </c>
    </row>
    <row r="517" spans="1:31">
      <c r="B517" s="534" t="s">
        <v>758</v>
      </c>
      <c r="C517" s="696"/>
      <c r="D517" s="171">
        <f>AB393/AB513*100</f>
        <v>0.497356029172287</v>
      </c>
    </row>
    <row r="518" spans="1:31">
      <c r="B518" s="534" t="s">
        <v>759</v>
      </c>
      <c r="C518" s="696"/>
      <c r="D518" s="171">
        <f>SUM(D515:D517)</f>
        <v>2.4433269348916458</v>
      </c>
    </row>
    <row r="519" spans="1:31">
      <c r="B519" s="534" t="s">
        <v>760</v>
      </c>
      <c r="C519" s="696"/>
      <c r="D519" s="171">
        <f>AB381/AB513*100</f>
        <v>2.9317829088050602</v>
      </c>
    </row>
    <row r="520" spans="1:31">
      <c r="B520" s="536" t="s">
        <v>761</v>
      </c>
      <c r="C520" s="696"/>
      <c r="D520" s="171">
        <f>AC149/AB513*100</f>
        <v>0</v>
      </c>
    </row>
  </sheetData>
  <mergeCells count="17">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I2:J2"/>
    <mergeCell ref="K2:L2"/>
  </mergeCells>
  <printOptions horizontalCentered="1"/>
  <pageMargins left="0" right="0" top="0.33" bottom="0" header="0" footer="0"/>
  <pageSetup paperSize="9" scale="40" orientation="landscape" r:id="rId1"/>
  <headerFooter alignWithMargins="0">
    <oddHeader>&amp;L&amp;"-,Bold"&amp;14Name of District: East Sikkim&amp;C&amp;"-,Bold"&amp;14Costing Sheets for AWP&amp;&amp;B 2017-18
SSA-RTE&amp;R&amp;"-,Bold"&amp;14(Rs. in lakh)</oddHeader>
  </headerFooter>
</worksheet>
</file>

<file path=xl/worksheets/sheet2.xml><?xml version="1.0" encoding="utf-8"?>
<worksheet xmlns="http://schemas.openxmlformats.org/spreadsheetml/2006/main" xmlns:r="http://schemas.openxmlformats.org/officeDocument/2006/relationships">
  <dimension ref="A1:E41"/>
  <sheetViews>
    <sheetView topLeftCell="A26" workbookViewId="0">
      <selection activeCell="L20" sqref="L20"/>
    </sheetView>
  </sheetViews>
  <sheetFormatPr defaultRowHeight="15"/>
  <cols>
    <col min="1" max="1" width="11.28515625" customWidth="1"/>
    <col min="2" max="2" width="39.85546875" customWidth="1"/>
    <col min="3" max="3" width="14.5703125" style="198" customWidth="1"/>
    <col min="4" max="4" width="19.7109375" style="198" customWidth="1"/>
    <col min="5" max="5" width="29.5703125" customWidth="1"/>
  </cols>
  <sheetData>
    <row r="1" spans="1:5" ht="15.75" thickBot="1"/>
    <row r="2" spans="1:5" ht="15.75">
      <c r="A2" s="1298">
        <v>4.1666666666666664E-2</v>
      </c>
      <c r="B2" s="1300" t="s">
        <v>558</v>
      </c>
      <c r="C2" s="212"/>
      <c r="D2" s="212" t="s">
        <v>560</v>
      </c>
      <c r="E2" s="1302" t="s">
        <v>283</v>
      </c>
    </row>
    <row r="3" spans="1:5" ht="16.5" thickBot="1">
      <c r="A3" s="1299"/>
      <c r="B3" s="1301"/>
      <c r="C3" s="213" t="s">
        <v>559</v>
      </c>
      <c r="D3" s="213" t="s">
        <v>561</v>
      </c>
      <c r="E3" s="1303"/>
    </row>
    <row r="4" spans="1:5" ht="48" thickBot="1">
      <c r="A4" s="158">
        <v>1</v>
      </c>
      <c r="B4" s="159" t="s">
        <v>562</v>
      </c>
      <c r="C4" s="214" t="s">
        <v>563</v>
      </c>
      <c r="D4" s="177">
        <v>0</v>
      </c>
      <c r="E4" s="160" t="s">
        <v>564</v>
      </c>
    </row>
    <row r="5" spans="1:5" ht="32.25" thickBot="1">
      <c r="A5" s="158">
        <v>2</v>
      </c>
      <c r="B5" s="159" t="s">
        <v>565</v>
      </c>
      <c r="C5" s="214">
        <v>10</v>
      </c>
      <c r="D5" s="177">
        <v>0</v>
      </c>
      <c r="E5" s="161" t="s">
        <v>566</v>
      </c>
    </row>
    <row r="6" spans="1:5" ht="16.5" thickBot="1">
      <c r="A6" s="158">
        <v>3</v>
      </c>
      <c r="B6" s="159" t="s">
        <v>567</v>
      </c>
      <c r="C6" s="214">
        <v>1</v>
      </c>
      <c r="D6" s="177">
        <v>0</v>
      </c>
      <c r="E6" s="161"/>
    </row>
    <row r="7" spans="1:5" ht="16.5" thickBot="1">
      <c r="A7" s="158">
        <v>3</v>
      </c>
      <c r="B7" s="159" t="s">
        <v>568</v>
      </c>
      <c r="C7" s="214">
        <v>0</v>
      </c>
      <c r="D7" s="177">
        <v>1.1100000000000001</v>
      </c>
      <c r="E7" s="161" t="s">
        <v>569</v>
      </c>
    </row>
    <row r="8" spans="1:5" ht="16.5" thickBot="1">
      <c r="A8" s="162"/>
      <c r="B8" s="163" t="s">
        <v>36</v>
      </c>
      <c r="C8" s="170">
        <f>SUM(C5:C7)</f>
        <v>11</v>
      </c>
      <c r="D8" s="170">
        <f>SUM(D4:D7)</f>
        <v>1.1100000000000001</v>
      </c>
      <c r="E8" s="163"/>
    </row>
    <row r="9" spans="1:5" ht="16.5" thickBot="1">
      <c r="A9" s="164" t="s">
        <v>570</v>
      </c>
      <c r="B9" s="165" t="s">
        <v>571</v>
      </c>
      <c r="C9" s="178"/>
      <c r="D9" s="178"/>
      <c r="E9" s="166"/>
    </row>
    <row r="10" spans="1:5" ht="16.5" thickBot="1">
      <c r="A10" s="162">
        <v>1</v>
      </c>
      <c r="B10" s="159" t="s">
        <v>572</v>
      </c>
      <c r="C10" s="214">
        <v>2</v>
      </c>
      <c r="D10" s="177">
        <v>1.2</v>
      </c>
      <c r="E10" s="161" t="s">
        <v>590</v>
      </c>
    </row>
    <row r="11" spans="1:5" ht="16.5" thickBot="1">
      <c r="A11" s="162">
        <v>2</v>
      </c>
      <c r="B11" s="159" t="s">
        <v>573</v>
      </c>
      <c r="C11" s="214">
        <v>2</v>
      </c>
      <c r="D11" s="177">
        <v>0</v>
      </c>
      <c r="E11" s="161"/>
    </row>
    <row r="12" spans="1:5" ht="16.5" thickBot="1">
      <c r="A12" s="162">
        <v>3</v>
      </c>
      <c r="B12" s="159" t="s">
        <v>574</v>
      </c>
      <c r="C12" s="214"/>
      <c r="D12" s="177">
        <v>11.01</v>
      </c>
      <c r="E12" s="161" t="s">
        <v>575</v>
      </c>
    </row>
    <row r="13" spans="1:5" ht="16.5" thickBot="1">
      <c r="A13" s="162">
        <v>4</v>
      </c>
      <c r="B13" s="159" t="s">
        <v>591</v>
      </c>
      <c r="C13" s="214">
        <v>4</v>
      </c>
      <c r="D13" s="177">
        <v>4</v>
      </c>
      <c r="E13" s="161" t="s">
        <v>592</v>
      </c>
    </row>
    <row r="14" spans="1:5" ht="16.5" thickBot="1">
      <c r="A14" s="162"/>
      <c r="B14" s="163" t="s">
        <v>36</v>
      </c>
      <c r="C14" s="170">
        <f>SUM(C10:C13)</f>
        <v>8</v>
      </c>
      <c r="D14" s="170">
        <f>SUM(D10:D13)</f>
        <v>16.21</v>
      </c>
      <c r="E14" s="163"/>
    </row>
    <row r="15" spans="1:5" ht="32.25" thickBot="1">
      <c r="A15" s="162">
        <v>1</v>
      </c>
      <c r="B15" s="167" t="s">
        <v>576</v>
      </c>
      <c r="C15" s="170">
        <v>0.60350000000000004</v>
      </c>
      <c r="D15" s="170">
        <f>1205*0.0005</f>
        <v>0.60250000000000004</v>
      </c>
      <c r="E15" s="163"/>
    </row>
    <row r="16" spans="1:5" ht="16.5" thickBot="1">
      <c r="A16" s="162"/>
      <c r="B16" s="163" t="s">
        <v>577</v>
      </c>
      <c r="C16" s="170">
        <f>SUM(C14:C15)</f>
        <v>8.6035000000000004</v>
      </c>
      <c r="D16" s="170">
        <f>SUM(D14:D15)</f>
        <v>16.8125</v>
      </c>
      <c r="E16" s="163"/>
    </row>
    <row r="17" spans="1:5" ht="16.5" thickBot="1">
      <c r="A17" s="168">
        <v>8.3333333333333329E-2</v>
      </c>
      <c r="B17" s="165" t="s">
        <v>578</v>
      </c>
      <c r="C17" s="215"/>
      <c r="D17" s="215"/>
      <c r="E17" s="166"/>
    </row>
    <row r="18" spans="1:5" ht="16.5" thickBot="1">
      <c r="A18" s="162"/>
      <c r="B18" s="160" t="s">
        <v>579</v>
      </c>
      <c r="C18" s="214">
        <v>1</v>
      </c>
      <c r="D18" s="214">
        <v>0</v>
      </c>
      <c r="E18" s="160">
        <v>0</v>
      </c>
    </row>
    <row r="19" spans="1:5" ht="16.5" thickBot="1">
      <c r="A19" s="162"/>
      <c r="B19" s="159"/>
      <c r="C19" s="214"/>
      <c r="D19" s="177"/>
      <c r="E19" s="161"/>
    </row>
    <row r="20" spans="1:5" ht="16.5" thickBot="1">
      <c r="A20" s="162"/>
      <c r="B20" s="159"/>
      <c r="C20" s="214"/>
      <c r="D20" s="177"/>
      <c r="E20" s="161"/>
    </row>
    <row r="21" spans="1:5" ht="16.5" thickBot="1">
      <c r="A21" s="162"/>
      <c r="B21" s="169" t="s">
        <v>36</v>
      </c>
      <c r="C21" s="170">
        <v>1</v>
      </c>
      <c r="D21" s="170">
        <v>0</v>
      </c>
      <c r="E21" s="163">
        <v>0</v>
      </c>
    </row>
    <row r="22" spans="1:5" ht="16.5" thickBot="1">
      <c r="A22" s="164" t="s">
        <v>580</v>
      </c>
      <c r="B22" s="165" t="s">
        <v>571</v>
      </c>
      <c r="C22" s="215"/>
      <c r="D22" s="215"/>
      <c r="E22" s="166"/>
    </row>
    <row r="23" spans="1:5" ht="16.5" thickBot="1">
      <c r="A23" s="162"/>
      <c r="B23" s="159" t="s">
        <v>581</v>
      </c>
      <c r="C23" s="214">
        <v>1</v>
      </c>
      <c r="D23" s="177">
        <v>0</v>
      </c>
      <c r="E23" s="161">
        <v>0</v>
      </c>
    </row>
    <row r="24" spans="1:5" ht="16.5" thickBot="1">
      <c r="A24" s="162"/>
      <c r="B24" s="169" t="s">
        <v>36</v>
      </c>
      <c r="C24" s="170">
        <v>1</v>
      </c>
      <c r="D24" s="170">
        <v>0</v>
      </c>
      <c r="E24" s="163">
        <v>0</v>
      </c>
    </row>
    <row r="25" spans="1:5" ht="16.5" thickBot="1">
      <c r="A25" s="162"/>
      <c r="B25" s="169" t="s">
        <v>582</v>
      </c>
      <c r="C25" s="170">
        <v>2</v>
      </c>
      <c r="D25" s="170">
        <v>0</v>
      </c>
      <c r="E25" s="163"/>
    </row>
    <row r="26" spans="1:5" ht="16.5" thickBot="1">
      <c r="A26" s="162"/>
      <c r="B26" s="169" t="s">
        <v>458</v>
      </c>
      <c r="C26" s="170">
        <v>17.639500000000002</v>
      </c>
      <c r="D26" s="170">
        <f>D8+D14+D15</f>
        <v>17.922499999999999</v>
      </c>
      <c r="E26" s="163"/>
    </row>
    <row r="29" spans="1:5" ht="15.75" thickBot="1"/>
    <row r="30" spans="1:5" ht="79.5" thickBot="1">
      <c r="B30" s="172"/>
      <c r="C30" s="216" t="s">
        <v>593</v>
      </c>
      <c r="D30" s="216" t="s">
        <v>594</v>
      </c>
      <c r="E30" s="173" t="s">
        <v>595</v>
      </c>
    </row>
    <row r="31" spans="1:5" ht="16.5" thickBot="1">
      <c r="B31" s="174" t="s">
        <v>596</v>
      </c>
      <c r="C31" s="179">
        <f>D8</f>
        <v>1.1100000000000001</v>
      </c>
      <c r="D31" s="179">
        <v>0</v>
      </c>
      <c r="E31" s="175" t="s">
        <v>597</v>
      </c>
    </row>
    <row r="32" spans="1:5" ht="16.5" thickBot="1">
      <c r="B32" s="174" t="s">
        <v>571</v>
      </c>
      <c r="C32" s="179">
        <f>D14</f>
        <v>16.21</v>
      </c>
      <c r="D32" s="179">
        <v>0</v>
      </c>
      <c r="E32" s="175" t="s">
        <v>598</v>
      </c>
    </row>
    <row r="33" spans="2:5" ht="16.5" thickBot="1">
      <c r="B33" s="174" t="s">
        <v>599</v>
      </c>
      <c r="C33" s="179">
        <f>D15</f>
        <v>0.60250000000000004</v>
      </c>
      <c r="D33" s="179">
        <v>0</v>
      </c>
      <c r="E33" s="175" t="s">
        <v>600</v>
      </c>
    </row>
    <row r="34" spans="2:5" ht="16.5" thickBot="1">
      <c r="B34" s="176" t="s">
        <v>38</v>
      </c>
      <c r="C34" s="217">
        <f>SUM(C31:C33)</f>
        <v>17.922499999999999</v>
      </c>
      <c r="D34" s="217"/>
      <c r="E34" s="175" t="s">
        <v>601</v>
      </c>
    </row>
    <row r="36" spans="2:5">
      <c r="C36" s="198">
        <f>C34-D26</f>
        <v>0</v>
      </c>
      <c r="D36" s="198">
        <f>D26/1205</f>
        <v>1.487344398340249E-2</v>
      </c>
    </row>
    <row r="38" spans="2:5">
      <c r="C38" s="300">
        <f>C34/1205</f>
        <v>1.487344398340249E-2</v>
      </c>
    </row>
    <row r="39" spans="2:5">
      <c r="C39" s="300"/>
    </row>
    <row r="41" spans="2:5">
      <c r="C41" s="300"/>
    </row>
  </sheetData>
  <mergeCells count="3">
    <mergeCell ref="A2:A3"/>
    <mergeCell ref="B2:B3"/>
    <mergeCell ref="E2:E3"/>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sheetPr>
    <tabColor rgb="FF00B050"/>
  </sheetPr>
  <dimension ref="A1:AE520"/>
  <sheetViews>
    <sheetView showZeros="0" view="pageBreakPreview" zoomScale="85" zoomScaleNormal="80" zoomScaleSheetLayoutView="85" workbookViewId="0">
      <pane xSplit="2" ySplit="3" topLeftCell="D500" activePane="bottomRight" state="frozen"/>
      <selection activeCell="AA505" sqref="AA505"/>
      <selection pane="topRight" activeCell="AA505" sqref="AA505"/>
      <selection pane="bottomLeft" activeCell="AA505" sqref="AA505"/>
      <selection pane="bottomRight" activeCell="AA505" sqref="AA505"/>
    </sheetView>
  </sheetViews>
  <sheetFormatPr defaultRowHeight="15"/>
  <cols>
    <col min="1" max="1" width="10.42578125" style="3" customWidth="1"/>
    <col min="2" max="2" width="50.85546875" style="1" customWidth="1"/>
    <col min="3" max="3" width="12.28515625" style="5" customWidth="1"/>
    <col min="4" max="4" width="12.28515625" style="6" customWidth="1"/>
    <col min="5" max="5" width="12.28515625" style="5" customWidth="1"/>
    <col min="6" max="6" width="12.28515625" style="6" customWidth="1"/>
    <col min="7" max="9" width="12.28515625" style="1" customWidth="1"/>
    <col min="10" max="10" width="12.28515625" style="6" customWidth="1"/>
    <col min="11" max="11" width="8.42578125" style="1" customWidth="1"/>
    <col min="12" max="12" width="9.140625" style="6" customWidth="1"/>
    <col min="13" max="13" width="12.28515625" style="1" hidden="1" customWidth="1"/>
    <col min="14" max="14" width="5.85546875" style="1" hidden="1" customWidth="1"/>
    <col min="15" max="15" width="12.85546875" style="359" customWidth="1"/>
    <col min="16" max="16" width="12.85546875" style="5" customWidth="1"/>
    <col min="17" max="17" width="12.5703125" style="6" customWidth="1"/>
    <col min="18" max="18" width="11.140625" style="1" customWidth="1"/>
    <col min="19" max="19" width="14.42578125" style="6" bestFit="1" customWidth="1"/>
    <col min="20" max="20" width="8.5703125" style="1" customWidth="1"/>
    <col min="21" max="21" width="9" style="6" customWidth="1"/>
    <col min="22" max="22" width="12.28515625" style="1" customWidth="1"/>
    <col min="23" max="23" width="13.7109375" style="1" customWidth="1"/>
    <col min="24" max="24" width="9.140625" style="1" customWidth="1"/>
    <col min="25" max="25" width="9.85546875" style="1" customWidth="1"/>
    <col min="26" max="26" width="10.140625" style="6" customWidth="1"/>
    <col min="27" max="27" width="11.7109375" style="1" customWidth="1"/>
    <col min="28" max="28" width="12" style="6" customWidth="1"/>
    <col min="29" max="29" width="25.140625" style="1" customWidth="1"/>
    <col min="30" max="30" width="11.42578125" style="1" bestFit="1" customWidth="1"/>
    <col min="31" max="16384" width="9.140625" style="1"/>
  </cols>
  <sheetData>
    <row r="1" spans="1:31">
      <c r="A1" s="1447" t="s">
        <v>0</v>
      </c>
      <c r="B1" s="1448" t="s">
        <v>642</v>
      </c>
      <c r="C1" s="1434" t="s">
        <v>623</v>
      </c>
      <c r="D1" s="1443"/>
      <c r="E1" s="1443"/>
      <c r="F1" s="1443"/>
      <c r="G1" s="1443"/>
      <c r="H1" s="1443"/>
      <c r="I1" s="1443"/>
      <c r="J1" s="1443"/>
      <c r="K1" s="1434" t="s">
        <v>764</v>
      </c>
      <c r="L1" s="1443"/>
      <c r="M1" s="1443"/>
      <c r="N1" s="1443"/>
      <c r="O1" s="1443"/>
      <c r="P1" s="1443"/>
      <c r="Q1" s="1443"/>
      <c r="R1" s="1443"/>
      <c r="S1" s="1443"/>
      <c r="T1" s="1434" t="s">
        <v>765</v>
      </c>
      <c r="U1" s="1443"/>
      <c r="V1" s="1443"/>
      <c r="W1" s="1443"/>
      <c r="X1" s="1443"/>
      <c r="Y1" s="1443"/>
      <c r="Z1" s="1443"/>
      <c r="AA1" s="1443"/>
      <c r="AB1" s="1449"/>
      <c r="AC1" s="1443" t="s">
        <v>283</v>
      </c>
    </row>
    <row r="2" spans="1:31">
      <c r="A2" s="1447"/>
      <c r="B2" s="1448"/>
      <c r="C2" s="1443" t="s">
        <v>284</v>
      </c>
      <c r="D2" s="1443"/>
      <c r="E2" s="1443" t="s">
        <v>285</v>
      </c>
      <c r="F2" s="1443"/>
      <c r="G2" s="1443"/>
      <c r="H2" s="1443"/>
      <c r="I2" s="1444" t="s">
        <v>286</v>
      </c>
      <c r="J2" s="1444"/>
      <c r="K2" s="1445" t="s">
        <v>287</v>
      </c>
      <c r="L2" s="1446"/>
      <c r="M2" s="1449" t="s">
        <v>288</v>
      </c>
      <c r="N2" s="1451"/>
      <c r="O2" s="1443" t="s">
        <v>289</v>
      </c>
      <c r="P2" s="1443"/>
      <c r="Q2" s="1443"/>
      <c r="R2" s="1445" t="s">
        <v>38</v>
      </c>
      <c r="S2" s="1446"/>
      <c r="T2" s="1445" t="s">
        <v>287</v>
      </c>
      <c r="U2" s="1446"/>
      <c r="V2" s="1449" t="s">
        <v>288</v>
      </c>
      <c r="W2" s="1451"/>
      <c r="X2" s="1443" t="s">
        <v>289</v>
      </c>
      <c r="Y2" s="1443"/>
      <c r="Z2" s="1443"/>
      <c r="AA2" s="1445" t="s">
        <v>38</v>
      </c>
      <c r="AB2" s="1450"/>
      <c r="AC2" s="1443"/>
    </row>
    <row r="3" spans="1:31" ht="28.5">
      <c r="A3" s="1447"/>
      <c r="B3" s="1448"/>
      <c r="C3" s="553" t="s">
        <v>290</v>
      </c>
      <c r="D3" s="554" t="s">
        <v>291</v>
      </c>
      <c r="E3" s="553" t="s">
        <v>290</v>
      </c>
      <c r="F3" s="554" t="s">
        <v>292</v>
      </c>
      <c r="G3" s="553" t="s">
        <v>293</v>
      </c>
      <c r="H3" s="781" t="s">
        <v>294</v>
      </c>
      <c r="I3" s="553" t="s">
        <v>290</v>
      </c>
      <c r="J3" s="554" t="s">
        <v>292</v>
      </c>
      <c r="K3" s="553" t="s">
        <v>290</v>
      </c>
      <c r="L3" s="554" t="s">
        <v>292</v>
      </c>
      <c r="M3" s="553" t="s">
        <v>290</v>
      </c>
      <c r="N3" s="554" t="s">
        <v>292</v>
      </c>
      <c r="O3" s="556" t="s">
        <v>295</v>
      </c>
      <c r="P3" s="553" t="s">
        <v>290</v>
      </c>
      <c r="Q3" s="554" t="s">
        <v>292</v>
      </c>
      <c r="R3" s="553" t="s">
        <v>290</v>
      </c>
      <c r="S3" s="554" t="s">
        <v>292</v>
      </c>
      <c r="T3" s="553" t="s">
        <v>290</v>
      </c>
      <c r="U3" s="554" t="s">
        <v>292</v>
      </c>
      <c r="V3" s="553" t="s">
        <v>290</v>
      </c>
      <c r="W3" s="554" t="s">
        <v>292</v>
      </c>
      <c r="X3" s="557" t="s">
        <v>295</v>
      </c>
      <c r="Y3" s="553" t="s">
        <v>290</v>
      </c>
      <c r="Z3" s="554" t="s">
        <v>292</v>
      </c>
      <c r="AA3" s="553" t="s">
        <v>290</v>
      </c>
      <c r="AB3" s="558" t="s">
        <v>292</v>
      </c>
      <c r="AC3" s="1443"/>
    </row>
    <row r="4" spans="1:31">
      <c r="A4" s="559" t="s">
        <v>2</v>
      </c>
      <c r="B4" s="560" t="s">
        <v>3</v>
      </c>
      <c r="C4" s="691"/>
      <c r="D4" s="561"/>
      <c r="E4" s="691"/>
      <c r="F4" s="561"/>
      <c r="G4" s="560"/>
      <c r="H4" s="560"/>
      <c r="I4" s="560"/>
      <c r="J4" s="561"/>
      <c r="K4" s="560"/>
      <c r="L4" s="561"/>
      <c r="M4" s="560"/>
      <c r="N4" s="560"/>
      <c r="O4" s="556"/>
      <c r="P4" s="691"/>
      <c r="Q4" s="561"/>
      <c r="R4" s="560"/>
      <c r="S4" s="561"/>
      <c r="T4" s="560"/>
      <c r="U4" s="561"/>
      <c r="V4" s="560"/>
      <c r="W4" s="560"/>
      <c r="X4" s="560"/>
      <c r="Y4" s="560"/>
      <c r="Z4" s="561"/>
      <c r="AA4" s="560"/>
      <c r="AB4" s="561"/>
      <c r="AC4" s="560"/>
    </row>
    <row r="5" spans="1:31">
      <c r="A5" s="559"/>
      <c r="B5" s="560" t="s">
        <v>4</v>
      </c>
      <c r="C5" s="691"/>
      <c r="D5" s="561"/>
      <c r="E5" s="691"/>
      <c r="F5" s="561"/>
      <c r="G5" s="560"/>
      <c r="H5" s="560"/>
      <c r="I5" s="560"/>
      <c r="J5" s="561"/>
      <c r="K5" s="560"/>
      <c r="L5" s="561"/>
      <c r="M5" s="560"/>
      <c r="N5" s="560"/>
      <c r="O5" s="556"/>
      <c r="P5" s="691"/>
      <c r="Q5" s="561"/>
      <c r="R5" s="560"/>
      <c r="S5" s="561"/>
      <c r="T5" s="560"/>
      <c r="U5" s="561"/>
      <c r="V5" s="560"/>
      <c r="W5" s="560"/>
      <c r="X5" s="560"/>
      <c r="Y5" s="560"/>
      <c r="Z5" s="561"/>
      <c r="AA5" s="560"/>
      <c r="AB5" s="561"/>
      <c r="AC5" s="560"/>
    </row>
    <row r="6" spans="1:31">
      <c r="A6" s="563">
        <v>1</v>
      </c>
      <c r="B6" s="560" t="s">
        <v>5</v>
      </c>
      <c r="C6" s="691"/>
      <c r="D6" s="561"/>
      <c r="E6" s="691"/>
      <c r="F6" s="561"/>
      <c r="G6" s="560"/>
      <c r="H6" s="560"/>
      <c r="I6" s="560"/>
      <c r="J6" s="561"/>
      <c r="K6" s="560"/>
      <c r="L6" s="561"/>
      <c r="M6" s="560"/>
      <c r="N6" s="560"/>
      <c r="O6" s="556"/>
      <c r="P6" s="691"/>
      <c r="Q6" s="561"/>
      <c r="R6" s="560"/>
      <c r="S6" s="561"/>
      <c r="T6" s="560"/>
      <c r="U6" s="561"/>
      <c r="V6" s="560"/>
      <c r="W6" s="560"/>
      <c r="X6" s="560"/>
      <c r="Y6" s="560"/>
      <c r="Z6" s="561"/>
      <c r="AA6" s="560"/>
      <c r="AB6" s="561"/>
      <c r="AC6" s="560"/>
    </row>
    <row r="7" spans="1:31">
      <c r="A7" s="4">
        <v>1.01</v>
      </c>
      <c r="B7" s="564" t="s">
        <v>6</v>
      </c>
      <c r="C7" s="626"/>
      <c r="D7" s="565"/>
      <c r="E7" s="566"/>
      <c r="F7" s="565"/>
      <c r="G7" s="564"/>
      <c r="H7" s="564"/>
      <c r="I7" s="566"/>
      <c r="J7" s="565"/>
      <c r="K7" s="564"/>
      <c r="L7" s="565"/>
      <c r="M7" s="564"/>
      <c r="N7" s="564"/>
      <c r="O7" s="568"/>
      <c r="P7" s="566"/>
      <c r="Q7" s="565"/>
      <c r="R7" s="564"/>
      <c r="S7" s="565"/>
      <c r="T7" s="568"/>
      <c r="U7" s="566"/>
      <c r="V7" s="565"/>
      <c r="W7" s="564"/>
      <c r="X7" s="568"/>
      <c r="Y7" s="566"/>
      <c r="Z7" s="565"/>
      <c r="AA7" s="564"/>
      <c r="AB7" s="565"/>
      <c r="AC7" s="564"/>
      <c r="AD7" s="1" t="b">
        <f>+X7*Y7=Z7</f>
        <v>1</v>
      </c>
      <c r="AE7" s="1" t="b">
        <f>+U7+Z7=AB7</f>
        <v>1</v>
      </c>
    </row>
    <row r="8" spans="1:31">
      <c r="A8" s="559">
        <v>1.02</v>
      </c>
      <c r="B8" s="564" t="s">
        <v>7</v>
      </c>
      <c r="C8" s="566"/>
      <c r="D8" s="565"/>
      <c r="E8" s="566"/>
      <c r="F8" s="565"/>
      <c r="G8" s="564"/>
      <c r="H8" s="564"/>
      <c r="I8" s="566"/>
      <c r="J8" s="565"/>
      <c r="K8" s="564"/>
      <c r="L8" s="565"/>
      <c r="M8" s="564"/>
      <c r="N8" s="564"/>
      <c r="O8" s="568"/>
      <c r="P8" s="566"/>
      <c r="Q8" s="565"/>
      <c r="R8" s="564"/>
      <c r="S8" s="565"/>
      <c r="T8" s="568"/>
      <c r="U8" s="566"/>
      <c r="V8" s="565"/>
      <c r="W8" s="564"/>
      <c r="X8" s="568"/>
      <c r="Y8" s="566"/>
      <c r="Z8" s="565"/>
      <c r="AA8" s="564"/>
      <c r="AB8" s="565"/>
      <c r="AC8" s="564"/>
      <c r="AD8" s="1" t="b">
        <f t="shared" ref="AD8:AD71" si="0">+X8*Y8=Z8</f>
        <v>1</v>
      </c>
      <c r="AE8" s="1" t="b">
        <f t="shared" ref="AE8:AE71" si="1">+U8+Z8=AB8</f>
        <v>1</v>
      </c>
    </row>
    <row r="9" spans="1:31">
      <c r="A9" s="559">
        <v>1.03</v>
      </c>
      <c r="B9" s="564" t="s">
        <v>8</v>
      </c>
      <c r="C9" s="566"/>
      <c r="D9" s="565"/>
      <c r="E9" s="566"/>
      <c r="F9" s="565"/>
      <c r="G9" s="564"/>
      <c r="H9" s="564"/>
      <c r="I9" s="566"/>
      <c r="J9" s="565"/>
      <c r="K9" s="564"/>
      <c r="L9" s="565"/>
      <c r="M9" s="564"/>
      <c r="N9" s="564"/>
      <c r="O9" s="568"/>
      <c r="P9" s="566"/>
      <c r="Q9" s="565"/>
      <c r="R9" s="564"/>
      <c r="S9" s="565"/>
      <c r="T9" s="568"/>
      <c r="U9" s="566"/>
      <c r="V9" s="565"/>
      <c r="W9" s="564"/>
      <c r="X9" s="568"/>
      <c r="Y9" s="566"/>
      <c r="Z9" s="565"/>
      <c r="AA9" s="564"/>
      <c r="AB9" s="565"/>
      <c r="AC9" s="564"/>
      <c r="AD9" s="1" t="b">
        <f t="shared" si="0"/>
        <v>1</v>
      </c>
      <c r="AE9" s="1" t="b">
        <f t="shared" si="1"/>
        <v>1</v>
      </c>
    </row>
    <row r="10" spans="1:31">
      <c r="A10" s="559">
        <v>1.04</v>
      </c>
      <c r="B10" s="570" t="s">
        <v>9</v>
      </c>
      <c r="C10" s="782"/>
      <c r="D10" s="571"/>
      <c r="E10" s="782"/>
      <c r="F10" s="571"/>
      <c r="G10" s="570"/>
      <c r="H10" s="570"/>
      <c r="I10" s="566"/>
      <c r="J10" s="565"/>
      <c r="K10" s="570"/>
      <c r="L10" s="571"/>
      <c r="M10" s="570"/>
      <c r="N10" s="570"/>
      <c r="O10" s="568"/>
      <c r="P10" s="782"/>
      <c r="Q10" s="571"/>
      <c r="R10" s="570"/>
      <c r="S10" s="571"/>
      <c r="T10" s="568"/>
      <c r="U10" s="782"/>
      <c r="V10" s="571"/>
      <c r="W10" s="570"/>
      <c r="X10" s="568"/>
      <c r="Y10" s="782"/>
      <c r="Z10" s="571"/>
      <c r="AA10" s="570"/>
      <c r="AB10" s="571"/>
      <c r="AC10" s="570"/>
      <c r="AD10" s="1" t="b">
        <f t="shared" si="0"/>
        <v>1</v>
      </c>
      <c r="AE10" s="1" t="b">
        <f t="shared" si="1"/>
        <v>1</v>
      </c>
    </row>
    <row r="11" spans="1:31">
      <c r="A11" s="559">
        <v>1.05</v>
      </c>
      <c r="B11" s="570" t="s">
        <v>10</v>
      </c>
      <c r="C11" s="782"/>
      <c r="D11" s="571"/>
      <c r="E11" s="782"/>
      <c r="F11" s="571"/>
      <c r="G11" s="570"/>
      <c r="H11" s="570"/>
      <c r="I11" s="566"/>
      <c r="J11" s="565"/>
      <c r="K11" s="570"/>
      <c r="L11" s="571"/>
      <c r="M11" s="570"/>
      <c r="N11" s="570"/>
      <c r="O11" s="568"/>
      <c r="P11" s="782"/>
      <c r="Q11" s="571"/>
      <c r="R11" s="570"/>
      <c r="S11" s="571"/>
      <c r="T11" s="568"/>
      <c r="U11" s="782"/>
      <c r="V11" s="571"/>
      <c r="W11" s="570"/>
      <c r="X11" s="568"/>
      <c r="Y11" s="782"/>
      <c r="Z11" s="571"/>
      <c r="AA11" s="570"/>
      <c r="AB11" s="571"/>
      <c r="AC11" s="570"/>
      <c r="AD11" s="1" t="b">
        <f t="shared" si="0"/>
        <v>1</v>
      </c>
      <c r="AE11" s="1" t="b">
        <f t="shared" si="1"/>
        <v>1</v>
      </c>
    </row>
    <row r="12" spans="1:31">
      <c r="A12" s="559">
        <v>1.06</v>
      </c>
      <c r="B12" s="573" t="s">
        <v>11</v>
      </c>
      <c r="C12" s="783"/>
      <c r="D12" s="574"/>
      <c r="E12" s="784"/>
      <c r="F12" s="574"/>
      <c r="G12" s="573"/>
      <c r="H12" s="573"/>
      <c r="I12" s="566"/>
      <c r="J12" s="565"/>
      <c r="K12" s="573"/>
      <c r="L12" s="574"/>
      <c r="M12" s="573"/>
      <c r="N12" s="573"/>
      <c r="O12" s="785"/>
      <c r="P12" s="783"/>
      <c r="Q12" s="574"/>
      <c r="R12" s="573"/>
      <c r="S12" s="574"/>
      <c r="T12" s="785"/>
      <c r="U12" s="783"/>
      <c r="V12" s="574"/>
      <c r="W12" s="573"/>
      <c r="X12" s="785"/>
      <c r="Y12" s="783"/>
      <c r="Z12" s="574"/>
      <c r="AA12" s="573"/>
      <c r="AB12" s="574"/>
      <c r="AC12" s="573"/>
      <c r="AD12" s="1" t="b">
        <f t="shared" si="0"/>
        <v>1</v>
      </c>
      <c r="AE12" s="1" t="b">
        <f t="shared" si="1"/>
        <v>1</v>
      </c>
    </row>
    <row r="13" spans="1:31">
      <c r="A13" s="559">
        <v>1.07</v>
      </c>
      <c r="B13" s="573" t="s">
        <v>12</v>
      </c>
      <c r="C13" s="783"/>
      <c r="D13" s="574"/>
      <c r="E13" s="783"/>
      <c r="F13" s="574"/>
      <c r="G13" s="573"/>
      <c r="H13" s="573"/>
      <c r="I13" s="566"/>
      <c r="J13" s="565"/>
      <c r="K13" s="573"/>
      <c r="L13" s="574"/>
      <c r="M13" s="573"/>
      <c r="N13" s="573"/>
      <c r="O13" s="785"/>
      <c r="P13" s="783"/>
      <c r="Q13" s="574"/>
      <c r="R13" s="573"/>
      <c r="S13" s="574"/>
      <c r="T13" s="785"/>
      <c r="U13" s="783"/>
      <c r="V13" s="574"/>
      <c r="W13" s="573"/>
      <c r="X13" s="785"/>
      <c r="Y13" s="783"/>
      <c r="Z13" s="574"/>
      <c r="AA13" s="573"/>
      <c r="AB13" s="574"/>
      <c r="AC13" s="573"/>
      <c r="AD13" s="1" t="b">
        <f t="shared" si="0"/>
        <v>1</v>
      </c>
      <c r="AE13" s="1" t="b">
        <f t="shared" si="1"/>
        <v>1</v>
      </c>
    </row>
    <row r="14" spans="1:31" ht="28.5">
      <c r="A14" s="563">
        <v>2</v>
      </c>
      <c r="B14" s="577" t="s">
        <v>13</v>
      </c>
      <c r="C14" s="786"/>
      <c r="D14" s="578"/>
      <c r="E14" s="786"/>
      <c r="F14" s="578"/>
      <c r="G14" s="577"/>
      <c r="H14" s="577"/>
      <c r="I14" s="566"/>
      <c r="J14" s="565"/>
      <c r="K14" s="577"/>
      <c r="L14" s="578"/>
      <c r="M14" s="577"/>
      <c r="N14" s="577"/>
      <c r="O14" s="787"/>
      <c r="P14" s="786"/>
      <c r="Q14" s="578"/>
      <c r="R14" s="577"/>
      <c r="S14" s="578"/>
      <c r="T14" s="787"/>
      <c r="U14" s="786"/>
      <c r="V14" s="578"/>
      <c r="W14" s="577"/>
      <c r="X14" s="787"/>
      <c r="Y14" s="786"/>
      <c r="Z14" s="578"/>
      <c r="AA14" s="577"/>
      <c r="AB14" s="578"/>
      <c r="AC14" s="577"/>
      <c r="AD14" s="1" t="b">
        <f t="shared" si="0"/>
        <v>1</v>
      </c>
      <c r="AE14" s="1" t="b">
        <f t="shared" si="1"/>
        <v>1</v>
      </c>
    </row>
    <row r="15" spans="1:31">
      <c r="A15" s="563"/>
      <c r="B15" s="577" t="s">
        <v>260</v>
      </c>
      <c r="C15" s="786"/>
      <c r="D15" s="578"/>
      <c r="E15" s="786"/>
      <c r="F15" s="578"/>
      <c r="G15" s="577"/>
      <c r="H15" s="577"/>
      <c r="I15" s="566"/>
      <c r="J15" s="565"/>
      <c r="K15" s="577"/>
      <c r="L15" s="578"/>
      <c r="M15" s="577"/>
      <c r="N15" s="577"/>
      <c r="O15" s="787"/>
      <c r="P15" s="786"/>
      <c r="Q15" s="578"/>
      <c r="R15" s="577"/>
      <c r="S15" s="578"/>
      <c r="T15" s="787"/>
      <c r="U15" s="786"/>
      <c r="V15" s="578"/>
      <c r="W15" s="577"/>
      <c r="X15" s="787"/>
      <c r="Y15" s="786"/>
      <c r="Z15" s="578"/>
      <c r="AA15" s="577"/>
      <c r="AB15" s="578"/>
      <c r="AC15" s="577"/>
      <c r="AD15" s="1" t="b">
        <f t="shared" si="0"/>
        <v>1</v>
      </c>
      <c r="AE15" s="1" t="b">
        <f t="shared" si="1"/>
        <v>1</v>
      </c>
    </row>
    <row r="16" spans="1:31">
      <c r="A16" s="559"/>
      <c r="B16" s="580" t="s">
        <v>14</v>
      </c>
      <c r="C16" s="788"/>
      <c r="D16" s="581"/>
      <c r="E16" s="788"/>
      <c r="F16" s="581"/>
      <c r="G16" s="580"/>
      <c r="H16" s="580"/>
      <c r="I16" s="566"/>
      <c r="J16" s="565"/>
      <c r="K16" s="580"/>
      <c r="L16" s="581"/>
      <c r="M16" s="580"/>
      <c r="N16" s="580"/>
      <c r="O16" s="789"/>
      <c r="P16" s="788"/>
      <c r="Q16" s="581"/>
      <c r="R16" s="580"/>
      <c r="S16" s="581"/>
      <c r="T16" s="789"/>
      <c r="U16" s="788"/>
      <c r="V16" s="581"/>
      <c r="W16" s="580"/>
      <c r="X16" s="789"/>
      <c r="Y16" s="788"/>
      <c r="Z16" s="581"/>
      <c r="AA16" s="580"/>
      <c r="AB16" s="581"/>
      <c r="AC16" s="580"/>
      <c r="AD16" s="1" t="b">
        <f t="shared" si="0"/>
        <v>1</v>
      </c>
      <c r="AE16" s="1" t="b">
        <f t="shared" si="1"/>
        <v>1</v>
      </c>
    </row>
    <row r="17" spans="1:31" ht="15.75">
      <c r="A17" s="559">
        <v>2.0099999999999998</v>
      </c>
      <c r="B17" s="570" t="s">
        <v>155</v>
      </c>
      <c r="C17" s="782"/>
      <c r="D17" s="571"/>
      <c r="E17" s="782"/>
      <c r="F17" s="571"/>
      <c r="G17" s="570"/>
      <c r="H17" s="570"/>
      <c r="I17" s="566"/>
      <c r="J17" s="565"/>
      <c r="K17" s="570">
        <v>0</v>
      </c>
      <c r="L17" s="571">
        <v>0</v>
      </c>
      <c r="M17" s="570"/>
      <c r="N17" s="570"/>
      <c r="O17" s="790">
        <f>State!O17</f>
        <v>2</v>
      </c>
      <c r="P17" s="782"/>
      <c r="Q17" s="571"/>
      <c r="R17" s="583">
        <f>P17+K17</f>
        <v>0</v>
      </c>
      <c r="S17" s="523">
        <f>Q17+L17</f>
        <v>0</v>
      </c>
      <c r="T17" s="790"/>
      <c r="U17" s="782"/>
      <c r="V17" s="571"/>
      <c r="W17" s="583"/>
      <c r="X17" s="790">
        <f>State!X17</f>
        <v>2</v>
      </c>
      <c r="Y17" s="782"/>
      <c r="Z17" s="571"/>
      <c r="AA17" s="583">
        <f>Y17+T17</f>
        <v>0</v>
      </c>
      <c r="AB17" s="523">
        <f>Z17+U17</f>
        <v>0</v>
      </c>
      <c r="AC17" s="570"/>
      <c r="AD17" s="1" t="b">
        <f t="shared" si="0"/>
        <v>1</v>
      </c>
      <c r="AE17" s="1" t="b">
        <f t="shared" si="1"/>
        <v>1</v>
      </c>
    </row>
    <row r="18" spans="1:31" ht="15.75">
      <c r="A18" s="559">
        <v>2.02</v>
      </c>
      <c r="B18" s="570" t="s">
        <v>15</v>
      </c>
      <c r="C18" s="782"/>
      <c r="D18" s="571"/>
      <c r="E18" s="782"/>
      <c r="F18" s="571"/>
      <c r="G18" s="570"/>
      <c r="H18" s="570"/>
      <c r="I18" s="566"/>
      <c r="J18" s="565"/>
      <c r="K18" s="570">
        <v>0</v>
      </c>
      <c r="L18" s="571">
        <v>0</v>
      </c>
      <c r="M18" s="570"/>
      <c r="N18" s="570"/>
      <c r="O18" s="790">
        <f>State!O18</f>
        <v>3</v>
      </c>
      <c r="P18" s="782"/>
      <c r="Q18" s="571"/>
      <c r="R18" s="583">
        <f t="shared" ref="R18:S81" si="2">P18+K18</f>
        <v>0</v>
      </c>
      <c r="S18" s="523">
        <f t="shared" si="2"/>
        <v>0</v>
      </c>
      <c r="T18" s="790"/>
      <c r="U18" s="782"/>
      <c r="V18" s="571"/>
      <c r="W18" s="583"/>
      <c r="X18" s="790">
        <f>State!X18</f>
        <v>3</v>
      </c>
      <c r="Y18" s="782"/>
      <c r="Z18" s="571"/>
      <c r="AA18" s="583">
        <f t="shared" ref="AA18:AA81" si="3">Y18+T18</f>
        <v>0</v>
      </c>
      <c r="AB18" s="523">
        <f t="shared" ref="AB18:AB81" si="4">Z18+U18</f>
        <v>0</v>
      </c>
      <c r="AC18" s="570"/>
      <c r="AD18" s="1" t="b">
        <f t="shared" si="0"/>
        <v>1</v>
      </c>
      <c r="AE18" s="1" t="b">
        <f t="shared" si="1"/>
        <v>1</v>
      </c>
    </row>
    <row r="19" spans="1:31" ht="15.75">
      <c r="A19" s="559">
        <v>2.0299999999999998</v>
      </c>
      <c r="B19" s="570" t="s">
        <v>156</v>
      </c>
      <c r="C19" s="782"/>
      <c r="D19" s="571"/>
      <c r="E19" s="782"/>
      <c r="F19" s="571"/>
      <c r="G19" s="570"/>
      <c r="H19" s="570"/>
      <c r="I19" s="566"/>
      <c r="J19" s="565"/>
      <c r="K19" s="570">
        <v>0</v>
      </c>
      <c r="L19" s="571">
        <v>0</v>
      </c>
      <c r="M19" s="570"/>
      <c r="N19" s="570"/>
      <c r="O19" s="790">
        <f>State!O19</f>
        <v>0.375</v>
      </c>
      <c r="P19" s="782"/>
      <c r="Q19" s="571"/>
      <c r="R19" s="583">
        <f t="shared" si="2"/>
        <v>0</v>
      </c>
      <c r="S19" s="523">
        <f t="shared" si="2"/>
        <v>0</v>
      </c>
      <c r="T19" s="790"/>
      <c r="U19" s="782"/>
      <c r="V19" s="571"/>
      <c r="W19" s="583"/>
      <c r="X19" s="790">
        <f>State!X19</f>
        <v>0.375</v>
      </c>
      <c r="Y19" s="782"/>
      <c r="Z19" s="571"/>
      <c r="AA19" s="583">
        <f t="shared" si="3"/>
        <v>0</v>
      </c>
      <c r="AB19" s="523">
        <f t="shared" si="4"/>
        <v>0</v>
      </c>
      <c r="AC19" s="570"/>
      <c r="AD19" s="1" t="b">
        <f t="shared" si="0"/>
        <v>1</v>
      </c>
      <c r="AE19" s="1" t="b">
        <f t="shared" si="1"/>
        <v>1</v>
      </c>
    </row>
    <row r="20" spans="1:31" ht="15.75">
      <c r="A20" s="559">
        <v>2.04</v>
      </c>
      <c r="B20" s="570" t="s">
        <v>157</v>
      </c>
      <c r="C20" s="782"/>
      <c r="D20" s="571"/>
      <c r="E20" s="782"/>
      <c r="F20" s="571"/>
      <c r="G20" s="570"/>
      <c r="H20" s="570"/>
      <c r="I20" s="566"/>
      <c r="J20" s="565"/>
      <c r="K20" s="570">
        <v>0</v>
      </c>
      <c r="L20" s="571">
        <v>0</v>
      </c>
      <c r="M20" s="570"/>
      <c r="N20" s="570"/>
      <c r="O20" s="790">
        <f>State!O20</f>
        <v>0</v>
      </c>
      <c r="P20" s="782"/>
      <c r="Q20" s="571"/>
      <c r="R20" s="583">
        <f t="shared" si="2"/>
        <v>0</v>
      </c>
      <c r="S20" s="523">
        <f t="shared" si="2"/>
        <v>0</v>
      </c>
      <c r="T20" s="790"/>
      <c r="U20" s="782"/>
      <c r="V20" s="571"/>
      <c r="W20" s="583"/>
      <c r="X20" s="790">
        <f>State!X20</f>
        <v>0</v>
      </c>
      <c r="Y20" s="782"/>
      <c r="Z20" s="571"/>
      <c r="AA20" s="583">
        <f t="shared" si="3"/>
        <v>0</v>
      </c>
      <c r="AB20" s="523">
        <f t="shared" si="4"/>
        <v>0</v>
      </c>
      <c r="AC20" s="570"/>
      <c r="AD20" s="1" t="b">
        <f t="shared" si="0"/>
        <v>1</v>
      </c>
      <c r="AE20" s="1" t="b">
        <f t="shared" si="1"/>
        <v>1</v>
      </c>
    </row>
    <row r="21" spans="1:31" ht="15.75">
      <c r="A21" s="928"/>
      <c r="B21" s="929" t="s">
        <v>235</v>
      </c>
      <c r="C21" s="945"/>
      <c r="D21" s="930">
        <f>SUM(D7:D20)</f>
        <v>0</v>
      </c>
      <c r="E21" s="945"/>
      <c r="F21" s="930"/>
      <c r="G21" s="929"/>
      <c r="H21" s="929"/>
      <c r="I21" s="932"/>
      <c r="J21" s="933"/>
      <c r="K21" s="929">
        <v>0</v>
      </c>
      <c r="L21" s="930">
        <v>0</v>
      </c>
      <c r="M21" s="929"/>
      <c r="N21" s="929"/>
      <c r="O21" s="946">
        <f>State!O21</f>
        <v>0</v>
      </c>
      <c r="P21" s="945"/>
      <c r="Q21" s="930"/>
      <c r="R21" s="935">
        <f t="shared" si="2"/>
        <v>0</v>
      </c>
      <c r="S21" s="936">
        <f t="shared" si="2"/>
        <v>0</v>
      </c>
      <c r="T21" s="946"/>
      <c r="U21" s="945"/>
      <c r="V21" s="930"/>
      <c r="W21" s="935"/>
      <c r="X21" s="946">
        <f>State!X21</f>
        <v>0</v>
      </c>
      <c r="Y21" s="945"/>
      <c r="Z21" s="930"/>
      <c r="AA21" s="935">
        <f t="shared" si="3"/>
        <v>0</v>
      </c>
      <c r="AB21" s="936">
        <f t="shared" si="4"/>
        <v>0</v>
      </c>
      <c r="AC21" s="929"/>
      <c r="AD21" s="1" t="b">
        <f t="shared" si="0"/>
        <v>1</v>
      </c>
      <c r="AE21" s="1" t="b">
        <f t="shared" si="1"/>
        <v>1</v>
      </c>
    </row>
    <row r="22" spans="1:31" ht="15.75">
      <c r="A22" s="559"/>
      <c r="B22" s="580" t="s">
        <v>331</v>
      </c>
      <c r="C22" s="788"/>
      <c r="D22" s="581"/>
      <c r="E22" s="788"/>
      <c r="F22" s="581"/>
      <c r="G22" s="580"/>
      <c r="H22" s="580"/>
      <c r="I22" s="566"/>
      <c r="J22" s="565"/>
      <c r="K22" s="580">
        <v>0</v>
      </c>
      <c r="L22" s="581">
        <v>0</v>
      </c>
      <c r="M22" s="580"/>
      <c r="N22" s="580"/>
      <c r="O22" s="790">
        <f>State!O22</f>
        <v>0</v>
      </c>
      <c r="P22" s="788"/>
      <c r="Q22" s="581"/>
      <c r="R22" s="583">
        <f t="shared" si="2"/>
        <v>0</v>
      </c>
      <c r="S22" s="523">
        <f t="shared" si="2"/>
        <v>0</v>
      </c>
      <c r="T22" s="790"/>
      <c r="U22" s="788"/>
      <c r="V22" s="581"/>
      <c r="W22" s="583"/>
      <c r="X22" s="790">
        <f>State!X22</f>
        <v>0</v>
      </c>
      <c r="Y22" s="788"/>
      <c r="Z22" s="581"/>
      <c r="AA22" s="583">
        <f t="shared" si="3"/>
        <v>0</v>
      </c>
      <c r="AB22" s="523">
        <f t="shared" si="4"/>
        <v>0</v>
      </c>
      <c r="AC22" s="580"/>
      <c r="AD22" s="1" t="b">
        <f t="shared" si="0"/>
        <v>1</v>
      </c>
      <c r="AE22" s="1" t="b">
        <f t="shared" si="1"/>
        <v>1</v>
      </c>
    </row>
    <row r="23" spans="1:31" ht="15.75">
      <c r="A23" s="559">
        <v>2.0499999999999998</v>
      </c>
      <c r="B23" s="587" t="s">
        <v>247</v>
      </c>
      <c r="C23" s="792"/>
      <c r="D23" s="588"/>
      <c r="E23" s="792"/>
      <c r="F23" s="588"/>
      <c r="G23" s="587"/>
      <c r="H23" s="587"/>
      <c r="I23" s="566"/>
      <c r="J23" s="565"/>
      <c r="K23" s="587">
        <v>0</v>
      </c>
      <c r="L23" s="588">
        <v>0</v>
      </c>
      <c r="M23" s="587"/>
      <c r="N23" s="587"/>
      <c r="O23" s="790">
        <f>State!O23</f>
        <v>9</v>
      </c>
      <c r="P23" s="792"/>
      <c r="Q23" s="588"/>
      <c r="R23" s="583">
        <f t="shared" si="2"/>
        <v>0</v>
      </c>
      <c r="S23" s="523">
        <f t="shared" si="2"/>
        <v>0</v>
      </c>
      <c r="T23" s="790"/>
      <c r="U23" s="792"/>
      <c r="V23" s="588"/>
      <c r="W23" s="583"/>
      <c r="X23" s="790">
        <f>State!X23</f>
        <v>9</v>
      </c>
      <c r="Y23" s="792"/>
      <c r="Z23" s="588"/>
      <c r="AA23" s="583">
        <f t="shared" si="3"/>
        <v>0</v>
      </c>
      <c r="AB23" s="523">
        <f t="shared" si="4"/>
        <v>0</v>
      </c>
      <c r="AC23" s="587"/>
      <c r="AD23" s="1" t="b">
        <f t="shared" si="0"/>
        <v>1</v>
      </c>
      <c r="AE23" s="1" t="b">
        <f t="shared" si="1"/>
        <v>1</v>
      </c>
    </row>
    <row r="24" spans="1:31" ht="15.75">
      <c r="A24" s="559">
        <v>2.06</v>
      </c>
      <c r="B24" s="587" t="s">
        <v>170</v>
      </c>
      <c r="C24" s="792"/>
      <c r="D24" s="588"/>
      <c r="E24" s="792"/>
      <c r="F24" s="588"/>
      <c r="G24" s="587"/>
      <c r="H24" s="587"/>
      <c r="I24" s="566"/>
      <c r="J24" s="565"/>
      <c r="K24" s="587">
        <v>0</v>
      </c>
      <c r="L24" s="588">
        <v>0</v>
      </c>
      <c r="M24" s="587"/>
      <c r="N24" s="587"/>
      <c r="O24" s="790">
        <f>State!O24</f>
        <v>0.6</v>
      </c>
      <c r="P24" s="792"/>
      <c r="Q24" s="588"/>
      <c r="R24" s="583">
        <f t="shared" si="2"/>
        <v>0</v>
      </c>
      <c r="S24" s="523">
        <f t="shared" si="2"/>
        <v>0</v>
      </c>
      <c r="T24" s="790"/>
      <c r="U24" s="792"/>
      <c r="V24" s="588"/>
      <c r="W24" s="583"/>
      <c r="X24" s="790">
        <f>State!X24</f>
        <v>0.6</v>
      </c>
      <c r="Y24" s="792"/>
      <c r="Z24" s="588"/>
      <c r="AA24" s="583">
        <f t="shared" si="3"/>
        <v>0</v>
      </c>
      <c r="AB24" s="523">
        <f t="shared" si="4"/>
        <v>0</v>
      </c>
      <c r="AC24" s="587"/>
      <c r="AD24" s="1" t="b">
        <f t="shared" si="0"/>
        <v>1</v>
      </c>
      <c r="AE24" s="1" t="b">
        <f t="shared" si="1"/>
        <v>1</v>
      </c>
    </row>
    <row r="25" spans="1:31" ht="28.5">
      <c r="A25" s="559">
        <v>2.0699999999999998</v>
      </c>
      <c r="B25" s="587" t="s">
        <v>246</v>
      </c>
      <c r="C25" s="792"/>
      <c r="D25" s="588"/>
      <c r="E25" s="792"/>
      <c r="F25" s="588"/>
      <c r="G25" s="587"/>
      <c r="H25" s="587"/>
      <c r="I25" s="566"/>
      <c r="J25" s="565"/>
      <c r="K25" s="587">
        <v>0</v>
      </c>
      <c r="L25" s="588">
        <v>0</v>
      </c>
      <c r="M25" s="587"/>
      <c r="N25" s="587"/>
      <c r="O25" s="790">
        <f>State!O25</f>
        <v>0.5</v>
      </c>
      <c r="P25" s="792"/>
      <c r="Q25" s="588"/>
      <c r="R25" s="583">
        <f t="shared" si="2"/>
        <v>0</v>
      </c>
      <c r="S25" s="523">
        <f t="shared" si="2"/>
        <v>0</v>
      </c>
      <c r="T25" s="790"/>
      <c r="U25" s="792"/>
      <c r="V25" s="588"/>
      <c r="W25" s="583"/>
      <c r="X25" s="790">
        <f>State!X25</f>
        <v>0.5</v>
      </c>
      <c r="Y25" s="792"/>
      <c r="Z25" s="588"/>
      <c r="AA25" s="583">
        <f t="shared" si="3"/>
        <v>0</v>
      </c>
      <c r="AB25" s="523">
        <f t="shared" si="4"/>
        <v>0</v>
      </c>
      <c r="AC25" s="587"/>
      <c r="AD25" s="1" t="b">
        <f t="shared" si="0"/>
        <v>1</v>
      </c>
      <c r="AE25" s="1" t="b">
        <f t="shared" si="1"/>
        <v>1</v>
      </c>
    </row>
    <row r="26" spans="1:31" ht="15.75">
      <c r="A26" s="559">
        <v>2.08</v>
      </c>
      <c r="B26" s="587" t="s">
        <v>18</v>
      </c>
      <c r="C26" s="792"/>
      <c r="D26" s="588"/>
      <c r="E26" s="792"/>
      <c r="F26" s="588"/>
      <c r="G26" s="587"/>
      <c r="H26" s="587"/>
      <c r="I26" s="566"/>
      <c r="J26" s="565"/>
      <c r="K26" s="587">
        <v>0</v>
      </c>
      <c r="L26" s="588">
        <v>0</v>
      </c>
      <c r="M26" s="587"/>
      <c r="N26" s="587"/>
      <c r="O26" s="790">
        <f>State!O26</f>
        <v>0</v>
      </c>
      <c r="P26" s="792"/>
      <c r="Q26" s="588"/>
      <c r="R26" s="583">
        <f t="shared" si="2"/>
        <v>0</v>
      </c>
      <c r="S26" s="523">
        <f t="shared" si="2"/>
        <v>0</v>
      </c>
      <c r="T26" s="790"/>
      <c r="U26" s="792"/>
      <c r="V26" s="588"/>
      <c r="W26" s="583"/>
      <c r="X26" s="790">
        <f>State!X26</f>
        <v>0</v>
      </c>
      <c r="Y26" s="792"/>
      <c r="Z26" s="588"/>
      <c r="AA26" s="583">
        <f t="shared" si="3"/>
        <v>0</v>
      </c>
      <c r="AB26" s="523">
        <f t="shared" si="4"/>
        <v>0</v>
      </c>
      <c r="AC26" s="587"/>
      <c r="AD26" s="1" t="b">
        <f t="shared" si="0"/>
        <v>1</v>
      </c>
      <c r="AE26" s="1" t="b">
        <f t="shared" si="1"/>
        <v>1</v>
      </c>
    </row>
    <row r="27" spans="1:31" ht="15.75">
      <c r="A27" s="559" t="s">
        <v>19</v>
      </c>
      <c r="B27" s="590" t="s">
        <v>173</v>
      </c>
      <c r="C27" s="793"/>
      <c r="D27" s="591"/>
      <c r="E27" s="793"/>
      <c r="F27" s="591"/>
      <c r="G27" s="590"/>
      <c r="H27" s="590"/>
      <c r="I27" s="566"/>
      <c r="J27" s="565"/>
      <c r="K27" s="590">
        <v>0</v>
      </c>
      <c r="L27" s="591">
        <v>0</v>
      </c>
      <c r="M27" s="590"/>
      <c r="N27" s="590"/>
      <c r="O27" s="790">
        <f>State!O27</f>
        <v>3</v>
      </c>
      <c r="P27" s="793"/>
      <c r="Q27" s="591"/>
      <c r="R27" s="583">
        <f t="shared" si="2"/>
        <v>0</v>
      </c>
      <c r="S27" s="523">
        <f t="shared" si="2"/>
        <v>0</v>
      </c>
      <c r="T27" s="790"/>
      <c r="U27" s="793"/>
      <c r="V27" s="591"/>
      <c r="W27" s="583"/>
      <c r="X27" s="790">
        <f>State!X27</f>
        <v>3</v>
      </c>
      <c r="Y27" s="793"/>
      <c r="Z27" s="591"/>
      <c r="AA27" s="583">
        <f t="shared" si="3"/>
        <v>0</v>
      </c>
      <c r="AB27" s="523">
        <f t="shared" si="4"/>
        <v>0</v>
      </c>
      <c r="AC27" s="590"/>
      <c r="AD27" s="1" t="b">
        <f t="shared" si="0"/>
        <v>1</v>
      </c>
      <c r="AE27" s="1" t="b">
        <f t="shared" si="1"/>
        <v>1</v>
      </c>
    </row>
    <row r="28" spans="1:31" ht="28.5">
      <c r="A28" s="559" t="s">
        <v>20</v>
      </c>
      <c r="B28" s="590" t="s">
        <v>174</v>
      </c>
      <c r="C28" s="793"/>
      <c r="D28" s="591"/>
      <c r="E28" s="793"/>
      <c r="F28" s="591"/>
      <c r="G28" s="590"/>
      <c r="H28" s="590"/>
      <c r="I28" s="566"/>
      <c r="J28" s="565"/>
      <c r="K28" s="590">
        <v>0</v>
      </c>
      <c r="L28" s="591">
        <v>0</v>
      </c>
      <c r="M28" s="590"/>
      <c r="N28" s="590"/>
      <c r="O28" s="790">
        <f>State!O28</f>
        <v>9.6</v>
      </c>
      <c r="P28" s="793"/>
      <c r="Q28" s="591"/>
      <c r="R28" s="583">
        <f t="shared" si="2"/>
        <v>0</v>
      </c>
      <c r="S28" s="523">
        <f t="shared" si="2"/>
        <v>0</v>
      </c>
      <c r="T28" s="790"/>
      <c r="U28" s="793"/>
      <c r="V28" s="591"/>
      <c r="W28" s="583"/>
      <c r="X28" s="790">
        <f>State!X28</f>
        <v>9.6</v>
      </c>
      <c r="Y28" s="793"/>
      <c r="Z28" s="591"/>
      <c r="AA28" s="583">
        <f t="shared" si="3"/>
        <v>0</v>
      </c>
      <c r="AB28" s="523">
        <f t="shared" si="4"/>
        <v>0</v>
      </c>
      <c r="AC28" s="590"/>
      <c r="AD28" s="1" t="b">
        <f t="shared" si="0"/>
        <v>1</v>
      </c>
      <c r="AE28" s="1" t="b">
        <f t="shared" si="1"/>
        <v>1</v>
      </c>
    </row>
    <row r="29" spans="1:31" ht="42.75">
      <c r="A29" s="559" t="s">
        <v>21</v>
      </c>
      <c r="B29" s="590" t="s">
        <v>225</v>
      </c>
      <c r="C29" s="793"/>
      <c r="D29" s="591"/>
      <c r="E29" s="793"/>
      <c r="F29" s="591"/>
      <c r="G29" s="590"/>
      <c r="H29" s="590"/>
      <c r="I29" s="566"/>
      <c r="J29" s="565"/>
      <c r="K29" s="590">
        <v>0</v>
      </c>
      <c r="L29" s="591">
        <v>0</v>
      </c>
      <c r="M29" s="590"/>
      <c r="N29" s="590"/>
      <c r="O29" s="790">
        <f>State!O29</f>
        <v>2.88</v>
      </c>
      <c r="P29" s="793"/>
      <c r="Q29" s="591"/>
      <c r="R29" s="583">
        <f t="shared" si="2"/>
        <v>0</v>
      </c>
      <c r="S29" s="523">
        <f t="shared" si="2"/>
        <v>0</v>
      </c>
      <c r="T29" s="790"/>
      <c r="U29" s="793"/>
      <c r="V29" s="591"/>
      <c r="W29" s="583"/>
      <c r="X29" s="790">
        <f>State!X29</f>
        <v>2.88</v>
      </c>
      <c r="Y29" s="793"/>
      <c r="Z29" s="591"/>
      <c r="AA29" s="583">
        <f t="shared" si="3"/>
        <v>0</v>
      </c>
      <c r="AB29" s="523">
        <f t="shared" si="4"/>
        <v>0</v>
      </c>
      <c r="AC29" s="590"/>
      <c r="AD29" s="1" t="b">
        <f t="shared" si="0"/>
        <v>1</v>
      </c>
      <c r="AE29" s="1" t="b">
        <f t="shared" si="1"/>
        <v>1</v>
      </c>
    </row>
    <row r="30" spans="1:31" ht="28.5">
      <c r="A30" s="559" t="s">
        <v>175</v>
      </c>
      <c r="B30" s="590" t="s">
        <v>176</v>
      </c>
      <c r="C30" s="793"/>
      <c r="D30" s="591"/>
      <c r="E30" s="793"/>
      <c r="F30" s="591"/>
      <c r="G30" s="590"/>
      <c r="H30" s="590"/>
      <c r="I30" s="566"/>
      <c r="J30" s="565"/>
      <c r="K30" s="590">
        <v>0</v>
      </c>
      <c r="L30" s="591">
        <v>0</v>
      </c>
      <c r="M30" s="590"/>
      <c r="N30" s="590"/>
      <c r="O30" s="790">
        <f>State!O30</f>
        <v>1.5</v>
      </c>
      <c r="P30" s="793"/>
      <c r="Q30" s="591"/>
      <c r="R30" s="583">
        <f t="shared" si="2"/>
        <v>0</v>
      </c>
      <c r="S30" s="523">
        <f t="shared" si="2"/>
        <v>0</v>
      </c>
      <c r="T30" s="790"/>
      <c r="U30" s="793"/>
      <c r="V30" s="591"/>
      <c r="W30" s="583"/>
      <c r="X30" s="790">
        <f>State!X30</f>
        <v>1.5</v>
      </c>
      <c r="Y30" s="793"/>
      <c r="Z30" s="591"/>
      <c r="AA30" s="583">
        <f t="shared" si="3"/>
        <v>0</v>
      </c>
      <c r="AB30" s="523">
        <f t="shared" si="4"/>
        <v>0</v>
      </c>
      <c r="AC30" s="590"/>
      <c r="AD30" s="1" t="b">
        <f t="shared" si="0"/>
        <v>1</v>
      </c>
      <c r="AE30" s="1" t="b">
        <f t="shared" si="1"/>
        <v>1</v>
      </c>
    </row>
    <row r="31" spans="1:31" ht="15.75">
      <c r="A31" s="559" t="s">
        <v>177</v>
      </c>
      <c r="B31" s="590" t="s">
        <v>178</v>
      </c>
      <c r="C31" s="793"/>
      <c r="D31" s="591"/>
      <c r="E31" s="793"/>
      <c r="F31" s="591"/>
      <c r="G31" s="590"/>
      <c r="H31" s="590"/>
      <c r="I31" s="566"/>
      <c r="J31" s="565"/>
      <c r="K31" s="590">
        <v>0</v>
      </c>
      <c r="L31" s="591">
        <v>0</v>
      </c>
      <c r="M31" s="590"/>
      <c r="N31" s="590"/>
      <c r="O31" s="790">
        <f>State!O31</f>
        <v>1.2</v>
      </c>
      <c r="P31" s="793"/>
      <c r="Q31" s="591"/>
      <c r="R31" s="583">
        <f t="shared" si="2"/>
        <v>0</v>
      </c>
      <c r="S31" s="523">
        <f t="shared" si="2"/>
        <v>0</v>
      </c>
      <c r="T31" s="790"/>
      <c r="U31" s="793"/>
      <c r="V31" s="591"/>
      <c r="W31" s="583"/>
      <c r="X31" s="790">
        <f>State!X31</f>
        <v>1.2</v>
      </c>
      <c r="Y31" s="793"/>
      <c r="Z31" s="591"/>
      <c r="AA31" s="583">
        <f t="shared" si="3"/>
        <v>0</v>
      </c>
      <c r="AB31" s="523">
        <f t="shared" si="4"/>
        <v>0</v>
      </c>
      <c r="AC31" s="590"/>
      <c r="AD31" s="1" t="b">
        <f t="shared" si="0"/>
        <v>1</v>
      </c>
      <c r="AE31" s="1" t="b">
        <f t="shared" si="1"/>
        <v>1</v>
      </c>
    </row>
    <row r="32" spans="1:31" ht="28.5">
      <c r="A32" s="559" t="s">
        <v>179</v>
      </c>
      <c r="B32" s="590" t="s">
        <v>180</v>
      </c>
      <c r="C32" s="793"/>
      <c r="D32" s="591"/>
      <c r="E32" s="793"/>
      <c r="F32" s="591"/>
      <c r="G32" s="590"/>
      <c r="H32" s="590"/>
      <c r="I32" s="566"/>
      <c r="J32" s="565"/>
      <c r="K32" s="590">
        <v>0</v>
      </c>
      <c r="L32" s="591">
        <v>0</v>
      </c>
      <c r="M32" s="590"/>
      <c r="N32" s="590"/>
      <c r="O32" s="790">
        <f>State!O32</f>
        <v>1.2</v>
      </c>
      <c r="P32" s="793"/>
      <c r="Q32" s="591"/>
      <c r="R32" s="583">
        <f t="shared" si="2"/>
        <v>0</v>
      </c>
      <c r="S32" s="523">
        <f t="shared" si="2"/>
        <v>0</v>
      </c>
      <c r="T32" s="790"/>
      <c r="U32" s="793"/>
      <c r="V32" s="591"/>
      <c r="W32" s="583"/>
      <c r="X32" s="790">
        <f>State!X32</f>
        <v>1.2</v>
      </c>
      <c r="Y32" s="793"/>
      <c r="Z32" s="591"/>
      <c r="AA32" s="583">
        <f t="shared" si="3"/>
        <v>0</v>
      </c>
      <c r="AB32" s="523">
        <f t="shared" si="4"/>
        <v>0</v>
      </c>
      <c r="AC32" s="590"/>
      <c r="AD32" s="1" t="b">
        <f t="shared" si="0"/>
        <v>1</v>
      </c>
      <c r="AE32" s="1" t="b">
        <f t="shared" si="1"/>
        <v>1</v>
      </c>
    </row>
    <row r="33" spans="1:31" ht="28.5">
      <c r="A33" s="559" t="s">
        <v>181</v>
      </c>
      <c r="B33" s="590" t="s">
        <v>226</v>
      </c>
      <c r="C33" s="793"/>
      <c r="D33" s="591"/>
      <c r="E33" s="793"/>
      <c r="F33" s="591"/>
      <c r="G33" s="590"/>
      <c r="H33" s="590"/>
      <c r="I33" s="566"/>
      <c r="J33" s="565"/>
      <c r="K33" s="590">
        <v>0</v>
      </c>
      <c r="L33" s="591">
        <v>0</v>
      </c>
      <c r="M33" s="590"/>
      <c r="N33" s="590"/>
      <c r="O33" s="790">
        <f>State!O33</f>
        <v>1.8</v>
      </c>
      <c r="P33" s="793"/>
      <c r="Q33" s="591"/>
      <c r="R33" s="583">
        <f t="shared" si="2"/>
        <v>0</v>
      </c>
      <c r="S33" s="523">
        <f t="shared" si="2"/>
        <v>0</v>
      </c>
      <c r="T33" s="790"/>
      <c r="U33" s="793"/>
      <c r="V33" s="591"/>
      <c r="W33" s="583"/>
      <c r="X33" s="790">
        <f>State!X33</f>
        <v>1.8</v>
      </c>
      <c r="Y33" s="793"/>
      <c r="Z33" s="591"/>
      <c r="AA33" s="583">
        <f t="shared" si="3"/>
        <v>0</v>
      </c>
      <c r="AB33" s="523">
        <f t="shared" si="4"/>
        <v>0</v>
      </c>
      <c r="AC33" s="590"/>
      <c r="AD33" s="1" t="b">
        <f t="shared" si="0"/>
        <v>1</v>
      </c>
      <c r="AE33" s="1" t="b">
        <f t="shared" si="1"/>
        <v>1</v>
      </c>
    </row>
    <row r="34" spans="1:31" ht="28.5">
      <c r="A34" s="559">
        <v>2.09</v>
      </c>
      <c r="B34" s="590" t="s">
        <v>264</v>
      </c>
      <c r="C34" s="793"/>
      <c r="D34" s="591"/>
      <c r="E34" s="793"/>
      <c r="F34" s="591"/>
      <c r="G34" s="590"/>
      <c r="H34" s="590"/>
      <c r="I34" s="566"/>
      <c r="J34" s="565"/>
      <c r="K34" s="590">
        <v>0</v>
      </c>
      <c r="L34" s="591">
        <v>0</v>
      </c>
      <c r="M34" s="590"/>
      <c r="N34" s="590"/>
      <c r="O34" s="790">
        <f>State!O34</f>
        <v>0.5</v>
      </c>
      <c r="P34" s="793"/>
      <c r="Q34" s="591"/>
      <c r="R34" s="583">
        <f t="shared" si="2"/>
        <v>0</v>
      </c>
      <c r="S34" s="523">
        <f t="shared" si="2"/>
        <v>0</v>
      </c>
      <c r="T34" s="790"/>
      <c r="U34" s="793"/>
      <c r="V34" s="591"/>
      <c r="W34" s="583"/>
      <c r="X34" s="790">
        <f>State!X34</f>
        <v>0.5</v>
      </c>
      <c r="Y34" s="793"/>
      <c r="Z34" s="591"/>
      <c r="AA34" s="583">
        <f t="shared" si="3"/>
        <v>0</v>
      </c>
      <c r="AB34" s="523">
        <f t="shared" si="4"/>
        <v>0</v>
      </c>
      <c r="AC34" s="590"/>
      <c r="AD34" s="1" t="b">
        <f t="shared" si="0"/>
        <v>1</v>
      </c>
      <c r="AE34" s="1" t="b">
        <f t="shared" si="1"/>
        <v>1</v>
      </c>
    </row>
    <row r="35" spans="1:31" ht="28.5">
      <c r="A35" s="559">
        <v>2.1</v>
      </c>
      <c r="B35" s="590" t="s">
        <v>265</v>
      </c>
      <c r="C35" s="793"/>
      <c r="D35" s="591"/>
      <c r="E35" s="793"/>
      <c r="F35" s="591"/>
      <c r="G35" s="590"/>
      <c r="H35" s="590"/>
      <c r="I35" s="566"/>
      <c r="J35" s="565"/>
      <c r="K35" s="590">
        <v>0</v>
      </c>
      <c r="L35" s="591">
        <v>0</v>
      </c>
      <c r="M35" s="590"/>
      <c r="N35" s="590"/>
      <c r="O35" s="790">
        <f>State!O35</f>
        <v>0.5</v>
      </c>
      <c r="P35" s="793"/>
      <c r="Q35" s="591"/>
      <c r="R35" s="583">
        <f t="shared" si="2"/>
        <v>0</v>
      </c>
      <c r="S35" s="523">
        <f t="shared" si="2"/>
        <v>0</v>
      </c>
      <c r="T35" s="790"/>
      <c r="U35" s="793"/>
      <c r="V35" s="591"/>
      <c r="W35" s="583"/>
      <c r="X35" s="790">
        <f>State!X35</f>
        <v>0.5</v>
      </c>
      <c r="Y35" s="793"/>
      <c r="Z35" s="591"/>
      <c r="AA35" s="583">
        <f t="shared" si="3"/>
        <v>0</v>
      </c>
      <c r="AB35" s="523">
        <f t="shared" si="4"/>
        <v>0</v>
      </c>
      <c r="AC35" s="590"/>
      <c r="AD35" s="1" t="b">
        <f t="shared" si="0"/>
        <v>1</v>
      </c>
      <c r="AE35" s="1" t="b">
        <f t="shared" si="1"/>
        <v>1</v>
      </c>
    </row>
    <row r="36" spans="1:31" ht="28.5">
      <c r="A36" s="559">
        <f>+A35+0.01</f>
        <v>2.11</v>
      </c>
      <c r="B36" s="590" t="s">
        <v>266</v>
      </c>
      <c r="C36" s="793"/>
      <c r="D36" s="591"/>
      <c r="E36" s="793"/>
      <c r="F36" s="591"/>
      <c r="G36" s="590"/>
      <c r="H36" s="590"/>
      <c r="I36" s="566"/>
      <c r="J36" s="565"/>
      <c r="K36" s="590">
        <v>0</v>
      </c>
      <c r="L36" s="591">
        <v>0</v>
      </c>
      <c r="M36" s="590"/>
      <c r="N36" s="590"/>
      <c r="O36" s="790">
        <f>State!O36</f>
        <v>0.625</v>
      </c>
      <c r="P36" s="793"/>
      <c r="Q36" s="591"/>
      <c r="R36" s="583">
        <f t="shared" si="2"/>
        <v>0</v>
      </c>
      <c r="S36" s="523">
        <f t="shared" si="2"/>
        <v>0</v>
      </c>
      <c r="T36" s="790"/>
      <c r="U36" s="793"/>
      <c r="V36" s="591"/>
      <c r="W36" s="583"/>
      <c r="X36" s="790">
        <f>State!X36</f>
        <v>0.625</v>
      </c>
      <c r="Y36" s="793"/>
      <c r="Z36" s="591"/>
      <c r="AA36" s="583">
        <f t="shared" si="3"/>
        <v>0</v>
      </c>
      <c r="AB36" s="523">
        <f t="shared" si="4"/>
        <v>0</v>
      </c>
      <c r="AC36" s="590"/>
      <c r="AD36" s="1" t="b">
        <f t="shared" si="0"/>
        <v>1</v>
      </c>
      <c r="AE36" s="1" t="b">
        <f t="shared" si="1"/>
        <v>1</v>
      </c>
    </row>
    <row r="37" spans="1:31" ht="15.75">
      <c r="A37" s="559">
        <f t="shared" ref="A37:A43" si="5">+A36+0.01</f>
        <v>2.1199999999999997</v>
      </c>
      <c r="B37" s="590" t="s">
        <v>182</v>
      </c>
      <c r="C37" s="793"/>
      <c r="D37" s="591"/>
      <c r="E37" s="793"/>
      <c r="F37" s="591"/>
      <c r="G37" s="590"/>
      <c r="H37" s="590"/>
      <c r="I37" s="566"/>
      <c r="J37" s="565"/>
      <c r="K37" s="590">
        <v>0</v>
      </c>
      <c r="L37" s="591">
        <v>0</v>
      </c>
      <c r="M37" s="590"/>
      <c r="N37" s="590"/>
      <c r="O37" s="790">
        <f>State!O37</f>
        <v>0.375</v>
      </c>
      <c r="P37" s="793"/>
      <c r="Q37" s="591"/>
      <c r="R37" s="583">
        <f t="shared" si="2"/>
        <v>0</v>
      </c>
      <c r="S37" s="523">
        <f t="shared" si="2"/>
        <v>0</v>
      </c>
      <c r="T37" s="790"/>
      <c r="U37" s="793"/>
      <c r="V37" s="591"/>
      <c r="W37" s="583"/>
      <c r="X37" s="790">
        <f>State!X37</f>
        <v>0.375</v>
      </c>
      <c r="Y37" s="793"/>
      <c r="Z37" s="591"/>
      <c r="AA37" s="583">
        <f t="shared" si="3"/>
        <v>0</v>
      </c>
      <c r="AB37" s="523">
        <f t="shared" si="4"/>
        <v>0</v>
      </c>
      <c r="AC37" s="590"/>
      <c r="AD37" s="1" t="b">
        <f t="shared" si="0"/>
        <v>1</v>
      </c>
      <c r="AE37" s="1" t="b">
        <f t="shared" si="1"/>
        <v>1</v>
      </c>
    </row>
    <row r="38" spans="1:31" ht="15.75">
      <c r="A38" s="559">
        <f t="shared" si="5"/>
        <v>2.1299999999999994</v>
      </c>
      <c r="B38" s="590" t="s">
        <v>183</v>
      </c>
      <c r="C38" s="793"/>
      <c r="D38" s="591"/>
      <c r="E38" s="793"/>
      <c r="F38" s="591"/>
      <c r="G38" s="590"/>
      <c r="H38" s="590"/>
      <c r="I38" s="566"/>
      <c r="J38" s="565"/>
      <c r="K38" s="590">
        <v>0</v>
      </c>
      <c r="L38" s="591">
        <v>0</v>
      </c>
      <c r="M38" s="590"/>
      <c r="N38" s="590"/>
      <c r="O38" s="790">
        <f>State!O38</f>
        <v>0.375</v>
      </c>
      <c r="P38" s="793"/>
      <c r="Q38" s="591"/>
      <c r="R38" s="583">
        <f t="shared" si="2"/>
        <v>0</v>
      </c>
      <c r="S38" s="523">
        <f t="shared" si="2"/>
        <v>0</v>
      </c>
      <c r="T38" s="790"/>
      <c r="U38" s="793"/>
      <c r="V38" s="591"/>
      <c r="W38" s="583"/>
      <c r="X38" s="790">
        <f>State!X38</f>
        <v>0.375</v>
      </c>
      <c r="Y38" s="793"/>
      <c r="Z38" s="591"/>
      <c r="AA38" s="583">
        <f t="shared" si="3"/>
        <v>0</v>
      </c>
      <c r="AB38" s="523">
        <f t="shared" si="4"/>
        <v>0</v>
      </c>
      <c r="AC38" s="590"/>
      <c r="AD38" s="1" t="b">
        <f t="shared" si="0"/>
        <v>1</v>
      </c>
      <c r="AE38" s="1" t="b">
        <f t="shared" si="1"/>
        <v>1</v>
      </c>
    </row>
    <row r="39" spans="1:31" ht="15.75">
      <c r="A39" s="559">
        <f t="shared" si="5"/>
        <v>2.1399999999999992</v>
      </c>
      <c r="B39" s="590" t="s">
        <v>184</v>
      </c>
      <c r="C39" s="793"/>
      <c r="D39" s="591"/>
      <c r="E39" s="793"/>
      <c r="F39" s="591"/>
      <c r="G39" s="590"/>
      <c r="H39" s="590"/>
      <c r="I39" s="566"/>
      <c r="J39" s="565"/>
      <c r="K39" s="590">
        <v>0</v>
      </c>
      <c r="L39" s="591">
        <v>0</v>
      </c>
      <c r="M39" s="590"/>
      <c r="N39" s="590"/>
      <c r="O39" s="790">
        <f>State!O39</f>
        <v>0.15</v>
      </c>
      <c r="P39" s="793"/>
      <c r="Q39" s="591"/>
      <c r="R39" s="583">
        <f t="shared" si="2"/>
        <v>0</v>
      </c>
      <c r="S39" s="523">
        <f t="shared" si="2"/>
        <v>0</v>
      </c>
      <c r="T39" s="790"/>
      <c r="U39" s="793"/>
      <c r="V39" s="591"/>
      <c r="W39" s="583"/>
      <c r="X39" s="790">
        <f>State!X39</f>
        <v>0.15</v>
      </c>
      <c r="Y39" s="793"/>
      <c r="Z39" s="591"/>
      <c r="AA39" s="583">
        <f t="shared" si="3"/>
        <v>0</v>
      </c>
      <c r="AB39" s="523">
        <f t="shared" si="4"/>
        <v>0</v>
      </c>
      <c r="AC39" s="590"/>
      <c r="AD39" s="1" t="b">
        <f t="shared" si="0"/>
        <v>1</v>
      </c>
      <c r="AE39" s="1" t="b">
        <f t="shared" si="1"/>
        <v>1</v>
      </c>
    </row>
    <row r="40" spans="1:31" ht="28.5">
      <c r="A40" s="559">
        <f t="shared" si="5"/>
        <v>2.149999999999999</v>
      </c>
      <c r="B40" s="590" t="s">
        <v>185</v>
      </c>
      <c r="C40" s="793"/>
      <c r="D40" s="591"/>
      <c r="E40" s="793"/>
      <c r="F40" s="591"/>
      <c r="G40" s="590"/>
      <c r="H40" s="590"/>
      <c r="I40" s="566"/>
      <c r="J40" s="565"/>
      <c r="K40" s="590">
        <v>0</v>
      </c>
      <c r="L40" s="591">
        <v>0</v>
      </c>
      <c r="M40" s="590"/>
      <c r="N40" s="590"/>
      <c r="O40" s="790">
        <f>State!O40</f>
        <v>0.15</v>
      </c>
      <c r="P40" s="793"/>
      <c r="Q40" s="591"/>
      <c r="R40" s="583">
        <f t="shared" si="2"/>
        <v>0</v>
      </c>
      <c r="S40" s="523">
        <f t="shared" si="2"/>
        <v>0</v>
      </c>
      <c r="T40" s="790"/>
      <c r="U40" s="793"/>
      <c r="V40" s="591"/>
      <c r="W40" s="583"/>
      <c r="X40" s="790">
        <f>State!X40</f>
        <v>0.15</v>
      </c>
      <c r="Y40" s="793"/>
      <c r="Z40" s="591"/>
      <c r="AA40" s="583">
        <f t="shared" si="3"/>
        <v>0</v>
      </c>
      <c r="AB40" s="523">
        <f t="shared" si="4"/>
        <v>0</v>
      </c>
      <c r="AC40" s="590"/>
      <c r="AD40" s="1" t="b">
        <f t="shared" si="0"/>
        <v>1</v>
      </c>
      <c r="AE40" s="1" t="b">
        <f t="shared" si="1"/>
        <v>1</v>
      </c>
    </row>
    <row r="41" spans="1:31" ht="15.75">
      <c r="A41" s="559">
        <f t="shared" si="5"/>
        <v>2.1599999999999988</v>
      </c>
      <c r="B41" s="590" t="s">
        <v>186</v>
      </c>
      <c r="C41" s="793"/>
      <c r="D41" s="591"/>
      <c r="E41" s="793"/>
      <c r="F41" s="591"/>
      <c r="G41" s="590"/>
      <c r="H41" s="590"/>
      <c r="I41" s="566"/>
      <c r="J41" s="565"/>
      <c r="K41" s="590">
        <v>0</v>
      </c>
      <c r="L41" s="591">
        <v>0</v>
      </c>
      <c r="M41" s="590"/>
      <c r="N41" s="590"/>
      <c r="O41" s="790">
        <f>State!O41</f>
        <v>0</v>
      </c>
      <c r="P41" s="793"/>
      <c r="Q41" s="591"/>
      <c r="R41" s="583">
        <f t="shared" si="2"/>
        <v>0</v>
      </c>
      <c r="S41" s="523">
        <f t="shared" si="2"/>
        <v>0</v>
      </c>
      <c r="T41" s="790"/>
      <c r="U41" s="793"/>
      <c r="V41" s="591"/>
      <c r="W41" s="583"/>
      <c r="X41" s="790">
        <f>State!X41</f>
        <v>0</v>
      </c>
      <c r="Y41" s="793"/>
      <c r="Z41" s="591"/>
      <c r="AA41" s="583">
        <f t="shared" si="3"/>
        <v>0</v>
      </c>
      <c r="AB41" s="523">
        <f t="shared" si="4"/>
        <v>0</v>
      </c>
      <c r="AC41" s="590"/>
      <c r="AD41" s="1" t="b">
        <f t="shared" si="0"/>
        <v>1</v>
      </c>
      <c r="AE41" s="1" t="b">
        <f t="shared" si="1"/>
        <v>1</v>
      </c>
    </row>
    <row r="42" spans="1:31" ht="15.75">
      <c r="A42" s="559">
        <f t="shared" si="5"/>
        <v>2.1699999999999986</v>
      </c>
      <c r="B42" s="590" t="s">
        <v>187</v>
      </c>
      <c r="C42" s="793"/>
      <c r="D42" s="591"/>
      <c r="E42" s="793"/>
      <c r="F42" s="591"/>
      <c r="G42" s="590"/>
      <c r="H42" s="590"/>
      <c r="I42" s="566"/>
      <c r="J42" s="565"/>
      <c r="K42" s="590">
        <v>0</v>
      </c>
      <c r="L42" s="591">
        <v>0</v>
      </c>
      <c r="M42" s="590"/>
      <c r="N42" s="590"/>
      <c r="O42" s="790">
        <f>State!O42</f>
        <v>0.25</v>
      </c>
      <c r="P42" s="793"/>
      <c r="Q42" s="591"/>
      <c r="R42" s="583">
        <f t="shared" si="2"/>
        <v>0</v>
      </c>
      <c r="S42" s="523">
        <f t="shared" si="2"/>
        <v>0</v>
      </c>
      <c r="T42" s="790"/>
      <c r="U42" s="793"/>
      <c r="V42" s="591"/>
      <c r="W42" s="583"/>
      <c r="X42" s="790">
        <f>State!X42</f>
        <v>0.25</v>
      </c>
      <c r="Y42" s="793"/>
      <c r="Z42" s="591"/>
      <c r="AA42" s="583">
        <f t="shared" si="3"/>
        <v>0</v>
      </c>
      <c r="AB42" s="523">
        <f t="shared" si="4"/>
        <v>0</v>
      </c>
      <c r="AC42" s="590"/>
      <c r="AD42" s="1" t="b">
        <f t="shared" si="0"/>
        <v>1</v>
      </c>
      <c r="AE42" s="1" t="b">
        <f t="shared" si="1"/>
        <v>1</v>
      </c>
    </row>
    <row r="43" spans="1:31" ht="28.5">
      <c r="A43" s="559">
        <f t="shared" si="5"/>
        <v>2.1799999999999984</v>
      </c>
      <c r="B43" s="590" t="s">
        <v>188</v>
      </c>
      <c r="C43" s="793"/>
      <c r="D43" s="591"/>
      <c r="E43" s="793"/>
      <c r="F43" s="591"/>
      <c r="G43" s="590"/>
      <c r="H43" s="590"/>
      <c r="I43" s="566"/>
      <c r="J43" s="565"/>
      <c r="K43" s="590">
        <v>0</v>
      </c>
      <c r="L43" s="591">
        <v>0</v>
      </c>
      <c r="M43" s="590"/>
      <c r="N43" s="590"/>
      <c r="O43" s="790">
        <f>State!O43</f>
        <v>0.1</v>
      </c>
      <c r="P43" s="793"/>
      <c r="Q43" s="591"/>
      <c r="R43" s="583">
        <f t="shared" si="2"/>
        <v>0</v>
      </c>
      <c r="S43" s="523">
        <f t="shared" si="2"/>
        <v>0</v>
      </c>
      <c r="T43" s="790"/>
      <c r="U43" s="793"/>
      <c r="V43" s="591"/>
      <c r="W43" s="583"/>
      <c r="X43" s="790">
        <f>State!X43</f>
        <v>0.1</v>
      </c>
      <c r="Y43" s="793"/>
      <c r="Z43" s="591"/>
      <c r="AA43" s="583">
        <f t="shared" si="3"/>
        <v>0</v>
      </c>
      <c r="AB43" s="523">
        <f t="shared" si="4"/>
        <v>0</v>
      </c>
      <c r="AC43" s="590"/>
      <c r="AD43" s="1" t="b">
        <f t="shared" si="0"/>
        <v>1</v>
      </c>
      <c r="AE43" s="1" t="b">
        <f t="shared" si="1"/>
        <v>1</v>
      </c>
    </row>
    <row r="44" spans="1:31" ht="15.75">
      <c r="A44" s="559"/>
      <c r="B44" s="593" t="s">
        <v>234</v>
      </c>
      <c r="C44" s="794"/>
      <c r="D44" s="594"/>
      <c r="E44" s="794"/>
      <c r="F44" s="594"/>
      <c r="G44" s="593"/>
      <c r="H44" s="593"/>
      <c r="I44" s="566"/>
      <c r="J44" s="565"/>
      <c r="K44" s="593">
        <v>0</v>
      </c>
      <c r="L44" s="594">
        <v>0</v>
      </c>
      <c r="M44" s="593"/>
      <c r="N44" s="593"/>
      <c r="O44" s="790">
        <f>State!O44</f>
        <v>0</v>
      </c>
      <c r="P44" s="794"/>
      <c r="Q44" s="594"/>
      <c r="R44" s="583">
        <f t="shared" si="2"/>
        <v>0</v>
      </c>
      <c r="S44" s="523">
        <f t="shared" si="2"/>
        <v>0</v>
      </c>
      <c r="T44" s="790"/>
      <c r="U44" s="794"/>
      <c r="V44" s="594"/>
      <c r="W44" s="583"/>
      <c r="X44" s="790">
        <f>State!X44</f>
        <v>0</v>
      </c>
      <c r="Y44" s="794"/>
      <c r="Z44" s="594"/>
      <c r="AA44" s="583">
        <f t="shared" si="3"/>
        <v>0</v>
      </c>
      <c r="AB44" s="523">
        <f t="shared" si="4"/>
        <v>0</v>
      </c>
      <c r="AC44" s="593"/>
      <c r="AD44" s="1" t="b">
        <f t="shared" si="0"/>
        <v>1</v>
      </c>
      <c r="AE44" s="1" t="b">
        <f t="shared" si="1"/>
        <v>1</v>
      </c>
    </row>
    <row r="45" spans="1:31" ht="15.75">
      <c r="A45" s="559"/>
      <c r="B45" s="584" t="s">
        <v>236</v>
      </c>
      <c r="C45" s="791">
        <f>C44+C21</f>
        <v>0</v>
      </c>
      <c r="D45" s="585">
        <f>D44+D21</f>
        <v>0</v>
      </c>
      <c r="E45" s="791"/>
      <c r="F45" s="585"/>
      <c r="G45" s="584"/>
      <c r="H45" s="584"/>
      <c r="I45" s="566"/>
      <c r="J45" s="565"/>
      <c r="K45" s="584">
        <v>0</v>
      </c>
      <c r="L45" s="585">
        <v>0</v>
      </c>
      <c r="M45" s="584"/>
      <c r="N45" s="584"/>
      <c r="O45" s="790">
        <f>State!O45</f>
        <v>0</v>
      </c>
      <c r="P45" s="791"/>
      <c r="Q45" s="585"/>
      <c r="R45" s="583">
        <f t="shared" si="2"/>
        <v>0</v>
      </c>
      <c r="S45" s="523">
        <f t="shared" si="2"/>
        <v>0</v>
      </c>
      <c r="T45" s="790"/>
      <c r="U45" s="791"/>
      <c r="V45" s="585"/>
      <c r="W45" s="583"/>
      <c r="X45" s="790">
        <f>State!X45</f>
        <v>0</v>
      </c>
      <c r="Y45" s="791"/>
      <c r="Z45" s="585"/>
      <c r="AA45" s="583">
        <f t="shared" si="3"/>
        <v>0</v>
      </c>
      <c r="AB45" s="523">
        <f t="shared" si="4"/>
        <v>0</v>
      </c>
      <c r="AC45" s="584"/>
      <c r="AD45" s="1" t="b">
        <f t="shared" si="0"/>
        <v>1</v>
      </c>
      <c r="AE45" s="1" t="b">
        <f t="shared" si="1"/>
        <v>1</v>
      </c>
    </row>
    <row r="46" spans="1:31" ht="15.75">
      <c r="A46" s="559"/>
      <c r="B46" s="596" t="s">
        <v>262</v>
      </c>
      <c r="C46" s="690"/>
      <c r="D46" s="597"/>
      <c r="E46" s="690"/>
      <c r="F46" s="597"/>
      <c r="G46" s="596"/>
      <c r="H46" s="596"/>
      <c r="I46" s="566"/>
      <c r="J46" s="565"/>
      <c r="K46" s="596">
        <v>0</v>
      </c>
      <c r="L46" s="597">
        <v>0</v>
      </c>
      <c r="M46" s="596"/>
      <c r="N46" s="596"/>
      <c r="O46" s="790">
        <f>State!O46</f>
        <v>0</v>
      </c>
      <c r="P46" s="690"/>
      <c r="Q46" s="597"/>
      <c r="R46" s="583">
        <f t="shared" si="2"/>
        <v>0</v>
      </c>
      <c r="S46" s="523">
        <f t="shared" si="2"/>
        <v>0</v>
      </c>
      <c r="T46" s="790"/>
      <c r="U46" s="690"/>
      <c r="V46" s="597"/>
      <c r="W46" s="583"/>
      <c r="X46" s="790">
        <f>State!X46</f>
        <v>0</v>
      </c>
      <c r="Y46" s="690"/>
      <c r="Z46" s="597"/>
      <c r="AA46" s="583">
        <f t="shared" si="3"/>
        <v>0</v>
      </c>
      <c r="AB46" s="523">
        <f t="shared" si="4"/>
        <v>0</v>
      </c>
      <c r="AC46" s="596"/>
      <c r="AD46" s="1" t="b">
        <f t="shared" si="0"/>
        <v>1</v>
      </c>
      <c r="AE46" s="1" t="b">
        <f t="shared" si="1"/>
        <v>1</v>
      </c>
    </row>
    <row r="47" spans="1:31" ht="15.75">
      <c r="A47" s="559"/>
      <c r="B47" s="599" t="s">
        <v>14</v>
      </c>
      <c r="C47" s="795"/>
      <c r="D47" s="600"/>
      <c r="E47" s="795"/>
      <c r="F47" s="600"/>
      <c r="G47" s="599"/>
      <c r="H47" s="599"/>
      <c r="I47" s="566"/>
      <c r="J47" s="565"/>
      <c r="K47" s="599">
        <v>0</v>
      </c>
      <c r="L47" s="600">
        <v>0</v>
      </c>
      <c r="M47" s="599"/>
      <c r="N47" s="599"/>
      <c r="O47" s="790">
        <f>State!O47</f>
        <v>0</v>
      </c>
      <c r="P47" s="795"/>
      <c r="Q47" s="600"/>
      <c r="R47" s="583">
        <f t="shared" si="2"/>
        <v>0</v>
      </c>
      <c r="S47" s="523">
        <f t="shared" si="2"/>
        <v>0</v>
      </c>
      <c r="T47" s="790"/>
      <c r="U47" s="795"/>
      <c r="V47" s="600"/>
      <c r="W47" s="583"/>
      <c r="X47" s="790">
        <f>State!X47</f>
        <v>0</v>
      </c>
      <c r="Y47" s="795"/>
      <c r="Z47" s="600"/>
      <c r="AA47" s="583">
        <f t="shared" si="3"/>
        <v>0</v>
      </c>
      <c r="AB47" s="523">
        <f t="shared" si="4"/>
        <v>0</v>
      </c>
      <c r="AC47" s="599"/>
      <c r="AD47" s="1" t="b">
        <f t="shared" si="0"/>
        <v>1</v>
      </c>
      <c r="AE47" s="1" t="b">
        <f t="shared" si="1"/>
        <v>1</v>
      </c>
    </row>
    <row r="48" spans="1:31" ht="15.75">
      <c r="A48" s="559">
        <v>2.19</v>
      </c>
      <c r="B48" s="602" t="s">
        <v>164</v>
      </c>
      <c r="C48" s="796"/>
      <c r="D48" s="603"/>
      <c r="E48" s="796"/>
      <c r="F48" s="603"/>
      <c r="G48" s="602"/>
      <c r="H48" s="602"/>
      <c r="I48" s="566"/>
      <c r="J48" s="565"/>
      <c r="K48" s="602">
        <v>0</v>
      </c>
      <c r="L48" s="603">
        <v>0</v>
      </c>
      <c r="M48" s="602"/>
      <c r="N48" s="602"/>
      <c r="O48" s="790">
        <f>State!O48</f>
        <v>3</v>
      </c>
      <c r="P48" s="796"/>
      <c r="Q48" s="603"/>
      <c r="R48" s="583">
        <f t="shared" si="2"/>
        <v>0</v>
      </c>
      <c r="S48" s="523">
        <f t="shared" si="2"/>
        <v>0</v>
      </c>
      <c r="T48" s="790"/>
      <c r="U48" s="796"/>
      <c r="V48" s="603"/>
      <c r="W48" s="583"/>
      <c r="X48" s="790">
        <f>State!X48</f>
        <v>3</v>
      </c>
      <c r="Y48" s="796"/>
      <c r="Z48" s="603"/>
      <c r="AA48" s="583">
        <f t="shared" si="3"/>
        <v>0</v>
      </c>
      <c r="AB48" s="523">
        <f t="shared" si="4"/>
        <v>0</v>
      </c>
      <c r="AC48" s="602"/>
      <c r="AD48" s="1" t="b">
        <f t="shared" si="0"/>
        <v>1</v>
      </c>
      <c r="AE48" s="1" t="b">
        <f t="shared" si="1"/>
        <v>1</v>
      </c>
    </row>
    <row r="49" spans="1:31" ht="15.75">
      <c r="A49" s="559">
        <f t="shared" ref="A49:A51" si="6">+A48+0.01</f>
        <v>2.1999999999999997</v>
      </c>
      <c r="B49" s="602" t="s">
        <v>165</v>
      </c>
      <c r="C49" s="796"/>
      <c r="D49" s="603"/>
      <c r="E49" s="796"/>
      <c r="F49" s="603"/>
      <c r="G49" s="602"/>
      <c r="H49" s="602"/>
      <c r="I49" s="566"/>
      <c r="J49" s="565"/>
      <c r="K49" s="602">
        <v>0</v>
      </c>
      <c r="L49" s="603">
        <v>0</v>
      </c>
      <c r="M49" s="602"/>
      <c r="N49" s="602"/>
      <c r="O49" s="790">
        <f>State!O49</f>
        <v>3.5</v>
      </c>
      <c r="P49" s="796"/>
      <c r="Q49" s="603"/>
      <c r="R49" s="583">
        <f t="shared" si="2"/>
        <v>0</v>
      </c>
      <c r="S49" s="523">
        <f t="shared" si="2"/>
        <v>0</v>
      </c>
      <c r="T49" s="790"/>
      <c r="U49" s="796"/>
      <c r="V49" s="603"/>
      <c r="W49" s="583"/>
      <c r="X49" s="790">
        <f>State!X49</f>
        <v>3.5</v>
      </c>
      <c r="Y49" s="796"/>
      <c r="Z49" s="603"/>
      <c r="AA49" s="583">
        <f t="shared" si="3"/>
        <v>0</v>
      </c>
      <c r="AB49" s="523">
        <f t="shared" si="4"/>
        <v>0</v>
      </c>
      <c r="AC49" s="602"/>
      <c r="AD49" s="1" t="b">
        <f t="shared" si="0"/>
        <v>1</v>
      </c>
      <c r="AE49" s="1" t="b">
        <f t="shared" si="1"/>
        <v>1</v>
      </c>
    </row>
    <row r="50" spans="1:31" ht="15.75">
      <c r="A50" s="559">
        <f t="shared" si="6"/>
        <v>2.2099999999999995</v>
      </c>
      <c r="B50" s="602" t="s">
        <v>166</v>
      </c>
      <c r="C50" s="796"/>
      <c r="D50" s="603"/>
      <c r="E50" s="796"/>
      <c r="F50" s="603"/>
      <c r="G50" s="602"/>
      <c r="H50" s="602"/>
      <c r="I50" s="566"/>
      <c r="J50" s="565"/>
      <c r="K50" s="602">
        <v>0</v>
      </c>
      <c r="L50" s="603">
        <v>0</v>
      </c>
      <c r="M50" s="602"/>
      <c r="N50" s="602"/>
      <c r="O50" s="790">
        <f>State!O50</f>
        <v>0.75</v>
      </c>
      <c r="P50" s="796"/>
      <c r="Q50" s="603"/>
      <c r="R50" s="583">
        <f t="shared" si="2"/>
        <v>0</v>
      </c>
      <c r="S50" s="523">
        <f t="shared" si="2"/>
        <v>0</v>
      </c>
      <c r="T50" s="790"/>
      <c r="U50" s="796"/>
      <c r="V50" s="603"/>
      <c r="W50" s="583"/>
      <c r="X50" s="790">
        <f>State!X50</f>
        <v>0.75</v>
      </c>
      <c r="Y50" s="796"/>
      <c r="Z50" s="603"/>
      <c r="AA50" s="583">
        <f t="shared" si="3"/>
        <v>0</v>
      </c>
      <c r="AB50" s="523">
        <f t="shared" si="4"/>
        <v>0</v>
      </c>
      <c r="AC50" s="602"/>
      <c r="AD50" s="1" t="b">
        <f t="shared" si="0"/>
        <v>1</v>
      </c>
      <c r="AE50" s="1" t="b">
        <f t="shared" si="1"/>
        <v>1</v>
      </c>
    </row>
    <row r="51" spans="1:31" ht="15.75">
      <c r="A51" s="559">
        <f t="shared" si="6"/>
        <v>2.2199999999999993</v>
      </c>
      <c r="B51" s="602" t="s">
        <v>157</v>
      </c>
      <c r="C51" s="796"/>
      <c r="D51" s="603"/>
      <c r="E51" s="796"/>
      <c r="F51" s="603"/>
      <c r="G51" s="602"/>
      <c r="H51" s="602"/>
      <c r="I51" s="566"/>
      <c r="J51" s="565"/>
      <c r="K51" s="602">
        <v>0</v>
      </c>
      <c r="L51" s="603">
        <v>0</v>
      </c>
      <c r="M51" s="602"/>
      <c r="N51" s="602"/>
      <c r="O51" s="790">
        <f>State!O51</f>
        <v>0</v>
      </c>
      <c r="P51" s="796"/>
      <c r="Q51" s="603"/>
      <c r="R51" s="583">
        <f t="shared" si="2"/>
        <v>0</v>
      </c>
      <c r="S51" s="523">
        <f t="shared" si="2"/>
        <v>0</v>
      </c>
      <c r="T51" s="790"/>
      <c r="U51" s="796"/>
      <c r="V51" s="603"/>
      <c r="W51" s="583"/>
      <c r="X51" s="790">
        <f>State!X51</f>
        <v>0</v>
      </c>
      <c r="Y51" s="796"/>
      <c r="Z51" s="603"/>
      <c r="AA51" s="583">
        <f t="shared" si="3"/>
        <v>0</v>
      </c>
      <c r="AB51" s="523">
        <f t="shared" si="4"/>
        <v>0</v>
      </c>
      <c r="AC51" s="602"/>
      <c r="AD51" s="1" t="b">
        <f t="shared" si="0"/>
        <v>1</v>
      </c>
      <c r="AE51" s="1" t="b">
        <f t="shared" si="1"/>
        <v>1</v>
      </c>
    </row>
    <row r="52" spans="1:31" ht="15.75">
      <c r="A52" s="928"/>
      <c r="B52" s="954" t="s">
        <v>237</v>
      </c>
      <c r="C52" s="958"/>
      <c r="D52" s="955"/>
      <c r="E52" s="958"/>
      <c r="F52" s="955"/>
      <c r="G52" s="954"/>
      <c r="H52" s="954"/>
      <c r="I52" s="932"/>
      <c r="J52" s="933"/>
      <c r="K52" s="954">
        <v>0</v>
      </c>
      <c r="L52" s="955">
        <v>0</v>
      </c>
      <c r="M52" s="954"/>
      <c r="N52" s="954"/>
      <c r="O52" s="946">
        <f>State!O52</f>
        <v>0</v>
      </c>
      <c r="P52" s="958"/>
      <c r="Q52" s="955"/>
      <c r="R52" s="935">
        <f t="shared" si="2"/>
        <v>0</v>
      </c>
      <c r="S52" s="936">
        <f t="shared" si="2"/>
        <v>0</v>
      </c>
      <c r="T52" s="946"/>
      <c r="U52" s="958"/>
      <c r="V52" s="955"/>
      <c r="W52" s="935"/>
      <c r="X52" s="946">
        <f>State!X52</f>
        <v>0</v>
      </c>
      <c r="Y52" s="958"/>
      <c r="Z52" s="955"/>
      <c r="AA52" s="935">
        <f t="shared" si="3"/>
        <v>0</v>
      </c>
      <c r="AB52" s="936">
        <f t="shared" si="4"/>
        <v>0</v>
      </c>
      <c r="AC52" s="954"/>
      <c r="AD52" s="1" t="b">
        <f t="shared" si="0"/>
        <v>1</v>
      </c>
      <c r="AE52" s="1" t="b">
        <f t="shared" si="1"/>
        <v>1</v>
      </c>
    </row>
    <row r="53" spans="1:31" ht="15.75">
      <c r="A53" s="559"/>
      <c r="B53" s="607" t="s">
        <v>233</v>
      </c>
      <c r="C53" s="798"/>
      <c r="D53" s="608"/>
      <c r="E53" s="798"/>
      <c r="F53" s="608"/>
      <c r="G53" s="607"/>
      <c r="H53" s="607"/>
      <c r="I53" s="566"/>
      <c r="J53" s="565"/>
      <c r="K53" s="607">
        <v>0</v>
      </c>
      <c r="L53" s="608">
        <v>0</v>
      </c>
      <c r="M53" s="607"/>
      <c r="N53" s="607"/>
      <c r="O53" s="790">
        <f>State!O53</f>
        <v>0</v>
      </c>
      <c r="P53" s="798"/>
      <c r="Q53" s="608"/>
      <c r="R53" s="583">
        <f t="shared" si="2"/>
        <v>0</v>
      </c>
      <c r="S53" s="523">
        <f t="shared" si="2"/>
        <v>0</v>
      </c>
      <c r="T53" s="790"/>
      <c r="U53" s="798"/>
      <c r="V53" s="608"/>
      <c r="W53" s="583"/>
      <c r="X53" s="790">
        <f>State!X53</f>
        <v>0</v>
      </c>
      <c r="Y53" s="798"/>
      <c r="Z53" s="608"/>
      <c r="AA53" s="583">
        <f t="shared" si="3"/>
        <v>0</v>
      </c>
      <c r="AB53" s="523">
        <f t="shared" si="4"/>
        <v>0</v>
      </c>
      <c r="AC53" s="607"/>
      <c r="AD53" s="1" t="b">
        <f t="shared" si="0"/>
        <v>1</v>
      </c>
      <c r="AE53" s="1" t="b">
        <f t="shared" si="1"/>
        <v>1</v>
      </c>
    </row>
    <row r="54" spans="1:31" ht="15.75">
      <c r="A54" s="559">
        <v>2.23</v>
      </c>
      <c r="B54" s="590" t="s">
        <v>169</v>
      </c>
      <c r="C54" s="793"/>
      <c r="D54" s="591"/>
      <c r="E54" s="793"/>
      <c r="F54" s="591"/>
      <c r="G54" s="590"/>
      <c r="H54" s="590"/>
      <c r="I54" s="566"/>
      <c r="J54" s="565"/>
      <c r="K54" s="590">
        <v>0</v>
      </c>
      <c r="L54" s="591">
        <v>0</v>
      </c>
      <c r="M54" s="590"/>
      <c r="N54" s="590"/>
      <c r="O54" s="790">
        <f>State!O54</f>
        <v>18</v>
      </c>
      <c r="P54" s="793"/>
      <c r="Q54" s="591"/>
      <c r="R54" s="583">
        <f t="shared" si="2"/>
        <v>0</v>
      </c>
      <c r="S54" s="523">
        <f t="shared" si="2"/>
        <v>0</v>
      </c>
      <c r="T54" s="790"/>
      <c r="U54" s="793"/>
      <c r="V54" s="591"/>
      <c r="W54" s="583"/>
      <c r="X54" s="790">
        <f>State!X54</f>
        <v>18</v>
      </c>
      <c r="Y54" s="793"/>
      <c r="Z54" s="591"/>
      <c r="AA54" s="583">
        <f t="shared" si="3"/>
        <v>0</v>
      </c>
      <c r="AB54" s="523">
        <f t="shared" si="4"/>
        <v>0</v>
      </c>
      <c r="AC54" s="590"/>
      <c r="AD54" s="1" t="b">
        <f t="shared" si="0"/>
        <v>1</v>
      </c>
      <c r="AE54" s="1" t="b">
        <f t="shared" si="1"/>
        <v>1</v>
      </c>
    </row>
    <row r="55" spans="1:31" ht="15.75">
      <c r="A55" s="559">
        <f t="shared" ref="A55:A75" si="7">+A54+0.01</f>
        <v>2.2399999999999998</v>
      </c>
      <c r="B55" s="590" t="s">
        <v>170</v>
      </c>
      <c r="C55" s="793"/>
      <c r="D55" s="591"/>
      <c r="E55" s="793"/>
      <c r="F55" s="591"/>
      <c r="G55" s="590"/>
      <c r="H55" s="590"/>
      <c r="I55" s="566"/>
      <c r="J55" s="565"/>
      <c r="K55" s="590">
        <v>0</v>
      </c>
      <c r="L55" s="591">
        <v>0</v>
      </c>
      <c r="M55" s="590"/>
      <c r="N55" s="590"/>
      <c r="O55" s="790">
        <f>State!O55</f>
        <v>1.2</v>
      </c>
      <c r="P55" s="793"/>
      <c r="Q55" s="591"/>
      <c r="R55" s="583">
        <f t="shared" si="2"/>
        <v>0</v>
      </c>
      <c r="S55" s="523">
        <f t="shared" si="2"/>
        <v>0</v>
      </c>
      <c r="T55" s="790"/>
      <c r="U55" s="793"/>
      <c r="V55" s="591"/>
      <c r="W55" s="583"/>
      <c r="X55" s="790">
        <f>State!X55</f>
        <v>1.2</v>
      </c>
      <c r="Y55" s="793"/>
      <c r="Z55" s="591"/>
      <c r="AA55" s="583">
        <f t="shared" si="3"/>
        <v>0</v>
      </c>
      <c r="AB55" s="523">
        <f t="shared" si="4"/>
        <v>0</v>
      </c>
      <c r="AC55" s="590"/>
      <c r="AD55" s="1" t="b">
        <f t="shared" si="0"/>
        <v>1</v>
      </c>
      <c r="AE55" s="1" t="b">
        <f t="shared" si="1"/>
        <v>1</v>
      </c>
    </row>
    <row r="56" spans="1:31" ht="28.5">
      <c r="A56" s="559">
        <f t="shared" si="7"/>
        <v>2.2499999999999996</v>
      </c>
      <c r="B56" s="570" t="s">
        <v>263</v>
      </c>
      <c r="C56" s="782"/>
      <c r="D56" s="571"/>
      <c r="E56" s="782"/>
      <c r="F56" s="571"/>
      <c r="G56" s="570"/>
      <c r="H56" s="570"/>
      <c r="I56" s="566"/>
      <c r="J56" s="565"/>
      <c r="K56" s="570">
        <v>0</v>
      </c>
      <c r="L56" s="571">
        <v>0</v>
      </c>
      <c r="M56" s="570"/>
      <c r="N56" s="570"/>
      <c r="O56" s="790">
        <f>State!O56</f>
        <v>1</v>
      </c>
      <c r="P56" s="782"/>
      <c r="Q56" s="571"/>
      <c r="R56" s="583">
        <f t="shared" si="2"/>
        <v>0</v>
      </c>
      <c r="S56" s="523">
        <f t="shared" si="2"/>
        <v>0</v>
      </c>
      <c r="T56" s="790"/>
      <c r="U56" s="782"/>
      <c r="V56" s="571"/>
      <c r="W56" s="583"/>
      <c r="X56" s="790">
        <f>State!X56</f>
        <v>1</v>
      </c>
      <c r="Y56" s="782"/>
      <c r="Z56" s="571"/>
      <c r="AA56" s="583">
        <f t="shared" si="3"/>
        <v>0</v>
      </c>
      <c r="AB56" s="523">
        <f t="shared" si="4"/>
        <v>0</v>
      </c>
      <c r="AC56" s="570"/>
      <c r="AD56" s="1" t="b">
        <f t="shared" si="0"/>
        <v>1</v>
      </c>
      <c r="AE56" s="1" t="b">
        <f t="shared" si="1"/>
        <v>1</v>
      </c>
    </row>
    <row r="57" spans="1:31" ht="15.75">
      <c r="A57" s="559">
        <f t="shared" si="7"/>
        <v>2.2599999999999993</v>
      </c>
      <c r="B57" s="590" t="s">
        <v>172</v>
      </c>
      <c r="C57" s="793"/>
      <c r="D57" s="591"/>
      <c r="E57" s="793"/>
      <c r="F57" s="591"/>
      <c r="G57" s="590"/>
      <c r="H57" s="590"/>
      <c r="I57" s="566"/>
      <c r="J57" s="565"/>
      <c r="K57" s="590">
        <v>0</v>
      </c>
      <c r="L57" s="591">
        <v>0</v>
      </c>
      <c r="M57" s="590"/>
      <c r="N57" s="590"/>
      <c r="O57" s="790">
        <f>State!O57</f>
        <v>0</v>
      </c>
      <c r="P57" s="793"/>
      <c r="Q57" s="591"/>
      <c r="R57" s="583">
        <f t="shared" si="2"/>
        <v>0</v>
      </c>
      <c r="S57" s="523">
        <f t="shared" si="2"/>
        <v>0</v>
      </c>
      <c r="T57" s="790"/>
      <c r="U57" s="793"/>
      <c r="V57" s="591"/>
      <c r="W57" s="583"/>
      <c r="X57" s="790">
        <f>State!X57</f>
        <v>0</v>
      </c>
      <c r="Y57" s="793"/>
      <c r="Z57" s="591"/>
      <c r="AA57" s="583">
        <f t="shared" si="3"/>
        <v>0</v>
      </c>
      <c r="AB57" s="523">
        <f t="shared" si="4"/>
        <v>0</v>
      </c>
      <c r="AC57" s="590"/>
      <c r="AD57" s="1" t="b">
        <f t="shared" si="0"/>
        <v>1</v>
      </c>
      <c r="AE57" s="1" t="b">
        <f t="shared" si="1"/>
        <v>1</v>
      </c>
    </row>
    <row r="58" spans="1:31" ht="15.75">
      <c r="A58" s="559" t="s">
        <v>19</v>
      </c>
      <c r="B58" s="610" t="s">
        <v>213</v>
      </c>
      <c r="C58" s="799"/>
      <c r="D58" s="611"/>
      <c r="E58" s="799"/>
      <c r="F58" s="611"/>
      <c r="G58" s="610"/>
      <c r="H58" s="610"/>
      <c r="I58" s="566"/>
      <c r="J58" s="565"/>
      <c r="K58" s="610">
        <v>0</v>
      </c>
      <c r="L58" s="611">
        <v>0</v>
      </c>
      <c r="M58" s="610"/>
      <c r="N58" s="610"/>
      <c r="O58" s="790">
        <f>State!O58</f>
        <v>3</v>
      </c>
      <c r="P58" s="799"/>
      <c r="Q58" s="611"/>
      <c r="R58" s="583">
        <f t="shared" si="2"/>
        <v>0</v>
      </c>
      <c r="S58" s="523">
        <f t="shared" si="2"/>
        <v>0</v>
      </c>
      <c r="T58" s="790"/>
      <c r="U58" s="799"/>
      <c r="V58" s="611"/>
      <c r="W58" s="583"/>
      <c r="X58" s="790">
        <f>State!X58</f>
        <v>3</v>
      </c>
      <c r="Y58" s="799"/>
      <c r="Z58" s="611"/>
      <c r="AA58" s="583">
        <f t="shared" si="3"/>
        <v>0</v>
      </c>
      <c r="AB58" s="523">
        <f t="shared" si="4"/>
        <v>0</v>
      </c>
      <c r="AC58" s="610"/>
      <c r="AD58" s="1" t="b">
        <f t="shared" si="0"/>
        <v>1</v>
      </c>
      <c r="AE58" s="1" t="b">
        <f t="shared" si="1"/>
        <v>1</v>
      </c>
    </row>
    <row r="59" spans="1:31" ht="28.5">
      <c r="A59" s="559" t="s">
        <v>20</v>
      </c>
      <c r="B59" s="610" t="s">
        <v>227</v>
      </c>
      <c r="C59" s="799"/>
      <c r="D59" s="611"/>
      <c r="E59" s="799"/>
      <c r="F59" s="611"/>
      <c r="G59" s="610"/>
      <c r="H59" s="610"/>
      <c r="I59" s="566"/>
      <c r="J59" s="565"/>
      <c r="K59" s="610">
        <v>0</v>
      </c>
      <c r="L59" s="611">
        <v>0</v>
      </c>
      <c r="M59" s="610"/>
      <c r="N59" s="610"/>
      <c r="O59" s="790">
        <f>State!O59</f>
        <v>3</v>
      </c>
      <c r="P59" s="799"/>
      <c r="Q59" s="611"/>
      <c r="R59" s="583">
        <f t="shared" si="2"/>
        <v>0</v>
      </c>
      <c r="S59" s="523">
        <f t="shared" si="2"/>
        <v>0</v>
      </c>
      <c r="T59" s="790"/>
      <c r="U59" s="799"/>
      <c r="V59" s="611"/>
      <c r="W59" s="583"/>
      <c r="X59" s="790">
        <f>State!X59</f>
        <v>3</v>
      </c>
      <c r="Y59" s="799"/>
      <c r="Z59" s="611"/>
      <c r="AA59" s="583">
        <f t="shared" si="3"/>
        <v>0</v>
      </c>
      <c r="AB59" s="523">
        <f t="shared" si="4"/>
        <v>0</v>
      </c>
      <c r="AC59" s="610"/>
      <c r="AD59" s="1" t="b">
        <f t="shared" si="0"/>
        <v>1</v>
      </c>
      <c r="AE59" s="1" t="b">
        <f t="shared" si="1"/>
        <v>1</v>
      </c>
    </row>
    <row r="60" spans="1:31" ht="28.5">
      <c r="A60" s="559" t="s">
        <v>21</v>
      </c>
      <c r="B60" s="610" t="s">
        <v>228</v>
      </c>
      <c r="C60" s="799"/>
      <c r="D60" s="611"/>
      <c r="E60" s="799"/>
      <c r="F60" s="611"/>
      <c r="G60" s="610"/>
      <c r="H60" s="610"/>
      <c r="I60" s="566"/>
      <c r="J60" s="565"/>
      <c r="K60" s="610">
        <v>0</v>
      </c>
      <c r="L60" s="611">
        <v>0</v>
      </c>
      <c r="M60" s="610"/>
      <c r="N60" s="610"/>
      <c r="O60" s="790">
        <f>State!O60</f>
        <v>9.6000000000000014</v>
      </c>
      <c r="P60" s="799"/>
      <c r="Q60" s="611"/>
      <c r="R60" s="583">
        <f t="shared" si="2"/>
        <v>0</v>
      </c>
      <c r="S60" s="523">
        <f t="shared" si="2"/>
        <v>0</v>
      </c>
      <c r="T60" s="790"/>
      <c r="U60" s="799"/>
      <c r="V60" s="611"/>
      <c r="W60" s="583"/>
      <c r="X60" s="790">
        <f>State!X60</f>
        <v>9.6000000000000014</v>
      </c>
      <c r="Y60" s="799"/>
      <c r="Z60" s="611"/>
      <c r="AA60" s="583">
        <f t="shared" si="3"/>
        <v>0</v>
      </c>
      <c r="AB60" s="523">
        <f t="shared" si="4"/>
        <v>0</v>
      </c>
      <c r="AC60" s="610"/>
      <c r="AD60" s="1" t="b">
        <f t="shared" si="0"/>
        <v>1</v>
      </c>
      <c r="AE60" s="1" t="b">
        <f t="shared" si="1"/>
        <v>1</v>
      </c>
    </row>
    <row r="61" spans="1:31" ht="42.75">
      <c r="A61" s="559" t="s">
        <v>175</v>
      </c>
      <c r="B61" s="610" t="s">
        <v>229</v>
      </c>
      <c r="C61" s="799"/>
      <c r="D61" s="611"/>
      <c r="E61" s="799"/>
      <c r="F61" s="611"/>
      <c r="G61" s="610"/>
      <c r="H61" s="610"/>
      <c r="I61" s="566"/>
      <c r="J61" s="565"/>
      <c r="K61" s="610">
        <v>0</v>
      </c>
      <c r="L61" s="611">
        <v>0</v>
      </c>
      <c r="M61" s="610"/>
      <c r="N61" s="610"/>
      <c r="O61" s="790">
        <f>State!O61</f>
        <v>2.88</v>
      </c>
      <c r="P61" s="799"/>
      <c r="Q61" s="611"/>
      <c r="R61" s="583">
        <f t="shared" si="2"/>
        <v>0</v>
      </c>
      <c r="S61" s="523">
        <f t="shared" si="2"/>
        <v>0</v>
      </c>
      <c r="T61" s="790"/>
      <c r="U61" s="799"/>
      <c r="V61" s="611"/>
      <c r="W61" s="583"/>
      <c r="X61" s="790">
        <f>State!X61</f>
        <v>2.88</v>
      </c>
      <c r="Y61" s="799"/>
      <c r="Z61" s="611"/>
      <c r="AA61" s="583">
        <f t="shared" si="3"/>
        <v>0</v>
      </c>
      <c r="AB61" s="523">
        <f t="shared" si="4"/>
        <v>0</v>
      </c>
      <c r="AC61" s="610"/>
      <c r="AD61" s="1" t="b">
        <f t="shared" si="0"/>
        <v>1</v>
      </c>
      <c r="AE61" s="1" t="b">
        <f t="shared" si="1"/>
        <v>1</v>
      </c>
    </row>
    <row r="62" spans="1:31" ht="28.5">
      <c r="A62" s="559" t="s">
        <v>177</v>
      </c>
      <c r="B62" s="610" t="s">
        <v>214</v>
      </c>
      <c r="C62" s="799"/>
      <c r="D62" s="611"/>
      <c r="E62" s="799"/>
      <c r="F62" s="611"/>
      <c r="G62" s="610"/>
      <c r="H62" s="610"/>
      <c r="I62" s="566"/>
      <c r="J62" s="565"/>
      <c r="K62" s="610">
        <v>0</v>
      </c>
      <c r="L62" s="611">
        <v>0</v>
      </c>
      <c r="M62" s="610"/>
      <c r="N62" s="610"/>
      <c r="O62" s="790">
        <f>State!O62</f>
        <v>1.5</v>
      </c>
      <c r="P62" s="799"/>
      <c r="Q62" s="611"/>
      <c r="R62" s="583">
        <f t="shared" si="2"/>
        <v>0</v>
      </c>
      <c r="S62" s="523">
        <f t="shared" si="2"/>
        <v>0</v>
      </c>
      <c r="T62" s="790"/>
      <c r="U62" s="799"/>
      <c r="V62" s="611"/>
      <c r="W62" s="583"/>
      <c r="X62" s="790">
        <f>State!X62</f>
        <v>1.5</v>
      </c>
      <c r="Y62" s="799"/>
      <c r="Z62" s="611"/>
      <c r="AA62" s="583">
        <f t="shared" si="3"/>
        <v>0</v>
      </c>
      <c r="AB62" s="523">
        <f t="shared" si="4"/>
        <v>0</v>
      </c>
      <c r="AC62" s="610"/>
      <c r="AD62" s="1" t="b">
        <f t="shared" si="0"/>
        <v>1</v>
      </c>
      <c r="AE62" s="1" t="b">
        <f t="shared" si="1"/>
        <v>1</v>
      </c>
    </row>
    <row r="63" spans="1:31" ht="15.75">
      <c r="A63" s="559" t="s">
        <v>179</v>
      </c>
      <c r="B63" s="610" t="s">
        <v>178</v>
      </c>
      <c r="C63" s="799"/>
      <c r="D63" s="611"/>
      <c r="E63" s="799"/>
      <c r="F63" s="611"/>
      <c r="G63" s="610"/>
      <c r="H63" s="610"/>
      <c r="I63" s="566"/>
      <c r="J63" s="565"/>
      <c r="K63" s="610">
        <v>0</v>
      </c>
      <c r="L63" s="611">
        <v>0</v>
      </c>
      <c r="M63" s="610"/>
      <c r="N63" s="610"/>
      <c r="O63" s="790">
        <f>State!O63</f>
        <v>1.2000000000000002</v>
      </c>
      <c r="P63" s="799"/>
      <c r="Q63" s="611"/>
      <c r="R63" s="583">
        <f t="shared" si="2"/>
        <v>0</v>
      </c>
      <c r="S63" s="523">
        <f t="shared" si="2"/>
        <v>0</v>
      </c>
      <c r="T63" s="790"/>
      <c r="U63" s="799"/>
      <c r="V63" s="611"/>
      <c r="W63" s="583"/>
      <c r="X63" s="790">
        <f>State!X63</f>
        <v>1.2000000000000002</v>
      </c>
      <c r="Y63" s="799"/>
      <c r="Z63" s="611"/>
      <c r="AA63" s="583">
        <f t="shared" si="3"/>
        <v>0</v>
      </c>
      <c r="AB63" s="523">
        <f t="shared" si="4"/>
        <v>0</v>
      </c>
      <c r="AC63" s="610"/>
      <c r="AD63" s="1" t="b">
        <f t="shared" si="0"/>
        <v>1</v>
      </c>
      <c r="AE63" s="1" t="b">
        <f t="shared" si="1"/>
        <v>1</v>
      </c>
    </row>
    <row r="64" spans="1:31" ht="28.5">
      <c r="A64" s="559" t="s">
        <v>181</v>
      </c>
      <c r="B64" s="610" t="s">
        <v>215</v>
      </c>
      <c r="C64" s="799"/>
      <c r="D64" s="611"/>
      <c r="E64" s="799"/>
      <c r="F64" s="611"/>
      <c r="G64" s="610"/>
      <c r="H64" s="610"/>
      <c r="I64" s="566"/>
      <c r="J64" s="565"/>
      <c r="K64" s="610">
        <v>0</v>
      </c>
      <c r="L64" s="611">
        <v>0</v>
      </c>
      <c r="M64" s="610"/>
      <c r="N64" s="610"/>
      <c r="O64" s="790">
        <f>State!O64</f>
        <v>1.2000000000000002</v>
      </c>
      <c r="P64" s="799"/>
      <c r="Q64" s="611"/>
      <c r="R64" s="583">
        <f t="shared" si="2"/>
        <v>0</v>
      </c>
      <c r="S64" s="523">
        <f t="shared" si="2"/>
        <v>0</v>
      </c>
      <c r="T64" s="790"/>
      <c r="U64" s="799"/>
      <c r="V64" s="611"/>
      <c r="W64" s="583"/>
      <c r="X64" s="790">
        <f>State!X64</f>
        <v>1.2000000000000002</v>
      </c>
      <c r="Y64" s="799"/>
      <c r="Z64" s="611"/>
      <c r="AA64" s="583">
        <f t="shared" si="3"/>
        <v>0</v>
      </c>
      <c r="AB64" s="523">
        <f t="shared" si="4"/>
        <v>0</v>
      </c>
      <c r="AC64" s="610"/>
      <c r="AD64" s="1" t="b">
        <f t="shared" si="0"/>
        <v>1</v>
      </c>
      <c r="AE64" s="1" t="b">
        <f t="shared" si="1"/>
        <v>1</v>
      </c>
    </row>
    <row r="65" spans="1:31" ht="28.5">
      <c r="A65" s="559" t="s">
        <v>239</v>
      </c>
      <c r="B65" s="610" t="s">
        <v>230</v>
      </c>
      <c r="C65" s="799"/>
      <c r="D65" s="611"/>
      <c r="E65" s="799"/>
      <c r="F65" s="611"/>
      <c r="G65" s="610"/>
      <c r="H65" s="610"/>
      <c r="I65" s="566"/>
      <c r="J65" s="565"/>
      <c r="K65" s="610">
        <v>0</v>
      </c>
      <c r="L65" s="611">
        <v>0</v>
      </c>
      <c r="M65" s="610"/>
      <c r="N65" s="610"/>
      <c r="O65" s="790">
        <f>State!O65</f>
        <v>1.7999999999999998</v>
      </c>
      <c r="P65" s="799"/>
      <c r="Q65" s="611"/>
      <c r="R65" s="583">
        <f t="shared" si="2"/>
        <v>0</v>
      </c>
      <c r="S65" s="523">
        <f t="shared" si="2"/>
        <v>0</v>
      </c>
      <c r="T65" s="790"/>
      <c r="U65" s="799"/>
      <c r="V65" s="611"/>
      <c r="W65" s="583"/>
      <c r="X65" s="790">
        <f>State!X65</f>
        <v>1.7999999999999998</v>
      </c>
      <c r="Y65" s="799"/>
      <c r="Z65" s="611"/>
      <c r="AA65" s="583">
        <f t="shared" si="3"/>
        <v>0</v>
      </c>
      <c r="AB65" s="523">
        <f t="shared" si="4"/>
        <v>0</v>
      </c>
      <c r="AC65" s="610"/>
      <c r="AD65" s="1" t="b">
        <f t="shared" si="0"/>
        <v>1</v>
      </c>
      <c r="AE65" s="1" t="b">
        <f t="shared" si="1"/>
        <v>1</v>
      </c>
    </row>
    <row r="66" spans="1:31" ht="15.75">
      <c r="A66" s="559">
        <v>2.27</v>
      </c>
      <c r="B66" s="587" t="s">
        <v>248</v>
      </c>
      <c r="C66" s="792"/>
      <c r="D66" s="588"/>
      <c r="E66" s="792"/>
      <c r="F66" s="588"/>
      <c r="G66" s="587"/>
      <c r="H66" s="587"/>
      <c r="I66" s="566"/>
      <c r="J66" s="565"/>
      <c r="K66" s="587">
        <v>0</v>
      </c>
      <c r="L66" s="588">
        <v>0</v>
      </c>
      <c r="M66" s="587"/>
      <c r="N66" s="587"/>
      <c r="O66" s="790">
        <f>State!O66</f>
        <v>1</v>
      </c>
      <c r="P66" s="799"/>
      <c r="Q66" s="588"/>
      <c r="R66" s="583">
        <f t="shared" si="2"/>
        <v>0</v>
      </c>
      <c r="S66" s="523">
        <f t="shared" si="2"/>
        <v>0</v>
      </c>
      <c r="T66" s="790"/>
      <c r="U66" s="799"/>
      <c r="V66" s="588"/>
      <c r="W66" s="583"/>
      <c r="X66" s="790">
        <f>State!X66</f>
        <v>1</v>
      </c>
      <c r="Y66" s="799"/>
      <c r="Z66" s="588"/>
      <c r="AA66" s="583">
        <f t="shared" si="3"/>
        <v>0</v>
      </c>
      <c r="AB66" s="523">
        <f t="shared" si="4"/>
        <v>0</v>
      </c>
      <c r="AC66" s="587"/>
      <c r="AD66" s="1" t="b">
        <f t="shared" si="0"/>
        <v>1</v>
      </c>
      <c r="AE66" s="1" t="b">
        <f t="shared" si="1"/>
        <v>1</v>
      </c>
    </row>
    <row r="67" spans="1:31" ht="28.5">
      <c r="A67" s="559">
        <f t="shared" si="7"/>
        <v>2.2799999999999998</v>
      </c>
      <c r="B67" s="587" t="s">
        <v>249</v>
      </c>
      <c r="C67" s="792"/>
      <c r="D67" s="588"/>
      <c r="E67" s="792"/>
      <c r="F67" s="588"/>
      <c r="G67" s="587"/>
      <c r="H67" s="587"/>
      <c r="I67" s="566"/>
      <c r="J67" s="565"/>
      <c r="K67" s="587">
        <v>0</v>
      </c>
      <c r="L67" s="588">
        <v>0</v>
      </c>
      <c r="M67" s="587"/>
      <c r="N67" s="587"/>
      <c r="O67" s="790">
        <f>State!O67</f>
        <v>1</v>
      </c>
      <c r="P67" s="799"/>
      <c r="Q67" s="588"/>
      <c r="R67" s="583">
        <f t="shared" si="2"/>
        <v>0</v>
      </c>
      <c r="S67" s="523">
        <f t="shared" si="2"/>
        <v>0</v>
      </c>
      <c r="T67" s="790"/>
      <c r="U67" s="799"/>
      <c r="V67" s="588"/>
      <c r="W67" s="583"/>
      <c r="X67" s="790">
        <f>State!X67</f>
        <v>1</v>
      </c>
      <c r="Y67" s="799"/>
      <c r="Z67" s="588"/>
      <c r="AA67" s="583">
        <f t="shared" si="3"/>
        <v>0</v>
      </c>
      <c r="AB67" s="523">
        <f t="shared" si="4"/>
        <v>0</v>
      </c>
      <c r="AC67" s="587"/>
      <c r="AD67" s="1" t="b">
        <f t="shared" si="0"/>
        <v>1</v>
      </c>
      <c r="AE67" s="1" t="b">
        <f t="shared" si="1"/>
        <v>1</v>
      </c>
    </row>
    <row r="68" spans="1:31" ht="28.5">
      <c r="A68" s="559">
        <f t="shared" si="7"/>
        <v>2.2899999999999996</v>
      </c>
      <c r="B68" s="587" t="s">
        <v>200</v>
      </c>
      <c r="C68" s="792"/>
      <c r="D68" s="588"/>
      <c r="E68" s="792"/>
      <c r="F68" s="588"/>
      <c r="G68" s="587"/>
      <c r="H68" s="587"/>
      <c r="I68" s="566"/>
      <c r="J68" s="565"/>
      <c r="K68" s="587">
        <v>0</v>
      </c>
      <c r="L68" s="588">
        <v>0</v>
      </c>
      <c r="M68" s="587"/>
      <c r="N68" s="587"/>
      <c r="O68" s="790">
        <f>State!O68</f>
        <v>1.25</v>
      </c>
      <c r="P68" s="799"/>
      <c r="Q68" s="588"/>
      <c r="R68" s="583">
        <f t="shared" si="2"/>
        <v>0</v>
      </c>
      <c r="S68" s="523">
        <f t="shared" si="2"/>
        <v>0</v>
      </c>
      <c r="T68" s="790"/>
      <c r="U68" s="799"/>
      <c r="V68" s="588"/>
      <c r="W68" s="583"/>
      <c r="X68" s="790">
        <f>State!X68</f>
        <v>1.25</v>
      </c>
      <c r="Y68" s="799"/>
      <c r="Z68" s="588"/>
      <c r="AA68" s="583">
        <f t="shared" si="3"/>
        <v>0</v>
      </c>
      <c r="AB68" s="523">
        <f t="shared" si="4"/>
        <v>0</v>
      </c>
      <c r="AC68" s="587"/>
      <c r="AD68" s="1" t="b">
        <f t="shared" si="0"/>
        <v>1</v>
      </c>
      <c r="AE68" s="1" t="b">
        <f t="shared" si="1"/>
        <v>1</v>
      </c>
    </row>
    <row r="69" spans="1:31" ht="15.75">
      <c r="A69" s="559">
        <f t="shared" si="7"/>
        <v>2.2999999999999994</v>
      </c>
      <c r="B69" s="587" t="s">
        <v>250</v>
      </c>
      <c r="C69" s="792"/>
      <c r="D69" s="588"/>
      <c r="E69" s="792"/>
      <c r="F69" s="588"/>
      <c r="G69" s="587"/>
      <c r="H69" s="587"/>
      <c r="I69" s="566"/>
      <c r="J69" s="565"/>
      <c r="K69" s="587">
        <v>0</v>
      </c>
      <c r="L69" s="588">
        <v>0</v>
      </c>
      <c r="M69" s="587"/>
      <c r="N69" s="587"/>
      <c r="O69" s="790">
        <f>State!O69</f>
        <v>0.75</v>
      </c>
      <c r="P69" s="799"/>
      <c r="Q69" s="588"/>
      <c r="R69" s="583">
        <f t="shared" si="2"/>
        <v>0</v>
      </c>
      <c r="S69" s="523">
        <f t="shared" si="2"/>
        <v>0</v>
      </c>
      <c r="T69" s="790"/>
      <c r="U69" s="799"/>
      <c r="V69" s="588"/>
      <c r="W69" s="583"/>
      <c r="X69" s="790">
        <f>State!X69</f>
        <v>0.75</v>
      </c>
      <c r="Y69" s="799"/>
      <c r="Z69" s="588"/>
      <c r="AA69" s="583">
        <f t="shared" si="3"/>
        <v>0</v>
      </c>
      <c r="AB69" s="523">
        <f t="shared" si="4"/>
        <v>0</v>
      </c>
      <c r="AC69" s="587"/>
      <c r="AD69" s="1" t="b">
        <f t="shared" si="0"/>
        <v>1</v>
      </c>
      <c r="AE69" s="1" t="b">
        <f t="shared" si="1"/>
        <v>1</v>
      </c>
    </row>
    <row r="70" spans="1:31" ht="15.75">
      <c r="A70" s="559">
        <f t="shared" si="7"/>
        <v>2.3099999999999992</v>
      </c>
      <c r="B70" s="587" t="s">
        <v>251</v>
      </c>
      <c r="C70" s="792"/>
      <c r="D70" s="588"/>
      <c r="E70" s="792"/>
      <c r="F70" s="588"/>
      <c r="G70" s="587"/>
      <c r="H70" s="587"/>
      <c r="I70" s="566"/>
      <c r="J70" s="565"/>
      <c r="K70" s="587">
        <v>0</v>
      </c>
      <c r="L70" s="588">
        <v>0</v>
      </c>
      <c r="M70" s="587"/>
      <c r="N70" s="587"/>
      <c r="O70" s="790">
        <f>State!O70</f>
        <v>0.75</v>
      </c>
      <c r="P70" s="799"/>
      <c r="Q70" s="588"/>
      <c r="R70" s="583">
        <f t="shared" si="2"/>
        <v>0</v>
      </c>
      <c r="S70" s="523">
        <f t="shared" si="2"/>
        <v>0</v>
      </c>
      <c r="T70" s="790"/>
      <c r="U70" s="799"/>
      <c r="V70" s="588"/>
      <c r="W70" s="583"/>
      <c r="X70" s="790">
        <f>State!X70</f>
        <v>0.75</v>
      </c>
      <c r="Y70" s="799"/>
      <c r="Z70" s="588"/>
      <c r="AA70" s="583">
        <f t="shared" si="3"/>
        <v>0</v>
      </c>
      <c r="AB70" s="523">
        <f t="shared" si="4"/>
        <v>0</v>
      </c>
      <c r="AC70" s="587"/>
      <c r="AD70" s="1" t="b">
        <f t="shared" si="0"/>
        <v>1</v>
      </c>
      <c r="AE70" s="1" t="b">
        <f t="shared" si="1"/>
        <v>1</v>
      </c>
    </row>
    <row r="71" spans="1:31" ht="15.75">
      <c r="A71" s="559">
        <f t="shared" si="7"/>
        <v>2.319999999999999</v>
      </c>
      <c r="B71" s="587" t="s">
        <v>252</v>
      </c>
      <c r="C71" s="792"/>
      <c r="D71" s="588"/>
      <c r="E71" s="792"/>
      <c r="F71" s="588"/>
      <c r="G71" s="587"/>
      <c r="H71" s="587"/>
      <c r="I71" s="566"/>
      <c r="J71" s="565"/>
      <c r="K71" s="587">
        <v>0</v>
      </c>
      <c r="L71" s="588">
        <v>0</v>
      </c>
      <c r="M71" s="587"/>
      <c r="N71" s="587"/>
      <c r="O71" s="790">
        <f>State!O71</f>
        <v>0.2</v>
      </c>
      <c r="P71" s="799"/>
      <c r="Q71" s="588"/>
      <c r="R71" s="583">
        <f t="shared" si="2"/>
        <v>0</v>
      </c>
      <c r="S71" s="523">
        <f t="shared" si="2"/>
        <v>0</v>
      </c>
      <c r="T71" s="790"/>
      <c r="U71" s="799"/>
      <c r="V71" s="588"/>
      <c r="W71" s="583"/>
      <c r="X71" s="790">
        <f>State!X71</f>
        <v>0.2</v>
      </c>
      <c r="Y71" s="799"/>
      <c r="Z71" s="588"/>
      <c r="AA71" s="583">
        <f t="shared" si="3"/>
        <v>0</v>
      </c>
      <c r="AB71" s="523">
        <f t="shared" si="4"/>
        <v>0</v>
      </c>
      <c r="AC71" s="587"/>
      <c r="AD71" s="1" t="b">
        <f t="shared" si="0"/>
        <v>1</v>
      </c>
      <c r="AE71" s="1" t="b">
        <f t="shared" si="1"/>
        <v>1</v>
      </c>
    </row>
    <row r="72" spans="1:31" ht="28.5">
      <c r="A72" s="559">
        <f t="shared" si="7"/>
        <v>2.3299999999999987</v>
      </c>
      <c r="B72" s="587" t="s">
        <v>253</v>
      </c>
      <c r="C72" s="792"/>
      <c r="D72" s="588"/>
      <c r="E72" s="792"/>
      <c r="F72" s="588"/>
      <c r="G72" s="587"/>
      <c r="H72" s="587"/>
      <c r="I72" s="566"/>
      <c r="J72" s="565"/>
      <c r="K72" s="587">
        <v>0</v>
      </c>
      <c r="L72" s="588">
        <v>0</v>
      </c>
      <c r="M72" s="587"/>
      <c r="N72" s="587"/>
      <c r="O72" s="790">
        <f>State!O72</f>
        <v>0.2</v>
      </c>
      <c r="P72" s="799"/>
      <c r="Q72" s="588"/>
      <c r="R72" s="583">
        <f t="shared" si="2"/>
        <v>0</v>
      </c>
      <c r="S72" s="523">
        <f t="shared" si="2"/>
        <v>0</v>
      </c>
      <c r="T72" s="790"/>
      <c r="U72" s="799"/>
      <c r="V72" s="588"/>
      <c r="W72" s="583"/>
      <c r="X72" s="790">
        <f>State!X72</f>
        <v>0.2</v>
      </c>
      <c r="Y72" s="799"/>
      <c r="Z72" s="588"/>
      <c r="AA72" s="583">
        <f t="shared" si="3"/>
        <v>0</v>
      </c>
      <c r="AB72" s="523">
        <f t="shared" si="4"/>
        <v>0</v>
      </c>
      <c r="AC72" s="587"/>
      <c r="AD72" s="1" t="b">
        <f t="shared" ref="AD72:AD135" si="8">+X72*Y72=Z72</f>
        <v>1</v>
      </c>
      <c r="AE72" s="1" t="b">
        <f t="shared" ref="AE72:AE135" si="9">+U72+Z72=AB72</f>
        <v>1</v>
      </c>
    </row>
    <row r="73" spans="1:31" ht="15.75">
      <c r="A73" s="559">
        <f t="shared" si="7"/>
        <v>2.3399999999999985</v>
      </c>
      <c r="B73" s="587" t="s">
        <v>231</v>
      </c>
      <c r="C73" s="792"/>
      <c r="D73" s="588"/>
      <c r="E73" s="792"/>
      <c r="F73" s="588"/>
      <c r="G73" s="587"/>
      <c r="H73" s="587"/>
      <c r="I73" s="566"/>
      <c r="J73" s="565"/>
      <c r="K73" s="587">
        <v>0</v>
      </c>
      <c r="L73" s="588">
        <v>0</v>
      </c>
      <c r="M73" s="587"/>
      <c r="N73" s="587"/>
      <c r="O73" s="790">
        <f>State!O73</f>
        <v>0</v>
      </c>
      <c r="P73" s="799"/>
      <c r="Q73" s="588"/>
      <c r="R73" s="583">
        <f t="shared" si="2"/>
        <v>0</v>
      </c>
      <c r="S73" s="523">
        <f t="shared" si="2"/>
        <v>0</v>
      </c>
      <c r="T73" s="790"/>
      <c r="U73" s="799"/>
      <c r="V73" s="588"/>
      <c r="W73" s="583"/>
      <c r="X73" s="790">
        <f>State!X73</f>
        <v>0</v>
      </c>
      <c r="Y73" s="799"/>
      <c r="Z73" s="588"/>
      <c r="AA73" s="583">
        <f t="shared" si="3"/>
        <v>0</v>
      </c>
      <c r="AB73" s="523">
        <f t="shared" si="4"/>
        <v>0</v>
      </c>
      <c r="AC73" s="587"/>
      <c r="AD73" s="1" t="b">
        <f t="shared" si="8"/>
        <v>1</v>
      </c>
      <c r="AE73" s="1" t="b">
        <f t="shared" si="9"/>
        <v>1</v>
      </c>
    </row>
    <row r="74" spans="1:31" ht="15.75">
      <c r="A74" s="559">
        <f t="shared" si="7"/>
        <v>2.3499999999999983</v>
      </c>
      <c r="B74" s="587" t="s">
        <v>254</v>
      </c>
      <c r="C74" s="792"/>
      <c r="D74" s="588"/>
      <c r="E74" s="792"/>
      <c r="F74" s="588"/>
      <c r="G74" s="587"/>
      <c r="H74" s="587"/>
      <c r="I74" s="566"/>
      <c r="J74" s="565"/>
      <c r="K74" s="587">
        <v>0</v>
      </c>
      <c r="L74" s="588">
        <v>0</v>
      </c>
      <c r="M74" s="587"/>
      <c r="N74" s="587"/>
      <c r="O74" s="790">
        <f>State!O74</f>
        <v>0.5</v>
      </c>
      <c r="P74" s="799"/>
      <c r="Q74" s="588"/>
      <c r="R74" s="583">
        <f t="shared" si="2"/>
        <v>0</v>
      </c>
      <c r="S74" s="523">
        <f t="shared" si="2"/>
        <v>0</v>
      </c>
      <c r="T74" s="790"/>
      <c r="U74" s="799"/>
      <c r="V74" s="588"/>
      <c r="W74" s="583"/>
      <c r="X74" s="790">
        <f>State!X74</f>
        <v>0.5</v>
      </c>
      <c r="Y74" s="799"/>
      <c r="Z74" s="588"/>
      <c r="AA74" s="583">
        <f t="shared" si="3"/>
        <v>0</v>
      </c>
      <c r="AB74" s="523">
        <f t="shared" si="4"/>
        <v>0</v>
      </c>
      <c r="AC74" s="587"/>
      <c r="AD74" s="1" t="b">
        <f t="shared" si="8"/>
        <v>1</v>
      </c>
      <c r="AE74" s="1" t="b">
        <f t="shared" si="9"/>
        <v>1</v>
      </c>
    </row>
    <row r="75" spans="1:31" ht="28.5">
      <c r="A75" s="559">
        <f t="shared" si="7"/>
        <v>2.3599999999999981</v>
      </c>
      <c r="B75" s="587" t="s">
        <v>232</v>
      </c>
      <c r="C75" s="792"/>
      <c r="D75" s="588"/>
      <c r="E75" s="792"/>
      <c r="F75" s="588"/>
      <c r="G75" s="587"/>
      <c r="H75" s="587"/>
      <c r="I75" s="566"/>
      <c r="J75" s="565"/>
      <c r="K75" s="587">
        <v>0</v>
      </c>
      <c r="L75" s="588">
        <v>0</v>
      </c>
      <c r="M75" s="587"/>
      <c r="N75" s="587"/>
      <c r="O75" s="790">
        <f>State!O75</f>
        <v>0.2</v>
      </c>
      <c r="P75" s="799"/>
      <c r="Q75" s="588"/>
      <c r="R75" s="583">
        <f t="shared" si="2"/>
        <v>0</v>
      </c>
      <c r="S75" s="523">
        <f t="shared" si="2"/>
        <v>0</v>
      </c>
      <c r="T75" s="790"/>
      <c r="U75" s="799"/>
      <c r="V75" s="588"/>
      <c r="W75" s="583"/>
      <c r="X75" s="790">
        <f>State!X75</f>
        <v>0.2</v>
      </c>
      <c r="Y75" s="799"/>
      <c r="Z75" s="588"/>
      <c r="AA75" s="583">
        <f t="shared" si="3"/>
        <v>0</v>
      </c>
      <c r="AB75" s="523">
        <f t="shared" si="4"/>
        <v>0</v>
      </c>
      <c r="AC75" s="587"/>
      <c r="AD75" s="1" t="b">
        <f t="shared" si="8"/>
        <v>1</v>
      </c>
      <c r="AE75" s="1" t="b">
        <f t="shared" si="9"/>
        <v>1</v>
      </c>
    </row>
    <row r="76" spans="1:31" ht="15.75">
      <c r="A76" s="928"/>
      <c r="B76" s="961" t="s">
        <v>234</v>
      </c>
      <c r="C76" s="965"/>
      <c r="D76" s="962"/>
      <c r="E76" s="965"/>
      <c r="F76" s="962"/>
      <c r="G76" s="961"/>
      <c r="H76" s="961"/>
      <c r="I76" s="932"/>
      <c r="J76" s="933"/>
      <c r="K76" s="961">
        <v>0</v>
      </c>
      <c r="L76" s="962">
        <v>0</v>
      </c>
      <c r="M76" s="961"/>
      <c r="N76" s="961"/>
      <c r="O76" s="946">
        <f>State!O76</f>
        <v>0</v>
      </c>
      <c r="P76" s="965"/>
      <c r="Q76" s="962"/>
      <c r="R76" s="935">
        <f t="shared" si="2"/>
        <v>0</v>
      </c>
      <c r="S76" s="936">
        <f t="shared" si="2"/>
        <v>0</v>
      </c>
      <c r="T76" s="946"/>
      <c r="U76" s="965"/>
      <c r="V76" s="962"/>
      <c r="W76" s="935"/>
      <c r="X76" s="946">
        <f>State!X76</f>
        <v>0</v>
      </c>
      <c r="Y76" s="965"/>
      <c r="Z76" s="962"/>
      <c r="AA76" s="935">
        <f t="shared" si="3"/>
        <v>0</v>
      </c>
      <c r="AB76" s="936">
        <f t="shared" si="4"/>
        <v>0</v>
      </c>
      <c r="AC76" s="961"/>
      <c r="AD76" s="1" t="b">
        <f t="shared" si="8"/>
        <v>1</v>
      </c>
      <c r="AE76" s="1" t="b">
        <f t="shared" si="9"/>
        <v>1</v>
      </c>
    </row>
    <row r="77" spans="1:31" ht="15.75">
      <c r="A77" s="559"/>
      <c r="B77" s="560" t="s">
        <v>238</v>
      </c>
      <c r="C77" s="691"/>
      <c r="D77" s="561"/>
      <c r="E77" s="691"/>
      <c r="F77" s="561"/>
      <c r="G77" s="560"/>
      <c r="H77" s="560"/>
      <c r="I77" s="566"/>
      <c r="J77" s="565"/>
      <c r="K77" s="560">
        <v>0</v>
      </c>
      <c r="L77" s="561">
        <v>0</v>
      </c>
      <c r="M77" s="560"/>
      <c r="N77" s="560"/>
      <c r="O77" s="790">
        <f>State!O77</f>
        <v>0</v>
      </c>
      <c r="P77" s="691"/>
      <c r="Q77" s="561"/>
      <c r="R77" s="583">
        <f t="shared" si="2"/>
        <v>0</v>
      </c>
      <c r="S77" s="523">
        <f t="shared" si="2"/>
        <v>0</v>
      </c>
      <c r="T77" s="790"/>
      <c r="U77" s="691"/>
      <c r="V77" s="561"/>
      <c r="W77" s="583"/>
      <c r="X77" s="790">
        <f>State!X77</f>
        <v>0</v>
      </c>
      <c r="Y77" s="691"/>
      <c r="Z77" s="561"/>
      <c r="AA77" s="583">
        <f t="shared" si="3"/>
        <v>0</v>
      </c>
      <c r="AB77" s="523">
        <f t="shared" si="4"/>
        <v>0</v>
      </c>
      <c r="AC77" s="560"/>
      <c r="AD77" s="1" t="b">
        <f t="shared" si="8"/>
        <v>1</v>
      </c>
      <c r="AE77" s="1" t="b">
        <f t="shared" si="9"/>
        <v>1</v>
      </c>
    </row>
    <row r="78" spans="1:31" ht="15.75">
      <c r="A78" s="983"/>
      <c r="B78" s="984" t="s">
        <v>297</v>
      </c>
      <c r="C78" s="999"/>
      <c r="D78" s="985"/>
      <c r="E78" s="999"/>
      <c r="F78" s="985"/>
      <c r="G78" s="984"/>
      <c r="H78" s="984"/>
      <c r="I78" s="987"/>
      <c r="J78" s="988"/>
      <c r="K78" s="984">
        <v>0</v>
      </c>
      <c r="L78" s="985">
        <v>0</v>
      </c>
      <c r="M78" s="984"/>
      <c r="N78" s="984"/>
      <c r="O78" s="1000">
        <f>State!O78</f>
        <v>0</v>
      </c>
      <c r="P78" s="999"/>
      <c r="Q78" s="985"/>
      <c r="R78" s="990">
        <f t="shared" si="2"/>
        <v>0</v>
      </c>
      <c r="S78" s="991">
        <f t="shared" si="2"/>
        <v>0</v>
      </c>
      <c r="T78" s="1000"/>
      <c r="U78" s="999"/>
      <c r="V78" s="985"/>
      <c r="W78" s="990"/>
      <c r="X78" s="1000">
        <f>State!X78</f>
        <v>0</v>
      </c>
      <c r="Y78" s="999"/>
      <c r="Z78" s="985"/>
      <c r="AA78" s="990">
        <f t="shared" si="3"/>
        <v>0</v>
      </c>
      <c r="AB78" s="991">
        <f t="shared" si="4"/>
        <v>0</v>
      </c>
      <c r="AC78" s="984"/>
      <c r="AD78" s="1" t="b">
        <f t="shared" si="8"/>
        <v>1</v>
      </c>
      <c r="AE78" s="1" t="b">
        <f t="shared" si="9"/>
        <v>1</v>
      </c>
    </row>
    <row r="79" spans="1:31" ht="28.5">
      <c r="A79" s="563">
        <v>3</v>
      </c>
      <c r="B79" s="577" t="s">
        <v>22</v>
      </c>
      <c r="C79" s="786"/>
      <c r="D79" s="578"/>
      <c r="E79" s="786"/>
      <c r="F79" s="578"/>
      <c r="G79" s="577"/>
      <c r="H79" s="577"/>
      <c r="I79" s="566"/>
      <c r="J79" s="565"/>
      <c r="K79" s="577">
        <v>0</v>
      </c>
      <c r="L79" s="578">
        <v>0</v>
      </c>
      <c r="M79" s="577"/>
      <c r="N79" s="577"/>
      <c r="O79" s="790">
        <f>State!O79</f>
        <v>0</v>
      </c>
      <c r="P79" s="786"/>
      <c r="Q79" s="578"/>
      <c r="R79" s="583">
        <f t="shared" si="2"/>
        <v>0</v>
      </c>
      <c r="S79" s="523">
        <f t="shared" si="2"/>
        <v>0</v>
      </c>
      <c r="T79" s="790"/>
      <c r="U79" s="786"/>
      <c r="V79" s="578"/>
      <c r="W79" s="583"/>
      <c r="X79" s="790">
        <f>State!X79</f>
        <v>0</v>
      </c>
      <c r="Y79" s="786"/>
      <c r="Z79" s="578"/>
      <c r="AA79" s="583">
        <f t="shared" si="3"/>
        <v>0</v>
      </c>
      <c r="AB79" s="523">
        <f t="shared" si="4"/>
        <v>0</v>
      </c>
      <c r="AC79" s="577"/>
      <c r="AD79" s="1" t="b">
        <f t="shared" si="8"/>
        <v>1</v>
      </c>
      <c r="AE79" s="1" t="b">
        <f t="shared" si="9"/>
        <v>1</v>
      </c>
    </row>
    <row r="80" spans="1:31" ht="15.75">
      <c r="A80" s="554" t="s">
        <v>267</v>
      </c>
      <c r="B80" s="577" t="s">
        <v>260</v>
      </c>
      <c r="C80" s="786"/>
      <c r="D80" s="578"/>
      <c r="E80" s="786"/>
      <c r="F80" s="578"/>
      <c r="G80" s="577"/>
      <c r="H80" s="577"/>
      <c r="I80" s="566"/>
      <c r="J80" s="565"/>
      <c r="K80" s="577">
        <v>0</v>
      </c>
      <c r="L80" s="578">
        <v>0</v>
      </c>
      <c r="M80" s="577"/>
      <c r="N80" s="577"/>
      <c r="O80" s="790">
        <f>State!O80</f>
        <v>0</v>
      </c>
      <c r="P80" s="786"/>
      <c r="Q80" s="578"/>
      <c r="R80" s="583">
        <f t="shared" si="2"/>
        <v>0</v>
      </c>
      <c r="S80" s="523">
        <f t="shared" si="2"/>
        <v>0</v>
      </c>
      <c r="T80" s="790"/>
      <c r="U80" s="786"/>
      <c r="V80" s="578"/>
      <c r="W80" s="583"/>
      <c r="X80" s="790">
        <f>State!X80</f>
        <v>0</v>
      </c>
      <c r="Y80" s="786"/>
      <c r="Z80" s="578"/>
      <c r="AA80" s="583">
        <f t="shared" si="3"/>
        <v>0</v>
      </c>
      <c r="AB80" s="523">
        <f t="shared" si="4"/>
        <v>0</v>
      </c>
      <c r="AC80" s="577"/>
      <c r="AD80" s="1" t="b">
        <f t="shared" si="8"/>
        <v>1</v>
      </c>
      <c r="AE80" s="1" t="b">
        <f t="shared" si="9"/>
        <v>1</v>
      </c>
    </row>
    <row r="81" spans="1:31" ht="15.75">
      <c r="A81" s="559"/>
      <c r="B81" s="580" t="s">
        <v>14</v>
      </c>
      <c r="C81" s="788"/>
      <c r="D81" s="581"/>
      <c r="E81" s="788"/>
      <c r="F81" s="581"/>
      <c r="G81" s="580"/>
      <c r="H81" s="580"/>
      <c r="I81" s="566"/>
      <c r="J81" s="565"/>
      <c r="K81" s="580">
        <v>0</v>
      </c>
      <c r="L81" s="581">
        <v>0</v>
      </c>
      <c r="M81" s="580"/>
      <c r="N81" s="580"/>
      <c r="O81" s="790">
        <f>State!O81</f>
        <v>0</v>
      </c>
      <c r="P81" s="788"/>
      <c r="Q81" s="581"/>
      <c r="R81" s="583">
        <f t="shared" si="2"/>
        <v>0</v>
      </c>
      <c r="S81" s="523">
        <f t="shared" si="2"/>
        <v>0</v>
      </c>
      <c r="T81" s="790"/>
      <c r="U81" s="788"/>
      <c r="V81" s="581"/>
      <c r="W81" s="583"/>
      <c r="X81" s="790">
        <f>State!X81</f>
        <v>0</v>
      </c>
      <c r="Y81" s="788"/>
      <c r="Z81" s="581"/>
      <c r="AA81" s="583">
        <f t="shared" si="3"/>
        <v>0</v>
      </c>
      <c r="AB81" s="523">
        <f t="shared" si="4"/>
        <v>0</v>
      </c>
      <c r="AC81" s="580"/>
      <c r="AD81" s="1" t="b">
        <f t="shared" si="8"/>
        <v>1</v>
      </c>
      <c r="AE81" s="1" t="b">
        <f t="shared" si="9"/>
        <v>1</v>
      </c>
    </row>
    <row r="82" spans="1:31" ht="15.75">
      <c r="A82" s="559">
        <v>3.01</v>
      </c>
      <c r="B82" s="570" t="s">
        <v>155</v>
      </c>
      <c r="C82" s="782"/>
      <c r="D82" s="571"/>
      <c r="E82" s="782"/>
      <c r="F82" s="571"/>
      <c r="G82" s="570"/>
      <c r="H82" s="570"/>
      <c r="I82" s="566"/>
      <c r="J82" s="565"/>
      <c r="K82" s="570">
        <v>0</v>
      </c>
      <c r="L82" s="571">
        <v>0</v>
      </c>
      <c r="M82" s="570"/>
      <c r="N82" s="570"/>
      <c r="O82" s="790">
        <f>State!O82</f>
        <v>1.4999999999999999E-2</v>
      </c>
      <c r="P82" s="782"/>
      <c r="Q82" s="571"/>
      <c r="R82" s="619">
        <f>P82</f>
        <v>0</v>
      </c>
      <c r="S82" s="523">
        <f t="shared" ref="R82:S145" si="10">Q82+L82</f>
        <v>0</v>
      </c>
      <c r="T82" s="790"/>
      <c r="U82" s="782"/>
      <c r="V82" s="571"/>
      <c r="W82" s="619"/>
      <c r="X82" s="790">
        <f>State!X82</f>
        <v>1.4999999999999999E-2</v>
      </c>
      <c r="Y82" s="782"/>
      <c r="Z82" s="571"/>
      <c r="AA82" s="619">
        <f>Y82</f>
        <v>0</v>
      </c>
      <c r="AB82" s="523">
        <f t="shared" ref="AB82:AB142" si="11">Z82+U82</f>
        <v>0</v>
      </c>
      <c r="AC82" s="570"/>
      <c r="AD82" s="1" t="b">
        <f t="shared" si="8"/>
        <v>1</v>
      </c>
      <c r="AE82" s="1" t="b">
        <f t="shared" si="9"/>
        <v>1</v>
      </c>
    </row>
    <row r="83" spans="1:31" ht="15.75">
      <c r="A83" s="559">
        <f t="shared" ref="A83:A85" si="12">+A82+0.01</f>
        <v>3.0199999999999996</v>
      </c>
      <c r="B83" s="570" t="s">
        <v>15</v>
      </c>
      <c r="C83" s="782"/>
      <c r="D83" s="571"/>
      <c r="E83" s="782"/>
      <c r="F83" s="571"/>
      <c r="G83" s="570"/>
      <c r="H83" s="570"/>
      <c r="I83" s="566"/>
      <c r="J83" s="565"/>
      <c r="K83" s="570">
        <v>0</v>
      </c>
      <c r="L83" s="571">
        <v>0</v>
      </c>
      <c r="M83" s="570"/>
      <c r="N83" s="570"/>
      <c r="O83" s="790">
        <f>State!O83</f>
        <v>1E-3</v>
      </c>
      <c r="P83" s="782"/>
      <c r="Q83" s="571"/>
      <c r="R83" s="619">
        <f t="shared" ref="R83:R85" si="13">P83</f>
        <v>0</v>
      </c>
      <c r="S83" s="523">
        <f t="shared" si="10"/>
        <v>0</v>
      </c>
      <c r="T83" s="790"/>
      <c r="U83" s="782"/>
      <c r="V83" s="571"/>
      <c r="W83" s="619"/>
      <c r="X83" s="790">
        <f>State!X83</f>
        <v>1E-3</v>
      </c>
      <c r="Y83" s="782"/>
      <c r="Z83" s="571"/>
      <c r="AA83" s="619">
        <f t="shared" ref="AA83:AA85" si="14">Y83</f>
        <v>0</v>
      </c>
      <c r="AB83" s="523">
        <f t="shared" si="11"/>
        <v>0</v>
      </c>
      <c r="AC83" s="570"/>
      <c r="AD83" s="1" t="b">
        <f t="shared" si="8"/>
        <v>1</v>
      </c>
      <c r="AE83" s="1" t="b">
        <f t="shared" si="9"/>
        <v>1</v>
      </c>
    </row>
    <row r="84" spans="1:31" ht="15.75">
      <c r="A84" s="559">
        <f t="shared" si="12"/>
        <v>3.0299999999999994</v>
      </c>
      <c r="B84" s="570" t="s">
        <v>156</v>
      </c>
      <c r="C84" s="782"/>
      <c r="D84" s="571"/>
      <c r="E84" s="782"/>
      <c r="F84" s="571"/>
      <c r="G84" s="570"/>
      <c r="H84" s="570"/>
      <c r="I84" s="566"/>
      <c r="J84" s="565"/>
      <c r="K84" s="570">
        <v>0</v>
      </c>
      <c r="L84" s="571">
        <v>0</v>
      </c>
      <c r="M84" s="570"/>
      <c r="N84" s="570"/>
      <c r="O84" s="790">
        <f>State!O84</f>
        <v>0.375</v>
      </c>
      <c r="P84" s="782"/>
      <c r="Q84" s="571"/>
      <c r="R84" s="619">
        <f t="shared" si="13"/>
        <v>0</v>
      </c>
      <c r="S84" s="523">
        <f t="shared" si="10"/>
        <v>0</v>
      </c>
      <c r="T84" s="790"/>
      <c r="U84" s="782"/>
      <c r="V84" s="571"/>
      <c r="W84" s="619"/>
      <c r="X84" s="790">
        <f>State!X84</f>
        <v>0.375</v>
      </c>
      <c r="Y84" s="782"/>
      <c r="Z84" s="571"/>
      <c r="AA84" s="619">
        <f t="shared" si="14"/>
        <v>0</v>
      </c>
      <c r="AB84" s="523">
        <f t="shared" si="11"/>
        <v>0</v>
      </c>
      <c r="AC84" s="570"/>
      <c r="AD84" s="1" t="b">
        <f t="shared" si="8"/>
        <v>1</v>
      </c>
      <c r="AE84" s="1" t="b">
        <f t="shared" si="9"/>
        <v>1</v>
      </c>
    </row>
    <row r="85" spans="1:31" ht="15.75">
      <c r="A85" s="559">
        <f t="shared" si="12"/>
        <v>3.0399999999999991</v>
      </c>
      <c r="B85" s="570" t="s">
        <v>157</v>
      </c>
      <c r="C85" s="782"/>
      <c r="D85" s="571"/>
      <c r="E85" s="782"/>
      <c r="F85" s="571"/>
      <c r="G85" s="570"/>
      <c r="H85" s="570"/>
      <c r="I85" s="566"/>
      <c r="J85" s="565"/>
      <c r="K85" s="570">
        <v>0</v>
      </c>
      <c r="L85" s="571">
        <v>0</v>
      </c>
      <c r="M85" s="570"/>
      <c r="N85" s="570"/>
      <c r="O85" s="790">
        <f>State!O85</f>
        <v>0</v>
      </c>
      <c r="P85" s="782"/>
      <c r="Q85" s="571"/>
      <c r="R85" s="619">
        <f t="shared" si="13"/>
        <v>0</v>
      </c>
      <c r="S85" s="523">
        <f t="shared" si="10"/>
        <v>0</v>
      </c>
      <c r="T85" s="790"/>
      <c r="U85" s="782"/>
      <c r="V85" s="571"/>
      <c r="W85" s="619"/>
      <c r="X85" s="790">
        <f>State!X85</f>
        <v>0</v>
      </c>
      <c r="Y85" s="782"/>
      <c r="Z85" s="571"/>
      <c r="AA85" s="619">
        <f t="shared" si="14"/>
        <v>0</v>
      </c>
      <c r="AB85" s="523">
        <f t="shared" si="11"/>
        <v>0</v>
      </c>
      <c r="AC85" s="570"/>
      <c r="AD85" s="1" t="b">
        <f t="shared" si="8"/>
        <v>1</v>
      </c>
      <c r="AE85" s="1" t="b">
        <f t="shared" si="9"/>
        <v>1</v>
      </c>
    </row>
    <row r="86" spans="1:31" ht="15.75">
      <c r="A86" s="928"/>
      <c r="B86" s="929" t="s">
        <v>235</v>
      </c>
      <c r="C86" s="945"/>
      <c r="D86" s="930"/>
      <c r="E86" s="945"/>
      <c r="F86" s="930"/>
      <c r="G86" s="929"/>
      <c r="H86" s="929"/>
      <c r="I86" s="932"/>
      <c r="J86" s="933"/>
      <c r="K86" s="929">
        <v>0</v>
      </c>
      <c r="L86" s="930">
        <v>0</v>
      </c>
      <c r="M86" s="929"/>
      <c r="N86" s="929"/>
      <c r="O86" s="946">
        <f>State!O86</f>
        <v>0</v>
      </c>
      <c r="P86" s="945"/>
      <c r="Q86" s="930"/>
      <c r="R86" s="935">
        <f t="shared" si="10"/>
        <v>0</v>
      </c>
      <c r="S86" s="936">
        <f t="shared" si="10"/>
        <v>0</v>
      </c>
      <c r="T86" s="946"/>
      <c r="U86" s="945"/>
      <c r="V86" s="930"/>
      <c r="W86" s="935"/>
      <c r="X86" s="946">
        <f>State!X86</f>
        <v>0</v>
      </c>
      <c r="Y86" s="945"/>
      <c r="Z86" s="930"/>
      <c r="AA86" s="935">
        <f t="shared" ref="AA86:AA87" si="15">Y86+T86</f>
        <v>0</v>
      </c>
      <c r="AB86" s="936">
        <f t="shared" si="11"/>
        <v>0</v>
      </c>
      <c r="AC86" s="929"/>
      <c r="AD86" s="1" t="b">
        <f t="shared" si="8"/>
        <v>1</v>
      </c>
      <c r="AE86" s="1" t="b">
        <f t="shared" si="9"/>
        <v>1</v>
      </c>
    </row>
    <row r="87" spans="1:31" ht="15.75">
      <c r="A87" s="559"/>
      <c r="B87" s="580" t="s">
        <v>331</v>
      </c>
      <c r="C87" s="788"/>
      <c r="D87" s="581"/>
      <c r="E87" s="788"/>
      <c r="F87" s="581"/>
      <c r="G87" s="580"/>
      <c r="H87" s="580"/>
      <c r="I87" s="566"/>
      <c r="J87" s="565"/>
      <c r="K87" s="580">
        <v>0</v>
      </c>
      <c r="L87" s="581">
        <v>0</v>
      </c>
      <c r="M87" s="580"/>
      <c r="N87" s="580"/>
      <c r="O87" s="790">
        <f>State!O87</f>
        <v>0</v>
      </c>
      <c r="P87" s="788"/>
      <c r="Q87" s="581"/>
      <c r="R87" s="583">
        <f t="shared" si="10"/>
        <v>0</v>
      </c>
      <c r="S87" s="523">
        <f t="shared" si="10"/>
        <v>0</v>
      </c>
      <c r="T87" s="790"/>
      <c r="U87" s="788"/>
      <c r="V87" s="581"/>
      <c r="W87" s="583"/>
      <c r="X87" s="790">
        <f>State!X87</f>
        <v>0</v>
      </c>
      <c r="Y87" s="788"/>
      <c r="Z87" s="581"/>
      <c r="AA87" s="583">
        <f t="shared" si="15"/>
        <v>0</v>
      </c>
      <c r="AB87" s="523">
        <f t="shared" si="11"/>
        <v>0</v>
      </c>
      <c r="AC87" s="580"/>
      <c r="AD87" s="1" t="b">
        <f t="shared" si="8"/>
        <v>1</v>
      </c>
      <c r="AE87" s="1" t="b">
        <f t="shared" si="9"/>
        <v>1</v>
      </c>
    </row>
    <row r="88" spans="1:31" ht="15.75">
      <c r="A88" s="559">
        <v>3.05</v>
      </c>
      <c r="B88" s="587" t="s">
        <v>247</v>
      </c>
      <c r="C88" s="800"/>
      <c r="D88" s="616"/>
      <c r="E88" s="800"/>
      <c r="F88" s="617"/>
      <c r="G88" s="615"/>
      <c r="H88" s="615"/>
      <c r="I88" s="566"/>
      <c r="J88" s="565"/>
      <c r="K88" s="615">
        <v>0</v>
      </c>
      <c r="L88" s="617">
        <v>0</v>
      </c>
      <c r="M88" s="615"/>
      <c r="N88" s="615"/>
      <c r="O88" s="790">
        <f>State!O88</f>
        <v>1.4999999999999999E-2</v>
      </c>
      <c r="P88" s="800"/>
      <c r="Q88" s="617"/>
      <c r="R88" s="619">
        <f t="shared" ref="R88:R108" si="16">P88</f>
        <v>0</v>
      </c>
      <c r="S88" s="523">
        <f t="shared" si="10"/>
        <v>0</v>
      </c>
      <c r="T88" s="790"/>
      <c r="U88" s="800"/>
      <c r="V88" s="617"/>
      <c r="W88" s="619"/>
      <c r="X88" s="790">
        <f>State!X88</f>
        <v>1.4999999999999999E-2</v>
      </c>
      <c r="Y88" s="800"/>
      <c r="Z88" s="617"/>
      <c r="AA88" s="619">
        <f t="shared" ref="AA88:AA108" si="17">Y88</f>
        <v>0</v>
      </c>
      <c r="AB88" s="523">
        <f t="shared" si="11"/>
        <v>0</v>
      </c>
      <c r="AC88" s="615"/>
      <c r="AD88" s="1" t="b">
        <f>+X88*Y88*12=Z88</f>
        <v>1</v>
      </c>
      <c r="AE88" s="1" t="b">
        <f t="shared" si="9"/>
        <v>1</v>
      </c>
    </row>
    <row r="89" spans="1:31" ht="15.75">
      <c r="A89" s="559">
        <f t="shared" ref="A89:A90" si="18">+A88+0.01</f>
        <v>3.0599999999999996</v>
      </c>
      <c r="B89" s="587" t="s">
        <v>170</v>
      </c>
      <c r="C89" s="800"/>
      <c r="D89" s="617"/>
      <c r="E89" s="800"/>
      <c r="F89" s="617"/>
      <c r="G89" s="615"/>
      <c r="H89" s="615"/>
      <c r="I89" s="566"/>
      <c r="J89" s="565"/>
      <c r="K89" s="615">
        <v>0</v>
      </c>
      <c r="L89" s="617">
        <v>0</v>
      </c>
      <c r="M89" s="615"/>
      <c r="N89" s="615"/>
      <c r="O89" s="552">
        <v>1E-3</v>
      </c>
      <c r="P89" s="532"/>
      <c r="Q89" s="617">
        <f>P89*12*O89</f>
        <v>0</v>
      </c>
      <c r="R89" s="619">
        <f t="shared" si="16"/>
        <v>0</v>
      </c>
      <c r="S89" s="523">
        <f t="shared" si="10"/>
        <v>0</v>
      </c>
      <c r="T89" s="790"/>
      <c r="U89" s="800"/>
      <c r="V89" s="617"/>
      <c r="W89" s="619"/>
      <c r="X89" s="552">
        <v>1E-3</v>
      </c>
      <c r="Y89" s="532"/>
      <c r="Z89" s="617">
        <f>Y89*X89*12</f>
        <v>0</v>
      </c>
      <c r="AA89" s="619">
        <f>Y89</f>
        <v>0</v>
      </c>
      <c r="AB89" s="523">
        <f>Z89</f>
        <v>0</v>
      </c>
      <c r="AC89" s="615"/>
      <c r="AD89" s="1" t="b">
        <f>+X89*Y89*12=Z89</f>
        <v>1</v>
      </c>
      <c r="AE89" s="1" t="b">
        <f t="shared" si="9"/>
        <v>1</v>
      </c>
    </row>
    <row r="90" spans="1:31" ht="28.5">
      <c r="A90" s="559">
        <f t="shared" si="18"/>
        <v>3.0699999999999994</v>
      </c>
      <c r="B90" s="587" t="s">
        <v>246</v>
      </c>
      <c r="C90" s="800"/>
      <c r="D90" s="617"/>
      <c r="E90" s="800"/>
      <c r="F90" s="617"/>
      <c r="G90" s="615"/>
      <c r="H90" s="615"/>
      <c r="I90" s="566"/>
      <c r="J90" s="565"/>
      <c r="K90" s="615">
        <v>0</v>
      </c>
      <c r="L90" s="617">
        <v>0</v>
      </c>
      <c r="M90" s="615"/>
      <c r="N90" s="615"/>
      <c r="O90" s="790">
        <f>State!O90</f>
        <v>0.01</v>
      </c>
      <c r="P90" s="800"/>
      <c r="Q90" s="617"/>
      <c r="R90" s="619">
        <f t="shared" si="16"/>
        <v>0</v>
      </c>
      <c r="S90" s="523">
        <f t="shared" si="10"/>
        <v>0</v>
      </c>
      <c r="T90" s="790"/>
      <c r="U90" s="800"/>
      <c r="V90" s="617"/>
      <c r="W90" s="619"/>
      <c r="X90" s="790">
        <f>State!X90</f>
        <v>0.01</v>
      </c>
      <c r="Y90" s="800"/>
      <c r="Z90" s="617"/>
      <c r="AA90" s="619">
        <f t="shared" si="17"/>
        <v>0</v>
      </c>
      <c r="AB90" s="523">
        <f t="shared" si="11"/>
        <v>0</v>
      </c>
      <c r="AC90" s="615"/>
      <c r="AD90" s="1" t="b">
        <f t="shared" si="8"/>
        <v>1</v>
      </c>
      <c r="AE90" s="1" t="b">
        <f t="shared" si="9"/>
        <v>1</v>
      </c>
    </row>
    <row r="91" spans="1:31" ht="15.75">
      <c r="A91" s="559"/>
      <c r="B91" s="587" t="s">
        <v>18</v>
      </c>
      <c r="C91" s="800"/>
      <c r="D91" s="617"/>
      <c r="E91" s="800"/>
      <c r="F91" s="617"/>
      <c r="G91" s="615"/>
      <c r="H91" s="615"/>
      <c r="I91" s="566"/>
      <c r="J91" s="565"/>
      <c r="K91" s="615">
        <v>0</v>
      </c>
      <c r="L91" s="617">
        <v>0</v>
      </c>
      <c r="M91" s="615"/>
      <c r="N91" s="615"/>
      <c r="O91" s="790">
        <f>State!O91</f>
        <v>0</v>
      </c>
      <c r="P91" s="800"/>
      <c r="Q91" s="617"/>
      <c r="R91" s="619">
        <f t="shared" si="16"/>
        <v>0</v>
      </c>
      <c r="S91" s="523">
        <f t="shared" si="10"/>
        <v>0</v>
      </c>
      <c r="T91" s="790"/>
      <c r="U91" s="800"/>
      <c r="V91" s="617"/>
      <c r="W91" s="619"/>
      <c r="X91" s="790">
        <f>State!X91</f>
        <v>0</v>
      </c>
      <c r="Y91" s="800"/>
      <c r="Z91" s="617"/>
      <c r="AA91" s="619">
        <f t="shared" si="17"/>
        <v>0</v>
      </c>
      <c r="AB91" s="523">
        <f t="shared" si="11"/>
        <v>0</v>
      </c>
      <c r="AC91" s="615"/>
      <c r="AD91" s="1" t="b">
        <f t="shared" si="8"/>
        <v>1</v>
      </c>
      <c r="AE91" s="1" t="b">
        <f t="shared" si="9"/>
        <v>1</v>
      </c>
    </row>
    <row r="92" spans="1:31" ht="15.75">
      <c r="A92" s="559" t="s">
        <v>19</v>
      </c>
      <c r="B92" s="590" t="s">
        <v>173</v>
      </c>
      <c r="C92" s="801"/>
      <c r="D92" s="621"/>
      <c r="E92" s="801"/>
      <c r="F92" s="621"/>
      <c r="G92" s="620"/>
      <c r="H92" s="620"/>
      <c r="I92" s="566"/>
      <c r="J92" s="565"/>
      <c r="K92" s="620">
        <v>0</v>
      </c>
      <c r="L92" s="621">
        <v>0</v>
      </c>
      <c r="M92" s="620"/>
      <c r="N92" s="620"/>
      <c r="O92" s="790">
        <f>State!O92</f>
        <v>0.25</v>
      </c>
      <c r="P92" s="801"/>
      <c r="Q92" s="621"/>
      <c r="R92" s="619">
        <f t="shared" si="16"/>
        <v>0</v>
      </c>
      <c r="S92" s="523">
        <f t="shared" si="10"/>
        <v>0</v>
      </c>
      <c r="T92" s="790"/>
      <c r="U92" s="801"/>
      <c r="V92" s="621"/>
      <c r="W92" s="619"/>
      <c r="X92" s="790">
        <f>State!X92</f>
        <v>0.25</v>
      </c>
      <c r="Y92" s="801"/>
      <c r="Z92" s="621"/>
      <c r="AA92" s="619">
        <f t="shared" si="17"/>
        <v>0</v>
      </c>
      <c r="AB92" s="523">
        <f t="shared" si="11"/>
        <v>0</v>
      </c>
      <c r="AC92" s="620"/>
      <c r="AD92" s="1" t="b">
        <f>+X92*Y92*12=Z92</f>
        <v>1</v>
      </c>
      <c r="AE92" s="1" t="b">
        <f t="shared" si="9"/>
        <v>1</v>
      </c>
    </row>
    <row r="93" spans="1:31" ht="28.5">
      <c r="A93" s="559" t="s">
        <v>20</v>
      </c>
      <c r="B93" s="590" t="s">
        <v>174</v>
      </c>
      <c r="C93" s="782"/>
      <c r="D93" s="571"/>
      <c r="E93" s="782"/>
      <c r="F93" s="571"/>
      <c r="G93" s="570"/>
      <c r="H93" s="570"/>
      <c r="I93" s="566"/>
      <c r="J93" s="565"/>
      <c r="K93" s="570">
        <v>0</v>
      </c>
      <c r="L93" s="571">
        <v>0</v>
      </c>
      <c r="M93" s="570"/>
      <c r="N93" s="570"/>
      <c r="O93" s="790">
        <f>State!O93</f>
        <v>9.6</v>
      </c>
      <c r="P93" s="782"/>
      <c r="Q93" s="571"/>
      <c r="R93" s="619">
        <f t="shared" si="16"/>
        <v>0</v>
      </c>
      <c r="S93" s="523">
        <f t="shared" si="10"/>
        <v>0</v>
      </c>
      <c r="T93" s="790"/>
      <c r="U93" s="782"/>
      <c r="V93" s="571"/>
      <c r="W93" s="619"/>
      <c r="X93" s="790">
        <f>State!X93</f>
        <v>9.6</v>
      </c>
      <c r="Y93" s="782"/>
      <c r="Z93" s="571"/>
      <c r="AA93" s="619">
        <f t="shared" si="17"/>
        <v>0</v>
      </c>
      <c r="AB93" s="523">
        <f t="shared" si="11"/>
        <v>0</v>
      </c>
      <c r="AC93" s="570"/>
      <c r="AD93" s="1" t="b">
        <f t="shared" si="8"/>
        <v>1</v>
      </c>
      <c r="AE93" s="1" t="b">
        <f t="shared" si="9"/>
        <v>1</v>
      </c>
    </row>
    <row r="94" spans="1:31" ht="42.75">
      <c r="A94" s="559" t="s">
        <v>21</v>
      </c>
      <c r="B94" s="590" t="s">
        <v>225</v>
      </c>
      <c r="C94" s="782"/>
      <c r="D94" s="571"/>
      <c r="E94" s="782"/>
      <c r="F94" s="571"/>
      <c r="G94" s="570"/>
      <c r="H94" s="570"/>
      <c r="I94" s="566"/>
      <c r="J94" s="565"/>
      <c r="K94" s="570">
        <v>0</v>
      </c>
      <c r="L94" s="571">
        <v>0</v>
      </c>
      <c r="M94" s="570"/>
      <c r="N94" s="570"/>
      <c r="O94" s="790">
        <f>State!O94</f>
        <v>2.88</v>
      </c>
      <c r="P94" s="782"/>
      <c r="Q94" s="571"/>
      <c r="R94" s="619">
        <f t="shared" si="16"/>
        <v>0</v>
      </c>
      <c r="S94" s="523">
        <f t="shared" si="10"/>
        <v>0</v>
      </c>
      <c r="T94" s="790"/>
      <c r="U94" s="782"/>
      <c r="V94" s="571"/>
      <c r="W94" s="619"/>
      <c r="X94" s="790">
        <f>State!X94</f>
        <v>2.88</v>
      </c>
      <c r="Y94" s="782"/>
      <c r="Z94" s="571"/>
      <c r="AA94" s="619">
        <f t="shared" si="17"/>
        <v>0</v>
      </c>
      <c r="AB94" s="523">
        <f t="shared" si="11"/>
        <v>0</v>
      </c>
      <c r="AC94" s="570"/>
      <c r="AD94" s="1" t="b">
        <f t="shared" si="8"/>
        <v>1</v>
      </c>
      <c r="AE94" s="1" t="b">
        <f t="shared" si="9"/>
        <v>1</v>
      </c>
    </row>
    <row r="95" spans="1:31" ht="28.5">
      <c r="A95" s="559" t="s">
        <v>175</v>
      </c>
      <c r="B95" s="590" t="s">
        <v>176</v>
      </c>
      <c r="C95" s="782"/>
      <c r="D95" s="571"/>
      <c r="E95" s="782"/>
      <c r="F95" s="571"/>
      <c r="G95" s="570"/>
      <c r="H95" s="570"/>
      <c r="I95" s="566"/>
      <c r="J95" s="565"/>
      <c r="K95" s="570">
        <v>0</v>
      </c>
      <c r="L95" s="571">
        <v>0</v>
      </c>
      <c r="M95" s="570"/>
      <c r="N95" s="570"/>
      <c r="O95" s="790">
        <f>State!O95</f>
        <v>1.8000000000000003</v>
      </c>
      <c r="P95" s="782"/>
      <c r="Q95" s="571"/>
      <c r="R95" s="619">
        <f t="shared" si="16"/>
        <v>0</v>
      </c>
      <c r="S95" s="523">
        <f t="shared" si="10"/>
        <v>0</v>
      </c>
      <c r="T95" s="790"/>
      <c r="U95" s="782"/>
      <c r="V95" s="571"/>
      <c r="W95" s="619"/>
      <c r="X95" s="790">
        <f>State!X95</f>
        <v>1.8000000000000003</v>
      </c>
      <c r="Y95" s="782"/>
      <c r="Z95" s="571"/>
      <c r="AA95" s="619">
        <f t="shared" si="17"/>
        <v>0</v>
      </c>
      <c r="AB95" s="523">
        <f t="shared" si="11"/>
        <v>0</v>
      </c>
      <c r="AC95" s="570"/>
      <c r="AD95" s="1" t="b">
        <f t="shared" si="8"/>
        <v>1</v>
      </c>
      <c r="AE95" s="1" t="b">
        <f t="shared" si="9"/>
        <v>1</v>
      </c>
    </row>
    <row r="96" spans="1:31" ht="15.75">
      <c r="A96" s="559" t="s">
        <v>177</v>
      </c>
      <c r="B96" s="590" t="s">
        <v>178</v>
      </c>
      <c r="C96" s="782"/>
      <c r="D96" s="571"/>
      <c r="E96" s="782"/>
      <c r="F96" s="571"/>
      <c r="G96" s="570"/>
      <c r="H96" s="570"/>
      <c r="I96" s="566"/>
      <c r="J96" s="565"/>
      <c r="K96" s="570">
        <v>0</v>
      </c>
      <c r="L96" s="571">
        <v>0</v>
      </c>
      <c r="M96" s="570"/>
      <c r="N96" s="570"/>
      <c r="O96" s="790">
        <f>State!O96</f>
        <v>1.2</v>
      </c>
      <c r="P96" s="782"/>
      <c r="Q96" s="571"/>
      <c r="R96" s="619">
        <f t="shared" si="16"/>
        <v>0</v>
      </c>
      <c r="S96" s="523">
        <f t="shared" si="10"/>
        <v>0</v>
      </c>
      <c r="T96" s="790"/>
      <c r="U96" s="782"/>
      <c r="V96" s="571"/>
      <c r="W96" s="619"/>
      <c r="X96" s="790">
        <f>State!X96</f>
        <v>1.2</v>
      </c>
      <c r="Y96" s="782"/>
      <c r="Z96" s="571"/>
      <c r="AA96" s="619">
        <f t="shared" si="17"/>
        <v>0</v>
      </c>
      <c r="AB96" s="523">
        <f t="shared" si="11"/>
        <v>0</v>
      </c>
      <c r="AC96" s="570"/>
      <c r="AD96" s="1" t="b">
        <f t="shared" si="8"/>
        <v>1</v>
      </c>
      <c r="AE96" s="1" t="b">
        <f t="shared" si="9"/>
        <v>1</v>
      </c>
    </row>
    <row r="97" spans="1:31" ht="28.5">
      <c r="A97" s="559" t="s">
        <v>179</v>
      </c>
      <c r="B97" s="590" t="s">
        <v>180</v>
      </c>
      <c r="C97" s="782"/>
      <c r="D97" s="571"/>
      <c r="E97" s="782"/>
      <c r="F97" s="571"/>
      <c r="G97" s="570"/>
      <c r="H97" s="570"/>
      <c r="I97" s="566"/>
      <c r="J97" s="565"/>
      <c r="K97" s="570">
        <v>0</v>
      </c>
      <c r="L97" s="571">
        <v>0</v>
      </c>
      <c r="M97" s="570"/>
      <c r="N97" s="570"/>
      <c r="O97" s="790">
        <f>State!O97</f>
        <v>1.2</v>
      </c>
      <c r="P97" s="782"/>
      <c r="Q97" s="571"/>
      <c r="R97" s="619">
        <f t="shared" si="16"/>
        <v>0</v>
      </c>
      <c r="S97" s="523">
        <f t="shared" si="10"/>
        <v>0</v>
      </c>
      <c r="T97" s="790"/>
      <c r="U97" s="782"/>
      <c r="V97" s="571"/>
      <c r="W97" s="619"/>
      <c r="X97" s="790">
        <f>State!X97</f>
        <v>1.2</v>
      </c>
      <c r="Y97" s="782"/>
      <c r="Z97" s="571"/>
      <c r="AA97" s="619">
        <f t="shared" si="17"/>
        <v>0</v>
      </c>
      <c r="AB97" s="523">
        <f t="shared" si="11"/>
        <v>0</v>
      </c>
      <c r="AC97" s="570"/>
      <c r="AD97" s="1" t="b">
        <f t="shared" si="8"/>
        <v>1</v>
      </c>
      <c r="AE97" s="1" t="b">
        <f t="shared" si="9"/>
        <v>1</v>
      </c>
    </row>
    <row r="98" spans="1:31" ht="28.5">
      <c r="A98" s="559" t="s">
        <v>181</v>
      </c>
      <c r="B98" s="590" t="s">
        <v>226</v>
      </c>
      <c r="C98" s="782"/>
      <c r="D98" s="571"/>
      <c r="E98" s="782"/>
      <c r="F98" s="571"/>
      <c r="G98" s="570"/>
      <c r="H98" s="570"/>
      <c r="I98" s="566"/>
      <c r="J98" s="565"/>
      <c r="K98" s="570">
        <v>0</v>
      </c>
      <c r="L98" s="571">
        <v>0</v>
      </c>
      <c r="M98" s="570"/>
      <c r="N98" s="570"/>
      <c r="O98" s="790">
        <f>State!O98</f>
        <v>0.15</v>
      </c>
      <c r="P98" s="782"/>
      <c r="Q98" s="571"/>
      <c r="R98" s="619">
        <f t="shared" si="16"/>
        <v>0</v>
      </c>
      <c r="S98" s="523">
        <f t="shared" si="10"/>
        <v>0</v>
      </c>
      <c r="T98" s="790"/>
      <c r="U98" s="782"/>
      <c r="V98" s="571"/>
      <c r="W98" s="619"/>
      <c r="X98" s="790">
        <v>0.15</v>
      </c>
      <c r="Y98" s="782"/>
      <c r="Z98" s="571"/>
      <c r="AA98" s="619">
        <f t="shared" si="17"/>
        <v>0</v>
      </c>
      <c r="AB98" s="523">
        <f t="shared" si="11"/>
        <v>0</v>
      </c>
      <c r="AC98" s="570"/>
      <c r="AD98" s="1181" t="b">
        <f>+X98*Y98*12=Z98</f>
        <v>1</v>
      </c>
      <c r="AE98" s="1" t="b">
        <f t="shared" si="9"/>
        <v>1</v>
      </c>
    </row>
    <row r="99" spans="1:31" ht="28.5">
      <c r="A99" s="559">
        <v>3.08</v>
      </c>
      <c r="B99" s="590" t="s">
        <v>264</v>
      </c>
      <c r="C99" s="782"/>
      <c r="D99" s="571"/>
      <c r="E99" s="782"/>
      <c r="F99" s="571"/>
      <c r="G99" s="570"/>
      <c r="H99" s="570"/>
      <c r="I99" s="566"/>
      <c r="J99" s="565"/>
      <c r="K99" s="570">
        <v>0</v>
      </c>
      <c r="L99" s="571">
        <v>0</v>
      </c>
      <c r="M99" s="570"/>
      <c r="N99" s="570"/>
      <c r="O99" s="790">
        <f>State!O99</f>
        <v>0.5</v>
      </c>
      <c r="P99" s="782"/>
      <c r="Q99" s="571"/>
      <c r="R99" s="619">
        <f t="shared" si="16"/>
        <v>0</v>
      </c>
      <c r="S99" s="523">
        <f t="shared" si="10"/>
        <v>0</v>
      </c>
      <c r="T99" s="790"/>
      <c r="U99" s="782"/>
      <c r="V99" s="571"/>
      <c r="W99" s="619"/>
      <c r="X99" s="790">
        <v>0.01</v>
      </c>
      <c r="Y99" s="782"/>
      <c r="Z99" s="571"/>
      <c r="AA99" s="619">
        <f t="shared" si="17"/>
        <v>0</v>
      </c>
      <c r="AB99" s="523">
        <f t="shared" si="11"/>
        <v>0</v>
      </c>
      <c r="AC99" s="570"/>
      <c r="AD99" s="1181" t="b">
        <f>+X99*Y99=Z99</f>
        <v>1</v>
      </c>
      <c r="AE99" s="1" t="b">
        <f t="shared" si="9"/>
        <v>1</v>
      </c>
    </row>
    <row r="100" spans="1:31" ht="28.5">
      <c r="A100" s="559">
        <f t="shared" ref="A100:A107" si="19">+A99+0.01</f>
        <v>3.09</v>
      </c>
      <c r="B100" s="590" t="s">
        <v>265</v>
      </c>
      <c r="C100" s="782"/>
      <c r="D100" s="571"/>
      <c r="E100" s="782"/>
      <c r="F100" s="571"/>
      <c r="G100" s="570"/>
      <c r="H100" s="570"/>
      <c r="I100" s="566"/>
      <c r="J100" s="565"/>
      <c r="K100" s="570">
        <v>0</v>
      </c>
      <c r="L100" s="571">
        <v>0</v>
      </c>
      <c r="M100" s="570"/>
      <c r="N100" s="570"/>
      <c r="O100" s="790">
        <f>State!O100</f>
        <v>0.01</v>
      </c>
      <c r="P100" s="782"/>
      <c r="Q100" s="571"/>
      <c r="R100" s="619">
        <f t="shared" si="16"/>
        <v>0</v>
      </c>
      <c r="S100" s="523">
        <f t="shared" si="10"/>
        <v>0</v>
      </c>
      <c r="T100" s="790"/>
      <c r="U100" s="782"/>
      <c r="V100" s="571"/>
      <c r="W100" s="619"/>
      <c r="X100" s="790">
        <f>State!X100</f>
        <v>0.01</v>
      </c>
      <c r="Y100" s="782"/>
      <c r="Z100" s="571"/>
      <c r="AA100" s="619">
        <f t="shared" si="17"/>
        <v>0</v>
      </c>
      <c r="AB100" s="523">
        <f t="shared" si="11"/>
        <v>0</v>
      </c>
      <c r="AC100" s="570"/>
      <c r="AD100" s="1" t="b">
        <f t="shared" si="8"/>
        <v>1</v>
      </c>
      <c r="AE100" s="1" t="b">
        <f t="shared" si="9"/>
        <v>1</v>
      </c>
    </row>
    <row r="101" spans="1:31" ht="28.5">
      <c r="A101" s="559">
        <f t="shared" si="19"/>
        <v>3.0999999999999996</v>
      </c>
      <c r="B101" s="590" t="s">
        <v>266</v>
      </c>
      <c r="C101" s="782"/>
      <c r="D101" s="571"/>
      <c r="E101" s="782"/>
      <c r="F101" s="571"/>
      <c r="G101" s="570"/>
      <c r="H101" s="570"/>
      <c r="I101" s="566"/>
      <c r="J101" s="565"/>
      <c r="K101" s="570">
        <v>0</v>
      </c>
      <c r="L101" s="571">
        <v>0</v>
      </c>
      <c r="M101" s="570"/>
      <c r="N101" s="570"/>
      <c r="O101" s="790">
        <f>State!O101</f>
        <v>1.2500000000000001E-2</v>
      </c>
      <c r="P101" s="782"/>
      <c r="Q101" s="571"/>
      <c r="R101" s="619">
        <f t="shared" si="16"/>
        <v>0</v>
      </c>
      <c r="S101" s="523">
        <f t="shared" si="10"/>
        <v>0</v>
      </c>
      <c r="T101" s="790"/>
      <c r="U101" s="782"/>
      <c r="V101" s="571"/>
      <c r="W101" s="619"/>
      <c r="X101" s="790">
        <f>State!X101</f>
        <v>1.2500000000000001E-2</v>
      </c>
      <c r="Y101" s="782"/>
      <c r="Z101" s="571"/>
      <c r="AA101" s="619">
        <f t="shared" si="17"/>
        <v>0</v>
      </c>
      <c r="AB101" s="523">
        <f t="shared" si="11"/>
        <v>0</v>
      </c>
      <c r="AC101" s="570"/>
      <c r="AD101" s="1" t="b">
        <f t="shared" si="8"/>
        <v>1</v>
      </c>
      <c r="AE101" s="1" t="b">
        <f t="shared" si="9"/>
        <v>1</v>
      </c>
    </row>
    <row r="102" spans="1:31" ht="15.75">
      <c r="A102" s="559">
        <f t="shared" si="19"/>
        <v>3.1099999999999994</v>
      </c>
      <c r="B102" s="590" t="s">
        <v>182</v>
      </c>
      <c r="C102" s="782"/>
      <c r="D102" s="571"/>
      <c r="E102" s="782"/>
      <c r="F102" s="571"/>
      <c r="G102" s="570"/>
      <c r="H102" s="570"/>
      <c r="I102" s="566"/>
      <c r="J102" s="565"/>
      <c r="K102" s="570">
        <v>0</v>
      </c>
      <c r="L102" s="571">
        <v>0</v>
      </c>
      <c r="M102" s="570"/>
      <c r="N102" s="570"/>
      <c r="O102" s="790">
        <f>State!O102</f>
        <v>7.4999999999999997E-3</v>
      </c>
      <c r="P102" s="782"/>
      <c r="Q102" s="571"/>
      <c r="R102" s="619">
        <f t="shared" si="16"/>
        <v>0</v>
      </c>
      <c r="S102" s="523">
        <f t="shared" si="10"/>
        <v>0</v>
      </c>
      <c r="T102" s="790"/>
      <c r="U102" s="782"/>
      <c r="V102" s="571"/>
      <c r="W102" s="619"/>
      <c r="X102" s="790">
        <f>State!X102</f>
        <v>7.4999999999999997E-3</v>
      </c>
      <c r="Y102" s="782"/>
      <c r="Z102" s="571"/>
      <c r="AA102" s="619">
        <f t="shared" si="17"/>
        <v>0</v>
      </c>
      <c r="AB102" s="523">
        <f t="shared" si="11"/>
        <v>0</v>
      </c>
      <c r="AC102" s="570"/>
      <c r="AD102" s="1" t="b">
        <f t="shared" si="8"/>
        <v>1</v>
      </c>
      <c r="AE102" s="1" t="b">
        <f t="shared" si="9"/>
        <v>1</v>
      </c>
    </row>
    <row r="103" spans="1:31" ht="15.75">
      <c r="A103" s="559">
        <f t="shared" si="19"/>
        <v>3.1199999999999992</v>
      </c>
      <c r="B103" s="590" t="s">
        <v>183</v>
      </c>
      <c r="C103" s="782"/>
      <c r="D103" s="571"/>
      <c r="E103" s="782"/>
      <c r="F103" s="571"/>
      <c r="G103" s="570"/>
      <c r="H103" s="570"/>
      <c r="I103" s="566"/>
      <c r="J103" s="565"/>
      <c r="K103" s="570">
        <v>0</v>
      </c>
      <c r="L103" s="571">
        <v>0</v>
      </c>
      <c r="M103" s="570"/>
      <c r="N103" s="570"/>
      <c r="O103" s="790">
        <f>State!O103</f>
        <v>7.4999999999999997E-3</v>
      </c>
      <c r="P103" s="782"/>
      <c r="Q103" s="571"/>
      <c r="R103" s="619">
        <f t="shared" si="16"/>
        <v>0</v>
      </c>
      <c r="S103" s="523">
        <f t="shared" si="10"/>
        <v>0</v>
      </c>
      <c r="T103" s="790"/>
      <c r="U103" s="782"/>
      <c r="V103" s="571"/>
      <c r="W103" s="619"/>
      <c r="X103" s="790">
        <f>State!X103</f>
        <v>7.4999999999999997E-3</v>
      </c>
      <c r="Y103" s="782"/>
      <c r="Z103" s="571"/>
      <c r="AA103" s="619">
        <f t="shared" si="17"/>
        <v>0</v>
      </c>
      <c r="AB103" s="523">
        <f t="shared" si="11"/>
        <v>0</v>
      </c>
      <c r="AC103" s="570"/>
      <c r="AD103" s="1" t="b">
        <f t="shared" si="8"/>
        <v>1</v>
      </c>
      <c r="AE103" s="1" t="b">
        <f t="shared" si="9"/>
        <v>1</v>
      </c>
    </row>
    <row r="104" spans="1:31" ht="15.75">
      <c r="A104" s="559">
        <f t="shared" si="19"/>
        <v>3.129999999999999</v>
      </c>
      <c r="B104" s="590" t="s">
        <v>184</v>
      </c>
      <c r="C104" s="782"/>
      <c r="D104" s="571"/>
      <c r="E104" s="782"/>
      <c r="F104" s="571"/>
      <c r="G104" s="570"/>
      <c r="H104" s="570"/>
      <c r="I104" s="566"/>
      <c r="J104" s="565"/>
      <c r="K104" s="570">
        <v>0</v>
      </c>
      <c r="L104" s="571">
        <v>0</v>
      </c>
      <c r="M104" s="570"/>
      <c r="N104" s="570"/>
      <c r="O104" s="790">
        <f>State!O104</f>
        <v>3.0000000000000001E-3</v>
      </c>
      <c r="P104" s="782"/>
      <c r="Q104" s="571"/>
      <c r="R104" s="619">
        <f t="shared" si="16"/>
        <v>0</v>
      </c>
      <c r="S104" s="523">
        <f t="shared" si="10"/>
        <v>0</v>
      </c>
      <c r="T104" s="790"/>
      <c r="U104" s="782"/>
      <c r="V104" s="571"/>
      <c r="W104" s="619"/>
      <c r="X104" s="790">
        <f>State!X104</f>
        <v>3.0000000000000001E-3</v>
      </c>
      <c r="Y104" s="782"/>
      <c r="Z104" s="571"/>
      <c r="AA104" s="619">
        <f t="shared" si="17"/>
        <v>0</v>
      </c>
      <c r="AB104" s="523">
        <f t="shared" si="11"/>
        <v>0</v>
      </c>
      <c r="AC104" s="570"/>
      <c r="AD104" s="1" t="b">
        <f t="shared" si="8"/>
        <v>1</v>
      </c>
      <c r="AE104" s="1" t="b">
        <f t="shared" si="9"/>
        <v>1</v>
      </c>
    </row>
    <row r="105" spans="1:31" ht="28.5">
      <c r="A105" s="559">
        <f t="shared" si="19"/>
        <v>3.1399999999999988</v>
      </c>
      <c r="B105" s="590" t="s">
        <v>185</v>
      </c>
      <c r="C105" s="782"/>
      <c r="D105" s="571"/>
      <c r="E105" s="782"/>
      <c r="F105" s="571"/>
      <c r="G105" s="570"/>
      <c r="H105" s="570"/>
      <c r="I105" s="566"/>
      <c r="J105" s="565"/>
      <c r="K105" s="570">
        <v>0</v>
      </c>
      <c r="L105" s="571">
        <v>0</v>
      </c>
      <c r="M105" s="570"/>
      <c r="N105" s="570"/>
      <c r="O105" s="790">
        <f>State!O105</f>
        <v>3.0000000000000001E-3</v>
      </c>
      <c r="P105" s="782"/>
      <c r="Q105" s="571"/>
      <c r="R105" s="619">
        <f t="shared" si="16"/>
        <v>0</v>
      </c>
      <c r="S105" s="523">
        <f t="shared" si="10"/>
        <v>0</v>
      </c>
      <c r="T105" s="790"/>
      <c r="U105" s="782"/>
      <c r="V105" s="571"/>
      <c r="W105" s="619"/>
      <c r="X105" s="790">
        <f>State!X105</f>
        <v>3.0000000000000001E-3</v>
      </c>
      <c r="Y105" s="782"/>
      <c r="Z105" s="571"/>
      <c r="AA105" s="619">
        <f t="shared" si="17"/>
        <v>0</v>
      </c>
      <c r="AB105" s="523">
        <f t="shared" si="11"/>
        <v>0</v>
      </c>
      <c r="AC105" s="570"/>
      <c r="AD105" s="1" t="b">
        <f t="shared" si="8"/>
        <v>1</v>
      </c>
      <c r="AE105" s="1" t="b">
        <f t="shared" si="9"/>
        <v>1</v>
      </c>
    </row>
    <row r="106" spans="1:31" ht="15.75">
      <c r="A106" s="559">
        <f t="shared" si="19"/>
        <v>3.1499999999999986</v>
      </c>
      <c r="B106" s="590" t="s">
        <v>186</v>
      </c>
      <c r="C106" s="782"/>
      <c r="D106" s="571"/>
      <c r="E106" s="782"/>
      <c r="F106" s="571"/>
      <c r="G106" s="570"/>
      <c r="H106" s="570"/>
      <c r="I106" s="566"/>
      <c r="J106" s="565"/>
      <c r="K106" s="570">
        <v>0</v>
      </c>
      <c r="L106" s="571">
        <v>0</v>
      </c>
      <c r="M106" s="570"/>
      <c r="N106" s="570"/>
      <c r="O106" s="790">
        <f>State!O106</f>
        <v>0</v>
      </c>
      <c r="P106" s="782"/>
      <c r="Q106" s="571"/>
      <c r="R106" s="619">
        <f t="shared" si="16"/>
        <v>0</v>
      </c>
      <c r="S106" s="523">
        <f t="shared" si="10"/>
        <v>0</v>
      </c>
      <c r="T106" s="790"/>
      <c r="U106" s="782"/>
      <c r="V106" s="571"/>
      <c r="W106" s="619"/>
      <c r="X106" s="790">
        <f>State!X106</f>
        <v>0</v>
      </c>
      <c r="Y106" s="782"/>
      <c r="Z106" s="571"/>
      <c r="AA106" s="619">
        <f t="shared" si="17"/>
        <v>0</v>
      </c>
      <c r="AB106" s="523">
        <f t="shared" si="11"/>
        <v>0</v>
      </c>
      <c r="AC106" s="570"/>
      <c r="AD106" s="1" t="b">
        <f t="shared" si="8"/>
        <v>1</v>
      </c>
      <c r="AE106" s="1" t="b">
        <f t="shared" si="9"/>
        <v>1</v>
      </c>
    </row>
    <row r="107" spans="1:31" ht="15.75">
      <c r="A107" s="559">
        <f t="shared" si="19"/>
        <v>3.1599999999999984</v>
      </c>
      <c r="B107" s="590" t="s">
        <v>187</v>
      </c>
      <c r="C107" s="782"/>
      <c r="D107" s="571"/>
      <c r="E107" s="782"/>
      <c r="F107" s="571"/>
      <c r="G107" s="570"/>
      <c r="H107" s="570"/>
      <c r="I107" s="566"/>
      <c r="J107" s="565"/>
      <c r="K107" s="570">
        <v>0</v>
      </c>
      <c r="L107" s="571">
        <v>0</v>
      </c>
      <c r="M107" s="570"/>
      <c r="N107" s="570"/>
      <c r="O107" s="790">
        <v>5.0000000000000001E-3</v>
      </c>
      <c r="P107" s="782"/>
      <c r="Q107" s="571"/>
      <c r="R107" s="619">
        <f t="shared" si="16"/>
        <v>0</v>
      </c>
      <c r="S107" s="523">
        <f t="shared" si="10"/>
        <v>0</v>
      </c>
      <c r="T107" s="790"/>
      <c r="U107" s="782"/>
      <c r="V107" s="571"/>
      <c r="W107" s="619"/>
      <c r="X107" s="790">
        <f>State!X107</f>
        <v>5.0000000000000001E-3</v>
      </c>
      <c r="Y107" s="782"/>
      <c r="Z107" s="571"/>
      <c r="AA107" s="619">
        <f t="shared" si="17"/>
        <v>0</v>
      </c>
      <c r="AB107" s="523">
        <f t="shared" si="11"/>
        <v>0</v>
      </c>
      <c r="AC107" s="570"/>
      <c r="AD107" s="1" t="b">
        <f t="shared" si="8"/>
        <v>1</v>
      </c>
      <c r="AE107" s="1" t="b">
        <f t="shared" si="9"/>
        <v>1</v>
      </c>
    </row>
    <row r="108" spans="1:31" ht="28.5">
      <c r="A108" s="559">
        <v>3.17</v>
      </c>
      <c r="B108" s="590" t="s">
        <v>188</v>
      </c>
      <c r="C108" s="782"/>
      <c r="D108" s="571"/>
      <c r="E108" s="782"/>
      <c r="F108" s="571"/>
      <c r="G108" s="570"/>
      <c r="H108" s="570"/>
      <c r="I108" s="782"/>
      <c r="J108" s="571"/>
      <c r="K108" s="570">
        <v>0</v>
      </c>
      <c r="L108" s="571">
        <v>0</v>
      </c>
      <c r="M108" s="570"/>
      <c r="N108" s="570"/>
      <c r="O108" s="790">
        <f>State!O108</f>
        <v>2E-3</v>
      </c>
      <c r="P108" s="782"/>
      <c r="Q108" s="571"/>
      <c r="R108" s="619">
        <f t="shared" si="16"/>
        <v>0</v>
      </c>
      <c r="S108" s="523">
        <f t="shared" si="10"/>
        <v>0</v>
      </c>
      <c r="T108" s="790"/>
      <c r="U108" s="782"/>
      <c r="V108" s="571"/>
      <c r="W108" s="619"/>
      <c r="X108" s="790">
        <f>State!X108</f>
        <v>2E-3</v>
      </c>
      <c r="Y108" s="782"/>
      <c r="Z108" s="571"/>
      <c r="AA108" s="619">
        <f t="shared" si="17"/>
        <v>0</v>
      </c>
      <c r="AB108" s="523">
        <f t="shared" si="11"/>
        <v>0</v>
      </c>
      <c r="AC108" s="570"/>
      <c r="AD108" s="1" t="b">
        <f t="shared" si="8"/>
        <v>1</v>
      </c>
      <c r="AE108" s="1" t="b">
        <f t="shared" si="9"/>
        <v>1</v>
      </c>
    </row>
    <row r="109" spans="1:31" ht="15.75">
      <c r="A109" s="928"/>
      <c r="B109" s="1009" t="s">
        <v>234</v>
      </c>
      <c r="C109" s="1016">
        <f>C84</f>
        <v>0</v>
      </c>
      <c r="D109" s="1010"/>
      <c r="E109" s="1016"/>
      <c r="F109" s="1010"/>
      <c r="G109" s="1009"/>
      <c r="H109" s="1009"/>
      <c r="I109" s="1016"/>
      <c r="J109" s="1010"/>
      <c r="K109" s="1009">
        <v>0</v>
      </c>
      <c r="L109" s="1010">
        <v>0</v>
      </c>
      <c r="M109" s="1009"/>
      <c r="N109" s="1009"/>
      <c r="O109" s="946">
        <f>State!O109</f>
        <v>0</v>
      </c>
      <c r="P109" s="1016">
        <f>P88</f>
        <v>0</v>
      </c>
      <c r="Q109" s="1010"/>
      <c r="R109" s="935">
        <f t="shared" si="10"/>
        <v>0</v>
      </c>
      <c r="S109" s="936">
        <f t="shared" si="10"/>
        <v>0</v>
      </c>
      <c r="T109" s="946"/>
      <c r="U109" s="1016"/>
      <c r="V109" s="1010"/>
      <c r="W109" s="935"/>
      <c r="X109" s="946">
        <f>State!X109</f>
        <v>0</v>
      </c>
      <c r="Y109" s="1016">
        <f>Y88</f>
        <v>0</v>
      </c>
      <c r="Z109" s="1010"/>
      <c r="AA109" s="935">
        <f t="shared" ref="AA109:AA112" si="20">Y109+T109</f>
        <v>0</v>
      </c>
      <c r="AB109" s="936">
        <f t="shared" si="11"/>
        <v>0</v>
      </c>
      <c r="AC109" s="1009"/>
      <c r="AE109" s="1" t="b">
        <f t="shared" si="9"/>
        <v>1</v>
      </c>
    </row>
    <row r="110" spans="1:31" ht="15.75">
      <c r="A110" s="983"/>
      <c r="B110" s="1019" t="s">
        <v>236</v>
      </c>
      <c r="C110" s="1033">
        <f>C109</f>
        <v>0</v>
      </c>
      <c r="D110" s="1020"/>
      <c r="E110" s="1033"/>
      <c r="F110" s="1020"/>
      <c r="G110" s="1019"/>
      <c r="H110" s="1019"/>
      <c r="I110" s="1033"/>
      <c r="J110" s="1020"/>
      <c r="K110" s="1019">
        <v>0</v>
      </c>
      <c r="L110" s="1020">
        <v>0</v>
      </c>
      <c r="M110" s="1019"/>
      <c r="N110" s="1019"/>
      <c r="O110" s="1000">
        <f>State!O110</f>
        <v>0</v>
      </c>
      <c r="P110" s="1033"/>
      <c r="Q110" s="1020"/>
      <c r="R110" s="1002">
        <f t="shared" si="10"/>
        <v>0</v>
      </c>
      <c r="S110" s="1003">
        <f t="shared" si="10"/>
        <v>0</v>
      </c>
      <c r="T110" s="1000"/>
      <c r="U110" s="1033"/>
      <c r="V110" s="1020"/>
      <c r="W110" s="1002"/>
      <c r="X110" s="1000">
        <f>State!X110</f>
        <v>0</v>
      </c>
      <c r="Y110" s="1033"/>
      <c r="Z110" s="1020"/>
      <c r="AA110" s="1002">
        <f t="shared" si="20"/>
        <v>0</v>
      </c>
      <c r="AB110" s="1003">
        <f t="shared" si="11"/>
        <v>0</v>
      </c>
      <c r="AC110" s="1020"/>
      <c r="AE110" s="1" t="b">
        <f t="shared" si="9"/>
        <v>1</v>
      </c>
    </row>
    <row r="111" spans="1:31" ht="15.75">
      <c r="A111" s="554" t="s">
        <v>268</v>
      </c>
      <c r="B111" s="596" t="s">
        <v>261</v>
      </c>
      <c r="C111" s="690"/>
      <c r="D111" s="597"/>
      <c r="E111" s="690"/>
      <c r="F111" s="597"/>
      <c r="G111" s="596"/>
      <c r="H111" s="596"/>
      <c r="I111" s="566"/>
      <c r="J111" s="565"/>
      <c r="K111" s="596">
        <v>0</v>
      </c>
      <c r="L111" s="597">
        <v>0</v>
      </c>
      <c r="M111" s="596"/>
      <c r="N111" s="596"/>
      <c r="O111" s="790">
        <f>State!O111</f>
        <v>0</v>
      </c>
      <c r="P111" s="690"/>
      <c r="Q111" s="597"/>
      <c r="R111" s="583">
        <f t="shared" si="10"/>
        <v>0</v>
      </c>
      <c r="S111" s="523">
        <f t="shared" si="10"/>
        <v>0</v>
      </c>
      <c r="T111" s="790"/>
      <c r="U111" s="690"/>
      <c r="V111" s="597"/>
      <c r="W111" s="583"/>
      <c r="X111" s="790">
        <f>State!X111</f>
        <v>0</v>
      </c>
      <c r="Y111" s="690"/>
      <c r="Z111" s="597"/>
      <c r="AA111" s="583">
        <f t="shared" si="20"/>
        <v>0</v>
      </c>
      <c r="AB111" s="523">
        <f t="shared" si="11"/>
        <v>0</v>
      </c>
      <c r="AC111" s="596"/>
      <c r="AD111" s="1" t="b">
        <f t="shared" si="8"/>
        <v>1</v>
      </c>
      <c r="AE111" s="1" t="b">
        <f t="shared" si="9"/>
        <v>1</v>
      </c>
    </row>
    <row r="112" spans="1:31" ht="15.75">
      <c r="A112" s="559"/>
      <c r="B112" s="599" t="s">
        <v>14</v>
      </c>
      <c r="C112" s="795"/>
      <c r="D112" s="600"/>
      <c r="E112" s="795"/>
      <c r="F112" s="600"/>
      <c r="G112" s="599"/>
      <c r="H112" s="599"/>
      <c r="I112" s="566"/>
      <c r="J112" s="565"/>
      <c r="K112" s="599">
        <v>0</v>
      </c>
      <c r="L112" s="600">
        <v>0</v>
      </c>
      <c r="M112" s="599"/>
      <c r="N112" s="599"/>
      <c r="O112" s="790">
        <f>State!O112</f>
        <v>0</v>
      </c>
      <c r="P112" s="795"/>
      <c r="Q112" s="600"/>
      <c r="R112" s="583">
        <f t="shared" si="10"/>
        <v>0</v>
      </c>
      <c r="S112" s="523">
        <f t="shared" si="10"/>
        <v>0</v>
      </c>
      <c r="T112" s="790"/>
      <c r="U112" s="795"/>
      <c r="V112" s="600"/>
      <c r="W112" s="583"/>
      <c r="X112" s="790">
        <f>State!X112</f>
        <v>0</v>
      </c>
      <c r="Y112" s="795"/>
      <c r="Z112" s="600"/>
      <c r="AA112" s="583">
        <f t="shared" si="20"/>
        <v>0</v>
      </c>
      <c r="AB112" s="523">
        <f t="shared" si="11"/>
        <v>0</v>
      </c>
      <c r="AC112" s="599"/>
      <c r="AD112" s="1" t="b">
        <f t="shared" si="8"/>
        <v>1</v>
      </c>
      <c r="AE112" s="1" t="b">
        <f t="shared" si="9"/>
        <v>1</v>
      </c>
    </row>
    <row r="113" spans="1:31" ht="15.75">
      <c r="A113" s="559">
        <v>3.18</v>
      </c>
      <c r="B113" s="602" t="s">
        <v>164</v>
      </c>
      <c r="C113" s="796"/>
      <c r="D113" s="603"/>
      <c r="E113" s="796"/>
      <c r="F113" s="603"/>
      <c r="G113" s="602"/>
      <c r="H113" s="602"/>
      <c r="I113" s="566"/>
      <c r="J113" s="565"/>
      <c r="K113" s="602">
        <v>0</v>
      </c>
      <c r="L113" s="603">
        <v>0</v>
      </c>
      <c r="M113" s="602"/>
      <c r="N113" s="602"/>
      <c r="O113" s="790">
        <f>State!O113</f>
        <v>3</v>
      </c>
      <c r="P113" s="796"/>
      <c r="Q113" s="603"/>
      <c r="R113" s="619">
        <f t="shared" ref="R113:R116" si="21">P113</f>
        <v>0</v>
      </c>
      <c r="S113" s="523">
        <f t="shared" si="10"/>
        <v>0</v>
      </c>
      <c r="T113" s="790"/>
      <c r="U113" s="796"/>
      <c r="V113" s="603"/>
      <c r="W113" s="619"/>
      <c r="X113" s="790">
        <f>State!X113</f>
        <v>3</v>
      </c>
      <c r="Y113" s="796"/>
      <c r="Z113" s="603"/>
      <c r="AA113" s="619">
        <f t="shared" ref="AA113:AA116" si="22">Y113</f>
        <v>0</v>
      </c>
      <c r="AB113" s="523">
        <f t="shared" si="11"/>
        <v>0</v>
      </c>
      <c r="AC113" s="602"/>
      <c r="AD113" s="1" t="b">
        <f t="shared" si="8"/>
        <v>1</v>
      </c>
      <c r="AE113" s="1" t="b">
        <f t="shared" si="9"/>
        <v>1</v>
      </c>
    </row>
    <row r="114" spans="1:31" ht="15.75">
      <c r="A114" s="559">
        <f t="shared" ref="A114:A116" si="23">+A113+0.01</f>
        <v>3.19</v>
      </c>
      <c r="B114" s="602" t="s">
        <v>165</v>
      </c>
      <c r="C114" s="796"/>
      <c r="D114" s="603"/>
      <c r="E114" s="796"/>
      <c r="F114" s="603"/>
      <c r="G114" s="602"/>
      <c r="H114" s="602"/>
      <c r="I114" s="566"/>
      <c r="J114" s="565"/>
      <c r="K114" s="602">
        <v>0</v>
      </c>
      <c r="L114" s="603">
        <v>0</v>
      </c>
      <c r="M114" s="602"/>
      <c r="N114" s="602"/>
      <c r="O114" s="790">
        <f>State!O114</f>
        <v>3.5</v>
      </c>
      <c r="P114" s="796"/>
      <c r="Q114" s="603"/>
      <c r="R114" s="619">
        <f t="shared" si="21"/>
        <v>0</v>
      </c>
      <c r="S114" s="523">
        <f t="shared" si="10"/>
        <v>0</v>
      </c>
      <c r="T114" s="790"/>
      <c r="U114" s="796"/>
      <c r="V114" s="603"/>
      <c r="W114" s="619"/>
      <c r="X114" s="790">
        <f>State!X114</f>
        <v>3.5</v>
      </c>
      <c r="Y114" s="796"/>
      <c r="Z114" s="603"/>
      <c r="AA114" s="619">
        <f t="shared" si="22"/>
        <v>0</v>
      </c>
      <c r="AB114" s="523">
        <f t="shared" si="11"/>
        <v>0</v>
      </c>
      <c r="AC114" s="602"/>
      <c r="AD114" s="1" t="b">
        <f t="shared" si="8"/>
        <v>1</v>
      </c>
      <c r="AE114" s="1" t="b">
        <f t="shared" si="9"/>
        <v>1</v>
      </c>
    </row>
    <row r="115" spans="1:31" ht="15.75">
      <c r="A115" s="559">
        <f t="shared" si="23"/>
        <v>3.1999999999999997</v>
      </c>
      <c r="B115" s="602" t="s">
        <v>166</v>
      </c>
      <c r="C115" s="796"/>
      <c r="D115" s="603"/>
      <c r="E115" s="796"/>
      <c r="F115" s="603"/>
      <c r="G115" s="602"/>
      <c r="H115" s="602"/>
      <c r="I115" s="566"/>
      <c r="J115" s="565"/>
      <c r="K115" s="602">
        <v>0</v>
      </c>
      <c r="L115" s="603">
        <v>0</v>
      </c>
      <c r="M115" s="602"/>
      <c r="N115" s="602"/>
      <c r="O115" s="790">
        <f>State!O115</f>
        <v>0.75</v>
      </c>
      <c r="P115" s="796"/>
      <c r="Q115" s="603"/>
      <c r="R115" s="619">
        <f t="shared" si="21"/>
        <v>0</v>
      </c>
      <c r="S115" s="523">
        <f t="shared" si="10"/>
        <v>0</v>
      </c>
      <c r="T115" s="790"/>
      <c r="U115" s="796"/>
      <c r="V115" s="603"/>
      <c r="W115" s="619"/>
      <c r="X115" s="790">
        <f>State!X115</f>
        <v>0.75</v>
      </c>
      <c r="Y115" s="796"/>
      <c r="Z115" s="603"/>
      <c r="AA115" s="619">
        <f t="shared" si="22"/>
        <v>0</v>
      </c>
      <c r="AB115" s="523">
        <f t="shared" si="11"/>
        <v>0</v>
      </c>
      <c r="AC115" s="602"/>
      <c r="AD115" s="1" t="b">
        <f t="shared" si="8"/>
        <v>1</v>
      </c>
      <c r="AE115" s="1" t="b">
        <f t="shared" si="9"/>
        <v>1</v>
      </c>
    </row>
    <row r="116" spans="1:31" ht="15.75">
      <c r="A116" s="559">
        <f t="shared" si="23"/>
        <v>3.2099999999999995</v>
      </c>
      <c r="B116" s="602" t="s">
        <v>157</v>
      </c>
      <c r="C116" s="796"/>
      <c r="D116" s="603"/>
      <c r="E116" s="796"/>
      <c r="F116" s="603"/>
      <c r="G116" s="602"/>
      <c r="H116" s="602"/>
      <c r="I116" s="566"/>
      <c r="J116" s="565"/>
      <c r="K116" s="602">
        <v>0</v>
      </c>
      <c r="L116" s="603">
        <v>0</v>
      </c>
      <c r="M116" s="602"/>
      <c r="N116" s="602"/>
      <c r="O116" s="790">
        <f>State!O116</f>
        <v>0</v>
      </c>
      <c r="P116" s="796"/>
      <c r="Q116" s="603"/>
      <c r="R116" s="619">
        <f t="shared" si="21"/>
        <v>0</v>
      </c>
      <c r="S116" s="523">
        <f t="shared" si="10"/>
        <v>0</v>
      </c>
      <c r="T116" s="790"/>
      <c r="U116" s="796"/>
      <c r="V116" s="603"/>
      <c r="W116" s="619"/>
      <c r="X116" s="790">
        <f>State!X116</f>
        <v>0</v>
      </c>
      <c r="Y116" s="796"/>
      <c r="Z116" s="603"/>
      <c r="AA116" s="619">
        <f t="shared" si="22"/>
        <v>0</v>
      </c>
      <c r="AB116" s="523">
        <f t="shared" si="11"/>
        <v>0</v>
      </c>
      <c r="AC116" s="602"/>
      <c r="AD116" s="1" t="b">
        <f t="shared" si="8"/>
        <v>1</v>
      </c>
      <c r="AE116" s="1" t="b">
        <f t="shared" si="9"/>
        <v>1</v>
      </c>
    </row>
    <row r="117" spans="1:31" ht="15.75">
      <c r="A117" s="928"/>
      <c r="B117" s="954" t="s">
        <v>237</v>
      </c>
      <c r="C117" s="958"/>
      <c r="D117" s="955"/>
      <c r="E117" s="958"/>
      <c r="F117" s="955"/>
      <c r="G117" s="954"/>
      <c r="H117" s="954"/>
      <c r="I117" s="932"/>
      <c r="J117" s="933"/>
      <c r="K117" s="954">
        <v>0</v>
      </c>
      <c r="L117" s="955">
        <v>0</v>
      </c>
      <c r="M117" s="954"/>
      <c r="N117" s="954"/>
      <c r="O117" s="946">
        <f>State!O117</f>
        <v>0</v>
      </c>
      <c r="P117" s="958"/>
      <c r="Q117" s="955"/>
      <c r="R117" s="935">
        <f t="shared" si="10"/>
        <v>0</v>
      </c>
      <c r="S117" s="936">
        <f t="shared" si="10"/>
        <v>0</v>
      </c>
      <c r="T117" s="946"/>
      <c r="U117" s="958"/>
      <c r="V117" s="955"/>
      <c r="W117" s="935"/>
      <c r="X117" s="946">
        <f>State!X117</f>
        <v>0</v>
      </c>
      <c r="Y117" s="958"/>
      <c r="Z117" s="955"/>
      <c r="AA117" s="935">
        <f t="shared" ref="AA117:AA118" si="24">Y117+T117</f>
        <v>0</v>
      </c>
      <c r="AB117" s="936">
        <f t="shared" si="11"/>
        <v>0</v>
      </c>
      <c r="AC117" s="954"/>
      <c r="AD117" s="1" t="b">
        <f t="shared" si="8"/>
        <v>1</v>
      </c>
      <c r="AE117" s="1" t="b">
        <f t="shared" si="9"/>
        <v>1</v>
      </c>
    </row>
    <row r="118" spans="1:31" ht="15.75">
      <c r="A118" s="559"/>
      <c r="B118" s="607" t="s">
        <v>233</v>
      </c>
      <c r="C118" s="798"/>
      <c r="D118" s="608"/>
      <c r="E118" s="798"/>
      <c r="F118" s="608"/>
      <c r="G118" s="607"/>
      <c r="H118" s="607"/>
      <c r="I118" s="566"/>
      <c r="J118" s="565"/>
      <c r="K118" s="607">
        <v>0</v>
      </c>
      <c r="L118" s="608">
        <v>0</v>
      </c>
      <c r="M118" s="607"/>
      <c r="N118" s="607"/>
      <c r="O118" s="790">
        <f>State!O118</f>
        <v>0</v>
      </c>
      <c r="P118" s="798"/>
      <c r="Q118" s="608"/>
      <c r="R118" s="583">
        <f t="shared" si="10"/>
        <v>0</v>
      </c>
      <c r="S118" s="523">
        <f t="shared" si="10"/>
        <v>0</v>
      </c>
      <c r="T118" s="790"/>
      <c r="U118" s="798"/>
      <c r="V118" s="608"/>
      <c r="W118" s="583"/>
      <c r="X118" s="790">
        <f>State!X118</f>
        <v>0</v>
      </c>
      <c r="Y118" s="798"/>
      <c r="Z118" s="608"/>
      <c r="AA118" s="583">
        <f t="shared" si="24"/>
        <v>0</v>
      </c>
      <c r="AB118" s="523">
        <f t="shared" si="11"/>
        <v>0</v>
      </c>
      <c r="AC118" s="607"/>
      <c r="AD118" s="1" t="b">
        <f t="shared" si="8"/>
        <v>1</v>
      </c>
      <c r="AE118" s="1" t="b">
        <f t="shared" si="9"/>
        <v>1</v>
      </c>
    </row>
    <row r="119" spans="1:31" ht="15.75">
      <c r="A119" s="559">
        <v>3.22</v>
      </c>
      <c r="B119" s="590" t="s">
        <v>169</v>
      </c>
      <c r="C119" s="800"/>
      <c r="D119" s="617"/>
      <c r="E119" s="800"/>
      <c r="F119" s="617"/>
      <c r="G119" s="615"/>
      <c r="H119" s="615"/>
      <c r="I119" s="566"/>
      <c r="J119" s="565"/>
      <c r="K119" s="615">
        <v>0</v>
      </c>
      <c r="L119" s="617">
        <v>0</v>
      </c>
      <c r="M119" s="615"/>
      <c r="N119" s="615"/>
      <c r="O119" s="790">
        <f>State!O119</f>
        <v>18</v>
      </c>
      <c r="P119" s="800"/>
      <c r="Q119" s="617"/>
      <c r="R119" s="619">
        <f t="shared" ref="R119:R140" si="25">P119</f>
        <v>0</v>
      </c>
      <c r="S119" s="523">
        <f t="shared" si="10"/>
        <v>0</v>
      </c>
      <c r="T119" s="790"/>
      <c r="U119" s="800"/>
      <c r="V119" s="617"/>
      <c r="W119" s="619"/>
      <c r="X119" s="790">
        <f>State!X119</f>
        <v>18</v>
      </c>
      <c r="Y119" s="800"/>
      <c r="Z119" s="617"/>
      <c r="AA119" s="619">
        <f t="shared" ref="AA119:AA140" si="26">Y119</f>
        <v>0</v>
      </c>
      <c r="AB119" s="523">
        <f t="shared" si="11"/>
        <v>0</v>
      </c>
      <c r="AC119" s="615"/>
      <c r="AD119" s="1" t="b">
        <f t="shared" si="8"/>
        <v>1</v>
      </c>
      <c r="AE119" s="1" t="b">
        <f t="shared" si="9"/>
        <v>1</v>
      </c>
    </row>
    <row r="120" spans="1:31" ht="15.75">
      <c r="A120" s="559">
        <f t="shared" ref="A120:A121" si="27">+A119+0.01</f>
        <v>3.23</v>
      </c>
      <c r="B120" s="590" t="s">
        <v>170</v>
      </c>
      <c r="C120" s="800"/>
      <c r="D120" s="617"/>
      <c r="E120" s="800"/>
      <c r="F120" s="617"/>
      <c r="G120" s="615"/>
      <c r="H120" s="615"/>
      <c r="I120" s="566"/>
      <c r="J120" s="565"/>
      <c r="K120" s="615">
        <v>0</v>
      </c>
      <c r="L120" s="617">
        <v>0</v>
      </c>
      <c r="M120" s="615"/>
      <c r="N120" s="615"/>
      <c r="O120" s="552">
        <v>1.2</v>
      </c>
      <c r="P120" s="532"/>
      <c r="Q120" s="617"/>
      <c r="R120" s="619">
        <f t="shared" si="25"/>
        <v>0</v>
      </c>
      <c r="S120" s="523">
        <f t="shared" si="10"/>
        <v>0</v>
      </c>
      <c r="T120" s="790"/>
      <c r="U120" s="800"/>
      <c r="V120" s="617"/>
      <c r="W120" s="619"/>
      <c r="X120" s="790">
        <f>State!X120</f>
        <v>1.2</v>
      </c>
      <c r="Y120" s="800"/>
      <c r="Z120" s="617"/>
      <c r="AA120" s="619">
        <f t="shared" si="26"/>
        <v>0</v>
      </c>
      <c r="AB120" s="523">
        <f t="shared" si="11"/>
        <v>0</v>
      </c>
      <c r="AC120" s="615"/>
      <c r="AD120" s="1" t="b">
        <f t="shared" si="8"/>
        <v>1</v>
      </c>
      <c r="AE120" s="1" t="b">
        <f t="shared" si="9"/>
        <v>1</v>
      </c>
    </row>
    <row r="121" spans="1:31" ht="28.5">
      <c r="A121" s="559">
        <f t="shared" si="27"/>
        <v>3.2399999999999998</v>
      </c>
      <c r="B121" s="570" t="s">
        <v>263</v>
      </c>
      <c r="C121" s="800"/>
      <c r="D121" s="617"/>
      <c r="E121" s="800"/>
      <c r="F121" s="617"/>
      <c r="G121" s="615"/>
      <c r="H121" s="615"/>
      <c r="I121" s="566"/>
      <c r="J121" s="565"/>
      <c r="K121" s="615">
        <v>0</v>
      </c>
      <c r="L121" s="617">
        <v>0</v>
      </c>
      <c r="M121" s="615"/>
      <c r="N121" s="615"/>
      <c r="O121" s="790">
        <f>State!O121</f>
        <v>1</v>
      </c>
      <c r="P121" s="800"/>
      <c r="Q121" s="617"/>
      <c r="R121" s="619">
        <f t="shared" si="25"/>
        <v>0</v>
      </c>
      <c r="S121" s="523">
        <f t="shared" si="10"/>
        <v>0</v>
      </c>
      <c r="T121" s="790"/>
      <c r="U121" s="800"/>
      <c r="V121" s="617"/>
      <c r="W121" s="619"/>
      <c r="X121" s="790">
        <f>State!X121</f>
        <v>1</v>
      </c>
      <c r="Y121" s="800"/>
      <c r="Z121" s="617"/>
      <c r="AA121" s="619">
        <f t="shared" si="26"/>
        <v>0</v>
      </c>
      <c r="AB121" s="523">
        <f t="shared" si="11"/>
        <v>0</v>
      </c>
      <c r="AC121" s="615"/>
      <c r="AD121" s="1" t="b">
        <f t="shared" si="8"/>
        <v>1</v>
      </c>
      <c r="AE121" s="1" t="b">
        <f t="shared" si="9"/>
        <v>1</v>
      </c>
    </row>
    <row r="122" spans="1:31" ht="15.75">
      <c r="B122" s="590" t="s">
        <v>172</v>
      </c>
      <c r="C122" s="800"/>
      <c r="D122" s="617"/>
      <c r="E122" s="800"/>
      <c r="F122" s="617"/>
      <c r="G122" s="615"/>
      <c r="H122" s="615"/>
      <c r="I122" s="566"/>
      <c r="J122" s="565"/>
      <c r="K122" s="615">
        <v>0</v>
      </c>
      <c r="L122" s="617">
        <v>0</v>
      </c>
      <c r="M122" s="615"/>
      <c r="N122" s="615"/>
      <c r="O122" s="790">
        <f>State!O122</f>
        <v>0</v>
      </c>
      <c r="P122" s="800"/>
      <c r="Q122" s="617"/>
      <c r="R122" s="619">
        <f t="shared" si="25"/>
        <v>0</v>
      </c>
      <c r="S122" s="523">
        <f t="shared" si="10"/>
        <v>0</v>
      </c>
      <c r="T122" s="790"/>
      <c r="U122" s="800"/>
      <c r="V122" s="617"/>
      <c r="W122" s="619"/>
      <c r="X122" s="790">
        <f>State!X122</f>
        <v>0</v>
      </c>
      <c r="Y122" s="800"/>
      <c r="Z122" s="617"/>
      <c r="AA122" s="619">
        <f t="shared" si="26"/>
        <v>0</v>
      </c>
      <c r="AB122" s="523">
        <f t="shared" si="11"/>
        <v>0</v>
      </c>
      <c r="AC122" s="615"/>
      <c r="AD122" s="1" t="b">
        <f t="shared" si="8"/>
        <v>1</v>
      </c>
      <c r="AE122" s="1" t="b">
        <f t="shared" si="9"/>
        <v>1</v>
      </c>
    </row>
    <row r="123" spans="1:31" ht="15.75">
      <c r="A123" s="559" t="s">
        <v>19</v>
      </c>
      <c r="B123" s="610" t="s">
        <v>213</v>
      </c>
      <c r="C123" s="801"/>
      <c r="D123" s="621"/>
      <c r="E123" s="801"/>
      <c r="F123" s="621"/>
      <c r="G123" s="620"/>
      <c r="H123" s="620"/>
      <c r="I123" s="566"/>
      <c r="J123" s="565"/>
      <c r="K123" s="620">
        <v>0</v>
      </c>
      <c r="L123" s="621">
        <v>0</v>
      </c>
      <c r="M123" s="620"/>
      <c r="N123" s="620"/>
      <c r="O123" s="790">
        <f>State!O123</f>
        <v>3</v>
      </c>
      <c r="P123" s="801"/>
      <c r="Q123" s="621"/>
      <c r="R123" s="619">
        <f t="shared" si="25"/>
        <v>0</v>
      </c>
      <c r="S123" s="523">
        <f t="shared" si="10"/>
        <v>0</v>
      </c>
      <c r="T123" s="790"/>
      <c r="U123" s="801"/>
      <c r="V123" s="621"/>
      <c r="W123" s="619"/>
      <c r="X123" s="790">
        <f>State!X123</f>
        <v>3</v>
      </c>
      <c r="Y123" s="801"/>
      <c r="Z123" s="621"/>
      <c r="AA123" s="619">
        <f t="shared" si="26"/>
        <v>0</v>
      </c>
      <c r="AB123" s="523">
        <f t="shared" si="11"/>
        <v>0</v>
      </c>
      <c r="AC123" s="620"/>
      <c r="AD123" s="1" t="b">
        <f t="shared" si="8"/>
        <v>1</v>
      </c>
      <c r="AE123" s="1" t="b">
        <f t="shared" si="9"/>
        <v>1</v>
      </c>
    </row>
    <row r="124" spans="1:31" ht="28.5">
      <c r="A124" s="559" t="s">
        <v>20</v>
      </c>
      <c r="B124" s="610" t="s">
        <v>227</v>
      </c>
      <c r="C124" s="782"/>
      <c r="D124" s="571"/>
      <c r="E124" s="782"/>
      <c r="F124" s="571"/>
      <c r="G124" s="570"/>
      <c r="H124" s="570"/>
      <c r="I124" s="566"/>
      <c r="J124" s="565"/>
      <c r="K124" s="570">
        <v>0</v>
      </c>
      <c r="L124" s="571">
        <v>0</v>
      </c>
      <c r="M124" s="570"/>
      <c r="N124" s="570"/>
      <c r="O124" s="790">
        <f>State!O124</f>
        <v>3</v>
      </c>
      <c r="P124" s="782"/>
      <c r="Q124" s="571"/>
      <c r="R124" s="619">
        <f t="shared" si="25"/>
        <v>0</v>
      </c>
      <c r="S124" s="523">
        <f t="shared" si="10"/>
        <v>0</v>
      </c>
      <c r="T124" s="790"/>
      <c r="U124" s="782"/>
      <c r="V124" s="571"/>
      <c r="W124" s="619"/>
      <c r="X124" s="790">
        <f>State!X124</f>
        <v>3</v>
      </c>
      <c r="Y124" s="782"/>
      <c r="Z124" s="571"/>
      <c r="AA124" s="619">
        <f t="shared" si="26"/>
        <v>0</v>
      </c>
      <c r="AB124" s="523">
        <f t="shared" si="11"/>
        <v>0</v>
      </c>
      <c r="AC124" s="570"/>
      <c r="AD124" s="1" t="b">
        <f t="shared" si="8"/>
        <v>1</v>
      </c>
      <c r="AE124" s="1" t="b">
        <f t="shared" si="9"/>
        <v>1</v>
      </c>
    </row>
    <row r="125" spans="1:31" ht="28.5">
      <c r="A125" s="559" t="s">
        <v>21</v>
      </c>
      <c r="B125" s="610" t="s">
        <v>228</v>
      </c>
      <c r="C125" s="782"/>
      <c r="D125" s="571"/>
      <c r="E125" s="782"/>
      <c r="F125" s="571"/>
      <c r="G125" s="570"/>
      <c r="H125" s="570"/>
      <c r="I125" s="566"/>
      <c r="J125" s="565"/>
      <c r="K125" s="570">
        <v>0</v>
      </c>
      <c r="L125" s="571">
        <v>0</v>
      </c>
      <c r="M125" s="570"/>
      <c r="N125" s="570"/>
      <c r="O125" s="790">
        <f>State!O125</f>
        <v>9.6000000000000014</v>
      </c>
      <c r="P125" s="782"/>
      <c r="Q125" s="571"/>
      <c r="R125" s="619">
        <f t="shared" si="25"/>
        <v>0</v>
      </c>
      <c r="S125" s="523">
        <f t="shared" si="10"/>
        <v>0</v>
      </c>
      <c r="T125" s="790"/>
      <c r="U125" s="782"/>
      <c r="V125" s="571"/>
      <c r="W125" s="619"/>
      <c r="X125" s="790">
        <f>State!X125</f>
        <v>9.6000000000000014</v>
      </c>
      <c r="Y125" s="782"/>
      <c r="Z125" s="571"/>
      <c r="AA125" s="619">
        <f t="shared" si="26"/>
        <v>0</v>
      </c>
      <c r="AB125" s="523">
        <f t="shared" si="11"/>
        <v>0</v>
      </c>
      <c r="AC125" s="570"/>
      <c r="AD125" s="1" t="b">
        <f t="shared" si="8"/>
        <v>1</v>
      </c>
      <c r="AE125" s="1" t="b">
        <f t="shared" si="9"/>
        <v>1</v>
      </c>
    </row>
    <row r="126" spans="1:31" ht="42.75">
      <c r="A126" s="559" t="s">
        <v>175</v>
      </c>
      <c r="B126" s="610" t="s">
        <v>229</v>
      </c>
      <c r="C126" s="782"/>
      <c r="D126" s="571"/>
      <c r="E126" s="782"/>
      <c r="F126" s="571"/>
      <c r="G126" s="570"/>
      <c r="H126" s="570"/>
      <c r="I126" s="566"/>
      <c r="J126" s="565"/>
      <c r="K126" s="570">
        <v>0</v>
      </c>
      <c r="L126" s="571">
        <v>0</v>
      </c>
      <c r="M126" s="570"/>
      <c r="N126" s="570"/>
      <c r="O126" s="790">
        <f>State!O126</f>
        <v>2.88</v>
      </c>
      <c r="P126" s="782"/>
      <c r="Q126" s="571"/>
      <c r="R126" s="619">
        <f t="shared" si="25"/>
        <v>0</v>
      </c>
      <c r="S126" s="523">
        <f t="shared" si="10"/>
        <v>0</v>
      </c>
      <c r="T126" s="790"/>
      <c r="U126" s="782"/>
      <c r="V126" s="571"/>
      <c r="W126" s="619"/>
      <c r="X126" s="790">
        <f>State!X126</f>
        <v>2.88</v>
      </c>
      <c r="Y126" s="782"/>
      <c r="Z126" s="571"/>
      <c r="AA126" s="619">
        <f t="shared" si="26"/>
        <v>0</v>
      </c>
      <c r="AB126" s="523">
        <f t="shared" si="11"/>
        <v>0</v>
      </c>
      <c r="AC126" s="570"/>
      <c r="AD126" s="1" t="b">
        <f t="shared" si="8"/>
        <v>1</v>
      </c>
      <c r="AE126" s="1" t="b">
        <f t="shared" si="9"/>
        <v>1</v>
      </c>
    </row>
    <row r="127" spans="1:31" ht="28.5">
      <c r="A127" s="559" t="s">
        <v>177</v>
      </c>
      <c r="B127" s="610" t="s">
        <v>214</v>
      </c>
      <c r="C127" s="782"/>
      <c r="D127" s="571"/>
      <c r="E127" s="782"/>
      <c r="F127" s="571"/>
      <c r="G127" s="570"/>
      <c r="H127" s="570"/>
      <c r="I127" s="566"/>
      <c r="J127" s="565"/>
      <c r="K127" s="570">
        <v>0</v>
      </c>
      <c r="L127" s="571">
        <v>0</v>
      </c>
      <c r="M127" s="570"/>
      <c r="N127" s="570"/>
      <c r="O127" s="790">
        <f>State!O127</f>
        <v>1.5</v>
      </c>
      <c r="P127" s="782"/>
      <c r="Q127" s="571"/>
      <c r="R127" s="619">
        <f t="shared" si="25"/>
        <v>0</v>
      </c>
      <c r="S127" s="523">
        <f t="shared" si="10"/>
        <v>0</v>
      </c>
      <c r="T127" s="790"/>
      <c r="U127" s="782"/>
      <c r="V127" s="571"/>
      <c r="W127" s="619"/>
      <c r="X127" s="790">
        <f>State!X127</f>
        <v>1.5</v>
      </c>
      <c r="Y127" s="782"/>
      <c r="Z127" s="571"/>
      <c r="AA127" s="619">
        <f t="shared" si="26"/>
        <v>0</v>
      </c>
      <c r="AB127" s="523">
        <f t="shared" si="11"/>
        <v>0</v>
      </c>
      <c r="AC127" s="570"/>
      <c r="AD127" s="1" t="b">
        <f t="shared" si="8"/>
        <v>1</v>
      </c>
      <c r="AE127" s="1" t="b">
        <f t="shared" si="9"/>
        <v>1</v>
      </c>
    </row>
    <row r="128" spans="1:31" ht="15.75">
      <c r="A128" s="559" t="s">
        <v>179</v>
      </c>
      <c r="B128" s="610" t="s">
        <v>178</v>
      </c>
      <c r="C128" s="782"/>
      <c r="D128" s="571"/>
      <c r="E128" s="782"/>
      <c r="F128" s="571"/>
      <c r="G128" s="570"/>
      <c r="H128" s="570"/>
      <c r="I128" s="566"/>
      <c r="J128" s="565"/>
      <c r="K128" s="570">
        <v>0</v>
      </c>
      <c r="L128" s="571">
        <v>0</v>
      </c>
      <c r="M128" s="570"/>
      <c r="N128" s="570"/>
      <c r="O128" s="790">
        <f>State!O128</f>
        <v>1.2000000000000002</v>
      </c>
      <c r="P128" s="782"/>
      <c r="Q128" s="571"/>
      <c r="R128" s="619">
        <f t="shared" si="25"/>
        <v>0</v>
      </c>
      <c r="S128" s="523">
        <f t="shared" si="10"/>
        <v>0</v>
      </c>
      <c r="T128" s="790"/>
      <c r="U128" s="782"/>
      <c r="V128" s="571"/>
      <c r="W128" s="619"/>
      <c r="X128" s="790">
        <f>State!X128</f>
        <v>1.2000000000000002</v>
      </c>
      <c r="Y128" s="782"/>
      <c r="Z128" s="571"/>
      <c r="AA128" s="619">
        <f t="shared" si="26"/>
        <v>0</v>
      </c>
      <c r="AB128" s="523">
        <f t="shared" si="11"/>
        <v>0</v>
      </c>
      <c r="AC128" s="570"/>
      <c r="AD128" s="1" t="b">
        <f t="shared" si="8"/>
        <v>1</v>
      </c>
      <c r="AE128" s="1" t="b">
        <f t="shared" si="9"/>
        <v>1</v>
      </c>
    </row>
    <row r="129" spans="1:31" ht="28.5">
      <c r="A129" s="559">
        <v>3.25</v>
      </c>
      <c r="B129" s="610" t="s">
        <v>215</v>
      </c>
      <c r="C129" s="782"/>
      <c r="D129" s="571"/>
      <c r="E129" s="782"/>
      <c r="F129" s="571"/>
      <c r="G129" s="570"/>
      <c r="H129" s="570"/>
      <c r="I129" s="566"/>
      <c r="J129" s="565"/>
      <c r="K129" s="570">
        <v>0</v>
      </c>
      <c r="L129" s="571">
        <v>0</v>
      </c>
      <c r="M129" s="570"/>
      <c r="N129" s="570"/>
      <c r="O129" s="790">
        <f>State!O129</f>
        <v>1.2000000000000002</v>
      </c>
      <c r="P129" s="782"/>
      <c r="Q129" s="571"/>
      <c r="R129" s="619">
        <f t="shared" si="25"/>
        <v>0</v>
      </c>
      <c r="S129" s="523">
        <f t="shared" si="10"/>
        <v>0</v>
      </c>
      <c r="T129" s="790"/>
      <c r="U129" s="782"/>
      <c r="V129" s="571"/>
      <c r="W129" s="619"/>
      <c r="X129" s="790">
        <f>State!X129</f>
        <v>1.2000000000000002</v>
      </c>
      <c r="Y129" s="782"/>
      <c r="Z129" s="571"/>
      <c r="AA129" s="619">
        <f t="shared" si="26"/>
        <v>0</v>
      </c>
      <c r="AB129" s="523">
        <f t="shared" si="11"/>
        <v>0</v>
      </c>
      <c r="AC129" s="570"/>
      <c r="AD129" s="1" t="b">
        <f t="shared" si="8"/>
        <v>1</v>
      </c>
      <c r="AE129" s="1" t="b">
        <f t="shared" si="9"/>
        <v>1</v>
      </c>
    </row>
    <row r="130" spans="1:31" ht="28.5">
      <c r="A130" s="559">
        <f t="shared" ref="A130:A138" si="28">+A129+0.01</f>
        <v>3.26</v>
      </c>
      <c r="B130" s="610" t="s">
        <v>230</v>
      </c>
      <c r="C130" s="782"/>
      <c r="D130" s="571"/>
      <c r="E130" s="782"/>
      <c r="F130" s="571"/>
      <c r="G130" s="570"/>
      <c r="H130" s="570"/>
      <c r="I130" s="566"/>
      <c r="J130" s="565"/>
      <c r="K130" s="570">
        <v>0</v>
      </c>
      <c r="L130" s="571">
        <v>0</v>
      </c>
      <c r="M130" s="570"/>
      <c r="N130" s="570"/>
      <c r="O130" s="790">
        <f>State!O130</f>
        <v>1.7999999999999998</v>
      </c>
      <c r="P130" s="782"/>
      <c r="Q130" s="571"/>
      <c r="R130" s="619">
        <f t="shared" si="25"/>
        <v>0</v>
      </c>
      <c r="S130" s="523">
        <f t="shared" si="10"/>
        <v>0</v>
      </c>
      <c r="T130" s="790"/>
      <c r="U130" s="782"/>
      <c r="V130" s="571"/>
      <c r="W130" s="619"/>
      <c r="X130" s="790">
        <f>State!X130</f>
        <v>1.7999999999999998</v>
      </c>
      <c r="Y130" s="782"/>
      <c r="Z130" s="571"/>
      <c r="AA130" s="619">
        <f t="shared" si="26"/>
        <v>0</v>
      </c>
      <c r="AB130" s="523">
        <f t="shared" si="11"/>
        <v>0</v>
      </c>
      <c r="AC130" s="570"/>
      <c r="AD130" s="1" t="b">
        <f t="shared" si="8"/>
        <v>1</v>
      </c>
      <c r="AE130" s="1" t="b">
        <f t="shared" si="9"/>
        <v>1</v>
      </c>
    </row>
    <row r="131" spans="1:31" ht="15.75">
      <c r="A131" s="559">
        <f t="shared" si="28"/>
        <v>3.2699999999999996</v>
      </c>
      <c r="B131" s="587" t="s">
        <v>248</v>
      </c>
      <c r="C131" s="782"/>
      <c r="D131" s="571"/>
      <c r="E131" s="782"/>
      <c r="F131" s="571"/>
      <c r="G131" s="570"/>
      <c r="H131" s="570"/>
      <c r="I131" s="566"/>
      <c r="J131" s="565"/>
      <c r="K131" s="570">
        <v>0</v>
      </c>
      <c r="L131" s="571">
        <v>0</v>
      </c>
      <c r="M131" s="570"/>
      <c r="N131" s="570"/>
      <c r="O131" s="790">
        <f>State!O131</f>
        <v>1</v>
      </c>
      <c r="P131" s="782"/>
      <c r="Q131" s="571"/>
      <c r="R131" s="619">
        <f t="shared" si="25"/>
        <v>0</v>
      </c>
      <c r="S131" s="523">
        <f t="shared" si="10"/>
        <v>0</v>
      </c>
      <c r="T131" s="790"/>
      <c r="U131" s="782"/>
      <c r="V131" s="571"/>
      <c r="W131" s="619"/>
      <c r="X131" s="790">
        <f>State!X131</f>
        <v>1</v>
      </c>
      <c r="Y131" s="782"/>
      <c r="Z131" s="571"/>
      <c r="AA131" s="619">
        <f t="shared" si="26"/>
        <v>0</v>
      </c>
      <c r="AB131" s="523">
        <f t="shared" si="11"/>
        <v>0</v>
      </c>
      <c r="AC131" s="570"/>
      <c r="AD131" s="1" t="b">
        <f t="shared" si="8"/>
        <v>1</v>
      </c>
      <c r="AE131" s="1" t="b">
        <f t="shared" si="9"/>
        <v>1</v>
      </c>
    </row>
    <row r="132" spans="1:31" ht="28.5">
      <c r="A132" s="559">
        <f t="shared" si="28"/>
        <v>3.2799999999999994</v>
      </c>
      <c r="B132" s="587" t="s">
        <v>249</v>
      </c>
      <c r="C132" s="782"/>
      <c r="D132" s="571"/>
      <c r="E132" s="782"/>
      <c r="F132" s="571"/>
      <c r="G132" s="570"/>
      <c r="H132" s="570"/>
      <c r="I132" s="566"/>
      <c r="J132" s="565"/>
      <c r="K132" s="570">
        <v>0</v>
      </c>
      <c r="L132" s="571">
        <v>0</v>
      </c>
      <c r="M132" s="570"/>
      <c r="N132" s="570"/>
      <c r="O132" s="790">
        <f>State!O132</f>
        <v>1</v>
      </c>
      <c r="P132" s="782"/>
      <c r="Q132" s="571"/>
      <c r="R132" s="619">
        <f t="shared" si="25"/>
        <v>0</v>
      </c>
      <c r="S132" s="523">
        <f t="shared" si="10"/>
        <v>0</v>
      </c>
      <c r="T132" s="790"/>
      <c r="U132" s="782"/>
      <c r="V132" s="571"/>
      <c r="W132" s="619"/>
      <c r="X132" s="790">
        <f>State!X132</f>
        <v>1</v>
      </c>
      <c r="Y132" s="782"/>
      <c r="Z132" s="571"/>
      <c r="AA132" s="619">
        <f t="shared" si="26"/>
        <v>0</v>
      </c>
      <c r="AB132" s="523">
        <f t="shared" si="11"/>
        <v>0</v>
      </c>
      <c r="AC132" s="570"/>
      <c r="AD132" s="1" t="b">
        <f t="shared" si="8"/>
        <v>1</v>
      </c>
      <c r="AE132" s="1" t="b">
        <f t="shared" si="9"/>
        <v>1</v>
      </c>
    </row>
    <row r="133" spans="1:31" ht="28.5">
      <c r="A133" s="559">
        <f t="shared" si="28"/>
        <v>3.2899999999999991</v>
      </c>
      <c r="B133" s="587" t="s">
        <v>200</v>
      </c>
      <c r="C133" s="782"/>
      <c r="D133" s="571"/>
      <c r="E133" s="782"/>
      <c r="F133" s="571"/>
      <c r="G133" s="570"/>
      <c r="H133" s="570"/>
      <c r="I133" s="566"/>
      <c r="J133" s="565"/>
      <c r="K133" s="570">
        <v>0</v>
      </c>
      <c r="L133" s="571">
        <v>0</v>
      </c>
      <c r="M133" s="570"/>
      <c r="N133" s="570"/>
      <c r="O133" s="790">
        <f>State!O133</f>
        <v>1.25</v>
      </c>
      <c r="P133" s="782"/>
      <c r="Q133" s="571"/>
      <c r="R133" s="619">
        <f t="shared" si="25"/>
        <v>0</v>
      </c>
      <c r="S133" s="523">
        <f t="shared" si="10"/>
        <v>0</v>
      </c>
      <c r="T133" s="790"/>
      <c r="U133" s="782"/>
      <c r="V133" s="571"/>
      <c r="W133" s="619"/>
      <c r="X133" s="790">
        <f>State!X133</f>
        <v>1.25</v>
      </c>
      <c r="Y133" s="782"/>
      <c r="Z133" s="571"/>
      <c r="AA133" s="619">
        <f t="shared" si="26"/>
        <v>0</v>
      </c>
      <c r="AB133" s="523">
        <f t="shared" si="11"/>
        <v>0</v>
      </c>
      <c r="AC133" s="570"/>
      <c r="AD133" s="1" t="b">
        <f t="shared" si="8"/>
        <v>1</v>
      </c>
      <c r="AE133" s="1" t="b">
        <f t="shared" si="9"/>
        <v>1</v>
      </c>
    </row>
    <row r="134" spans="1:31" ht="15.75">
      <c r="A134" s="559">
        <f t="shared" si="28"/>
        <v>3.2999999999999989</v>
      </c>
      <c r="B134" s="587" t="s">
        <v>250</v>
      </c>
      <c r="C134" s="782"/>
      <c r="D134" s="571"/>
      <c r="E134" s="782"/>
      <c r="F134" s="571"/>
      <c r="G134" s="570"/>
      <c r="H134" s="570"/>
      <c r="I134" s="566"/>
      <c r="J134" s="565"/>
      <c r="K134" s="570">
        <v>0</v>
      </c>
      <c r="L134" s="571">
        <v>0</v>
      </c>
      <c r="M134" s="570"/>
      <c r="N134" s="570"/>
      <c r="O134" s="790">
        <f>State!O134</f>
        <v>0.75</v>
      </c>
      <c r="P134" s="782"/>
      <c r="Q134" s="571"/>
      <c r="R134" s="619">
        <f t="shared" si="25"/>
        <v>0</v>
      </c>
      <c r="S134" s="523">
        <f t="shared" si="10"/>
        <v>0</v>
      </c>
      <c r="T134" s="790"/>
      <c r="U134" s="782"/>
      <c r="V134" s="571"/>
      <c r="W134" s="619"/>
      <c r="X134" s="790">
        <f>State!X134</f>
        <v>0.75</v>
      </c>
      <c r="Y134" s="782"/>
      <c r="Z134" s="571"/>
      <c r="AA134" s="619">
        <f t="shared" si="26"/>
        <v>0</v>
      </c>
      <c r="AB134" s="523">
        <f t="shared" si="11"/>
        <v>0</v>
      </c>
      <c r="AC134" s="570"/>
      <c r="AD134" s="1" t="b">
        <f t="shared" si="8"/>
        <v>1</v>
      </c>
      <c r="AE134" s="1" t="b">
        <f t="shared" si="9"/>
        <v>1</v>
      </c>
    </row>
    <row r="135" spans="1:31" ht="15.75">
      <c r="A135" s="559">
        <f t="shared" si="28"/>
        <v>3.3099999999999987</v>
      </c>
      <c r="B135" s="587" t="s">
        <v>251</v>
      </c>
      <c r="C135" s="782"/>
      <c r="D135" s="571"/>
      <c r="E135" s="782"/>
      <c r="F135" s="571"/>
      <c r="G135" s="570"/>
      <c r="H135" s="570"/>
      <c r="I135" s="566"/>
      <c r="J135" s="565"/>
      <c r="K135" s="570">
        <v>0</v>
      </c>
      <c r="L135" s="571">
        <v>0</v>
      </c>
      <c r="M135" s="570"/>
      <c r="N135" s="570"/>
      <c r="O135" s="790">
        <f>State!O135</f>
        <v>0.75</v>
      </c>
      <c r="P135" s="782"/>
      <c r="Q135" s="571"/>
      <c r="R135" s="619">
        <f t="shared" si="25"/>
        <v>0</v>
      </c>
      <c r="S135" s="523">
        <f t="shared" si="10"/>
        <v>0</v>
      </c>
      <c r="T135" s="790"/>
      <c r="U135" s="782"/>
      <c r="V135" s="571"/>
      <c r="W135" s="619"/>
      <c r="X135" s="790">
        <f>State!X135</f>
        <v>0.75</v>
      </c>
      <c r="Y135" s="782"/>
      <c r="Z135" s="571"/>
      <c r="AA135" s="619">
        <f t="shared" si="26"/>
        <v>0</v>
      </c>
      <c r="AB135" s="523">
        <f t="shared" si="11"/>
        <v>0</v>
      </c>
      <c r="AC135" s="570"/>
      <c r="AD135" s="1" t="b">
        <f t="shared" si="8"/>
        <v>1</v>
      </c>
      <c r="AE135" s="1" t="b">
        <f t="shared" si="9"/>
        <v>1</v>
      </c>
    </row>
    <row r="136" spans="1:31" ht="15.75">
      <c r="A136" s="559">
        <f t="shared" si="28"/>
        <v>3.3199999999999985</v>
      </c>
      <c r="B136" s="587" t="s">
        <v>252</v>
      </c>
      <c r="C136" s="782"/>
      <c r="D136" s="571"/>
      <c r="E136" s="782"/>
      <c r="F136" s="571"/>
      <c r="G136" s="570"/>
      <c r="H136" s="570"/>
      <c r="I136" s="566"/>
      <c r="J136" s="565"/>
      <c r="K136" s="570">
        <v>0</v>
      </c>
      <c r="L136" s="571">
        <v>0</v>
      </c>
      <c r="M136" s="570"/>
      <c r="N136" s="570"/>
      <c r="O136" s="790">
        <f>State!O136</f>
        <v>0.2</v>
      </c>
      <c r="P136" s="782"/>
      <c r="Q136" s="571"/>
      <c r="R136" s="619">
        <f t="shared" si="25"/>
        <v>0</v>
      </c>
      <c r="S136" s="523">
        <f t="shared" si="10"/>
        <v>0</v>
      </c>
      <c r="T136" s="790"/>
      <c r="U136" s="782"/>
      <c r="V136" s="571"/>
      <c r="W136" s="619"/>
      <c r="X136" s="790">
        <f>State!X136</f>
        <v>0.2</v>
      </c>
      <c r="Y136" s="782"/>
      <c r="Z136" s="571"/>
      <c r="AA136" s="619">
        <f t="shared" si="26"/>
        <v>0</v>
      </c>
      <c r="AB136" s="523">
        <f t="shared" si="11"/>
        <v>0</v>
      </c>
      <c r="AC136" s="570"/>
      <c r="AD136" s="1" t="b">
        <f t="shared" ref="AD136:AD199" si="29">+X136*Y136=Z136</f>
        <v>1</v>
      </c>
      <c r="AE136" s="1" t="b">
        <f t="shared" ref="AE136:AE199" si="30">+U136+Z136=AB136</f>
        <v>1</v>
      </c>
    </row>
    <row r="137" spans="1:31" ht="28.5">
      <c r="A137" s="559">
        <f t="shared" si="28"/>
        <v>3.3299999999999983</v>
      </c>
      <c r="B137" s="587" t="s">
        <v>253</v>
      </c>
      <c r="C137" s="782"/>
      <c r="D137" s="571"/>
      <c r="E137" s="782"/>
      <c r="F137" s="571"/>
      <c r="G137" s="570"/>
      <c r="H137" s="570"/>
      <c r="I137" s="566"/>
      <c r="J137" s="565"/>
      <c r="K137" s="570">
        <v>0</v>
      </c>
      <c r="L137" s="571">
        <v>0</v>
      </c>
      <c r="M137" s="570"/>
      <c r="N137" s="570"/>
      <c r="O137" s="790">
        <f>State!O137</f>
        <v>0.2</v>
      </c>
      <c r="P137" s="782"/>
      <c r="Q137" s="571"/>
      <c r="R137" s="619">
        <f t="shared" si="25"/>
        <v>0</v>
      </c>
      <c r="S137" s="523">
        <f t="shared" si="10"/>
        <v>0</v>
      </c>
      <c r="T137" s="790"/>
      <c r="U137" s="782"/>
      <c r="V137" s="571"/>
      <c r="W137" s="619"/>
      <c r="X137" s="790">
        <f>State!X137</f>
        <v>0.2</v>
      </c>
      <c r="Y137" s="782"/>
      <c r="Z137" s="571"/>
      <c r="AA137" s="619">
        <f t="shared" si="26"/>
        <v>0</v>
      </c>
      <c r="AB137" s="523">
        <f t="shared" si="11"/>
        <v>0</v>
      </c>
      <c r="AC137" s="570"/>
      <c r="AD137" s="1" t="b">
        <f t="shared" si="29"/>
        <v>1</v>
      </c>
      <c r="AE137" s="1" t="b">
        <f t="shared" si="30"/>
        <v>1</v>
      </c>
    </row>
    <row r="138" spans="1:31" ht="15.75">
      <c r="A138" s="559">
        <f t="shared" si="28"/>
        <v>3.3399999999999981</v>
      </c>
      <c r="B138" s="587" t="s">
        <v>231</v>
      </c>
      <c r="C138" s="782"/>
      <c r="D138" s="571"/>
      <c r="E138" s="782"/>
      <c r="F138" s="571"/>
      <c r="G138" s="570"/>
      <c r="H138" s="570"/>
      <c r="I138" s="566"/>
      <c r="J138" s="565"/>
      <c r="K138" s="570">
        <v>0</v>
      </c>
      <c r="L138" s="571">
        <v>0</v>
      </c>
      <c r="M138" s="570"/>
      <c r="N138" s="570"/>
      <c r="O138" s="790">
        <f>State!O138</f>
        <v>0</v>
      </c>
      <c r="P138" s="782"/>
      <c r="Q138" s="571"/>
      <c r="R138" s="619">
        <f t="shared" si="25"/>
        <v>0</v>
      </c>
      <c r="S138" s="523">
        <f t="shared" si="10"/>
        <v>0</v>
      </c>
      <c r="T138" s="790"/>
      <c r="U138" s="782"/>
      <c r="V138" s="571"/>
      <c r="W138" s="619"/>
      <c r="X138" s="790">
        <f>State!X138</f>
        <v>0</v>
      </c>
      <c r="Y138" s="782"/>
      <c r="Z138" s="571"/>
      <c r="AA138" s="619">
        <f t="shared" si="26"/>
        <v>0</v>
      </c>
      <c r="AB138" s="523">
        <f t="shared" si="11"/>
        <v>0</v>
      </c>
      <c r="AC138" s="570"/>
      <c r="AD138" s="1" t="b">
        <f t="shared" si="29"/>
        <v>1</v>
      </c>
      <c r="AE138" s="1" t="b">
        <f t="shared" si="30"/>
        <v>1</v>
      </c>
    </row>
    <row r="139" spans="1:31" ht="15.75">
      <c r="A139" s="559">
        <v>3.35</v>
      </c>
      <c r="B139" s="587" t="s">
        <v>254</v>
      </c>
      <c r="C139" s="782"/>
      <c r="D139" s="571"/>
      <c r="E139" s="782"/>
      <c r="F139" s="571"/>
      <c r="G139" s="570"/>
      <c r="H139" s="570"/>
      <c r="I139" s="566"/>
      <c r="J139" s="565"/>
      <c r="K139" s="570">
        <v>0</v>
      </c>
      <c r="L139" s="571">
        <v>0</v>
      </c>
      <c r="M139" s="570"/>
      <c r="N139" s="570"/>
      <c r="O139" s="790">
        <f>State!O139</f>
        <v>0.5</v>
      </c>
      <c r="P139" s="782"/>
      <c r="Q139" s="571"/>
      <c r="R139" s="619">
        <f t="shared" si="25"/>
        <v>0</v>
      </c>
      <c r="S139" s="523">
        <f t="shared" si="10"/>
        <v>0</v>
      </c>
      <c r="T139" s="790"/>
      <c r="U139" s="782"/>
      <c r="V139" s="571"/>
      <c r="W139" s="619"/>
      <c r="X139" s="790">
        <f>State!X139</f>
        <v>0.5</v>
      </c>
      <c r="Y139" s="782"/>
      <c r="Z139" s="571"/>
      <c r="AA139" s="619">
        <f t="shared" si="26"/>
        <v>0</v>
      </c>
      <c r="AB139" s="523">
        <f t="shared" si="11"/>
        <v>0</v>
      </c>
      <c r="AC139" s="570"/>
      <c r="AD139" s="1" t="b">
        <f t="shared" si="29"/>
        <v>1</v>
      </c>
      <c r="AE139" s="1" t="b">
        <f t="shared" si="30"/>
        <v>1</v>
      </c>
    </row>
    <row r="140" spans="1:31" ht="28.5">
      <c r="A140" s="559">
        <v>3.36</v>
      </c>
      <c r="B140" s="587" t="s">
        <v>232</v>
      </c>
      <c r="C140" s="782"/>
      <c r="D140" s="571"/>
      <c r="E140" s="782"/>
      <c r="F140" s="571"/>
      <c r="G140" s="570"/>
      <c r="H140" s="570"/>
      <c r="I140" s="566"/>
      <c r="J140" s="565"/>
      <c r="K140" s="570">
        <v>0</v>
      </c>
      <c r="L140" s="571">
        <v>0</v>
      </c>
      <c r="M140" s="570"/>
      <c r="N140" s="570"/>
      <c r="O140" s="790">
        <f>State!O140</f>
        <v>0.2</v>
      </c>
      <c r="P140" s="782"/>
      <c r="Q140" s="571"/>
      <c r="R140" s="619">
        <f t="shared" si="25"/>
        <v>0</v>
      </c>
      <c r="S140" s="523">
        <f t="shared" si="10"/>
        <v>0</v>
      </c>
      <c r="T140" s="790"/>
      <c r="U140" s="782"/>
      <c r="V140" s="571"/>
      <c r="W140" s="619"/>
      <c r="X140" s="790">
        <f>State!X140</f>
        <v>0.2</v>
      </c>
      <c r="Y140" s="782"/>
      <c r="Z140" s="571"/>
      <c r="AA140" s="619">
        <f t="shared" si="26"/>
        <v>0</v>
      </c>
      <c r="AB140" s="523">
        <f t="shared" si="11"/>
        <v>0</v>
      </c>
      <c r="AC140" s="570"/>
      <c r="AD140" s="1" t="b">
        <f t="shared" si="29"/>
        <v>1</v>
      </c>
      <c r="AE140" s="1" t="b">
        <f t="shared" si="30"/>
        <v>1</v>
      </c>
    </row>
    <row r="141" spans="1:31" ht="15.75">
      <c r="A141" s="928"/>
      <c r="B141" s="961" t="s">
        <v>234</v>
      </c>
      <c r="C141" s="965"/>
      <c r="D141" s="962"/>
      <c r="E141" s="965"/>
      <c r="F141" s="962"/>
      <c r="G141" s="961"/>
      <c r="H141" s="961"/>
      <c r="I141" s="932"/>
      <c r="J141" s="933"/>
      <c r="K141" s="961">
        <v>0</v>
      </c>
      <c r="L141" s="962">
        <v>0</v>
      </c>
      <c r="M141" s="961"/>
      <c r="N141" s="961"/>
      <c r="O141" s="946">
        <f>State!O141</f>
        <v>0</v>
      </c>
      <c r="P141" s="965"/>
      <c r="Q141" s="962"/>
      <c r="R141" s="935">
        <f t="shared" si="10"/>
        <v>0</v>
      </c>
      <c r="S141" s="936">
        <f t="shared" si="10"/>
        <v>0</v>
      </c>
      <c r="T141" s="946"/>
      <c r="U141" s="965"/>
      <c r="V141" s="962"/>
      <c r="W141" s="935"/>
      <c r="X141" s="946">
        <f>State!X141</f>
        <v>0</v>
      </c>
      <c r="Y141" s="965"/>
      <c r="Z141" s="962"/>
      <c r="AA141" s="935">
        <f t="shared" ref="AA141:AA142" si="31">Y141+T141</f>
        <v>0</v>
      </c>
      <c r="AB141" s="936">
        <f t="shared" si="11"/>
        <v>0</v>
      </c>
      <c r="AC141" s="961"/>
      <c r="AD141" s="1" t="b">
        <f t="shared" si="29"/>
        <v>1</v>
      </c>
      <c r="AE141" s="1" t="b">
        <f t="shared" si="30"/>
        <v>1</v>
      </c>
    </row>
    <row r="142" spans="1:31" ht="15.75">
      <c r="A142" s="559"/>
      <c r="B142" s="560" t="s">
        <v>238</v>
      </c>
      <c r="C142" s="691"/>
      <c r="D142" s="561"/>
      <c r="E142" s="691"/>
      <c r="F142" s="561"/>
      <c r="G142" s="560"/>
      <c r="H142" s="560"/>
      <c r="I142" s="566"/>
      <c r="J142" s="565"/>
      <c r="K142" s="560">
        <v>0</v>
      </c>
      <c r="L142" s="561">
        <v>0</v>
      </c>
      <c r="M142" s="560"/>
      <c r="N142" s="560"/>
      <c r="O142" s="790">
        <f>State!O142</f>
        <v>0</v>
      </c>
      <c r="P142" s="691"/>
      <c r="Q142" s="561"/>
      <c r="R142" s="583">
        <f t="shared" si="10"/>
        <v>0</v>
      </c>
      <c r="S142" s="523">
        <f t="shared" si="10"/>
        <v>0</v>
      </c>
      <c r="T142" s="790"/>
      <c r="U142" s="691"/>
      <c r="V142" s="561"/>
      <c r="W142" s="583"/>
      <c r="X142" s="790">
        <f>State!X142</f>
        <v>0</v>
      </c>
      <c r="Y142" s="691"/>
      <c r="Z142" s="561"/>
      <c r="AA142" s="583">
        <f t="shared" si="31"/>
        <v>0</v>
      </c>
      <c r="AB142" s="523">
        <f t="shared" si="11"/>
        <v>0</v>
      </c>
      <c r="AC142" s="560"/>
      <c r="AD142" s="1" t="b">
        <f t="shared" si="29"/>
        <v>1</v>
      </c>
      <c r="AE142" s="1" t="b">
        <f t="shared" si="30"/>
        <v>1</v>
      </c>
    </row>
    <row r="143" spans="1:31">
      <c r="A143" s="983"/>
      <c r="B143" s="984" t="s">
        <v>269</v>
      </c>
      <c r="C143" s="999">
        <f>C110+C142</f>
        <v>0</v>
      </c>
      <c r="D143" s="985">
        <f>D110+D142</f>
        <v>0</v>
      </c>
      <c r="E143" s="999">
        <f>E110+E142</f>
        <v>0</v>
      </c>
      <c r="F143" s="985">
        <f>F110+F142</f>
        <v>0</v>
      </c>
      <c r="G143" s="984"/>
      <c r="H143" s="984"/>
      <c r="I143" s="999"/>
      <c r="J143" s="985"/>
      <c r="K143" s="999">
        <v>0</v>
      </c>
      <c r="L143" s="985">
        <v>0</v>
      </c>
      <c r="M143" s="999">
        <f t="shared" ref="M143:N143" si="32">M110+M142</f>
        <v>0</v>
      </c>
      <c r="N143" s="985">
        <f t="shared" si="32"/>
        <v>0</v>
      </c>
      <c r="O143" s="1000">
        <f>State!O143</f>
        <v>0</v>
      </c>
      <c r="P143" s="999">
        <f t="shared" ref="P143:S143" si="33">P110+P142</f>
        <v>0</v>
      </c>
      <c r="Q143" s="985">
        <f t="shared" si="33"/>
        <v>0</v>
      </c>
      <c r="R143" s="999">
        <f t="shared" si="33"/>
        <v>0</v>
      </c>
      <c r="S143" s="985">
        <f t="shared" si="33"/>
        <v>0</v>
      </c>
      <c r="T143" s="1000"/>
      <c r="U143" s="999"/>
      <c r="V143" s="985"/>
      <c r="W143" s="999"/>
      <c r="X143" s="1000">
        <f>State!X143</f>
        <v>0</v>
      </c>
      <c r="Y143" s="999">
        <f t="shared" ref="Y143:AB143" si="34">Y110+Y142</f>
        <v>0</v>
      </c>
      <c r="Z143" s="985">
        <f t="shared" si="34"/>
        <v>0</v>
      </c>
      <c r="AA143" s="999">
        <f t="shared" si="34"/>
        <v>0</v>
      </c>
      <c r="AB143" s="985">
        <f t="shared" si="34"/>
        <v>0</v>
      </c>
      <c r="AC143" s="984"/>
      <c r="AE143" s="1" t="b">
        <f t="shared" si="30"/>
        <v>1</v>
      </c>
    </row>
    <row r="144" spans="1:31" ht="15.75">
      <c r="A144" s="563">
        <v>4</v>
      </c>
      <c r="B144" s="560" t="s">
        <v>23</v>
      </c>
      <c r="C144" s="691"/>
      <c r="D144" s="561"/>
      <c r="E144" s="691"/>
      <c r="F144" s="561"/>
      <c r="G144" s="560"/>
      <c r="H144" s="560"/>
      <c r="I144" s="566"/>
      <c r="J144" s="565"/>
      <c r="K144" s="560">
        <v>0</v>
      </c>
      <c r="L144" s="561">
        <v>0</v>
      </c>
      <c r="M144" s="560"/>
      <c r="N144" s="560"/>
      <c r="O144" s="790">
        <f>State!O144</f>
        <v>0</v>
      </c>
      <c r="P144" s="691"/>
      <c r="Q144" s="561"/>
      <c r="R144" s="583">
        <f t="shared" si="10"/>
        <v>0</v>
      </c>
      <c r="S144" s="523">
        <f t="shared" si="10"/>
        <v>0</v>
      </c>
      <c r="T144" s="790"/>
      <c r="U144" s="691"/>
      <c r="V144" s="561"/>
      <c r="W144" s="583"/>
      <c r="X144" s="790">
        <f>State!X144</f>
        <v>0</v>
      </c>
      <c r="Y144" s="691"/>
      <c r="Z144" s="561"/>
      <c r="AA144" s="583">
        <f t="shared" ref="AA144" si="35">Y144+T144</f>
        <v>0</v>
      </c>
      <c r="AB144" s="523">
        <f t="shared" ref="AB144:AB192" si="36">Z144+U144</f>
        <v>0</v>
      </c>
      <c r="AC144" s="560"/>
      <c r="AD144" s="1" t="b">
        <f t="shared" si="29"/>
        <v>1</v>
      </c>
      <c r="AE144" s="1" t="b">
        <f t="shared" si="30"/>
        <v>1</v>
      </c>
    </row>
    <row r="145" spans="1:31" ht="15.75">
      <c r="A145" s="559">
        <v>4.01</v>
      </c>
      <c r="B145" s="564" t="s">
        <v>24</v>
      </c>
      <c r="C145" s="566"/>
      <c r="D145" s="565"/>
      <c r="E145" s="566"/>
      <c r="F145" s="565"/>
      <c r="G145" s="564"/>
      <c r="H145" s="564"/>
      <c r="I145" s="566"/>
      <c r="J145" s="565"/>
      <c r="K145" s="564">
        <v>0</v>
      </c>
      <c r="L145" s="565">
        <v>0</v>
      </c>
      <c r="M145" s="564"/>
      <c r="N145" s="564"/>
      <c r="O145" s="790">
        <f>State!O145</f>
        <v>0.03</v>
      </c>
      <c r="P145" s="566"/>
      <c r="Q145" s="565"/>
      <c r="R145" s="619">
        <f t="shared" ref="R145:R146" si="37">P145</f>
        <v>0</v>
      </c>
      <c r="S145" s="523">
        <f t="shared" si="10"/>
        <v>0</v>
      </c>
      <c r="T145" s="790"/>
      <c r="U145" s="566"/>
      <c r="V145" s="565"/>
      <c r="W145" s="619"/>
      <c r="X145" s="790">
        <f>State!X145</f>
        <v>0.03</v>
      </c>
      <c r="Y145" s="566"/>
      <c r="Z145" s="565"/>
      <c r="AA145" s="619">
        <f t="shared" ref="AA145:AA146" si="38">Y145</f>
        <v>0</v>
      </c>
      <c r="AB145" s="523">
        <f t="shared" si="36"/>
        <v>0</v>
      </c>
      <c r="AC145" s="564"/>
      <c r="AD145" s="1" t="b">
        <f t="shared" si="29"/>
        <v>1</v>
      </c>
      <c r="AE145" s="1" t="b">
        <f t="shared" si="30"/>
        <v>1</v>
      </c>
    </row>
    <row r="146" spans="1:31" ht="28.5">
      <c r="A146" s="559">
        <v>4.0199999999999996</v>
      </c>
      <c r="B146" s="564" t="s">
        <v>25</v>
      </c>
      <c r="C146" s="566"/>
      <c r="D146" s="565"/>
      <c r="E146" s="566"/>
      <c r="F146" s="565"/>
      <c r="G146" s="564"/>
      <c r="H146" s="564"/>
      <c r="I146" s="566"/>
      <c r="J146" s="565"/>
      <c r="K146" s="564">
        <v>0</v>
      </c>
      <c r="L146" s="565">
        <v>0</v>
      </c>
      <c r="M146" s="564"/>
      <c r="N146" s="564"/>
      <c r="O146" s="790">
        <f>State!O146</f>
        <v>0.03</v>
      </c>
      <c r="P146" s="566"/>
      <c r="Q146" s="565"/>
      <c r="R146" s="619">
        <f t="shared" si="37"/>
        <v>0</v>
      </c>
      <c r="S146" s="523">
        <f t="shared" ref="R146:S209" si="39">Q146+L146</f>
        <v>0</v>
      </c>
      <c r="T146" s="790"/>
      <c r="U146" s="566"/>
      <c r="V146" s="565"/>
      <c r="W146" s="619"/>
      <c r="X146" s="790">
        <f>State!X146</f>
        <v>0.03</v>
      </c>
      <c r="Y146" s="566"/>
      <c r="Z146" s="565"/>
      <c r="AA146" s="619">
        <f t="shared" si="38"/>
        <v>0</v>
      </c>
      <c r="AB146" s="523">
        <f t="shared" si="36"/>
        <v>0</v>
      </c>
      <c r="AC146" s="564"/>
      <c r="AD146" s="1" t="b">
        <f t="shared" si="29"/>
        <v>1</v>
      </c>
      <c r="AE146" s="1" t="b">
        <f t="shared" si="30"/>
        <v>1</v>
      </c>
    </row>
    <row r="147" spans="1:31" ht="15.75">
      <c r="A147" s="983"/>
      <c r="B147" s="1038" t="s">
        <v>16</v>
      </c>
      <c r="C147" s="1042"/>
      <c r="D147" s="1039"/>
      <c r="E147" s="1042"/>
      <c r="F147" s="1039"/>
      <c r="G147" s="1038"/>
      <c r="H147" s="1038"/>
      <c r="I147" s="987"/>
      <c r="J147" s="988"/>
      <c r="K147" s="1038">
        <v>0</v>
      </c>
      <c r="L147" s="1039">
        <v>0</v>
      </c>
      <c r="M147" s="1038"/>
      <c r="N147" s="1038"/>
      <c r="O147" s="1000">
        <f>State!O147</f>
        <v>0</v>
      </c>
      <c r="P147" s="1042"/>
      <c r="Q147" s="1039"/>
      <c r="R147" s="990">
        <f t="shared" si="39"/>
        <v>0</v>
      </c>
      <c r="S147" s="991">
        <f t="shared" si="39"/>
        <v>0</v>
      </c>
      <c r="T147" s="1000"/>
      <c r="U147" s="1042"/>
      <c r="V147" s="1039"/>
      <c r="W147" s="990"/>
      <c r="X147" s="1000">
        <f>State!X147</f>
        <v>0</v>
      </c>
      <c r="Y147" s="1042"/>
      <c r="Z147" s="1039"/>
      <c r="AA147" s="990">
        <f t="shared" ref="AA147" si="40">Y147+T147</f>
        <v>0</v>
      </c>
      <c r="AB147" s="991">
        <f t="shared" si="36"/>
        <v>0</v>
      </c>
      <c r="AC147" s="1038"/>
      <c r="AD147" s="1" t="b">
        <f t="shared" si="29"/>
        <v>1</v>
      </c>
      <c r="AE147" s="1" t="b">
        <f t="shared" si="30"/>
        <v>1</v>
      </c>
    </row>
    <row r="148" spans="1:31" ht="57">
      <c r="A148" s="563">
        <v>5</v>
      </c>
      <c r="B148" s="560" t="s">
        <v>310</v>
      </c>
      <c r="C148" s="691"/>
      <c r="D148" s="561"/>
      <c r="E148" s="691"/>
      <c r="F148" s="561"/>
      <c r="G148" s="560"/>
      <c r="H148" s="560"/>
      <c r="I148" s="566"/>
      <c r="J148" s="565"/>
      <c r="K148" s="560">
        <v>0</v>
      </c>
      <c r="L148" s="561">
        <v>0</v>
      </c>
      <c r="M148" s="560"/>
      <c r="N148" s="560"/>
      <c r="O148" s="790">
        <f>State!O148</f>
        <v>0</v>
      </c>
      <c r="P148" s="691"/>
      <c r="Q148" s="561"/>
      <c r="R148" s="619">
        <f t="shared" ref="R148" si="41">P148</f>
        <v>0</v>
      </c>
      <c r="S148" s="523">
        <f t="shared" si="39"/>
        <v>0</v>
      </c>
      <c r="T148" s="790"/>
      <c r="U148" s="691"/>
      <c r="V148" s="561"/>
      <c r="W148" s="619"/>
      <c r="X148" s="790">
        <f>State!X148</f>
        <v>0</v>
      </c>
      <c r="Y148" s="691"/>
      <c r="Z148" s="561"/>
      <c r="AA148" s="619">
        <f t="shared" ref="AA148" si="42">Y148</f>
        <v>0</v>
      </c>
      <c r="AB148" s="523">
        <f t="shared" si="36"/>
        <v>0</v>
      </c>
      <c r="AC148" s="560"/>
      <c r="AD148" s="1" t="b">
        <f t="shared" si="29"/>
        <v>1</v>
      </c>
      <c r="AE148" s="1" t="b">
        <f t="shared" si="30"/>
        <v>1</v>
      </c>
    </row>
    <row r="149" spans="1:31" ht="15.75">
      <c r="A149" s="1045"/>
      <c r="B149" s="1046" t="s">
        <v>36</v>
      </c>
      <c r="C149" s="1053"/>
      <c r="D149" s="1047"/>
      <c r="E149" s="1053"/>
      <c r="F149" s="1047"/>
      <c r="G149" s="1046"/>
      <c r="H149" s="1046"/>
      <c r="I149" s="987"/>
      <c r="J149" s="988"/>
      <c r="K149" s="1046">
        <v>0</v>
      </c>
      <c r="L149" s="1047">
        <v>0</v>
      </c>
      <c r="M149" s="1046"/>
      <c r="N149" s="1046"/>
      <c r="O149" s="1000">
        <f>State!O149</f>
        <v>0</v>
      </c>
      <c r="P149" s="1053"/>
      <c r="Q149" s="1047"/>
      <c r="R149" s="990">
        <f t="shared" si="39"/>
        <v>0</v>
      </c>
      <c r="S149" s="991">
        <f t="shared" si="39"/>
        <v>0</v>
      </c>
      <c r="T149" s="1000"/>
      <c r="U149" s="1053"/>
      <c r="V149" s="1047"/>
      <c r="W149" s="990"/>
      <c r="X149" s="1000">
        <f>State!X149</f>
        <v>0</v>
      </c>
      <c r="Y149" s="1053"/>
      <c r="Z149" s="1047"/>
      <c r="AA149" s="990">
        <f t="shared" ref="AA149:AA151" si="43">Y149+T149</f>
        <v>0</v>
      </c>
      <c r="AB149" s="991">
        <f t="shared" si="36"/>
        <v>0</v>
      </c>
      <c r="AC149" s="1046"/>
      <c r="AD149" s="1" t="b">
        <f t="shared" si="29"/>
        <v>1</v>
      </c>
      <c r="AE149" s="1" t="b">
        <f t="shared" si="30"/>
        <v>1</v>
      </c>
    </row>
    <row r="150" spans="1:31" ht="28.5">
      <c r="A150" s="563">
        <f>+A148+1</f>
        <v>6</v>
      </c>
      <c r="B150" s="560" t="s">
        <v>26</v>
      </c>
      <c r="C150" s="691"/>
      <c r="D150" s="561"/>
      <c r="E150" s="691"/>
      <c r="F150" s="561"/>
      <c r="G150" s="560"/>
      <c r="H150" s="560"/>
      <c r="I150" s="566"/>
      <c r="J150" s="565"/>
      <c r="K150" s="560">
        <v>0</v>
      </c>
      <c r="L150" s="561">
        <v>0</v>
      </c>
      <c r="M150" s="560"/>
      <c r="N150" s="560"/>
      <c r="O150" s="790">
        <f>State!O150</f>
        <v>0</v>
      </c>
      <c r="P150" s="691"/>
      <c r="Q150" s="561"/>
      <c r="R150" s="583">
        <f t="shared" si="39"/>
        <v>0</v>
      </c>
      <c r="S150" s="523">
        <f t="shared" si="39"/>
        <v>0</v>
      </c>
      <c r="T150" s="790"/>
      <c r="U150" s="691"/>
      <c r="V150" s="561"/>
      <c r="W150" s="583"/>
      <c r="X150" s="790">
        <f>State!X150</f>
        <v>0</v>
      </c>
      <c r="Y150" s="691"/>
      <c r="Z150" s="561"/>
      <c r="AA150" s="583">
        <f t="shared" si="43"/>
        <v>0</v>
      </c>
      <c r="AB150" s="523">
        <f t="shared" si="36"/>
        <v>0</v>
      </c>
      <c r="AC150" s="560"/>
      <c r="AD150" s="1" t="b">
        <f t="shared" si="29"/>
        <v>1</v>
      </c>
      <c r="AE150" s="1" t="b">
        <f t="shared" si="30"/>
        <v>1</v>
      </c>
    </row>
    <row r="151" spans="1:31" ht="15.75">
      <c r="A151" s="559">
        <v>6.01</v>
      </c>
      <c r="B151" s="596" t="s">
        <v>27</v>
      </c>
      <c r="C151" s="690"/>
      <c r="D151" s="597"/>
      <c r="E151" s="690"/>
      <c r="F151" s="597"/>
      <c r="G151" s="596"/>
      <c r="H151" s="596"/>
      <c r="I151" s="566"/>
      <c r="J151" s="565"/>
      <c r="K151" s="596">
        <v>0</v>
      </c>
      <c r="L151" s="597">
        <v>0</v>
      </c>
      <c r="M151" s="596"/>
      <c r="N151" s="596"/>
      <c r="O151" s="790">
        <f>State!O151</f>
        <v>0</v>
      </c>
      <c r="P151" s="690"/>
      <c r="Q151" s="597"/>
      <c r="R151" s="583">
        <f t="shared" si="39"/>
        <v>0</v>
      </c>
      <c r="S151" s="523">
        <f t="shared" si="39"/>
        <v>0</v>
      </c>
      <c r="T151" s="790"/>
      <c r="U151" s="690"/>
      <c r="V151" s="597"/>
      <c r="W151" s="583"/>
      <c r="X151" s="790">
        <f>State!X151</f>
        <v>0</v>
      </c>
      <c r="Y151" s="690"/>
      <c r="Z151" s="597"/>
      <c r="AA151" s="583">
        <f t="shared" si="43"/>
        <v>0</v>
      </c>
      <c r="AB151" s="523">
        <f t="shared" si="36"/>
        <v>0</v>
      </c>
      <c r="AC151" s="596"/>
      <c r="AD151" s="1" t="b">
        <f t="shared" si="29"/>
        <v>1</v>
      </c>
      <c r="AE151" s="1" t="b">
        <f t="shared" si="30"/>
        <v>1</v>
      </c>
    </row>
    <row r="152" spans="1:31" ht="15.75">
      <c r="A152" s="559"/>
      <c r="B152" s="564" t="s">
        <v>28</v>
      </c>
      <c r="C152" s="566"/>
      <c r="D152" s="565"/>
      <c r="E152" s="566"/>
      <c r="F152" s="565"/>
      <c r="G152" s="564"/>
      <c r="H152" s="564"/>
      <c r="I152" s="566"/>
      <c r="J152" s="565"/>
      <c r="K152" s="564">
        <v>0</v>
      </c>
      <c r="L152" s="565">
        <v>0</v>
      </c>
      <c r="M152" s="564"/>
      <c r="N152" s="564"/>
      <c r="O152" s="790">
        <f>State!O152</f>
        <v>0.02</v>
      </c>
      <c r="P152" s="566"/>
      <c r="Q152" s="565"/>
      <c r="R152" s="619">
        <f t="shared" ref="R152:R155" si="44">P152</f>
        <v>0</v>
      </c>
      <c r="S152" s="523">
        <f t="shared" si="39"/>
        <v>0</v>
      </c>
      <c r="T152" s="790"/>
      <c r="U152" s="566"/>
      <c r="V152" s="565"/>
      <c r="W152" s="619"/>
      <c r="X152" s="790">
        <f>State!X152</f>
        <v>0.02</v>
      </c>
      <c r="Y152" s="566"/>
      <c r="Z152" s="565"/>
      <c r="AA152" s="619">
        <f t="shared" ref="AA152:AA155" si="45">Y152</f>
        <v>0</v>
      </c>
      <c r="AB152" s="523">
        <f t="shared" si="36"/>
        <v>0</v>
      </c>
      <c r="AC152" s="564"/>
      <c r="AD152" s="1" t="b">
        <f t="shared" si="29"/>
        <v>1</v>
      </c>
      <c r="AE152" s="1" t="b">
        <f t="shared" si="30"/>
        <v>1</v>
      </c>
    </row>
    <row r="153" spans="1:31" ht="15.75">
      <c r="A153" s="559"/>
      <c r="B153" s="564" t="s">
        <v>29</v>
      </c>
      <c r="C153" s="566"/>
      <c r="D153" s="565"/>
      <c r="E153" s="566"/>
      <c r="F153" s="565"/>
      <c r="G153" s="564"/>
      <c r="H153" s="564"/>
      <c r="I153" s="566"/>
      <c r="J153" s="565"/>
      <c r="K153" s="564">
        <v>0</v>
      </c>
      <c r="L153" s="565">
        <v>0</v>
      </c>
      <c r="M153" s="564"/>
      <c r="N153" s="564"/>
      <c r="O153" s="790">
        <f>State!O153</f>
        <v>0.15</v>
      </c>
      <c r="P153" s="566"/>
      <c r="Q153" s="565"/>
      <c r="R153" s="619">
        <f t="shared" si="44"/>
        <v>0</v>
      </c>
      <c r="S153" s="523">
        <f t="shared" si="39"/>
        <v>0</v>
      </c>
      <c r="T153" s="790"/>
      <c r="U153" s="566"/>
      <c r="V153" s="565"/>
      <c r="W153" s="619"/>
      <c r="X153" s="790">
        <f>State!X153</f>
        <v>0.15</v>
      </c>
      <c r="Y153" s="566"/>
      <c r="Z153" s="565"/>
      <c r="AA153" s="619">
        <f t="shared" si="45"/>
        <v>0</v>
      </c>
      <c r="AB153" s="523">
        <f t="shared" si="36"/>
        <v>0</v>
      </c>
      <c r="AC153" s="564"/>
      <c r="AD153" s="1" t="b">
        <f t="shared" si="29"/>
        <v>1</v>
      </c>
      <c r="AE153" s="1" t="b">
        <f t="shared" si="30"/>
        <v>1</v>
      </c>
    </row>
    <row r="154" spans="1:31" ht="15.75">
      <c r="A154" s="559"/>
      <c r="B154" s="564" t="s">
        <v>30</v>
      </c>
      <c r="C154" s="566"/>
      <c r="D154" s="565"/>
      <c r="E154" s="566"/>
      <c r="F154" s="565"/>
      <c r="G154" s="564"/>
      <c r="H154" s="564"/>
      <c r="I154" s="566"/>
      <c r="J154" s="565"/>
      <c r="K154" s="564">
        <v>0</v>
      </c>
      <c r="L154" s="565">
        <v>0</v>
      </c>
      <c r="M154" s="564"/>
      <c r="N154" s="564"/>
      <c r="O154" s="790">
        <f>State!O154</f>
        <v>0.1</v>
      </c>
      <c r="P154" s="566"/>
      <c r="Q154" s="565"/>
      <c r="R154" s="619">
        <f t="shared" si="44"/>
        <v>0</v>
      </c>
      <c r="S154" s="523">
        <f t="shared" si="39"/>
        <v>0</v>
      </c>
      <c r="T154" s="790"/>
      <c r="U154" s="566"/>
      <c r="V154" s="565"/>
      <c r="W154" s="619"/>
      <c r="X154" s="790">
        <f>State!X154</f>
        <v>0.1</v>
      </c>
      <c r="Y154" s="566"/>
      <c r="Z154" s="565"/>
      <c r="AA154" s="619">
        <f t="shared" si="45"/>
        <v>0</v>
      </c>
      <c r="AB154" s="523">
        <f t="shared" si="36"/>
        <v>0</v>
      </c>
      <c r="AC154" s="564"/>
      <c r="AD154" s="1" t="b">
        <f t="shared" si="29"/>
        <v>1</v>
      </c>
      <c r="AE154" s="1" t="b">
        <f t="shared" si="30"/>
        <v>1</v>
      </c>
    </row>
    <row r="155" spans="1:31" ht="15.75">
      <c r="A155" s="559"/>
      <c r="B155" s="564" t="s">
        <v>31</v>
      </c>
      <c r="C155" s="566"/>
      <c r="D155" s="565"/>
      <c r="E155" s="566"/>
      <c r="F155" s="565"/>
      <c r="G155" s="564"/>
      <c r="H155" s="564"/>
      <c r="I155" s="566"/>
      <c r="J155" s="565"/>
      <c r="K155" s="564">
        <v>0</v>
      </c>
      <c r="L155" s="565">
        <v>0</v>
      </c>
      <c r="M155" s="564"/>
      <c r="N155" s="564"/>
      <c r="O155" s="790">
        <f>State!O155</f>
        <v>0.05</v>
      </c>
      <c r="P155" s="566"/>
      <c r="Q155" s="565"/>
      <c r="R155" s="619">
        <f t="shared" si="44"/>
        <v>0</v>
      </c>
      <c r="S155" s="523">
        <f t="shared" si="39"/>
        <v>0</v>
      </c>
      <c r="T155" s="790"/>
      <c r="U155" s="566"/>
      <c r="V155" s="565"/>
      <c r="W155" s="619"/>
      <c r="X155" s="790">
        <f>State!X155</f>
        <v>0.05</v>
      </c>
      <c r="Y155" s="566"/>
      <c r="Z155" s="565"/>
      <c r="AA155" s="619">
        <f t="shared" si="45"/>
        <v>0</v>
      </c>
      <c r="AB155" s="523">
        <f t="shared" si="36"/>
        <v>0</v>
      </c>
      <c r="AC155" s="564"/>
      <c r="AD155" s="1" t="b">
        <f t="shared" si="29"/>
        <v>1</v>
      </c>
      <c r="AE155" s="1" t="b">
        <f t="shared" si="30"/>
        <v>1</v>
      </c>
    </row>
    <row r="156" spans="1:31" ht="15.75">
      <c r="A156" s="928"/>
      <c r="B156" s="961" t="s">
        <v>16</v>
      </c>
      <c r="C156" s="965"/>
      <c r="D156" s="962"/>
      <c r="E156" s="965"/>
      <c r="F156" s="962"/>
      <c r="G156" s="961"/>
      <c r="H156" s="961"/>
      <c r="I156" s="932"/>
      <c r="J156" s="933"/>
      <c r="K156" s="961">
        <v>0</v>
      </c>
      <c r="L156" s="962">
        <v>0</v>
      </c>
      <c r="M156" s="961"/>
      <c r="N156" s="961"/>
      <c r="O156" s="946">
        <f>State!O156</f>
        <v>0</v>
      </c>
      <c r="P156" s="965"/>
      <c r="Q156" s="962"/>
      <c r="R156" s="1063">
        <f t="shared" si="39"/>
        <v>0</v>
      </c>
      <c r="S156" s="1064">
        <f t="shared" si="39"/>
        <v>0</v>
      </c>
      <c r="T156" s="946"/>
      <c r="U156" s="965"/>
      <c r="V156" s="962"/>
      <c r="W156" s="1063"/>
      <c r="X156" s="946">
        <f>State!X156</f>
        <v>0</v>
      </c>
      <c r="Y156" s="965"/>
      <c r="Z156" s="962"/>
      <c r="AA156" s="1063">
        <f t="shared" ref="AA156:AA157" si="46">Y156+T156</f>
        <v>0</v>
      </c>
      <c r="AB156" s="1064">
        <f t="shared" si="36"/>
        <v>0</v>
      </c>
      <c r="AC156" s="961"/>
      <c r="AD156" s="1" t="b">
        <f t="shared" si="29"/>
        <v>1</v>
      </c>
      <c r="AE156" s="1" t="b">
        <f t="shared" si="30"/>
        <v>1</v>
      </c>
    </row>
    <row r="157" spans="1:31" ht="15.75">
      <c r="A157" s="559">
        <f>+A151+0.01</f>
        <v>6.02</v>
      </c>
      <c r="B157" s="560" t="s">
        <v>32</v>
      </c>
      <c r="C157" s="627"/>
      <c r="D157" s="614"/>
      <c r="E157" s="627"/>
      <c r="F157" s="614"/>
      <c r="G157" s="613"/>
      <c r="H157" s="613"/>
      <c r="I157" s="566"/>
      <c r="J157" s="565"/>
      <c r="K157" s="613">
        <v>0</v>
      </c>
      <c r="L157" s="614">
        <v>0</v>
      </c>
      <c r="M157" s="613"/>
      <c r="N157" s="613"/>
      <c r="O157" s="790">
        <f>State!O157</f>
        <v>0</v>
      </c>
      <c r="P157" s="627"/>
      <c r="Q157" s="614"/>
      <c r="R157" s="583">
        <f t="shared" si="39"/>
        <v>0</v>
      </c>
      <c r="S157" s="523">
        <f t="shared" si="39"/>
        <v>0</v>
      </c>
      <c r="T157" s="790"/>
      <c r="U157" s="627"/>
      <c r="V157" s="614"/>
      <c r="W157" s="583"/>
      <c r="X157" s="790">
        <f>State!X157</f>
        <v>0</v>
      </c>
      <c r="Y157" s="627"/>
      <c r="Z157" s="614"/>
      <c r="AA157" s="583">
        <f t="shared" si="46"/>
        <v>0</v>
      </c>
      <c r="AB157" s="523">
        <f t="shared" si="36"/>
        <v>0</v>
      </c>
      <c r="AC157" s="560"/>
      <c r="AD157" s="1" t="b">
        <f t="shared" si="29"/>
        <v>1</v>
      </c>
      <c r="AE157" s="1" t="b">
        <f t="shared" si="30"/>
        <v>1</v>
      </c>
    </row>
    <row r="158" spans="1:31" ht="15.75">
      <c r="A158" s="559"/>
      <c r="B158" s="564" t="s">
        <v>28</v>
      </c>
      <c r="C158" s="626"/>
      <c r="D158" s="624"/>
      <c r="E158" s="626"/>
      <c r="F158" s="624"/>
      <c r="G158" s="623"/>
      <c r="H158" s="623"/>
      <c r="I158" s="566"/>
      <c r="J158" s="565"/>
      <c r="K158" s="623">
        <v>0</v>
      </c>
      <c r="L158" s="624">
        <v>0</v>
      </c>
      <c r="M158" s="623"/>
      <c r="N158" s="623"/>
      <c r="O158" s="790">
        <f>State!O158</f>
        <v>0.2</v>
      </c>
      <c r="P158" s="626"/>
      <c r="Q158" s="624"/>
      <c r="R158" s="619">
        <f t="shared" ref="R158:R161" si="47">P158</f>
        <v>0</v>
      </c>
      <c r="S158" s="523">
        <f t="shared" si="39"/>
        <v>0</v>
      </c>
      <c r="T158" s="790"/>
      <c r="U158" s="626"/>
      <c r="V158" s="624"/>
      <c r="W158" s="619"/>
      <c r="X158" s="790">
        <f>State!X158</f>
        <v>0.2</v>
      </c>
      <c r="Y158" s="626"/>
      <c r="Z158" s="624"/>
      <c r="AA158" s="619">
        <f t="shared" ref="AA158:AA161" si="48">Y158</f>
        <v>0</v>
      </c>
      <c r="AB158" s="523">
        <f t="shared" si="36"/>
        <v>0</v>
      </c>
      <c r="AC158" s="564"/>
      <c r="AD158" s="1" t="b">
        <f t="shared" si="29"/>
        <v>1</v>
      </c>
      <c r="AE158" s="1" t="b">
        <f t="shared" si="30"/>
        <v>1</v>
      </c>
    </row>
    <row r="159" spans="1:31" ht="15.75">
      <c r="A159" s="559"/>
      <c r="B159" s="564" t="s">
        <v>29</v>
      </c>
      <c r="C159" s="626"/>
      <c r="D159" s="624"/>
      <c r="E159" s="626"/>
      <c r="F159" s="624"/>
      <c r="G159" s="623"/>
      <c r="H159" s="623"/>
      <c r="I159" s="566"/>
      <c r="J159" s="565"/>
      <c r="K159" s="623">
        <v>0</v>
      </c>
      <c r="L159" s="624">
        <v>0</v>
      </c>
      <c r="M159" s="623"/>
      <c r="N159" s="623"/>
      <c r="O159" s="790">
        <f>State!O159</f>
        <v>0.15</v>
      </c>
      <c r="P159" s="626"/>
      <c r="Q159" s="624"/>
      <c r="R159" s="619">
        <f t="shared" si="47"/>
        <v>0</v>
      </c>
      <c r="S159" s="523">
        <f t="shared" si="39"/>
        <v>0</v>
      </c>
      <c r="T159" s="790"/>
      <c r="U159" s="626"/>
      <c r="V159" s="624"/>
      <c r="W159" s="619"/>
      <c r="X159" s="790">
        <f>State!X159</f>
        <v>0.15</v>
      </c>
      <c r="Y159" s="626"/>
      <c r="Z159" s="624"/>
      <c r="AA159" s="619">
        <f t="shared" si="48"/>
        <v>0</v>
      </c>
      <c r="AB159" s="523">
        <f t="shared" si="36"/>
        <v>0</v>
      </c>
      <c r="AC159" s="564"/>
      <c r="AD159" s="1" t="b">
        <f t="shared" si="29"/>
        <v>1</v>
      </c>
      <c r="AE159" s="1" t="b">
        <f t="shared" si="30"/>
        <v>1</v>
      </c>
    </row>
    <row r="160" spans="1:31" ht="15.75">
      <c r="A160" s="559"/>
      <c r="B160" s="564" t="s">
        <v>30</v>
      </c>
      <c r="C160" s="626"/>
      <c r="D160" s="624"/>
      <c r="E160" s="626"/>
      <c r="F160" s="624"/>
      <c r="G160" s="623"/>
      <c r="H160" s="623"/>
      <c r="I160" s="566"/>
      <c r="J160" s="565"/>
      <c r="K160" s="623">
        <v>0</v>
      </c>
      <c r="L160" s="624">
        <v>0</v>
      </c>
      <c r="M160" s="623"/>
      <c r="N160" s="623"/>
      <c r="O160" s="790">
        <f>State!O160</f>
        <v>0.1</v>
      </c>
      <c r="P160" s="626"/>
      <c r="Q160" s="624"/>
      <c r="R160" s="619">
        <f t="shared" si="47"/>
        <v>0</v>
      </c>
      <c r="S160" s="523">
        <f t="shared" si="39"/>
        <v>0</v>
      </c>
      <c r="T160" s="790"/>
      <c r="U160" s="626"/>
      <c r="V160" s="624"/>
      <c r="W160" s="619"/>
      <c r="X160" s="790">
        <f>State!X160</f>
        <v>0.1</v>
      </c>
      <c r="Y160" s="626"/>
      <c r="Z160" s="624"/>
      <c r="AA160" s="619">
        <f t="shared" si="48"/>
        <v>0</v>
      </c>
      <c r="AB160" s="523">
        <f t="shared" si="36"/>
        <v>0</v>
      </c>
      <c r="AC160" s="564"/>
      <c r="AD160" s="1" t="b">
        <f t="shared" si="29"/>
        <v>1</v>
      </c>
      <c r="AE160" s="1" t="b">
        <f t="shared" si="30"/>
        <v>1</v>
      </c>
    </row>
    <row r="161" spans="1:31" ht="15.75">
      <c r="A161" s="559"/>
      <c r="B161" s="564" t="s">
        <v>31</v>
      </c>
      <c r="C161" s="626"/>
      <c r="D161" s="624"/>
      <c r="E161" s="626"/>
      <c r="F161" s="624"/>
      <c r="G161" s="623"/>
      <c r="H161" s="623"/>
      <c r="I161" s="566"/>
      <c r="J161" s="565"/>
      <c r="K161" s="623"/>
      <c r="L161" s="624"/>
      <c r="M161" s="623"/>
      <c r="N161" s="623"/>
      <c r="O161" s="790">
        <f>State!O161</f>
        <v>0.05</v>
      </c>
      <c r="P161" s="626"/>
      <c r="Q161" s="624"/>
      <c r="R161" s="619">
        <f t="shared" si="47"/>
        <v>0</v>
      </c>
      <c r="S161" s="523">
        <f t="shared" si="39"/>
        <v>0</v>
      </c>
      <c r="T161" s="790"/>
      <c r="U161" s="626"/>
      <c r="V161" s="624"/>
      <c r="W161" s="619"/>
      <c r="X161" s="790">
        <f>State!X161</f>
        <v>0.05</v>
      </c>
      <c r="Y161" s="626"/>
      <c r="Z161" s="624"/>
      <c r="AA161" s="619">
        <f t="shared" si="48"/>
        <v>0</v>
      </c>
      <c r="AB161" s="523">
        <f t="shared" si="36"/>
        <v>0</v>
      </c>
      <c r="AC161" s="564"/>
      <c r="AD161" s="1" t="b">
        <f t="shared" si="29"/>
        <v>1</v>
      </c>
      <c r="AE161" s="1" t="b">
        <f t="shared" si="30"/>
        <v>1</v>
      </c>
    </row>
    <row r="162" spans="1:31" ht="15.75">
      <c r="A162" s="928"/>
      <c r="B162" s="961" t="s">
        <v>16</v>
      </c>
      <c r="C162" s="965"/>
      <c r="D162" s="962"/>
      <c r="E162" s="965"/>
      <c r="F162" s="962"/>
      <c r="G162" s="961"/>
      <c r="H162" s="961"/>
      <c r="I162" s="932"/>
      <c r="J162" s="933"/>
      <c r="K162" s="961"/>
      <c r="L162" s="962"/>
      <c r="M162" s="961"/>
      <c r="N162" s="961"/>
      <c r="O162" s="946">
        <f>State!O162</f>
        <v>0</v>
      </c>
      <c r="P162" s="965"/>
      <c r="Q162" s="962"/>
      <c r="R162" s="935">
        <f t="shared" si="39"/>
        <v>0</v>
      </c>
      <c r="S162" s="936">
        <f t="shared" si="39"/>
        <v>0</v>
      </c>
      <c r="T162" s="946"/>
      <c r="U162" s="965"/>
      <c r="V162" s="962"/>
      <c r="W162" s="935"/>
      <c r="X162" s="946">
        <f>State!X162</f>
        <v>0</v>
      </c>
      <c r="Y162" s="965"/>
      <c r="Z162" s="962"/>
      <c r="AA162" s="935">
        <f t="shared" ref="AA162:AA163" si="49">Y162+T162</f>
        <v>0</v>
      </c>
      <c r="AB162" s="936">
        <f t="shared" si="36"/>
        <v>0</v>
      </c>
      <c r="AC162" s="961"/>
      <c r="AD162" s="1" t="b">
        <f t="shared" si="29"/>
        <v>1</v>
      </c>
      <c r="AE162" s="1" t="b">
        <f t="shared" si="30"/>
        <v>1</v>
      </c>
    </row>
    <row r="163" spans="1:31" ht="15.75">
      <c r="A163" s="559">
        <v>6.03</v>
      </c>
      <c r="B163" s="560" t="s">
        <v>33</v>
      </c>
      <c r="C163" s="627"/>
      <c r="D163" s="614"/>
      <c r="E163" s="627"/>
      <c r="F163" s="614"/>
      <c r="G163" s="613"/>
      <c r="H163" s="613"/>
      <c r="I163" s="566"/>
      <c r="J163" s="565"/>
      <c r="K163" s="613"/>
      <c r="L163" s="614"/>
      <c r="M163" s="613"/>
      <c r="N163" s="613"/>
      <c r="O163" s="790">
        <f>State!O163</f>
        <v>0</v>
      </c>
      <c r="P163" s="627"/>
      <c r="Q163" s="614"/>
      <c r="R163" s="583">
        <f t="shared" si="39"/>
        <v>0</v>
      </c>
      <c r="S163" s="523">
        <f t="shared" si="39"/>
        <v>0</v>
      </c>
      <c r="T163" s="790"/>
      <c r="U163" s="627"/>
      <c r="V163" s="614"/>
      <c r="W163" s="583"/>
      <c r="X163" s="790">
        <f>State!X163</f>
        <v>0</v>
      </c>
      <c r="Y163" s="627"/>
      <c r="Z163" s="614"/>
      <c r="AA163" s="583">
        <f t="shared" si="49"/>
        <v>0</v>
      </c>
      <c r="AB163" s="523">
        <f t="shared" si="36"/>
        <v>0</v>
      </c>
      <c r="AC163" s="560"/>
      <c r="AD163" s="1" t="b">
        <f t="shared" si="29"/>
        <v>1</v>
      </c>
      <c r="AE163" s="1" t="b">
        <f t="shared" si="30"/>
        <v>1</v>
      </c>
    </row>
    <row r="164" spans="1:31" ht="15.75">
      <c r="A164" s="559"/>
      <c r="B164" s="564" t="s">
        <v>28</v>
      </c>
      <c r="C164" s="626">
        <v>151</v>
      </c>
      <c r="D164" s="624">
        <v>1.51</v>
      </c>
      <c r="E164" s="626">
        <v>151</v>
      </c>
      <c r="F164" s="624">
        <v>1.51</v>
      </c>
      <c r="G164" s="625">
        <f>C164/E164</f>
        <v>1</v>
      </c>
      <c r="H164" s="625">
        <f>D164/F164</f>
        <v>1</v>
      </c>
      <c r="I164" s="566"/>
      <c r="J164" s="565"/>
      <c r="K164" s="623"/>
      <c r="L164" s="624"/>
      <c r="M164" s="623"/>
      <c r="N164" s="623"/>
      <c r="O164" s="790">
        <f>State!O164</f>
        <v>0.01</v>
      </c>
      <c r="P164" s="626">
        <v>62</v>
      </c>
      <c r="Q164" s="624">
        <f>O164*P164</f>
        <v>0.62</v>
      </c>
      <c r="R164" s="619">
        <f t="shared" ref="R164:R167" si="50">P164</f>
        <v>62</v>
      </c>
      <c r="S164" s="523">
        <f t="shared" si="39"/>
        <v>0.62</v>
      </c>
      <c r="T164" s="790"/>
      <c r="U164" s="626"/>
      <c r="V164" s="624"/>
      <c r="W164" s="619"/>
      <c r="X164" s="790">
        <f>O164</f>
        <v>0.01</v>
      </c>
      <c r="Y164" s="626">
        <v>62</v>
      </c>
      <c r="Z164" s="624">
        <f>X164*Y164</f>
        <v>0.62</v>
      </c>
      <c r="AA164" s="619">
        <f t="shared" ref="AA164:AA167" si="51">Y164</f>
        <v>62</v>
      </c>
      <c r="AB164" s="523">
        <f t="shared" si="36"/>
        <v>0.62</v>
      </c>
      <c r="AC164" s="564"/>
      <c r="AD164" s="1" t="b">
        <f t="shared" si="29"/>
        <v>1</v>
      </c>
      <c r="AE164" s="1" t="b">
        <f t="shared" si="30"/>
        <v>1</v>
      </c>
    </row>
    <row r="165" spans="1:31" ht="15.75">
      <c r="A165" s="559"/>
      <c r="B165" s="564" t="s">
        <v>29</v>
      </c>
      <c r="C165" s="626"/>
      <c r="D165" s="624"/>
      <c r="E165" s="626"/>
      <c r="F165" s="624"/>
      <c r="G165" s="625"/>
      <c r="H165" s="625"/>
      <c r="I165" s="566"/>
      <c r="J165" s="565"/>
      <c r="K165" s="623"/>
      <c r="L165" s="624"/>
      <c r="M165" s="623"/>
      <c r="N165" s="623"/>
      <c r="O165" s="790">
        <f>State!O165</f>
        <v>4.4999999999999998E-2</v>
      </c>
      <c r="P165" s="626"/>
      <c r="Q165" s="624"/>
      <c r="R165" s="619">
        <f t="shared" si="50"/>
        <v>0</v>
      </c>
      <c r="S165" s="523">
        <f t="shared" si="39"/>
        <v>0</v>
      </c>
      <c r="T165" s="790"/>
      <c r="U165" s="626"/>
      <c r="V165" s="624"/>
      <c r="W165" s="619"/>
      <c r="X165" s="790">
        <f>State!X165</f>
        <v>4.4999999999999998E-2</v>
      </c>
      <c r="Y165" s="626"/>
      <c r="Z165" s="624"/>
      <c r="AA165" s="619">
        <f t="shared" si="51"/>
        <v>0</v>
      </c>
      <c r="AB165" s="523">
        <f t="shared" si="36"/>
        <v>0</v>
      </c>
      <c r="AC165" s="564"/>
      <c r="AD165" s="1" t="b">
        <f t="shared" si="29"/>
        <v>1</v>
      </c>
      <c r="AE165" s="1" t="b">
        <f t="shared" si="30"/>
        <v>1</v>
      </c>
    </row>
    <row r="166" spans="1:31" ht="15.75">
      <c r="A166" s="559"/>
      <c r="B166" s="564" t="s">
        <v>30</v>
      </c>
      <c r="C166" s="626"/>
      <c r="D166" s="624"/>
      <c r="E166" s="626"/>
      <c r="F166" s="624"/>
      <c r="G166" s="625"/>
      <c r="H166" s="625"/>
      <c r="I166" s="566"/>
      <c r="J166" s="565"/>
      <c r="K166" s="623"/>
      <c r="L166" s="624"/>
      <c r="M166" s="623"/>
      <c r="N166" s="623"/>
      <c r="O166" s="790">
        <f>State!O166</f>
        <v>0.03</v>
      </c>
      <c r="P166" s="626"/>
      <c r="Q166" s="624"/>
      <c r="R166" s="619">
        <f t="shared" si="50"/>
        <v>0</v>
      </c>
      <c r="S166" s="523">
        <f t="shared" si="39"/>
        <v>0</v>
      </c>
      <c r="T166" s="790"/>
      <c r="U166" s="626"/>
      <c r="V166" s="624"/>
      <c r="W166" s="619"/>
      <c r="X166" s="790">
        <f>State!X166</f>
        <v>0.03</v>
      </c>
      <c r="Y166" s="626"/>
      <c r="Z166" s="624"/>
      <c r="AA166" s="619">
        <f t="shared" si="51"/>
        <v>0</v>
      </c>
      <c r="AB166" s="523">
        <f t="shared" si="36"/>
        <v>0</v>
      </c>
      <c r="AC166" s="564"/>
      <c r="AD166" s="1" t="b">
        <f t="shared" si="29"/>
        <v>1</v>
      </c>
      <c r="AE166" s="1" t="b">
        <f t="shared" si="30"/>
        <v>1</v>
      </c>
    </row>
    <row r="167" spans="1:31" ht="15.75">
      <c r="A167" s="559"/>
      <c r="B167" s="564" t="s">
        <v>31</v>
      </c>
      <c r="C167" s="626"/>
      <c r="D167" s="624"/>
      <c r="E167" s="626"/>
      <c r="F167" s="624"/>
      <c r="G167" s="625"/>
      <c r="H167" s="625"/>
      <c r="I167" s="566"/>
      <c r="J167" s="565"/>
      <c r="K167" s="623"/>
      <c r="L167" s="624"/>
      <c r="M167" s="623"/>
      <c r="N167" s="623"/>
      <c r="O167" s="790">
        <f>State!O167</f>
        <v>1.4999999999999999E-2</v>
      </c>
      <c r="P167" s="626"/>
      <c r="Q167" s="624"/>
      <c r="R167" s="619">
        <f t="shared" si="50"/>
        <v>0</v>
      </c>
      <c r="S167" s="523">
        <f t="shared" si="39"/>
        <v>0</v>
      </c>
      <c r="T167" s="790"/>
      <c r="U167" s="626"/>
      <c r="V167" s="624"/>
      <c r="W167" s="619"/>
      <c r="X167" s="790">
        <f>State!X167</f>
        <v>1.4999999999999999E-2</v>
      </c>
      <c r="Y167" s="626"/>
      <c r="Z167" s="624"/>
      <c r="AA167" s="619">
        <f t="shared" si="51"/>
        <v>0</v>
      </c>
      <c r="AB167" s="523">
        <f t="shared" si="36"/>
        <v>0</v>
      </c>
      <c r="AC167" s="564"/>
      <c r="AD167" s="1" t="b">
        <f t="shared" si="29"/>
        <v>1</v>
      </c>
      <c r="AE167" s="1" t="b">
        <f t="shared" si="30"/>
        <v>1</v>
      </c>
    </row>
    <row r="168" spans="1:31" ht="15.75">
      <c r="A168" s="928"/>
      <c r="B168" s="961" t="s">
        <v>16</v>
      </c>
      <c r="C168" s="965">
        <f>SUM(C164:C167)</f>
        <v>151</v>
      </c>
      <c r="D168" s="965">
        <f t="shared" ref="D168:F168" si="52">SUM(D164:D167)</f>
        <v>1.51</v>
      </c>
      <c r="E168" s="965">
        <f t="shared" si="52"/>
        <v>151</v>
      </c>
      <c r="F168" s="965">
        <f t="shared" si="52"/>
        <v>1.51</v>
      </c>
      <c r="G168" s="1067">
        <f t="shared" ref="G168:H212" si="53">C168/E168</f>
        <v>1</v>
      </c>
      <c r="H168" s="1067">
        <f t="shared" si="53"/>
        <v>1</v>
      </c>
      <c r="I168" s="965"/>
      <c r="J168" s="962"/>
      <c r="K168" s="961"/>
      <c r="L168" s="962"/>
      <c r="M168" s="961"/>
      <c r="N168" s="961"/>
      <c r="O168" s="946">
        <f>State!O168</f>
        <v>0</v>
      </c>
      <c r="P168" s="965">
        <f>SUM(P164:P167)</f>
        <v>62</v>
      </c>
      <c r="Q168" s="965">
        <f t="shared" ref="Q168:S168" si="54">SUM(Q164:Q167)</f>
        <v>0.62</v>
      </c>
      <c r="R168" s="965">
        <f t="shared" si="54"/>
        <v>62</v>
      </c>
      <c r="S168" s="965">
        <f t="shared" si="54"/>
        <v>0.62</v>
      </c>
      <c r="T168" s="965">
        <f t="shared" ref="T168" si="55">SUM(T164:T167)</f>
        <v>0</v>
      </c>
      <c r="U168" s="965">
        <f t="shared" ref="U168" si="56">SUM(U164:U167)</f>
        <v>0</v>
      </c>
      <c r="V168" s="965">
        <f t="shared" ref="V168" si="57">SUM(V164:V167)</f>
        <v>0</v>
      </c>
      <c r="W168" s="935"/>
      <c r="X168" s="946">
        <f>State!X168</f>
        <v>0</v>
      </c>
      <c r="Y168" s="965">
        <f t="shared" ref="Y168" si="58">SUM(Y164:Y167)</f>
        <v>62</v>
      </c>
      <c r="Z168" s="965">
        <f t="shared" ref="Z168" si="59">SUM(Z164:Z167)</f>
        <v>0.62</v>
      </c>
      <c r="AA168" s="965">
        <f t="shared" ref="AA168" si="60">SUM(AA164:AA167)</f>
        <v>62</v>
      </c>
      <c r="AB168" s="965">
        <f t="shared" ref="AB168" si="61">SUM(AB164:AB167)</f>
        <v>0.62</v>
      </c>
      <c r="AC168" s="961"/>
      <c r="AE168" s="1" t="b">
        <f t="shared" si="30"/>
        <v>1</v>
      </c>
    </row>
    <row r="169" spans="1:31" ht="28.5">
      <c r="A169" s="559">
        <v>6.04</v>
      </c>
      <c r="B169" s="560" t="s">
        <v>34</v>
      </c>
      <c r="C169" s="691"/>
      <c r="D169" s="561"/>
      <c r="E169" s="627"/>
      <c r="F169" s="614"/>
      <c r="G169" s="625"/>
      <c r="H169" s="625"/>
      <c r="I169" s="566"/>
      <c r="J169" s="565"/>
      <c r="K169" s="560"/>
      <c r="L169" s="561"/>
      <c r="M169" s="560"/>
      <c r="N169" s="560"/>
      <c r="O169" s="790">
        <f>State!O169</f>
        <v>0</v>
      </c>
      <c r="P169" s="691"/>
      <c r="Q169" s="561"/>
      <c r="R169" s="583">
        <f t="shared" si="39"/>
        <v>0</v>
      </c>
      <c r="S169" s="523">
        <f t="shared" si="39"/>
        <v>0</v>
      </c>
      <c r="T169" s="790"/>
      <c r="U169" s="691"/>
      <c r="V169" s="561"/>
      <c r="W169" s="583"/>
      <c r="X169" s="790">
        <f>State!X169</f>
        <v>0</v>
      </c>
      <c r="Y169" s="691"/>
      <c r="Z169" s="561"/>
      <c r="AA169" s="583">
        <f t="shared" ref="AA169" si="62">Y169+T169</f>
        <v>0</v>
      </c>
      <c r="AB169" s="523">
        <f t="shared" si="36"/>
        <v>0</v>
      </c>
      <c r="AC169" s="560"/>
      <c r="AD169" s="1" t="b">
        <f t="shared" si="29"/>
        <v>1</v>
      </c>
      <c r="AE169" s="1" t="b">
        <f t="shared" si="30"/>
        <v>1</v>
      </c>
    </row>
    <row r="170" spans="1:31" ht="15.75">
      <c r="A170" s="559"/>
      <c r="B170" s="564" t="s">
        <v>28</v>
      </c>
      <c r="C170" s="566"/>
      <c r="D170" s="565"/>
      <c r="E170" s="626"/>
      <c r="F170" s="624"/>
      <c r="G170" s="625"/>
      <c r="H170" s="625"/>
      <c r="I170" s="566"/>
      <c r="J170" s="565"/>
      <c r="K170" s="564"/>
      <c r="L170" s="565"/>
      <c r="M170" s="564"/>
      <c r="N170" s="564"/>
      <c r="O170" s="790">
        <f>State!O170</f>
        <v>0.06</v>
      </c>
      <c r="P170" s="566"/>
      <c r="Q170" s="565"/>
      <c r="R170" s="619">
        <f t="shared" ref="R170:R173" si="63">P170</f>
        <v>0</v>
      </c>
      <c r="S170" s="523">
        <f t="shared" si="39"/>
        <v>0</v>
      </c>
      <c r="T170" s="790"/>
      <c r="U170" s="566"/>
      <c r="V170" s="565"/>
      <c r="W170" s="619"/>
      <c r="X170" s="790">
        <f>State!X170</f>
        <v>0.06</v>
      </c>
      <c r="Y170" s="566"/>
      <c r="Z170" s="565"/>
      <c r="AA170" s="619">
        <f t="shared" ref="AA170:AA173" si="64">Y170</f>
        <v>0</v>
      </c>
      <c r="AB170" s="523">
        <f t="shared" si="36"/>
        <v>0</v>
      </c>
      <c r="AC170" s="564"/>
      <c r="AD170" s="1" t="b">
        <f t="shared" si="29"/>
        <v>1</v>
      </c>
      <c r="AE170" s="1" t="b">
        <f t="shared" si="30"/>
        <v>1</v>
      </c>
    </row>
    <row r="171" spans="1:31" ht="15.75">
      <c r="A171" s="559"/>
      <c r="B171" s="564" t="s">
        <v>29</v>
      </c>
      <c r="C171" s="566"/>
      <c r="D171" s="565"/>
      <c r="E171" s="626"/>
      <c r="F171" s="624"/>
      <c r="G171" s="625"/>
      <c r="H171" s="625"/>
      <c r="I171" s="566"/>
      <c r="J171" s="565"/>
      <c r="K171" s="564"/>
      <c r="L171" s="565"/>
      <c r="M171" s="564"/>
      <c r="N171" s="564"/>
      <c r="O171" s="790">
        <f>State!O171</f>
        <v>4.4999999999999998E-2</v>
      </c>
      <c r="P171" s="566"/>
      <c r="Q171" s="565"/>
      <c r="R171" s="619">
        <f t="shared" si="63"/>
        <v>0</v>
      </c>
      <c r="S171" s="523">
        <f t="shared" si="39"/>
        <v>0</v>
      </c>
      <c r="T171" s="790"/>
      <c r="U171" s="566"/>
      <c r="V171" s="565"/>
      <c r="W171" s="619"/>
      <c r="X171" s="790">
        <f>State!X171</f>
        <v>4.4999999999999998E-2</v>
      </c>
      <c r="Y171" s="566"/>
      <c r="Z171" s="565"/>
      <c r="AA171" s="619">
        <f t="shared" si="64"/>
        <v>0</v>
      </c>
      <c r="AB171" s="523">
        <f t="shared" si="36"/>
        <v>0</v>
      </c>
      <c r="AC171" s="564"/>
      <c r="AD171" s="1" t="b">
        <f t="shared" si="29"/>
        <v>1</v>
      </c>
      <c r="AE171" s="1" t="b">
        <f t="shared" si="30"/>
        <v>1</v>
      </c>
    </row>
    <row r="172" spans="1:31" ht="15.75">
      <c r="A172" s="559"/>
      <c r="B172" s="564" t="s">
        <v>30</v>
      </c>
      <c r="C172" s="566"/>
      <c r="D172" s="565"/>
      <c r="E172" s="626"/>
      <c r="F172" s="624"/>
      <c r="G172" s="625"/>
      <c r="H172" s="625"/>
      <c r="I172" s="566"/>
      <c r="J172" s="565"/>
      <c r="K172" s="564"/>
      <c r="L172" s="565"/>
      <c r="M172" s="564"/>
      <c r="N172" s="564"/>
      <c r="O172" s="790">
        <f>State!O172</f>
        <v>0.03</v>
      </c>
      <c r="P172" s="566"/>
      <c r="Q172" s="565"/>
      <c r="R172" s="619">
        <f t="shared" si="63"/>
        <v>0</v>
      </c>
      <c r="S172" s="523">
        <f t="shared" si="39"/>
        <v>0</v>
      </c>
      <c r="T172" s="790"/>
      <c r="U172" s="566"/>
      <c r="V172" s="565"/>
      <c r="W172" s="619"/>
      <c r="X172" s="790">
        <f>State!X172</f>
        <v>0.03</v>
      </c>
      <c r="Y172" s="566"/>
      <c r="Z172" s="565"/>
      <c r="AA172" s="619">
        <f t="shared" si="64"/>
        <v>0</v>
      </c>
      <c r="AB172" s="523">
        <f t="shared" si="36"/>
        <v>0</v>
      </c>
      <c r="AC172" s="564"/>
      <c r="AD172" s="1" t="b">
        <f t="shared" si="29"/>
        <v>1</v>
      </c>
      <c r="AE172" s="1" t="b">
        <f t="shared" si="30"/>
        <v>1</v>
      </c>
    </row>
    <row r="173" spans="1:31" ht="15.75">
      <c r="A173" s="559"/>
      <c r="B173" s="564" t="s">
        <v>31</v>
      </c>
      <c r="C173" s="566"/>
      <c r="D173" s="565"/>
      <c r="E173" s="626"/>
      <c r="F173" s="624"/>
      <c r="G173" s="625"/>
      <c r="H173" s="625"/>
      <c r="I173" s="566"/>
      <c r="J173" s="565"/>
      <c r="K173" s="564"/>
      <c r="L173" s="565"/>
      <c r="M173" s="564"/>
      <c r="N173" s="564"/>
      <c r="O173" s="790">
        <f>State!O173</f>
        <v>1.4999999999999999E-2</v>
      </c>
      <c r="P173" s="566"/>
      <c r="Q173" s="565"/>
      <c r="R173" s="619">
        <f t="shared" si="63"/>
        <v>0</v>
      </c>
      <c r="S173" s="523">
        <f t="shared" si="39"/>
        <v>0</v>
      </c>
      <c r="T173" s="790"/>
      <c r="U173" s="566"/>
      <c r="V173" s="565"/>
      <c r="W173" s="619"/>
      <c r="X173" s="790">
        <f>State!X173</f>
        <v>1.4999999999999999E-2</v>
      </c>
      <c r="Y173" s="566"/>
      <c r="Z173" s="565"/>
      <c r="AA173" s="619">
        <f t="shared" si="64"/>
        <v>0</v>
      </c>
      <c r="AB173" s="523">
        <f t="shared" si="36"/>
        <v>0</v>
      </c>
      <c r="AC173" s="564"/>
      <c r="AD173" s="1" t="b">
        <f t="shared" si="29"/>
        <v>1</v>
      </c>
      <c r="AE173" s="1" t="b">
        <f t="shared" si="30"/>
        <v>1</v>
      </c>
    </row>
    <row r="174" spans="1:31" ht="15.75">
      <c r="A174" s="928"/>
      <c r="B174" s="961" t="s">
        <v>16</v>
      </c>
      <c r="C174" s="965"/>
      <c r="D174" s="962"/>
      <c r="E174" s="965"/>
      <c r="F174" s="962"/>
      <c r="G174" s="1067"/>
      <c r="H174" s="1067"/>
      <c r="I174" s="932"/>
      <c r="J174" s="933"/>
      <c r="K174" s="961"/>
      <c r="L174" s="962"/>
      <c r="M174" s="961"/>
      <c r="N174" s="961"/>
      <c r="O174" s="946">
        <f>State!O174</f>
        <v>0</v>
      </c>
      <c r="P174" s="965"/>
      <c r="Q174" s="962"/>
      <c r="R174" s="935">
        <f t="shared" si="39"/>
        <v>0</v>
      </c>
      <c r="S174" s="936">
        <f t="shared" si="39"/>
        <v>0</v>
      </c>
      <c r="T174" s="946"/>
      <c r="U174" s="965"/>
      <c r="V174" s="962"/>
      <c r="W174" s="935"/>
      <c r="X174" s="946">
        <f>State!X174</f>
        <v>0</v>
      </c>
      <c r="Y174" s="965"/>
      <c r="Z174" s="962"/>
      <c r="AA174" s="935">
        <f t="shared" ref="AA174:AA175" si="65">Y174+T174</f>
        <v>0</v>
      </c>
      <c r="AB174" s="936">
        <f t="shared" si="36"/>
        <v>0</v>
      </c>
      <c r="AC174" s="961"/>
      <c r="AD174" s="1" t="b">
        <f t="shared" si="29"/>
        <v>1</v>
      </c>
      <c r="AE174" s="1" t="b">
        <f t="shared" si="30"/>
        <v>1</v>
      </c>
    </row>
    <row r="175" spans="1:31" ht="15.75">
      <c r="A175" s="559">
        <v>6.05</v>
      </c>
      <c r="B175" s="560" t="s">
        <v>35</v>
      </c>
      <c r="C175" s="691"/>
      <c r="D175" s="561"/>
      <c r="E175" s="627"/>
      <c r="F175" s="614"/>
      <c r="G175" s="625"/>
      <c r="H175" s="625"/>
      <c r="I175" s="566"/>
      <c r="J175" s="565"/>
      <c r="K175" s="560"/>
      <c r="L175" s="561"/>
      <c r="M175" s="560"/>
      <c r="N175" s="560"/>
      <c r="O175" s="790">
        <f>State!O175</f>
        <v>0</v>
      </c>
      <c r="P175" s="691"/>
      <c r="Q175" s="561"/>
      <c r="R175" s="583">
        <f t="shared" si="39"/>
        <v>0</v>
      </c>
      <c r="S175" s="523">
        <f t="shared" si="39"/>
        <v>0</v>
      </c>
      <c r="T175" s="790"/>
      <c r="U175" s="691"/>
      <c r="V175" s="561"/>
      <c r="W175" s="583"/>
      <c r="X175" s="790">
        <f>State!X175</f>
        <v>0</v>
      </c>
      <c r="Y175" s="691"/>
      <c r="Z175" s="561"/>
      <c r="AA175" s="583">
        <f t="shared" si="65"/>
        <v>0</v>
      </c>
      <c r="AB175" s="523">
        <f t="shared" si="36"/>
        <v>0</v>
      </c>
      <c r="AC175" s="560"/>
      <c r="AD175" s="1" t="b">
        <f t="shared" si="29"/>
        <v>1</v>
      </c>
      <c r="AE175" s="1" t="b">
        <f t="shared" si="30"/>
        <v>1</v>
      </c>
    </row>
    <row r="176" spans="1:31" ht="15.75">
      <c r="A176" s="559"/>
      <c r="B176" s="564" t="s">
        <v>28</v>
      </c>
      <c r="C176" s="566"/>
      <c r="D176" s="565"/>
      <c r="E176" s="626"/>
      <c r="F176" s="624"/>
      <c r="G176" s="625"/>
      <c r="H176" s="625"/>
      <c r="I176" s="566"/>
      <c r="J176" s="565"/>
      <c r="K176" s="564"/>
      <c r="L176" s="565"/>
      <c r="M176" s="564"/>
      <c r="N176" s="564"/>
      <c r="O176" s="790">
        <f>State!O176</f>
        <v>0.06</v>
      </c>
      <c r="P176" s="566"/>
      <c r="Q176" s="565"/>
      <c r="R176" s="619">
        <f t="shared" ref="R176:R179" si="66">P176</f>
        <v>0</v>
      </c>
      <c r="S176" s="523">
        <f t="shared" si="39"/>
        <v>0</v>
      </c>
      <c r="T176" s="790"/>
      <c r="U176" s="566"/>
      <c r="V176" s="565"/>
      <c r="W176" s="619"/>
      <c r="X176" s="790">
        <f>State!X176</f>
        <v>0.06</v>
      </c>
      <c r="Y176" s="566"/>
      <c r="Z176" s="565"/>
      <c r="AA176" s="619">
        <f t="shared" ref="AA176:AA179" si="67">Y176</f>
        <v>0</v>
      </c>
      <c r="AB176" s="523">
        <f t="shared" si="36"/>
        <v>0</v>
      </c>
      <c r="AC176" s="564"/>
      <c r="AD176" s="1" t="b">
        <f t="shared" si="29"/>
        <v>1</v>
      </c>
      <c r="AE176" s="1" t="b">
        <f t="shared" si="30"/>
        <v>1</v>
      </c>
    </row>
    <row r="177" spans="1:31" ht="15.75">
      <c r="A177" s="559"/>
      <c r="B177" s="564" t="s">
        <v>29</v>
      </c>
      <c r="C177" s="566"/>
      <c r="D177" s="565"/>
      <c r="E177" s="626"/>
      <c r="F177" s="624"/>
      <c r="G177" s="625"/>
      <c r="H177" s="625"/>
      <c r="I177" s="566"/>
      <c r="J177" s="565"/>
      <c r="K177" s="564"/>
      <c r="L177" s="565"/>
      <c r="M177" s="564"/>
      <c r="N177" s="564"/>
      <c r="O177" s="790">
        <f>State!O177</f>
        <v>4.4999999999999998E-2</v>
      </c>
      <c r="P177" s="566"/>
      <c r="Q177" s="565"/>
      <c r="R177" s="619">
        <f t="shared" si="66"/>
        <v>0</v>
      </c>
      <c r="S177" s="523">
        <f t="shared" si="39"/>
        <v>0</v>
      </c>
      <c r="T177" s="790"/>
      <c r="U177" s="566"/>
      <c r="V177" s="565"/>
      <c r="W177" s="619"/>
      <c r="X177" s="790">
        <f>State!X177</f>
        <v>4.4999999999999998E-2</v>
      </c>
      <c r="Y177" s="566"/>
      <c r="Z177" s="565"/>
      <c r="AA177" s="619">
        <f t="shared" si="67"/>
        <v>0</v>
      </c>
      <c r="AB177" s="523">
        <f t="shared" si="36"/>
        <v>0</v>
      </c>
      <c r="AC177" s="564"/>
      <c r="AD177" s="1" t="b">
        <f t="shared" si="29"/>
        <v>1</v>
      </c>
      <c r="AE177" s="1" t="b">
        <f t="shared" si="30"/>
        <v>1</v>
      </c>
    </row>
    <row r="178" spans="1:31" ht="15.75">
      <c r="A178" s="559"/>
      <c r="B178" s="564" t="s">
        <v>30</v>
      </c>
      <c r="C178" s="566"/>
      <c r="D178" s="565"/>
      <c r="E178" s="626"/>
      <c r="F178" s="624"/>
      <c r="G178" s="625"/>
      <c r="H178" s="625"/>
      <c r="I178" s="566"/>
      <c r="J178" s="565"/>
      <c r="K178" s="564"/>
      <c r="L178" s="565"/>
      <c r="M178" s="564"/>
      <c r="N178" s="564"/>
      <c r="O178" s="790">
        <f>State!O178</f>
        <v>0.03</v>
      </c>
      <c r="P178" s="566"/>
      <c r="Q178" s="565"/>
      <c r="R178" s="619">
        <f t="shared" si="66"/>
        <v>0</v>
      </c>
      <c r="S178" s="523">
        <f t="shared" si="39"/>
        <v>0</v>
      </c>
      <c r="T178" s="790"/>
      <c r="U178" s="566"/>
      <c r="V178" s="565"/>
      <c r="W178" s="619"/>
      <c r="X178" s="790">
        <f>State!X178</f>
        <v>0.03</v>
      </c>
      <c r="Y178" s="566"/>
      <c r="Z178" s="565"/>
      <c r="AA178" s="619">
        <f t="shared" si="67"/>
        <v>0</v>
      </c>
      <c r="AB178" s="523">
        <f t="shared" si="36"/>
        <v>0</v>
      </c>
      <c r="AC178" s="564"/>
      <c r="AD178" s="1" t="b">
        <f t="shared" si="29"/>
        <v>1</v>
      </c>
      <c r="AE178" s="1" t="b">
        <f t="shared" si="30"/>
        <v>1</v>
      </c>
    </row>
    <row r="179" spans="1:31" ht="15.75">
      <c r="A179" s="559"/>
      <c r="B179" s="564" t="s">
        <v>31</v>
      </c>
      <c r="C179" s="566"/>
      <c r="D179" s="565"/>
      <c r="E179" s="626"/>
      <c r="F179" s="624"/>
      <c r="G179" s="625"/>
      <c r="H179" s="625"/>
      <c r="I179" s="566"/>
      <c r="J179" s="565"/>
      <c r="K179" s="564"/>
      <c r="L179" s="565"/>
      <c r="M179" s="564"/>
      <c r="N179" s="564"/>
      <c r="O179" s="790">
        <f>State!O179</f>
        <v>1.4999999999999999E-2</v>
      </c>
      <c r="P179" s="566"/>
      <c r="Q179" s="565"/>
      <c r="R179" s="619">
        <f t="shared" si="66"/>
        <v>0</v>
      </c>
      <c r="S179" s="523">
        <f t="shared" si="39"/>
        <v>0</v>
      </c>
      <c r="T179" s="790"/>
      <c r="U179" s="566"/>
      <c r="V179" s="565"/>
      <c r="W179" s="619"/>
      <c r="X179" s="790">
        <f>State!X179</f>
        <v>1.4999999999999999E-2</v>
      </c>
      <c r="Y179" s="566"/>
      <c r="Z179" s="565"/>
      <c r="AA179" s="619">
        <f t="shared" si="67"/>
        <v>0</v>
      </c>
      <c r="AB179" s="523">
        <f t="shared" si="36"/>
        <v>0</v>
      </c>
      <c r="AC179" s="564"/>
      <c r="AD179" s="1" t="b">
        <f t="shared" si="29"/>
        <v>1</v>
      </c>
      <c r="AE179" s="1" t="b">
        <f t="shared" si="30"/>
        <v>1</v>
      </c>
    </row>
    <row r="180" spans="1:31" ht="15.75">
      <c r="A180" s="928"/>
      <c r="B180" s="961" t="s">
        <v>36</v>
      </c>
      <c r="C180" s="965"/>
      <c r="D180" s="962"/>
      <c r="E180" s="965"/>
      <c r="F180" s="962"/>
      <c r="G180" s="1067"/>
      <c r="H180" s="1067"/>
      <c r="I180" s="932"/>
      <c r="J180" s="933"/>
      <c r="K180" s="961"/>
      <c r="L180" s="962"/>
      <c r="M180" s="961"/>
      <c r="N180" s="961"/>
      <c r="O180" s="946">
        <f>State!O180</f>
        <v>0</v>
      </c>
      <c r="P180" s="965"/>
      <c r="Q180" s="962"/>
      <c r="R180" s="935">
        <f t="shared" si="39"/>
        <v>0</v>
      </c>
      <c r="S180" s="936">
        <f t="shared" si="39"/>
        <v>0</v>
      </c>
      <c r="T180" s="946"/>
      <c r="U180" s="965"/>
      <c r="V180" s="962"/>
      <c r="W180" s="935"/>
      <c r="X180" s="946">
        <f>State!X180</f>
        <v>0</v>
      </c>
      <c r="Y180" s="965"/>
      <c r="Z180" s="962"/>
      <c r="AA180" s="935">
        <f t="shared" ref="AA180:AA181" si="68">Y180+T180</f>
        <v>0</v>
      </c>
      <c r="AB180" s="936">
        <f t="shared" si="36"/>
        <v>0</v>
      </c>
      <c r="AC180" s="961"/>
      <c r="AD180" s="1" t="b">
        <f t="shared" si="29"/>
        <v>1</v>
      </c>
      <c r="AE180" s="1" t="b">
        <f t="shared" si="30"/>
        <v>1</v>
      </c>
    </row>
    <row r="181" spans="1:31" ht="15.75">
      <c r="A181" s="559">
        <v>6.06</v>
      </c>
      <c r="B181" s="560" t="s">
        <v>37</v>
      </c>
      <c r="C181" s="691"/>
      <c r="D181" s="561"/>
      <c r="E181" s="627"/>
      <c r="F181" s="614"/>
      <c r="G181" s="625"/>
      <c r="H181" s="625"/>
      <c r="I181" s="566"/>
      <c r="J181" s="565"/>
      <c r="K181" s="560"/>
      <c r="L181" s="561"/>
      <c r="M181" s="560"/>
      <c r="N181" s="560"/>
      <c r="O181" s="790">
        <f>State!O181</f>
        <v>0</v>
      </c>
      <c r="P181" s="691"/>
      <c r="Q181" s="561"/>
      <c r="R181" s="583">
        <f t="shared" si="39"/>
        <v>0</v>
      </c>
      <c r="S181" s="523">
        <f t="shared" si="39"/>
        <v>0</v>
      </c>
      <c r="T181" s="790"/>
      <c r="U181" s="691"/>
      <c r="V181" s="561"/>
      <c r="W181" s="583"/>
      <c r="X181" s="790">
        <f>State!X181</f>
        <v>0</v>
      </c>
      <c r="Y181" s="691"/>
      <c r="Z181" s="561"/>
      <c r="AA181" s="583">
        <f t="shared" si="68"/>
        <v>0</v>
      </c>
      <c r="AB181" s="523">
        <f t="shared" si="36"/>
        <v>0</v>
      </c>
      <c r="AC181" s="560"/>
      <c r="AD181" s="1" t="b">
        <f t="shared" si="29"/>
        <v>1</v>
      </c>
      <c r="AE181" s="1" t="b">
        <f t="shared" si="30"/>
        <v>1</v>
      </c>
    </row>
    <row r="182" spans="1:31" ht="15.75">
      <c r="A182" s="559"/>
      <c r="B182" s="564" t="s">
        <v>28</v>
      </c>
      <c r="C182" s="566"/>
      <c r="D182" s="565"/>
      <c r="E182" s="626"/>
      <c r="F182" s="624"/>
      <c r="G182" s="625"/>
      <c r="H182" s="625"/>
      <c r="I182" s="566"/>
      <c r="J182" s="565"/>
      <c r="K182" s="564"/>
      <c r="L182" s="565"/>
      <c r="M182" s="564"/>
      <c r="N182" s="564"/>
      <c r="O182" s="790">
        <f>State!O182</f>
        <v>0.2</v>
      </c>
      <c r="P182" s="566"/>
      <c r="Q182" s="565"/>
      <c r="R182" s="619">
        <f t="shared" ref="R182:R185" si="69">P182</f>
        <v>0</v>
      </c>
      <c r="S182" s="523">
        <f t="shared" si="39"/>
        <v>0</v>
      </c>
      <c r="T182" s="790"/>
      <c r="U182" s="566"/>
      <c r="V182" s="565"/>
      <c r="W182" s="619"/>
      <c r="X182" s="790">
        <f>State!X182</f>
        <v>0.2</v>
      </c>
      <c r="Y182" s="566"/>
      <c r="Z182" s="565"/>
      <c r="AA182" s="619">
        <f t="shared" ref="AA182:AA185" si="70">Y182</f>
        <v>0</v>
      </c>
      <c r="AB182" s="523">
        <f t="shared" si="36"/>
        <v>0</v>
      </c>
      <c r="AC182" s="564"/>
      <c r="AD182" s="1" t="b">
        <f t="shared" si="29"/>
        <v>1</v>
      </c>
      <c r="AE182" s="1" t="b">
        <f t="shared" si="30"/>
        <v>1</v>
      </c>
    </row>
    <row r="183" spans="1:31" ht="15.75">
      <c r="A183" s="559"/>
      <c r="B183" s="564" t="s">
        <v>29</v>
      </c>
      <c r="C183" s="566"/>
      <c r="D183" s="565"/>
      <c r="E183" s="626"/>
      <c r="F183" s="624"/>
      <c r="G183" s="625"/>
      <c r="H183" s="625"/>
      <c r="I183" s="566"/>
      <c r="J183" s="565"/>
      <c r="K183" s="564"/>
      <c r="L183" s="565"/>
      <c r="M183" s="564"/>
      <c r="N183" s="564"/>
      <c r="O183" s="790">
        <f>State!O183</f>
        <v>0.15</v>
      </c>
      <c r="P183" s="566"/>
      <c r="Q183" s="565"/>
      <c r="R183" s="619">
        <f t="shared" si="69"/>
        <v>0</v>
      </c>
      <c r="S183" s="523">
        <f t="shared" si="39"/>
        <v>0</v>
      </c>
      <c r="T183" s="790"/>
      <c r="U183" s="566"/>
      <c r="V183" s="565"/>
      <c r="W183" s="619"/>
      <c r="X183" s="790">
        <f>State!X183</f>
        <v>0.15</v>
      </c>
      <c r="Y183" s="566"/>
      <c r="Z183" s="565"/>
      <c r="AA183" s="619">
        <f t="shared" si="70"/>
        <v>0</v>
      </c>
      <c r="AB183" s="523">
        <f t="shared" si="36"/>
        <v>0</v>
      </c>
      <c r="AC183" s="564"/>
      <c r="AD183" s="1" t="b">
        <f t="shared" si="29"/>
        <v>1</v>
      </c>
      <c r="AE183" s="1" t="b">
        <f t="shared" si="30"/>
        <v>1</v>
      </c>
    </row>
    <row r="184" spans="1:31" ht="15.75">
      <c r="A184" s="559"/>
      <c r="B184" s="564" t="s">
        <v>30</v>
      </c>
      <c r="C184" s="566"/>
      <c r="D184" s="565"/>
      <c r="E184" s="626"/>
      <c r="F184" s="624"/>
      <c r="G184" s="625"/>
      <c r="H184" s="625"/>
      <c r="I184" s="566"/>
      <c r="J184" s="565"/>
      <c r="K184" s="564"/>
      <c r="L184" s="565"/>
      <c r="M184" s="564"/>
      <c r="N184" s="564"/>
      <c r="O184" s="790">
        <f>State!O184</f>
        <v>0.1</v>
      </c>
      <c r="P184" s="566"/>
      <c r="Q184" s="565"/>
      <c r="R184" s="619">
        <f t="shared" si="69"/>
        <v>0</v>
      </c>
      <c r="S184" s="523">
        <f t="shared" si="39"/>
        <v>0</v>
      </c>
      <c r="T184" s="790"/>
      <c r="U184" s="566"/>
      <c r="V184" s="565"/>
      <c r="W184" s="619"/>
      <c r="X184" s="790">
        <f>State!X184</f>
        <v>0.1</v>
      </c>
      <c r="Y184" s="566"/>
      <c r="Z184" s="565"/>
      <c r="AA184" s="619">
        <f t="shared" si="70"/>
        <v>0</v>
      </c>
      <c r="AB184" s="523">
        <f t="shared" si="36"/>
        <v>0</v>
      </c>
      <c r="AC184" s="564"/>
      <c r="AD184" s="1" t="b">
        <f t="shared" si="29"/>
        <v>1</v>
      </c>
      <c r="AE184" s="1" t="b">
        <f t="shared" si="30"/>
        <v>1</v>
      </c>
    </row>
    <row r="185" spans="1:31" ht="15.75">
      <c r="A185" s="559"/>
      <c r="B185" s="564" t="s">
        <v>31</v>
      </c>
      <c r="C185" s="566"/>
      <c r="D185" s="565"/>
      <c r="E185" s="626"/>
      <c r="F185" s="624"/>
      <c r="G185" s="625"/>
      <c r="H185" s="625"/>
      <c r="I185" s="566"/>
      <c r="J185" s="565"/>
      <c r="K185" s="564"/>
      <c r="L185" s="565"/>
      <c r="M185" s="564"/>
      <c r="N185" s="564"/>
      <c r="O185" s="790">
        <f>State!O185</f>
        <v>0.05</v>
      </c>
      <c r="P185" s="566"/>
      <c r="Q185" s="565"/>
      <c r="R185" s="619">
        <f t="shared" si="69"/>
        <v>0</v>
      </c>
      <c r="S185" s="523">
        <f t="shared" si="39"/>
        <v>0</v>
      </c>
      <c r="T185" s="790"/>
      <c r="U185" s="566"/>
      <c r="V185" s="565"/>
      <c r="W185" s="619"/>
      <c r="X185" s="790">
        <f>State!X185</f>
        <v>0.05</v>
      </c>
      <c r="Y185" s="566"/>
      <c r="Z185" s="565"/>
      <c r="AA185" s="619">
        <f t="shared" si="70"/>
        <v>0</v>
      </c>
      <c r="AB185" s="523">
        <f t="shared" si="36"/>
        <v>0</v>
      </c>
      <c r="AC185" s="564"/>
      <c r="AD185" s="1" t="b">
        <f t="shared" si="29"/>
        <v>1</v>
      </c>
      <c r="AE185" s="1" t="b">
        <f t="shared" si="30"/>
        <v>1</v>
      </c>
    </row>
    <row r="186" spans="1:31" ht="15.75">
      <c r="A186" s="928"/>
      <c r="B186" s="961" t="s">
        <v>36</v>
      </c>
      <c r="C186" s="965"/>
      <c r="D186" s="962"/>
      <c r="E186" s="965"/>
      <c r="F186" s="962"/>
      <c r="G186" s="1067"/>
      <c r="H186" s="1067"/>
      <c r="I186" s="932"/>
      <c r="J186" s="933"/>
      <c r="K186" s="961"/>
      <c r="L186" s="962"/>
      <c r="M186" s="961"/>
      <c r="N186" s="961"/>
      <c r="O186" s="946">
        <f>State!O186</f>
        <v>0</v>
      </c>
      <c r="P186" s="965"/>
      <c r="Q186" s="962"/>
      <c r="R186" s="935">
        <f t="shared" si="39"/>
        <v>0</v>
      </c>
      <c r="S186" s="936">
        <f t="shared" si="39"/>
        <v>0</v>
      </c>
      <c r="T186" s="946"/>
      <c r="U186" s="965"/>
      <c r="V186" s="962"/>
      <c r="W186" s="935"/>
      <c r="X186" s="946">
        <f>State!X186</f>
        <v>0</v>
      </c>
      <c r="Y186" s="965"/>
      <c r="Z186" s="962"/>
      <c r="AA186" s="935">
        <f t="shared" ref="AA186:AA187" si="71">Y186+T186</f>
        <v>0</v>
      </c>
      <c r="AB186" s="936">
        <f t="shared" si="36"/>
        <v>0</v>
      </c>
      <c r="AC186" s="961"/>
      <c r="AD186" s="1" t="b">
        <f t="shared" si="29"/>
        <v>1</v>
      </c>
      <c r="AE186" s="1" t="b">
        <f t="shared" si="30"/>
        <v>1</v>
      </c>
    </row>
    <row r="187" spans="1:31" ht="15.75">
      <c r="A187" s="559">
        <v>6.07</v>
      </c>
      <c r="B187" s="560" t="s">
        <v>240</v>
      </c>
      <c r="C187" s="691"/>
      <c r="D187" s="561"/>
      <c r="E187" s="627"/>
      <c r="F187" s="614"/>
      <c r="G187" s="625"/>
      <c r="H187" s="625"/>
      <c r="I187" s="566"/>
      <c r="J187" s="565"/>
      <c r="K187" s="560"/>
      <c r="L187" s="561"/>
      <c r="M187" s="560"/>
      <c r="N187" s="560"/>
      <c r="O187" s="790">
        <f>State!O187</f>
        <v>0</v>
      </c>
      <c r="P187" s="691"/>
      <c r="Q187" s="561"/>
      <c r="R187" s="583">
        <f t="shared" si="39"/>
        <v>0</v>
      </c>
      <c r="S187" s="523">
        <f t="shared" si="39"/>
        <v>0</v>
      </c>
      <c r="T187" s="790"/>
      <c r="U187" s="691"/>
      <c r="V187" s="561"/>
      <c r="W187" s="583"/>
      <c r="X187" s="790">
        <f>State!X187</f>
        <v>0</v>
      </c>
      <c r="Y187" s="691"/>
      <c r="Z187" s="561"/>
      <c r="AA187" s="583">
        <f t="shared" si="71"/>
        <v>0</v>
      </c>
      <c r="AB187" s="523">
        <f t="shared" si="36"/>
        <v>0</v>
      </c>
      <c r="AC187" s="560"/>
      <c r="AD187" s="1" t="b">
        <f t="shared" si="29"/>
        <v>1</v>
      </c>
      <c r="AE187" s="1" t="b">
        <f t="shared" si="30"/>
        <v>1</v>
      </c>
    </row>
    <row r="188" spans="1:31" ht="15.75">
      <c r="A188" s="559"/>
      <c r="B188" s="564" t="s">
        <v>28</v>
      </c>
      <c r="C188" s="566"/>
      <c r="D188" s="565"/>
      <c r="E188" s="626"/>
      <c r="F188" s="624"/>
      <c r="G188" s="625"/>
      <c r="H188" s="625"/>
      <c r="I188" s="566"/>
      <c r="J188" s="565"/>
      <c r="K188" s="564"/>
      <c r="L188" s="565"/>
      <c r="M188" s="564"/>
      <c r="N188" s="564"/>
      <c r="O188" s="790">
        <f>State!O188</f>
        <v>0.06</v>
      </c>
      <c r="P188" s="566"/>
      <c r="Q188" s="565"/>
      <c r="R188" s="619">
        <f t="shared" ref="R188:R191" si="72">P188</f>
        <v>0</v>
      </c>
      <c r="S188" s="523">
        <f t="shared" si="39"/>
        <v>0</v>
      </c>
      <c r="T188" s="790"/>
      <c r="U188" s="566"/>
      <c r="V188" s="565"/>
      <c r="W188" s="619"/>
      <c r="X188" s="790">
        <f>State!X188</f>
        <v>0.06</v>
      </c>
      <c r="Y188" s="566"/>
      <c r="Z188" s="565"/>
      <c r="AA188" s="619">
        <f t="shared" ref="AA188:AA191" si="73">Y188</f>
        <v>0</v>
      </c>
      <c r="AB188" s="523">
        <f t="shared" si="36"/>
        <v>0</v>
      </c>
      <c r="AC188" s="564"/>
      <c r="AD188" s="1" t="b">
        <f t="shared" si="29"/>
        <v>1</v>
      </c>
      <c r="AE188" s="1" t="b">
        <f t="shared" si="30"/>
        <v>1</v>
      </c>
    </row>
    <row r="189" spans="1:31" ht="15.75">
      <c r="A189" s="559"/>
      <c r="B189" s="564" t="s">
        <v>29</v>
      </c>
      <c r="C189" s="566"/>
      <c r="D189" s="565"/>
      <c r="E189" s="626"/>
      <c r="F189" s="624"/>
      <c r="G189" s="625"/>
      <c r="H189" s="625"/>
      <c r="I189" s="566"/>
      <c r="J189" s="565"/>
      <c r="K189" s="564"/>
      <c r="L189" s="565"/>
      <c r="M189" s="564"/>
      <c r="N189" s="564"/>
      <c r="O189" s="790">
        <f>State!O189</f>
        <v>4.4999999999999998E-2</v>
      </c>
      <c r="P189" s="566"/>
      <c r="Q189" s="565"/>
      <c r="R189" s="619">
        <f t="shared" si="72"/>
        <v>0</v>
      </c>
      <c r="S189" s="523">
        <f t="shared" si="39"/>
        <v>0</v>
      </c>
      <c r="T189" s="790"/>
      <c r="U189" s="566"/>
      <c r="V189" s="565"/>
      <c r="W189" s="619"/>
      <c r="X189" s="790">
        <f>State!X189</f>
        <v>4.4999999999999998E-2</v>
      </c>
      <c r="Y189" s="566"/>
      <c r="Z189" s="565"/>
      <c r="AA189" s="619">
        <f t="shared" si="73"/>
        <v>0</v>
      </c>
      <c r="AB189" s="523">
        <f t="shared" si="36"/>
        <v>0</v>
      </c>
      <c r="AC189" s="564"/>
      <c r="AD189" s="1" t="b">
        <f t="shared" si="29"/>
        <v>1</v>
      </c>
      <c r="AE189" s="1" t="b">
        <f t="shared" si="30"/>
        <v>1</v>
      </c>
    </row>
    <row r="190" spans="1:31" ht="15.75">
      <c r="A190" s="559"/>
      <c r="B190" s="564" t="s">
        <v>30</v>
      </c>
      <c r="C190" s="566"/>
      <c r="D190" s="565"/>
      <c r="E190" s="626"/>
      <c r="F190" s="624"/>
      <c r="G190" s="625"/>
      <c r="H190" s="625"/>
      <c r="I190" s="566"/>
      <c r="J190" s="565"/>
      <c r="K190" s="564"/>
      <c r="L190" s="565"/>
      <c r="M190" s="564"/>
      <c r="N190" s="564"/>
      <c r="O190" s="790">
        <f>State!O190</f>
        <v>0.03</v>
      </c>
      <c r="P190" s="566"/>
      <c r="Q190" s="565"/>
      <c r="R190" s="619">
        <f t="shared" si="72"/>
        <v>0</v>
      </c>
      <c r="S190" s="523">
        <f t="shared" si="39"/>
        <v>0</v>
      </c>
      <c r="T190" s="790"/>
      <c r="U190" s="566"/>
      <c r="V190" s="565"/>
      <c r="W190" s="619"/>
      <c r="X190" s="790">
        <f>State!X190</f>
        <v>0.03</v>
      </c>
      <c r="Y190" s="566"/>
      <c r="Z190" s="565"/>
      <c r="AA190" s="619">
        <f t="shared" si="73"/>
        <v>0</v>
      </c>
      <c r="AB190" s="523">
        <f t="shared" si="36"/>
        <v>0</v>
      </c>
      <c r="AC190" s="564"/>
      <c r="AD190" s="1" t="b">
        <f t="shared" si="29"/>
        <v>1</v>
      </c>
      <c r="AE190" s="1" t="b">
        <f t="shared" si="30"/>
        <v>1</v>
      </c>
    </row>
    <row r="191" spans="1:31" ht="15.75">
      <c r="A191" s="559"/>
      <c r="B191" s="564" t="s">
        <v>31</v>
      </c>
      <c r="C191" s="566"/>
      <c r="D191" s="565"/>
      <c r="E191" s="626"/>
      <c r="F191" s="624"/>
      <c r="G191" s="625"/>
      <c r="H191" s="625"/>
      <c r="I191" s="566"/>
      <c r="J191" s="565"/>
      <c r="K191" s="564"/>
      <c r="L191" s="565"/>
      <c r="M191" s="564"/>
      <c r="N191" s="564"/>
      <c r="O191" s="790">
        <f>State!O191</f>
        <v>1.4999999999999999E-2</v>
      </c>
      <c r="P191" s="566"/>
      <c r="Q191" s="565"/>
      <c r="R191" s="619">
        <f t="shared" si="72"/>
        <v>0</v>
      </c>
      <c r="S191" s="523">
        <f t="shared" si="39"/>
        <v>0</v>
      </c>
      <c r="T191" s="790"/>
      <c r="U191" s="566"/>
      <c r="V191" s="565"/>
      <c r="W191" s="619"/>
      <c r="X191" s="790">
        <f>State!X191</f>
        <v>1.4999999999999999E-2</v>
      </c>
      <c r="Y191" s="566"/>
      <c r="Z191" s="565"/>
      <c r="AA191" s="619">
        <f t="shared" si="73"/>
        <v>0</v>
      </c>
      <c r="AB191" s="523">
        <f t="shared" si="36"/>
        <v>0</v>
      </c>
      <c r="AC191" s="564"/>
      <c r="AD191" s="1" t="b">
        <f t="shared" si="29"/>
        <v>1</v>
      </c>
      <c r="AE191" s="1" t="b">
        <f t="shared" si="30"/>
        <v>1</v>
      </c>
    </row>
    <row r="192" spans="1:31" ht="15.75">
      <c r="A192" s="928"/>
      <c r="B192" s="961" t="s">
        <v>36</v>
      </c>
      <c r="C192" s="965"/>
      <c r="D192" s="962"/>
      <c r="E192" s="965"/>
      <c r="F192" s="962"/>
      <c r="G192" s="1067"/>
      <c r="H192" s="1067"/>
      <c r="I192" s="932"/>
      <c r="J192" s="933"/>
      <c r="K192" s="961"/>
      <c r="L192" s="962"/>
      <c r="M192" s="961"/>
      <c r="N192" s="961"/>
      <c r="O192" s="946">
        <f>State!O192</f>
        <v>0</v>
      </c>
      <c r="P192" s="965"/>
      <c r="Q192" s="962"/>
      <c r="R192" s="935">
        <f t="shared" si="39"/>
        <v>0</v>
      </c>
      <c r="S192" s="936">
        <f t="shared" si="39"/>
        <v>0</v>
      </c>
      <c r="T192" s="946"/>
      <c r="U192" s="965"/>
      <c r="V192" s="962"/>
      <c r="W192" s="935"/>
      <c r="X192" s="946">
        <f>State!X192</f>
        <v>0</v>
      </c>
      <c r="Y192" s="965"/>
      <c r="Z192" s="962"/>
      <c r="AA192" s="935">
        <f t="shared" ref="AA192" si="74">Y192+T192</f>
        <v>0</v>
      </c>
      <c r="AB192" s="936">
        <f t="shared" si="36"/>
        <v>0</v>
      </c>
      <c r="AC192" s="961"/>
      <c r="AD192" s="1" t="b">
        <f t="shared" si="29"/>
        <v>1</v>
      </c>
      <c r="AE192" s="1" t="b">
        <f t="shared" si="30"/>
        <v>1</v>
      </c>
    </row>
    <row r="193" spans="1:31" s="226" customFormat="1" ht="15.75">
      <c r="A193" s="1022"/>
      <c r="B193" s="1038" t="s">
        <v>38</v>
      </c>
      <c r="C193" s="1042">
        <f>C156+C162+C168+C174+C180+C186+C192</f>
        <v>151</v>
      </c>
      <c r="D193" s="1042">
        <f t="shared" ref="D193:F193" si="75">D156+D162+D168+D174+D180+D186+D192</f>
        <v>1.51</v>
      </c>
      <c r="E193" s="1042">
        <f t="shared" si="75"/>
        <v>151</v>
      </c>
      <c r="F193" s="1042">
        <f t="shared" si="75"/>
        <v>1.51</v>
      </c>
      <c r="G193" s="1069">
        <f t="shared" si="53"/>
        <v>1</v>
      </c>
      <c r="H193" s="1069">
        <f t="shared" si="53"/>
        <v>1</v>
      </c>
      <c r="I193" s="1042"/>
      <c r="J193" s="1039"/>
      <c r="K193" s="1038"/>
      <c r="L193" s="1039"/>
      <c r="M193" s="1038"/>
      <c r="N193" s="1038"/>
      <c r="O193" s="1070">
        <f>State!O193</f>
        <v>0</v>
      </c>
      <c r="P193" s="1042">
        <f t="shared" ref="P193:S193" si="76">P156+P162+P168+P174+P180+P186+P192</f>
        <v>62</v>
      </c>
      <c r="Q193" s="1042">
        <f t="shared" si="76"/>
        <v>0.62</v>
      </c>
      <c r="R193" s="1042">
        <f t="shared" si="76"/>
        <v>62</v>
      </c>
      <c r="S193" s="1042">
        <f t="shared" si="76"/>
        <v>0.62</v>
      </c>
      <c r="T193" s="1070"/>
      <c r="U193" s="1042"/>
      <c r="V193" s="1039"/>
      <c r="W193" s="1002"/>
      <c r="X193" s="1070">
        <f>State!X193</f>
        <v>0</v>
      </c>
      <c r="Y193" s="1042">
        <f t="shared" ref="Y193:AB193" si="77">Y156+Y162+Y168+Y174+Y180+Y186+Y192</f>
        <v>62</v>
      </c>
      <c r="Z193" s="1042">
        <f t="shared" si="77"/>
        <v>0.62</v>
      </c>
      <c r="AA193" s="1042">
        <f t="shared" si="77"/>
        <v>62</v>
      </c>
      <c r="AB193" s="1042">
        <f t="shared" si="77"/>
        <v>0.62</v>
      </c>
      <c r="AC193" s="1038"/>
      <c r="AD193" s="1"/>
      <c r="AE193" s="1" t="b">
        <f t="shared" si="30"/>
        <v>1</v>
      </c>
    </row>
    <row r="194" spans="1:31" ht="15.75">
      <c r="A194" s="554" t="s">
        <v>39</v>
      </c>
      <c r="B194" s="560" t="s">
        <v>40</v>
      </c>
      <c r="C194" s="691"/>
      <c r="D194" s="561"/>
      <c r="E194" s="627"/>
      <c r="F194" s="614"/>
      <c r="G194" s="625"/>
      <c r="H194" s="625"/>
      <c r="I194" s="566"/>
      <c r="J194" s="565"/>
      <c r="K194" s="560"/>
      <c r="L194" s="561"/>
      <c r="M194" s="560"/>
      <c r="N194" s="560"/>
      <c r="O194" s="790"/>
      <c r="P194" s="691"/>
      <c r="Q194" s="561"/>
      <c r="R194" s="583"/>
      <c r="S194" s="523"/>
      <c r="T194" s="790"/>
      <c r="U194" s="691"/>
      <c r="V194" s="561"/>
      <c r="W194" s="583"/>
      <c r="X194" s="790"/>
      <c r="Y194" s="691"/>
      <c r="Z194" s="561"/>
      <c r="AA194" s="583"/>
      <c r="AB194" s="523"/>
      <c r="AC194" s="560"/>
      <c r="AD194" s="1" t="b">
        <f t="shared" si="29"/>
        <v>1</v>
      </c>
      <c r="AE194" s="1" t="b">
        <f t="shared" si="30"/>
        <v>1</v>
      </c>
    </row>
    <row r="195" spans="1:31" ht="15.75">
      <c r="A195" s="563">
        <v>7</v>
      </c>
      <c r="B195" s="560" t="s">
        <v>255</v>
      </c>
      <c r="C195" s="691"/>
      <c r="D195" s="561"/>
      <c r="E195" s="627"/>
      <c r="F195" s="614"/>
      <c r="G195" s="625"/>
      <c r="H195" s="625"/>
      <c r="I195" s="566"/>
      <c r="J195" s="565"/>
      <c r="K195" s="560"/>
      <c r="L195" s="561"/>
      <c r="M195" s="560"/>
      <c r="N195" s="560"/>
      <c r="O195" s="790"/>
      <c r="P195" s="691"/>
      <c r="Q195" s="561"/>
      <c r="R195" s="583"/>
      <c r="S195" s="523"/>
      <c r="T195" s="790"/>
      <c r="U195" s="691"/>
      <c r="V195" s="561"/>
      <c r="W195" s="583"/>
      <c r="X195" s="790"/>
      <c r="Y195" s="691"/>
      <c r="Z195" s="561"/>
      <c r="AA195" s="583"/>
      <c r="AB195" s="523"/>
      <c r="AC195" s="560"/>
      <c r="AD195" s="1" t="b">
        <f t="shared" si="29"/>
        <v>1</v>
      </c>
      <c r="AE195" s="1" t="b">
        <f t="shared" si="30"/>
        <v>1</v>
      </c>
    </row>
    <row r="196" spans="1:31" ht="15.75">
      <c r="A196" s="559">
        <v>7.01</v>
      </c>
      <c r="B196" s="564" t="s">
        <v>256</v>
      </c>
      <c r="C196" s="566"/>
      <c r="D196" s="565"/>
      <c r="E196" s="626"/>
      <c r="F196" s="624"/>
      <c r="G196" s="625"/>
      <c r="H196" s="625"/>
      <c r="I196" s="566"/>
      <c r="J196" s="565"/>
      <c r="K196" s="564"/>
      <c r="L196" s="565"/>
      <c r="M196" s="564"/>
      <c r="N196" s="564"/>
      <c r="O196" s="790">
        <f>State!O196</f>
        <v>0</v>
      </c>
      <c r="P196" s="626"/>
      <c r="Q196" s="624"/>
      <c r="R196" s="744">
        <f t="shared" si="39"/>
        <v>0</v>
      </c>
      <c r="S196" s="662">
        <f t="shared" si="39"/>
        <v>0</v>
      </c>
      <c r="T196" s="790"/>
      <c r="U196" s="626"/>
      <c r="V196" s="624"/>
      <c r="W196" s="744"/>
      <c r="X196" s="790">
        <f>State!X196</f>
        <v>0</v>
      </c>
      <c r="Y196" s="626"/>
      <c r="Z196" s="624"/>
      <c r="AA196" s="744">
        <f t="shared" ref="AA196" si="78">Y196+T196</f>
        <v>0</v>
      </c>
      <c r="AB196" s="662">
        <f t="shared" ref="AB196:AB205" si="79">Z196+U196</f>
        <v>0</v>
      </c>
      <c r="AC196" s="564"/>
      <c r="AD196" s="1" t="b">
        <f t="shared" si="29"/>
        <v>1</v>
      </c>
      <c r="AE196" s="1" t="b">
        <f t="shared" si="30"/>
        <v>1</v>
      </c>
    </row>
    <row r="197" spans="1:31" ht="15.75">
      <c r="A197" s="559"/>
      <c r="B197" s="564" t="s">
        <v>41</v>
      </c>
      <c r="C197" s="626">
        <v>2742</v>
      </c>
      <c r="D197" s="624">
        <v>4.1130000000000004</v>
      </c>
      <c r="E197" s="626">
        <v>2742</v>
      </c>
      <c r="F197" s="624">
        <v>4.1130000000000004</v>
      </c>
      <c r="G197" s="625">
        <f t="shared" si="53"/>
        <v>1</v>
      </c>
      <c r="H197" s="625">
        <f t="shared" si="53"/>
        <v>1</v>
      </c>
      <c r="I197" s="566"/>
      <c r="J197" s="565"/>
      <c r="K197" s="623"/>
      <c r="L197" s="624"/>
      <c r="M197" s="564"/>
      <c r="N197" s="564"/>
      <c r="O197" s="790">
        <v>1.5E-3</v>
      </c>
      <c r="P197" s="626">
        <v>2403</v>
      </c>
      <c r="Q197" s="624">
        <f>P197*O197</f>
        <v>3.6045000000000003</v>
      </c>
      <c r="R197" s="619">
        <f t="shared" ref="R197:R205" si="80">P197</f>
        <v>2403</v>
      </c>
      <c r="S197" s="662">
        <f t="shared" si="39"/>
        <v>3.6045000000000003</v>
      </c>
      <c r="T197" s="802"/>
      <c r="U197" s="626"/>
      <c r="V197" s="624"/>
      <c r="W197" s="619"/>
      <c r="X197" s="790">
        <f>O197</f>
        <v>1.5E-3</v>
      </c>
      <c r="Y197" s="626">
        <v>2403</v>
      </c>
      <c r="Z197" s="624">
        <f>Y197*X197</f>
        <v>3.6045000000000003</v>
      </c>
      <c r="AA197" s="619">
        <f t="shared" ref="AA197:AA205" si="81">Y197</f>
        <v>2403</v>
      </c>
      <c r="AB197" s="662">
        <f t="shared" si="79"/>
        <v>3.6045000000000003</v>
      </c>
      <c r="AC197" s="564"/>
      <c r="AD197" s="1" t="b">
        <f t="shared" si="29"/>
        <v>1</v>
      </c>
      <c r="AE197" s="1" t="b">
        <f t="shared" si="30"/>
        <v>1</v>
      </c>
    </row>
    <row r="198" spans="1:31" ht="15.75">
      <c r="A198" s="559"/>
      <c r="B198" s="564" t="s">
        <v>318</v>
      </c>
      <c r="C198" s="626">
        <v>0</v>
      </c>
      <c r="D198" s="624">
        <v>0</v>
      </c>
      <c r="E198" s="626">
        <v>0</v>
      </c>
      <c r="F198" s="624">
        <v>0</v>
      </c>
      <c r="G198" s="625"/>
      <c r="H198" s="625"/>
      <c r="I198" s="566"/>
      <c r="J198" s="565"/>
      <c r="K198" s="623"/>
      <c r="L198" s="624"/>
      <c r="M198" s="564"/>
      <c r="N198" s="564"/>
      <c r="O198" s="790">
        <f>State!O198</f>
        <v>1.5E-3</v>
      </c>
      <c r="P198" s="626"/>
      <c r="Q198" s="624"/>
      <c r="R198" s="619">
        <f t="shared" si="80"/>
        <v>0</v>
      </c>
      <c r="S198" s="662">
        <f t="shared" si="39"/>
        <v>0</v>
      </c>
      <c r="T198" s="802"/>
      <c r="U198" s="626"/>
      <c r="V198" s="624"/>
      <c r="W198" s="619"/>
      <c r="X198" s="802">
        <f>State!X198</f>
        <v>1.5E-3</v>
      </c>
      <c r="Y198" s="626"/>
      <c r="Z198" s="624"/>
      <c r="AA198" s="619">
        <f t="shared" si="81"/>
        <v>0</v>
      </c>
      <c r="AB198" s="662">
        <f t="shared" si="79"/>
        <v>0</v>
      </c>
      <c r="AC198" s="564"/>
      <c r="AD198" s="1" t="b">
        <f t="shared" si="29"/>
        <v>1</v>
      </c>
      <c r="AE198" s="1" t="b">
        <f t="shared" si="30"/>
        <v>1</v>
      </c>
    </row>
    <row r="199" spans="1:31" ht="15.75">
      <c r="A199" s="559"/>
      <c r="B199" s="564" t="s">
        <v>319</v>
      </c>
      <c r="C199" s="626">
        <v>0</v>
      </c>
      <c r="D199" s="624">
        <v>0</v>
      </c>
      <c r="E199" s="626">
        <v>0</v>
      </c>
      <c r="F199" s="624">
        <v>0</v>
      </c>
      <c r="G199" s="625"/>
      <c r="H199" s="625"/>
      <c r="I199" s="566"/>
      <c r="J199" s="565"/>
      <c r="K199" s="623"/>
      <c r="L199" s="624"/>
      <c r="M199" s="564"/>
      <c r="N199" s="564"/>
      <c r="O199" s="790">
        <f>State!O199</f>
        <v>1.5E-3</v>
      </c>
      <c r="P199" s="626"/>
      <c r="Q199" s="624"/>
      <c r="R199" s="619">
        <f t="shared" si="80"/>
        <v>0</v>
      </c>
      <c r="S199" s="662">
        <f t="shared" si="39"/>
        <v>0</v>
      </c>
      <c r="T199" s="802"/>
      <c r="U199" s="626"/>
      <c r="V199" s="624"/>
      <c r="W199" s="619"/>
      <c r="X199" s="802">
        <f>State!X199</f>
        <v>1.5E-3</v>
      </c>
      <c r="Y199" s="626"/>
      <c r="Z199" s="624"/>
      <c r="AA199" s="619">
        <f t="shared" si="81"/>
        <v>0</v>
      </c>
      <c r="AB199" s="662">
        <f t="shared" si="79"/>
        <v>0</v>
      </c>
      <c r="AC199" s="564"/>
      <c r="AD199" s="1" t="b">
        <f t="shared" si="29"/>
        <v>1</v>
      </c>
      <c r="AE199" s="1" t="b">
        <f t="shared" si="30"/>
        <v>1</v>
      </c>
    </row>
    <row r="200" spans="1:31" ht="15.75">
      <c r="A200" s="559"/>
      <c r="B200" s="564" t="s">
        <v>320</v>
      </c>
      <c r="C200" s="626">
        <v>6259</v>
      </c>
      <c r="D200" s="624">
        <v>9.3885000000000005</v>
      </c>
      <c r="E200" s="626">
        <v>6259</v>
      </c>
      <c r="F200" s="624">
        <v>9.3885000000000005</v>
      </c>
      <c r="G200" s="625">
        <f t="shared" si="53"/>
        <v>1</v>
      </c>
      <c r="H200" s="625">
        <f t="shared" si="53"/>
        <v>1</v>
      </c>
      <c r="I200" s="566"/>
      <c r="J200" s="565"/>
      <c r="K200" s="623"/>
      <c r="L200" s="624"/>
      <c r="M200" s="564"/>
      <c r="N200" s="564"/>
      <c r="O200" s="790">
        <f>State!O200</f>
        <v>1.5E-3</v>
      </c>
      <c r="P200" s="626">
        <v>5344</v>
      </c>
      <c r="Q200" s="624">
        <f>P200*O200</f>
        <v>8.016</v>
      </c>
      <c r="R200" s="619">
        <f t="shared" si="80"/>
        <v>5344</v>
      </c>
      <c r="S200" s="662">
        <f t="shared" si="39"/>
        <v>8.016</v>
      </c>
      <c r="T200" s="802"/>
      <c r="U200" s="626"/>
      <c r="V200" s="624"/>
      <c r="W200" s="619"/>
      <c r="X200" s="790">
        <f>O200</f>
        <v>1.5E-3</v>
      </c>
      <c r="Y200" s="626">
        <v>5344</v>
      </c>
      <c r="Z200" s="624">
        <f>Y200*X200</f>
        <v>8.016</v>
      </c>
      <c r="AA200" s="619">
        <f t="shared" si="81"/>
        <v>5344</v>
      </c>
      <c r="AB200" s="662">
        <f t="shared" si="79"/>
        <v>8.016</v>
      </c>
      <c r="AC200" s="564"/>
      <c r="AD200" s="1" t="b">
        <f t="shared" ref="AD200:AD263" si="82">+X200*Y200=Z200</f>
        <v>1</v>
      </c>
      <c r="AE200" s="1" t="b">
        <f t="shared" ref="AE200:AE263" si="83">+U200+Z200=AB200</f>
        <v>1</v>
      </c>
    </row>
    <row r="201" spans="1:31" ht="15.75">
      <c r="A201" s="559"/>
      <c r="B201" s="564" t="s">
        <v>328</v>
      </c>
      <c r="C201" s="626">
        <v>0</v>
      </c>
      <c r="D201" s="624">
        <v>0</v>
      </c>
      <c r="E201" s="626">
        <v>0</v>
      </c>
      <c r="F201" s="624">
        <v>0</v>
      </c>
      <c r="G201" s="625"/>
      <c r="H201" s="625"/>
      <c r="I201" s="566"/>
      <c r="J201" s="565"/>
      <c r="K201" s="623"/>
      <c r="L201" s="624"/>
      <c r="M201" s="564"/>
      <c r="N201" s="564"/>
      <c r="O201" s="790">
        <f>State!O201</f>
        <v>1.5E-3</v>
      </c>
      <c r="P201" s="626"/>
      <c r="Q201" s="624"/>
      <c r="R201" s="619">
        <f t="shared" si="80"/>
        <v>0</v>
      </c>
      <c r="S201" s="662">
        <f t="shared" si="39"/>
        <v>0</v>
      </c>
      <c r="T201" s="802"/>
      <c r="U201" s="626"/>
      <c r="V201" s="624"/>
      <c r="W201" s="619"/>
      <c r="X201" s="802">
        <f>State!X201</f>
        <v>1.5E-3</v>
      </c>
      <c r="Y201" s="626"/>
      <c r="Z201" s="624"/>
      <c r="AA201" s="619">
        <f t="shared" si="81"/>
        <v>0</v>
      </c>
      <c r="AB201" s="662">
        <f t="shared" si="79"/>
        <v>0</v>
      </c>
      <c r="AC201" s="564"/>
      <c r="AD201" s="1" t="b">
        <f t="shared" si="82"/>
        <v>1</v>
      </c>
      <c r="AE201" s="1" t="b">
        <f t="shared" si="83"/>
        <v>1</v>
      </c>
    </row>
    <row r="202" spans="1:31" ht="15.75">
      <c r="A202" s="559"/>
      <c r="B202" s="564" t="s">
        <v>329</v>
      </c>
      <c r="C202" s="626">
        <v>0</v>
      </c>
      <c r="D202" s="624">
        <v>0</v>
      </c>
      <c r="E202" s="626">
        <v>0</v>
      </c>
      <c r="F202" s="624">
        <v>0</v>
      </c>
      <c r="G202" s="625"/>
      <c r="H202" s="625"/>
      <c r="I202" s="566"/>
      <c r="J202" s="565"/>
      <c r="K202" s="623"/>
      <c r="L202" s="624"/>
      <c r="M202" s="564"/>
      <c r="N202" s="564"/>
      <c r="O202" s="790">
        <f>State!O202</f>
        <v>0</v>
      </c>
      <c r="P202" s="626"/>
      <c r="Q202" s="624"/>
      <c r="R202" s="619">
        <f t="shared" si="80"/>
        <v>0</v>
      </c>
      <c r="S202" s="662">
        <f t="shared" si="39"/>
        <v>0</v>
      </c>
      <c r="T202" s="802"/>
      <c r="U202" s="626"/>
      <c r="V202" s="624"/>
      <c r="W202" s="619"/>
      <c r="X202" s="802">
        <f>State!X202</f>
        <v>0</v>
      </c>
      <c r="Y202" s="626"/>
      <c r="Z202" s="624"/>
      <c r="AA202" s="619">
        <f t="shared" si="81"/>
        <v>0</v>
      </c>
      <c r="AB202" s="662">
        <f t="shared" si="79"/>
        <v>0</v>
      </c>
      <c r="AC202" s="564"/>
      <c r="AD202" s="1" t="b">
        <f t="shared" si="82"/>
        <v>1</v>
      </c>
      <c r="AE202" s="1" t="b">
        <f t="shared" si="83"/>
        <v>1</v>
      </c>
    </row>
    <row r="203" spans="1:31" ht="15.75">
      <c r="A203" s="559">
        <f>+A196+0.01</f>
        <v>7.02</v>
      </c>
      <c r="B203" s="564" t="s">
        <v>257</v>
      </c>
      <c r="C203" s="626">
        <v>9114</v>
      </c>
      <c r="D203" s="624">
        <v>22.785</v>
      </c>
      <c r="E203" s="626">
        <v>9114</v>
      </c>
      <c r="F203" s="624">
        <v>22.785</v>
      </c>
      <c r="G203" s="625">
        <f t="shared" si="53"/>
        <v>1</v>
      </c>
      <c r="H203" s="625">
        <f t="shared" si="53"/>
        <v>1</v>
      </c>
      <c r="I203" s="566"/>
      <c r="J203" s="565"/>
      <c r="K203" s="623"/>
      <c r="L203" s="624"/>
      <c r="M203" s="564"/>
      <c r="N203" s="564"/>
      <c r="O203" s="790">
        <f>State!O203</f>
        <v>2.5000000000000001E-3</v>
      </c>
      <c r="P203" s="626">
        <v>8488</v>
      </c>
      <c r="Q203" s="624">
        <f>O203*P203</f>
        <v>21.22</v>
      </c>
      <c r="R203" s="619">
        <f t="shared" si="80"/>
        <v>8488</v>
      </c>
      <c r="S203" s="662">
        <f t="shared" si="39"/>
        <v>21.22</v>
      </c>
      <c r="T203" s="802"/>
      <c r="U203" s="626"/>
      <c r="V203" s="624"/>
      <c r="W203" s="619"/>
      <c r="X203" s="790">
        <f>O203</f>
        <v>2.5000000000000001E-3</v>
      </c>
      <c r="Y203" s="626">
        <v>8488</v>
      </c>
      <c r="Z203" s="624">
        <f>X203*Y203</f>
        <v>21.22</v>
      </c>
      <c r="AA203" s="619">
        <f t="shared" si="81"/>
        <v>8488</v>
      </c>
      <c r="AB203" s="662">
        <f t="shared" si="79"/>
        <v>21.22</v>
      </c>
      <c r="AC203" s="564"/>
      <c r="AD203" s="1" t="b">
        <f t="shared" si="82"/>
        <v>1</v>
      </c>
      <c r="AE203" s="1" t="b">
        <f t="shared" si="83"/>
        <v>1</v>
      </c>
    </row>
    <row r="204" spans="1:31" ht="15.75">
      <c r="A204" s="559">
        <f t="shared" ref="A204:A205" si="84">+A203+0.01</f>
        <v>7.0299999999999994</v>
      </c>
      <c r="B204" s="564" t="s">
        <v>43</v>
      </c>
      <c r="C204" s="626">
        <v>0</v>
      </c>
      <c r="D204" s="624">
        <v>0</v>
      </c>
      <c r="E204" s="626">
        <v>0</v>
      </c>
      <c r="F204" s="624">
        <v>0</v>
      </c>
      <c r="G204" s="625"/>
      <c r="H204" s="625"/>
      <c r="I204" s="566"/>
      <c r="J204" s="565"/>
      <c r="K204" s="623"/>
      <c r="L204" s="624"/>
      <c r="M204" s="564"/>
      <c r="N204" s="564"/>
      <c r="O204" s="790">
        <f>State!O204</f>
        <v>2.5000000000000001E-3</v>
      </c>
      <c r="P204" s="626"/>
      <c r="Q204" s="624"/>
      <c r="R204" s="619">
        <f t="shared" si="80"/>
        <v>0</v>
      </c>
      <c r="S204" s="662">
        <f t="shared" si="39"/>
        <v>0</v>
      </c>
      <c r="T204" s="802"/>
      <c r="U204" s="626"/>
      <c r="V204" s="624"/>
      <c r="W204" s="619"/>
      <c r="X204" s="802">
        <f>State!X204</f>
        <v>2.5000000000000001E-3</v>
      </c>
      <c r="Y204" s="626"/>
      <c r="Z204" s="624"/>
      <c r="AA204" s="619">
        <f t="shared" si="81"/>
        <v>0</v>
      </c>
      <c r="AB204" s="662">
        <f t="shared" si="79"/>
        <v>0</v>
      </c>
      <c r="AC204" s="564"/>
      <c r="AD204" s="1" t="b">
        <f t="shared" si="82"/>
        <v>1</v>
      </c>
      <c r="AE204" s="1" t="b">
        <f t="shared" si="83"/>
        <v>1</v>
      </c>
    </row>
    <row r="205" spans="1:31" ht="15.75">
      <c r="A205" s="559">
        <f t="shared" si="84"/>
        <v>7.0399999999999991</v>
      </c>
      <c r="B205" s="564" t="s">
        <v>258</v>
      </c>
      <c r="C205" s="626">
        <v>0</v>
      </c>
      <c r="D205" s="624">
        <v>0</v>
      </c>
      <c r="E205" s="626">
        <v>0</v>
      </c>
      <c r="F205" s="624">
        <v>0</v>
      </c>
      <c r="G205" s="625"/>
      <c r="H205" s="625"/>
      <c r="I205" s="566"/>
      <c r="J205" s="565"/>
      <c r="K205" s="623"/>
      <c r="L205" s="624"/>
      <c r="M205" s="564"/>
      <c r="N205" s="564"/>
      <c r="O205" s="790">
        <f>State!O205</f>
        <v>2.5000000000000001E-3</v>
      </c>
      <c r="P205" s="626"/>
      <c r="Q205" s="624"/>
      <c r="R205" s="619">
        <f t="shared" si="80"/>
        <v>0</v>
      </c>
      <c r="S205" s="662">
        <f t="shared" si="39"/>
        <v>0</v>
      </c>
      <c r="T205" s="802"/>
      <c r="U205" s="626"/>
      <c r="V205" s="624"/>
      <c r="W205" s="619"/>
      <c r="X205" s="802">
        <f>State!X205</f>
        <v>2.5000000000000001E-3</v>
      </c>
      <c r="Y205" s="626"/>
      <c r="Z205" s="624"/>
      <c r="AA205" s="619">
        <f t="shared" si="81"/>
        <v>0</v>
      </c>
      <c r="AB205" s="662">
        <f t="shared" si="79"/>
        <v>0</v>
      </c>
      <c r="AC205" s="564"/>
      <c r="AD205" s="1" t="b">
        <f t="shared" si="82"/>
        <v>1</v>
      </c>
      <c r="AE205" s="1" t="b">
        <f t="shared" si="83"/>
        <v>1</v>
      </c>
    </row>
    <row r="206" spans="1:31" ht="15.75">
      <c r="A206" s="983"/>
      <c r="B206" s="1038" t="s">
        <v>16</v>
      </c>
      <c r="C206" s="1042">
        <f>SUM(C197:C205)</f>
        <v>18115</v>
      </c>
      <c r="D206" s="1042">
        <f t="shared" ref="D206:F206" si="85">SUM(D197:D205)</f>
        <v>36.286500000000004</v>
      </c>
      <c r="E206" s="1042">
        <f t="shared" si="85"/>
        <v>18115</v>
      </c>
      <c r="F206" s="1042">
        <f t="shared" si="85"/>
        <v>36.286500000000004</v>
      </c>
      <c r="G206" s="1069">
        <f t="shared" si="53"/>
        <v>1</v>
      </c>
      <c r="H206" s="1069">
        <f t="shared" si="53"/>
        <v>1</v>
      </c>
      <c r="I206" s="1042"/>
      <c r="J206" s="1039"/>
      <c r="K206" s="1038"/>
      <c r="L206" s="1039"/>
      <c r="M206" s="1038"/>
      <c r="N206" s="1038"/>
      <c r="O206" s="1000">
        <f>State!O206</f>
        <v>0</v>
      </c>
      <c r="P206" s="1042">
        <f t="shared" ref="P206:S206" si="86">SUM(P197:P205)</f>
        <v>16235</v>
      </c>
      <c r="Q206" s="1039">
        <f t="shared" si="86"/>
        <v>32.840499999999999</v>
      </c>
      <c r="R206" s="1042">
        <f>SUM(R197:R205)</f>
        <v>16235</v>
      </c>
      <c r="S206" s="1039">
        <f t="shared" si="86"/>
        <v>32.840499999999999</v>
      </c>
      <c r="T206" s="1000"/>
      <c r="U206" s="1042"/>
      <c r="V206" s="1039"/>
      <c r="W206" s="1043"/>
      <c r="X206" s="1000">
        <f>State!X206</f>
        <v>0</v>
      </c>
      <c r="Y206" s="1042">
        <f>SUM(Y197:Y205)</f>
        <v>16235</v>
      </c>
      <c r="Z206" s="1039">
        <f t="shared" ref="Z206:AB206" si="87">SUM(Z197:Z205)</f>
        <v>32.840499999999999</v>
      </c>
      <c r="AA206" s="1042">
        <f t="shared" si="87"/>
        <v>16235</v>
      </c>
      <c r="AB206" s="1039">
        <f t="shared" si="87"/>
        <v>32.840499999999999</v>
      </c>
      <c r="AC206" s="1038"/>
      <c r="AE206" s="1" t="b">
        <f t="shared" si="83"/>
        <v>1</v>
      </c>
    </row>
    <row r="207" spans="1:31" ht="15.75">
      <c r="A207" s="563">
        <v>8</v>
      </c>
      <c r="B207" s="560" t="s">
        <v>44</v>
      </c>
      <c r="C207" s="627"/>
      <c r="D207" s="614"/>
      <c r="E207" s="627"/>
      <c r="F207" s="614"/>
      <c r="G207" s="625"/>
      <c r="H207" s="625"/>
      <c r="I207" s="566"/>
      <c r="J207" s="565"/>
      <c r="K207" s="613"/>
      <c r="L207" s="614"/>
      <c r="M207" s="560"/>
      <c r="N207" s="560"/>
      <c r="O207" s="790">
        <f>State!O207</f>
        <v>0</v>
      </c>
      <c r="P207" s="627"/>
      <c r="Q207" s="614"/>
      <c r="R207" s="744"/>
      <c r="S207" s="662"/>
      <c r="T207" s="790"/>
      <c r="U207" s="627"/>
      <c r="V207" s="614"/>
      <c r="W207" s="744"/>
      <c r="X207" s="790">
        <f>State!X207</f>
        <v>0</v>
      </c>
      <c r="Y207" s="627"/>
      <c r="Z207" s="614"/>
      <c r="AA207" s="744"/>
      <c r="AB207" s="662"/>
      <c r="AC207" s="560"/>
      <c r="AD207" s="1" t="b">
        <f t="shared" si="82"/>
        <v>1</v>
      </c>
      <c r="AE207" s="1" t="b">
        <f t="shared" si="83"/>
        <v>1</v>
      </c>
    </row>
    <row r="208" spans="1:31" ht="15.75">
      <c r="A208" s="559">
        <v>8.01</v>
      </c>
      <c r="B208" s="564" t="s">
        <v>45</v>
      </c>
      <c r="C208" s="626">
        <v>8957</v>
      </c>
      <c r="D208" s="624">
        <v>35.828000000000003</v>
      </c>
      <c r="E208" s="626">
        <v>8957</v>
      </c>
      <c r="F208" s="624">
        <v>35.828000000000003</v>
      </c>
      <c r="G208" s="625">
        <f t="shared" si="53"/>
        <v>1</v>
      </c>
      <c r="H208" s="625">
        <f t="shared" si="53"/>
        <v>1</v>
      </c>
      <c r="I208" s="566"/>
      <c r="J208" s="565"/>
      <c r="K208" s="623"/>
      <c r="L208" s="624"/>
      <c r="M208" s="564"/>
      <c r="N208" s="564"/>
      <c r="O208" s="790">
        <f>State!O208</f>
        <v>4.0000000000000001E-3</v>
      </c>
      <c r="P208" s="626">
        <v>8039</v>
      </c>
      <c r="Q208" s="624">
        <f>P208*O208</f>
        <v>32.155999999999999</v>
      </c>
      <c r="R208" s="619">
        <f t="shared" ref="R208:R211" si="88">P208</f>
        <v>8039</v>
      </c>
      <c r="S208" s="662">
        <f t="shared" si="39"/>
        <v>32.155999999999999</v>
      </c>
      <c r="T208" s="790"/>
      <c r="U208" s="626"/>
      <c r="V208" s="624"/>
      <c r="W208" s="619"/>
      <c r="X208" s="790">
        <f t="shared" ref="X208:X211" si="89">O208</f>
        <v>4.0000000000000001E-3</v>
      </c>
      <c r="Y208" s="626">
        <v>8039</v>
      </c>
      <c r="Z208" s="624">
        <f>Y208*X208</f>
        <v>32.155999999999999</v>
      </c>
      <c r="AA208" s="619">
        <f t="shared" ref="AA208:AA211" si="90">Y208</f>
        <v>8039</v>
      </c>
      <c r="AB208" s="662">
        <f t="shared" ref="AB208:AB236" si="91">Z208+U208</f>
        <v>32.155999999999999</v>
      </c>
      <c r="AC208" s="564"/>
      <c r="AD208" s="1" t="b">
        <f t="shared" si="82"/>
        <v>1</v>
      </c>
      <c r="AE208" s="1" t="b">
        <f t="shared" si="83"/>
        <v>1</v>
      </c>
    </row>
    <row r="209" spans="1:31" ht="15.75">
      <c r="A209" s="559">
        <f>+A208+0.01</f>
        <v>8.02</v>
      </c>
      <c r="B209" s="564" t="s">
        <v>46</v>
      </c>
      <c r="C209" s="626">
        <v>698</v>
      </c>
      <c r="D209" s="624">
        <v>2.7920000000000003</v>
      </c>
      <c r="E209" s="626">
        <v>698</v>
      </c>
      <c r="F209" s="624">
        <v>2.7920000000000003</v>
      </c>
      <c r="G209" s="625">
        <f t="shared" si="53"/>
        <v>1</v>
      </c>
      <c r="H209" s="625">
        <f t="shared" si="53"/>
        <v>1</v>
      </c>
      <c r="I209" s="566"/>
      <c r="J209" s="565"/>
      <c r="K209" s="623"/>
      <c r="L209" s="624"/>
      <c r="M209" s="564"/>
      <c r="N209" s="564"/>
      <c r="O209" s="790">
        <f>State!O209</f>
        <v>4.0000000000000001E-3</v>
      </c>
      <c r="P209" s="626">
        <v>641</v>
      </c>
      <c r="Q209" s="624">
        <f t="shared" ref="Q209:Q211" si="92">P209*O209</f>
        <v>2.5640000000000001</v>
      </c>
      <c r="R209" s="619">
        <f t="shared" si="88"/>
        <v>641</v>
      </c>
      <c r="S209" s="662">
        <f t="shared" si="39"/>
        <v>2.5640000000000001</v>
      </c>
      <c r="T209" s="790"/>
      <c r="U209" s="626"/>
      <c r="V209" s="624"/>
      <c r="W209" s="619"/>
      <c r="X209" s="790">
        <f t="shared" si="89"/>
        <v>4.0000000000000001E-3</v>
      </c>
      <c r="Y209" s="626">
        <v>641</v>
      </c>
      <c r="Z209" s="624">
        <f t="shared" ref="Z209:Z211" si="93">Y209*X209</f>
        <v>2.5640000000000001</v>
      </c>
      <c r="AA209" s="619">
        <f t="shared" si="90"/>
        <v>641</v>
      </c>
      <c r="AB209" s="662">
        <f t="shared" si="91"/>
        <v>2.5640000000000001</v>
      </c>
      <c r="AC209" s="564"/>
      <c r="AD209" s="1" t="b">
        <f t="shared" si="82"/>
        <v>1</v>
      </c>
      <c r="AE209" s="1" t="b">
        <f t="shared" si="83"/>
        <v>1</v>
      </c>
    </row>
    <row r="210" spans="1:31" ht="15.75">
      <c r="A210" s="559">
        <f t="shared" ref="A210:A211" si="94">+A209+0.01</f>
        <v>8.0299999999999994</v>
      </c>
      <c r="B210" s="564" t="s">
        <v>47</v>
      </c>
      <c r="C210" s="626">
        <v>4199</v>
      </c>
      <c r="D210" s="624">
        <v>16.795999999999999</v>
      </c>
      <c r="E210" s="626">
        <v>4199</v>
      </c>
      <c r="F210" s="624">
        <v>16.795999999999999</v>
      </c>
      <c r="G210" s="625">
        <f t="shared" si="53"/>
        <v>1</v>
      </c>
      <c r="H210" s="625">
        <f t="shared" si="53"/>
        <v>1</v>
      </c>
      <c r="I210" s="566"/>
      <c r="J210" s="565"/>
      <c r="K210" s="623"/>
      <c r="L210" s="624"/>
      <c r="M210" s="564"/>
      <c r="N210" s="564"/>
      <c r="O210" s="790">
        <f>State!O210</f>
        <v>4.0000000000000001E-3</v>
      </c>
      <c r="P210" s="626">
        <v>3684</v>
      </c>
      <c r="Q210" s="624">
        <f t="shared" si="92"/>
        <v>14.736000000000001</v>
      </c>
      <c r="R210" s="619">
        <f t="shared" si="88"/>
        <v>3684</v>
      </c>
      <c r="S210" s="662">
        <f t="shared" ref="R210:S273" si="95">Q210+L210</f>
        <v>14.736000000000001</v>
      </c>
      <c r="T210" s="790"/>
      <c r="U210" s="626"/>
      <c r="V210" s="624"/>
      <c r="W210" s="619"/>
      <c r="X210" s="790">
        <f t="shared" si="89"/>
        <v>4.0000000000000001E-3</v>
      </c>
      <c r="Y210" s="626">
        <v>3684</v>
      </c>
      <c r="Z210" s="624">
        <f t="shared" si="93"/>
        <v>14.736000000000001</v>
      </c>
      <c r="AA210" s="619">
        <f t="shared" si="90"/>
        <v>3684</v>
      </c>
      <c r="AB210" s="662">
        <f t="shared" si="91"/>
        <v>14.736000000000001</v>
      </c>
      <c r="AC210" s="564"/>
      <c r="AD210" s="1" t="b">
        <f t="shared" si="82"/>
        <v>1</v>
      </c>
      <c r="AE210" s="1" t="b">
        <f t="shared" si="83"/>
        <v>1</v>
      </c>
    </row>
    <row r="211" spans="1:31" ht="15.75">
      <c r="A211" s="559">
        <f t="shared" si="94"/>
        <v>8.0399999999999991</v>
      </c>
      <c r="B211" s="564" t="s">
        <v>48</v>
      </c>
      <c r="C211" s="626">
        <v>4261</v>
      </c>
      <c r="D211" s="624">
        <v>17.044</v>
      </c>
      <c r="E211" s="626">
        <v>4261</v>
      </c>
      <c r="F211" s="624">
        <v>17.044</v>
      </c>
      <c r="G211" s="625">
        <f t="shared" si="53"/>
        <v>1</v>
      </c>
      <c r="H211" s="625">
        <f t="shared" si="53"/>
        <v>1</v>
      </c>
      <c r="I211" s="566"/>
      <c r="J211" s="565"/>
      <c r="K211" s="623"/>
      <c r="L211" s="624"/>
      <c r="M211" s="564"/>
      <c r="N211" s="564"/>
      <c r="O211" s="790">
        <f>State!O211</f>
        <v>4.0000000000000001E-3</v>
      </c>
      <c r="P211" s="626">
        <v>3871</v>
      </c>
      <c r="Q211" s="624">
        <f t="shared" si="92"/>
        <v>15.484</v>
      </c>
      <c r="R211" s="619">
        <f t="shared" si="88"/>
        <v>3871</v>
      </c>
      <c r="S211" s="662">
        <f t="shared" si="95"/>
        <v>15.484</v>
      </c>
      <c r="T211" s="790"/>
      <c r="U211" s="626"/>
      <c r="V211" s="624"/>
      <c r="W211" s="619"/>
      <c r="X211" s="790">
        <f t="shared" si="89"/>
        <v>4.0000000000000001E-3</v>
      </c>
      <c r="Y211" s="626">
        <v>3871</v>
      </c>
      <c r="Z211" s="624">
        <f t="shared" si="93"/>
        <v>15.484</v>
      </c>
      <c r="AA211" s="619">
        <f t="shared" si="90"/>
        <v>3871</v>
      </c>
      <c r="AB211" s="662">
        <f t="shared" si="91"/>
        <v>15.484</v>
      </c>
      <c r="AC211" s="564"/>
      <c r="AD211" s="1" t="b">
        <f t="shared" si="82"/>
        <v>1</v>
      </c>
      <c r="AE211" s="1" t="b">
        <f t="shared" si="83"/>
        <v>1</v>
      </c>
    </row>
    <row r="212" spans="1:31" ht="15.75">
      <c r="A212" s="983"/>
      <c r="B212" s="1038" t="s">
        <v>36</v>
      </c>
      <c r="C212" s="1042">
        <f>SUM(C208:C211)</f>
        <v>18115</v>
      </c>
      <c r="D212" s="1039">
        <f t="shared" ref="D212:F212" si="96">SUM(D208:D211)</f>
        <v>72.460000000000008</v>
      </c>
      <c r="E212" s="1042">
        <f t="shared" si="96"/>
        <v>18115</v>
      </c>
      <c r="F212" s="1039">
        <f t="shared" si="96"/>
        <v>72.460000000000008</v>
      </c>
      <c r="G212" s="1069">
        <f t="shared" si="53"/>
        <v>1</v>
      </c>
      <c r="H212" s="1069">
        <f t="shared" si="53"/>
        <v>1</v>
      </c>
      <c r="I212" s="1042"/>
      <c r="J212" s="1039"/>
      <c r="K212" s="1038"/>
      <c r="L212" s="1039"/>
      <c r="M212" s="1038"/>
      <c r="N212" s="1038"/>
      <c r="O212" s="1000">
        <f>State!O212</f>
        <v>0</v>
      </c>
      <c r="P212" s="1042">
        <f t="shared" ref="P212:S212" si="97">SUM(P208:P211)</f>
        <v>16235</v>
      </c>
      <c r="Q212" s="1039">
        <f t="shared" si="97"/>
        <v>64.94</v>
      </c>
      <c r="R212" s="1042">
        <f t="shared" si="97"/>
        <v>16235</v>
      </c>
      <c r="S212" s="1039">
        <f t="shared" si="97"/>
        <v>64.94</v>
      </c>
      <c r="T212" s="1000"/>
      <c r="U212" s="1042"/>
      <c r="V212" s="1039"/>
      <c r="W212" s="1043"/>
      <c r="X212" s="1000">
        <f>State!X212</f>
        <v>0</v>
      </c>
      <c r="Y212" s="1076">
        <f t="shared" ref="Y212:AA212" si="98">SUM(Y208:Y211)</f>
        <v>16235</v>
      </c>
      <c r="Z212" s="1044">
        <f t="shared" si="98"/>
        <v>64.94</v>
      </c>
      <c r="AA212" s="1076">
        <f t="shared" si="98"/>
        <v>16235</v>
      </c>
      <c r="AB212" s="1044">
        <f>SUM(AB208:AB211)</f>
        <v>64.94</v>
      </c>
      <c r="AC212" s="1038"/>
      <c r="AE212" s="1" t="b">
        <f t="shared" si="83"/>
        <v>1</v>
      </c>
    </row>
    <row r="213" spans="1:31" ht="15.75">
      <c r="A213" s="563">
        <v>9</v>
      </c>
      <c r="B213" s="560" t="s">
        <v>49</v>
      </c>
      <c r="C213" s="691"/>
      <c r="D213" s="561"/>
      <c r="E213" s="627"/>
      <c r="F213" s="614"/>
      <c r="G213" s="625"/>
      <c r="H213" s="625"/>
      <c r="I213" s="566"/>
      <c r="J213" s="565"/>
      <c r="K213" s="560"/>
      <c r="L213" s="561"/>
      <c r="M213" s="560"/>
      <c r="N213" s="560"/>
      <c r="O213" s="790">
        <f>State!O213</f>
        <v>0</v>
      </c>
      <c r="P213" s="691"/>
      <c r="Q213" s="561"/>
      <c r="R213" s="583">
        <f t="shared" si="95"/>
        <v>0</v>
      </c>
      <c r="S213" s="523">
        <f t="shared" si="95"/>
        <v>0</v>
      </c>
      <c r="T213" s="790"/>
      <c r="U213" s="691"/>
      <c r="V213" s="561"/>
      <c r="W213" s="583"/>
      <c r="X213" s="790">
        <f>State!X213</f>
        <v>0</v>
      </c>
      <c r="Y213" s="691"/>
      <c r="Z213" s="561"/>
      <c r="AA213" s="583">
        <f t="shared" ref="AA213" si="99">Y213+T213</f>
        <v>0</v>
      </c>
      <c r="AB213" s="523">
        <f t="shared" si="91"/>
        <v>0</v>
      </c>
      <c r="AC213" s="560"/>
      <c r="AD213" s="1" t="b">
        <f t="shared" si="82"/>
        <v>1</v>
      </c>
      <c r="AE213" s="1" t="b">
        <f t="shared" si="83"/>
        <v>1</v>
      </c>
    </row>
    <row r="214" spans="1:31" ht="15.75">
      <c r="A214" s="559">
        <v>9.01</v>
      </c>
      <c r="B214" s="564" t="s">
        <v>50</v>
      </c>
      <c r="C214" s="566"/>
      <c r="D214" s="565"/>
      <c r="E214" s="626"/>
      <c r="F214" s="624"/>
      <c r="G214" s="625"/>
      <c r="H214" s="625"/>
      <c r="I214" s="566"/>
      <c r="J214" s="565"/>
      <c r="K214" s="564"/>
      <c r="L214" s="565"/>
      <c r="M214" s="564"/>
      <c r="N214" s="564"/>
      <c r="O214" s="790">
        <f>State!O214</f>
        <v>0.2</v>
      </c>
      <c r="P214" s="566"/>
      <c r="Q214" s="565"/>
      <c r="R214" s="619">
        <f t="shared" ref="R214:R215" si="100">P214</f>
        <v>0</v>
      </c>
      <c r="S214" s="523">
        <f t="shared" si="95"/>
        <v>0</v>
      </c>
      <c r="T214" s="790"/>
      <c r="U214" s="566"/>
      <c r="V214" s="565"/>
      <c r="W214" s="619"/>
      <c r="X214" s="790">
        <f>State!X214</f>
        <v>0.2</v>
      </c>
      <c r="Y214" s="566"/>
      <c r="Z214" s="565"/>
      <c r="AA214" s="619">
        <f t="shared" ref="AA214:AA215" si="101">Y214</f>
        <v>0</v>
      </c>
      <c r="AB214" s="523">
        <f t="shared" si="91"/>
        <v>0</v>
      </c>
      <c r="AC214" s="564"/>
      <c r="AD214" s="1" t="b">
        <f t="shared" si="82"/>
        <v>1</v>
      </c>
      <c r="AE214" s="1" t="b">
        <f t="shared" si="83"/>
        <v>1</v>
      </c>
    </row>
    <row r="215" spans="1:31" ht="15.75">
      <c r="A215" s="559">
        <v>9.02</v>
      </c>
      <c r="B215" s="564" t="s">
        <v>51</v>
      </c>
      <c r="C215" s="566"/>
      <c r="D215" s="565"/>
      <c r="E215" s="626"/>
      <c r="F215" s="624"/>
      <c r="G215" s="625"/>
      <c r="H215" s="625"/>
      <c r="I215" s="566"/>
      <c r="J215" s="565"/>
      <c r="K215" s="564"/>
      <c r="L215" s="565"/>
      <c r="M215" s="564"/>
      <c r="N215" s="564"/>
      <c r="O215" s="790">
        <f>State!O215</f>
        <v>0.5</v>
      </c>
      <c r="P215" s="566"/>
      <c r="Q215" s="565"/>
      <c r="R215" s="619">
        <f t="shared" si="100"/>
        <v>0</v>
      </c>
      <c r="S215" s="523">
        <f t="shared" si="95"/>
        <v>0</v>
      </c>
      <c r="T215" s="790"/>
      <c r="U215" s="566"/>
      <c r="V215" s="565"/>
      <c r="W215" s="619"/>
      <c r="X215" s="790">
        <f>State!X215</f>
        <v>0.5</v>
      </c>
      <c r="Y215" s="566"/>
      <c r="Z215" s="565"/>
      <c r="AA215" s="619">
        <f t="shared" si="101"/>
        <v>0</v>
      </c>
      <c r="AB215" s="523">
        <f t="shared" si="91"/>
        <v>0</v>
      </c>
      <c r="AC215" s="564"/>
      <c r="AD215" s="1" t="b">
        <f t="shared" si="82"/>
        <v>1</v>
      </c>
      <c r="AE215" s="1" t="b">
        <f t="shared" si="83"/>
        <v>1</v>
      </c>
    </row>
    <row r="216" spans="1:31" ht="15.75">
      <c r="A216" s="983"/>
      <c r="B216" s="1046" t="s">
        <v>36</v>
      </c>
      <c r="C216" s="1053"/>
      <c r="D216" s="1047"/>
      <c r="E216" s="1042"/>
      <c r="F216" s="1039"/>
      <c r="G216" s="1069"/>
      <c r="H216" s="1069"/>
      <c r="I216" s="987"/>
      <c r="J216" s="988"/>
      <c r="K216" s="1046"/>
      <c r="L216" s="1047"/>
      <c r="M216" s="1046"/>
      <c r="N216" s="1046"/>
      <c r="O216" s="1000">
        <f>State!O216</f>
        <v>0</v>
      </c>
      <c r="P216" s="1053"/>
      <c r="Q216" s="1047"/>
      <c r="R216" s="990">
        <f t="shared" si="95"/>
        <v>0</v>
      </c>
      <c r="S216" s="991">
        <f t="shared" si="95"/>
        <v>0</v>
      </c>
      <c r="T216" s="1000"/>
      <c r="U216" s="1053"/>
      <c r="V216" s="1047"/>
      <c r="W216" s="990"/>
      <c r="X216" s="1000">
        <f>State!X216</f>
        <v>0</v>
      </c>
      <c r="Y216" s="1053"/>
      <c r="Z216" s="1047"/>
      <c r="AA216" s="990">
        <f t="shared" ref="AA216:AA219" si="102">Y216+T216</f>
        <v>0</v>
      </c>
      <c r="AB216" s="991">
        <f t="shared" si="91"/>
        <v>0</v>
      </c>
      <c r="AC216" s="1046"/>
      <c r="AD216" s="1" t="b">
        <f t="shared" si="82"/>
        <v>1</v>
      </c>
      <c r="AE216" s="1" t="b">
        <f t="shared" si="83"/>
        <v>1</v>
      </c>
    </row>
    <row r="217" spans="1:31" ht="15.75">
      <c r="A217" s="554" t="s">
        <v>52</v>
      </c>
      <c r="B217" s="560" t="s">
        <v>53</v>
      </c>
      <c r="C217" s="691"/>
      <c r="D217" s="561"/>
      <c r="E217" s="627"/>
      <c r="F217" s="614"/>
      <c r="G217" s="625"/>
      <c r="H217" s="625"/>
      <c r="I217" s="566"/>
      <c r="J217" s="565"/>
      <c r="K217" s="560"/>
      <c r="L217" s="561"/>
      <c r="M217" s="560"/>
      <c r="N217" s="560"/>
      <c r="O217" s="790">
        <f>State!O217</f>
        <v>0</v>
      </c>
      <c r="P217" s="691"/>
      <c r="Q217" s="561"/>
      <c r="R217" s="583">
        <f t="shared" si="95"/>
        <v>0</v>
      </c>
      <c r="S217" s="523">
        <f t="shared" si="95"/>
        <v>0</v>
      </c>
      <c r="T217" s="790"/>
      <c r="U217" s="691"/>
      <c r="V217" s="561"/>
      <c r="W217" s="583"/>
      <c r="X217" s="790">
        <f>State!X217</f>
        <v>0</v>
      </c>
      <c r="Y217" s="691"/>
      <c r="Z217" s="561"/>
      <c r="AA217" s="583">
        <f t="shared" si="102"/>
        <v>0</v>
      </c>
      <c r="AB217" s="523">
        <f t="shared" si="91"/>
        <v>0</v>
      </c>
      <c r="AC217" s="560"/>
      <c r="AD217" s="1" t="b">
        <f t="shared" si="82"/>
        <v>1</v>
      </c>
      <c r="AE217" s="1" t="b">
        <f t="shared" si="83"/>
        <v>1</v>
      </c>
    </row>
    <row r="218" spans="1:31" ht="15.75">
      <c r="A218" s="563">
        <v>10</v>
      </c>
      <c r="B218" s="560" t="s">
        <v>270</v>
      </c>
      <c r="C218" s="691"/>
      <c r="D218" s="561"/>
      <c r="E218" s="627"/>
      <c r="F218" s="614"/>
      <c r="G218" s="625"/>
      <c r="H218" s="625"/>
      <c r="I218" s="566"/>
      <c r="J218" s="565"/>
      <c r="K218" s="560"/>
      <c r="L218" s="561"/>
      <c r="M218" s="560"/>
      <c r="N218" s="560"/>
      <c r="O218" s="790">
        <f>State!O218</f>
        <v>0</v>
      </c>
      <c r="P218" s="691"/>
      <c r="Q218" s="561"/>
      <c r="R218" s="583">
        <f t="shared" si="95"/>
        <v>0</v>
      </c>
      <c r="S218" s="523">
        <f t="shared" si="95"/>
        <v>0</v>
      </c>
      <c r="T218" s="790"/>
      <c r="U218" s="691"/>
      <c r="V218" s="561"/>
      <c r="W218" s="583"/>
      <c r="X218" s="790">
        <f>State!X218</f>
        <v>0</v>
      </c>
      <c r="Y218" s="691"/>
      <c r="Z218" s="561"/>
      <c r="AA218" s="583">
        <f t="shared" si="102"/>
        <v>0</v>
      </c>
      <c r="AB218" s="523">
        <f t="shared" si="91"/>
        <v>0</v>
      </c>
      <c r="AC218" s="560"/>
      <c r="AD218" s="1" t="b">
        <f t="shared" si="82"/>
        <v>1</v>
      </c>
      <c r="AE218" s="1" t="b">
        <f t="shared" si="83"/>
        <v>1</v>
      </c>
    </row>
    <row r="219" spans="1:31" ht="15.75">
      <c r="A219" s="633"/>
      <c r="B219" s="634" t="s">
        <v>271</v>
      </c>
      <c r="C219" s="804"/>
      <c r="D219" s="635"/>
      <c r="E219" s="651"/>
      <c r="F219" s="641"/>
      <c r="G219" s="625"/>
      <c r="H219" s="625"/>
      <c r="I219" s="566"/>
      <c r="J219" s="565"/>
      <c r="K219" s="634"/>
      <c r="L219" s="635"/>
      <c r="M219" s="634"/>
      <c r="N219" s="634"/>
      <c r="O219" s="790">
        <f>State!O219</f>
        <v>0</v>
      </c>
      <c r="P219" s="804"/>
      <c r="Q219" s="635"/>
      <c r="R219" s="583">
        <f t="shared" si="95"/>
        <v>0</v>
      </c>
      <c r="S219" s="523">
        <f t="shared" si="95"/>
        <v>0</v>
      </c>
      <c r="T219" s="790"/>
      <c r="U219" s="804"/>
      <c r="V219" s="635"/>
      <c r="W219" s="583"/>
      <c r="X219" s="790">
        <f>State!X219</f>
        <v>0</v>
      </c>
      <c r="Y219" s="804"/>
      <c r="Z219" s="635"/>
      <c r="AA219" s="583">
        <f t="shared" si="102"/>
        <v>0</v>
      </c>
      <c r="AB219" s="523">
        <f t="shared" si="91"/>
        <v>0</v>
      </c>
      <c r="AC219" s="634"/>
      <c r="AD219" s="1" t="b">
        <f t="shared" si="82"/>
        <v>1</v>
      </c>
      <c r="AE219" s="1" t="b">
        <f t="shared" si="83"/>
        <v>1</v>
      </c>
    </row>
    <row r="220" spans="1:31" ht="15.75">
      <c r="A220" s="559">
        <v>10.01</v>
      </c>
      <c r="B220" s="636" t="s">
        <v>298</v>
      </c>
      <c r="C220" s="805"/>
      <c r="D220" s="637"/>
      <c r="E220" s="649"/>
      <c r="F220" s="650"/>
      <c r="G220" s="625"/>
      <c r="H220" s="625"/>
      <c r="I220" s="566"/>
      <c r="J220" s="565"/>
      <c r="K220" s="636"/>
      <c r="L220" s="637"/>
      <c r="M220" s="636"/>
      <c r="N220" s="636"/>
      <c r="O220" s="790">
        <f>State!O220</f>
        <v>0</v>
      </c>
      <c r="P220" s="805"/>
      <c r="Q220" s="637"/>
      <c r="R220" s="619">
        <f t="shared" ref="R220:R236" si="103">P220</f>
        <v>0</v>
      </c>
      <c r="S220" s="523">
        <f t="shared" si="95"/>
        <v>0</v>
      </c>
      <c r="T220" s="790"/>
      <c r="U220" s="805"/>
      <c r="V220" s="637"/>
      <c r="W220" s="619"/>
      <c r="X220" s="790">
        <f>State!X220</f>
        <v>0</v>
      </c>
      <c r="Y220" s="805"/>
      <c r="Z220" s="637"/>
      <c r="AA220" s="619">
        <f t="shared" ref="AA220:AA236" si="104">Y220</f>
        <v>0</v>
      </c>
      <c r="AB220" s="523">
        <f t="shared" si="91"/>
        <v>0</v>
      </c>
      <c r="AC220" s="636"/>
      <c r="AD220" s="1" t="b">
        <f t="shared" si="82"/>
        <v>1</v>
      </c>
      <c r="AE220" s="1" t="b">
        <f t="shared" si="83"/>
        <v>1</v>
      </c>
    </row>
    <row r="221" spans="1:31" ht="15.75">
      <c r="A221" s="559">
        <v>10.02</v>
      </c>
      <c r="B221" s="636" t="s">
        <v>299</v>
      </c>
      <c r="C221" s="805"/>
      <c r="D221" s="637"/>
      <c r="E221" s="649"/>
      <c r="F221" s="650"/>
      <c r="G221" s="625"/>
      <c r="H221" s="625"/>
      <c r="I221" s="566"/>
      <c r="J221" s="565"/>
      <c r="K221" s="636"/>
      <c r="L221" s="637"/>
      <c r="M221" s="636"/>
      <c r="N221" s="636"/>
      <c r="O221" s="790">
        <f>State!O221</f>
        <v>0</v>
      </c>
      <c r="P221" s="805"/>
      <c r="Q221" s="637"/>
      <c r="R221" s="619">
        <f t="shared" si="103"/>
        <v>0</v>
      </c>
      <c r="S221" s="523">
        <f t="shared" si="95"/>
        <v>0</v>
      </c>
      <c r="T221" s="790"/>
      <c r="U221" s="805"/>
      <c r="V221" s="637"/>
      <c r="W221" s="619"/>
      <c r="X221" s="790">
        <f>State!X221</f>
        <v>0</v>
      </c>
      <c r="Y221" s="805"/>
      <c r="Z221" s="637"/>
      <c r="AA221" s="619">
        <f t="shared" si="104"/>
        <v>0</v>
      </c>
      <c r="AB221" s="523">
        <f t="shared" si="91"/>
        <v>0</v>
      </c>
      <c r="AC221" s="636"/>
      <c r="AD221" s="1" t="b">
        <f t="shared" si="82"/>
        <v>1</v>
      </c>
      <c r="AE221" s="1" t="b">
        <f t="shared" si="83"/>
        <v>1</v>
      </c>
    </row>
    <row r="222" spans="1:31" ht="30">
      <c r="A222" s="559">
        <f>+A221+0.01</f>
        <v>10.029999999999999</v>
      </c>
      <c r="B222" s="638" t="s">
        <v>241</v>
      </c>
      <c r="C222" s="806"/>
      <c r="D222" s="639"/>
      <c r="E222" s="807"/>
      <c r="F222" s="808"/>
      <c r="G222" s="625"/>
      <c r="H222" s="625"/>
      <c r="I222" s="566"/>
      <c r="J222" s="565"/>
      <c r="K222" s="638"/>
      <c r="L222" s="639"/>
      <c r="M222" s="638"/>
      <c r="N222" s="638"/>
      <c r="O222" s="790">
        <f>State!O222</f>
        <v>0</v>
      </c>
      <c r="P222" s="806"/>
      <c r="Q222" s="639"/>
      <c r="R222" s="619">
        <f t="shared" si="103"/>
        <v>0</v>
      </c>
      <c r="S222" s="523">
        <f t="shared" si="95"/>
        <v>0</v>
      </c>
      <c r="T222" s="790"/>
      <c r="U222" s="806"/>
      <c r="V222" s="639"/>
      <c r="W222" s="619"/>
      <c r="X222" s="790">
        <f>State!X222</f>
        <v>0</v>
      </c>
      <c r="Y222" s="806"/>
      <c r="Z222" s="639"/>
      <c r="AA222" s="619">
        <f t="shared" si="104"/>
        <v>0</v>
      </c>
      <c r="AB222" s="523">
        <f t="shared" si="91"/>
        <v>0</v>
      </c>
      <c r="AC222" s="638"/>
      <c r="AD222" s="1" t="b">
        <f t="shared" si="82"/>
        <v>1</v>
      </c>
      <c r="AE222" s="1" t="b">
        <f t="shared" si="83"/>
        <v>1</v>
      </c>
    </row>
    <row r="223" spans="1:31" ht="15.75">
      <c r="A223" s="559"/>
      <c r="B223" s="634" t="s">
        <v>242</v>
      </c>
      <c r="C223" s="804"/>
      <c r="D223" s="635"/>
      <c r="E223" s="651"/>
      <c r="F223" s="641"/>
      <c r="G223" s="625"/>
      <c r="H223" s="625"/>
      <c r="I223" s="566"/>
      <c r="J223" s="565"/>
      <c r="K223" s="634"/>
      <c r="L223" s="635"/>
      <c r="M223" s="634"/>
      <c r="N223" s="634"/>
      <c r="O223" s="790">
        <f>State!O223</f>
        <v>0</v>
      </c>
      <c r="P223" s="804"/>
      <c r="Q223" s="635"/>
      <c r="R223" s="619">
        <f t="shared" si="103"/>
        <v>0</v>
      </c>
      <c r="S223" s="523">
        <f t="shared" si="95"/>
        <v>0</v>
      </c>
      <c r="T223" s="790"/>
      <c r="U223" s="804"/>
      <c r="V223" s="635"/>
      <c r="W223" s="619"/>
      <c r="X223" s="790">
        <f>State!X223</f>
        <v>0</v>
      </c>
      <c r="Y223" s="804"/>
      <c r="Z223" s="635"/>
      <c r="AA223" s="619">
        <f t="shared" si="104"/>
        <v>0</v>
      </c>
      <c r="AB223" s="523">
        <f t="shared" si="91"/>
        <v>0</v>
      </c>
      <c r="AC223" s="634"/>
      <c r="AD223" s="1" t="b">
        <f t="shared" si="82"/>
        <v>1</v>
      </c>
      <c r="AE223" s="1" t="b">
        <f t="shared" si="83"/>
        <v>1</v>
      </c>
    </row>
    <row r="224" spans="1:31" ht="15.75">
      <c r="A224" s="559">
        <v>10.039999999999999</v>
      </c>
      <c r="B224" s="636" t="s">
        <v>314</v>
      </c>
      <c r="C224" s="805"/>
      <c r="D224" s="637"/>
      <c r="E224" s="649"/>
      <c r="F224" s="650"/>
      <c r="G224" s="625"/>
      <c r="H224" s="625"/>
      <c r="I224" s="566"/>
      <c r="J224" s="565"/>
      <c r="K224" s="636"/>
      <c r="L224" s="637"/>
      <c r="M224" s="636"/>
      <c r="N224" s="636"/>
      <c r="O224" s="790">
        <f>State!O224</f>
        <v>0</v>
      </c>
      <c r="P224" s="805"/>
      <c r="Q224" s="637"/>
      <c r="R224" s="619">
        <f t="shared" si="103"/>
        <v>0</v>
      </c>
      <c r="S224" s="523">
        <f t="shared" si="95"/>
        <v>0</v>
      </c>
      <c r="T224" s="790"/>
      <c r="U224" s="805"/>
      <c r="V224" s="637"/>
      <c r="W224" s="619"/>
      <c r="X224" s="790">
        <f>State!X224</f>
        <v>0</v>
      </c>
      <c r="Y224" s="805"/>
      <c r="Z224" s="637"/>
      <c r="AA224" s="619">
        <f t="shared" si="104"/>
        <v>0</v>
      </c>
      <c r="AB224" s="523">
        <f t="shared" si="91"/>
        <v>0</v>
      </c>
      <c r="AC224" s="636"/>
      <c r="AD224" s="1" t="b">
        <f t="shared" si="82"/>
        <v>1</v>
      </c>
      <c r="AE224" s="1" t="b">
        <f t="shared" si="83"/>
        <v>1</v>
      </c>
    </row>
    <row r="225" spans="1:31" ht="15.75">
      <c r="A225" s="559"/>
      <c r="B225" s="637" t="s">
        <v>54</v>
      </c>
      <c r="C225" s="805"/>
      <c r="D225" s="637"/>
      <c r="E225" s="649"/>
      <c r="F225" s="650"/>
      <c r="G225" s="625"/>
      <c r="H225" s="625"/>
      <c r="I225" s="566"/>
      <c r="J225" s="565"/>
      <c r="K225" s="637"/>
      <c r="L225" s="637"/>
      <c r="M225" s="637"/>
      <c r="N225" s="637"/>
      <c r="O225" s="790">
        <f>State!O225</f>
        <v>0</v>
      </c>
      <c r="P225" s="805"/>
      <c r="Q225" s="637"/>
      <c r="R225" s="619">
        <f t="shared" si="103"/>
        <v>0</v>
      </c>
      <c r="S225" s="523">
        <f t="shared" si="95"/>
        <v>0</v>
      </c>
      <c r="T225" s="790"/>
      <c r="U225" s="805"/>
      <c r="V225" s="637"/>
      <c r="W225" s="619"/>
      <c r="X225" s="790">
        <f>State!X225</f>
        <v>0</v>
      </c>
      <c r="Y225" s="805"/>
      <c r="Z225" s="637"/>
      <c r="AA225" s="619">
        <f t="shared" si="104"/>
        <v>0</v>
      </c>
      <c r="AB225" s="523">
        <f t="shared" si="91"/>
        <v>0</v>
      </c>
      <c r="AC225" s="637"/>
      <c r="AD225" s="1" t="b">
        <f t="shared" si="82"/>
        <v>1</v>
      </c>
      <c r="AE225" s="1" t="b">
        <f t="shared" si="83"/>
        <v>1</v>
      </c>
    </row>
    <row r="226" spans="1:31" ht="15.75">
      <c r="A226" s="559"/>
      <c r="B226" s="637" t="s">
        <v>55</v>
      </c>
      <c r="C226" s="805"/>
      <c r="D226" s="637"/>
      <c r="E226" s="649"/>
      <c r="F226" s="650"/>
      <c r="G226" s="625"/>
      <c r="H226" s="625"/>
      <c r="I226" s="566"/>
      <c r="J226" s="565"/>
      <c r="K226" s="637"/>
      <c r="L226" s="637"/>
      <c r="M226" s="637"/>
      <c r="N226" s="637"/>
      <c r="O226" s="790">
        <f>State!O226</f>
        <v>0</v>
      </c>
      <c r="P226" s="805"/>
      <c r="Q226" s="637"/>
      <c r="R226" s="619">
        <f t="shared" si="103"/>
        <v>0</v>
      </c>
      <c r="S226" s="523">
        <f t="shared" si="95"/>
        <v>0</v>
      </c>
      <c r="T226" s="790"/>
      <c r="U226" s="805"/>
      <c r="V226" s="637"/>
      <c r="W226" s="619"/>
      <c r="X226" s="790">
        <f>State!X226</f>
        <v>0</v>
      </c>
      <c r="Y226" s="805"/>
      <c r="Z226" s="637"/>
      <c r="AA226" s="619">
        <f t="shared" si="104"/>
        <v>0</v>
      </c>
      <c r="AB226" s="523">
        <f t="shared" si="91"/>
        <v>0</v>
      </c>
      <c r="AC226" s="637"/>
      <c r="AD226" s="1" t="b">
        <f t="shared" si="82"/>
        <v>1</v>
      </c>
      <c r="AE226" s="1" t="b">
        <f t="shared" si="83"/>
        <v>1</v>
      </c>
    </row>
    <row r="227" spans="1:31" ht="15.75">
      <c r="A227" s="559"/>
      <c r="B227" s="637" t="s">
        <v>56</v>
      </c>
      <c r="C227" s="805"/>
      <c r="D227" s="637"/>
      <c r="E227" s="649"/>
      <c r="F227" s="650"/>
      <c r="G227" s="625"/>
      <c r="H227" s="625"/>
      <c r="I227" s="566"/>
      <c r="J227" s="565"/>
      <c r="K227" s="637"/>
      <c r="L227" s="637"/>
      <c r="M227" s="637"/>
      <c r="N227" s="637"/>
      <c r="O227" s="790">
        <f>State!O227</f>
        <v>0</v>
      </c>
      <c r="P227" s="805"/>
      <c r="Q227" s="637"/>
      <c r="R227" s="619">
        <f t="shared" si="103"/>
        <v>0</v>
      </c>
      <c r="S227" s="523">
        <f t="shared" si="95"/>
        <v>0</v>
      </c>
      <c r="T227" s="790"/>
      <c r="U227" s="805"/>
      <c r="V227" s="637"/>
      <c r="W227" s="619"/>
      <c r="X227" s="790">
        <f>State!X227</f>
        <v>0</v>
      </c>
      <c r="Y227" s="805"/>
      <c r="Z227" s="637"/>
      <c r="AA227" s="619">
        <f t="shared" si="104"/>
        <v>0</v>
      </c>
      <c r="AB227" s="523">
        <f t="shared" si="91"/>
        <v>0</v>
      </c>
      <c r="AC227" s="637"/>
      <c r="AD227" s="1" t="b">
        <f t="shared" si="82"/>
        <v>1</v>
      </c>
      <c r="AE227" s="1" t="b">
        <f t="shared" si="83"/>
        <v>1</v>
      </c>
    </row>
    <row r="228" spans="1:31" ht="30">
      <c r="A228" s="559">
        <v>10.050000000000001</v>
      </c>
      <c r="B228" s="636" t="s">
        <v>315</v>
      </c>
      <c r="C228" s="805"/>
      <c r="D228" s="637"/>
      <c r="E228" s="649"/>
      <c r="F228" s="650"/>
      <c r="G228" s="625"/>
      <c r="H228" s="625"/>
      <c r="I228" s="566"/>
      <c r="J228" s="565"/>
      <c r="K228" s="637"/>
      <c r="L228" s="637"/>
      <c r="M228" s="637"/>
      <c r="N228" s="637"/>
      <c r="O228" s="790">
        <f>State!O228</f>
        <v>0</v>
      </c>
      <c r="P228" s="805"/>
      <c r="Q228" s="637"/>
      <c r="R228" s="619">
        <f t="shared" si="103"/>
        <v>0</v>
      </c>
      <c r="S228" s="523">
        <f t="shared" si="95"/>
        <v>0</v>
      </c>
      <c r="T228" s="790"/>
      <c r="U228" s="805"/>
      <c r="V228" s="637"/>
      <c r="W228" s="619"/>
      <c r="X228" s="790">
        <f>State!X228</f>
        <v>0</v>
      </c>
      <c r="Y228" s="805"/>
      <c r="Z228" s="637"/>
      <c r="AA228" s="619">
        <f t="shared" si="104"/>
        <v>0</v>
      </c>
      <c r="AB228" s="523">
        <f t="shared" si="91"/>
        <v>0</v>
      </c>
      <c r="AC228" s="637"/>
      <c r="AD228" s="1" t="b">
        <f t="shared" si="82"/>
        <v>1</v>
      </c>
      <c r="AE228" s="1" t="b">
        <f t="shared" si="83"/>
        <v>1</v>
      </c>
    </row>
    <row r="229" spans="1:31" ht="15.75">
      <c r="A229" s="559"/>
      <c r="B229" s="637" t="s">
        <v>54</v>
      </c>
      <c r="C229" s="805"/>
      <c r="D229" s="637"/>
      <c r="E229" s="649"/>
      <c r="F229" s="650"/>
      <c r="G229" s="625"/>
      <c r="H229" s="625"/>
      <c r="I229" s="566"/>
      <c r="J229" s="565"/>
      <c r="K229" s="637"/>
      <c r="L229" s="637"/>
      <c r="M229" s="637"/>
      <c r="N229" s="637"/>
      <c r="O229" s="790">
        <f>State!O229</f>
        <v>0</v>
      </c>
      <c r="P229" s="805"/>
      <c r="Q229" s="637"/>
      <c r="R229" s="619">
        <f t="shared" si="103"/>
        <v>0</v>
      </c>
      <c r="S229" s="523">
        <f t="shared" si="95"/>
        <v>0</v>
      </c>
      <c r="T229" s="790"/>
      <c r="U229" s="805"/>
      <c r="V229" s="637"/>
      <c r="W229" s="619"/>
      <c r="X229" s="790">
        <f>State!X229</f>
        <v>0</v>
      </c>
      <c r="Y229" s="805"/>
      <c r="Z229" s="637"/>
      <c r="AA229" s="619">
        <f t="shared" si="104"/>
        <v>0</v>
      </c>
      <c r="AB229" s="523">
        <f t="shared" si="91"/>
        <v>0</v>
      </c>
      <c r="AC229" s="637"/>
      <c r="AD229" s="1" t="b">
        <f t="shared" si="82"/>
        <v>1</v>
      </c>
      <c r="AE229" s="1" t="b">
        <f t="shared" si="83"/>
        <v>1</v>
      </c>
    </row>
    <row r="230" spans="1:31" ht="15.75">
      <c r="A230" s="559"/>
      <c r="B230" s="637" t="s">
        <v>55</v>
      </c>
      <c r="C230" s="805"/>
      <c r="D230" s="637"/>
      <c r="E230" s="649"/>
      <c r="F230" s="650"/>
      <c r="G230" s="625"/>
      <c r="H230" s="625"/>
      <c r="I230" s="566"/>
      <c r="J230" s="565"/>
      <c r="K230" s="637">
        <v>0</v>
      </c>
      <c r="L230" s="637">
        <v>0</v>
      </c>
      <c r="M230" s="637"/>
      <c r="N230" s="637"/>
      <c r="O230" s="790">
        <f>State!O230</f>
        <v>0</v>
      </c>
      <c r="P230" s="805"/>
      <c r="Q230" s="637"/>
      <c r="R230" s="619">
        <f t="shared" si="103"/>
        <v>0</v>
      </c>
      <c r="S230" s="523">
        <f t="shared" si="95"/>
        <v>0</v>
      </c>
      <c r="T230" s="790"/>
      <c r="U230" s="805"/>
      <c r="V230" s="637"/>
      <c r="W230" s="619"/>
      <c r="X230" s="790">
        <f>State!X230</f>
        <v>0</v>
      </c>
      <c r="Y230" s="805"/>
      <c r="Z230" s="637"/>
      <c r="AA230" s="619">
        <f t="shared" si="104"/>
        <v>0</v>
      </c>
      <c r="AB230" s="523">
        <f t="shared" si="91"/>
        <v>0</v>
      </c>
      <c r="AC230" s="637"/>
      <c r="AD230" s="1" t="b">
        <f t="shared" si="82"/>
        <v>1</v>
      </c>
      <c r="AE230" s="1" t="b">
        <f t="shared" si="83"/>
        <v>1</v>
      </c>
    </row>
    <row r="231" spans="1:31" ht="15.75">
      <c r="A231" s="559"/>
      <c r="B231" s="637" t="s">
        <v>56</v>
      </c>
      <c r="C231" s="805"/>
      <c r="D231" s="637"/>
      <c r="E231" s="649"/>
      <c r="F231" s="650"/>
      <c r="G231" s="625"/>
      <c r="H231" s="625"/>
      <c r="I231" s="566"/>
      <c r="J231" s="565"/>
      <c r="K231" s="637">
        <v>0</v>
      </c>
      <c r="L231" s="637">
        <v>0</v>
      </c>
      <c r="M231" s="637"/>
      <c r="N231" s="637"/>
      <c r="O231" s="790">
        <f>State!O231</f>
        <v>0</v>
      </c>
      <c r="P231" s="805"/>
      <c r="Q231" s="637"/>
      <c r="R231" s="619">
        <f t="shared" si="103"/>
        <v>0</v>
      </c>
      <c r="S231" s="523">
        <f t="shared" si="95"/>
        <v>0</v>
      </c>
      <c r="T231" s="790"/>
      <c r="U231" s="805"/>
      <c r="V231" s="637"/>
      <c r="W231" s="619"/>
      <c r="X231" s="790">
        <f>State!X231</f>
        <v>0</v>
      </c>
      <c r="Y231" s="805"/>
      <c r="Z231" s="637"/>
      <c r="AA231" s="619">
        <f t="shared" si="104"/>
        <v>0</v>
      </c>
      <c r="AB231" s="523">
        <f t="shared" si="91"/>
        <v>0</v>
      </c>
      <c r="AC231" s="637"/>
      <c r="AD231" s="1" t="b">
        <f t="shared" si="82"/>
        <v>1</v>
      </c>
      <c r="AE231" s="1" t="b">
        <f t="shared" si="83"/>
        <v>1</v>
      </c>
    </row>
    <row r="232" spans="1:31" ht="30">
      <c r="A232" s="559">
        <f>+A228+0.01</f>
        <v>10.06</v>
      </c>
      <c r="B232" s="638" t="s">
        <v>243</v>
      </c>
      <c r="C232" s="806"/>
      <c r="D232" s="639"/>
      <c r="E232" s="807"/>
      <c r="F232" s="808"/>
      <c r="G232" s="625"/>
      <c r="H232" s="625"/>
      <c r="I232" s="566"/>
      <c r="J232" s="565"/>
      <c r="K232" s="638">
        <v>0</v>
      </c>
      <c r="L232" s="639">
        <v>0</v>
      </c>
      <c r="M232" s="638"/>
      <c r="N232" s="638"/>
      <c r="O232" s="790">
        <f>State!O232</f>
        <v>0</v>
      </c>
      <c r="P232" s="806"/>
      <c r="Q232" s="639"/>
      <c r="R232" s="619">
        <f t="shared" si="103"/>
        <v>0</v>
      </c>
      <c r="S232" s="523">
        <f t="shared" si="95"/>
        <v>0</v>
      </c>
      <c r="T232" s="790"/>
      <c r="U232" s="806"/>
      <c r="V232" s="639"/>
      <c r="W232" s="619"/>
      <c r="X232" s="790">
        <f>State!X232</f>
        <v>0</v>
      </c>
      <c r="Y232" s="806"/>
      <c r="Z232" s="639"/>
      <c r="AA232" s="619">
        <f t="shared" si="104"/>
        <v>0</v>
      </c>
      <c r="AB232" s="523">
        <f t="shared" si="91"/>
        <v>0</v>
      </c>
      <c r="AC232" s="638"/>
      <c r="AD232" s="1" t="b">
        <f t="shared" si="82"/>
        <v>1</v>
      </c>
      <c r="AE232" s="1" t="b">
        <f t="shared" si="83"/>
        <v>1</v>
      </c>
    </row>
    <row r="233" spans="1:31" ht="30">
      <c r="A233" s="559">
        <f t="shared" ref="A233:A254" si="105">+A232+0.01</f>
        <v>10.07</v>
      </c>
      <c r="B233" s="638" t="s">
        <v>57</v>
      </c>
      <c r="C233" s="806"/>
      <c r="D233" s="639"/>
      <c r="E233" s="807"/>
      <c r="F233" s="808"/>
      <c r="G233" s="625"/>
      <c r="H233" s="625"/>
      <c r="I233" s="566"/>
      <c r="J233" s="565"/>
      <c r="K233" s="638">
        <v>0</v>
      </c>
      <c r="L233" s="639">
        <v>0</v>
      </c>
      <c r="M233" s="638"/>
      <c r="N233" s="638"/>
      <c r="O233" s="790">
        <f>State!O233</f>
        <v>0</v>
      </c>
      <c r="P233" s="806"/>
      <c r="Q233" s="639"/>
      <c r="R233" s="619">
        <f t="shared" si="103"/>
        <v>0</v>
      </c>
      <c r="S233" s="523">
        <f t="shared" si="95"/>
        <v>0</v>
      </c>
      <c r="T233" s="790"/>
      <c r="U233" s="806"/>
      <c r="V233" s="639"/>
      <c r="W233" s="619"/>
      <c r="X233" s="790">
        <f>State!X233</f>
        <v>0</v>
      </c>
      <c r="Y233" s="806"/>
      <c r="Z233" s="639"/>
      <c r="AA233" s="619">
        <f t="shared" si="104"/>
        <v>0</v>
      </c>
      <c r="AB233" s="523">
        <f t="shared" si="91"/>
        <v>0</v>
      </c>
      <c r="AC233" s="638"/>
      <c r="AD233" s="1" t="b">
        <f t="shared" si="82"/>
        <v>1</v>
      </c>
      <c r="AE233" s="1" t="b">
        <f t="shared" si="83"/>
        <v>1</v>
      </c>
    </row>
    <row r="234" spans="1:31" ht="15.75">
      <c r="A234" s="559"/>
      <c r="B234" s="638" t="s">
        <v>58</v>
      </c>
      <c r="C234" s="806"/>
      <c r="D234" s="639"/>
      <c r="E234" s="807"/>
      <c r="F234" s="808"/>
      <c r="G234" s="625"/>
      <c r="H234" s="625"/>
      <c r="I234" s="566"/>
      <c r="J234" s="565"/>
      <c r="K234" s="638">
        <v>0</v>
      </c>
      <c r="L234" s="639">
        <v>0</v>
      </c>
      <c r="M234" s="638"/>
      <c r="N234" s="638"/>
      <c r="O234" s="790">
        <f>State!O234</f>
        <v>0</v>
      </c>
      <c r="P234" s="806"/>
      <c r="Q234" s="639"/>
      <c r="R234" s="619">
        <f t="shared" si="103"/>
        <v>0</v>
      </c>
      <c r="S234" s="523">
        <f t="shared" si="95"/>
        <v>0</v>
      </c>
      <c r="T234" s="790"/>
      <c r="U234" s="806"/>
      <c r="V234" s="639"/>
      <c r="W234" s="619"/>
      <c r="X234" s="790">
        <f>State!X234</f>
        <v>0</v>
      </c>
      <c r="Y234" s="806"/>
      <c r="Z234" s="639"/>
      <c r="AA234" s="619">
        <f t="shared" si="104"/>
        <v>0</v>
      </c>
      <c r="AB234" s="523">
        <f t="shared" si="91"/>
        <v>0</v>
      </c>
      <c r="AC234" s="638"/>
      <c r="AD234" s="1" t="b">
        <f t="shared" si="82"/>
        <v>1</v>
      </c>
      <c r="AE234" s="1" t="b">
        <f t="shared" si="83"/>
        <v>1</v>
      </c>
    </row>
    <row r="235" spans="1:31" ht="15.75">
      <c r="A235" s="559"/>
      <c r="B235" s="638" t="s">
        <v>59</v>
      </c>
      <c r="C235" s="806"/>
      <c r="D235" s="639"/>
      <c r="E235" s="807"/>
      <c r="F235" s="808"/>
      <c r="G235" s="625"/>
      <c r="H235" s="625"/>
      <c r="I235" s="566"/>
      <c r="J235" s="565"/>
      <c r="K235" s="638">
        <v>0</v>
      </c>
      <c r="L235" s="639">
        <v>0</v>
      </c>
      <c r="M235" s="638"/>
      <c r="N235" s="638"/>
      <c r="O235" s="790">
        <f>State!O235</f>
        <v>0</v>
      </c>
      <c r="P235" s="806"/>
      <c r="Q235" s="639"/>
      <c r="R235" s="619">
        <f t="shared" si="103"/>
        <v>0</v>
      </c>
      <c r="S235" s="523">
        <f t="shared" si="95"/>
        <v>0</v>
      </c>
      <c r="T235" s="790"/>
      <c r="U235" s="806"/>
      <c r="V235" s="639"/>
      <c r="W235" s="619"/>
      <c r="X235" s="790">
        <f>State!X235</f>
        <v>0</v>
      </c>
      <c r="Y235" s="806"/>
      <c r="Z235" s="639"/>
      <c r="AA235" s="619">
        <f t="shared" si="104"/>
        <v>0</v>
      </c>
      <c r="AB235" s="523">
        <f t="shared" si="91"/>
        <v>0</v>
      </c>
      <c r="AC235" s="638"/>
      <c r="AD235" s="1" t="b">
        <f t="shared" si="82"/>
        <v>1</v>
      </c>
      <c r="AE235" s="1" t="b">
        <f t="shared" si="83"/>
        <v>1</v>
      </c>
    </row>
    <row r="236" spans="1:31" ht="15.75">
      <c r="A236" s="559"/>
      <c r="B236" s="638" t="s">
        <v>60</v>
      </c>
      <c r="C236" s="806"/>
      <c r="D236" s="639"/>
      <c r="E236" s="807"/>
      <c r="F236" s="808"/>
      <c r="G236" s="625"/>
      <c r="H236" s="625"/>
      <c r="I236" s="566"/>
      <c r="J236" s="565"/>
      <c r="K236" s="638">
        <v>0</v>
      </c>
      <c r="L236" s="639">
        <v>0</v>
      </c>
      <c r="M236" s="638"/>
      <c r="N236" s="638"/>
      <c r="O236" s="790">
        <f>State!O236</f>
        <v>0</v>
      </c>
      <c r="P236" s="806"/>
      <c r="Q236" s="639"/>
      <c r="R236" s="619">
        <f t="shared" si="103"/>
        <v>0</v>
      </c>
      <c r="S236" s="523">
        <f t="shared" si="95"/>
        <v>0</v>
      </c>
      <c r="T236" s="790"/>
      <c r="U236" s="806"/>
      <c r="V236" s="639"/>
      <c r="W236" s="619"/>
      <c r="X236" s="790">
        <f>State!X236</f>
        <v>0</v>
      </c>
      <c r="Y236" s="806"/>
      <c r="Z236" s="639"/>
      <c r="AA236" s="619">
        <f t="shared" si="104"/>
        <v>0</v>
      </c>
      <c r="AB236" s="523">
        <f t="shared" si="91"/>
        <v>0</v>
      </c>
      <c r="AC236" s="638"/>
      <c r="AD236" s="1" t="b">
        <f t="shared" si="82"/>
        <v>1</v>
      </c>
      <c r="AE236" s="1" t="b">
        <f t="shared" si="83"/>
        <v>1</v>
      </c>
    </row>
    <row r="237" spans="1:31" ht="15.75">
      <c r="A237" s="928"/>
      <c r="B237" s="1077" t="s">
        <v>16</v>
      </c>
      <c r="C237" s="1083"/>
      <c r="D237" s="1078"/>
      <c r="E237" s="1083"/>
      <c r="F237" s="1078"/>
      <c r="G237" s="1067"/>
      <c r="H237" s="1067"/>
      <c r="I237" s="932"/>
      <c r="J237" s="933"/>
      <c r="K237" s="1077"/>
      <c r="L237" s="1078"/>
      <c r="M237" s="1077"/>
      <c r="N237" s="1077"/>
      <c r="O237" s="946"/>
      <c r="P237" s="1083"/>
      <c r="Q237" s="1078"/>
      <c r="R237" s="935"/>
      <c r="S237" s="936"/>
      <c r="T237" s="946"/>
      <c r="U237" s="1083"/>
      <c r="V237" s="1078"/>
      <c r="W237" s="935"/>
      <c r="X237" s="946"/>
      <c r="Y237" s="1083"/>
      <c r="Z237" s="1078"/>
      <c r="AA237" s="935"/>
      <c r="AB237" s="936"/>
      <c r="AC237" s="1077"/>
      <c r="AD237" s="1" t="b">
        <f t="shared" si="82"/>
        <v>1</v>
      </c>
      <c r="AE237" s="1" t="b">
        <f t="shared" si="83"/>
        <v>1</v>
      </c>
    </row>
    <row r="238" spans="1:31" ht="15.75">
      <c r="A238" s="559"/>
      <c r="B238" s="640" t="s">
        <v>38</v>
      </c>
      <c r="C238" s="651"/>
      <c r="D238" s="641"/>
      <c r="E238" s="651"/>
      <c r="F238" s="641"/>
      <c r="G238" s="625"/>
      <c r="H238" s="625"/>
      <c r="I238" s="566"/>
      <c r="J238" s="565"/>
      <c r="K238" s="640"/>
      <c r="L238" s="641"/>
      <c r="M238" s="640"/>
      <c r="N238" s="640"/>
      <c r="O238" s="790"/>
      <c r="P238" s="651"/>
      <c r="Q238" s="641"/>
      <c r="R238" s="583"/>
      <c r="S238" s="523"/>
      <c r="T238" s="790"/>
      <c r="U238" s="651"/>
      <c r="V238" s="641"/>
      <c r="W238" s="583"/>
      <c r="X238" s="790"/>
      <c r="Y238" s="651"/>
      <c r="Z238" s="641"/>
      <c r="AA238" s="583"/>
      <c r="AB238" s="523"/>
      <c r="AC238" s="640"/>
      <c r="AD238" s="1" t="b">
        <f t="shared" si="82"/>
        <v>1</v>
      </c>
      <c r="AE238" s="1" t="b">
        <f t="shared" si="83"/>
        <v>1</v>
      </c>
    </row>
    <row r="239" spans="1:31" ht="28.5">
      <c r="A239" s="559"/>
      <c r="B239" s="634" t="s">
        <v>259</v>
      </c>
      <c r="C239" s="804"/>
      <c r="D239" s="635"/>
      <c r="E239" s="651"/>
      <c r="F239" s="641"/>
      <c r="G239" s="625"/>
      <c r="H239" s="625"/>
      <c r="I239" s="566"/>
      <c r="J239" s="565"/>
      <c r="K239" s="634"/>
      <c r="L239" s="635"/>
      <c r="M239" s="634"/>
      <c r="N239" s="634"/>
      <c r="O239" s="790"/>
      <c r="P239" s="804"/>
      <c r="Q239" s="635"/>
      <c r="R239" s="583"/>
      <c r="S239" s="523"/>
      <c r="T239" s="790"/>
      <c r="U239" s="804"/>
      <c r="V239" s="635"/>
      <c r="W239" s="583"/>
      <c r="X239" s="790"/>
      <c r="Y239" s="804"/>
      <c r="Z239" s="635"/>
      <c r="AA239" s="583"/>
      <c r="AB239" s="523"/>
      <c r="AC239" s="634"/>
      <c r="AD239" s="1" t="b">
        <f t="shared" si="82"/>
        <v>1</v>
      </c>
      <c r="AE239" s="1" t="b">
        <f t="shared" si="83"/>
        <v>1</v>
      </c>
    </row>
    <row r="240" spans="1:31" ht="15.75">
      <c r="A240" s="559"/>
      <c r="B240" s="634" t="s">
        <v>271</v>
      </c>
      <c r="C240" s="804"/>
      <c r="D240" s="635"/>
      <c r="E240" s="651"/>
      <c r="F240" s="641"/>
      <c r="G240" s="625"/>
      <c r="H240" s="625"/>
      <c r="I240" s="566"/>
      <c r="J240" s="565"/>
      <c r="K240" s="634"/>
      <c r="L240" s="635"/>
      <c r="M240" s="634"/>
      <c r="N240" s="634"/>
      <c r="O240" s="790"/>
      <c r="P240" s="804"/>
      <c r="Q240" s="635"/>
      <c r="R240" s="583"/>
      <c r="S240" s="523"/>
      <c r="T240" s="790"/>
      <c r="U240" s="804"/>
      <c r="V240" s="635"/>
      <c r="W240" s="583"/>
      <c r="X240" s="790"/>
      <c r="Y240" s="804"/>
      <c r="Z240" s="635"/>
      <c r="AA240" s="583"/>
      <c r="AB240" s="523"/>
      <c r="AC240" s="634"/>
      <c r="AD240" s="1" t="b">
        <f t="shared" si="82"/>
        <v>1</v>
      </c>
      <c r="AE240" s="1" t="b">
        <f t="shared" si="83"/>
        <v>1</v>
      </c>
    </row>
    <row r="241" spans="1:31" ht="15.75">
      <c r="A241" s="559">
        <f>+A233+0.01</f>
        <v>10.08</v>
      </c>
      <c r="B241" s="642" t="s">
        <v>316</v>
      </c>
      <c r="C241" s="643">
        <v>36</v>
      </c>
      <c r="D241" s="644">
        <v>228.09600000000003</v>
      </c>
      <c r="E241" s="643">
        <f>C241</f>
        <v>36</v>
      </c>
      <c r="F241" s="644">
        <f>D241</f>
        <v>228.09600000000003</v>
      </c>
      <c r="G241" s="625">
        <f t="shared" ref="G241:H284" si="106">C241/E241</f>
        <v>1</v>
      </c>
      <c r="H241" s="645">
        <f>F241/D241</f>
        <v>1</v>
      </c>
      <c r="I241" s="566"/>
      <c r="J241" s="565"/>
      <c r="K241" s="764"/>
      <c r="L241" s="644"/>
      <c r="M241" s="764"/>
      <c r="N241" s="764"/>
      <c r="O241" s="790">
        <f>State!O241</f>
        <v>0.58079999999999998</v>
      </c>
      <c r="P241" s="643">
        <v>36</v>
      </c>
      <c r="Q241" s="644">
        <f>(P241*O241)*12</f>
        <v>250.90559999999999</v>
      </c>
      <c r="R241" s="619">
        <f t="shared" ref="R241:R258" si="107">P241</f>
        <v>36</v>
      </c>
      <c r="S241" s="662">
        <f t="shared" si="95"/>
        <v>250.90559999999999</v>
      </c>
      <c r="T241" s="790"/>
      <c r="U241" s="643"/>
      <c r="V241" s="644"/>
      <c r="W241" s="619"/>
      <c r="X241" s="790">
        <f>O241</f>
        <v>0.58079999999999998</v>
      </c>
      <c r="Y241" s="643">
        <v>36</v>
      </c>
      <c r="Z241" s="644">
        <f>(Y241*X241)*12</f>
        <v>250.90559999999999</v>
      </c>
      <c r="AA241" s="619">
        <f t="shared" ref="AA241:AA258" si="108">Y241</f>
        <v>36</v>
      </c>
      <c r="AB241" s="662">
        <f t="shared" ref="AB241:AB258" si="109">Z241+U241</f>
        <v>250.90559999999999</v>
      </c>
      <c r="AC241" s="642"/>
      <c r="AD241" s="1" t="b">
        <f>+X241*Y241*12=Z241</f>
        <v>1</v>
      </c>
      <c r="AE241" s="1" t="b">
        <f t="shared" si="83"/>
        <v>1</v>
      </c>
    </row>
    <row r="242" spans="1:31" ht="15.75">
      <c r="A242" s="559">
        <v>10.09</v>
      </c>
      <c r="B242" s="642" t="s">
        <v>317</v>
      </c>
      <c r="C242" s="643">
        <v>0</v>
      </c>
      <c r="D242" s="644">
        <v>0</v>
      </c>
      <c r="E242" s="643">
        <v>0</v>
      </c>
      <c r="F242" s="644">
        <v>0</v>
      </c>
      <c r="G242" s="625"/>
      <c r="H242" s="645"/>
      <c r="I242" s="566"/>
      <c r="J242" s="565"/>
      <c r="K242" s="764"/>
      <c r="L242" s="644"/>
      <c r="M242" s="764"/>
      <c r="N242" s="764"/>
      <c r="O242" s="790">
        <f>State!O242</f>
        <v>0</v>
      </c>
      <c r="P242" s="643"/>
      <c r="Q242" s="644"/>
      <c r="R242" s="619">
        <f t="shared" si="107"/>
        <v>0</v>
      </c>
      <c r="S242" s="662">
        <f t="shared" si="95"/>
        <v>0</v>
      </c>
      <c r="T242" s="790"/>
      <c r="U242" s="643"/>
      <c r="V242" s="644"/>
      <c r="W242" s="619"/>
      <c r="X242" s="790">
        <f>State!X242</f>
        <v>0</v>
      </c>
      <c r="Y242" s="643"/>
      <c r="Z242" s="644"/>
      <c r="AA242" s="619">
        <f t="shared" si="108"/>
        <v>0</v>
      </c>
      <c r="AB242" s="662">
        <f t="shared" si="109"/>
        <v>0</v>
      </c>
      <c r="AC242" s="642"/>
      <c r="AD242" s="1" t="b">
        <f t="shared" si="82"/>
        <v>1</v>
      </c>
      <c r="AE242" s="1" t="b">
        <f t="shared" si="83"/>
        <v>1</v>
      </c>
    </row>
    <row r="243" spans="1:31" ht="15.75">
      <c r="A243" s="559">
        <v>10.1</v>
      </c>
      <c r="B243" s="636" t="s">
        <v>244</v>
      </c>
      <c r="C243" s="649">
        <v>0</v>
      </c>
      <c r="D243" s="650">
        <v>0</v>
      </c>
      <c r="E243" s="649">
        <v>0</v>
      </c>
      <c r="F243" s="650">
        <v>0</v>
      </c>
      <c r="G243" s="625"/>
      <c r="H243" s="645"/>
      <c r="I243" s="566"/>
      <c r="J243" s="565"/>
      <c r="K243" s="765"/>
      <c r="L243" s="650"/>
      <c r="M243" s="765"/>
      <c r="N243" s="765"/>
      <c r="O243" s="790">
        <f>State!O243</f>
        <v>0</v>
      </c>
      <c r="P243" s="649"/>
      <c r="Q243" s="650"/>
      <c r="R243" s="619">
        <f t="shared" si="107"/>
        <v>0</v>
      </c>
      <c r="S243" s="662">
        <f t="shared" si="95"/>
        <v>0</v>
      </c>
      <c r="T243" s="790"/>
      <c r="U243" s="649"/>
      <c r="V243" s="650"/>
      <c r="W243" s="619"/>
      <c r="X243" s="790">
        <f>State!X243</f>
        <v>0</v>
      </c>
      <c r="Y243" s="649"/>
      <c r="Z243" s="650"/>
      <c r="AA243" s="619">
        <f t="shared" si="108"/>
        <v>0</v>
      </c>
      <c r="AB243" s="662">
        <f t="shared" si="109"/>
        <v>0</v>
      </c>
      <c r="AC243" s="636"/>
      <c r="AD243" s="1" t="b">
        <f t="shared" si="82"/>
        <v>1</v>
      </c>
      <c r="AE243" s="1" t="b">
        <f t="shared" si="83"/>
        <v>1</v>
      </c>
    </row>
    <row r="244" spans="1:31" ht="15.75">
      <c r="A244" s="559"/>
      <c r="B244" s="634" t="s">
        <v>242</v>
      </c>
      <c r="C244" s="651">
        <v>0</v>
      </c>
      <c r="D244" s="641">
        <v>0</v>
      </c>
      <c r="E244" s="651">
        <v>0</v>
      </c>
      <c r="F244" s="641">
        <v>0</v>
      </c>
      <c r="G244" s="625"/>
      <c r="H244" s="645"/>
      <c r="I244" s="566"/>
      <c r="J244" s="565"/>
      <c r="K244" s="640"/>
      <c r="L244" s="641"/>
      <c r="M244" s="640"/>
      <c r="N244" s="640"/>
      <c r="O244" s="790">
        <f>State!O244</f>
        <v>0</v>
      </c>
      <c r="P244" s="651"/>
      <c r="Q244" s="641"/>
      <c r="R244" s="619">
        <f t="shared" si="107"/>
        <v>0</v>
      </c>
      <c r="S244" s="662">
        <f t="shared" si="95"/>
        <v>0</v>
      </c>
      <c r="T244" s="790"/>
      <c r="U244" s="651"/>
      <c r="V244" s="641"/>
      <c r="W244" s="619"/>
      <c r="X244" s="790">
        <f>State!X244</f>
        <v>0</v>
      </c>
      <c r="Y244" s="651"/>
      <c r="Z244" s="641"/>
      <c r="AA244" s="619">
        <f t="shared" si="108"/>
        <v>0</v>
      </c>
      <c r="AB244" s="662">
        <f t="shared" si="109"/>
        <v>0</v>
      </c>
      <c r="AC244" s="634"/>
      <c r="AD244" s="1" t="b">
        <f t="shared" si="82"/>
        <v>1</v>
      </c>
      <c r="AE244" s="1" t="b">
        <f t="shared" si="83"/>
        <v>1</v>
      </c>
    </row>
    <row r="245" spans="1:31" ht="30">
      <c r="A245" s="559">
        <f>+A243+0.01</f>
        <v>10.11</v>
      </c>
      <c r="B245" s="636" t="s">
        <v>311</v>
      </c>
      <c r="C245" s="649">
        <v>0</v>
      </c>
      <c r="D245" s="650">
        <v>0</v>
      </c>
      <c r="E245" s="649">
        <v>0</v>
      </c>
      <c r="F245" s="650">
        <v>0</v>
      </c>
      <c r="G245" s="625"/>
      <c r="H245" s="645"/>
      <c r="I245" s="566"/>
      <c r="J245" s="565"/>
      <c r="K245" s="765"/>
      <c r="L245" s="650"/>
      <c r="M245" s="765"/>
      <c r="N245" s="765"/>
      <c r="O245" s="790">
        <f>State!O245</f>
        <v>0</v>
      </c>
      <c r="P245" s="649"/>
      <c r="Q245" s="650"/>
      <c r="R245" s="619">
        <f t="shared" si="107"/>
        <v>0</v>
      </c>
      <c r="S245" s="662">
        <f t="shared" si="95"/>
        <v>0</v>
      </c>
      <c r="T245" s="790"/>
      <c r="U245" s="649"/>
      <c r="V245" s="650"/>
      <c r="W245" s="619"/>
      <c r="X245" s="790">
        <f>State!X245</f>
        <v>0</v>
      </c>
      <c r="Y245" s="649"/>
      <c r="Z245" s="650"/>
      <c r="AA245" s="619">
        <f t="shared" si="108"/>
        <v>0</v>
      </c>
      <c r="AB245" s="662">
        <f t="shared" si="109"/>
        <v>0</v>
      </c>
      <c r="AC245" s="636"/>
      <c r="AD245" s="1" t="b">
        <f t="shared" si="82"/>
        <v>1</v>
      </c>
      <c r="AE245" s="1" t="b">
        <f t="shared" si="83"/>
        <v>1</v>
      </c>
    </row>
    <row r="246" spans="1:31" ht="15.75">
      <c r="A246" s="559"/>
      <c r="B246" s="637" t="s">
        <v>54</v>
      </c>
      <c r="C246" s="649">
        <v>15</v>
      </c>
      <c r="D246" s="650">
        <v>108.89999999999999</v>
      </c>
      <c r="E246" s="643">
        <f t="shared" ref="E246:E247" si="110">C246</f>
        <v>15</v>
      </c>
      <c r="F246" s="644">
        <f t="shared" ref="F246:F247" si="111">D246</f>
        <v>108.89999999999999</v>
      </c>
      <c r="G246" s="625">
        <f t="shared" si="106"/>
        <v>1</v>
      </c>
      <c r="H246" s="645">
        <f t="shared" ref="H246:H261" si="112">F246/D246</f>
        <v>1</v>
      </c>
      <c r="I246" s="566"/>
      <c r="J246" s="565"/>
      <c r="K246" s="650"/>
      <c r="L246" s="650"/>
      <c r="M246" s="650"/>
      <c r="N246" s="650"/>
      <c r="O246" s="790">
        <f>State!O246</f>
        <v>0.66549999999999998</v>
      </c>
      <c r="P246" s="649">
        <v>15</v>
      </c>
      <c r="Q246" s="650">
        <f>(P246*O246)*12</f>
        <v>119.78999999999999</v>
      </c>
      <c r="R246" s="619">
        <f t="shared" si="107"/>
        <v>15</v>
      </c>
      <c r="S246" s="662">
        <f t="shared" si="95"/>
        <v>119.78999999999999</v>
      </c>
      <c r="T246" s="790"/>
      <c r="U246" s="649"/>
      <c r="V246" s="650"/>
      <c r="W246" s="619"/>
      <c r="X246" s="790">
        <f t="shared" ref="X246:X247" si="113">O246</f>
        <v>0.66549999999999998</v>
      </c>
      <c r="Y246" s="649">
        <v>15</v>
      </c>
      <c r="Z246" s="650">
        <f>(Y246*X246)*12</f>
        <v>119.78999999999999</v>
      </c>
      <c r="AA246" s="619">
        <f t="shared" si="108"/>
        <v>15</v>
      </c>
      <c r="AB246" s="662">
        <f t="shared" si="109"/>
        <v>119.78999999999999</v>
      </c>
      <c r="AC246" s="637"/>
      <c r="AD246" s="1" t="b">
        <f>+X246*Y246*12=Z246</f>
        <v>1</v>
      </c>
      <c r="AE246" s="1" t="b">
        <f t="shared" si="83"/>
        <v>1</v>
      </c>
    </row>
    <row r="247" spans="1:31" ht="15.75">
      <c r="A247" s="559"/>
      <c r="B247" s="637" t="s">
        <v>55</v>
      </c>
      <c r="C247" s="649">
        <v>15</v>
      </c>
      <c r="D247" s="650">
        <v>108.89999999999999</v>
      </c>
      <c r="E247" s="643">
        <f t="shared" si="110"/>
        <v>15</v>
      </c>
      <c r="F247" s="644">
        <f t="shared" si="111"/>
        <v>108.89999999999999</v>
      </c>
      <c r="G247" s="625">
        <f t="shared" si="106"/>
        <v>1</v>
      </c>
      <c r="H247" s="645">
        <f t="shared" si="112"/>
        <v>1</v>
      </c>
      <c r="I247" s="566"/>
      <c r="J247" s="565"/>
      <c r="K247" s="650"/>
      <c r="L247" s="650"/>
      <c r="M247" s="650"/>
      <c r="N247" s="650"/>
      <c r="O247" s="790">
        <f>State!O247</f>
        <v>0.66549999999999998</v>
      </c>
      <c r="P247" s="649">
        <v>15</v>
      </c>
      <c r="Q247" s="650">
        <f>(P247*O247)*12</f>
        <v>119.78999999999999</v>
      </c>
      <c r="R247" s="619">
        <f t="shared" si="107"/>
        <v>15</v>
      </c>
      <c r="S247" s="662">
        <f t="shared" si="95"/>
        <v>119.78999999999999</v>
      </c>
      <c r="T247" s="790"/>
      <c r="U247" s="649"/>
      <c r="V247" s="650"/>
      <c r="W247" s="619"/>
      <c r="X247" s="790">
        <f t="shared" si="113"/>
        <v>0.66549999999999998</v>
      </c>
      <c r="Y247" s="649">
        <v>15</v>
      </c>
      <c r="Z247" s="650">
        <f>(Y247*X247)*12</f>
        <v>119.78999999999999</v>
      </c>
      <c r="AA247" s="619">
        <f t="shared" si="108"/>
        <v>15</v>
      </c>
      <c r="AB247" s="662">
        <f t="shared" si="109"/>
        <v>119.78999999999999</v>
      </c>
      <c r="AC247" s="637"/>
      <c r="AD247" s="1" t="b">
        <f>+X247*Y247*12=Z247</f>
        <v>1</v>
      </c>
      <c r="AE247" s="1" t="b">
        <f t="shared" si="83"/>
        <v>1</v>
      </c>
    </row>
    <row r="248" spans="1:31" ht="15.75">
      <c r="A248" s="559"/>
      <c r="B248" s="637" t="s">
        <v>56</v>
      </c>
      <c r="C248" s="649">
        <v>0</v>
      </c>
      <c r="D248" s="650">
        <v>0</v>
      </c>
      <c r="E248" s="649">
        <v>0</v>
      </c>
      <c r="F248" s="650">
        <v>0</v>
      </c>
      <c r="G248" s="625"/>
      <c r="H248" s="645"/>
      <c r="I248" s="566"/>
      <c r="J248" s="565"/>
      <c r="K248" s="650"/>
      <c r="L248" s="650"/>
      <c r="M248" s="650"/>
      <c r="N248" s="650"/>
      <c r="O248" s="790">
        <f>State!O248</f>
        <v>0</v>
      </c>
      <c r="P248" s="649"/>
      <c r="Q248" s="650"/>
      <c r="R248" s="619">
        <f t="shared" si="107"/>
        <v>0</v>
      </c>
      <c r="S248" s="662">
        <f t="shared" si="95"/>
        <v>0</v>
      </c>
      <c r="T248" s="790"/>
      <c r="U248" s="649"/>
      <c r="V248" s="650"/>
      <c r="W248" s="619"/>
      <c r="X248" s="790">
        <f>State!X248</f>
        <v>0</v>
      </c>
      <c r="Y248" s="649"/>
      <c r="Z248" s="650"/>
      <c r="AA248" s="619">
        <f t="shared" si="108"/>
        <v>0</v>
      </c>
      <c r="AB248" s="662">
        <f t="shared" si="109"/>
        <v>0</v>
      </c>
      <c r="AC248" s="637"/>
      <c r="AD248" s="1" t="b">
        <f t="shared" si="82"/>
        <v>1</v>
      </c>
      <c r="AE248" s="1" t="b">
        <f t="shared" si="83"/>
        <v>1</v>
      </c>
    </row>
    <row r="249" spans="1:31" ht="30">
      <c r="A249" s="559">
        <f>+A245+0.01</f>
        <v>10.119999999999999</v>
      </c>
      <c r="B249" s="636" t="s">
        <v>312</v>
      </c>
      <c r="C249" s="649">
        <v>0</v>
      </c>
      <c r="D249" s="650">
        <v>0</v>
      </c>
      <c r="E249" s="649">
        <v>0</v>
      </c>
      <c r="F249" s="650">
        <v>0</v>
      </c>
      <c r="G249" s="625"/>
      <c r="H249" s="645"/>
      <c r="I249" s="566"/>
      <c r="J249" s="565"/>
      <c r="K249" s="650"/>
      <c r="L249" s="650"/>
      <c r="M249" s="650"/>
      <c r="N249" s="650"/>
      <c r="O249" s="790">
        <f>State!O249</f>
        <v>0</v>
      </c>
      <c r="P249" s="649"/>
      <c r="Q249" s="650"/>
      <c r="R249" s="619">
        <f t="shared" si="107"/>
        <v>0</v>
      </c>
      <c r="S249" s="662">
        <f t="shared" si="95"/>
        <v>0</v>
      </c>
      <c r="T249" s="790"/>
      <c r="U249" s="649"/>
      <c r="V249" s="650"/>
      <c r="W249" s="619"/>
      <c r="X249" s="790">
        <f>State!X249</f>
        <v>0</v>
      </c>
      <c r="Y249" s="649"/>
      <c r="Z249" s="650"/>
      <c r="AA249" s="619">
        <f t="shared" si="108"/>
        <v>0</v>
      </c>
      <c r="AB249" s="662">
        <f t="shared" si="109"/>
        <v>0</v>
      </c>
      <c r="AC249" s="637"/>
      <c r="AD249" s="1" t="b">
        <f t="shared" si="82"/>
        <v>1</v>
      </c>
      <c r="AE249" s="1" t="b">
        <f t="shared" si="83"/>
        <v>1</v>
      </c>
    </row>
    <row r="250" spans="1:31" ht="15.75">
      <c r="A250" s="559"/>
      <c r="B250" s="637" t="s">
        <v>54</v>
      </c>
      <c r="C250" s="649">
        <v>15</v>
      </c>
      <c r="D250" s="650">
        <v>21.599999999999998</v>
      </c>
      <c r="E250" s="643">
        <f t="shared" ref="E250:E258" si="114">C250</f>
        <v>15</v>
      </c>
      <c r="F250" s="644">
        <f t="shared" ref="F250:F258" si="115">D250</f>
        <v>21.599999999999998</v>
      </c>
      <c r="G250" s="625">
        <f t="shared" si="106"/>
        <v>1</v>
      </c>
      <c r="H250" s="645">
        <f t="shared" si="112"/>
        <v>1</v>
      </c>
      <c r="I250" s="566"/>
      <c r="J250" s="565"/>
      <c r="K250" s="650"/>
      <c r="L250" s="650"/>
      <c r="M250" s="650"/>
      <c r="N250" s="650"/>
      <c r="O250" s="790">
        <f>State!O250</f>
        <v>0.12</v>
      </c>
      <c r="P250" s="649">
        <f>P251</f>
        <v>15</v>
      </c>
      <c r="Q250" s="650">
        <f>P250*O250*12</f>
        <v>21.599999999999998</v>
      </c>
      <c r="R250" s="619">
        <f t="shared" si="107"/>
        <v>15</v>
      </c>
      <c r="S250" s="662">
        <f t="shared" si="95"/>
        <v>21.599999999999998</v>
      </c>
      <c r="T250" s="790"/>
      <c r="U250" s="649"/>
      <c r="V250" s="650"/>
      <c r="W250" s="619"/>
      <c r="X250" s="790">
        <f t="shared" ref="X250:X253" si="116">O250</f>
        <v>0.12</v>
      </c>
      <c r="Y250" s="649">
        <v>15</v>
      </c>
      <c r="Z250" s="650">
        <f>Y250*X250*12</f>
        <v>21.599999999999998</v>
      </c>
      <c r="AA250" s="619">
        <f t="shared" si="108"/>
        <v>15</v>
      </c>
      <c r="AB250" s="662">
        <f t="shared" si="109"/>
        <v>21.599999999999998</v>
      </c>
      <c r="AC250" s="637"/>
      <c r="AD250" s="1" t="b">
        <f>+X250*Y250*12=Z250</f>
        <v>1</v>
      </c>
      <c r="AE250" s="1" t="b">
        <f t="shared" si="83"/>
        <v>1</v>
      </c>
    </row>
    <row r="251" spans="1:31" ht="15.75">
      <c r="A251" s="559"/>
      <c r="B251" s="637" t="s">
        <v>55</v>
      </c>
      <c r="C251" s="649">
        <v>15</v>
      </c>
      <c r="D251" s="650">
        <v>21.599999999999998</v>
      </c>
      <c r="E251" s="643">
        <f t="shared" si="114"/>
        <v>15</v>
      </c>
      <c r="F251" s="644">
        <f t="shared" si="115"/>
        <v>21.599999999999998</v>
      </c>
      <c r="G251" s="625">
        <f t="shared" si="106"/>
        <v>1</v>
      </c>
      <c r="H251" s="645">
        <f t="shared" si="112"/>
        <v>1</v>
      </c>
      <c r="I251" s="566"/>
      <c r="J251" s="565"/>
      <c r="K251" s="650"/>
      <c r="L251" s="650"/>
      <c r="M251" s="650"/>
      <c r="N251" s="650"/>
      <c r="O251" s="790">
        <f>State!O251</f>
        <v>0.12</v>
      </c>
      <c r="P251" s="649">
        <v>15</v>
      </c>
      <c r="Q251" s="650">
        <f t="shared" ref="Q251:Q252" si="117">P251*O251*12</f>
        <v>21.599999999999998</v>
      </c>
      <c r="R251" s="619">
        <f t="shared" si="107"/>
        <v>15</v>
      </c>
      <c r="S251" s="662">
        <f t="shared" si="95"/>
        <v>21.599999999999998</v>
      </c>
      <c r="T251" s="790"/>
      <c r="U251" s="649"/>
      <c r="V251" s="650"/>
      <c r="W251" s="619"/>
      <c r="X251" s="790">
        <f t="shared" si="116"/>
        <v>0.12</v>
      </c>
      <c r="Y251" s="649">
        <v>15</v>
      </c>
      <c r="Z251" s="650">
        <f t="shared" ref="Z251:Z252" si="118">Y251*X251*12</f>
        <v>21.599999999999998</v>
      </c>
      <c r="AA251" s="619">
        <f t="shared" si="108"/>
        <v>15</v>
      </c>
      <c r="AB251" s="662">
        <f t="shared" si="109"/>
        <v>21.599999999999998</v>
      </c>
      <c r="AC251" s="637"/>
      <c r="AD251" s="1" t="b">
        <f>+X251*Y251*12=Z251</f>
        <v>1</v>
      </c>
      <c r="AE251" s="1" t="b">
        <f t="shared" si="83"/>
        <v>1</v>
      </c>
    </row>
    <row r="252" spans="1:31" ht="15.75">
      <c r="A252" s="559"/>
      <c r="B252" s="637" t="s">
        <v>56</v>
      </c>
      <c r="C252" s="649">
        <v>15</v>
      </c>
      <c r="D252" s="650">
        <v>21.599999999999998</v>
      </c>
      <c r="E252" s="643">
        <f t="shared" si="114"/>
        <v>15</v>
      </c>
      <c r="F252" s="644">
        <f t="shared" si="115"/>
        <v>21.599999999999998</v>
      </c>
      <c r="G252" s="625"/>
      <c r="H252" s="645">
        <f t="shared" si="112"/>
        <v>1</v>
      </c>
      <c r="I252" s="566"/>
      <c r="J252" s="565"/>
      <c r="K252" s="650"/>
      <c r="L252" s="650"/>
      <c r="M252" s="650"/>
      <c r="N252" s="650"/>
      <c r="O252" s="790">
        <f>State!O252</f>
        <v>0.12</v>
      </c>
      <c r="P252" s="649">
        <f>P251</f>
        <v>15</v>
      </c>
      <c r="Q252" s="650">
        <f t="shared" si="117"/>
        <v>21.599999999999998</v>
      </c>
      <c r="R252" s="619">
        <f t="shared" si="107"/>
        <v>15</v>
      </c>
      <c r="S252" s="662">
        <f t="shared" si="95"/>
        <v>21.599999999999998</v>
      </c>
      <c r="T252" s="790"/>
      <c r="U252" s="649"/>
      <c r="V252" s="650"/>
      <c r="W252" s="619"/>
      <c r="X252" s="790">
        <f t="shared" si="116"/>
        <v>0.12</v>
      </c>
      <c r="Y252" s="649">
        <v>15</v>
      </c>
      <c r="Z252" s="650">
        <f t="shared" si="118"/>
        <v>21.599999999999998</v>
      </c>
      <c r="AA252" s="619">
        <f t="shared" si="108"/>
        <v>15</v>
      </c>
      <c r="AB252" s="662">
        <f t="shared" si="109"/>
        <v>21.599999999999998</v>
      </c>
      <c r="AC252" s="637"/>
      <c r="AD252" s="1" t="b">
        <f>+X252*Y252*12=Z252</f>
        <v>1</v>
      </c>
      <c r="AE252" s="1" t="b">
        <f t="shared" si="83"/>
        <v>1</v>
      </c>
    </row>
    <row r="253" spans="1:31" ht="30">
      <c r="A253" s="559">
        <f>+A249+0.01</f>
        <v>10.129999999999999</v>
      </c>
      <c r="B253" s="636" t="s">
        <v>245</v>
      </c>
      <c r="C253" s="649">
        <v>15</v>
      </c>
      <c r="D253" s="650">
        <v>108.89999999999999</v>
      </c>
      <c r="E253" s="643">
        <f t="shared" si="114"/>
        <v>15</v>
      </c>
      <c r="F253" s="644">
        <f t="shared" si="115"/>
        <v>108.89999999999999</v>
      </c>
      <c r="G253" s="625">
        <f t="shared" si="106"/>
        <v>1</v>
      </c>
      <c r="H253" s="645">
        <f t="shared" si="112"/>
        <v>1</v>
      </c>
      <c r="I253" s="566"/>
      <c r="J253" s="565"/>
      <c r="K253" s="765"/>
      <c r="L253" s="650"/>
      <c r="M253" s="765"/>
      <c r="N253" s="765"/>
      <c r="O253" s="790">
        <f>State!O253</f>
        <v>0.66549999999999998</v>
      </c>
      <c r="P253" s="649">
        <v>15</v>
      </c>
      <c r="Q253" s="650">
        <f>(P253*O253)*12</f>
        <v>119.78999999999999</v>
      </c>
      <c r="R253" s="619">
        <f t="shared" si="107"/>
        <v>15</v>
      </c>
      <c r="S253" s="662">
        <f t="shared" si="95"/>
        <v>119.78999999999999</v>
      </c>
      <c r="T253" s="790"/>
      <c r="U253" s="649"/>
      <c r="V253" s="650"/>
      <c r="W253" s="619"/>
      <c r="X253" s="790">
        <f t="shared" si="116"/>
        <v>0.66549999999999998</v>
      </c>
      <c r="Y253" s="649">
        <v>15</v>
      </c>
      <c r="Z253" s="650">
        <f>(Y253*X253)*12</f>
        <v>119.78999999999999</v>
      </c>
      <c r="AA253" s="619">
        <f t="shared" si="108"/>
        <v>15</v>
      </c>
      <c r="AB253" s="662">
        <f t="shared" si="109"/>
        <v>119.78999999999999</v>
      </c>
      <c r="AC253" s="636"/>
      <c r="AD253" s="1" t="b">
        <f>+X253*Y253*12=Z253</f>
        <v>1</v>
      </c>
      <c r="AE253" s="1" t="b">
        <f t="shared" si="83"/>
        <v>1</v>
      </c>
    </row>
    <row r="254" spans="1:31" ht="15.75">
      <c r="A254" s="559">
        <f t="shared" si="105"/>
        <v>10.139999999999999</v>
      </c>
      <c r="B254" s="636" t="s">
        <v>61</v>
      </c>
      <c r="C254" s="649">
        <v>0</v>
      </c>
      <c r="D254" s="650">
        <v>0</v>
      </c>
      <c r="E254" s="643">
        <f t="shared" si="114"/>
        <v>0</v>
      </c>
      <c r="F254" s="644">
        <f t="shared" si="115"/>
        <v>0</v>
      </c>
      <c r="G254" s="625"/>
      <c r="H254" s="645"/>
      <c r="I254" s="566"/>
      <c r="J254" s="565"/>
      <c r="K254" s="765"/>
      <c r="L254" s="650"/>
      <c r="M254" s="765"/>
      <c r="N254" s="765"/>
      <c r="O254" s="790">
        <f>State!O254</f>
        <v>0</v>
      </c>
      <c r="P254" s="649"/>
      <c r="Q254" s="650"/>
      <c r="R254" s="619">
        <f t="shared" si="107"/>
        <v>0</v>
      </c>
      <c r="S254" s="662">
        <f t="shared" si="95"/>
        <v>0</v>
      </c>
      <c r="T254" s="790"/>
      <c r="U254" s="649"/>
      <c r="V254" s="650"/>
      <c r="W254" s="619"/>
      <c r="X254" s="790">
        <f>State!X254</f>
        <v>0</v>
      </c>
      <c r="Y254" s="649"/>
      <c r="Z254" s="650"/>
      <c r="AA254" s="619">
        <f t="shared" si="108"/>
        <v>0</v>
      </c>
      <c r="AB254" s="662">
        <f t="shared" si="109"/>
        <v>0</v>
      </c>
      <c r="AC254" s="636"/>
      <c r="AD254" s="1" t="b">
        <f t="shared" si="82"/>
        <v>1</v>
      </c>
      <c r="AE254" s="1" t="b">
        <f t="shared" si="83"/>
        <v>1</v>
      </c>
    </row>
    <row r="255" spans="1:31" ht="15.75">
      <c r="A255" s="559"/>
      <c r="B255" s="636" t="s">
        <v>58</v>
      </c>
      <c r="C255" s="649">
        <v>27</v>
      </c>
      <c r="D255" s="650">
        <v>32.400000000000006</v>
      </c>
      <c r="E255" s="643">
        <f t="shared" si="114"/>
        <v>27</v>
      </c>
      <c r="F255" s="644">
        <f t="shared" si="115"/>
        <v>32.400000000000006</v>
      </c>
      <c r="G255" s="625">
        <f t="shared" si="106"/>
        <v>1</v>
      </c>
      <c r="H255" s="645">
        <f t="shared" si="112"/>
        <v>1</v>
      </c>
      <c r="I255" s="566"/>
      <c r="J255" s="565"/>
      <c r="K255" s="765"/>
      <c r="L255" s="650"/>
      <c r="M255" s="765"/>
      <c r="N255" s="765"/>
      <c r="O255" s="790">
        <f>State!O255</f>
        <v>0.1</v>
      </c>
      <c r="P255" s="649">
        <f t="shared" ref="P255:P258" si="119">E255</f>
        <v>27</v>
      </c>
      <c r="Q255" s="650">
        <f>(P255*O255)*12</f>
        <v>32.400000000000006</v>
      </c>
      <c r="R255" s="619">
        <f t="shared" si="107"/>
        <v>27</v>
      </c>
      <c r="S255" s="662">
        <f t="shared" si="95"/>
        <v>32.400000000000006</v>
      </c>
      <c r="T255" s="790"/>
      <c r="U255" s="649"/>
      <c r="V255" s="650"/>
      <c r="W255" s="619"/>
      <c r="X255" s="790">
        <f t="shared" ref="X255:X258" si="120">O255</f>
        <v>0.1</v>
      </c>
      <c r="Y255" s="649">
        <v>27</v>
      </c>
      <c r="Z255" s="650">
        <f>(Y255*X255)*12</f>
        <v>32.400000000000006</v>
      </c>
      <c r="AA255" s="619">
        <f t="shared" si="108"/>
        <v>27</v>
      </c>
      <c r="AB255" s="662">
        <f t="shared" si="109"/>
        <v>32.400000000000006</v>
      </c>
      <c r="AC255" s="636"/>
      <c r="AD255" s="1" t="b">
        <f>+X255*Y255*12=Z255</f>
        <v>1</v>
      </c>
      <c r="AE255" s="1" t="b">
        <f t="shared" si="83"/>
        <v>1</v>
      </c>
    </row>
    <row r="256" spans="1:31" ht="15.75">
      <c r="A256" s="559"/>
      <c r="B256" s="636" t="s">
        <v>59</v>
      </c>
      <c r="C256" s="649">
        <v>27</v>
      </c>
      <c r="D256" s="650">
        <v>32.400000000000006</v>
      </c>
      <c r="E256" s="643">
        <f t="shared" si="114"/>
        <v>27</v>
      </c>
      <c r="F256" s="644">
        <f t="shared" si="115"/>
        <v>32.400000000000006</v>
      </c>
      <c r="G256" s="625">
        <f t="shared" si="106"/>
        <v>1</v>
      </c>
      <c r="H256" s="645">
        <f t="shared" si="112"/>
        <v>1</v>
      </c>
      <c r="I256" s="566"/>
      <c r="J256" s="565"/>
      <c r="K256" s="765"/>
      <c r="L256" s="650"/>
      <c r="M256" s="765"/>
      <c r="N256" s="765"/>
      <c r="O256" s="790">
        <f>State!O256</f>
        <v>0.1</v>
      </c>
      <c r="P256" s="649">
        <f t="shared" si="119"/>
        <v>27</v>
      </c>
      <c r="Q256" s="650">
        <f t="shared" ref="Q256:Q257" si="121">(P256*O256)*12</f>
        <v>32.400000000000006</v>
      </c>
      <c r="R256" s="619">
        <f t="shared" si="107"/>
        <v>27</v>
      </c>
      <c r="S256" s="662">
        <f t="shared" si="95"/>
        <v>32.400000000000006</v>
      </c>
      <c r="T256" s="790"/>
      <c r="U256" s="649"/>
      <c r="V256" s="650"/>
      <c r="W256" s="619"/>
      <c r="X256" s="790">
        <f t="shared" si="120"/>
        <v>0.1</v>
      </c>
      <c r="Y256" s="649">
        <v>27</v>
      </c>
      <c r="Z256" s="650">
        <f t="shared" ref="Z256:Z257" si="122">(Y256*X256)*12</f>
        <v>32.400000000000006</v>
      </c>
      <c r="AA256" s="619">
        <f t="shared" si="108"/>
        <v>27</v>
      </c>
      <c r="AB256" s="662">
        <f t="shared" si="109"/>
        <v>32.400000000000006</v>
      </c>
      <c r="AC256" s="636"/>
      <c r="AD256" s="1" t="b">
        <f>+X256*Y256*12=Z256</f>
        <v>1</v>
      </c>
      <c r="AE256" s="1" t="b">
        <f t="shared" si="83"/>
        <v>1</v>
      </c>
    </row>
    <row r="257" spans="1:31" ht="15.75">
      <c r="A257" s="559"/>
      <c r="B257" s="636" t="s">
        <v>62</v>
      </c>
      <c r="C257" s="649">
        <v>27</v>
      </c>
      <c r="D257" s="650">
        <v>32.400000000000006</v>
      </c>
      <c r="E257" s="643">
        <f t="shared" si="114"/>
        <v>27</v>
      </c>
      <c r="F257" s="644">
        <f t="shared" si="115"/>
        <v>32.400000000000006</v>
      </c>
      <c r="G257" s="625">
        <f t="shared" si="106"/>
        <v>1</v>
      </c>
      <c r="H257" s="645">
        <f t="shared" si="112"/>
        <v>1</v>
      </c>
      <c r="I257" s="566"/>
      <c r="J257" s="565"/>
      <c r="K257" s="765"/>
      <c r="L257" s="650"/>
      <c r="M257" s="765"/>
      <c r="N257" s="765"/>
      <c r="O257" s="790">
        <f>State!O257</f>
        <v>0.1</v>
      </c>
      <c r="P257" s="649">
        <f t="shared" si="119"/>
        <v>27</v>
      </c>
      <c r="Q257" s="650">
        <f t="shared" si="121"/>
        <v>32.400000000000006</v>
      </c>
      <c r="R257" s="619">
        <f t="shared" si="107"/>
        <v>27</v>
      </c>
      <c r="S257" s="662">
        <f t="shared" si="95"/>
        <v>32.400000000000006</v>
      </c>
      <c r="T257" s="790"/>
      <c r="U257" s="649"/>
      <c r="V257" s="650"/>
      <c r="W257" s="619"/>
      <c r="X257" s="790">
        <f t="shared" si="120"/>
        <v>0.1</v>
      </c>
      <c r="Y257" s="649">
        <v>27</v>
      </c>
      <c r="Z257" s="650">
        <f t="shared" si="122"/>
        <v>32.400000000000006</v>
      </c>
      <c r="AA257" s="619">
        <f t="shared" si="108"/>
        <v>27</v>
      </c>
      <c r="AB257" s="662">
        <f t="shared" si="109"/>
        <v>32.400000000000006</v>
      </c>
      <c r="AC257" s="636"/>
      <c r="AD257" s="1" t="b">
        <f>+X257*Y257*12=Z257</f>
        <v>1</v>
      </c>
      <c r="AE257" s="1" t="b">
        <f t="shared" si="83"/>
        <v>1</v>
      </c>
    </row>
    <row r="258" spans="1:31" ht="15.75">
      <c r="A258" s="559">
        <v>10.15</v>
      </c>
      <c r="B258" s="636" t="s">
        <v>337</v>
      </c>
      <c r="C258" s="649">
        <v>26</v>
      </c>
      <c r="D258" s="650">
        <v>154.44</v>
      </c>
      <c r="E258" s="643">
        <f t="shared" si="114"/>
        <v>26</v>
      </c>
      <c r="F258" s="644">
        <f t="shared" si="115"/>
        <v>154.44</v>
      </c>
      <c r="G258" s="625">
        <f t="shared" si="106"/>
        <v>1</v>
      </c>
      <c r="H258" s="645">
        <f t="shared" si="112"/>
        <v>1</v>
      </c>
      <c r="I258" s="566"/>
      <c r="J258" s="565"/>
      <c r="K258" s="765"/>
      <c r="L258" s="650"/>
      <c r="M258" s="765"/>
      <c r="N258" s="765"/>
      <c r="O258" s="790">
        <f>State!O258</f>
        <v>0.54449999999999998</v>
      </c>
      <c r="P258" s="649">
        <f t="shared" si="119"/>
        <v>26</v>
      </c>
      <c r="Q258" s="650">
        <f>(P258*O258)*12</f>
        <v>169.88400000000001</v>
      </c>
      <c r="R258" s="619">
        <f t="shared" si="107"/>
        <v>26</v>
      </c>
      <c r="S258" s="662">
        <f t="shared" si="95"/>
        <v>169.88400000000001</v>
      </c>
      <c r="T258" s="790"/>
      <c r="U258" s="649"/>
      <c r="V258" s="650"/>
      <c r="W258" s="619"/>
      <c r="X258" s="790">
        <f t="shared" si="120"/>
        <v>0.54449999999999998</v>
      </c>
      <c r="Y258" s="649">
        <v>26</v>
      </c>
      <c r="Z258" s="650">
        <f>(Y258*X258)*12</f>
        <v>169.88400000000001</v>
      </c>
      <c r="AA258" s="619">
        <f t="shared" si="108"/>
        <v>26</v>
      </c>
      <c r="AB258" s="662">
        <f t="shared" si="109"/>
        <v>169.88400000000001</v>
      </c>
      <c r="AC258" s="636"/>
      <c r="AD258" s="1" t="b">
        <f>+X258*Y258*12=Z258</f>
        <v>1</v>
      </c>
      <c r="AE258" s="1" t="b">
        <f t="shared" si="83"/>
        <v>1</v>
      </c>
    </row>
    <row r="259" spans="1:31">
      <c r="A259" s="1084"/>
      <c r="B259" s="1077" t="s">
        <v>36</v>
      </c>
      <c r="C259" s="1083">
        <f>SUM(C241:C258)</f>
        <v>233</v>
      </c>
      <c r="D259" s="1083">
        <f t="shared" ref="D259:F259" si="123">SUM(D241:D258)</f>
        <v>871.2360000000001</v>
      </c>
      <c r="E259" s="1083">
        <f t="shared" si="123"/>
        <v>233</v>
      </c>
      <c r="F259" s="1083">
        <f t="shared" si="123"/>
        <v>871.2360000000001</v>
      </c>
      <c r="G259" s="1090">
        <f t="shared" si="106"/>
        <v>1</v>
      </c>
      <c r="H259" s="1091">
        <f>F259/D259</f>
        <v>1</v>
      </c>
      <c r="I259" s="1083"/>
      <c r="J259" s="1078"/>
      <c r="K259" s="1083"/>
      <c r="L259" s="1078"/>
      <c r="M259" s="1083">
        <f t="shared" ref="M259:O259" si="124">SUM(M241:M258)</f>
        <v>0</v>
      </c>
      <c r="N259" s="1083">
        <f t="shared" si="124"/>
        <v>0</v>
      </c>
      <c r="O259" s="1092">
        <f t="shared" si="124"/>
        <v>3.7818000000000005</v>
      </c>
      <c r="P259" s="1083">
        <f t="shared" ref="P259" si="125">SUM(P241:P258)</f>
        <v>233</v>
      </c>
      <c r="Q259" s="1083">
        <f t="shared" ref="Q259" si="126">SUM(Q241:Q258)</f>
        <v>942.15959999999995</v>
      </c>
      <c r="R259" s="1083">
        <f>SUM(R241:R258)</f>
        <v>233</v>
      </c>
      <c r="S259" s="1083">
        <f t="shared" ref="S259" si="127">SUM(S241:S258)</f>
        <v>942.15959999999995</v>
      </c>
      <c r="T259" s="1083"/>
      <c r="U259" s="1083"/>
      <c r="V259" s="1078"/>
      <c r="W259" s="1083"/>
      <c r="X259" s="1083">
        <f t="shared" ref="X259" si="128">SUM(X241:X258)</f>
        <v>3.7818000000000005</v>
      </c>
      <c r="Y259" s="1083">
        <f>SUM(Y241:Y258)</f>
        <v>233</v>
      </c>
      <c r="Z259" s="1083">
        <f>SUM(Z241:Z258)</f>
        <v>942.15959999999995</v>
      </c>
      <c r="AA259" s="1083">
        <f>SUM(AA241:AA258)</f>
        <v>233</v>
      </c>
      <c r="AB259" s="1083">
        <f>SUM(AB241:AB258)</f>
        <v>942.15959999999995</v>
      </c>
      <c r="AC259" s="1077"/>
      <c r="AE259" s="1" t="b">
        <f t="shared" si="83"/>
        <v>1</v>
      </c>
    </row>
    <row r="260" spans="1:31">
      <c r="A260" s="654"/>
      <c r="B260" s="657" t="s">
        <v>38</v>
      </c>
      <c r="C260" s="658">
        <f>C259</f>
        <v>233</v>
      </c>
      <c r="D260" s="658">
        <f t="shared" ref="D260:F260" si="129">D259</f>
        <v>871.2360000000001</v>
      </c>
      <c r="E260" s="658">
        <f t="shared" si="129"/>
        <v>233</v>
      </c>
      <c r="F260" s="658">
        <f t="shared" si="129"/>
        <v>871.2360000000001</v>
      </c>
      <c r="G260" s="809">
        <f t="shared" si="106"/>
        <v>1</v>
      </c>
      <c r="H260" s="810">
        <f t="shared" si="112"/>
        <v>1</v>
      </c>
      <c r="I260" s="658"/>
      <c r="J260" s="659"/>
      <c r="K260" s="658"/>
      <c r="L260" s="659"/>
      <c r="M260" s="658">
        <f t="shared" ref="M260:S261" si="130">M259</f>
        <v>0</v>
      </c>
      <c r="N260" s="658">
        <f t="shared" si="130"/>
        <v>0</v>
      </c>
      <c r="O260" s="811">
        <f t="shared" si="130"/>
        <v>3.7818000000000005</v>
      </c>
      <c r="P260" s="658">
        <f t="shared" si="130"/>
        <v>233</v>
      </c>
      <c r="Q260" s="658">
        <f t="shared" si="130"/>
        <v>942.15959999999995</v>
      </c>
      <c r="R260" s="658">
        <f t="shared" si="130"/>
        <v>233</v>
      </c>
      <c r="S260" s="658">
        <f t="shared" si="130"/>
        <v>942.15959999999995</v>
      </c>
      <c r="T260" s="658"/>
      <c r="U260" s="658"/>
      <c r="V260" s="659"/>
      <c r="W260" s="658"/>
      <c r="X260" s="658">
        <f t="shared" ref="X260:AB260" si="131">X259</f>
        <v>3.7818000000000005</v>
      </c>
      <c r="Y260" s="658">
        <f t="shared" si="131"/>
        <v>233</v>
      </c>
      <c r="Z260" s="658">
        <f t="shared" si="131"/>
        <v>942.15959999999995</v>
      </c>
      <c r="AA260" s="658">
        <f t="shared" si="131"/>
        <v>233</v>
      </c>
      <c r="AB260" s="658">
        <f t="shared" si="131"/>
        <v>942.15959999999995</v>
      </c>
      <c r="AC260" s="657"/>
      <c r="AE260" s="1" t="b">
        <f t="shared" si="83"/>
        <v>1</v>
      </c>
    </row>
    <row r="261" spans="1:31">
      <c r="A261" s="1095"/>
      <c r="B261" s="1096" t="s">
        <v>63</v>
      </c>
      <c r="C261" s="1097">
        <f>C260+C238</f>
        <v>233</v>
      </c>
      <c r="D261" s="1097">
        <f t="shared" ref="D261:F261" si="132">D260+D238</f>
        <v>871.2360000000001</v>
      </c>
      <c r="E261" s="1097">
        <f t="shared" si="132"/>
        <v>233</v>
      </c>
      <c r="F261" s="1097">
        <f t="shared" si="132"/>
        <v>871.2360000000001</v>
      </c>
      <c r="G261" s="1108">
        <f t="shared" si="106"/>
        <v>1</v>
      </c>
      <c r="H261" s="1109">
        <f t="shared" si="112"/>
        <v>1</v>
      </c>
      <c r="I261" s="1097"/>
      <c r="J261" s="1100"/>
      <c r="K261" s="1097"/>
      <c r="L261" s="1100"/>
      <c r="M261" s="1097">
        <f t="shared" si="130"/>
        <v>0</v>
      </c>
      <c r="N261" s="1097">
        <f t="shared" si="130"/>
        <v>0</v>
      </c>
      <c r="O261" s="1110">
        <f t="shared" si="130"/>
        <v>3.7818000000000005</v>
      </c>
      <c r="P261" s="1097">
        <f t="shared" ref="P261:S261" si="133">P260+P238</f>
        <v>233</v>
      </c>
      <c r="Q261" s="1097">
        <f t="shared" si="133"/>
        <v>942.15959999999995</v>
      </c>
      <c r="R261" s="1097">
        <f t="shared" si="133"/>
        <v>233</v>
      </c>
      <c r="S261" s="1097">
        <f t="shared" si="133"/>
        <v>942.15959999999995</v>
      </c>
      <c r="T261" s="1097"/>
      <c r="U261" s="1097"/>
      <c r="V261" s="1100"/>
      <c r="W261" s="1097"/>
      <c r="X261" s="1097">
        <f t="shared" ref="X261" si="134">X260</f>
        <v>3.7818000000000005</v>
      </c>
      <c r="Y261" s="1097">
        <f t="shared" ref="Y261:AB261" si="135">Y260+Y238</f>
        <v>233</v>
      </c>
      <c r="Z261" s="1097">
        <f t="shared" si="135"/>
        <v>942.15959999999995</v>
      </c>
      <c r="AA261" s="1097">
        <f t="shared" si="135"/>
        <v>233</v>
      </c>
      <c r="AB261" s="1097">
        <f t="shared" si="135"/>
        <v>942.15959999999995</v>
      </c>
      <c r="AC261" s="1096"/>
      <c r="AE261" s="1" t="b">
        <f t="shared" si="83"/>
        <v>1</v>
      </c>
    </row>
    <row r="262" spans="1:31" ht="15.75">
      <c r="A262" s="563">
        <v>11</v>
      </c>
      <c r="B262" s="560" t="s">
        <v>64</v>
      </c>
      <c r="C262" s="691"/>
      <c r="D262" s="561"/>
      <c r="E262" s="627"/>
      <c r="F262" s="614"/>
      <c r="G262" s="625"/>
      <c r="H262" s="625"/>
      <c r="I262" s="566"/>
      <c r="J262" s="565"/>
      <c r="K262" s="560"/>
      <c r="L262" s="561"/>
      <c r="M262" s="560"/>
      <c r="N262" s="560"/>
      <c r="O262" s="790"/>
      <c r="P262" s="691"/>
      <c r="Q262" s="561"/>
      <c r="R262" s="583"/>
      <c r="S262" s="523"/>
      <c r="T262" s="790"/>
      <c r="U262" s="691"/>
      <c r="V262" s="561"/>
      <c r="W262" s="583"/>
      <c r="X262" s="790"/>
      <c r="Y262" s="691"/>
      <c r="Z262" s="561"/>
      <c r="AA262" s="583"/>
      <c r="AB262" s="523"/>
      <c r="AC262" s="560"/>
      <c r="AD262" s="1" t="b">
        <f t="shared" si="82"/>
        <v>1</v>
      </c>
      <c r="AE262" s="1" t="b">
        <f t="shared" si="83"/>
        <v>1</v>
      </c>
    </row>
    <row r="263" spans="1:31" ht="15.75">
      <c r="A263" s="559"/>
      <c r="B263" s="560" t="s">
        <v>279</v>
      </c>
      <c r="C263" s="691"/>
      <c r="D263" s="561"/>
      <c r="E263" s="627"/>
      <c r="F263" s="614"/>
      <c r="G263" s="625"/>
      <c r="H263" s="625"/>
      <c r="I263" s="566"/>
      <c r="J263" s="565"/>
      <c r="K263" s="560"/>
      <c r="L263" s="561"/>
      <c r="M263" s="560"/>
      <c r="N263" s="560"/>
      <c r="O263" s="790"/>
      <c r="P263" s="691"/>
      <c r="Q263" s="561"/>
      <c r="R263" s="583"/>
      <c r="S263" s="523"/>
      <c r="T263" s="790"/>
      <c r="U263" s="691"/>
      <c r="V263" s="561"/>
      <c r="W263" s="583"/>
      <c r="X263" s="790"/>
      <c r="Y263" s="691"/>
      <c r="Z263" s="561"/>
      <c r="AA263" s="583"/>
      <c r="AB263" s="523"/>
      <c r="AC263" s="560"/>
      <c r="AD263" s="1" t="b">
        <f t="shared" si="82"/>
        <v>1</v>
      </c>
      <c r="AE263" s="1" t="b">
        <f t="shared" si="83"/>
        <v>1</v>
      </c>
    </row>
    <row r="264" spans="1:31" ht="15.75">
      <c r="A264" s="559">
        <v>11.01</v>
      </c>
      <c r="B264" s="564" t="s">
        <v>65</v>
      </c>
      <c r="C264" s="566"/>
      <c r="D264" s="565"/>
      <c r="E264" s="626"/>
      <c r="F264" s="624"/>
      <c r="G264" s="625"/>
      <c r="H264" s="625"/>
      <c r="I264" s="566"/>
      <c r="J264" s="565"/>
      <c r="K264" s="564"/>
      <c r="L264" s="565"/>
      <c r="M264" s="564"/>
      <c r="N264" s="564"/>
      <c r="O264" s="790"/>
      <c r="P264" s="566"/>
      <c r="Q264" s="565"/>
      <c r="R264" s="583"/>
      <c r="S264" s="523"/>
      <c r="T264" s="790"/>
      <c r="U264" s="566"/>
      <c r="V264" s="565"/>
      <c r="W264" s="583"/>
      <c r="X264" s="790"/>
      <c r="Y264" s="566"/>
      <c r="Z264" s="565"/>
      <c r="AA264" s="583"/>
      <c r="AB264" s="523"/>
      <c r="AC264" s="564"/>
      <c r="AD264" s="1" t="b">
        <f t="shared" ref="AD264:AD327" si="136">+X264*Y264=Z264</f>
        <v>1</v>
      </c>
      <c r="AE264" s="1" t="b">
        <f t="shared" ref="AE264:AE327" si="137">+U264+Z264=AB264</f>
        <v>1</v>
      </c>
    </row>
    <row r="265" spans="1:31" ht="15.75">
      <c r="A265" s="559"/>
      <c r="B265" s="564" t="s">
        <v>41</v>
      </c>
      <c r="C265" s="566">
        <v>227</v>
      </c>
      <c r="D265" s="565">
        <v>2.27</v>
      </c>
      <c r="E265" s="626">
        <v>227</v>
      </c>
      <c r="F265" s="624">
        <v>2.27</v>
      </c>
      <c r="G265" s="625">
        <f t="shared" si="106"/>
        <v>1</v>
      </c>
      <c r="H265" s="625">
        <f t="shared" si="106"/>
        <v>1</v>
      </c>
      <c r="I265" s="566"/>
      <c r="J265" s="565"/>
      <c r="K265" s="564"/>
      <c r="L265" s="565"/>
      <c r="M265" s="564"/>
      <c r="N265" s="564"/>
      <c r="O265" s="812">
        <f>State!O265</f>
        <v>0.01</v>
      </c>
      <c r="P265" s="782">
        <v>227</v>
      </c>
      <c r="Q265" s="571">
        <f>P265*O265</f>
        <v>2.27</v>
      </c>
      <c r="R265" s="619">
        <f t="shared" ref="R265:R282" si="138">P265</f>
        <v>227</v>
      </c>
      <c r="S265" s="523">
        <f t="shared" si="95"/>
        <v>2.27</v>
      </c>
      <c r="T265" s="812"/>
      <c r="U265" s="782"/>
      <c r="V265" s="571"/>
      <c r="W265" s="619"/>
      <c r="X265" s="790">
        <f t="shared" ref="X265:X267" si="139">O265</f>
        <v>0.01</v>
      </c>
      <c r="Y265" s="782">
        <f>P265</f>
        <v>227</v>
      </c>
      <c r="Z265" s="571">
        <f>Y265*X265</f>
        <v>2.27</v>
      </c>
      <c r="AA265" s="619">
        <f t="shared" ref="AA265:AA283" si="140">Y265</f>
        <v>227</v>
      </c>
      <c r="AB265" s="523">
        <f t="shared" ref="AB265:AB283" si="141">Z265+U265</f>
        <v>2.27</v>
      </c>
      <c r="AC265" s="564"/>
      <c r="AD265" s="1" t="b">
        <f t="shared" si="136"/>
        <v>1</v>
      </c>
      <c r="AE265" s="1" t="b">
        <f t="shared" si="137"/>
        <v>1</v>
      </c>
    </row>
    <row r="266" spans="1:31" ht="15.75">
      <c r="A266" s="559"/>
      <c r="B266" s="564" t="s">
        <v>42</v>
      </c>
      <c r="C266" s="566">
        <v>456</v>
      </c>
      <c r="D266" s="565">
        <v>7.2960000000000003</v>
      </c>
      <c r="E266" s="626">
        <v>456</v>
      </c>
      <c r="F266" s="624">
        <v>7.2960000000000003</v>
      </c>
      <c r="G266" s="625">
        <f t="shared" si="106"/>
        <v>1</v>
      </c>
      <c r="H266" s="625">
        <f t="shared" si="106"/>
        <v>1</v>
      </c>
      <c r="I266" s="566"/>
      <c r="J266" s="565"/>
      <c r="K266" s="564"/>
      <c r="L266" s="565"/>
      <c r="M266" s="564"/>
      <c r="N266" s="564"/>
      <c r="O266" s="812">
        <f>State!O266</f>
        <v>1.6E-2</v>
      </c>
      <c r="P266" s="782">
        <v>456</v>
      </c>
      <c r="Q266" s="571">
        <f t="shared" ref="Q266:Q267" si="142">P266*O266</f>
        <v>7.2960000000000003</v>
      </c>
      <c r="R266" s="619">
        <f t="shared" si="138"/>
        <v>456</v>
      </c>
      <c r="S266" s="523">
        <f t="shared" si="95"/>
        <v>7.2960000000000003</v>
      </c>
      <c r="T266" s="812"/>
      <c r="U266" s="782"/>
      <c r="V266" s="571"/>
      <c r="W266" s="619"/>
      <c r="X266" s="790">
        <f t="shared" si="139"/>
        <v>1.6E-2</v>
      </c>
      <c r="Y266" s="782">
        <f t="shared" ref="Y266:Y267" si="143">P266</f>
        <v>456</v>
      </c>
      <c r="Z266" s="571">
        <f t="shared" ref="Z266:Z267" si="144">Y266*X266</f>
        <v>7.2960000000000003</v>
      </c>
      <c r="AA266" s="619">
        <f t="shared" si="140"/>
        <v>456</v>
      </c>
      <c r="AB266" s="523">
        <f t="shared" si="141"/>
        <v>7.2960000000000003</v>
      </c>
      <c r="AC266" s="564"/>
      <c r="AD266" s="1" t="b">
        <f t="shared" si="136"/>
        <v>1</v>
      </c>
      <c r="AE266" s="1" t="b">
        <f t="shared" si="137"/>
        <v>1</v>
      </c>
    </row>
    <row r="267" spans="1:31" ht="15.75">
      <c r="A267" s="559"/>
      <c r="B267" s="564" t="s">
        <v>66</v>
      </c>
      <c r="C267" s="566">
        <v>96</v>
      </c>
      <c r="D267" s="565">
        <v>1.1520000000000001</v>
      </c>
      <c r="E267" s="626">
        <v>96</v>
      </c>
      <c r="F267" s="624">
        <v>1.1520000000000001</v>
      </c>
      <c r="G267" s="625">
        <f t="shared" si="106"/>
        <v>1</v>
      </c>
      <c r="H267" s="625">
        <f t="shared" si="106"/>
        <v>1</v>
      </c>
      <c r="I267" s="566"/>
      <c r="J267" s="565"/>
      <c r="K267" s="564"/>
      <c r="L267" s="565"/>
      <c r="M267" s="564"/>
      <c r="N267" s="564"/>
      <c r="O267" s="812">
        <f>State!O267</f>
        <v>1.2E-2</v>
      </c>
      <c r="P267" s="782">
        <v>148</v>
      </c>
      <c r="Q267" s="571">
        <f t="shared" si="142"/>
        <v>1.776</v>
      </c>
      <c r="R267" s="619">
        <f t="shared" si="138"/>
        <v>148</v>
      </c>
      <c r="S267" s="523">
        <f t="shared" si="95"/>
        <v>1.776</v>
      </c>
      <c r="T267" s="812"/>
      <c r="U267" s="782"/>
      <c r="V267" s="571"/>
      <c r="W267" s="619"/>
      <c r="X267" s="790">
        <f t="shared" si="139"/>
        <v>1.2E-2</v>
      </c>
      <c r="Y267" s="782">
        <f t="shared" si="143"/>
        <v>148</v>
      </c>
      <c r="Z267" s="571">
        <f t="shared" si="144"/>
        <v>1.776</v>
      </c>
      <c r="AA267" s="619">
        <f t="shared" si="140"/>
        <v>148</v>
      </c>
      <c r="AB267" s="523">
        <f t="shared" si="141"/>
        <v>1.776</v>
      </c>
      <c r="AC267" s="564"/>
      <c r="AD267" s="1" t="b">
        <f t="shared" si="136"/>
        <v>1</v>
      </c>
      <c r="AE267" s="1" t="b">
        <f t="shared" si="137"/>
        <v>1</v>
      </c>
    </row>
    <row r="268" spans="1:31" ht="15.75">
      <c r="A268" s="559">
        <v>11.02</v>
      </c>
      <c r="B268" s="564" t="s">
        <v>67</v>
      </c>
      <c r="C268" s="566">
        <v>0</v>
      </c>
      <c r="D268" s="565">
        <v>0</v>
      </c>
      <c r="E268" s="626">
        <v>0</v>
      </c>
      <c r="F268" s="624">
        <v>0</v>
      </c>
      <c r="G268" s="625"/>
      <c r="H268" s="625"/>
      <c r="I268" s="566"/>
      <c r="J268" s="565"/>
      <c r="K268" s="564"/>
      <c r="L268" s="565"/>
      <c r="M268" s="564"/>
      <c r="N268" s="564"/>
      <c r="O268" s="812">
        <f>State!O268</f>
        <v>0</v>
      </c>
      <c r="P268" s="782"/>
      <c r="Q268" s="571"/>
      <c r="R268" s="619">
        <f t="shared" si="138"/>
        <v>0</v>
      </c>
      <c r="S268" s="523">
        <f t="shared" si="95"/>
        <v>0</v>
      </c>
      <c r="T268" s="812"/>
      <c r="U268" s="782"/>
      <c r="V268" s="571"/>
      <c r="W268" s="619"/>
      <c r="X268" s="812">
        <f>State!X268</f>
        <v>0</v>
      </c>
      <c r="Y268" s="782"/>
      <c r="Z268" s="571"/>
      <c r="AA268" s="619">
        <f t="shared" si="140"/>
        <v>0</v>
      </c>
      <c r="AB268" s="523">
        <f t="shared" si="141"/>
        <v>0</v>
      </c>
      <c r="AC268" s="564"/>
      <c r="AD268" s="1" t="b">
        <f t="shared" si="136"/>
        <v>1</v>
      </c>
      <c r="AE268" s="1" t="b">
        <f t="shared" si="137"/>
        <v>1</v>
      </c>
    </row>
    <row r="269" spans="1:31" ht="15.75">
      <c r="A269" s="559"/>
      <c r="B269" s="564" t="s">
        <v>41</v>
      </c>
      <c r="C269" s="566">
        <v>227</v>
      </c>
      <c r="D269" s="565">
        <v>1.135</v>
      </c>
      <c r="E269" s="626">
        <v>227</v>
      </c>
      <c r="F269" s="624">
        <v>1.135</v>
      </c>
      <c r="G269" s="625">
        <f t="shared" si="106"/>
        <v>1</v>
      </c>
      <c r="H269" s="625">
        <f t="shared" si="106"/>
        <v>1</v>
      </c>
      <c r="I269" s="566"/>
      <c r="J269" s="565"/>
      <c r="K269" s="564"/>
      <c r="L269" s="565"/>
      <c r="M269" s="564"/>
      <c r="N269" s="564"/>
      <c r="O269" s="812">
        <f>State!O269</f>
        <v>5.0000000000000001E-3</v>
      </c>
      <c r="P269" s="782">
        <v>227</v>
      </c>
      <c r="Q269" s="571">
        <f>P269*O269</f>
        <v>1.135</v>
      </c>
      <c r="R269" s="619">
        <f t="shared" si="138"/>
        <v>227</v>
      </c>
      <c r="S269" s="523">
        <f t="shared" si="95"/>
        <v>1.135</v>
      </c>
      <c r="T269" s="812"/>
      <c r="U269" s="782"/>
      <c r="V269" s="571"/>
      <c r="W269" s="619"/>
      <c r="X269" s="790">
        <f t="shared" ref="X269:X271" si="145">O269</f>
        <v>5.0000000000000001E-3</v>
      </c>
      <c r="Y269" s="782">
        <f t="shared" ref="Y269:Y270" si="146">R269</f>
        <v>227</v>
      </c>
      <c r="Z269" s="571">
        <f>Y269*X269</f>
        <v>1.135</v>
      </c>
      <c r="AA269" s="619">
        <f t="shared" si="140"/>
        <v>227</v>
      </c>
      <c r="AB269" s="523">
        <f t="shared" si="141"/>
        <v>1.135</v>
      </c>
      <c r="AC269" s="564"/>
      <c r="AD269" s="1" t="b">
        <f t="shared" si="136"/>
        <v>1</v>
      </c>
      <c r="AE269" s="1" t="b">
        <f t="shared" si="137"/>
        <v>1</v>
      </c>
    </row>
    <row r="270" spans="1:31" ht="15.75">
      <c r="A270" s="559"/>
      <c r="B270" s="564" t="s">
        <v>42</v>
      </c>
      <c r="C270" s="566">
        <v>456</v>
      </c>
      <c r="D270" s="565">
        <v>2.2800000000000002</v>
      </c>
      <c r="E270" s="626">
        <v>456</v>
      </c>
      <c r="F270" s="624">
        <v>2.2800000000000002</v>
      </c>
      <c r="G270" s="625">
        <f t="shared" si="106"/>
        <v>1</v>
      </c>
      <c r="H270" s="625">
        <f t="shared" si="106"/>
        <v>1</v>
      </c>
      <c r="I270" s="566"/>
      <c r="J270" s="565"/>
      <c r="K270" s="564"/>
      <c r="L270" s="565"/>
      <c r="M270" s="564"/>
      <c r="N270" s="564"/>
      <c r="O270" s="812">
        <f>State!O270</f>
        <v>5.0000000000000001E-3</v>
      </c>
      <c r="P270" s="782">
        <v>456</v>
      </c>
      <c r="Q270" s="571">
        <f t="shared" ref="Q270:Q271" si="147">P270*O270</f>
        <v>2.2800000000000002</v>
      </c>
      <c r="R270" s="619">
        <f t="shared" si="138"/>
        <v>456</v>
      </c>
      <c r="S270" s="523">
        <f t="shared" si="95"/>
        <v>2.2800000000000002</v>
      </c>
      <c r="T270" s="812"/>
      <c r="U270" s="782"/>
      <c r="V270" s="571"/>
      <c r="W270" s="619"/>
      <c r="X270" s="790">
        <f t="shared" si="145"/>
        <v>5.0000000000000001E-3</v>
      </c>
      <c r="Y270" s="782">
        <f t="shared" si="146"/>
        <v>456</v>
      </c>
      <c r="Z270" s="571">
        <f t="shared" ref="Z270:Z271" si="148">Y270*X270</f>
        <v>2.2800000000000002</v>
      </c>
      <c r="AA270" s="619">
        <f t="shared" si="140"/>
        <v>456</v>
      </c>
      <c r="AB270" s="523">
        <f t="shared" si="141"/>
        <v>2.2800000000000002</v>
      </c>
      <c r="AC270" s="564"/>
      <c r="AD270" s="1" t="b">
        <f t="shared" si="136"/>
        <v>1</v>
      </c>
      <c r="AE270" s="1" t="b">
        <f t="shared" si="137"/>
        <v>1</v>
      </c>
    </row>
    <row r="271" spans="1:31" ht="15.75">
      <c r="A271" s="559"/>
      <c r="B271" s="564" t="s">
        <v>66</v>
      </c>
      <c r="C271" s="566">
        <v>96</v>
      </c>
      <c r="D271" s="565">
        <v>0.48</v>
      </c>
      <c r="E271" s="626">
        <v>96</v>
      </c>
      <c r="F271" s="624">
        <v>0.48</v>
      </c>
      <c r="G271" s="625">
        <f t="shared" si="106"/>
        <v>1</v>
      </c>
      <c r="H271" s="625">
        <f t="shared" si="106"/>
        <v>1</v>
      </c>
      <c r="I271" s="566"/>
      <c r="J271" s="565"/>
      <c r="K271" s="564"/>
      <c r="L271" s="565"/>
      <c r="M271" s="564"/>
      <c r="N271" s="564"/>
      <c r="O271" s="812">
        <f>State!O271</f>
        <v>5.0000000000000001E-3</v>
      </c>
      <c r="P271" s="782">
        <v>148</v>
      </c>
      <c r="Q271" s="571">
        <f t="shared" si="147"/>
        <v>0.74</v>
      </c>
      <c r="R271" s="619">
        <f t="shared" si="138"/>
        <v>148</v>
      </c>
      <c r="S271" s="523">
        <f t="shared" si="95"/>
        <v>0.74</v>
      </c>
      <c r="T271" s="812"/>
      <c r="U271" s="782"/>
      <c r="V271" s="571"/>
      <c r="W271" s="619"/>
      <c r="X271" s="790">
        <f t="shared" si="145"/>
        <v>5.0000000000000001E-3</v>
      </c>
      <c r="Y271" s="782">
        <f>R271</f>
        <v>148</v>
      </c>
      <c r="Z271" s="571">
        <f t="shared" si="148"/>
        <v>0.74</v>
      </c>
      <c r="AA271" s="619">
        <f t="shared" si="140"/>
        <v>148</v>
      </c>
      <c r="AB271" s="523">
        <f t="shared" si="141"/>
        <v>0.74</v>
      </c>
      <c r="AC271" s="564"/>
      <c r="AD271" s="1" t="b">
        <f t="shared" si="136"/>
        <v>1</v>
      </c>
      <c r="AE271" s="1" t="b">
        <f t="shared" si="137"/>
        <v>1</v>
      </c>
    </row>
    <row r="272" spans="1:31" ht="15.75">
      <c r="A272" s="559">
        <v>11.03</v>
      </c>
      <c r="B272" s="573" t="s">
        <v>68</v>
      </c>
      <c r="C272" s="783">
        <v>0</v>
      </c>
      <c r="D272" s="574">
        <v>0</v>
      </c>
      <c r="E272" s="813">
        <v>0</v>
      </c>
      <c r="F272" s="664">
        <v>0</v>
      </c>
      <c r="G272" s="625"/>
      <c r="H272" s="625"/>
      <c r="I272" s="566"/>
      <c r="J272" s="565"/>
      <c r="K272" s="573"/>
      <c r="L272" s="574"/>
      <c r="M272" s="573"/>
      <c r="N272" s="573"/>
      <c r="O272" s="812">
        <f>State!O272</f>
        <v>0</v>
      </c>
      <c r="P272" s="783"/>
      <c r="Q272" s="574"/>
      <c r="R272" s="619">
        <f t="shared" si="138"/>
        <v>0</v>
      </c>
      <c r="S272" s="523">
        <f t="shared" si="95"/>
        <v>0</v>
      </c>
      <c r="T272" s="812"/>
      <c r="U272" s="783"/>
      <c r="V272" s="574"/>
      <c r="W272" s="619"/>
      <c r="X272" s="812">
        <f>State!X272</f>
        <v>0</v>
      </c>
      <c r="Y272" s="783"/>
      <c r="Z272" s="574"/>
      <c r="AA272" s="619">
        <f t="shared" si="140"/>
        <v>0</v>
      </c>
      <c r="AB272" s="523">
        <f t="shared" si="141"/>
        <v>0</v>
      </c>
      <c r="AC272" s="573"/>
      <c r="AD272" s="1" t="b">
        <f t="shared" si="136"/>
        <v>1</v>
      </c>
      <c r="AE272" s="1" t="b">
        <f t="shared" si="137"/>
        <v>1</v>
      </c>
    </row>
    <row r="273" spans="1:31" ht="15.75">
      <c r="A273" s="559">
        <v>11.04</v>
      </c>
      <c r="B273" s="577" t="s">
        <v>276</v>
      </c>
      <c r="C273" s="786">
        <v>0</v>
      </c>
      <c r="D273" s="578">
        <v>0</v>
      </c>
      <c r="E273" s="814">
        <v>0</v>
      </c>
      <c r="F273" s="666">
        <v>0</v>
      </c>
      <c r="G273" s="625"/>
      <c r="H273" s="625"/>
      <c r="I273" s="566"/>
      <c r="J273" s="565"/>
      <c r="K273" s="577"/>
      <c r="L273" s="578"/>
      <c r="M273" s="577"/>
      <c r="N273" s="577"/>
      <c r="O273" s="812">
        <f>State!O273</f>
        <v>0</v>
      </c>
      <c r="P273" s="786"/>
      <c r="Q273" s="578"/>
      <c r="R273" s="619">
        <f t="shared" si="138"/>
        <v>0</v>
      </c>
      <c r="S273" s="523">
        <f t="shared" si="95"/>
        <v>0</v>
      </c>
      <c r="T273" s="812"/>
      <c r="U273" s="786"/>
      <c r="V273" s="578"/>
      <c r="W273" s="619"/>
      <c r="X273" s="812">
        <f>State!X273</f>
        <v>0</v>
      </c>
      <c r="Y273" s="786"/>
      <c r="Z273" s="578"/>
      <c r="AA273" s="619">
        <f t="shared" si="140"/>
        <v>0</v>
      </c>
      <c r="AB273" s="523">
        <f t="shared" si="141"/>
        <v>0</v>
      </c>
      <c r="AC273" s="577"/>
      <c r="AD273" s="1" t="b">
        <f t="shared" si="136"/>
        <v>1</v>
      </c>
      <c r="AE273" s="1" t="b">
        <f t="shared" si="137"/>
        <v>1</v>
      </c>
    </row>
    <row r="274" spans="1:31" ht="42.75">
      <c r="A274" s="559"/>
      <c r="B274" s="573" t="s">
        <v>277</v>
      </c>
      <c r="C274" s="783">
        <v>17</v>
      </c>
      <c r="D274" s="574">
        <v>1.02</v>
      </c>
      <c r="E274" s="813">
        <v>17</v>
      </c>
      <c r="F274" s="664">
        <v>1.02</v>
      </c>
      <c r="G274" s="625">
        <f t="shared" ref="G274" si="149">C274/E274</f>
        <v>1</v>
      </c>
      <c r="H274" s="625">
        <f t="shared" ref="H274" si="150">D274/F274</f>
        <v>1</v>
      </c>
      <c r="I274" s="566"/>
      <c r="J274" s="565"/>
      <c r="K274" s="573"/>
      <c r="L274" s="574"/>
      <c r="M274" s="573"/>
      <c r="N274" s="573"/>
      <c r="O274" s="812">
        <f>State!O274</f>
        <v>0.06</v>
      </c>
      <c r="P274" s="783">
        <v>12</v>
      </c>
      <c r="Q274" s="574">
        <f>P274*O274</f>
        <v>0.72</v>
      </c>
      <c r="R274" s="619">
        <f t="shared" si="138"/>
        <v>12</v>
      </c>
      <c r="S274" s="523">
        <f t="shared" ref="R274:S334" si="151">Q274+L274</f>
        <v>0.72</v>
      </c>
      <c r="T274" s="812"/>
      <c r="U274" s="783"/>
      <c r="V274" s="574"/>
      <c r="W274" s="619"/>
      <c r="X274" s="790">
        <f>O274</f>
        <v>0.06</v>
      </c>
      <c r="Y274" s="783">
        <v>12</v>
      </c>
      <c r="Z274" s="574">
        <f>Y274*X274</f>
        <v>0.72</v>
      </c>
      <c r="AA274" s="619">
        <f t="shared" si="140"/>
        <v>12</v>
      </c>
      <c r="AB274" s="523">
        <f t="shared" si="141"/>
        <v>0.72</v>
      </c>
      <c r="AC274" s="573"/>
      <c r="AD274" s="1" t="b">
        <f t="shared" si="136"/>
        <v>1</v>
      </c>
      <c r="AE274" s="1" t="b">
        <f t="shared" si="137"/>
        <v>1</v>
      </c>
    </row>
    <row r="275" spans="1:31" ht="42.75">
      <c r="A275" s="559"/>
      <c r="B275" s="573" t="s">
        <v>278</v>
      </c>
      <c r="C275" s="783">
        <v>29</v>
      </c>
      <c r="D275" s="574">
        <v>1.74</v>
      </c>
      <c r="E275" s="813">
        <v>29</v>
      </c>
      <c r="F275" s="664">
        <v>1.74</v>
      </c>
      <c r="G275" s="625">
        <f t="shared" ref="G275" si="152">C275/E275</f>
        <v>1</v>
      </c>
      <c r="H275" s="625">
        <f t="shared" ref="H275" si="153">D275/F275</f>
        <v>1</v>
      </c>
      <c r="I275" s="566"/>
      <c r="J275" s="565"/>
      <c r="K275" s="573"/>
      <c r="L275" s="574"/>
      <c r="M275" s="573"/>
      <c r="N275" s="573"/>
      <c r="O275" s="812">
        <f>State!O275</f>
        <v>0.06</v>
      </c>
      <c r="P275" s="783">
        <v>17</v>
      </c>
      <c r="Q275" s="574">
        <f>P275*O275</f>
        <v>1.02</v>
      </c>
      <c r="R275" s="619">
        <f t="shared" si="138"/>
        <v>17</v>
      </c>
      <c r="S275" s="523">
        <f t="shared" si="151"/>
        <v>1.02</v>
      </c>
      <c r="T275" s="812"/>
      <c r="U275" s="783"/>
      <c r="V275" s="574"/>
      <c r="W275" s="619"/>
      <c r="X275" s="790">
        <f>O275</f>
        <v>0.06</v>
      </c>
      <c r="Y275" s="783">
        <v>17</v>
      </c>
      <c r="Z275" s="574">
        <f>Y275*X275</f>
        <v>1.02</v>
      </c>
      <c r="AA275" s="619">
        <f t="shared" si="140"/>
        <v>17</v>
      </c>
      <c r="AB275" s="523">
        <f t="shared" si="141"/>
        <v>1.02</v>
      </c>
      <c r="AC275" s="573"/>
      <c r="AD275" s="1" t="b">
        <f t="shared" si="136"/>
        <v>1</v>
      </c>
      <c r="AE275" s="1" t="b">
        <f t="shared" si="137"/>
        <v>1</v>
      </c>
    </row>
    <row r="276" spans="1:31" ht="15.75">
      <c r="A276" s="559"/>
      <c r="B276" s="577" t="s">
        <v>280</v>
      </c>
      <c r="C276" s="786">
        <v>0</v>
      </c>
      <c r="D276" s="578">
        <v>0</v>
      </c>
      <c r="E276" s="814">
        <v>0</v>
      </c>
      <c r="F276" s="666">
        <v>0</v>
      </c>
      <c r="G276" s="625"/>
      <c r="H276" s="625"/>
      <c r="I276" s="566"/>
      <c r="J276" s="565"/>
      <c r="K276" s="577"/>
      <c r="L276" s="578"/>
      <c r="M276" s="577"/>
      <c r="N276" s="577"/>
      <c r="O276" s="812">
        <f>State!O276</f>
        <v>0</v>
      </c>
      <c r="P276" s="786"/>
      <c r="Q276" s="578"/>
      <c r="R276" s="619">
        <f t="shared" si="138"/>
        <v>0</v>
      </c>
      <c r="S276" s="523">
        <f t="shared" si="151"/>
        <v>0</v>
      </c>
      <c r="T276" s="812"/>
      <c r="U276" s="786"/>
      <c r="V276" s="578"/>
      <c r="W276" s="619"/>
      <c r="X276" s="812">
        <f>State!X276</f>
        <v>0</v>
      </c>
      <c r="Y276" s="786"/>
      <c r="Z276" s="578"/>
      <c r="AA276" s="619">
        <f t="shared" si="140"/>
        <v>0</v>
      </c>
      <c r="AB276" s="523">
        <f t="shared" si="141"/>
        <v>0</v>
      </c>
      <c r="AC276" s="577"/>
      <c r="AD276" s="1" t="b">
        <f t="shared" si="136"/>
        <v>1</v>
      </c>
      <c r="AE276" s="1" t="b">
        <f t="shared" si="137"/>
        <v>1</v>
      </c>
    </row>
    <row r="277" spans="1:31" ht="42.75">
      <c r="A277" s="559">
        <v>11.05</v>
      </c>
      <c r="B277" s="564" t="s">
        <v>69</v>
      </c>
      <c r="C277" s="566">
        <v>0</v>
      </c>
      <c r="D277" s="565">
        <v>0</v>
      </c>
      <c r="E277" s="626">
        <v>0</v>
      </c>
      <c r="F277" s="624">
        <v>0</v>
      </c>
      <c r="G277" s="625"/>
      <c r="H277" s="625"/>
      <c r="I277" s="566"/>
      <c r="J277" s="565"/>
      <c r="K277" s="564"/>
      <c r="L277" s="565"/>
      <c r="M277" s="564"/>
      <c r="N277" s="564"/>
      <c r="O277" s="812">
        <f>State!O277</f>
        <v>0</v>
      </c>
      <c r="P277" s="782"/>
      <c r="Q277" s="571"/>
      <c r="R277" s="619">
        <f t="shared" si="138"/>
        <v>0</v>
      </c>
      <c r="S277" s="523">
        <f t="shared" si="151"/>
        <v>0</v>
      </c>
      <c r="T277" s="812"/>
      <c r="U277" s="782"/>
      <c r="V277" s="571"/>
      <c r="W277" s="619"/>
      <c r="X277" s="812">
        <f>State!X277</f>
        <v>0</v>
      </c>
      <c r="Y277" s="782"/>
      <c r="Z277" s="571"/>
      <c r="AA277" s="619">
        <f t="shared" si="140"/>
        <v>0</v>
      </c>
      <c r="AB277" s="523">
        <f t="shared" si="141"/>
        <v>0</v>
      </c>
      <c r="AC277" s="564"/>
      <c r="AD277" s="1" t="b">
        <f t="shared" si="136"/>
        <v>1</v>
      </c>
      <c r="AE277" s="1" t="b">
        <f t="shared" si="137"/>
        <v>1</v>
      </c>
    </row>
    <row r="278" spans="1:31" ht="15.75">
      <c r="A278" s="559"/>
      <c r="B278" s="564" t="s">
        <v>41</v>
      </c>
      <c r="C278" s="566">
        <v>9</v>
      </c>
      <c r="D278" s="565">
        <v>5.3999999999999999E-2</v>
      </c>
      <c r="E278" s="626">
        <v>9</v>
      </c>
      <c r="F278" s="624">
        <v>5.3999999999999999E-2</v>
      </c>
      <c r="G278" s="625">
        <f t="shared" si="106"/>
        <v>1</v>
      </c>
      <c r="H278" s="625">
        <f t="shared" si="106"/>
        <v>1</v>
      </c>
      <c r="I278" s="566"/>
      <c r="J278" s="565"/>
      <c r="K278" s="564"/>
      <c r="L278" s="565"/>
      <c r="M278" s="564"/>
      <c r="N278" s="564"/>
      <c r="O278" s="812">
        <f>State!O278</f>
        <v>6.0000000000000001E-3</v>
      </c>
      <c r="P278" s="782">
        <v>9</v>
      </c>
      <c r="Q278" s="571">
        <f t="shared" ref="Q278:Q280" si="154">P278*O278</f>
        <v>5.3999999999999999E-2</v>
      </c>
      <c r="R278" s="619">
        <f t="shared" si="138"/>
        <v>9</v>
      </c>
      <c r="S278" s="523">
        <f t="shared" si="151"/>
        <v>5.3999999999999999E-2</v>
      </c>
      <c r="T278" s="812"/>
      <c r="U278" s="782"/>
      <c r="V278" s="571"/>
      <c r="W278" s="619"/>
      <c r="X278" s="790">
        <f t="shared" ref="X278:X280" si="155">O278</f>
        <v>6.0000000000000001E-3</v>
      </c>
      <c r="Y278" s="782">
        <v>9</v>
      </c>
      <c r="Z278" s="571">
        <f t="shared" ref="Z278:Z280" si="156">Y278*X278</f>
        <v>5.3999999999999999E-2</v>
      </c>
      <c r="AA278" s="619">
        <f t="shared" si="140"/>
        <v>9</v>
      </c>
      <c r="AB278" s="523">
        <f t="shared" si="141"/>
        <v>5.3999999999999999E-2</v>
      </c>
      <c r="AC278" s="564"/>
      <c r="AD278" s="1" t="b">
        <f t="shared" si="136"/>
        <v>1</v>
      </c>
      <c r="AE278" s="1" t="b">
        <f t="shared" si="137"/>
        <v>1</v>
      </c>
    </row>
    <row r="279" spans="1:31" ht="15.75">
      <c r="A279" s="559"/>
      <c r="B279" s="564" t="s">
        <v>42</v>
      </c>
      <c r="C279" s="566">
        <v>20</v>
      </c>
      <c r="D279" s="565">
        <v>0.12</v>
      </c>
      <c r="E279" s="626">
        <v>20</v>
      </c>
      <c r="F279" s="624">
        <v>0.12</v>
      </c>
      <c r="G279" s="625">
        <f t="shared" si="106"/>
        <v>1</v>
      </c>
      <c r="H279" s="625">
        <f t="shared" si="106"/>
        <v>1</v>
      </c>
      <c r="I279" s="566"/>
      <c r="J279" s="565"/>
      <c r="K279" s="564"/>
      <c r="L279" s="565"/>
      <c r="M279" s="564"/>
      <c r="N279" s="564"/>
      <c r="O279" s="812">
        <f>State!O279</f>
        <v>6.0000000000000001E-3</v>
      </c>
      <c r="P279" s="782">
        <v>20</v>
      </c>
      <c r="Q279" s="571">
        <f t="shared" si="154"/>
        <v>0.12</v>
      </c>
      <c r="R279" s="619">
        <f t="shared" si="138"/>
        <v>20</v>
      </c>
      <c r="S279" s="523">
        <f t="shared" si="151"/>
        <v>0.12</v>
      </c>
      <c r="T279" s="812"/>
      <c r="U279" s="782"/>
      <c r="V279" s="571"/>
      <c r="W279" s="619"/>
      <c r="X279" s="790">
        <f t="shared" si="155"/>
        <v>6.0000000000000001E-3</v>
      </c>
      <c r="Y279" s="782">
        <v>20</v>
      </c>
      <c r="Z279" s="571">
        <f t="shared" si="156"/>
        <v>0.12</v>
      </c>
      <c r="AA279" s="619">
        <f t="shared" si="140"/>
        <v>20</v>
      </c>
      <c r="AB279" s="523">
        <f t="shared" si="141"/>
        <v>0.12</v>
      </c>
      <c r="AC279" s="564"/>
      <c r="AD279" s="1" t="b">
        <f t="shared" si="136"/>
        <v>1</v>
      </c>
      <c r="AE279" s="1" t="b">
        <f t="shared" si="137"/>
        <v>1</v>
      </c>
    </row>
    <row r="280" spans="1:31" ht="15.75">
      <c r="A280" s="559"/>
      <c r="B280" s="564" t="s">
        <v>66</v>
      </c>
      <c r="C280" s="566">
        <v>8</v>
      </c>
      <c r="D280" s="565">
        <v>4.8000000000000001E-2</v>
      </c>
      <c r="E280" s="626">
        <v>8</v>
      </c>
      <c r="F280" s="624">
        <v>4.8000000000000001E-2</v>
      </c>
      <c r="G280" s="625">
        <f t="shared" si="106"/>
        <v>1</v>
      </c>
      <c r="H280" s="625">
        <f t="shared" si="106"/>
        <v>1</v>
      </c>
      <c r="I280" s="566"/>
      <c r="J280" s="565"/>
      <c r="K280" s="564"/>
      <c r="L280" s="565"/>
      <c r="M280" s="564"/>
      <c r="N280" s="564"/>
      <c r="O280" s="812">
        <f>State!O280</f>
        <v>6.0000000000000001E-3</v>
      </c>
      <c r="P280" s="782">
        <v>12</v>
      </c>
      <c r="Q280" s="571">
        <f t="shared" si="154"/>
        <v>7.2000000000000008E-2</v>
      </c>
      <c r="R280" s="619">
        <f t="shared" si="138"/>
        <v>12</v>
      </c>
      <c r="S280" s="523">
        <f t="shared" si="151"/>
        <v>7.2000000000000008E-2</v>
      </c>
      <c r="T280" s="812"/>
      <c r="U280" s="782"/>
      <c r="V280" s="571"/>
      <c r="W280" s="619"/>
      <c r="X280" s="790">
        <f t="shared" si="155"/>
        <v>6.0000000000000001E-3</v>
      </c>
      <c r="Y280" s="782">
        <v>12</v>
      </c>
      <c r="Z280" s="571">
        <f t="shared" si="156"/>
        <v>7.2000000000000008E-2</v>
      </c>
      <c r="AA280" s="619">
        <f t="shared" si="140"/>
        <v>12</v>
      </c>
      <c r="AB280" s="523">
        <f t="shared" si="141"/>
        <v>7.2000000000000008E-2</v>
      </c>
      <c r="AC280" s="564"/>
      <c r="AD280" s="1" t="b">
        <f t="shared" si="136"/>
        <v>1</v>
      </c>
      <c r="AE280" s="1" t="b">
        <f t="shared" si="137"/>
        <v>1</v>
      </c>
    </row>
    <row r="281" spans="1:31" ht="15.75">
      <c r="A281" s="559"/>
      <c r="B281" s="577" t="s">
        <v>281</v>
      </c>
      <c r="C281" s="786">
        <v>0</v>
      </c>
      <c r="D281" s="578">
        <v>0</v>
      </c>
      <c r="E281" s="814">
        <v>0</v>
      </c>
      <c r="F281" s="666">
        <v>0</v>
      </c>
      <c r="G281" s="625"/>
      <c r="H281" s="625"/>
      <c r="I281" s="566"/>
      <c r="J281" s="565"/>
      <c r="K281" s="577"/>
      <c r="L281" s="578"/>
      <c r="M281" s="577"/>
      <c r="N281" s="577"/>
      <c r="O281" s="812">
        <f>State!O281</f>
        <v>0</v>
      </c>
      <c r="P281" s="786"/>
      <c r="Q281" s="578"/>
      <c r="R281" s="619">
        <f t="shared" si="138"/>
        <v>0</v>
      </c>
      <c r="S281" s="523">
        <f t="shared" si="151"/>
        <v>0</v>
      </c>
      <c r="T281" s="812"/>
      <c r="U281" s="786"/>
      <c r="V281" s="578"/>
      <c r="W281" s="619"/>
      <c r="X281" s="812">
        <f>State!X281</f>
        <v>0</v>
      </c>
      <c r="Y281" s="786"/>
      <c r="Z281" s="578"/>
      <c r="AA281" s="619">
        <f t="shared" si="140"/>
        <v>0</v>
      </c>
      <c r="AB281" s="523">
        <f t="shared" si="141"/>
        <v>0</v>
      </c>
      <c r="AC281" s="577"/>
      <c r="AD281" s="1" t="b">
        <f t="shared" si="136"/>
        <v>1</v>
      </c>
      <c r="AE281" s="1" t="b">
        <f t="shared" si="137"/>
        <v>1</v>
      </c>
    </row>
    <row r="282" spans="1:31" ht="15.75">
      <c r="A282" s="559">
        <v>11.06</v>
      </c>
      <c r="B282" s="564" t="s">
        <v>70</v>
      </c>
      <c r="C282" s="566">
        <v>0</v>
      </c>
      <c r="D282" s="565">
        <v>0</v>
      </c>
      <c r="E282" s="626">
        <v>0</v>
      </c>
      <c r="F282" s="624">
        <v>0</v>
      </c>
      <c r="G282" s="625"/>
      <c r="H282" s="625"/>
      <c r="I282" s="566"/>
      <c r="J282" s="565"/>
      <c r="K282" s="564"/>
      <c r="L282" s="565"/>
      <c r="M282" s="564"/>
      <c r="N282" s="564"/>
      <c r="O282" s="812">
        <f>State!O282</f>
        <v>0.02</v>
      </c>
      <c r="P282" s="782">
        <v>13</v>
      </c>
      <c r="Q282" s="571">
        <v>0.25</v>
      </c>
      <c r="R282" s="619">
        <f t="shared" si="138"/>
        <v>13</v>
      </c>
      <c r="S282" s="523">
        <f t="shared" si="151"/>
        <v>0.25</v>
      </c>
      <c r="T282" s="812"/>
      <c r="U282" s="782"/>
      <c r="V282" s="571"/>
      <c r="W282" s="619"/>
      <c r="X282" s="790">
        <f t="shared" ref="X282:X283" si="157">O282</f>
        <v>0.02</v>
      </c>
      <c r="Y282" s="782">
        <f>R282</f>
        <v>13</v>
      </c>
      <c r="Z282" s="571">
        <f>S282</f>
        <v>0.25</v>
      </c>
      <c r="AA282" s="619">
        <f t="shared" si="140"/>
        <v>13</v>
      </c>
      <c r="AB282" s="523">
        <f t="shared" si="141"/>
        <v>0.25</v>
      </c>
      <c r="AC282" s="564"/>
      <c r="AD282" s="1" t="b">
        <f t="shared" si="136"/>
        <v>0</v>
      </c>
      <c r="AE282" s="1" t="b">
        <f t="shared" si="137"/>
        <v>1</v>
      </c>
    </row>
    <row r="283" spans="1:31" ht="15.75">
      <c r="A283" s="559">
        <v>11.07</v>
      </c>
      <c r="B283" s="564" t="s">
        <v>71</v>
      </c>
      <c r="C283" s="566">
        <v>60</v>
      </c>
      <c r="D283" s="565">
        <v>0.96</v>
      </c>
      <c r="E283" s="626">
        <v>60</v>
      </c>
      <c r="F283" s="624">
        <v>0.96</v>
      </c>
      <c r="G283" s="625">
        <f t="shared" si="106"/>
        <v>1</v>
      </c>
      <c r="H283" s="625">
        <f t="shared" si="106"/>
        <v>1</v>
      </c>
      <c r="I283" s="566"/>
      <c r="J283" s="565"/>
      <c r="K283" s="564"/>
      <c r="L283" s="565"/>
      <c r="M283" s="564"/>
      <c r="N283" s="564"/>
      <c r="O283" s="812">
        <f>State!O283</f>
        <v>1.6E-2</v>
      </c>
      <c r="P283" s="782">
        <v>133</v>
      </c>
      <c r="Q283" s="571">
        <f t="shared" ref="Q283" si="158">P283*O283</f>
        <v>2.1280000000000001</v>
      </c>
      <c r="R283" s="619">
        <v>133</v>
      </c>
      <c r="S283" s="523">
        <f t="shared" si="151"/>
        <v>2.1280000000000001</v>
      </c>
      <c r="T283" s="812"/>
      <c r="U283" s="782"/>
      <c r="V283" s="571"/>
      <c r="W283" s="619"/>
      <c r="X283" s="790">
        <f t="shared" si="157"/>
        <v>1.6E-2</v>
      </c>
      <c r="Y283" s="782">
        <f>R283</f>
        <v>133</v>
      </c>
      <c r="Z283" s="571">
        <f>Y283*X283</f>
        <v>2.1280000000000001</v>
      </c>
      <c r="AA283" s="619">
        <f t="shared" si="140"/>
        <v>133</v>
      </c>
      <c r="AB283" s="523">
        <f t="shared" si="141"/>
        <v>2.1280000000000001</v>
      </c>
      <c r="AC283" s="564"/>
      <c r="AD283" s="1" t="b">
        <f t="shared" si="136"/>
        <v>1</v>
      </c>
      <c r="AE283" s="1" t="b">
        <f t="shared" si="137"/>
        <v>1</v>
      </c>
    </row>
    <row r="284" spans="1:31" s="226" customFormat="1" ht="15.75">
      <c r="A284" s="1022"/>
      <c r="B284" s="1038" t="s">
        <v>36</v>
      </c>
      <c r="C284" s="1042">
        <f>SUM(C265:C283)</f>
        <v>1701</v>
      </c>
      <c r="D284" s="1039">
        <f>SUM(D265:D283)</f>
        <v>18.554999999999996</v>
      </c>
      <c r="E284" s="1042">
        <f>SUM(E265:E283)</f>
        <v>1701</v>
      </c>
      <c r="F284" s="1039">
        <f>SUM(F265:F283)</f>
        <v>18.554999999999996</v>
      </c>
      <c r="G284" s="1069">
        <f t="shared" si="106"/>
        <v>1</v>
      </c>
      <c r="H284" s="1069">
        <f t="shared" si="106"/>
        <v>1</v>
      </c>
      <c r="I284" s="999"/>
      <c r="J284" s="1039"/>
      <c r="K284" s="1038"/>
      <c r="L284" s="1039"/>
      <c r="M284" s="1038"/>
      <c r="N284" s="1038"/>
      <c r="O284" s="1117">
        <f>State!O284</f>
        <v>0</v>
      </c>
      <c r="P284" s="1042">
        <f>SUM(P265:P283)</f>
        <v>1878</v>
      </c>
      <c r="Q284" s="1039">
        <f>SUM(Q265:Q283)</f>
        <v>19.861000000000001</v>
      </c>
      <c r="R284" s="1042">
        <f>SUM(R265:R283)</f>
        <v>1878</v>
      </c>
      <c r="S284" s="1039">
        <f>SUM(S265:S283)</f>
        <v>19.861000000000001</v>
      </c>
      <c r="T284" s="1117"/>
      <c r="U284" s="999"/>
      <c r="V284" s="985"/>
      <c r="W284" s="999"/>
      <c r="X284" s="1117">
        <f>State!X284</f>
        <v>0</v>
      </c>
      <c r="Y284" s="1042">
        <f>SUM(Y265:Y283)</f>
        <v>1878</v>
      </c>
      <c r="Z284" s="1039">
        <f>SUM(Z265:Z283)</f>
        <v>19.861000000000001</v>
      </c>
      <c r="AA284" s="1042">
        <f>SUM(AA265:AA283)</f>
        <v>1878</v>
      </c>
      <c r="AB284" s="1039">
        <f>SUM(AB265:AB283)</f>
        <v>19.861000000000001</v>
      </c>
      <c r="AC284" s="1038"/>
      <c r="AD284" s="1"/>
      <c r="AE284" s="1" t="b">
        <f t="shared" si="137"/>
        <v>1</v>
      </c>
    </row>
    <row r="285" spans="1:31" ht="28.5">
      <c r="A285" s="563">
        <v>12</v>
      </c>
      <c r="B285" s="560" t="s">
        <v>72</v>
      </c>
      <c r="C285" s="691"/>
      <c r="D285" s="561"/>
      <c r="E285" s="627"/>
      <c r="F285" s="614"/>
      <c r="G285" s="625"/>
      <c r="H285" s="625"/>
      <c r="I285" s="566"/>
      <c r="J285" s="565"/>
      <c r="K285" s="560"/>
      <c r="L285" s="561"/>
      <c r="M285" s="560"/>
      <c r="N285" s="560"/>
      <c r="O285" s="790"/>
      <c r="P285" s="691"/>
      <c r="Q285" s="561"/>
      <c r="R285" s="583"/>
      <c r="S285" s="523"/>
      <c r="T285" s="790"/>
      <c r="U285" s="691"/>
      <c r="V285" s="561"/>
      <c r="W285" s="583"/>
      <c r="X285" s="790"/>
      <c r="Y285" s="691"/>
      <c r="Z285" s="561"/>
      <c r="AA285" s="583"/>
      <c r="AB285" s="523"/>
      <c r="AC285" s="560"/>
      <c r="AD285" s="1" t="b">
        <f t="shared" si="136"/>
        <v>1</v>
      </c>
      <c r="AE285" s="1" t="b">
        <f t="shared" si="137"/>
        <v>1</v>
      </c>
    </row>
    <row r="286" spans="1:31" ht="15.75">
      <c r="A286" s="559">
        <v>12.01</v>
      </c>
      <c r="B286" s="560" t="s">
        <v>73</v>
      </c>
      <c r="C286" s="691"/>
      <c r="D286" s="561"/>
      <c r="E286" s="627"/>
      <c r="F286" s="614"/>
      <c r="G286" s="625"/>
      <c r="H286" s="625"/>
      <c r="I286" s="566"/>
      <c r="J286" s="565"/>
      <c r="K286" s="560"/>
      <c r="L286" s="561"/>
      <c r="M286" s="560"/>
      <c r="N286" s="560"/>
      <c r="O286" s="790"/>
      <c r="P286" s="691"/>
      <c r="Q286" s="561"/>
      <c r="R286" s="583"/>
      <c r="S286" s="523"/>
      <c r="T286" s="790"/>
      <c r="U286" s="691"/>
      <c r="V286" s="561"/>
      <c r="W286" s="583"/>
      <c r="X286" s="790"/>
      <c r="Y286" s="691"/>
      <c r="Z286" s="561"/>
      <c r="AA286" s="583"/>
      <c r="AB286" s="523"/>
      <c r="AC286" s="560"/>
      <c r="AD286" s="1" t="b">
        <f t="shared" si="136"/>
        <v>1</v>
      </c>
      <c r="AE286" s="1" t="b">
        <f t="shared" si="137"/>
        <v>1</v>
      </c>
    </row>
    <row r="287" spans="1:31" ht="29.25">
      <c r="A287" s="559"/>
      <c r="B287" s="668" t="s">
        <v>74</v>
      </c>
      <c r="C287" s="815">
        <v>12</v>
      </c>
      <c r="D287" s="816">
        <v>20.160000000000004</v>
      </c>
      <c r="E287" s="815">
        <f>C287</f>
        <v>12</v>
      </c>
      <c r="F287" s="816">
        <f>D287</f>
        <v>20.160000000000004</v>
      </c>
      <c r="G287" s="817">
        <f>E287/C287</f>
        <v>1</v>
      </c>
      <c r="H287" s="817">
        <f>F287/D287</f>
        <v>1</v>
      </c>
      <c r="I287" s="566"/>
      <c r="J287" s="565"/>
      <c r="K287" s="669"/>
      <c r="L287" s="670"/>
      <c r="M287" s="669"/>
      <c r="N287" s="669"/>
      <c r="O287" s="818">
        <f>State!O287</f>
        <v>0.14000000000000001</v>
      </c>
      <c r="P287" s="819">
        <f>C287</f>
        <v>12</v>
      </c>
      <c r="Q287" s="670">
        <f>(P287*O287)*12</f>
        <v>20.160000000000004</v>
      </c>
      <c r="R287" s="820">
        <f t="shared" ref="R287:R298" si="159">P287</f>
        <v>12</v>
      </c>
      <c r="S287" s="821">
        <f t="shared" si="151"/>
        <v>20.160000000000004</v>
      </c>
      <c r="T287" s="818"/>
      <c r="U287" s="819"/>
      <c r="V287" s="670"/>
      <c r="W287" s="820"/>
      <c r="X287" s="790">
        <f t="shared" ref="X287:X298" si="160">O287</f>
        <v>0.14000000000000001</v>
      </c>
      <c r="Y287" s="819">
        <v>12</v>
      </c>
      <c r="Z287" s="670">
        <f>(Y287*X287)*12</f>
        <v>20.160000000000004</v>
      </c>
      <c r="AA287" s="820">
        <f t="shared" ref="AA287:AA292" si="161">Y287</f>
        <v>12</v>
      </c>
      <c r="AB287" s="821">
        <f t="shared" ref="AB287:AB292" si="162">Z287+U287</f>
        <v>20.160000000000004</v>
      </c>
      <c r="AC287" s="668"/>
      <c r="AD287" s="1" t="b">
        <f t="shared" ref="AD287:AD292" si="163">+X287*Y287*12=Z287</f>
        <v>1</v>
      </c>
      <c r="AE287" s="1" t="b">
        <f t="shared" si="137"/>
        <v>1</v>
      </c>
    </row>
    <row r="288" spans="1:31" ht="15.75">
      <c r="A288" s="559"/>
      <c r="B288" s="668" t="s">
        <v>75</v>
      </c>
      <c r="C288" s="815">
        <v>14</v>
      </c>
      <c r="D288" s="816">
        <v>20.16</v>
      </c>
      <c r="E288" s="815">
        <f t="shared" ref="E288:E297" si="164">C288</f>
        <v>14</v>
      </c>
      <c r="F288" s="816">
        <f t="shared" ref="F288:F297" si="165">D288</f>
        <v>20.16</v>
      </c>
      <c r="G288" s="817">
        <f t="shared" ref="G288:G299" si="166">E288/C288</f>
        <v>1</v>
      </c>
      <c r="H288" s="817">
        <f t="shared" ref="H288:H299" si="167">F288/D288</f>
        <v>1</v>
      </c>
      <c r="I288" s="566"/>
      <c r="J288" s="565"/>
      <c r="K288" s="669"/>
      <c r="L288" s="670"/>
      <c r="M288" s="669"/>
      <c r="N288" s="669"/>
      <c r="O288" s="818">
        <f>State!O288</f>
        <v>0.12</v>
      </c>
      <c r="P288" s="819">
        <f t="shared" ref="P288" si="168">C288</f>
        <v>14</v>
      </c>
      <c r="Q288" s="670">
        <f>(P288*O288)*12</f>
        <v>20.16</v>
      </c>
      <c r="R288" s="820">
        <f t="shared" si="159"/>
        <v>14</v>
      </c>
      <c r="S288" s="821">
        <f t="shared" si="151"/>
        <v>20.16</v>
      </c>
      <c r="T288" s="818"/>
      <c r="U288" s="819"/>
      <c r="V288" s="670"/>
      <c r="W288" s="820"/>
      <c r="X288" s="790">
        <f t="shared" si="160"/>
        <v>0.12</v>
      </c>
      <c r="Y288" s="819">
        <v>14</v>
      </c>
      <c r="Z288" s="670">
        <f>(Y288*X288)*12</f>
        <v>20.16</v>
      </c>
      <c r="AA288" s="820">
        <f t="shared" si="161"/>
        <v>14</v>
      </c>
      <c r="AB288" s="821">
        <f t="shared" si="162"/>
        <v>20.16</v>
      </c>
      <c r="AC288" s="668"/>
      <c r="AD288" s="1" t="b">
        <f t="shared" si="163"/>
        <v>1</v>
      </c>
      <c r="AE288" s="1" t="b">
        <f t="shared" si="137"/>
        <v>1</v>
      </c>
    </row>
    <row r="289" spans="1:31" ht="15.75">
      <c r="A289" s="559"/>
      <c r="B289" s="668" t="s">
        <v>76</v>
      </c>
      <c r="C289" s="815">
        <v>9</v>
      </c>
      <c r="D289" s="816">
        <v>12.96</v>
      </c>
      <c r="E289" s="815">
        <f t="shared" si="164"/>
        <v>9</v>
      </c>
      <c r="F289" s="816">
        <f t="shared" si="165"/>
        <v>12.96</v>
      </c>
      <c r="G289" s="817">
        <f t="shared" si="166"/>
        <v>1</v>
      </c>
      <c r="H289" s="817">
        <f t="shared" si="167"/>
        <v>1</v>
      </c>
      <c r="I289" s="566"/>
      <c r="J289" s="565"/>
      <c r="K289" s="669"/>
      <c r="L289" s="670"/>
      <c r="M289" s="669"/>
      <c r="N289" s="669"/>
      <c r="O289" s="818">
        <f>State!O289</f>
        <v>0.12</v>
      </c>
      <c r="P289" s="819">
        <v>9</v>
      </c>
      <c r="Q289" s="670">
        <f t="shared" ref="Q289:Q291" si="169">(P289*O289)*12</f>
        <v>12.96</v>
      </c>
      <c r="R289" s="820">
        <f t="shared" si="159"/>
        <v>9</v>
      </c>
      <c r="S289" s="821">
        <f t="shared" si="151"/>
        <v>12.96</v>
      </c>
      <c r="T289" s="818"/>
      <c r="U289" s="819"/>
      <c r="V289" s="670"/>
      <c r="W289" s="820"/>
      <c r="X289" s="790">
        <f t="shared" si="160"/>
        <v>0.12</v>
      </c>
      <c r="Y289" s="819">
        <v>9</v>
      </c>
      <c r="Z289" s="670">
        <f t="shared" ref="Z289:Z291" si="170">(Y289*X289)*12</f>
        <v>12.96</v>
      </c>
      <c r="AA289" s="820">
        <f t="shared" si="161"/>
        <v>9</v>
      </c>
      <c r="AB289" s="821">
        <f t="shared" si="162"/>
        <v>12.96</v>
      </c>
      <c r="AC289" s="668"/>
      <c r="AD289" s="1" t="b">
        <f t="shared" si="163"/>
        <v>1</v>
      </c>
      <c r="AE289" s="1" t="b">
        <f t="shared" si="137"/>
        <v>1</v>
      </c>
    </row>
    <row r="290" spans="1:31" ht="15.75">
      <c r="A290" s="559"/>
      <c r="B290" s="668" t="s">
        <v>77</v>
      </c>
      <c r="C290" s="815">
        <v>9</v>
      </c>
      <c r="D290" s="816">
        <v>10.8</v>
      </c>
      <c r="E290" s="815">
        <f t="shared" si="164"/>
        <v>9</v>
      </c>
      <c r="F290" s="816">
        <f t="shared" si="165"/>
        <v>10.8</v>
      </c>
      <c r="G290" s="817">
        <f t="shared" si="166"/>
        <v>1</v>
      </c>
      <c r="H290" s="817">
        <f t="shared" si="167"/>
        <v>1</v>
      </c>
      <c r="I290" s="566"/>
      <c r="J290" s="565"/>
      <c r="K290" s="669"/>
      <c r="L290" s="670"/>
      <c r="M290" s="669"/>
      <c r="N290" s="669"/>
      <c r="O290" s="818">
        <f>State!O290</f>
        <v>0.1</v>
      </c>
      <c r="P290" s="819">
        <v>9</v>
      </c>
      <c r="Q290" s="670">
        <f t="shared" si="169"/>
        <v>10.8</v>
      </c>
      <c r="R290" s="820">
        <f t="shared" si="159"/>
        <v>9</v>
      </c>
      <c r="S290" s="821">
        <f t="shared" si="151"/>
        <v>10.8</v>
      </c>
      <c r="T290" s="818"/>
      <c r="U290" s="819"/>
      <c r="V290" s="670"/>
      <c r="W290" s="820"/>
      <c r="X290" s="790">
        <f t="shared" si="160"/>
        <v>0.1</v>
      </c>
      <c r="Y290" s="819">
        <v>9</v>
      </c>
      <c r="Z290" s="670">
        <f t="shared" si="170"/>
        <v>10.8</v>
      </c>
      <c r="AA290" s="820">
        <f t="shared" si="161"/>
        <v>9</v>
      </c>
      <c r="AB290" s="821">
        <f t="shared" si="162"/>
        <v>10.8</v>
      </c>
      <c r="AC290" s="668"/>
      <c r="AD290" s="1" t="b">
        <f t="shared" si="163"/>
        <v>1</v>
      </c>
      <c r="AE290" s="1" t="b">
        <f t="shared" si="137"/>
        <v>1</v>
      </c>
    </row>
    <row r="291" spans="1:31" ht="29.25">
      <c r="A291" s="559"/>
      <c r="B291" s="668" t="s">
        <v>78</v>
      </c>
      <c r="C291" s="815">
        <v>9</v>
      </c>
      <c r="D291" s="816">
        <v>10.8</v>
      </c>
      <c r="E291" s="815">
        <f t="shared" si="164"/>
        <v>9</v>
      </c>
      <c r="F291" s="816">
        <f t="shared" si="165"/>
        <v>10.8</v>
      </c>
      <c r="G291" s="817">
        <f t="shared" si="166"/>
        <v>1</v>
      </c>
      <c r="H291" s="817">
        <f t="shared" si="167"/>
        <v>1</v>
      </c>
      <c r="I291" s="566"/>
      <c r="J291" s="565"/>
      <c r="K291" s="669"/>
      <c r="L291" s="670"/>
      <c r="M291" s="669"/>
      <c r="N291" s="669"/>
      <c r="O291" s="818">
        <f>State!O291</f>
        <v>0.1</v>
      </c>
      <c r="P291" s="819">
        <v>9</v>
      </c>
      <c r="Q291" s="670">
        <f t="shared" si="169"/>
        <v>10.8</v>
      </c>
      <c r="R291" s="820">
        <f t="shared" si="159"/>
        <v>9</v>
      </c>
      <c r="S291" s="821">
        <f t="shared" si="151"/>
        <v>10.8</v>
      </c>
      <c r="T291" s="818"/>
      <c r="U291" s="819"/>
      <c r="V291" s="670"/>
      <c r="W291" s="820"/>
      <c r="X291" s="790">
        <f t="shared" si="160"/>
        <v>0.1</v>
      </c>
      <c r="Y291" s="819">
        <v>9</v>
      </c>
      <c r="Z291" s="670">
        <f t="shared" si="170"/>
        <v>10.8</v>
      </c>
      <c r="AA291" s="820">
        <f t="shared" si="161"/>
        <v>9</v>
      </c>
      <c r="AB291" s="821">
        <f t="shared" si="162"/>
        <v>10.8</v>
      </c>
      <c r="AC291" s="668"/>
      <c r="AD291" s="1" t="b">
        <f t="shared" si="163"/>
        <v>1</v>
      </c>
      <c r="AE291" s="1" t="b">
        <f t="shared" si="137"/>
        <v>1</v>
      </c>
    </row>
    <row r="292" spans="1:31" ht="15.75">
      <c r="A292" s="559">
        <v>12.08</v>
      </c>
      <c r="B292" s="668" t="s">
        <v>338</v>
      </c>
      <c r="C292" s="815">
        <v>9</v>
      </c>
      <c r="D292" s="816">
        <v>65.34</v>
      </c>
      <c r="E292" s="815">
        <f t="shared" si="164"/>
        <v>9</v>
      </c>
      <c r="F292" s="816">
        <f t="shared" si="165"/>
        <v>65.34</v>
      </c>
      <c r="G292" s="817">
        <f t="shared" si="166"/>
        <v>1</v>
      </c>
      <c r="H292" s="817">
        <f t="shared" si="167"/>
        <v>1</v>
      </c>
      <c r="I292" s="566"/>
      <c r="J292" s="565"/>
      <c r="K292" s="669"/>
      <c r="L292" s="670"/>
      <c r="M292" s="669"/>
      <c r="N292" s="669"/>
      <c r="O292" s="818">
        <f>State!O292</f>
        <v>0.66549999999999998</v>
      </c>
      <c r="P292" s="819">
        <v>9</v>
      </c>
      <c r="Q292" s="670">
        <f>(P292*O292)*12</f>
        <v>71.873999999999995</v>
      </c>
      <c r="R292" s="820">
        <f t="shared" si="159"/>
        <v>9</v>
      </c>
      <c r="S292" s="821">
        <f t="shared" si="151"/>
        <v>71.873999999999995</v>
      </c>
      <c r="T292" s="818"/>
      <c r="U292" s="819"/>
      <c r="V292" s="670"/>
      <c r="W292" s="820"/>
      <c r="X292" s="790">
        <f t="shared" si="160"/>
        <v>0.66549999999999998</v>
      </c>
      <c r="Y292" s="819">
        <v>9</v>
      </c>
      <c r="Z292" s="670">
        <f>(Y292*X292)*12</f>
        <v>71.873999999999995</v>
      </c>
      <c r="AA292" s="820">
        <f t="shared" si="161"/>
        <v>9</v>
      </c>
      <c r="AB292" s="821">
        <f t="shared" si="162"/>
        <v>71.873999999999995</v>
      </c>
      <c r="AC292" s="570"/>
      <c r="AD292" s="1" t="b">
        <f t="shared" si="163"/>
        <v>1</v>
      </c>
      <c r="AE292" s="1" t="b">
        <f t="shared" si="137"/>
        <v>1</v>
      </c>
    </row>
    <row r="293" spans="1:31" ht="15.75">
      <c r="A293" s="559">
        <v>12.02</v>
      </c>
      <c r="B293" s="668" t="s">
        <v>79</v>
      </c>
      <c r="C293" s="815">
        <v>2</v>
      </c>
      <c r="D293" s="816">
        <v>2</v>
      </c>
      <c r="E293" s="815">
        <f t="shared" si="164"/>
        <v>2</v>
      </c>
      <c r="F293" s="816">
        <f t="shared" si="165"/>
        <v>2</v>
      </c>
      <c r="G293" s="817"/>
      <c r="H293" s="817"/>
      <c r="I293" s="563"/>
      <c r="J293" s="565"/>
      <c r="K293" s="669"/>
      <c r="L293" s="670"/>
      <c r="M293" s="669"/>
      <c r="N293" s="669"/>
      <c r="O293" s="790">
        <f>State!O293</f>
        <v>1</v>
      </c>
      <c r="P293" s="819"/>
      <c r="Q293" s="670"/>
      <c r="R293" s="822"/>
      <c r="S293" s="662"/>
      <c r="T293" s="790"/>
      <c r="U293" s="819"/>
      <c r="V293" s="670"/>
      <c r="W293" s="822"/>
      <c r="X293" s="790">
        <f t="shared" si="160"/>
        <v>1</v>
      </c>
      <c r="Y293" s="819"/>
      <c r="Z293" s="670"/>
      <c r="AA293" s="822"/>
      <c r="AB293" s="662"/>
      <c r="AC293" s="668"/>
      <c r="AD293" s="1" t="b">
        <f t="shared" si="136"/>
        <v>1</v>
      </c>
      <c r="AE293" s="1" t="b">
        <f t="shared" si="137"/>
        <v>1</v>
      </c>
    </row>
    <row r="294" spans="1:31" ht="15.75">
      <c r="A294" s="559">
        <f>+A293+0.01</f>
        <v>12.03</v>
      </c>
      <c r="B294" s="668" t="s">
        <v>619</v>
      </c>
      <c r="C294" s="815">
        <v>0</v>
      </c>
      <c r="D294" s="816">
        <v>0</v>
      </c>
      <c r="E294" s="815">
        <f t="shared" si="164"/>
        <v>0</v>
      </c>
      <c r="F294" s="816">
        <f t="shared" si="165"/>
        <v>0</v>
      </c>
      <c r="G294" s="817"/>
      <c r="H294" s="817"/>
      <c r="I294" s="563"/>
      <c r="J294" s="565"/>
      <c r="K294" s="669"/>
      <c r="L294" s="670"/>
      <c r="M294" s="669"/>
      <c r="N294" s="669"/>
      <c r="O294" s="790">
        <f>State!O294</f>
        <v>1</v>
      </c>
      <c r="P294" s="819">
        <v>7</v>
      </c>
      <c r="Q294" s="670">
        <f>(P294*O294)</f>
        <v>7</v>
      </c>
      <c r="R294" s="822">
        <f t="shared" ref="R294" si="171">P294</f>
        <v>7</v>
      </c>
      <c r="S294" s="662">
        <f t="shared" ref="S294" si="172">Q294+L294</f>
        <v>7</v>
      </c>
      <c r="T294" s="790"/>
      <c r="U294" s="819"/>
      <c r="V294" s="670"/>
      <c r="W294" s="822"/>
      <c r="X294" s="790">
        <f t="shared" si="160"/>
        <v>1</v>
      </c>
      <c r="Y294" s="819">
        <v>0</v>
      </c>
      <c r="Z294" s="670">
        <f>(Y294*X294)</f>
        <v>0</v>
      </c>
      <c r="AA294" s="822">
        <f t="shared" ref="AA294:AA298" si="173">Y294</f>
        <v>0</v>
      </c>
      <c r="AB294" s="662">
        <f t="shared" ref="AB294:AB299" si="174">Z294+U294</f>
        <v>0</v>
      </c>
      <c r="AC294" s="673"/>
      <c r="AD294" s="1" t="b">
        <f t="shared" si="136"/>
        <v>1</v>
      </c>
      <c r="AE294" s="1" t="b">
        <f t="shared" si="137"/>
        <v>1</v>
      </c>
    </row>
    <row r="295" spans="1:31" ht="15.75">
      <c r="A295" s="559">
        <f t="shared" ref="A295:A298" si="175">+A294+0.01</f>
        <v>12.04</v>
      </c>
      <c r="B295" s="564" t="s">
        <v>80</v>
      </c>
      <c r="C295" s="823">
        <v>9</v>
      </c>
      <c r="D295" s="824">
        <v>4.5</v>
      </c>
      <c r="E295" s="815">
        <f t="shared" si="164"/>
        <v>9</v>
      </c>
      <c r="F295" s="816">
        <f t="shared" si="165"/>
        <v>4.5</v>
      </c>
      <c r="G295" s="817">
        <f t="shared" si="166"/>
        <v>1</v>
      </c>
      <c r="H295" s="817">
        <f t="shared" si="167"/>
        <v>1</v>
      </c>
      <c r="I295" s="563"/>
      <c r="J295" s="565"/>
      <c r="K295" s="623"/>
      <c r="L295" s="624"/>
      <c r="M295" s="623"/>
      <c r="N295" s="623"/>
      <c r="O295" s="790">
        <f>State!O295</f>
        <v>0.5</v>
      </c>
      <c r="P295" s="819">
        <v>9</v>
      </c>
      <c r="Q295" s="670">
        <f t="shared" ref="Q295:Q296" si="176">P295*O295</f>
        <v>4.5</v>
      </c>
      <c r="R295" s="822">
        <f t="shared" si="159"/>
        <v>9</v>
      </c>
      <c r="S295" s="662">
        <f t="shared" si="151"/>
        <v>4.5</v>
      </c>
      <c r="T295" s="790"/>
      <c r="U295" s="819"/>
      <c r="V295" s="670"/>
      <c r="W295" s="822"/>
      <c r="X295" s="790">
        <f t="shared" si="160"/>
        <v>0.5</v>
      </c>
      <c r="Y295" s="819">
        <v>9</v>
      </c>
      <c r="Z295" s="670">
        <f t="shared" ref="Z295:Z296" si="177">Y295*X295</f>
        <v>4.5</v>
      </c>
      <c r="AA295" s="822">
        <f t="shared" si="173"/>
        <v>9</v>
      </c>
      <c r="AB295" s="662">
        <f t="shared" si="174"/>
        <v>4.5</v>
      </c>
      <c r="AC295" s="564"/>
      <c r="AD295" s="1" t="b">
        <f t="shared" si="136"/>
        <v>1</v>
      </c>
      <c r="AE295" s="1" t="b">
        <f t="shared" si="137"/>
        <v>1</v>
      </c>
    </row>
    <row r="296" spans="1:31" ht="15.75">
      <c r="A296" s="559">
        <f t="shared" si="175"/>
        <v>12.049999999999999</v>
      </c>
      <c r="B296" s="674" t="s">
        <v>332</v>
      </c>
      <c r="C296" s="815">
        <v>9</v>
      </c>
      <c r="D296" s="816">
        <v>2.6999999999999997</v>
      </c>
      <c r="E296" s="815">
        <f t="shared" si="164"/>
        <v>9</v>
      </c>
      <c r="F296" s="816">
        <f t="shared" si="165"/>
        <v>2.6999999999999997</v>
      </c>
      <c r="G296" s="817">
        <f t="shared" si="166"/>
        <v>1</v>
      </c>
      <c r="H296" s="817">
        <f t="shared" si="167"/>
        <v>1</v>
      </c>
      <c r="I296" s="563"/>
      <c r="J296" s="565"/>
      <c r="K296" s="669"/>
      <c r="L296" s="670"/>
      <c r="M296" s="669"/>
      <c r="N296" s="669"/>
      <c r="O296" s="790">
        <f>State!O296</f>
        <v>0.3</v>
      </c>
      <c r="P296" s="819">
        <v>9</v>
      </c>
      <c r="Q296" s="670">
        <f t="shared" si="176"/>
        <v>2.6999999999999997</v>
      </c>
      <c r="R296" s="822">
        <f t="shared" si="159"/>
        <v>9</v>
      </c>
      <c r="S296" s="662">
        <f t="shared" si="151"/>
        <v>2.6999999999999997</v>
      </c>
      <c r="T296" s="790"/>
      <c r="U296" s="819"/>
      <c r="V296" s="670"/>
      <c r="W296" s="822"/>
      <c r="X296" s="790">
        <f t="shared" si="160"/>
        <v>0.3</v>
      </c>
      <c r="Y296" s="819">
        <v>9</v>
      </c>
      <c r="Z296" s="670">
        <f t="shared" si="177"/>
        <v>2.6999999999999997</v>
      </c>
      <c r="AA296" s="822">
        <f t="shared" si="173"/>
        <v>9</v>
      </c>
      <c r="AB296" s="662">
        <f t="shared" si="174"/>
        <v>2.6999999999999997</v>
      </c>
      <c r="AC296" s="668"/>
      <c r="AD296" s="1" t="b">
        <f t="shared" si="136"/>
        <v>1</v>
      </c>
      <c r="AE296" s="1" t="b">
        <f t="shared" si="137"/>
        <v>1</v>
      </c>
    </row>
    <row r="297" spans="1:31" ht="15.75">
      <c r="A297" s="559">
        <f t="shared" si="175"/>
        <v>12.059999999999999</v>
      </c>
      <c r="B297" s="668" t="s">
        <v>81</v>
      </c>
      <c r="C297" s="815">
        <v>0</v>
      </c>
      <c r="D297" s="816">
        <v>0</v>
      </c>
      <c r="E297" s="815">
        <f t="shared" si="164"/>
        <v>0</v>
      </c>
      <c r="F297" s="816">
        <f t="shared" si="165"/>
        <v>0</v>
      </c>
      <c r="G297" s="817"/>
      <c r="H297" s="817"/>
      <c r="I297" s="566"/>
      <c r="J297" s="565"/>
      <c r="K297" s="669"/>
      <c r="L297" s="670"/>
      <c r="M297" s="669"/>
      <c r="N297" s="669"/>
      <c r="O297" s="790">
        <f>State!O297</f>
        <v>0.1</v>
      </c>
      <c r="P297" s="819"/>
      <c r="Q297" s="670"/>
      <c r="R297" s="822">
        <f t="shared" si="159"/>
        <v>0</v>
      </c>
      <c r="S297" s="662">
        <f t="shared" si="151"/>
        <v>0</v>
      </c>
      <c r="T297" s="790"/>
      <c r="U297" s="819"/>
      <c r="V297" s="670"/>
      <c r="W297" s="822"/>
      <c r="X297" s="790">
        <f t="shared" si="160"/>
        <v>0.1</v>
      </c>
      <c r="Y297" s="819"/>
      <c r="Z297" s="670"/>
      <c r="AA297" s="822">
        <f t="shared" si="173"/>
        <v>0</v>
      </c>
      <c r="AB297" s="662">
        <f t="shared" si="174"/>
        <v>0</v>
      </c>
      <c r="AC297" s="668"/>
      <c r="AD297" s="1" t="b">
        <f t="shared" si="136"/>
        <v>1</v>
      </c>
      <c r="AE297" s="1" t="b">
        <f t="shared" si="137"/>
        <v>1</v>
      </c>
    </row>
    <row r="298" spans="1:31" ht="15.75">
      <c r="A298" s="559">
        <f t="shared" si="175"/>
        <v>12.069999999999999</v>
      </c>
      <c r="B298" s="570" t="s">
        <v>82</v>
      </c>
      <c r="C298" s="823">
        <v>0</v>
      </c>
      <c r="D298" s="824">
        <v>0</v>
      </c>
      <c r="E298" s="823">
        <v>0</v>
      </c>
      <c r="F298" s="824">
        <v>0</v>
      </c>
      <c r="G298" s="817"/>
      <c r="H298" s="817"/>
      <c r="I298" s="566"/>
      <c r="J298" s="565"/>
      <c r="K298" s="623"/>
      <c r="L298" s="624"/>
      <c r="M298" s="623"/>
      <c r="N298" s="623"/>
      <c r="O298" s="790">
        <f>State!O298</f>
        <v>0.1</v>
      </c>
      <c r="P298" s="626"/>
      <c r="Q298" s="670"/>
      <c r="R298" s="822">
        <f t="shared" si="159"/>
        <v>0</v>
      </c>
      <c r="S298" s="662">
        <f t="shared" si="151"/>
        <v>0</v>
      </c>
      <c r="T298" s="790"/>
      <c r="U298" s="626"/>
      <c r="V298" s="670"/>
      <c r="W298" s="822"/>
      <c r="X298" s="790">
        <f t="shared" si="160"/>
        <v>0.1</v>
      </c>
      <c r="Y298" s="626"/>
      <c r="Z298" s="670"/>
      <c r="AA298" s="822">
        <f t="shared" si="173"/>
        <v>0</v>
      </c>
      <c r="AB298" s="662">
        <f t="shared" si="174"/>
        <v>0</v>
      </c>
      <c r="AC298" s="570"/>
      <c r="AD298" s="1" t="b">
        <f t="shared" si="136"/>
        <v>1</v>
      </c>
      <c r="AE298" s="1" t="b">
        <f t="shared" si="137"/>
        <v>1</v>
      </c>
    </row>
    <row r="299" spans="1:31" ht="15.75">
      <c r="A299" s="983"/>
      <c r="B299" s="1038" t="s">
        <v>36</v>
      </c>
      <c r="C299" s="1122">
        <f>SUM(C287:C298)</f>
        <v>82</v>
      </c>
      <c r="D299" s="1122">
        <f>SUM(D287:D298)</f>
        <v>149.42000000000002</v>
      </c>
      <c r="E299" s="1122">
        <f>SUM(E287:E298)</f>
        <v>82</v>
      </c>
      <c r="F299" s="1122">
        <f>SUM(F287:F298)</f>
        <v>149.42000000000002</v>
      </c>
      <c r="G299" s="1123">
        <f t="shared" si="166"/>
        <v>1</v>
      </c>
      <c r="H299" s="1123">
        <f t="shared" si="167"/>
        <v>1</v>
      </c>
      <c r="I299" s="1042"/>
      <c r="J299" s="1039"/>
      <c r="K299" s="1038"/>
      <c r="L299" s="1039"/>
      <c r="M299" s="1038"/>
      <c r="N299" s="1038"/>
      <c r="O299" s="1000">
        <f>State!O299</f>
        <v>0</v>
      </c>
      <c r="P299" s="1042">
        <f>SUM(P287:P298)</f>
        <v>87</v>
      </c>
      <c r="Q299" s="1039">
        <f>SUM(Q287:Q298)</f>
        <v>160.95400000000001</v>
      </c>
      <c r="R299" s="1076">
        <f>SUM(R287:R298)</f>
        <v>87</v>
      </c>
      <c r="S299" s="1044">
        <f t="shared" si="151"/>
        <v>160.95400000000001</v>
      </c>
      <c r="T299" s="1000"/>
      <c r="U299" s="1042"/>
      <c r="V299" s="1039"/>
      <c r="W299" s="1076"/>
      <c r="X299" s="1000">
        <f>State!X299</f>
        <v>0</v>
      </c>
      <c r="Y299" s="1042">
        <f>SUM(Y287:Y298)</f>
        <v>80</v>
      </c>
      <c r="Z299" s="1039">
        <f>SUM(Z287:Z298)</f>
        <v>153.95400000000001</v>
      </c>
      <c r="AA299" s="1076">
        <f>SUM(AA287:AA298)</f>
        <v>80</v>
      </c>
      <c r="AB299" s="1044">
        <f t="shared" si="174"/>
        <v>153.95400000000001</v>
      </c>
      <c r="AC299" s="1038"/>
      <c r="AE299" s="1" t="b">
        <f t="shared" si="137"/>
        <v>1</v>
      </c>
    </row>
    <row r="300" spans="1:31" ht="28.5">
      <c r="A300" s="563">
        <v>13</v>
      </c>
      <c r="B300" s="560" t="s">
        <v>83</v>
      </c>
      <c r="C300" s="627"/>
      <c r="D300" s="614"/>
      <c r="E300" s="627"/>
      <c r="F300" s="614"/>
      <c r="G300" s="625"/>
      <c r="H300" s="625"/>
      <c r="I300" s="566"/>
      <c r="J300" s="565"/>
      <c r="K300" s="613"/>
      <c r="L300" s="614"/>
      <c r="M300" s="613"/>
      <c r="N300" s="613"/>
      <c r="O300" s="790">
        <f>State!O300</f>
        <v>0</v>
      </c>
      <c r="P300" s="627"/>
      <c r="Q300" s="614"/>
      <c r="R300" s="744"/>
      <c r="S300" s="662"/>
      <c r="T300" s="790"/>
      <c r="U300" s="627"/>
      <c r="V300" s="614"/>
      <c r="W300" s="744"/>
      <c r="X300" s="790">
        <f>State!X300</f>
        <v>0</v>
      </c>
      <c r="Y300" s="627"/>
      <c r="Z300" s="614"/>
      <c r="AA300" s="744"/>
      <c r="AB300" s="662"/>
      <c r="AC300" s="560"/>
      <c r="AD300" s="1" t="b">
        <f t="shared" si="136"/>
        <v>1</v>
      </c>
      <c r="AE300" s="1" t="b">
        <f t="shared" si="137"/>
        <v>1</v>
      </c>
    </row>
    <row r="301" spans="1:31" ht="15.75">
      <c r="A301" s="559">
        <v>13.01</v>
      </c>
      <c r="B301" s="564" t="s">
        <v>84</v>
      </c>
      <c r="C301" s="626">
        <v>31</v>
      </c>
      <c r="D301" s="624">
        <v>225.06</v>
      </c>
      <c r="E301" s="815">
        <f t="shared" ref="E301:E307" si="178">C301</f>
        <v>31</v>
      </c>
      <c r="F301" s="816">
        <f t="shared" ref="F301:F307" si="179">D301</f>
        <v>225.06</v>
      </c>
      <c r="G301" s="825">
        <f t="shared" ref="G301:H349" si="180">C301/E301</f>
        <v>1</v>
      </c>
      <c r="H301" s="826">
        <f>F301/D301</f>
        <v>1</v>
      </c>
      <c r="I301" s="566"/>
      <c r="J301" s="565"/>
      <c r="K301" s="623"/>
      <c r="L301" s="624"/>
      <c r="M301" s="623"/>
      <c r="N301" s="623"/>
      <c r="O301" s="827">
        <f>State!O301</f>
        <v>0.66549999999999998</v>
      </c>
      <c r="P301" s="828">
        <v>31</v>
      </c>
      <c r="Q301" s="829">
        <f>P301*O301*12</f>
        <v>247.56599999999997</v>
      </c>
      <c r="R301" s="830">
        <f t="shared" ref="R301:R307" si="181">P301</f>
        <v>31</v>
      </c>
      <c r="S301" s="831">
        <f t="shared" si="151"/>
        <v>247.56599999999997</v>
      </c>
      <c r="T301" s="827"/>
      <c r="U301" s="828"/>
      <c r="V301" s="829"/>
      <c r="W301" s="830"/>
      <c r="X301" s="790">
        <f>O301</f>
        <v>0.66549999999999998</v>
      </c>
      <c r="Y301" s="828">
        <v>31</v>
      </c>
      <c r="Z301" s="829">
        <f>Y301*X301*12</f>
        <v>247.56599999999997</v>
      </c>
      <c r="AA301" s="830">
        <f t="shared" ref="AA301:AA307" si="182">Y301</f>
        <v>31</v>
      </c>
      <c r="AB301" s="831">
        <f t="shared" ref="AB301:AB307" si="183">Z301+U301</f>
        <v>247.56599999999997</v>
      </c>
      <c r="AC301" s="564"/>
      <c r="AD301" s="1" t="b">
        <f>+X301*Y301*12=Z301</f>
        <v>1</v>
      </c>
      <c r="AE301" s="1" t="b">
        <f t="shared" si="137"/>
        <v>1</v>
      </c>
    </row>
    <row r="302" spans="1:31" ht="15.75">
      <c r="A302" s="559">
        <f t="shared" ref="A302:A307" si="184">+A301+0.01</f>
        <v>13.02</v>
      </c>
      <c r="B302" s="668" t="s">
        <v>79</v>
      </c>
      <c r="C302" s="819">
        <v>0</v>
      </c>
      <c r="D302" s="670">
        <v>0</v>
      </c>
      <c r="E302" s="815">
        <f t="shared" si="178"/>
        <v>0</v>
      </c>
      <c r="F302" s="816">
        <f t="shared" si="179"/>
        <v>0</v>
      </c>
      <c r="G302" s="825"/>
      <c r="H302" s="826"/>
      <c r="I302" s="566"/>
      <c r="J302" s="565"/>
      <c r="K302" s="669"/>
      <c r="L302" s="670"/>
      <c r="M302" s="669"/>
      <c r="N302" s="669"/>
      <c r="O302" s="827">
        <f>State!O302</f>
        <v>0.1</v>
      </c>
      <c r="P302" s="832"/>
      <c r="Q302" s="679"/>
      <c r="R302" s="830">
        <f t="shared" si="181"/>
        <v>0</v>
      </c>
      <c r="S302" s="831">
        <f t="shared" si="151"/>
        <v>0</v>
      </c>
      <c r="T302" s="827"/>
      <c r="U302" s="832"/>
      <c r="V302" s="679"/>
      <c r="W302" s="830"/>
      <c r="X302" s="827">
        <f>State!X302</f>
        <v>0.1</v>
      </c>
      <c r="Y302" s="832"/>
      <c r="Z302" s="679"/>
      <c r="AA302" s="830">
        <f t="shared" si="182"/>
        <v>0</v>
      </c>
      <c r="AB302" s="831">
        <f t="shared" si="183"/>
        <v>0</v>
      </c>
      <c r="AC302" s="668"/>
      <c r="AD302" s="1" t="b">
        <f t="shared" si="136"/>
        <v>1</v>
      </c>
      <c r="AE302" s="1" t="b">
        <f t="shared" si="137"/>
        <v>1</v>
      </c>
    </row>
    <row r="303" spans="1:31" ht="15.75">
      <c r="A303" s="559">
        <f t="shared" si="184"/>
        <v>13.03</v>
      </c>
      <c r="B303" s="668" t="s">
        <v>619</v>
      </c>
      <c r="C303" s="819">
        <v>0</v>
      </c>
      <c r="D303" s="670">
        <v>0</v>
      </c>
      <c r="E303" s="815">
        <f t="shared" si="178"/>
        <v>0</v>
      </c>
      <c r="F303" s="816">
        <f t="shared" si="179"/>
        <v>0</v>
      </c>
      <c r="G303" s="825"/>
      <c r="H303" s="826"/>
      <c r="I303" s="566"/>
      <c r="J303" s="565"/>
      <c r="K303" s="669"/>
      <c r="L303" s="670"/>
      <c r="M303" s="669"/>
      <c r="N303" s="669"/>
      <c r="O303" s="827">
        <f>State!O303</f>
        <v>0.1</v>
      </c>
      <c r="P303" s="832"/>
      <c r="Q303" s="679"/>
      <c r="R303" s="830">
        <f t="shared" si="181"/>
        <v>0</v>
      </c>
      <c r="S303" s="831">
        <f t="shared" si="151"/>
        <v>0</v>
      </c>
      <c r="T303" s="827"/>
      <c r="U303" s="832"/>
      <c r="V303" s="679"/>
      <c r="W303" s="830"/>
      <c r="X303" s="827">
        <f>State!X303</f>
        <v>0.1</v>
      </c>
      <c r="Y303" s="832"/>
      <c r="Z303" s="679"/>
      <c r="AA303" s="830">
        <f t="shared" si="182"/>
        <v>0</v>
      </c>
      <c r="AB303" s="831">
        <f t="shared" si="183"/>
        <v>0</v>
      </c>
      <c r="AC303" s="668"/>
      <c r="AD303" s="1" t="b">
        <f t="shared" si="136"/>
        <v>1</v>
      </c>
      <c r="AE303" s="1" t="b">
        <f t="shared" si="137"/>
        <v>1</v>
      </c>
    </row>
    <row r="304" spans="1:31" ht="15.75">
      <c r="A304" s="559">
        <f t="shared" si="184"/>
        <v>13.04</v>
      </c>
      <c r="B304" s="564" t="s">
        <v>80</v>
      </c>
      <c r="C304" s="626">
        <v>31</v>
      </c>
      <c r="D304" s="624">
        <v>3.1</v>
      </c>
      <c r="E304" s="815">
        <f t="shared" si="178"/>
        <v>31</v>
      </c>
      <c r="F304" s="816">
        <f t="shared" si="179"/>
        <v>3.1</v>
      </c>
      <c r="G304" s="825">
        <f t="shared" si="180"/>
        <v>1</v>
      </c>
      <c r="H304" s="826">
        <f t="shared" ref="H304:H308" si="185">F304/D304</f>
        <v>1</v>
      </c>
      <c r="I304" s="566"/>
      <c r="J304" s="565"/>
      <c r="K304" s="623"/>
      <c r="L304" s="624"/>
      <c r="M304" s="623"/>
      <c r="N304" s="623"/>
      <c r="O304" s="827">
        <f>State!O304</f>
        <v>0.1</v>
      </c>
      <c r="P304" s="828">
        <v>31</v>
      </c>
      <c r="Q304" s="829">
        <f t="shared" ref="Q304:Q305" si="186">P304*O304</f>
        <v>3.1</v>
      </c>
      <c r="R304" s="830">
        <f t="shared" si="181"/>
        <v>31</v>
      </c>
      <c r="S304" s="831">
        <f t="shared" si="151"/>
        <v>3.1</v>
      </c>
      <c r="T304" s="827"/>
      <c r="U304" s="828"/>
      <c r="V304" s="829"/>
      <c r="W304" s="830"/>
      <c r="X304" s="790">
        <f t="shared" ref="X304:X305" si="187">O304</f>
        <v>0.1</v>
      </c>
      <c r="Y304" s="828">
        <v>31</v>
      </c>
      <c r="Z304" s="829">
        <f t="shared" ref="Z304:Z305" si="188">Y304*X304</f>
        <v>3.1</v>
      </c>
      <c r="AA304" s="830">
        <f t="shared" si="182"/>
        <v>31</v>
      </c>
      <c r="AB304" s="831">
        <f t="shared" si="183"/>
        <v>3.1</v>
      </c>
      <c r="AC304" s="564"/>
      <c r="AD304" s="1" t="b">
        <f t="shared" si="136"/>
        <v>1</v>
      </c>
      <c r="AE304" s="1" t="b">
        <f t="shared" si="137"/>
        <v>1</v>
      </c>
    </row>
    <row r="305" spans="1:31" ht="15.75">
      <c r="A305" s="559">
        <f t="shared" si="184"/>
        <v>13.049999999999999</v>
      </c>
      <c r="B305" s="668" t="s">
        <v>333</v>
      </c>
      <c r="C305" s="819">
        <v>31</v>
      </c>
      <c r="D305" s="670">
        <v>3.7199999999999998</v>
      </c>
      <c r="E305" s="815">
        <f t="shared" si="178"/>
        <v>31</v>
      </c>
      <c r="F305" s="816">
        <f t="shared" si="179"/>
        <v>3.7199999999999998</v>
      </c>
      <c r="G305" s="825">
        <f t="shared" si="180"/>
        <v>1</v>
      </c>
      <c r="H305" s="826">
        <f t="shared" si="185"/>
        <v>1</v>
      </c>
      <c r="I305" s="566"/>
      <c r="J305" s="565"/>
      <c r="K305" s="669"/>
      <c r="L305" s="670"/>
      <c r="M305" s="669"/>
      <c r="N305" s="669"/>
      <c r="O305" s="827">
        <f>State!O305</f>
        <v>0.12</v>
      </c>
      <c r="P305" s="832">
        <v>31</v>
      </c>
      <c r="Q305" s="829">
        <f t="shared" si="186"/>
        <v>3.7199999999999998</v>
      </c>
      <c r="R305" s="830">
        <f t="shared" si="181"/>
        <v>31</v>
      </c>
      <c r="S305" s="831">
        <f t="shared" si="151"/>
        <v>3.7199999999999998</v>
      </c>
      <c r="T305" s="827"/>
      <c r="U305" s="832"/>
      <c r="V305" s="829"/>
      <c r="W305" s="830"/>
      <c r="X305" s="790">
        <f t="shared" si="187"/>
        <v>0.12</v>
      </c>
      <c r="Y305" s="832">
        <v>31</v>
      </c>
      <c r="Z305" s="829">
        <f t="shared" si="188"/>
        <v>3.7199999999999998</v>
      </c>
      <c r="AA305" s="830">
        <f t="shared" si="182"/>
        <v>31</v>
      </c>
      <c r="AB305" s="831">
        <f t="shared" si="183"/>
        <v>3.7199999999999998</v>
      </c>
      <c r="AC305" s="668"/>
      <c r="AD305" s="1" t="b">
        <f t="shared" si="136"/>
        <v>1</v>
      </c>
      <c r="AE305" s="1" t="b">
        <f t="shared" si="137"/>
        <v>1</v>
      </c>
    </row>
    <row r="306" spans="1:31" ht="15.75">
      <c r="A306" s="559">
        <f t="shared" si="184"/>
        <v>13.059999999999999</v>
      </c>
      <c r="B306" s="668" t="s">
        <v>81</v>
      </c>
      <c r="C306" s="819">
        <v>0</v>
      </c>
      <c r="D306" s="670">
        <v>0</v>
      </c>
      <c r="E306" s="815">
        <f t="shared" si="178"/>
        <v>0</v>
      </c>
      <c r="F306" s="816">
        <f t="shared" si="179"/>
        <v>0</v>
      </c>
      <c r="G306" s="825"/>
      <c r="H306" s="826"/>
      <c r="I306" s="566"/>
      <c r="J306" s="565"/>
      <c r="K306" s="669"/>
      <c r="L306" s="670"/>
      <c r="M306" s="669"/>
      <c r="N306" s="669"/>
      <c r="O306" s="827">
        <f>State!O306</f>
        <v>0.03</v>
      </c>
      <c r="P306" s="832"/>
      <c r="Q306" s="679"/>
      <c r="R306" s="830">
        <f t="shared" si="181"/>
        <v>0</v>
      </c>
      <c r="S306" s="831">
        <f t="shared" si="151"/>
        <v>0</v>
      </c>
      <c r="T306" s="827"/>
      <c r="U306" s="832"/>
      <c r="V306" s="679"/>
      <c r="W306" s="830"/>
      <c r="X306" s="827">
        <f>State!X306</f>
        <v>0.03</v>
      </c>
      <c r="Y306" s="832"/>
      <c r="Z306" s="679"/>
      <c r="AA306" s="830">
        <f t="shared" si="182"/>
        <v>0</v>
      </c>
      <c r="AB306" s="831">
        <f t="shared" si="183"/>
        <v>0</v>
      </c>
      <c r="AC306" s="668"/>
      <c r="AD306" s="1" t="b">
        <f t="shared" si="136"/>
        <v>1</v>
      </c>
      <c r="AE306" s="1" t="b">
        <f t="shared" si="137"/>
        <v>1</v>
      </c>
    </row>
    <row r="307" spans="1:31" ht="15.75">
      <c r="A307" s="559">
        <f t="shared" si="184"/>
        <v>13.069999999999999</v>
      </c>
      <c r="B307" s="570" t="s">
        <v>82</v>
      </c>
      <c r="C307" s="626">
        <v>0</v>
      </c>
      <c r="D307" s="624">
        <v>0</v>
      </c>
      <c r="E307" s="815">
        <f t="shared" si="178"/>
        <v>0</v>
      </c>
      <c r="F307" s="816">
        <f t="shared" si="179"/>
        <v>0</v>
      </c>
      <c r="G307" s="825"/>
      <c r="H307" s="826"/>
      <c r="I307" s="566"/>
      <c r="J307" s="565"/>
      <c r="K307" s="623"/>
      <c r="L307" s="624"/>
      <c r="M307" s="623"/>
      <c r="N307" s="623"/>
      <c r="O307" s="827">
        <f>State!O307</f>
        <v>0.02</v>
      </c>
      <c r="P307" s="828"/>
      <c r="Q307" s="829"/>
      <c r="R307" s="830">
        <f t="shared" si="181"/>
        <v>0</v>
      </c>
      <c r="S307" s="831">
        <f t="shared" si="151"/>
        <v>0</v>
      </c>
      <c r="T307" s="827"/>
      <c r="U307" s="828"/>
      <c r="V307" s="829"/>
      <c r="W307" s="830"/>
      <c r="X307" s="827">
        <f>State!X307</f>
        <v>0.02</v>
      </c>
      <c r="Y307" s="828"/>
      <c r="Z307" s="829"/>
      <c r="AA307" s="830">
        <f t="shared" si="182"/>
        <v>0</v>
      </c>
      <c r="AB307" s="831">
        <f t="shared" si="183"/>
        <v>0</v>
      </c>
      <c r="AC307" s="570"/>
      <c r="AD307" s="1" t="b">
        <f t="shared" si="136"/>
        <v>1</v>
      </c>
      <c r="AE307" s="1" t="b">
        <f t="shared" si="137"/>
        <v>1</v>
      </c>
    </row>
    <row r="308" spans="1:31" ht="15.75">
      <c r="A308" s="983"/>
      <c r="B308" s="1038" t="s">
        <v>36</v>
      </c>
      <c r="C308" s="1042">
        <v>31</v>
      </c>
      <c r="D308" s="1039">
        <f>SUM(D301:D307)</f>
        <v>231.88</v>
      </c>
      <c r="E308" s="1042">
        <v>31</v>
      </c>
      <c r="F308" s="1039">
        <f>SUM(F301:F307)</f>
        <v>231.88</v>
      </c>
      <c r="G308" s="1041">
        <f t="shared" si="180"/>
        <v>1</v>
      </c>
      <c r="H308" s="1126">
        <f t="shared" si="185"/>
        <v>1</v>
      </c>
      <c r="I308" s="1042"/>
      <c r="J308" s="1039"/>
      <c r="K308" s="1038"/>
      <c r="L308" s="1039"/>
      <c r="M308" s="1038"/>
      <c r="N308" s="1038"/>
      <c r="O308" s="1127">
        <f>State!O308</f>
        <v>0</v>
      </c>
      <c r="P308" s="1128">
        <f>SUM(P301:P307)</f>
        <v>93</v>
      </c>
      <c r="Q308" s="1039">
        <f>SUM(Q301:Q307)</f>
        <v>254.38599999999997</v>
      </c>
      <c r="R308" s="1129">
        <f>SUM(R301:R307)</f>
        <v>93</v>
      </c>
      <c r="S308" s="1039">
        <f>SUM(S301:S307)</f>
        <v>254.38599999999997</v>
      </c>
      <c r="T308" s="1127"/>
      <c r="U308" s="1128"/>
      <c r="V308" s="1130"/>
      <c r="W308" s="1129"/>
      <c r="X308" s="1127">
        <f>State!X308</f>
        <v>0</v>
      </c>
      <c r="Y308" s="1128">
        <f>SUM(Y301:Y307)</f>
        <v>93</v>
      </c>
      <c r="Z308" s="1039">
        <f>SUM(Z301:Z307)</f>
        <v>254.38599999999997</v>
      </c>
      <c r="AA308" s="1129">
        <f>SUM(AA301:AA307)</f>
        <v>93</v>
      </c>
      <c r="AB308" s="1039">
        <f>SUM(AB301:AB307)</f>
        <v>254.38599999999997</v>
      </c>
      <c r="AC308" s="1038"/>
      <c r="AE308" s="1" t="b">
        <f t="shared" si="137"/>
        <v>1</v>
      </c>
    </row>
    <row r="309" spans="1:31" ht="28.5">
      <c r="A309" s="563">
        <v>14</v>
      </c>
      <c r="B309" s="560" t="s">
        <v>85</v>
      </c>
      <c r="C309" s="691"/>
      <c r="D309" s="561"/>
      <c r="E309" s="627"/>
      <c r="F309" s="614"/>
      <c r="G309" s="625"/>
      <c r="H309" s="625"/>
      <c r="I309" s="566"/>
      <c r="J309" s="565"/>
      <c r="K309" s="560"/>
      <c r="L309" s="561"/>
      <c r="M309" s="560"/>
      <c r="N309" s="560"/>
      <c r="O309" s="790"/>
      <c r="P309" s="691"/>
      <c r="Q309" s="561"/>
      <c r="R309" s="583"/>
      <c r="S309" s="523"/>
      <c r="T309" s="790"/>
      <c r="U309" s="691"/>
      <c r="V309" s="561"/>
      <c r="W309" s="583"/>
      <c r="X309" s="790"/>
      <c r="Y309" s="691"/>
      <c r="Z309" s="561"/>
      <c r="AA309" s="583"/>
      <c r="AB309" s="523"/>
      <c r="AC309" s="560"/>
      <c r="AD309" s="1" t="b">
        <f t="shared" si="136"/>
        <v>1</v>
      </c>
      <c r="AE309" s="1" t="b">
        <f t="shared" si="137"/>
        <v>1</v>
      </c>
    </row>
    <row r="310" spans="1:31" ht="28.5">
      <c r="A310" s="559">
        <v>14.01</v>
      </c>
      <c r="B310" s="564" t="s">
        <v>86</v>
      </c>
      <c r="C310" s="566"/>
      <c r="D310" s="565"/>
      <c r="E310" s="626"/>
      <c r="F310" s="624"/>
      <c r="G310" s="625"/>
      <c r="H310" s="625"/>
      <c r="I310" s="566"/>
      <c r="J310" s="565"/>
      <c r="K310" s="564"/>
      <c r="L310" s="565"/>
      <c r="M310" s="564"/>
      <c r="N310" s="564"/>
      <c r="O310" s="790"/>
      <c r="P310" s="566"/>
      <c r="Q310" s="565"/>
      <c r="R310" s="583"/>
      <c r="S310" s="523"/>
      <c r="T310" s="790"/>
      <c r="U310" s="566"/>
      <c r="V310" s="565"/>
      <c r="W310" s="583"/>
      <c r="X310" s="790"/>
      <c r="Y310" s="566"/>
      <c r="Z310" s="565"/>
      <c r="AA310" s="583"/>
      <c r="AB310" s="523"/>
      <c r="AC310" s="564"/>
      <c r="AD310" s="1" t="b">
        <f t="shared" si="136"/>
        <v>1</v>
      </c>
      <c r="AE310" s="1" t="b">
        <f t="shared" si="137"/>
        <v>1</v>
      </c>
    </row>
    <row r="311" spans="1:31" ht="15.75">
      <c r="A311" s="559"/>
      <c r="B311" s="564" t="s">
        <v>305</v>
      </c>
      <c r="C311" s="626">
        <v>0</v>
      </c>
      <c r="D311" s="624">
        <v>25</v>
      </c>
      <c r="E311" s="815">
        <f t="shared" ref="E311:E312" si="189">C311</f>
        <v>0</v>
      </c>
      <c r="F311" s="816">
        <f t="shared" ref="F311:F312" si="190">D311</f>
        <v>25</v>
      </c>
      <c r="G311" s="625"/>
      <c r="H311" s="625"/>
      <c r="I311" s="566"/>
      <c r="J311" s="565"/>
      <c r="K311" s="623"/>
      <c r="L311" s="624"/>
      <c r="M311" s="623"/>
      <c r="N311" s="623"/>
      <c r="O311" s="790">
        <v>25</v>
      </c>
      <c r="P311" s="626">
        <v>1</v>
      </c>
      <c r="Q311" s="624">
        <f>P311*O311</f>
        <v>25</v>
      </c>
      <c r="R311" s="619">
        <f>P311</f>
        <v>1</v>
      </c>
      <c r="S311" s="662">
        <f t="shared" si="151"/>
        <v>25</v>
      </c>
      <c r="T311" s="790"/>
      <c r="U311" s="626"/>
      <c r="V311" s="624"/>
      <c r="W311" s="619"/>
      <c r="X311" s="790">
        <f t="shared" ref="X311:X312" si="191">O311</f>
        <v>25</v>
      </c>
      <c r="Y311" s="626">
        <v>1</v>
      </c>
      <c r="Z311" s="624">
        <f>Y311*X311</f>
        <v>25</v>
      </c>
      <c r="AA311" s="619">
        <f>Y311</f>
        <v>1</v>
      </c>
      <c r="AB311" s="662">
        <f>Z311</f>
        <v>25</v>
      </c>
      <c r="AC311" s="564"/>
      <c r="AD311" s="1181" t="b">
        <f t="shared" si="136"/>
        <v>1</v>
      </c>
      <c r="AE311" s="1" t="b">
        <f t="shared" si="137"/>
        <v>1</v>
      </c>
    </row>
    <row r="312" spans="1:31" ht="39" customHeight="1">
      <c r="A312" s="559"/>
      <c r="B312" s="564" t="s">
        <v>306</v>
      </c>
      <c r="C312" s="626">
        <v>11</v>
      </c>
      <c r="D312" s="624">
        <v>30.03</v>
      </c>
      <c r="E312" s="815">
        <f t="shared" si="189"/>
        <v>11</v>
      </c>
      <c r="F312" s="816">
        <f t="shared" si="190"/>
        <v>30.03</v>
      </c>
      <c r="G312" s="625">
        <f t="shared" si="180"/>
        <v>1</v>
      </c>
      <c r="H312" s="645">
        <f>F312/D312</f>
        <v>1</v>
      </c>
      <c r="I312" s="566"/>
      <c r="J312" s="565"/>
      <c r="K312" s="623"/>
      <c r="L312" s="624"/>
      <c r="M312" s="623"/>
      <c r="N312" s="623"/>
      <c r="O312" s="790">
        <v>25</v>
      </c>
      <c r="P312" s="626">
        <v>1</v>
      </c>
      <c r="Q312" s="624">
        <f>P312*O312</f>
        <v>25</v>
      </c>
      <c r="R312" s="619">
        <f>P312</f>
        <v>1</v>
      </c>
      <c r="S312" s="662">
        <f t="shared" si="151"/>
        <v>25</v>
      </c>
      <c r="T312" s="790"/>
      <c r="U312" s="626"/>
      <c r="V312" s="624"/>
      <c r="W312" s="619"/>
      <c r="X312" s="790">
        <f t="shared" si="191"/>
        <v>25</v>
      </c>
      <c r="Y312" s="626">
        <v>1</v>
      </c>
      <c r="Z312" s="624">
        <f>Y312*X312</f>
        <v>25</v>
      </c>
      <c r="AA312" s="619">
        <f>Y312</f>
        <v>1</v>
      </c>
      <c r="AB312" s="662">
        <f>Z312</f>
        <v>25</v>
      </c>
      <c r="AC312" s="551"/>
      <c r="AD312" s="1181" t="b">
        <f t="shared" si="136"/>
        <v>1</v>
      </c>
      <c r="AE312" s="1" t="b">
        <f t="shared" si="137"/>
        <v>1</v>
      </c>
    </row>
    <row r="313" spans="1:31" ht="15.75">
      <c r="A313" s="983"/>
      <c r="B313" s="1038" t="s">
        <v>16</v>
      </c>
      <c r="C313" s="1042">
        <v>11</v>
      </c>
      <c r="D313" s="1039">
        <f>SUM(D311:D312)</f>
        <v>55.03</v>
      </c>
      <c r="E313" s="1042">
        <v>11</v>
      </c>
      <c r="F313" s="1039">
        <f>SUM(F311:F312)</f>
        <v>55.03</v>
      </c>
      <c r="G313" s="1103">
        <f t="shared" si="180"/>
        <v>1</v>
      </c>
      <c r="H313" s="1104">
        <f>F313/D313</f>
        <v>1</v>
      </c>
      <c r="I313" s="1042"/>
      <c r="J313" s="1039"/>
      <c r="K313" s="1038"/>
      <c r="L313" s="1039"/>
      <c r="M313" s="1038"/>
      <c r="N313" s="1038"/>
      <c r="O313" s="1000"/>
      <c r="P313" s="1042">
        <f>SUM(P312)</f>
        <v>1</v>
      </c>
      <c r="Q313" s="1039">
        <f>SUM(Q311:Q312)</f>
        <v>50</v>
      </c>
      <c r="R313" s="1038">
        <f t="shared" ref="R313" si="192">SUM(R312)</f>
        <v>1</v>
      </c>
      <c r="S313" s="1039">
        <f>SUM(S311:S312)</f>
        <v>50</v>
      </c>
      <c r="T313" s="1000"/>
      <c r="U313" s="1042"/>
      <c r="V313" s="1039"/>
      <c r="W313" s="1038"/>
      <c r="X313" s="1000"/>
      <c r="Y313" s="1042">
        <f>SUM(Y312)</f>
        <v>1</v>
      </c>
      <c r="Z313" s="1039">
        <f>SUM(Z311:Z312)</f>
        <v>50</v>
      </c>
      <c r="AA313" s="1038">
        <f t="shared" ref="AA313" si="193">SUM(AA312)</f>
        <v>1</v>
      </c>
      <c r="AB313" s="1039">
        <f>SUM(AB311:AB312)</f>
        <v>50</v>
      </c>
      <c r="AC313" s="1038"/>
      <c r="AE313" s="1" t="b">
        <f t="shared" si="137"/>
        <v>1</v>
      </c>
    </row>
    <row r="314" spans="1:31" ht="15.75">
      <c r="A314" s="563">
        <v>15</v>
      </c>
      <c r="B314" s="560" t="s">
        <v>87</v>
      </c>
      <c r="C314" s="691"/>
      <c r="D314" s="561"/>
      <c r="E314" s="627"/>
      <c r="F314" s="614"/>
      <c r="G314" s="625"/>
      <c r="H314" s="625"/>
      <c r="I314" s="566"/>
      <c r="J314" s="565"/>
      <c r="K314" s="560"/>
      <c r="L314" s="561"/>
      <c r="M314" s="560"/>
      <c r="N314" s="560"/>
      <c r="O314" s="790"/>
      <c r="P314" s="691"/>
      <c r="Q314" s="561"/>
      <c r="R314" s="583"/>
      <c r="S314" s="523"/>
      <c r="T314" s="790"/>
      <c r="U314" s="691"/>
      <c r="V314" s="561"/>
      <c r="W314" s="583"/>
      <c r="X314" s="790"/>
      <c r="Y314" s="691"/>
      <c r="Z314" s="561"/>
      <c r="AA314" s="583"/>
      <c r="AB314" s="523"/>
      <c r="AC314" s="560"/>
      <c r="AD314" s="1" t="b">
        <f t="shared" si="136"/>
        <v>1</v>
      </c>
      <c r="AE314" s="1" t="b">
        <f t="shared" si="137"/>
        <v>1</v>
      </c>
    </row>
    <row r="315" spans="1:31" ht="15.75">
      <c r="A315" s="559">
        <v>15.01</v>
      </c>
      <c r="B315" s="564" t="s">
        <v>88</v>
      </c>
      <c r="C315" s="566">
        <v>0</v>
      </c>
      <c r="D315" s="565">
        <v>0</v>
      </c>
      <c r="E315" s="626">
        <v>0</v>
      </c>
      <c r="F315" s="624">
        <v>0</v>
      </c>
      <c r="G315" s="625"/>
      <c r="H315" s="625"/>
      <c r="I315" s="566"/>
      <c r="J315" s="565"/>
      <c r="K315" s="564"/>
      <c r="L315" s="565"/>
      <c r="M315" s="564"/>
      <c r="N315" s="564"/>
      <c r="O315" s="790">
        <f>State!O315</f>
        <v>0.03</v>
      </c>
      <c r="P315" s="626"/>
      <c r="Q315" s="624">
        <f>O315*P315</f>
        <v>0</v>
      </c>
      <c r="R315" s="619">
        <f t="shared" ref="R315:R316" si="194">P315</f>
        <v>0</v>
      </c>
      <c r="S315" s="523">
        <f t="shared" si="151"/>
        <v>0</v>
      </c>
      <c r="T315" s="790"/>
      <c r="U315" s="626"/>
      <c r="V315" s="624"/>
      <c r="W315" s="619"/>
      <c r="X315" s="790">
        <f>State!X315</f>
        <v>0.03</v>
      </c>
      <c r="Y315" s="626"/>
      <c r="Z315" s="624">
        <f>X315*Y315</f>
        <v>0</v>
      </c>
      <c r="AA315" s="619">
        <f t="shared" ref="AA315:AA316" si="195">Y315</f>
        <v>0</v>
      </c>
      <c r="AB315" s="523">
        <f t="shared" ref="AB315:AB316" si="196">Z315+U315</f>
        <v>0</v>
      </c>
      <c r="AC315" s="564"/>
      <c r="AD315" s="1" t="b">
        <f t="shared" si="136"/>
        <v>1</v>
      </c>
      <c r="AE315" s="1" t="b">
        <f t="shared" si="137"/>
        <v>1</v>
      </c>
    </row>
    <row r="316" spans="1:31" ht="15.75">
      <c r="A316" s="559">
        <v>15.02</v>
      </c>
      <c r="B316" s="564" t="s">
        <v>89</v>
      </c>
      <c r="C316" s="566">
        <v>0</v>
      </c>
      <c r="D316" s="565">
        <v>0</v>
      </c>
      <c r="E316" s="626">
        <v>0</v>
      </c>
      <c r="F316" s="624">
        <v>0</v>
      </c>
      <c r="G316" s="625"/>
      <c r="H316" s="625"/>
      <c r="I316" s="566"/>
      <c r="J316" s="565"/>
      <c r="K316" s="564"/>
      <c r="L316" s="565"/>
      <c r="M316" s="564"/>
      <c r="N316" s="564"/>
      <c r="O316" s="790">
        <f>State!O316</f>
        <v>0.1</v>
      </c>
      <c r="P316" s="626"/>
      <c r="Q316" s="624">
        <f>O316*P316</f>
        <v>0</v>
      </c>
      <c r="R316" s="619">
        <f t="shared" si="194"/>
        <v>0</v>
      </c>
      <c r="S316" s="523">
        <f t="shared" si="151"/>
        <v>0</v>
      </c>
      <c r="T316" s="790"/>
      <c r="U316" s="626"/>
      <c r="V316" s="624"/>
      <c r="W316" s="619"/>
      <c r="X316" s="790">
        <f>State!X316</f>
        <v>0.1</v>
      </c>
      <c r="Y316" s="626"/>
      <c r="Z316" s="624">
        <f>X316*Y316</f>
        <v>0</v>
      </c>
      <c r="AA316" s="619">
        <f t="shared" si="195"/>
        <v>0</v>
      </c>
      <c r="AB316" s="523">
        <f t="shared" si="196"/>
        <v>0</v>
      </c>
      <c r="AC316" s="564"/>
      <c r="AD316" s="1" t="b">
        <f t="shared" si="136"/>
        <v>1</v>
      </c>
      <c r="AE316" s="1" t="b">
        <f t="shared" si="137"/>
        <v>1</v>
      </c>
    </row>
    <row r="317" spans="1:31" ht="15.75">
      <c r="A317" s="983"/>
      <c r="B317" s="1038" t="s">
        <v>16</v>
      </c>
      <c r="C317" s="1042">
        <v>0</v>
      </c>
      <c r="D317" s="1039">
        <f>SUM(D315:D316)</f>
        <v>0</v>
      </c>
      <c r="E317" s="1042">
        <v>0</v>
      </c>
      <c r="F317" s="1039">
        <f>SUM(F315:F316)</f>
        <v>0</v>
      </c>
      <c r="G317" s="1069"/>
      <c r="H317" s="1069"/>
      <c r="I317" s="987"/>
      <c r="J317" s="988"/>
      <c r="K317" s="1038"/>
      <c r="L317" s="1039"/>
      <c r="M317" s="1038"/>
      <c r="N317" s="1038"/>
      <c r="O317" s="1000">
        <f>State!O317</f>
        <v>0</v>
      </c>
      <c r="P317" s="1042">
        <f>SUM(P315:P316)</f>
        <v>0</v>
      </c>
      <c r="Q317" s="1039">
        <f>SUM(Q315:Q316)</f>
        <v>0</v>
      </c>
      <c r="R317" s="1002">
        <f t="shared" si="151"/>
        <v>0</v>
      </c>
      <c r="S317" s="1039">
        <f>SUM(S315:S316)</f>
        <v>0</v>
      </c>
      <c r="T317" s="1000"/>
      <c r="U317" s="1042"/>
      <c r="V317" s="1039"/>
      <c r="W317" s="1002"/>
      <c r="X317" s="1000">
        <f>State!X317</f>
        <v>0</v>
      </c>
      <c r="Y317" s="1042">
        <f>SUM(Y315:Y316)</f>
        <v>0</v>
      </c>
      <c r="Z317" s="1039">
        <f>SUM(Z315:Z316)</f>
        <v>0</v>
      </c>
      <c r="AA317" s="1002">
        <f t="shared" ref="AA317" si="197">Y317+T317</f>
        <v>0</v>
      </c>
      <c r="AB317" s="1039">
        <f>SUM(AB315:AB316)</f>
        <v>0</v>
      </c>
      <c r="AC317" s="1038"/>
      <c r="AD317" s="1" t="b">
        <f t="shared" si="136"/>
        <v>1</v>
      </c>
      <c r="AE317" s="1" t="b">
        <f t="shared" si="137"/>
        <v>1</v>
      </c>
    </row>
    <row r="318" spans="1:31" ht="15.75">
      <c r="A318" s="554" t="s">
        <v>90</v>
      </c>
      <c r="B318" s="560" t="s">
        <v>91</v>
      </c>
      <c r="C318" s="691"/>
      <c r="D318" s="561"/>
      <c r="E318" s="627"/>
      <c r="F318" s="614"/>
      <c r="G318" s="625"/>
      <c r="H318" s="625"/>
      <c r="I318" s="566"/>
      <c r="J318" s="565"/>
      <c r="K318" s="560"/>
      <c r="L318" s="561"/>
      <c r="M318" s="560"/>
      <c r="N318" s="560"/>
      <c r="O318" s="790">
        <f>State!O318</f>
        <v>0</v>
      </c>
      <c r="P318" s="691"/>
      <c r="Q318" s="561"/>
      <c r="R318" s="583"/>
      <c r="S318" s="523"/>
      <c r="T318" s="790"/>
      <c r="U318" s="691"/>
      <c r="V318" s="561"/>
      <c r="W318" s="583"/>
      <c r="X318" s="790">
        <f>State!X318</f>
        <v>0</v>
      </c>
      <c r="Y318" s="691"/>
      <c r="Z318" s="561"/>
      <c r="AA318" s="583"/>
      <c r="AB318" s="523"/>
      <c r="AC318" s="560"/>
      <c r="AD318" s="1" t="b">
        <f t="shared" si="136"/>
        <v>1</v>
      </c>
      <c r="AE318" s="1" t="b">
        <f t="shared" si="137"/>
        <v>1</v>
      </c>
    </row>
    <row r="319" spans="1:31" ht="15.75">
      <c r="A319" s="563">
        <v>16</v>
      </c>
      <c r="B319" s="560" t="s">
        <v>92</v>
      </c>
      <c r="C319" s="691"/>
      <c r="D319" s="561"/>
      <c r="E319" s="627"/>
      <c r="F319" s="614"/>
      <c r="G319" s="625"/>
      <c r="H319" s="625"/>
      <c r="I319" s="566"/>
      <c r="J319" s="565"/>
      <c r="K319" s="560"/>
      <c r="L319" s="561"/>
      <c r="M319" s="560"/>
      <c r="N319" s="560"/>
      <c r="O319" s="790">
        <f>State!O319</f>
        <v>0</v>
      </c>
      <c r="P319" s="691"/>
      <c r="Q319" s="561"/>
      <c r="R319" s="583"/>
      <c r="S319" s="523"/>
      <c r="T319" s="790"/>
      <c r="U319" s="691"/>
      <c r="V319" s="561"/>
      <c r="W319" s="583"/>
      <c r="X319" s="790">
        <f>State!X319</f>
        <v>0</v>
      </c>
      <c r="Y319" s="691"/>
      <c r="Z319" s="561"/>
      <c r="AA319" s="583"/>
      <c r="AB319" s="523"/>
      <c r="AC319" s="560"/>
      <c r="AD319" s="1" t="b">
        <f t="shared" si="136"/>
        <v>1</v>
      </c>
      <c r="AE319" s="1" t="b">
        <f t="shared" si="137"/>
        <v>1</v>
      </c>
    </row>
    <row r="320" spans="1:31" ht="15.75">
      <c r="A320" s="559">
        <v>16.010000000000002</v>
      </c>
      <c r="B320" s="564" t="s">
        <v>93</v>
      </c>
      <c r="C320" s="566">
        <v>0</v>
      </c>
      <c r="D320" s="565">
        <v>0</v>
      </c>
      <c r="E320" s="815">
        <f t="shared" ref="E320:E323" si="198">C320</f>
        <v>0</v>
      </c>
      <c r="F320" s="816">
        <f t="shared" ref="F320:F323" si="199">D320</f>
        <v>0</v>
      </c>
      <c r="G320" s="625"/>
      <c r="H320" s="625"/>
      <c r="I320" s="566"/>
      <c r="J320" s="565"/>
      <c r="K320" s="564"/>
      <c r="L320" s="565"/>
      <c r="M320" s="564"/>
      <c r="N320" s="564"/>
      <c r="O320" s="790">
        <f>State!O320</f>
        <v>0</v>
      </c>
      <c r="P320" s="566"/>
      <c r="Q320" s="565"/>
      <c r="R320" s="583">
        <f t="shared" si="151"/>
        <v>0</v>
      </c>
      <c r="S320" s="523">
        <f t="shared" si="151"/>
        <v>0</v>
      </c>
      <c r="T320" s="790"/>
      <c r="U320" s="566"/>
      <c r="V320" s="565"/>
      <c r="W320" s="583"/>
      <c r="X320" s="790">
        <f>State!X320</f>
        <v>0</v>
      </c>
      <c r="Y320" s="566"/>
      <c r="Z320" s="565"/>
      <c r="AA320" s="583">
        <f t="shared" ref="AA320" si="200">Y320+T320</f>
        <v>0</v>
      </c>
      <c r="AB320" s="523">
        <f t="shared" ref="AB320:AB323" si="201">Z320+U320</f>
        <v>0</v>
      </c>
      <c r="AC320" s="564"/>
      <c r="AD320" s="1" t="b">
        <f t="shared" si="136"/>
        <v>1</v>
      </c>
      <c r="AE320" s="1" t="b">
        <f t="shared" si="137"/>
        <v>1</v>
      </c>
    </row>
    <row r="321" spans="1:31" ht="15.75">
      <c r="A321" s="559"/>
      <c r="B321" s="564" t="s">
        <v>41</v>
      </c>
      <c r="C321" s="626">
        <v>1524</v>
      </c>
      <c r="D321" s="624">
        <v>7.62</v>
      </c>
      <c r="E321" s="815">
        <f t="shared" si="198"/>
        <v>1524</v>
      </c>
      <c r="F321" s="816">
        <f t="shared" si="199"/>
        <v>7.62</v>
      </c>
      <c r="G321" s="825">
        <f t="shared" si="180"/>
        <v>1</v>
      </c>
      <c r="H321" s="825">
        <f t="shared" si="180"/>
        <v>1</v>
      </c>
      <c r="I321" s="566"/>
      <c r="J321" s="565"/>
      <c r="K321" s="564"/>
      <c r="L321" s="565"/>
      <c r="M321" s="564"/>
      <c r="N321" s="564"/>
      <c r="O321" s="790">
        <f>State!O321</f>
        <v>5.0000000000000001E-3</v>
      </c>
      <c r="P321" s="626">
        <v>617</v>
      </c>
      <c r="Q321" s="624">
        <f>P321*O321</f>
        <v>3.085</v>
      </c>
      <c r="R321" s="619">
        <f t="shared" ref="R321:R327" si="202">P321</f>
        <v>617</v>
      </c>
      <c r="S321" s="662">
        <f t="shared" si="151"/>
        <v>3.085</v>
      </c>
      <c r="T321" s="790"/>
      <c r="U321" s="626"/>
      <c r="V321" s="624"/>
      <c r="W321" s="619"/>
      <c r="X321" s="790">
        <f t="shared" ref="X321:X323" si="203">O321</f>
        <v>5.0000000000000001E-3</v>
      </c>
      <c r="Y321" s="626">
        <f>P321</f>
        <v>617</v>
      </c>
      <c r="Z321" s="624">
        <f>Y321*X321</f>
        <v>3.085</v>
      </c>
      <c r="AA321" s="619">
        <f t="shared" ref="AA321:AA323" si="204">Y321</f>
        <v>617</v>
      </c>
      <c r="AB321" s="662">
        <f t="shared" si="201"/>
        <v>3.085</v>
      </c>
      <c r="AC321" s="564"/>
      <c r="AD321" s="1" t="b">
        <f t="shared" si="136"/>
        <v>1</v>
      </c>
      <c r="AE321" s="1" t="b">
        <f t="shared" si="137"/>
        <v>1</v>
      </c>
    </row>
    <row r="322" spans="1:31" ht="15.75">
      <c r="A322" s="559"/>
      <c r="B322" s="564" t="s">
        <v>42</v>
      </c>
      <c r="C322" s="626">
        <v>0</v>
      </c>
      <c r="D322" s="624">
        <v>0</v>
      </c>
      <c r="E322" s="815">
        <f t="shared" si="198"/>
        <v>0</v>
      </c>
      <c r="F322" s="816">
        <f t="shared" si="199"/>
        <v>0</v>
      </c>
      <c r="G322" s="825"/>
      <c r="H322" s="825"/>
      <c r="I322" s="566"/>
      <c r="J322" s="565"/>
      <c r="K322" s="564"/>
      <c r="L322" s="565"/>
      <c r="M322" s="564"/>
      <c r="N322" s="564"/>
      <c r="O322" s="790">
        <f>State!O322</f>
        <v>5.0000000000000001E-3</v>
      </c>
      <c r="P322" s="626">
        <v>951</v>
      </c>
      <c r="Q322" s="624">
        <f t="shared" ref="Q322:Q323" si="205">P322*O322</f>
        <v>4.7549999999999999</v>
      </c>
      <c r="R322" s="619">
        <f t="shared" si="202"/>
        <v>951</v>
      </c>
      <c r="S322" s="662">
        <f t="shared" si="151"/>
        <v>4.7549999999999999</v>
      </c>
      <c r="T322" s="790"/>
      <c r="U322" s="626"/>
      <c r="V322" s="624"/>
      <c r="W322" s="619"/>
      <c r="X322" s="790">
        <f t="shared" si="203"/>
        <v>5.0000000000000001E-3</v>
      </c>
      <c r="Y322" s="626">
        <f>P322</f>
        <v>951</v>
      </c>
      <c r="Z322" s="624">
        <f t="shared" ref="Z322:Z323" si="206">Y322*X322</f>
        <v>4.7549999999999999</v>
      </c>
      <c r="AA322" s="619">
        <f t="shared" si="204"/>
        <v>951</v>
      </c>
      <c r="AB322" s="662">
        <f t="shared" si="201"/>
        <v>4.7549999999999999</v>
      </c>
      <c r="AC322" s="564"/>
      <c r="AD322" s="1" t="b">
        <f t="shared" si="136"/>
        <v>1</v>
      </c>
      <c r="AE322" s="1" t="b">
        <f t="shared" si="137"/>
        <v>1</v>
      </c>
    </row>
    <row r="323" spans="1:31" ht="15.75">
      <c r="A323" s="559">
        <v>16.02</v>
      </c>
      <c r="B323" s="564" t="s">
        <v>330</v>
      </c>
      <c r="C323" s="626">
        <v>571</v>
      </c>
      <c r="D323" s="624">
        <v>2.855</v>
      </c>
      <c r="E323" s="815">
        <f t="shared" si="198"/>
        <v>571</v>
      </c>
      <c r="F323" s="816">
        <f t="shared" si="199"/>
        <v>2.855</v>
      </c>
      <c r="G323" s="825">
        <f t="shared" si="180"/>
        <v>1</v>
      </c>
      <c r="H323" s="825">
        <f t="shared" si="180"/>
        <v>1</v>
      </c>
      <c r="I323" s="566"/>
      <c r="J323" s="565"/>
      <c r="K323" s="564"/>
      <c r="L323" s="565"/>
      <c r="M323" s="564"/>
      <c r="N323" s="564"/>
      <c r="O323" s="790">
        <f>State!O323</f>
        <v>5.0000000000000001E-3</v>
      </c>
      <c r="P323" s="626">
        <v>602</v>
      </c>
      <c r="Q323" s="624">
        <f t="shared" si="205"/>
        <v>3.0100000000000002</v>
      </c>
      <c r="R323" s="619">
        <f t="shared" si="202"/>
        <v>602</v>
      </c>
      <c r="S323" s="662">
        <f t="shared" si="151"/>
        <v>3.0100000000000002</v>
      </c>
      <c r="T323" s="790"/>
      <c r="U323" s="626"/>
      <c r="V323" s="624"/>
      <c r="W323" s="619"/>
      <c r="X323" s="790">
        <f t="shared" si="203"/>
        <v>5.0000000000000001E-3</v>
      </c>
      <c r="Y323" s="626">
        <v>602</v>
      </c>
      <c r="Z323" s="624">
        <f t="shared" si="206"/>
        <v>3.0100000000000002</v>
      </c>
      <c r="AA323" s="619">
        <f t="shared" si="204"/>
        <v>602</v>
      </c>
      <c r="AB323" s="662">
        <f t="shared" si="201"/>
        <v>3.0100000000000002</v>
      </c>
      <c r="AC323" s="564"/>
      <c r="AD323" s="1" t="b">
        <f t="shared" si="136"/>
        <v>1</v>
      </c>
      <c r="AE323" s="1" t="b">
        <f t="shared" si="137"/>
        <v>1</v>
      </c>
    </row>
    <row r="324" spans="1:31">
      <c r="A324" s="983"/>
      <c r="B324" s="1038" t="s">
        <v>36</v>
      </c>
      <c r="C324" s="1042">
        <f>SUM(C321:C323)</f>
        <v>2095</v>
      </c>
      <c r="D324" s="1039">
        <f>SUM(D321:D323)</f>
        <v>10.475</v>
      </c>
      <c r="E324" s="1042">
        <f>SUM(E321:E323)</f>
        <v>2095</v>
      </c>
      <c r="F324" s="1039">
        <f>SUM(F321:F323)</f>
        <v>10.475</v>
      </c>
      <c r="G324" s="1041">
        <f t="shared" si="180"/>
        <v>1</v>
      </c>
      <c r="H324" s="1041">
        <f t="shared" si="180"/>
        <v>1</v>
      </c>
      <c r="I324" s="1053"/>
      <c r="J324" s="988"/>
      <c r="K324" s="1042"/>
      <c r="L324" s="1039"/>
      <c r="M324" s="1042">
        <f t="shared" ref="M324:N324" si="207">SUM(M321:M323)</f>
        <v>0</v>
      </c>
      <c r="N324" s="1039">
        <f t="shared" si="207"/>
        <v>0</v>
      </c>
      <c r="O324" s="1000">
        <f>State!O324</f>
        <v>0</v>
      </c>
      <c r="P324" s="1042">
        <f t="shared" ref="P324:S324" si="208">SUM(P321:P323)</f>
        <v>2170</v>
      </c>
      <c r="Q324" s="1039">
        <f t="shared" si="208"/>
        <v>10.85</v>
      </c>
      <c r="R324" s="1042">
        <f t="shared" si="208"/>
        <v>2170</v>
      </c>
      <c r="S324" s="1039">
        <f t="shared" si="208"/>
        <v>10.85</v>
      </c>
      <c r="T324" s="1000"/>
      <c r="U324" s="1042"/>
      <c r="V324" s="1039"/>
      <c r="W324" s="1042"/>
      <c r="X324" s="1000">
        <f>State!X324</f>
        <v>0</v>
      </c>
      <c r="Y324" s="1042">
        <f t="shared" ref="Y324:AB324" si="209">SUM(Y321:Y323)</f>
        <v>2170</v>
      </c>
      <c r="Z324" s="1039">
        <f t="shared" si="209"/>
        <v>10.85</v>
      </c>
      <c r="AA324" s="1042">
        <f t="shared" si="209"/>
        <v>2170</v>
      </c>
      <c r="AB324" s="1039">
        <f t="shared" si="209"/>
        <v>10.85</v>
      </c>
      <c r="AC324" s="1038"/>
      <c r="AE324" s="1" t="b">
        <f t="shared" si="137"/>
        <v>1</v>
      </c>
    </row>
    <row r="325" spans="1:31" ht="15.75">
      <c r="A325" s="563">
        <v>17</v>
      </c>
      <c r="B325" s="560" t="s">
        <v>94</v>
      </c>
      <c r="C325" s="627"/>
      <c r="D325" s="614"/>
      <c r="E325" s="627"/>
      <c r="F325" s="614"/>
      <c r="G325" s="825"/>
      <c r="H325" s="825"/>
      <c r="I325" s="566"/>
      <c r="J325" s="565"/>
      <c r="K325" s="613"/>
      <c r="L325" s="614"/>
      <c r="M325" s="613"/>
      <c r="N325" s="613"/>
      <c r="O325" s="790">
        <f>State!O325</f>
        <v>0</v>
      </c>
      <c r="P325" s="627"/>
      <c r="Q325" s="614"/>
      <c r="R325" s="619">
        <f t="shared" si="202"/>
        <v>0</v>
      </c>
      <c r="S325" s="662"/>
      <c r="T325" s="790"/>
      <c r="U325" s="627"/>
      <c r="V325" s="614"/>
      <c r="W325" s="619"/>
      <c r="X325" s="790">
        <f>State!X325</f>
        <v>0</v>
      </c>
      <c r="Y325" s="627"/>
      <c r="Z325" s="614"/>
      <c r="AA325" s="619">
        <f t="shared" ref="AA325:AA327" si="210">Y325</f>
        <v>0</v>
      </c>
      <c r="AB325" s="662"/>
      <c r="AC325" s="560"/>
      <c r="AD325" s="1" t="b">
        <f t="shared" si="136"/>
        <v>1</v>
      </c>
      <c r="AE325" s="1" t="b">
        <f t="shared" si="137"/>
        <v>1</v>
      </c>
    </row>
    <row r="326" spans="1:31" ht="15.75">
      <c r="A326" s="559">
        <v>17.010000000000002</v>
      </c>
      <c r="B326" s="564" t="s">
        <v>93</v>
      </c>
      <c r="C326" s="626">
        <v>240</v>
      </c>
      <c r="D326" s="624">
        <v>12</v>
      </c>
      <c r="E326" s="815">
        <f t="shared" ref="E326:E327" si="211">C326</f>
        <v>240</v>
      </c>
      <c r="F326" s="816">
        <f t="shared" ref="F326:F327" si="212">D326</f>
        <v>12</v>
      </c>
      <c r="G326" s="825">
        <f t="shared" si="180"/>
        <v>1</v>
      </c>
      <c r="H326" s="825">
        <f t="shared" si="180"/>
        <v>1</v>
      </c>
      <c r="I326" s="566"/>
      <c r="J326" s="565"/>
      <c r="K326" s="623"/>
      <c r="L326" s="624"/>
      <c r="M326" s="623"/>
      <c r="N326" s="623"/>
      <c r="O326" s="790">
        <f>State!O326</f>
        <v>0.05</v>
      </c>
      <c r="P326" s="626">
        <v>238</v>
      </c>
      <c r="Q326" s="624">
        <f>P326*O326</f>
        <v>11.9</v>
      </c>
      <c r="R326" s="619">
        <f t="shared" si="202"/>
        <v>238</v>
      </c>
      <c r="S326" s="662">
        <f t="shared" si="151"/>
        <v>11.9</v>
      </c>
      <c r="T326" s="790"/>
      <c r="U326" s="626"/>
      <c r="V326" s="624"/>
      <c r="W326" s="619"/>
      <c r="X326" s="790">
        <f t="shared" ref="X326:X327" si="213">O326</f>
        <v>0.05</v>
      </c>
      <c r="Y326" s="626">
        <v>238</v>
      </c>
      <c r="Z326" s="624">
        <f>Y326*X326</f>
        <v>11.9</v>
      </c>
      <c r="AA326" s="619">
        <f t="shared" si="210"/>
        <v>238</v>
      </c>
      <c r="AB326" s="662">
        <f t="shared" ref="AB326:AB327" si="214">Z326+U326</f>
        <v>11.9</v>
      </c>
      <c r="AC326" s="564"/>
      <c r="AD326" s="1" t="b">
        <f t="shared" si="136"/>
        <v>1</v>
      </c>
      <c r="AE326" s="1" t="b">
        <f t="shared" si="137"/>
        <v>1</v>
      </c>
    </row>
    <row r="327" spans="1:31" ht="15.75">
      <c r="A327" s="559">
        <v>17.02</v>
      </c>
      <c r="B327" s="564" t="s">
        <v>89</v>
      </c>
      <c r="C327" s="626">
        <v>95</v>
      </c>
      <c r="D327" s="624">
        <v>6.65</v>
      </c>
      <c r="E327" s="815">
        <f t="shared" si="211"/>
        <v>95</v>
      </c>
      <c r="F327" s="816">
        <f t="shared" si="212"/>
        <v>6.65</v>
      </c>
      <c r="G327" s="825">
        <f t="shared" si="180"/>
        <v>1</v>
      </c>
      <c r="H327" s="825">
        <f t="shared" si="180"/>
        <v>1</v>
      </c>
      <c r="I327" s="566"/>
      <c r="J327" s="565"/>
      <c r="K327" s="623"/>
      <c r="L327" s="624"/>
      <c r="M327" s="623"/>
      <c r="N327" s="623"/>
      <c r="O327" s="790">
        <f>State!O327</f>
        <v>7.0000000000000007E-2</v>
      </c>
      <c r="P327" s="626">
        <v>97</v>
      </c>
      <c r="Q327" s="624">
        <f>P327*O327</f>
        <v>6.7900000000000009</v>
      </c>
      <c r="R327" s="619">
        <f t="shared" si="202"/>
        <v>97</v>
      </c>
      <c r="S327" s="662">
        <f t="shared" si="151"/>
        <v>6.7900000000000009</v>
      </c>
      <c r="T327" s="790"/>
      <c r="U327" s="626"/>
      <c r="V327" s="624"/>
      <c r="W327" s="619"/>
      <c r="X327" s="790">
        <f t="shared" si="213"/>
        <v>7.0000000000000007E-2</v>
      </c>
      <c r="Y327" s="626">
        <v>97</v>
      </c>
      <c r="Z327" s="624">
        <f>Y327*X327</f>
        <v>6.7900000000000009</v>
      </c>
      <c r="AA327" s="619">
        <f t="shared" si="210"/>
        <v>97</v>
      </c>
      <c r="AB327" s="662">
        <f t="shared" si="214"/>
        <v>6.7900000000000009</v>
      </c>
      <c r="AC327" s="564"/>
      <c r="AD327" s="1" t="b">
        <f t="shared" si="136"/>
        <v>1</v>
      </c>
      <c r="AE327" s="1" t="b">
        <f t="shared" si="137"/>
        <v>1</v>
      </c>
    </row>
    <row r="328" spans="1:31" ht="15.75">
      <c r="A328" s="983"/>
      <c r="B328" s="1038" t="s">
        <v>36</v>
      </c>
      <c r="C328" s="1042">
        <f>SUM(C326:C327)</f>
        <v>335</v>
      </c>
      <c r="D328" s="1042">
        <f>SUM(D326:D327)</f>
        <v>18.649999999999999</v>
      </c>
      <c r="E328" s="1042">
        <f>SUM(E326:E327)</f>
        <v>335</v>
      </c>
      <c r="F328" s="1042">
        <f>SUM(F326:F327)</f>
        <v>18.649999999999999</v>
      </c>
      <c r="G328" s="1041">
        <f t="shared" si="180"/>
        <v>1</v>
      </c>
      <c r="H328" s="1041">
        <f t="shared" si="180"/>
        <v>1</v>
      </c>
      <c r="I328" s="1042"/>
      <c r="J328" s="1039"/>
      <c r="K328" s="1038"/>
      <c r="L328" s="1039"/>
      <c r="M328" s="1038"/>
      <c r="N328" s="1038"/>
      <c r="O328" s="1000">
        <f>State!O328</f>
        <v>0</v>
      </c>
      <c r="P328" s="1042">
        <f>SUM(P326:P327)</f>
        <v>335</v>
      </c>
      <c r="Q328" s="1042">
        <f>SUM(Q326:Q327)</f>
        <v>18.690000000000001</v>
      </c>
      <c r="R328" s="1042">
        <f>SUM(R326:R327)</f>
        <v>335</v>
      </c>
      <c r="S328" s="1042">
        <f>SUM(S326:S327)</f>
        <v>18.690000000000001</v>
      </c>
      <c r="T328" s="1000"/>
      <c r="U328" s="1042"/>
      <c r="V328" s="1039"/>
      <c r="W328" s="1043"/>
      <c r="X328" s="1000">
        <f>State!X328</f>
        <v>0</v>
      </c>
      <c r="Y328" s="1042">
        <f t="shared" ref="Y328:AB328" si="215">SUM(Y326:Y327)</f>
        <v>335</v>
      </c>
      <c r="Z328" s="1042">
        <f t="shared" si="215"/>
        <v>18.690000000000001</v>
      </c>
      <c r="AA328" s="1042">
        <f t="shared" si="215"/>
        <v>335</v>
      </c>
      <c r="AB328" s="1042">
        <f t="shared" si="215"/>
        <v>18.690000000000001</v>
      </c>
      <c r="AC328" s="1038"/>
      <c r="AE328" s="1" t="b">
        <f t="shared" ref="AE328:AE391" si="216">+U328+Z328=AB328</f>
        <v>1</v>
      </c>
    </row>
    <row r="329" spans="1:31" ht="15.75">
      <c r="A329" s="563">
        <v>18</v>
      </c>
      <c r="B329" s="560" t="s">
        <v>95</v>
      </c>
      <c r="C329" s="627"/>
      <c r="D329" s="614"/>
      <c r="E329" s="627"/>
      <c r="F329" s="614"/>
      <c r="G329" s="625"/>
      <c r="H329" s="625"/>
      <c r="I329" s="566"/>
      <c r="J329" s="565"/>
      <c r="K329" s="613"/>
      <c r="L329" s="614"/>
      <c r="M329" s="613"/>
      <c r="N329" s="613"/>
      <c r="O329" s="790">
        <f>State!O329</f>
        <v>0</v>
      </c>
      <c r="P329" s="627"/>
      <c r="Q329" s="614"/>
      <c r="R329" s="744"/>
      <c r="S329" s="662"/>
      <c r="T329" s="790"/>
      <c r="U329" s="627"/>
      <c r="V329" s="614"/>
      <c r="W329" s="744"/>
      <c r="X329" s="790">
        <f>State!X329</f>
        <v>0</v>
      </c>
      <c r="Y329" s="627"/>
      <c r="Z329" s="614"/>
      <c r="AA329" s="744"/>
      <c r="AB329" s="662"/>
      <c r="AC329" s="560"/>
      <c r="AD329" s="1" t="b">
        <f t="shared" ref="AD329:AD391" si="217">+X329*Y329=Z329</f>
        <v>1</v>
      </c>
      <c r="AE329" s="1" t="b">
        <f t="shared" si="216"/>
        <v>1</v>
      </c>
    </row>
    <row r="330" spans="1:31" ht="15.75">
      <c r="A330" s="559">
        <v>18.010000000000002</v>
      </c>
      <c r="B330" s="564" t="s">
        <v>96</v>
      </c>
      <c r="C330" s="626">
        <v>0</v>
      </c>
      <c r="D330" s="624">
        <v>0</v>
      </c>
      <c r="E330" s="626">
        <v>0</v>
      </c>
      <c r="F330" s="624">
        <v>0</v>
      </c>
      <c r="G330" s="625"/>
      <c r="H330" s="625"/>
      <c r="I330" s="566"/>
      <c r="J330" s="565"/>
      <c r="K330" s="623"/>
      <c r="L330" s="624"/>
      <c r="M330" s="623"/>
      <c r="N330" s="623"/>
      <c r="O330" s="790">
        <f>State!O330</f>
        <v>1.1E-4</v>
      </c>
      <c r="P330" s="626">
        <v>23477</v>
      </c>
      <c r="Q330" s="624">
        <f>O330*P330</f>
        <v>2.5824700000000003</v>
      </c>
      <c r="R330" s="619">
        <f t="shared" ref="R330:R331" si="218">P330</f>
        <v>23477</v>
      </c>
      <c r="S330" s="662">
        <f t="shared" si="151"/>
        <v>2.5824700000000003</v>
      </c>
      <c r="T330" s="790"/>
      <c r="U330" s="626"/>
      <c r="V330" s="624"/>
      <c r="W330" s="619"/>
      <c r="X330" s="790">
        <f>State!X330</f>
        <v>1.1E-4</v>
      </c>
      <c r="Y330" s="626">
        <v>0</v>
      </c>
      <c r="Z330" s="624">
        <v>0</v>
      </c>
      <c r="AA330" s="619">
        <f t="shared" ref="AA330:AA331" si="219">Y330</f>
        <v>0</v>
      </c>
      <c r="AB330" s="662">
        <f t="shared" ref="AB330:AB331" si="220">Z330+U330</f>
        <v>0</v>
      </c>
      <c r="AC330" s="564"/>
      <c r="AD330" s="1" t="b">
        <f t="shared" si="217"/>
        <v>1</v>
      </c>
      <c r="AE330" s="1" t="b">
        <f t="shared" si="216"/>
        <v>1</v>
      </c>
    </row>
    <row r="331" spans="1:31" ht="15.75">
      <c r="A331" s="559">
        <f>+A330+0.01</f>
        <v>18.020000000000003</v>
      </c>
      <c r="B331" s="564" t="s">
        <v>97</v>
      </c>
      <c r="C331" s="626">
        <v>0</v>
      </c>
      <c r="D331" s="624">
        <v>0</v>
      </c>
      <c r="E331" s="626">
        <v>0</v>
      </c>
      <c r="F331" s="624">
        <v>0</v>
      </c>
      <c r="G331" s="625"/>
      <c r="H331" s="625"/>
      <c r="I331" s="566"/>
      <c r="J331" s="565"/>
      <c r="K331" s="623"/>
      <c r="L331" s="624"/>
      <c r="M331" s="623"/>
      <c r="N331" s="623"/>
      <c r="O331" s="790">
        <f>State!O331</f>
        <v>0</v>
      </c>
      <c r="P331" s="626"/>
      <c r="Q331" s="624"/>
      <c r="R331" s="619">
        <f t="shared" si="218"/>
        <v>0</v>
      </c>
      <c r="S331" s="662">
        <f t="shared" si="151"/>
        <v>0</v>
      </c>
      <c r="T331" s="790"/>
      <c r="U331" s="626"/>
      <c r="V331" s="624"/>
      <c r="W331" s="619"/>
      <c r="X331" s="790">
        <f>State!X331</f>
        <v>0</v>
      </c>
      <c r="Y331" s="626"/>
      <c r="Z331" s="624"/>
      <c r="AA331" s="619">
        <f t="shared" si="219"/>
        <v>0</v>
      </c>
      <c r="AB331" s="662">
        <f t="shared" si="220"/>
        <v>0</v>
      </c>
      <c r="AC331" s="564"/>
      <c r="AD331" s="1" t="b">
        <f t="shared" si="217"/>
        <v>1</v>
      </c>
      <c r="AE331" s="1" t="b">
        <f t="shared" si="216"/>
        <v>1</v>
      </c>
    </row>
    <row r="332" spans="1:31" ht="15.75">
      <c r="A332" s="983"/>
      <c r="B332" s="1038" t="s">
        <v>36</v>
      </c>
      <c r="C332" s="1042">
        <v>0</v>
      </c>
      <c r="D332" s="1039">
        <v>0</v>
      </c>
      <c r="E332" s="1042">
        <v>0</v>
      </c>
      <c r="F332" s="1039">
        <v>0</v>
      </c>
      <c r="G332" s="1069"/>
      <c r="H332" s="1069"/>
      <c r="I332" s="1042"/>
      <c r="J332" s="1039"/>
      <c r="K332" s="1038"/>
      <c r="L332" s="1039"/>
      <c r="M332" s="1038"/>
      <c r="N332" s="1038"/>
      <c r="O332" s="1000">
        <f>State!O332</f>
        <v>0</v>
      </c>
      <c r="P332" s="1042">
        <f>SUM(P330:P331)</f>
        <v>23477</v>
      </c>
      <c r="Q332" s="1039">
        <f>SUM(Q330:Q331)</f>
        <v>2.5824700000000003</v>
      </c>
      <c r="R332" s="1042">
        <f>SUM(R330:R331)</f>
        <v>23477</v>
      </c>
      <c r="S332" s="1039">
        <f>SUM(S330:S331)</f>
        <v>2.5824700000000003</v>
      </c>
      <c r="T332" s="1000"/>
      <c r="U332" s="1042"/>
      <c r="V332" s="1039"/>
      <c r="W332" s="1043"/>
      <c r="X332" s="1000">
        <f>State!X332</f>
        <v>0</v>
      </c>
      <c r="Y332" s="1042">
        <f t="shared" ref="Y332:AB332" si="221">SUM(Y330:Y331)</f>
        <v>0</v>
      </c>
      <c r="Z332" s="1039">
        <f t="shared" si="221"/>
        <v>0</v>
      </c>
      <c r="AA332" s="1042">
        <f t="shared" si="221"/>
        <v>0</v>
      </c>
      <c r="AB332" s="1039">
        <f t="shared" si="221"/>
        <v>0</v>
      </c>
      <c r="AC332" s="1038"/>
      <c r="AD332" s="1" t="b">
        <f t="shared" si="217"/>
        <v>1</v>
      </c>
      <c r="AE332" s="1" t="b">
        <f t="shared" si="216"/>
        <v>1</v>
      </c>
    </row>
    <row r="333" spans="1:31" ht="15.75">
      <c r="A333" s="563">
        <v>19</v>
      </c>
      <c r="B333" s="560" t="s">
        <v>98</v>
      </c>
      <c r="C333" s="691"/>
      <c r="D333" s="561"/>
      <c r="E333" s="627"/>
      <c r="F333" s="614"/>
      <c r="G333" s="625"/>
      <c r="H333" s="625"/>
      <c r="I333" s="566"/>
      <c r="J333" s="565"/>
      <c r="K333" s="560"/>
      <c r="L333" s="561"/>
      <c r="M333" s="560"/>
      <c r="N333" s="560"/>
      <c r="O333" s="790"/>
      <c r="P333" s="691"/>
      <c r="Q333" s="561"/>
      <c r="R333" s="583"/>
      <c r="S333" s="523"/>
      <c r="T333" s="790"/>
      <c r="U333" s="691"/>
      <c r="V333" s="561"/>
      <c r="W333" s="583"/>
      <c r="X333" s="790"/>
      <c r="Y333" s="691"/>
      <c r="Z333" s="561"/>
      <c r="AA333" s="583"/>
      <c r="AB333" s="523"/>
      <c r="AC333" s="560"/>
      <c r="AD333" s="1" t="b">
        <f t="shared" si="217"/>
        <v>1</v>
      </c>
      <c r="AE333" s="1" t="b">
        <f t="shared" si="216"/>
        <v>1</v>
      </c>
    </row>
    <row r="334" spans="1:31" ht="15.75">
      <c r="A334" s="559">
        <v>19.010000000000002</v>
      </c>
      <c r="B334" s="564" t="s">
        <v>99</v>
      </c>
      <c r="C334" s="626">
        <v>335</v>
      </c>
      <c r="D334" s="624">
        <v>25.125</v>
      </c>
      <c r="E334" s="815">
        <f>C334</f>
        <v>335</v>
      </c>
      <c r="F334" s="816">
        <f>D334</f>
        <v>25.125</v>
      </c>
      <c r="G334" s="625">
        <f t="shared" si="180"/>
        <v>1</v>
      </c>
      <c r="H334" s="625">
        <f t="shared" si="180"/>
        <v>1</v>
      </c>
      <c r="I334" s="566"/>
      <c r="J334" s="565"/>
      <c r="K334" s="623"/>
      <c r="L334" s="624"/>
      <c r="M334" s="623"/>
      <c r="N334" s="623"/>
      <c r="O334" s="790">
        <f>State!O334</f>
        <v>7.4999999999999997E-2</v>
      </c>
      <c r="P334" s="626">
        <v>336</v>
      </c>
      <c r="Q334" s="624">
        <f>P334*O334</f>
        <v>25.2</v>
      </c>
      <c r="R334" s="619">
        <f t="shared" ref="R334" si="222">P334</f>
        <v>336</v>
      </c>
      <c r="S334" s="662">
        <f t="shared" si="151"/>
        <v>25.2</v>
      </c>
      <c r="T334" s="790"/>
      <c r="U334" s="626"/>
      <c r="V334" s="624"/>
      <c r="W334" s="619"/>
      <c r="X334" s="790">
        <f>O334</f>
        <v>7.4999999999999997E-2</v>
      </c>
      <c r="Y334" s="626">
        <v>336</v>
      </c>
      <c r="Z334" s="624">
        <f>Y334*X334</f>
        <v>25.2</v>
      </c>
      <c r="AA334" s="619">
        <f t="shared" ref="AA334" si="223">Y334</f>
        <v>336</v>
      </c>
      <c r="AB334" s="662">
        <f t="shared" ref="AB334" si="224">Z334+U334</f>
        <v>25.2</v>
      </c>
      <c r="AC334" s="564"/>
      <c r="AD334" s="1" t="b">
        <f t="shared" si="217"/>
        <v>1</v>
      </c>
      <c r="AE334" s="1" t="b">
        <f t="shared" si="216"/>
        <v>1</v>
      </c>
    </row>
    <row r="335" spans="1:31" ht="15.75">
      <c r="A335" s="983"/>
      <c r="B335" s="1038" t="s">
        <v>36</v>
      </c>
      <c r="C335" s="1042">
        <f>C334</f>
        <v>335</v>
      </c>
      <c r="D335" s="1039">
        <f>D334</f>
        <v>25.125</v>
      </c>
      <c r="E335" s="1042">
        <f>E334</f>
        <v>335</v>
      </c>
      <c r="F335" s="1039">
        <f>F334</f>
        <v>25.125</v>
      </c>
      <c r="G335" s="1069">
        <f t="shared" si="180"/>
        <v>1</v>
      </c>
      <c r="H335" s="1069">
        <f t="shared" si="180"/>
        <v>1</v>
      </c>
      <c r="I335" s="1042"/>
      <c r="J335" s="1039"/>
      <c r="K335" s="1038"/>
      <c r="L335" s="1039"/>
      <c r="M335" s="1038"/>
      <c r="N335" s="1038"/>
      <c r="O335" s="1000">
        <f>State!O335</f>
        <v>0</v>
      </c>
      <c r="P335" s="1042">
        <f>P334</f>
        <v>336</v>
      </c>
      <c r="Q335" s="1039">
        <f>Q334</f>
        <v>25.2</v>
      </c>
      <c r="R335" s="1042">
        <f>R334</f>
        <v>336</v>
      </c>
      <c r="S335" s="1039">
        <f>S334</f>
        <v>25.2</v>
      </c>
      <c r="T335" s="1000"/>
      <c r="U335" s="1042"/>
      <c r="V335" s="1039"/>
      <c r="W335" s="1043"/>
      <c r="X335" s="1000">
        <f>State!X335</f>
        <v>0</v>
      </c>
      <c r="Y335" s="1042">
        <f>Y334</f>
        <v>336</v>
      </c>
      <c r="Z335" s="1039">
        <f>Z334</f>
        <v>25.2</v>
      </c>
      <c r="AA335" s="1042">
        <f>AA334</f>
        <v>336</v>
      </c>
      <c r="AB335" s="1039">
        <f>AB334</f>
        <v>25.2</v>
      </c>
      <c r="AC335" s="1038"/>
      <c r="AE335" s="1" t="b">
        <f t="shared" si="216"/>
        <v>1</v>
      </c>
    </row>
    <row r="336" spans="1:31" ht="28.5">
      <c r="A336" s="559" t="s">
        <v>100</v>
      </c>
      <c r="B336" s="560" t="s">
        <v>101</v>
      </c>
      <c r="C336" s="691"/>
      <c r="D336" s="561"/>
      <c r="E336" s="627"/>
      <c r="F336" s="614"/>
      <c r="G336" s="625"/>
      <c r="H336" s="625"/>
      <c r="I336" s="566"/>
      <c r="J336" s="565"/>
      <c r="K336" s="560"/>
      <c r="L336" s="561"/>
      <c r="M336" s="560"/>
      <c r="N336" s="560"/>
      <c r="O336" s="790"/>
      <c r="P336" s="691"/>
      <c r="Q336" s="561"/>
      <c r="R336" s="583"/>
      <c r="S336" s="523"/>
      <c r="T336" s="790"/>
      <c r="U336" s="691"/>
      <c r="V336" s="561"/>
      <c r="W336" s="583"/>
      <c r="X336" s="790"/>
      <c r="Y336" s="691"/>
      <c r="Z336" s="561"/>
      <c r="AA336" s="583"/>
      <c r="AB336" s="523"/>
      <c r="AC336" s="560"/>
      <c r="AD336" s="1" t="b">
        <f t="shared" si="217"/>
        <v>1</v>
      </c>
      <c r="AE336" s="1" t="b">
        <f t="shared" si="216"/>
        <v>1</v>
      </c>
    </row>
    <row r="337" spans="1:31" ht="15.75">
      <c r="A337" s="563">
        <v>20</v>
      </c>
      <c r="B337" s="560" t="s">
        <v>102</v>
      </c>
      <c r="C337" s="627"/>
      <c r="D337" s="614"/>
      <c r="E337" s="627"/>
      <c r="F337" s="614"/>
      <c r="G337" s="625"/>
      <c r="H337" s="625"/>
      <c r="I337" s="566"/>
      <c r="J337" s="565"/>
      <c r="K337" s="613"/>
      <c r="L337" s="614"/>
      <c r="M337" s="613"/>
      <c r="N337" s="613"/>
      <c r="O337" s="790"/>
      <c r="P337" s="627"/>
      <c r="Q337" s="614"/>
      <c r="R337" s="744"/>
      <c r="S337" s="662"/>
      <c r="T337" s="790"/>
      <c r="U337" s="627"/>
      <c r="V337" s="614"/>
      <c r="W337" s="744"/>
      <c r="X337" s="790"/>
      <c r="Y337" s="627"/>
      <c r="Z337" s="614"/>
      <c r="AA337" s="744"/>
      <c r="AB337" s="662"/>
      <c r="AC337" s="560"/>
      <c r="AD337" s="1" t="b">
        <f t="shared" si="217"/>
        <v>1</v>
      </c>
      <c r="AE337" s="1" t="b">
        <f t="shared" si="216"/>
        <v>1</v>
      </c>
    </row>
    <row r="338" spans="1:31" ht="15.75">
      <c r="A338" s="683">
        <v>20.010000000000002</v>
      </c>
      <c r="B338" s="564" t="s">
        <v>103</v>
      </c>
      <c r="C338" s="626">
        <v>292</v>
      </c>
      <c r="D338" s="624">
        <v>8.76</v>
      </c>
      <c r="E338" s="815">
        <f>C338</f>
        <v>292</v>
      </c>
      <c r="F338" s="816">
        <f>D338</f>
        <v>8.76</v>
      </c>
      <c r="G338" s="625">
        <f t="shared" si="180"/>
        <v>1</v>
      </c>
      <c r="H338" s="625">
        <f t="shared" si="180"/>
        <v>1</v>
      </c>
      <c r="I338" s="566"/>
      <c r="J338" s="565"/>
      <c r="K338" s="623"/>
      <c r="L338" s="624"/>
      <c r="M338" s="623"/>
      <c r="N338" s="623"/>
      <c r="O338" s="790">
        <f>State!O338</f>
        <v>0.03</v>
      </c>
      <c r="P338" s="626">
        <v>300</v>
      </c>
      <c r="Q338" s="624">
        <f>O338*P338</f>
        <v>9</v>
      </c>
      <c r="R338" s="619">
        <f t="shared" ref="R338" si="225">P338</f>
        <v>300</v>
      </c>
      <c r="S338" s="662">
        <f t="shared" ref="R338:S401" si="226">Q338+L338</f>
        <v>9</v>
      </c>
      <c r="T338" s="790"/>
      <c r="U338" s="626"/>
      <c r="V338" s="624"/>
      <c r="W338" s="619"/>
      <c r="X338" s="790">
        <f>O338</f>
        <v>0.03</v>
      </c>
      <c r="Y338" s="626">
        <v>300</v>
      </c>
      <c r="Z338" s="624">
        <f>X338*Y338</f>
        <v>9</v>
      </c>
      <c r="AA338" s="619">
        <f t="shared" ref="AA338" si="227">Y338</f>
        <v>300</v>
      </c>
      <c r="AB338" s="662">
        <f t="shared" ref="AB338" si="228">Z338+U338</f>
        <v>9</v>
      </c>
      <c r="AC338" s="564"/>
      <c r="AD338" s="1" t="b">
        <f t="shared" si="217"/>
        <v>1</v>
      </c>
      <c r="AE338" s="1" t="b">
        <f t="shared" si="216"/>
        <v>1</v>
      </c>
    </row>
    <row r="339" spans="1:31" ht="15.75">
      <c r="A339" s="983"/>
      <c r="B339" s="1038" t="s">
        <v>36</v>
      </c>
      <c r="C339" s="1042">
        <f>C338</f>
        <v>292</v>
      </c>
      <c r="D339" s="1039">
        <f>D338</f>
        <v>8.76</v>
      </c>
      <c r="E339" s="1042">
        <f>E338</f>
        <v>292</v>
      </c>
      <c r="F339" s="1039">
        <f>F338</f>
        <v>8.76</v>
      </c>
      <c r="G339" s="1069">
        <f t="shared" si="180"/>
        <v>1</v>
      </c>
      <c r="H339" s="1069">
        <f t="shared" si="180"/>
        <v>1</v>
      </c>
      <c r="I339" s="1042"/>
      <c r="J339" s="1039"/>
      <c r="K339" s="1038"/>
      <c r="L339" s="1039"/>
      <c r="M339" s="1038"/>
      <c r="N339" s="1038"/>
      <c r="O339" s="1000">
        <f>State!O339</f>
        <v>0</v>
      </c>
      <c r="P339" s="1042">
        <f>P338</f>
        <v>300</v>
      </c>
      <c r="Q339" s="1039">
        <f>Q338</f>
        <v>9</v>
      </c>
      <c r="R339" s="1042">
        <f>R338</f>
        <v>300</v>
      </c>
      <c r="S339" s="1039">
        <f>S338</f>
        <v>9</v>
      </c>
      <c r="T339" s="1000"/>
      <c r="U339" s="1042"/>
      <c r="V339" s="1039"/>
      <c r="W339" s="1043"/>
      <c r="X339" s="1000">
        <f>State!X339</f>
        <v>0</v>
      </c>
      <c r="Y339" s="1042">
        <f>Y338</f>
        <v>300</v>
      </c>
      <c r="Z339" s="1039">
        <f>Z338</f>
        <v>9</v>
      </c>
      <c r="AA339" s="1042">
        <f>AA338</f>
        <v>300</v>
      </c>
      <c r="AB339" s="1039">
        <f>AB338</f>
        <v>9</v>
      </c>
      <c r="AC339" s="1038"/>
      <c r="AE339" s="1" t="b">
        <f t="shared" si="216"/>
        <v>1</v>
      </c>
    </row>
    <row r="340" spans="1:31" ht="15.75">
      <c r="A340" s="563">
        <v>21</v>
      </c>
      <c r="B340" s="560" t="s">
        <v>104</v>
      </c>
      <c r="C340" s="691"/>
      <c r="D340" s="561"/>
      <c r="E340" s="627"/>
      <c r="F340" s="614"/>
      <c r="G340" s="625"/>
      <c r="H340" s="625"/>
      <c r="I340" s="566"/>
      <c r="J340" s="565"/>
      <c r="K340" s="560"/>
      <c r="L340" s="561"/>
      <c r="M340" s="560"/>
      <c r="N340" s="560"/>
      <c r="O340" s="790"/>
      <c r="P340" s="691"/>
      <c r="Q340" s="561"/>
      <c r="R340" s="583"/>
      <c r="S340" s="523"/>
      <c r="T340" s="790"/>
      <c r="U340" s="691"/>
      <c r="V340" s="561"/>
      <c r="W340" s="583"/>
      <c r="X340" s="790"/>
      <c r="Y340" s="691"/>
      <c r="Z340" s="561"/>
      <c r="AA340" s="583"/>
      <c r="AB340" s="523"/>
      <c r="AC340" s="560"/>
      <c r="AD340" s="1" t="b">
        <f t="shared" si="217"/>
        <v>1</v>
      </c>
      <c r="AE340" s="1" t="b">
        <f t="shared" si="216"/>
        <v>1</v>
      </c>
    </row>
    <row r="341" spans="1:31" ht="15.75">
      <c r="A341" s="559">
        <v>21.01</v>
      </c>
      <c r="B341" s="564" t="s">
        <v>105</v>
      </c>
      <c r="C341" s="626">
        <v>1</v>
      </c>
      <c r="D341" s="624">
        <v>12.5</v>
      </c>
      <c r="E341" s="815">
        <f t="shared" ref="E341:E344" si="229">C341</f>
        <v>1</v>
      </c>
      <c r="F341" s="816">
        <f t="shared" ref="F341:F344" si="230">D341</f>
        <v>12.5</v>
      </c>
      <c r="G341" s="625"/>
      <c r="H341" s="625"/>
      <c r="I341" s="566"/>
      <c r="J341" s="565"/>
      <c r="K341" s="623"/>
      <c r="L341" s="624"/>
      <c r="M341" s="623"/>
      <c r="N341" s="623"/>
      <c r="O341" s="790">
        <f>State!O341</f>
        <v>7.8E-2</v>
      </c>
      <c r="P341" s="626">
        <v>1</v>
      </c>
      <c r="Q341" s="624">
        <v>12.5</v>
      </c>
      <c r="R341" s="619">
        <f t="shared" ref="R341:R344" si="231">P341</f>
        <v>1</v>
      </c>
      <c r="S341" s="662">
        <f t="shared" si="226"/>
        <v>12.5</v>
      </c>
      <c r="T341" s="790"/>
      <c r="U341" s="626"/>
      <c r="V341" s="624"/>
      <c r="W341" s="619"/>
      <c r="X341" s="790">
        <v>12.5</v>
      </c>
      <c r="Y341" s="626">
        <v>1</v>
      </c>
      <c r="Z341" s="624">
        <v>12.5</v>
      </c>
      <c r="AA341" s="619">
        <f t="shared" ref="AA341:AA344" si="232">Y341</f>
        <v>1</v>
      </c>
      <c r="AB341" s="662">
        <f t="shared" ref="AB341:AB344" si="233">Z341+U341</f>
        <v>12.5</v>
      </c>
      <c r="AC341" s="551"/>
      <c r="AD341" s="1185" t="b">
        <f t="shared" si="217"/>
        <v>1</v>
      </c>
      <c r="AE341" s="1" t="b">
        <f t="shared" si="216"/>
        <v>1</v>
      </c>
    </row>
    <row r="342" spans="1:31" ht="15.75">
      <c r="A342" s="559">
        <v>21.02</v>
      </c>
      <c r="B342" s="564" t="s">
        <v>106</v>
      </c>
      <c r="C342" s="626">
        <v>1</v>
      </c>
      <c r="D342" s="624">
        <v>12.5</v>
      </c>
      <c r="E342" s="815">
        <f t="shared" si="229"/>
        <v>1</v>
      </c>
      <c r="F342" s="816">
        <f t="shared" si="230"/>
        <v>12.5</v>
      </c>
      <c r="G342" s="625"/>
      <c r="H342" s="625"/>
      <c r="I342" s="566"/>
      <c r="J342" s="565"/>
      <c r="K342" s="623"/>
      <c r="L342" s="624"/>
      <c r="M342" s="623"/>
      <c r="N342" s="623"/>
      <c r="O342" s="790">
        <f>State!O342</f>
        <v>15</v>
      </c>
      <c r="P342" s="626">
        <v>1</v>
      </c>
      <c r="Q342" s="624">
        <v>12.5</v>
      </c>
      <c r="R342" s="619">
        <f t="shared" si="231"/>
        <v>1</v>
      </c>
      <c r="S342" s="662">
        <f t="shared" si="226"/>
        <v>12.5</v>
      </c>
      <c r="T342" s="790"/>
      <c r="U342" s="626"/>
      <c r="V342" s="624"/>
      <c r="W342" s="619"/>
      <c r="X342" s="790">
        <v>12.5</v>
      </c>
      <c r="Y342" s="626">
        <v>1</v>
      </c>
      <c r="Z342" s="624">
        <v>12.5</v>
      </c>
      <c r="AA342" s="619">
        <f t="shared" si="232"/>
        <v>1</v>
      </c>
      <c r="AB342" s="662">
        <f t="shared" si="233"/>
        <v>12.5</v>
      </c>
      <c r="AC342" s="564"/>
      <c r="AD342" s="1185" t="b">
        <f t="shared" si="217"/>
        <v>1</v>
      </c>
      <c r="AE342" s="1" t="b">
        <f t="shared" si="216"/>
        <v>1</v>
      </c>
    </row>
    <row r="343" spans="1:31" ht="15.75">
      <c r="A343" s="559">
        <f t="shared" ref="A343:A344" si="234">+A342+0.01</f>
        <v>21.03</v>
      </c>
      <c r="B343" s="564" t="s">
        <v>589</v>
      </c>
      <c r="C343" s="626">
        <v>1</v>
      </c>
      <c r="D343" s="624">
        <v>12.5</v>
      </c>
      <c r="E343" s="815">
        <f t="shared" si="229"/>
        <v>1</v>
      </c>
      <c r="F343" s="816">
        <f t="shared" si="230"/>
        <v>12.5</v>
      </c>
      <c r="G343" s="625"/>
      <c r="H343" s="625"/>
      <c r="I343" s="566"/>
      <c r="J343" s="565"/>
      <c r="K343" s="623"/>
      <c r="L343" s="624"/>
      <c r="M343" s="623"/>
      <c r="N343" s="623"/>
      <c r="O343" s="790">
        <f>State!O343</f>
        <v>15</v>
      </c>
      <c r="P343" s="626">
        <v>1</v>
      </c>
      <c r="Q343" s="624">
        <v>12.5</v>
      </c>
      <c r="R343" s="619">
        <f t="shared" si="231"/>
        <v>1</v>
      </c>
      <c r="S343" s="662">
        <f t="shared" si="226"/>
        <v>12.5</v>
      </c>
      <c r="T343" s="790"/>
      <c r="U343" s="626"/>
      <c r="V343" s="624"/>
      <c r="W343" s="619"/>
      <c r="X343" s="790">
        <v>12.5</v>
      </c>
      <c r="Y343" s="626">
        <v>1</v>
      </c>
      <c r="Z343" s="624">
        <v>12.5</v>
      </c>
      <c r="AA343" s="619">
        <f t="shared" si="232"/>
        <v>1</v>
      </c>
      <c r="AB343" s="662">
        <f t="shared" si="233"/>
        <v>12.5</v>
      </c>
      <c r="AC343" s="564"/>
      <c r="AD343" s="1185" t="b">
        <f t="shared" si="217"/>
        <v>1</v>
      </c>
      <c r="AE343" s="1" t="b">
        <f t="shared" si="216"/>
        <v>1</v>
      </c>
    </row>
    <row r="344" spans="1:31" ht="15.75">
      <c r="A344" s="559">
        <f t="shared" si="234"/>
        <v>21.040000000000003</v>
      </c>
      <c r="B344" s="564" t="s">
        <v>107</v>
      </c>
      <c r="C344" s="626">
        <v>1</v>
      </c>
      <c r="D344" s="624">
        <v>12.5</v>
      </c>
      <c r="E344" s="815">
        <f t="shared" si="229"/>
        <v>1</v>
      </c>
      <c r="F344" s="816">
        <f t="shared" si="230"/>
        <v>12.5</v>
      </c>
      <c r="G344" s="625"/>
      <c r="H344" s="625"/>
      <c r="I344" s="566"/>
      <c r="J344" s="565"/>
      <c r="K344" s="623"/>
      <c r="L344" s="624"/>
      <c r="M344" s="623"/>
      <c r="N344" s="623"/>
      <c r="O344" s="790">
        <f>State!O344</f>
        <v>15</v>
      </c>
      <c r="P344" s="626">
        <v>1</v>
      </c>
      <c r="Q344" s="624">
        <v>12.5</v>
      </c>
      <c r="R344" s="619">
        <f t="shared" si="231"/>
        <v>1</v>
      </c>
      <c r="S344" s="662">
        <f t="shared" si="226"/>
        <v>12.5</v>
      </c>
      <c r="T344" s="790"/>
      <c r="U344" s="626"/>
      <c r="V344" s="624"/>
      <c r="W344" s="619"/>
      <c r="X344" s="790">
        <v>12.5</v>
      </c>
      <c r="Y344" s="626">
        <v>1</v>
      </c>
      <c r="Z344" s="624">
        <v>12.5</v>
      </c>
      <c r="AA344" s="619">
        <f t="shared" si="232"/>
        <v>1</v>
      </c>
      <c r="AB344" s="662">
        <f t="shared" si="233"/>
        <v>12.5</v>
      </c>
      <c r="AC344" s="564"/>
      <c r="AD344" s="1185" t="b">
        <f t="shared" si="217"/>
        <v>1</v>
      </c>
      <c r="AE344" s="1" t="b">
        <f t="shared" si="216"/>
        <v>1</v>
      </c>
    </row>
    <row r="345" spans="1:31" s="226" customFormat="1" ht="15.75">
      <c r="A345" s="1022"/>
      <c r="B345" s="1038" t="s">
        <v>36</v>
      </c>
      <c r="C345" s="1042">
        <v>1</v>
      </c>
      <c r="D345" s="1039">
        <f>SUM(D341:D344)</f>
        <v>50</v>
      </c>
      <c r="E345" s="1042">
        <v>1</v>
      </c>
      <c r="F345" s="1039">
        <f>SUM(F341:F344)</f>
        <v>50</v>
      </c>
      <c r="G345" s="1069"/>
      <c r="H345" s="1069"/>
      <c r="I345" s="1042"/>
      <c r="J345" s="1039"/>
      <c r="K345" s="1038"/>
      <c r="L345" s="1039"/>
      <c r="M345" s="1038"/>
      <c r="N345" s="1038"/>
      <c r="O345" s="1070">
        <f>State!O345</f>
        <v>0</v>
      </c>
      <c r="P345" s="1042">
        <f>SUM(P341:P344)</f>
        <v>4</v>
      </c>
      <c r="Q345" s="1039">
        <f>SUM(Q341:Q344)</f>
        <v>50</v>
      </c>
      <c r="R345" s="1076">
        <f>SUM(R341:R344)</f>
        <v>4</v>
      </c>
      <c r="S345" s="1039">
        <f>SUM(S341:S344)</f>
        <v>50</v>
      </c>
      <c r="T345" s="1070"/>
      <c r="U345" s="1042"/>
      <c r="V345" s="1039"/>
      <c r="W345" s="1076"/>
      <c r="X345" s="1070">
        <f>State!X345</f>
        <v>0</v>
      </c>
      <c r="Y345" s="1042">
        <f>SUM(Y341:Y344)</f>
        <v>4</v>
      </c>
      <c r="Z345" s="1039">
        <f>SUM(Z341:Z344)</f>
        <v>50</v>
      </c>
      <c r="AA345" s="1076">
        <f>SUM(AA341:AA344)</f>
        <v>4</v>
      </c>
      <c r="AB345" s="1039">
        <f>SUM(AB341:AB344)</f>
        <v>50</v>
      </c>
      <c r="AC345" s="1038"/>
      <c r="AD345" s="1"/>
      <c r="AE345" s="1" t="b">
        <f t="shared" si="216"/>
        <v>1</v>
      </c>
    </row>
    <row r="346" spans="1:31" ht="15.75">
      <c r="A346" s="563">
        <v>22</v>
      </c>
      <c r="B346" s="560" t="s">
        <v>108</v>
      </c>
      <c r="C346" s="691"/>
      <c r="D346" s="561"/>
      <c r="E346" s="627"/>
      <c r="F346" s="614"/>
      <c r="G346" s="625"/>
      <c r="H346" s="625"/>
      <c r="I346" s="566"/>
      <c r="J346" s="565"/>
      <c r="K346" s="560"/>
      <c r="L346" s="561"/>
      <c r="M346" s="560"/>
      <c r="N346" s="560"/>
      <c r="O346" s="790"/>
      <c r="P346" s="691"/>
      <c r="Q346" s="561"/>
      <c r="R346" s="583"/>
      <c r="S346" s="523"/>
      <c r="T346" s="790"/>
      <c r="U346" s="691"/>
      <c r="V346" s="561"/>
      <c r="W346" s="583"/>
      <c r="X346" s="790"/>
      <c r="Y346" s="691"/>
      <c r="Z346" s="561"/>
      <c r="AA346" s="583"/>
      <c r="AB346" s="523"/>
      <c r="AC346" s="560"/>
      <c r="AD346" s="1" t="b">
        <f t="shared" si="217"/>
        <v>1</v>
      </c>
      <c r="AE346" s="1" t="b">
        <f t="shared" si="216"/>
        <v>1</v>
      </c>
    </row>
    <row r="347" spans="1:31" ht="15.75">
      <c r="A347" s="559">
        <v>22.01</v>
      </c>
      <c r="B347" s="564" t="s">
        <v>109</v>
      </c>
      <c r="C347" s="626">
        <v>0</v>
      </c>
      <c r="D347" s="624">
        <v>0</v>
      </c>
      <c r="E347" s="626">
        <v>0</v>
      </c>
      <c r="F347" s="624">
        <v>0</v>
      </c>
      <c r="G347" s="625"/>
      <c r="H347" s="625"/>
      <c r="I347" s="566"/>
      <c r="J347" s="565"/>
      <c r="K347" s="623"/>
      <c r="L347" s="624"/>
      <c r="M347" s="623"/>
      <c r="N347" s="623"/>
      <c r="O347" s="790">
        <f>State!O347</f>
        <v>0</v>
      </c>
      <c r="P347" s="626"/>
      <c r="Q347" s="624"/>
      <c r="R347" s="619">
        <f t="shared" ref="R347:R348" si="235">P347</f>
        <v>0</v>
      </c>
      <c r="S347" s="662">
        <f t="shared" si="226"/>
        <v>0</v>
      </c>
      <c r="T347" s="790"/>
      <c r="U347" s="626"/>
      <c r="V347" s="624"/>
      <c r="W347" s="619"/>
      <c r="X347" s="790">
        <f>State!X347</f>
        <v>0</v>
      </c>
      <c r="Y347" s="626"/>
      <c r="Z347" s="624"/>
      <c r="AA347" s="619">
        <f t="shared" ref="AA347:AA348" si="236">Y347</f>
        <v>0</v>
      </c>
      <c r="AB347" s="662">
        <f t="shared" ref="AB347:AB348" si="237">Z347+U347</f>
        <v>0</v>
      </c>
      <c r="AC347" s="564"/>
      <c r="AD347" s="1" t="b">
        <f t="shared" si="217"/>
        <v>1</v>
      </c>
      <c r="AE347" s="1" t="b">
        <f t="shared" si="216"/>
        <v>1</v>
      </c>
    </row>
    <row r="348" spans="1:31" ht="15.75">
      <c r="A348" s="559">
        <v>22.02</v>
      </c>
      <c r="B348" s="564" t="s">
        <v>110</v>
      </c>
      <c r="C348" s="626">
        <v>1362</v>
      </c>
      <c r="D348" s="624">
        <v>4.0860000000000003</v>
      </c>
      <c r="E348" s="815">
        <f t="shared" ref="E348" si="238">C348</f>
        <v>1362</v>
      </c>
      <c r="F348" s="816">
        <f t="shared" ref="F348" si="239">D348</f>
        <v>4.0860000000000003</v>
      </c>
      <c r="G348" s="625">
        <f t="shared" si="180"/>
        <v>1</v>
      </c>
      <c r="H348" s="625">
        <f t="shared" si="180"/>
        <v>1</v>
      </c>
      <c r="I348" s="566"/>
      <c r="J348" s="565"/>
      <c r="K348" s="623"/>
      <c r="L348" s="624"/>
      <c r="M348" s="623"/>
      <c r="N348" s="623"/>
      <c r="O348" s="790">
        <f>State!O348</f>
        <v>3.0000000000000001E-3</v>
      </c>
      <c r="P348" s="626">
        <v>1362</v>
      </c>
      <c r="Q348" s="624">
        <f>P348*O348</f>
        <v>4.0860000000000003</v>
      </c>
      <c r="R348" s="619">
        <f t="shared" si="235"/>
        <v>1362</v>
      </c>
      <c r="S348" s="662">
        <f t="shared" si="226"/>
        <v>4.0860000000000003</v>
      </c>
      <c r="T348" s="790"/>
      <c r="U348" s="626"/>
      <c r="V348" s="624"/>
      <c r="W348" s="619"/>
      <c r="X348" s="790">
        <f>O348</f>
        <v>3.0000000000000001E-3</v>
      </c>
      <c r="Y348" s="626">
        <v>1362</v>
      </c>
      <c r="Z348" s="624">
        <f>Y348*X348</f>
        <v>4.0860000000000003</v>
      </c>
      <c r="AA348" s="619">
        <f t="shared" si="236"/>
        <v>1362</v>
      </c>
      <c r="AB348" s="662">
        <f t="shared" si="237"/>
        <v>4.0860000000000003</v>
      </c>
      <c r="AC348" s="564"/>
      <c r="AD348" s="1" t="b">
        <f t="shared" si="217"/>
        <v>1</v>
      </c>
      <c r="AE348" s="1" t="b">
        <f t="shared" si="216"/>
        <v>1</v>
      </c>
    </row>
    <row r="349" spans="1:31" ht="15.75">
      <c r="A349" s="983"/>
      <c r="B349" s="1019" t="s">
        <v>16</v>
      </c>
      <c r="C349" s="1033">
        <f>SUM(C347:C348)</f>
        <v>1362</v>
      </c>
      <c r="D349" s="1020">
        <f>SUM(D347:D348)</f>
        <v>4.0860000000000003</v>
      </c>
      <c r="E349" s="1033">
        <f>SUM(E347:E348)</f>
        <v>1362</v>
      </c>
      <c r="F349" s="1020">
        <f>SUM(F347:F348)</f>
        <v>4.0860000000000003</v>
      </c>
      <c r="G349" s="1103">
        <f t="shared" si="180"/>
        <v>1</v>
      </c>
      <c r="H349" s="1103">
        <f t="shared" si="180"/>
        <v>1</v>
      </c>
      <c r="I349" s="1033"/>
      <c r="J349" s="1020"/>
      <c r="K349" s="1019"/>
      <c r="L349" s="1020"/>
      <c r="M349" s="1019"/>
      <c r="N349" s="1019"/>
      <c r="O349" s="1000">
        <f>State!O349</f>
        <v>0</v>
      </c>
      <c r="P349" s="1033">
        <f>SUM(P347:P348)</f>
        <v>1362</v>
      </c>
      <c r="Q349" s="1020">
        <f>SUM(Q347:Q348)</f>
        <v>4.0860000000000003</v>
      </c>
      <c r="R349" s="1033">
        <f>SUM(R347:R348)</f>
        <v>1362</v>
      </c>
      <c r="S349" s="1020">
        <f>SUM(S347:S348)</f>
        <v>4.0860000000000003</v>
      </c>
      <c r="T349" s="1000"/>
      <c r="U349" s="1033"/>
      <c r="V349" s="1020"/>
      <c r="W349" s="1043"/>
      <c r="X349" s="1000">
        <f>State!X349</f>
        <v>0</v>
      </c>
      <c r="Y349" s="1033">
        <f>SUM(Y347:Y348)</f>
        <v>1362</v>
      </c>
      <c r="Z349" s="1020">
        <f>SUM(Z347:Z348)</f>
        <v>4.0860000000000003</v>
      </c>
      <c r="AA349" s="1033">
        <f>SUM(AA347:AA348)</f>
        <v>1362</v>
      </c>
      <c r="AB349" s="1020">
        <f>SUM(AB347:AB348)</f>
        <v>4.0860000000000003</v>
      </c>
      <c r="AC349" s="1019"/>
      <c r="AE349" s="1" t="b">
        <f t="shared" si="216"/>
        <v>1</v>
      </c>
    </row>
    <row r="350" spans="1:31" ht="15.75">
      <c r="A350" s="554" t="s">
        <v>100</v>
      </c>
      <c r="B350" s="560" t="s">
        <v>111</v>
      </c>
      <c r="C350" s="691"/>
      <c r="D350" s="561"/>
      <c r="E350" s="627"/>
      <c r="F350" s="614"/>
      <c r="G350" s="625"/>
      <c r="H350" s="625"/>
      <c r="I350" s="566"/>
      <c r="J350" s="565"/>
      <c r="K350" s="560"/>
      <c r="L350" s="561"/>
      <c r="M350" s="560"/>
      <c r="N350" s="560"/>
      <c r="O350" s="790"/>
      <c r="P350" s="691"/>
      <c r="Q350" s="561"/>
      <c r="R350" s="583"/>
      <c r="S350" s="523"/>
      <c r="T350" s="790"/>
      <c r="U350" s="691"/>
      <c r="V350" s="561"/>
      <c r="W350" s="583"/>
      <c r="X350" s="790"/>
      <c r="Y350" s="691"/>
      <c r="Z350" s="561"/>
      <c r="AA350" s="583"/>
      <c r="AB350" s="523"/>
      <c r="AC350" s="560"/>
      <c r="AD350" s="1" t="b">
        <f t="shared" si="217"/>
        <v>1</v>
      </c>
      <c r="AE350" s="1" t="b">
        <f t="shared" si="216"/>
        <v>1</v>
      </c>
    </row>
    <row r="351" spans="1:31" ht="15.75">
      <c r="A351" s="563">
        <v>23</v>
      </c>
      <c r="B351" s="560" t="s">
        <v>112</v>
      </c>
      <c r="C351" s="627"/>
      <c r="D351" s="614"/>
      <c r="E351" s="627"/>
      <c r="F351" s="614"/>
      <c r="G351" s="625"/>
      <c r="H351" s="625"/>
      <c r="I351" s="566"/>
      <c r="J351" s="565"/>
      <c r="K351" s="613"/>
      <c r="L351" s="614"/>
      <c r="M351" s="613"/>
      <c r="N351" s="613"/>
      <c r="O351" s="790"/>
      <c r="P351" s="627"/>
      <c r="Q351" s="614"/>
      <c r="R351" s="744"/>
      <c r="S351" s="662"/>
      <c r="T351" s="790"/>
      <c r="U351" s="627"/>
      <c r="V351" s="614"/>
      <c r="W351" s="744"/>
      <c r="X351" s="790"/>
      <c r="Y351" s="627"/>
      <c r="Z351" s="614"/>
      <c r="AA351" s="744"/>
      <c r="AB351" s="662"/>
      <c r="AC351" s="560"/>
      <c r="AD351" s="1" t="b">
        <f t="shared" si="217"/>
        <v>1</v>
      </c>
      <c r="AE351" s="1" t="b">
        <f t="shared" si="216"/>
        <v>1</v>
      </c>
    </row>
    <row r="352" spans="1:31" ht="15.75">
      <c r="A352" s="559">
        <v>23.01</v>
      </c>
      <c r="B352" s="564" t="s">
        <v>113</v>
      </c>
      <c r="C352" s="626">
        <v>0</v>
      </c>
      <c r="D352" s="624">
        <v>17.335000000000001</v>
      </c>
      <c r="E352" s="626">
        <v>0</v>
      </c>
      <c r="F352" s="624">
        <v>17.335000000000001</v>
      </c>
      <c r="G352" s="625"/>
      <c r="H352" s="625">
        <f t="shared" ref="H352" si="240">D352/F352</f>
        <v>1</v>
      </c>
      <c r="I352" s="566"/>
      <c r="J352" s="565"/>
      <c r="K352" s="626"/>
      <c r="L352" s="624"/>
      <c r="M352" s="623"/>
      <c r="N352" s="623"/>
      <c r="O352" s="790">
        <f>State!O352</f>
        <v>61.9</v>
      </c>
      <c r="P352" s="626"/>
      <c r="Q352" s="624"/>
      <c r="R352" s="619"/>
      <c r="S352" s="662"/>
      <c r="T352" s="790"/>
      <c r="U352" s="626"/>
      <c r="V352" s="624"/>
      <c r="W352" s="619"/>
      <c r="X352" s="790">
        <f>State!X352</f>
        <v>61.9</v>
      </c>
      <c r="Y352" s="626"/>
      <c r="Z352" s="624"/>
      <c r="AA352" s="619"/>
      <c r="AB352" s="662"/>
      <c r="AC352" s="564"/>
      <c r="AD352" s="1" t="b">
        <f t="shared" si="217"/>
        <v>1</v>
      </c>
      <c r="AE352" s="1" t="b">
        <f t="shared" si="216"/>
        <v>1</v>
      </c>
    </row>
    <row r="353" spans="1:31" ht="15.75">
      <c r="A353" s="559">
        <f>+A352+0.01</f>
        <v>23.020000000000003</v>
      </c>
      <c r="B353" s="564" t="s">
        <v>114</v>
      </c>
      <c r="C353" s="626">
        <v>0</v>
      </c>
      <c r="D353" s="624">
        <v>0</v>
      </c>
      <c r="E353" s="626">
        <v>0</v>
      </c>
      <c r="F353" s="624">
        <v>0</v>
      </c>
      <c r="G353" s="625"/>
      <c r="H353" s="625"/>
      <c r="I353" s="566"/>
      <c r="J353" s="565"/>
      <c r="K353" s="626"/>
      <c r="L353" s="624"/>
      <c r="M353" s="623"/>
      <c r="N353" s="623"/>
      <c r="O353" s="790">
        <f>State!O353</f>
        <v>0</v>
      </c>
      <c r="P353" s="626"/>
      <c r="Q353" s="624"/>
      <c r="R353" s="619"/>
      <c r="S353" s="662"/>
      <c r="T353" s="790"/>
      <c r="U353" s="626"/>
      <c r="V353" s="624"/>
      <c r="W353" s="619"/>
      <c r="X353" s="790">
        <f>State!X353</f>
        <v>0</v>
      </c>
      <c r="Y353" s="626"/>
      <c r="Z353" s="624"/>
      <c r="AA353" s="619"/>
      <c r="AB353" s="662"/>
      <c r="AC353" s="564"/>
      <c r="AD353" s="1" t="b">
        <f t="shared" si="217"/>
        <v>1</v>
      </c>
      <c r="AE353" s="1" t="b">
        <f t="shared" si="216"/>
        <v>1</v>
      </c>
    </row>
    <row r="354" spans="1:31" ht="15.75">
      <c r="A354" s="559">
        <f t="shared" ref="A354:A374" si="241">+A353+0.01</f>
        <v>23.030000000000005</v>
      </c>
      <c r="B354" s="564" t="s">
        <v>115</v>
      </c>
      <c r="C354" s="626">
        <v>0</v>
      </c>
      <c r="D354" s="624">
        <v>0</v>
      </c>
      <c r="E354" s="626">
        <v>0</v>
      </c>
      <c r="F354" s="624">
        <v>0</v>
      </c>
      <c r="G354" s="625"/>
      <c r="H354" s="625"/>
      <c r="I354" s="566"/>
      <c r="J354" s="565"/>
      <c r="K354" s="626"/>
      <c r="L354" s="624"/>
      <c r="M354" s="623"/>
      <c r="N354" s="623"/>
      <c r="O354" s="790">
        <f>State!O354</f>
        <v>0</v>
      </c>
      <c r="P354" s="626"/>
      <c r="Q354" s="624"/>
      <c r="R354" s="619"/>
      <c r="S354" s="662"/>
      <c r="T354" s="790"/>
      <c r="U354" s="626"/>
      <c r="V354" s="624"/>
      <c r="W354" s="619"/>
      <c r="X354" s="790">
        <f>State!X354</f>
        <v>0</v>
      </c>
      <c r="Y354" s="626"/>
      <c r="Z354" s="624"/>
      <c r="AA354" s="619"/>
      <c r="AB354" s="662"/>
      <c r="AC354" s="564"/>
      <c r="AD354" s="1" t="b">
        <f t="shared" si="217"/>
        <v>1</v>
      </c>
      <c r="AE354" s="1" t="b">
        <f t="shared" si="216"/>
        <v>1</v>
      </c>
    </row>
    <row r="355" spans="1:31" ht="15.75">
      <c r="A355" s="559">
        <f t="shared" si="241"/>
        <v>23.040000000000006</v>
      </c>
      <c r="B355" s="564" t="s">
        <v>116</v>
      </c>
      <c r="C355" s="626">
        <v>0</v>
      </c>
      <c r="D355" s="624">
        <v>0</v>
      </c>
      <c r="E355" s="626">
        <v>0</v>
      </c>
      <c r="F355" s="624">
        <v>0</v>
      </c>
      <c r="G355" s="625"/>
      <c r="H355" s="625"/>
      <c r="I355" s="566"/>
      <c r="J355" s="565"/>
      <c r="K355" s="626"/>
      <c r="L355" s="624"/>
      <c r="M355" s="623"/>
      <c r="N355" s="623"/>
      <c r="O355" s="790">
        <f>State!O355</f>
        <v>0</v>
      </c>
      <c r="P355" s="626"/>
      <c r="Q355" s="624"/>
      <c r="R355" s="619"/>
      <c r="S355" s="662"/>
      <c r="T355" s="790"/>
      <c r="U355" s="626"/>
      <c r="V355" s="624"/>
      <c r="W355" s="619"/>
      <c r="X355" s="790">
        <f>State!X355</f>
        <v>0</v>
      </c>
      <c r="Y355" s="626"/>
      <c r="Z355" s="624"/>
      <c r="AA355" s="619"/>
      <c r="AB355" s="662"/>
      <c r="AC355" s="564"/>
      <c r="AD355" s="1" t="b">
        <f t="shared" si="217"/>
        <v>1</v>
      </c>
      <c r="AE355" s="1" t="b">
        <f t="shared" si="216"/>
        <v>1</v>
      </c>
    </row>
    <row r="356" spans="1:31" ht="15.75">
      <c r="A356" s="559">
        <f t="shared" si="241"/>
        <v>23.050000000000008</v>
      </c>
      <c r="B356" s="564" t="s">
        <v>117</v>
      </c>
      <c r="C356" s="626">
        <v>0</v>
      </c>
      <c r="D356" s="624">
        <v>0</v>
      </c>
      <c r="E356" s="626">
        <v>0</v>
      </c>
      <c r="F356" s="624">
        <v>0</v>
      </c>
      <c r="G356" s="625"/>
      <c r="H356" s="625"/>
      <c r="I356" s="566"/>
      <c r="J356" s="565"/>
      <c r="K356" s="626"/>
      <c r="L356" s="624"/>
      <c r="M356" s="623"/>
      <c r="N356" s="623"/>
      <c r="O356" s="790">
        <f>State!O356</f>
        <v>0</v>
      </c>
      <c r="P356" s="626"/>
      <c r="Q356" s="624"/>
      <c r="R356" s="619"/>
      <c r="S356" s="662"/>
      <c r="T356" s="790"/>
      <c r="U356" s="626"/>
      <c r="V356" s="624"/>
      <c r="W356" s="619"/>
      <c r="X356" s="790">
        <f>State!X356</f>
        <v>0</v>
      </c>
      <c r="Y356" s="626"/>
      <c r="Z356" s="624"/>
      <c r="AA356" s="619"/>
      <c r="AB356" s="662"/>
      <c r="AC356" s="564"/>
      <c r="AD356" s="1" t="b">
        <f t="shared" si="217"/>
        <v>1</v>
      </c>
      <c r="AE356" s="1" t="b">
        <f t="shared" si="216"/>
        <v>1</v>
      </c>
    </row>
    <row r="357" spans="1:31" ht="15.75">
      <c r="A357" s="559">
        <f t="shared" si="241"/>
        <v>23.060000000000009</v>
      </c>
      <c r="B357" s="564" t="s">
        <v>118</v>
      </c>
      <c r="C357" s="626">
        <v>1</v>
      </c>
      <c r="D357" s="624">
        <v>8.84</v>
      </c>
      <c r="E357" s="626">
        <v>1</v>
      </c>
      <c r="F357" s="624">
        <v>8.84</v>
      </c>
      <c r="G357" s="625"/>
      <c r="H357" s="625">
        <f t="shared" ref="H357" si="242">D357/F357</f>
        <v>1</v>
      </c>
      <c r="I357" s="566"/>
      <c r="J357" s="565"/>
      <c r="K357" s="626"/>
      <c r="L357" s="624"/>
      <c r="M357" s="623"/>
      <c r="N357" s="623"/>
      <c r="O357" s="790">
        <f>State!O357</f>
        <v>8.84</v>
      </c>
      <c r="P357" s="626"/>
      <c r="Q357" s="624"/>
      <c r="R357" s="619"/>
      <c r="S357" s="662"/>
      <c r="T357" s="790"/>
      <c r="U357" s="626"/>
      <c r="V357" s="624"/>
      <c r="W357" s="619"/>
      <c r="X357" s="790">
        <f>State!X357</f>
        <v>8.84</v>
      </c>
      <c r="Y357" s="626"/>
      <c r="Z357" s="624"/>
      <c r="AA357" s="619"/>
      <c r="AB357" s="662"/>
      <c r="AC357" s="564"/>
      <c r="AD357" s="1" t="b">
        <f t="shared" si="217"/>
        <v>1</v>
      </c>
      <c r="AE357" s="1" t="b">
        <f t="shared" si="216"/>
        <v>1</v>
      </c>
    </row>
    <row r="358" spans="1:31" ht="15.75">
      <c r="A358" s="559">
        <f t="shared" si="241"/>
        <v>23.070000000000011</v>
      </c>
      <c r="B358" s="564" t="s">
        <v>119</v>
      </c>
      <c r="C358" s="626">
        <v>0</v>
      </c>
      <c r="D358" s="624">
        <v>0</v>
      </c>
      <c r="E358" s="626">
        <v>0</v>
      </c>
      <c r="F358" s="624">
        <v>0</v>
      </c>
      <c r="G358" s="625"/>
      <c r="H358" s="625"/>
      <c r="I358" s="566"/>
      <c r="J358" s="565"/>
      <c r="K358" s="626"/>
      <c r="L358" s="624"/>
      <c r="M358" s="623"/>
      <c r="N358" s="623"/>
      <c r="O358" s="790">
        <f>State!O358</f>
        <v>0</v>
      </c>
      <c r="P358" s="626"/>
      <c r="Q358" s="624"/>
      <c r="R358" s="619"/>
      <c r="S358" s="662"/>
      <c r="T358" s="790"/>
      <c r="U358" s="626"/>
      <c r="V358" s="624"/>
      <c r="W358" s="619"/>
      <c r="X358" s="790">
        <f>State!X358</f>
        <v>0</v>
      </c>
      <c r="Y358" s="626"/>
      <c r="Z358" s="624"/>
      <c r="AA358" s="619"/>
      <c r="AB358" s="662"/>
      <c r="AC358" s="564"/>
      <c r="AD358" s="1" t="b">
        <f t="shared" si="217"/>
        <v>1</v>
      </c>
      <c r="AE358" s="1" t="b">
        <f t="shared" si="216"/>
        <v>1</v>
      </c>
    </row>
    <row r="359" spans="1:31" ht="15.75">
      <c r="A359" s="559">
        <f t="shared" si="241"/>
        <v>23.080000000000013</v>
      </c>
      <c r="B359" s="564" t="s">
        <v>120</v>
      </c>
      <c r="C359" s="626">
        <v>0</v>
      </c>
      <c r="D359" s="624">
        <v>0</v>
      </c>
      <c r="E359" s="626">
        <v>0</v>
      </c>
      <c r="F359" s="624">
        <v>0</v>
      </c>
      <c r="G359" s="625"/>
      <c r="H359" s="625"/>
      <c r="I359" s="566"/>
      <c r="J359" s="565"/>
      <c r="K359" s="626"/>
      <c r="L359" s="624"/>
      <c r="M359" s="623"/>
      <c r="N359" s="623"/>
      <c r="O359" s="790">
        <f>State!O359</f>
        <v>8.84</v>
      </c>
      <c r="P359" s="626"/>
      <c r="Q359" s="624"/>
      <c r="R359" s="619"/>
      <c r="S359" s="662"/>
      <c r="T359" s="790"/>
      <c r="U359" s="626"/>
      <c r="V359" s="624"/>
      <c r="W359" s="619"/>
      <c r="X359" s="790">
        <f>State!X359</f>
        <v>8.84</v>
      </c>
      <c r="Y359" s="626"/>
      <c r="Z359" s="624"/>
      <c r="AA359" s="619"/>
      <c r="AB359" s="662"/>
      <c r="AC359" s="564"/>
      <c r="AD359" s="1" t="b">
        <f t="shared" si="217"/>
        <v>1</v>
      </c>
      <c r="AE359" s="1" t="b">
        <f t="shared" si="216"/>
        <v>1</v>
      </c>
    </row>
    <row r="360" spans="1:31" ht="15.75">
      <c r="A360" s="559">
        <v>23.09</v>
      </c>
      <c r="B360" s="564" t="s">
        <v>300</v>
      </c>
      <c r="C360" s="626">
        <v>0</v>
      </c>
      <c r="D360" s="624">
        <v>0</v>
      </c>
      <c r="E360" s="626">
        <v>0</v>
      </c>
      <c r="F360" s="624">
        <v>0</v>
      </c>
      <c r="G360" s="625"/>
      <c r="H360" s="625"/>
      <c r="I360" s="566"/>
      <c r="J360" s="565"/>
      <c r="K360" s="626"/>
      <c r="L360" s="624"/>
      <c r="M360" s="623"/>
      <c r="N360" s="623"/>
      <c r="O360" s="790">
        <f>State!O360</f>
        <v>0</v>
      </c>
      <c r="P360" s="626"/>
      <c r="Q360" s="624"/>
      <c r="R360" s="619"/>
      <c r="S360" s="662"/>
      <c r="T360" s="790"/>
      <c r="U360" s="626"/>
      <c r="V360" s="624"/>
      <c r="W360" s="619"/>
      <c r="X360" s="790">
        <f>State!X360</f>
        <v>0</v>
      </c>
      <c r="Y360" s="626"/>
      <c r="Z360" s="624"/>
      <c r="AA360" s="619"/>
      <c r="AB360" s="662"/>
      <c r="AC360" s="564"/>
      <c r="AD360" s="1" t="b">
        <f t="shared" si="217"/>
        <v>1</v>
      </c>
      <c r="AE360" s="1" t="b">
        <f t="shared" si="216"/>
        <v>1</v>
      </c>
    </row>
    <row r="361" spans="1:31" ht="15.75">
      <c r="A361" s="559">
        <f>+A360+0.01</f>
        <v>23.1</v>
      </c>
      <c r="B361" s="564" t="s">
        <v>347</v>
      </c>
      <c r="C361" s="626">
        <v>0</v>
      </c>
      <c r="D361" s="624">
        <v>40</v>
      </c>
      <c r="E361" s="626">
        <v>0</v>
      </c>
      <c r="F361" s="624">
        <v>20</v>
      </c>
      <c r="G361" s="625"/>
      <c r="H361" s="645">
        <f>F361/D361</f>
        <v>0.5</v>
      </c>
      <c r="I361" s="566"/>
      <c r="J361" s="565"/>
      <c r="K361" s="626"/>
      <c r="L361" s="624">
        <f>D361-F361</f>
        <v>20</v>
      </c>
      <c r="M361" s="623"/>
      <c r="N361" s="623"/>
      <c r="O361" s="790">
        <f>State!O361</f>
        <v>3</v>
      </c>
      <c r="P361" s="626"/>
      <c r="Q361" s="624"/>
      <c r="R361" s="619"/>
      <c r="S361" s="662">
        <f>L361+Q361</f>
        <v>20</v>
      </c>
      <c r="T361" s="790"/>
      <c r="U361" s="624">
        <v>20</v>
      </c>
      <c r="V361" s="624"/>
      <c r="W361" s="619"/>
      <c r="X361" s="790">
        <f t="shared" ref="X361:X363" si="243">O361</f>
        <v>3</v>
      </c>
      <c r="Y361" s="626"/>
      <c r="Z361" s="624"/>
      <c r="AA361" s="619"/>
      <c r="AB361" s="662">
        <f>U361+Z361</f>
        <v>20</v>
      </c>
      <c r="AC361" s="564"/>
      <c r="AD361" s="1" t="b">
        <f t="shared" si="217"/>
        <v>1</v>
      </c>
      <c r="AE361" s="1" t="b">
        <f t="shared" si="216"/>
        <v>1</v>
      </c>
    </row>
    <row r="362" spans="1:31" ht="15.75">
      <c r="A362" s="559">
        <f t="shared" si="241"/>
        <v>23.110000000000003</v>
      </c>
      <c r="B362" s="564" t="s">
        <v>348</v>
      </c>
      <c r="C362" s="626">
        <v>0</v>
      </c>
      <c r="D362" s="624">
        <v>15</v>
      </c>
      <c r="E362" s="626">
        <v>0</v>
      </c>
      <c r="F362" s="624">
        <v>5</v>
      </c>
      <c r="G362" s="625"/>
      <c r="H362" s="645">
        <f t="shared" ref="H362:H374" si="244">F362/D362</f>
        <v>0.33333333333333331</v>
      </c>
      <c r="I362" s="566"/>
      <c r="J362" s="565"/>
      <c r="K362" s="626"/>
      <c r="L362" s="624">
        <f t="shared" ref="L362:L363" si="245">D362-F362</f>
        <v>10</v>
      </c>
      <c r="M362" s="623"/>
      <c r="N362" s="623"/>
      <c r="O362" s="790">
        <f>State!O362</f>
        <v>3</v>
      </c>
      <c r="P362" s="626"/>
      <c r="Q362" s="624"/>
      <c r="R362" s="619"/>
      <c r="S362" s="662">
        <f t="shared" ref="S362:S364" si="246">L362+Q362</f>
        <v>10</v>
      </c>
      <c r="T362" s="790"/>
      <c r="U362" s="624">
        <v>10</v>
      </c>
      <c r="V362" s="624"/>
      <c r="W362" s="619"/>
      <c r="X362" s="790">
        <f t="shared" si="243"/>
        <v>3</v>
      </c>
      <c r="Y362" s="626"/>
      <c r="Z362" s="624"/>
      <c r="AA362" s="619"/>
      <c r="AB362" s="662">
        <f t="shared" ref="AB362:AB364" si="247">U362+Z362</f>
        <v>10</v>
      </c>
      <c r="AC362" s="564"/>
      <c r="AD362" s="1" t="b">
        <f t="shared" si="217"/>
        <v>1</v>
      </c>
      <c r="AE362" s="1" t="b">
        <f t="shared" si="216"/>
        <v>1</v>
      </c>
    </row>
    <row r="363" spans="1:31" ht="15.75">
      <c r="A363" s="559">
        <f t="shared" si="241"/>
        <v>23.120000000000005</v>
      </c>
      <c r="B363" s="564" t="s">
        <v>272</v>
      </c>
      <c r="C363" s="626">
        <v>0</v>
      </c>
      <c r="D363" s="624">
        <v>22.5</v>
      </c>
      <c r="E363" s="626">
        <v>0</v>
      </c>
      <c r="F363" s="624">
        <v>15</v>
      </c>
      <c r="G363" s="625"/>
      <c r="H363" s="645">
        <f t="shared" si="244"/>
        <v>0.66666666666666663</v>
      </c>
      <c r="I363" s="566"/>
      <c r="J363" s="565"/>
      <c r="K363" s="626"/>
      <c r="L363" s="624">
        <f t="shared" si="245"/>
        <v>7.5</v>
      </c>
      <c r="M363" s="623"/>
      <c r="N363" s="623"/>
      <c r="O363" s="790">
        <f>State!O363</f>
        <v>1.5</v>
      </c>
      <c r="P363" s="626"/>
      <c r="Q363" s="624"/>
      <c r="R363" s="619"/>
      <c r="S363" s="662">
        <f t="shared" si="246"/>
        <v>7.5</v>
      </c>
      <c r="T363" s="790"/>
      <c r="U363" s="624">
        <v>7.5</v>
      </c>
      <c r="V363" s="624"/>
      <c r="W363" s="619"/>
      <c r="X363" s="790">
        <f t="shared" si="243"/>
        <v>1.5</v>
      </c>
      <c r="Y363" s="626"/>
      <c r="Z363" s="624"/>
      <c r="AA363" s="619"/>
      <c r="AB363" s="662">
        <f t="shared" si="247"/>
        <v>7.5</v>
      </c>
      <c r="AC363" s="564"/>
      <c r="AD363" s="1" t="b">
        <f t="shared" si="217"/>
        <v>1</v>
      </c>
      <c r="AE363" s="1" t="b">
        <f t="shared" si="216"/>
        <v>1</v>
      </c>
    </row>
    <row r="364" spans="1:31" ht="15.75">
      <c r="A364" s="559">
        <f t="shared" si="241"/>
        <v>23.130000000000006</v>
      </c>
      <c r="B364" s="564" t="s">
        <v>296</v>
      </c>
      <c r="C364" s="626">
        <v>30</v>
      </c>
      <c r="D364" s="624">
        <v>15</v>
      </c>
      <c r="E364" s="626">
        <v>30</v>
      </c>
      <c r="F364" s="624">
        <v>15</v>
      </c>
      <c r="G364" s="625"/>
      <c r="H364" s="645">
        <f t="shared" si="244"/>
        <v>1</v>
      </c>
      <c r="I364" s="566"/>
      <c r="J364" s="565"/>
      <c r="K364" s="626"/>
      <c r="L364" s="624"/>
      <c r="M364" s="623"/>
      <c r="N364" s="623"/>
      <c r="O364" s="790">
        <f>State!O364</f>
        <v>0.5</v>
      </c>
      <c r="P364" s="626"/>
      <c r="Q364" s="624"/>
      <c r="R364" s="619"/>
      <c r="S364" s="662">
        <f t="shared" si="246"/>
        <v>0</v>
      </c>
      <c r="T364" s="790"/>
      <c r="U364" s="626"/>
      <c r="V364" s="624"/>
      <c r="W364" s="619"/>
      <c r="X364" s="790">
        <f>State!X364</f>
        <v>0.5</v>
      </c>
      <c r="Y364" s="626"/>
      <c r="Z364" s="624"/>
      <c r="AA364" s="619"/>
      <c r="AB364" s="662">
        <f t="shared" si="247"/>
        <v>0</v>
      </c>
      <c r="AC364" s="564"/>
      <c r="AD364" s="1" t="b">
        <f t="shared" si="217"/>
        <v>1</v>
      </c>
      <c r="AE364" s="1" t="b">
        <f t="shared" si="216"/>
        <v>1</v>
      </c>
    </row>
    <row r="365" spans="1:31" ht="15.75">
      <c r="A365" s="559">
        <f t="shared" si="241"/>
        <v>23.140000000000008</v>
      </c>
      <c r="B365" s="564" t="s">
        <v>122</v>
      </c>
      <c r="C365" s="626">
        <v>0</v>
      </c>
      <c r="D365" s="624">
        <v>0</v>
      </c>
      <c r="E365" s="626">
        <v>0</v>
      </c>
      <c r="F365" s="624">
        <v>0</v>
      </c>
      <c r="G365" s="625"/>
      <c r="H365" s="645"/>
      <c r="I365" s="566"/>
      <c r="J365" s="565"/>
      <c r="K365" s="626"/>
      <c r="L365" s="624"/>
      <c r="M365" s="623"/>
      <c r="N365" s="623"/>
      <c r="O365" s="790">
        <v>0.02</v>
      </c>
      <c r="P365" s="626"/>
      <c r="Q365" s="624"/>
      <c r="R365" s="619"/>
      <c r="S365" s="662"/>
      <c r="T365" s="790"/>
      <c r="U365" s="626"/>
      <c r="V365" s="624"/>
      <c r="W365" s="619"/>
      <c r="X365" s="790">
        <v>0.02</v>
      </c>
      <c r="Y365" s="626"/>
      <c r="Z365" s="624"/>
      <c r="AA365" s="619"/>
      <c r="AB365" s="662"/>
      <c r="AC365" s="564"/>
      <c r="AD365" s="1" t="b">
        <f t="shared" si="217"/>
        <v>1</v>
      </c>
      <c r="AE365" s="1" t="b">
        <f t="shared" si="216"/>
        <v>1</v>
      </c>
    </row>
    <row r="366" spans="1:31" ht="15.75">
      <c r="A366" s="559">
        <f t="shared" si="241"/>
        <v>23.150000000000009</v>
      </c>
      <c r="B366" s="573" t="s">
        <v>123</v>
      </c>
      <c r="C366" s="813">
        <v>0</v>
      </c>
      <c r="D366" s="664">
        <v>0</v>
      </c>
      <c r="E366" s="813">
        <v>0</v>
      </c>
      <c r="F366" s="664">
        <v>0</v>
      </c>
      <c r="G366" s="625"/>
      <c r="H366" s="645"/>
      <c r="I366" s="566"/>
      <c r="J366" s="565"/>
      <c r="K366" s="626"/>
      <c r="L366" s="624"/>
      <c r="M366" s="663"/>
      <c r="N366" s="663"/>
      <c r="O366" s="790">
        <f>State!O366</f>
        <v>0.5</v>
      </c>
      <c r="P366" s="813">
        <v>45</v>
      </c>
      <c r="Q366" s="624">
        <f>O366*P366</f>
        <v>22.5</v>
      </c>
      <c r="R366" s="619">
        <f>P366</f>
        <v>45</v>
      </c>
      <c r="S366" s="523">
        <f>Q366</f>
        <v>22.5</v>
      </c>
      <c r="T366" s="790" t="s">
        <v>767</v>
      </c>
      <c r="U366" s="813"/>
      <c r="V366" s="624"/>
      <c r="W366" s="619"/>
      <c r="X366" s="790">
        <f>State!X366</f>
        <v>0.5</v>
      </c>
      <c r="Y366" s="813">
        <v>0</v>
      </c>
      <c r="Z366" s="624">
        <f>X366*Y366</f>
        <v>0</v>
      </c>
      <c r="AA366" s="619">
        <f>Y366</f>
        <v>0</v>
      </c>
      <c r="AB366" s="523">
        <f>Z366</f>
        <v>0</v>
      </c>
      <c r="AC366" s="573"/>
      <c r="AD366" s="1" t="b">
        <f t="shared" si="217"/>
        <v>1</v>
      </c>
      <c r="AE366" s="1" t="b">
        <f t="shared" si="216"/>
        <v>1</v>
      </c>
    </row>
    <row r="367" spans="1:31" ht="28.5">
      <c r="A367" s="559">
        <f t="shared" si="241"/>
        <v>23.160000000000011</v>
      </c>
      <c r="B367" s="685" t="s">
        <v>124</v>
      </c>
      <c r="C367" s="833">
        <v>0</v>
      </c>
      <c r="D367" s="687">
        <v>0</v>
      </c>
      <c r="E367" s="833">
        <v>0</v>
      </c>
      <c r="F367" s="687">
        <v>0</v>
      </c>
      <c r="G367" s="625"/>
      <c r="H367" s="645"/>
      <c r="I367" s="566"/>
      <c r="J367" s="565"/>
      <c r="K367" s="626"/>
      <c r="L367" s="624"/>
      <c r="M367" s="686"/>
      <c r="N367" s="686"/>
      <c r="O367" s="790">
        <f>State!O367</f>
        <v>0</v>
      </c>
      <c r="P367" s="833"/>
      <c r="Q367" s="624"/>
      <c r="R367" s="619"/>
      <c r="S367" s="662"/>
      <c r="T367" s="790"/>
      <c r="U367" s="833"/>
      <c r="V367" s="624"/>
      <c r="W367" s="619"/>
      <c r="X367" s="790">
        <f>State!X367</f>
        <v>0</v>
      </c>
      <c r="Y367" s="833"/>
      <c r="Z367" s="624"/>
      <c r="AA367" s="619"/>
      <c r="AB367" s="662"/>
      <c r="AC367" s="685"/>
      <c r="AD367" s="1" t="b">
        <f t="shared" si="217"/>
        <v>1</v>
      </c>
      <c r="AE367" s="1" t="b">
        <f t="shared" si="216"/>
        <v>1</v>
      </c>
    </row>
    <row r="368" spans="1:31" ht="28.5">
      <c r="A368" s="559">
        <f t="shared" si="241"/>
        <v>23.170000000000012</v>
      </c>
      <c r="B368" s="685" t="s">
        <v>125</v>
      </c>
      <c r="C368" s="833">
        <v>0</v>
      </c>
      <c r="D368" s="687">
        <v>0</v>
      </c>
      <c r="E368" s="833">
        <v>0</v>
      </c>
      <c r="F368" s="687">
        <v>0</v>
      </c>
      <c r="G368" s="625"/>
      <c r="H368" s="645"/>
      <c r="I368" s="566"/>
      <c r="J368" s="565"/>
      <c r="K368" s="626"/>
      <c r="L368" s="624"/>
      <c r="M368" s="686"/>
      <c r="N368" s="686"/>
      <c r="O368" s="790">
        <f>State!O368</f>
        <v>0</v>
      </c>
      <c r="P368" s="833"/>
      <c r="Q368" s="624"/>
      <c r="R368" s="619"/>
      <c r="S368" s="662"/>
      <c r="T368" s="790"/>
      <c r="U368" s="833"/>
      <c r="V368" s="624"/>
      <c r="W368" s="619"/>
      <c r="X368" s="790">
        <f>State!X368</f>
        <v>0</v>
      </c>
      <c r="Y368" s="833"/>
      <c r="Z368" s="624"/>
      <c r="AA368" s="619"/>
      <c r="AB368" s="662"/>
      <c r="AC368" s="685"/>
      <c r="AD368" s="1" t="b">
        <f t="shared" si="217"/>
        <v>1</v>
      </c>
      <c r="AE368" s="1" t="b">
        <f t="shared" si="216"/>
        <v>1</v>
      </c>
    </row>
    <row r="369" spans="1:31" ht="15.75">
      <c r="A369" s="559">
        <f t="shared" si="241"/>
        <v>23.180000000000014</v>
      </c>
      <c r="B369" s="685" t="s">
        <v>126</v>
      </c>
      <c r="C369" s="833">
        <v>2</v>
      </c>
      <c r="D369" s="687">
        <v>10</v>
      </c>
      <c r="E369" s="833">
        <v>2</v>
      </c>
      <c r="F369" s="687">
        <v>10</v>
      </c>
      <c r="G369" s="625"/>
      <c r="H369" s="645">
        <f t="shared" si="244"/>
        <v>1</v>
      </c>
      <c r="I369" s="566"/>
      <c r="J369" s="565"/>
      <c r="K369" s="626"/>
      <c r="L369" s="624"/>
      <c r="M369" s="686"/>
      <c r="N369" s="686"/>
      <c r="O369" s="790">
        <f>State!O369</f>
        <v>5</v>
      </c>
      <c r="P369" s="833"/>
      <c r="Q369" s="624"/>
      <c r="R369" s="619"/>
      <c r="S369" s="662"/>
      <c r="T369" s="790"/>
      <c r="U369" s="833"/>
      <c r="V369" s="624"/>
      <c r="W369" s="619"/>
      <c r="X369" s="790">
        <f>State!X369</f>
        <v>5</v>
      </c>
      <c r="Y369" s="833"/>
      <c r="Z369" s="624"/>
      <c r="AA369" s="619"/>
      <c r="AB369" s="662"/>
      <c r="AC369" s="685"/>
      <c r="AD369" s="1" t="b">
        <f t="shared" si="217"/>
        <v>1</v>
      </c>
      <c r="AE369" s="1" t="b">
        <f t="shared" si="216"/>
        <v>1</v>
      </c>
    </row>
    <row r="370" spans="1:31" ht="15.75">
      <c r="A370" s="559">
        <f t="shared" si="241"/>
        <v>23.190000000000015</v>
      </c>
      <c r="B370" s="573" t="s">
        <v>127</v>
      </c>
      <c r="C370" s="813">
        <v>0</v>
      </c>
      <c r="D370" s="664">
        <v>0</v>
      </c>
      <c r="E370" s="813">
        <v>0</v>
      </c>
      <c r="F370" s="664">
        <v>0</v>
      </c>
      <c r="G370" s="625"/>
      <c r="H370" s="645"/>
      <c r="I370" s="566"/>
      <c r="J370" s="565"/>
      <c r="K370" s="626"/>
      <c r="L370" s="624"/>
      <c r="M370" s="663"/>
      <c r="N370" s="663"/>
      <c r="O370" s="790">
        <f>State!O370</f>
        <v>0.75</v>
      </c>
      <c r="P370" s="813"/>
      <c r="Q370" s="624"/>
      <c r="R370" s="619"/>
      <c r="S370" s="662"/>
      <c r="T370" s="790"/>
      <c r="U370" s="813"/>
      <c r="V370" s="624"/>
      <c r="W370" s="619"/>
      <c r="X370" s="790">
        <f>State!X370</f>
        <v>0.75</v>
      </c>
      <c r="Y370" s="813"/>
      <c r="Z370" s="624"/>
      <c r="AA370" s="619"/>
      <c r="AB370" s="662"/>
      <c r="AC370" s="573"/>
      <c r="AD370" s="1" t="b">
        <f t="shared" si="217"/>
        <v>1</v>
      </c>
      <c r="AE370" s="1" t="b">
        <f t="shared" si="216"/>
        <v>1</v>
      </c>
    </row>
    <row r="371" spans="1:31" ht="15.75">
      <c r="A371" s="559">
        <f t="shared" si="241"/>
        <v>23.200000000000017</v>
      </c>
      <c r="B371" s="573" t="s">
        <v>128</v>
      </c>
      <c r="C371" s="813">
        <v>0</v>
      </c>
      <c r="D371" s="664">
        <v>0</v>
      </c>
      <c r="E371" s="813">
        <v>0</v>
      </c>
      <c r="F371" s="664">
        <v>0</v>
      </c>
      <c r="G371" s="625"/>
      <c r="H371" s="645"/>
      <c r="I371" s="566"/>
      <c r="J371" s="565"/>
      <c r="K371" s="626"/>
      <c r="L371" s="624"/>
      <c r="M371" s="663"/>
      <c r="N371" s="663"/>
      <c r="O371" s="790">
        <f>State!O371</f>
        <v>0</v>
      </c>
      <c r="P371" s="813"/>
      <c r="Q371" s="624"/>
      <c r="R371" s="619"/>
      <c r="S371" s="662"/>
      <c r="T371" s="790"/>
      <c r="U371" s="813"/>
      <c r="V371" s="624"/>
      <c r="W371" s="619"/>
      <c r="X371" s="790">
        <f>State!X371</f>
        <v>0</v>
      </c>
      <c r="Y371" s="813"/>
      <c r="Z371" s="624"/>
      <c r="AA371" s="619"/>
      <c r="AB371" s="662"/>
      <c r="AC371" s="573"/>
      <c r="AD371" s="1" t="b">
        <f t="shared" si="217"/>
        <v>1</v>
      </c>
      <c r="AE371" s="1" t="b">
        <f t="shared" si="216"/>
        <v>1</v>
      </c>
    </row>
    <row r="372" spans="1:31" ht="15.75">
      <c r="A372" s="559">
        <f t="shared" si="241"/>
        <v>23.210000000000019</v>
      </c>
      <c r="B372" s="564" t="s">
        <v>133</v>
      </c>
      <c r="C372" s="813">
        <v>1434</v>
      </c>
      <c r="D372" s="664">
        <v>7.17</v>
      </c>
      <c r="E372" s="813">
        <v>1434</v>
      </c>
      <c r="F372" s="664">
        <v>7.17</v>
      </c>
      <c r="G372" s="625">
        <f t="shared" ref="G372:G400" si="248">C372/E372</f>
        <v>1</v>
      </c>
      <c r="H372" s="645">
        <f t="shared" si="244"/>
        <v>1</v>
      </c>
      <c r="I372" s="566"/>
      <c r="J372" s="565"/>
      <c r="K372" s="626"/>
      <c r="L372" s="624"/>
      <c r="M372" s="663"/>
      <c r="N372" s="663"/>
      <c r="O372" s="790">
        <f>State!O372</f>
        <v>5.0000000000000001E-3</v>
      </c>
      <c r="P372" s="813"/>
      <c r="Q372" s="624"/>
      <c r="R372" s="619"/>
      <c r="S372" s="662"/>
      <c r="T372" s="790"/>
      <c r="U372" s="813"/>
      <c r="V372" s="624"/>
      <c r="W372" s="619"/>
      <c r="X372" s="790">
        <f>State!X372</f>
        <v>5.0000000000000001E-3</v>
      </c>
      <c r="Y372" s="813"/>
      <c r="Z372" s="624"/>
      <c r="AA372" s="619"/>
      <c r="AB372" s="662"/>
      <c r="AC372" s="573"/>
      <c r="AD372" s="1" t="b">
        <f t="shared" si="217"/>
        <v>1</v>
      </c>
      <c r="AE372" s="1" t="b">
        <f t="shared" si="216"/>
        <v>1</v>
      </c>
    </row>
    <row r="373" spans="1:31" ht="15.75">
      <c r="A373" s="559">
        <f t="shared" si="241"/>
        <v>23.22000000000002</v>
      </c>
      <c r="B373" s="564" t="s">
        <v>134</v>
      </c>
      <c r="C373" s="813">
        <v>0</v>
      </c>
      <c r="D373" s="664">
        <v>0</v>
      </c>
      <c r="E373" s="813">
        <v>0</v>
      </c>
      <c r="F373" s="664">
        <v>0</v>
      </c>
      <c r="G373" s="625"/>
      <c r="H373" s="645"/>
      <c r="I373" s="566"/>
      <c r="J373" s="565"/>
      <c r="K373" s="626"/>
      <c r="L373" s="624"/>
      <c r="M373" s="663"/>
      <c r="N373" s="663"/>
      <c r="O373" s="790">
        <f>State!O373</f>
        <v>0</v>
      </c>
      <c r="P373" s="813">
        <v>2</v>
      </c>
      <c r="Q373" s="624">
        <v>4</v>
      </c>
      <c r="R373" s="619">
        <f>P373</f>
        <v>2</v>
      </c>
      <c r="S373" s="523">
        <f>Q373</f>
        <v>4</v>
      </c>
      <c r="T373" s="790"/>
      <c r="U373" s="813"/>
      <c r="V373" s="624"/>
      <c r="W373" s="619"/>
      <c r="X373" s="790">
        <f>State!X373</f>
        <v>0</v>
      </c>
      <c r="Y373" s="813">
        <v>2</v>
      </c>
      <c r="Z373" s="624">
        <v>4</v>
      </c>
      <c r="AA373" s="619">
        <f>Y373</f>
        <v>2</v>
      </c>
      <c r="AB373" s="523">
        <f>Z373</f>
        <v>4</v>
      </c>
      <c r="AC373" s="573"/>
      <c r="AD373" s="1181" t="b">
        <f t="shared" si="217"/>
        <v>0</v>
      </c>
      <c r="AE373" s="1" t="b">
        <f t="shared" si="216"/>
        <v>1</v>
      </c>
    </row>
    <row r="374" spans="1:31" ht="15.75">
      <c r="A374" s="559">
        <f t="shared" si="241"/>
        <v>23.230000000000022</v>
      </c>
      <c r="B374" s="564" t="s">
        <v>135</v>
      </c>
      <c r="C374" s="813">
        <v>1</v>
      </c>
      <c r="D374" s="664">
        <v>3.36</v>
      </c>
      <c r="E374" s="813">
        <v>1</v>
      </c>
      <c r="F374" s="664">
        <v>3.36</v>
      </c>
      <c r="G374" s="625">
        <f t="shared" ref="G374" si="249">C374/E374</f>
        <v>1</v>
      </c>
      <c r="H374" s="645">
        <f t="shared" si="244"/>
        <v>1</v>
      </c>
      <c r="I374" s="566"/>
      <c r="J374" s="565"/>
      <c r="K374" s="626"/>
      <c r="L374" s="624"/>
      <c r="M374" s="663"/>
      <c r="N374" s="663"/>
      <c r="O374" s="790">
        <f>State!O374</f>
        <v>0</v>
      </c>
      <c r="P374" s="813">
        <v>1</v>
      </c>
      <c r="Q374" s="624">
        <v>3.1</v>
      </c>
      <c r="R374" s="619">
        <f>P374</f>
        <v>1</v>
      </c>
      <c r="S374" s="523">
        <f>Q374</f>
        <v>3.1</v>
      </c>
      <c r="T374" s="790"/>
      <c r="U374" s="813"/>
      <c r="V374" s="624"/>
      <c r="W374" s="619"/>
      <c r="X374" s="790">
        <f>State!X374</f>
        <v>0</v>
      </c>
      <c r="Y374" s="813">
        <v>1</v>
      </c>
      <c r="Z374" s="624">
        <v>3.1</v>
      </c>
      <c r="AA374" s="619">
        <f>Y374</f>
        <v>1</v>
      </c>
      <c r="AB374" s="523">
        <f>Z374</f>
        <v>3.1</v>
      </c>
      <c r="AC374" s="573"/>
      <c r="AD374" s="1181" t="b">
        <f t="shared" si="217"/>
        <v>0</v>
      </c>
      <c r="AE374" s="1" t="b">
        <f t="shared" si="216"/>
        <v>1</v>
      </c>
    </row>
    <row r="375" spans="1:31" ht="28.5">
      <c r="A375" s="559">
        <v>23.24</v>
      </c>
      <c r="B375" s="577" t="s">
        <v>129</v>
      </c>
      <c r="C375" s="814">
        <v>0</v>
      </c>
      <c r="D375" s="666">
        <v>0</v>
      </c>
      <c r="E375" s="814">
        <v>0</v>
      </c>
      <c r="F375" s="666">
        <v>0</v>
      </c>
      <c r="G375" s="625"/>
      <c r="H375" s="625"/>
      <c r="I375" s="566"/>
      <c r="J375" s="565"/>
      <c r="K375" s="626"/>
      <c r="L375" s="624"/>
      <c r="M375" s="665"/>
      <c r="N375" s="665"/>
      <c r="O375" s="790">
        <f>State!O375</f>
        <v>0</v>
      </c>
      <c r="P375" s="814"/>
      <c r="Q375" s="624"/>
      <c r="R375" s="619"/>
      <c r="S375" s="662"/>
      <c r="T375" s="790"/>
      <c r="U375" s="814"/>
      <c r="V375" s="624"/>
      <c r="W375" s="619"/>
      <c r="X375" s="790">
        <f>State!X375</f>
        <v>0</v>
      </c>
      <c r="Y375" s="814"/>
      <c r="Z375" s="624"/>
      <c r="AA375" s="619"/>
      <c r="AB375" s="662"/>
      <c r="AC375" s="577"/>
      <c r="AD375" s="1" t="b">
        <f t="shared" si="217"/>
        <v>1</v>
      </c>
      <c r="AE375" s="1" t="b">
        <f t="shared" si="216"/>
        <v>1</v>
      </c>
    </row>
    <row r="376" spans="1:31" ht="28.5">
      <c r="A376" s="559"/>
      <c r="B376" s="573" t="s">
        <v>130</v>
      </c>
      <c r="C376" s="813">
        <v>0</v>
      </c>
      <c r="D376" s="664">
        <v>0</v>
      </c>
      <c r="E376" s="813">
        <v>0</v>
      </c>
      <c r="F376" s="664">
        <v>0</v>
      </c>
      <c r="G376" s="625"/>
      <c r="H376" s="625"/>
      <c r="I376" s="566"/>
      <c r="J376" s="565"/>
      <c r="K376" s="626"/>
      <c r="L376" s="624"/>
      <c r="M376" s="663"/>
      <c r="N376" s="663"/>
      <c r="O376" s="790">
        <f>State!O376</f>
        <v>0</v>
      </c>
      <c r="P376" s="813"/>
      <c r="Q376" s="624">
        <f t="shared" ref="Q376:Q380" si="250">P376*O376</f>
        <v>0</v>
      </c>
      <c r="R376" s="619">
        <f t="shared" ref="R376:R380" si="251">P376</f>
        <v>0</v>
      </c>
      <c r="S376" s="662"/>
      <c r="T376" s="790"/>
      <c r="U376" s="813"/>
      <c r="V376" s="624"/>
      <c r="W376" s="619"/>
      <c r="X376" s="790">
        <f>State!X376</f>
        <v>0</v>
      </c>
      <c r="Y376" s="813"/>
      <c r="Z376" s="624">
        <f t="shared" ref="Z376:Z379" si="252">Y376*X376</f>
        <v>0</v>
      </c>
      <c r="AA376" s="619">
        <f t="shared" ref="AA376:AA380" si="253">Y376</f>
        <v>0</v>
      </c>
      <c r="AB376" s="662"/>
      <c r="AC376" s="573"/>
      <c r="AD376" s="1" t="b">
        <f t="shared" si="217"/>
        <v>1</v>
      </c>
      <c r="AE376" s="1" t="b">
        <f t="shared" si="216"/>
        <v>1</v>
      </c>
    </row>
    <row r="377" spans="1:31" ht="15.75">
      <c r="A377" s="559"/>
      <c r="B377" s="573" t="s">
        <v>131</v>
      </c>
      <c r="C377" s="813">
        <v>0</v>
      </c>
      <c r="D377" s="664">
        <v>0</v>
      </c>
      <c r="E377" s="813">
        <v>0</v>
      </c>
      <c r="F377" s="664">
        <v>0</v>
      </c>
      <c r="G377" s="625"/>
      <c r="H377" s="625"/>
      <c r="I377" s="566"/>
      <c r="J377" s="565"/>
      <c r="K377" s="626"/>
      <c r="L377" s="624"/>
      <c r="M377" s="663"/>
      <c r="N377" s="663"/>
      <c r="O377" s="790">
        <f>State!O377</f>
        <v>0</v>
      </c>
      <c r="P377" s="813"/>
      <c r="Q377" s="624">
        <f t="shared" si="250"/>
        <v>0</v>
      </c>
      <c r="R377" s="619">
        <f t="shared" si="251"/>
        <v>0</v>
      </c>
      <c r="S377" s="662"/>
      <c r="T377" s="790"/>
      <c r="U377" s="813"/>
      <c r="V377" s="624"/>
      <c r="W377" s="619"/>
      <c r="X377" s="790">
        <f>State!X377</f>
        <v>0</v>
      </c>
      <c r="Y377" s="813"/>
      <c r="Z377" s="624">
        <f t="shared" si="252"/>
        <v>0</v>
      </c>
      <c r="AA377" s="619">
        <f t="shared" si="253"/>
        <v>0</v>
      </c>
      <c r="AB377" s="662"/>
      <c r="AC377" s="573"/>
      <c r="AD377" s="1" t="b">
        <f t="shared" si="217"/>
        <v>1</v>
      </c>
      <c r="AE377" s="1" t="b">
        <f t="shared" si="216"/>
        <v>1</v>
      </c>
    </row>
    <row r="378" spans="1:31" ht="15.75">
      <c r="A378" s="559"/>
      <c r="B378" s="573" t="s">
        <v>132</v>
      </c>
      <c r="C378" s="813">
        <v>0</v>
      </c>
      <c r="D378" s="664">
        <v>0</v>
      </c>
      <c r="E378" s="813">
        <v>0</v>
      </c>
      <c r="F378" s="664">
        <v>0</v>
      </c>
      <c r="G378" s="625"/>
      <c r="H378" s="625"/>
      <c r="I378" s="566"/>
      <c r="J378" s="565"/>
      <c r="K378" s="626">
        <v>0</v>
      </c>
      <c r="L378" s="624">
        <v>0</v>
      </c>
      <c r="M378" s="663"/>
      <c r="N378" s="663"/>
      <c r="O378" s="790">
        <f>State!O378</f>
        <v>0</v>
      </c>
      <c r="P378" s="813"/>
      <c r="Q378" s="624">
        <f t="shared" si="250"/>
        <v>0</v>
      </c>
      <c r="R378" s="619">
        <f t="shared" si="251"/>
        <v>0</v>
      </c>
      <c r="S378" s="662"/>
      <c r="T378" s="790"/>
      <c r="U378" s="813"/>
      <c r="V378" s="624"/>
      <c r="W378" s="619"/>
      <c r="X378" s="790">
        <f>State!X378</f>
        <v>0</v>
      </c>
      <c r="Y378" s="813"/>
      <c r="Z378" s="624">
        <f t="shared" si="252"/>
        <v>0</v>
      </c>
      <c r="AA378" s="619">
        <f t="shared" si="253"/>
        <v>0</v>
      </c>
      <c r="AB378" s="662"/>
      <c r="AC378" s="573"/>
      <c r="AD378" s="1" t="b">
        <f t="shared" si="217"/>
        <v>1</v>
      </c>
      <c r="AE378" s="1" t="b">
        <f t="shared" si="216"/>
        <v>1</v>
      </c>
    </row>
    <row r="379" spans="1:31" ht="15.75">
      <c r="A379" s="559"/>
      <c r="B379" s="573" t="s">
        <v>301</v>
      </c>
      <c r="C379" s="813">
        <v>0</v>
      </c>
      <c r="D379" s="664">
        <v>0</v>
      </c>
      <c r="E379" s="813">
        <v>0</v>
      </c>
      <c r="F379" s="664">
        <v>0</v>
      </c>
      <c r="G379" s="625"/>
      <c r="H379" s="625"/>
      <c r="I379" s="566"/>
      <c r="J379" s="565"/>
      <c r="K379" s="626">
        <v>0</v>
      </c>
      <c r="L379" s="624">
        <v>0</v>
      </c>
      <c r="M379" s="663"/>
      <c r="N379" s="663"/>
      <c r="O379" s="790">
        <f>State!O379</f>
        <v>0</v>
      </c>
      <c r="P379" s="813"/>
      <c r="Q379" s="624">
        <f t="shared" si="250"/>
        <v>0</v>
      </c>
      <c r="R379" s="619">
        <f t="shared" si="251"/>
        <v>0</v>
      </c>
      <c r="S379" s="662"/>
      <c r="T379" s="790"/>
      <c r="U379" s="813"/>
      <c r="V379" s="624"/>
      <c r="W379" s="619"/>
      <c r="X379" s="790">
        <f>State!X379</f>
        <v>0</v>
      </c>
      <c r="Y379" s="813"/>
      <c r="Z379" s="624">
        <f t="shared" si="252"/>
        <v>0</v>
      </c>
      <c r="AA379" s="619">
        <f t="shared" si="253"/>
        <v>0</v>
      </c>
      <c r="AB379" s="662"/>
      <c r="AC379" s="573"/>
      <c r="AD379" s="1" t="b">
        <f t="shared" si="217"/>
        <v>1</v>
      </c>
      <c r="AE379" s="1" t="b">
        <f t="shared" si="216"/>
        <v>1</v>
      </c>
    </row>
    <row r="380" spans="1:31" ht="28.5">
      <c r="A380" s="559">
        <f>+A375+0.01</f>
        <v>23.25</v>
      </c>
      <c r="B380" s="573" t="s">
        <v>313</v>
      </c>
      <c r="C380" s="813">
        <v>0</v>
      </c>
      <c r="D380" s="664">
        <v>0</v>
      </c>
      <c r="E380" s="813">
        <v>0</v>
      </c>
      <c r="F380" s="664">
        <v>0</v>
      </c>
      <c r="G380" s="625"/>
      <c r="H380" s="625"/>
      <c r="I380" s="566"/>
      <c r="J380" s="565"/>
      <c r="K380" s="626">
        <v>0</v>
      </c>
      <c r="L380" s="624">
        <v>0</v>
      </c>
      <c r="M380" s="663"/>
      <c r="N380" s="663"/>
      <c r="O380" s="790">
        <f>State!O380</f>
        <v>26.99</v>
      </c>
      <c r="P380" s="813"/>
      <c r="Q380" s="624">
        <f t="shared" si="250"/>
        <v>0</v>
      </c>
      <c r="R380" s="619">
        <f t="shared" si="251"/>
        <v>0</v>
      </c>
      <c r="S380" s="662"/>
      <c r="T380" s="790"/>
      <c r="U380" s="813"/>
      <c r="V380" s="624"/>
      <c r="W380" s="619"/>
      <c r="X380" s="790">
        <f>State!X380</f>
        <v>26.99</v>
      </c>
      <c r="Y380" s="813">
        <v>0</v>
      </c>
      <c r="Z380" s="624">
        <v>0</v>
      </c>
      <c r="AA380" s="619">
        <f t="shared" si="253"/>
        <v>0</v>
      </c>
      <c r="AB380" s="662"/>
      <c r="AC380" s="573"/>
      <c r="AD380" s="1" t="b">
        <f t="shared" si="217"/>
        <v>1</v>
      </c>
      <c r="AE380" s="1" t="b">
        <f t="shared" si="216"/>
        <v>1</v>
      </c>
    </row>
    <row r="381" spans="1:31" ht="15.75">
      <c r="A381" s="983"/>
      <c r="B381" s="1038" t="s">
        <v>16</v>
      </c>
      <c r="C381" s="1042">
        <f>SUM(C352:C380)</f>
        <v>1468</v>
      </c>
      <c r="D381" s="1042">
        <f>SUM(D352:D380)</f>
        <v>139.20500000000001</v>
      </c>
      <c r="E381" s="1042">
        <f>SUM(E352:E380)</f>
        <v>1468</v>
      </c>
      <c r="F381" s="1042">
        <f>SUM(F352:F380)</f>
        <v>101.705</v>
      </c>
      <c r="G381" s="1103">
        <f t="shared" si="248"/>
        <v>1</v>
      </c>
      <c r="H381" s="1104">
        <f t="shared" ref="H381" si="254">F381/D381</f>
        <v>0.73061312452857285</v>
      </c>
      <c r="I381" s="1042"/>
      <c r="J381" s="1039"/>
      <c r="K381" s="1042"/>
      <c r="L381" s="1039">
        <f>SUM(L352:L380)</f>
        <v>37.5</v>
      </c>
      <c r="M381" s="1038"/>
      <c r="N381" s="1038"/>
      <c r="O381" s="1000"/>
      <c r="P381" s="1042">
        <f>SUM(P352:P380)</f>
        <v>48</v>
      </c>
      <c r="Q381" s="1039">
        <f>SUM(Q352:Q380)</f>
        <v>29.6</v>
      </c>
      <c r="R381" s="1042">
        <f>SUM(R352:R380)</f>
        <v>48</v>
      </c>
      <c r="S381" s="1039">
        <f>SUM(S352:S380)</f>
        <v>67.099999999999994</v>
      </c>
      <c r="T381" s="1000"/>
      <c r="U381" s="1042"/>
      <c r="V381" s="1039"/>
      <c r="W381" s="1124"/>
      <c r="X381" s="1000"/>
      <c r="Y381" s="1042">
        <f>SUM(Y352:Y380)</f>
        <v>3</v>
      </c>
      <c r="Z381" s="1039">
        <f>SUM(Z352:Z380)</f>
        <v>7.1</v>
      </c>
      <c r="AA381" s="1042">
        <f>SUM(AA352:AA380)</f>
        <v>3</v>
      </c>
      <c r="AB381" s="1039">
        <f>SUM(AB352:AB380)</f>
        <v>44.6</v>
      </c>
      <c r="AC381" s="1038"/>
      <c r="AE381" s="1" t="b">
        <f t="shared" si="216"/>
        <v>0</v>
      </c>
    </row>
    <row r="382" spans="1:31" ht="15.75">
      <c r="A382" s="554" t="s">
        <v>136</v>
      </c>
      <c r="B382" s="560" t="s">
        <v>137</v>
      </c>
      <c r="C382" s="691"/>
      <c r="D382" s="561"/>
      <c r="E382" s="627"/>
      <c r="F382" s="614"/>
      <c r="G382" s="625"/>
      <c r="H382" s="625"/>
      <c r="I382" s="566"/>
      <c r="J382" s="565"/>
      <c r="K382" s="560"/>
      <c r="L382" s="561"/>
      <c r="M382" s="560"/>
      <c r="N382" s="560"/>
      <c r="O382" s="790"/>
      <c r="P382" s="691"/>
      <c r="Q382" s="561"/>
      <c r="R382" s="583"/>
      <c r="S382" s="523"/>
      <c r="T382" s="790"/>
      <c r="U382" s="691"/>
      <c r="V382" s="561"/>
      <c r="W382" s="583"/>
      <c r="X382" s="790"/>
      <c r="Y382" s="691"/>
      <c r="Z382" s="561"/>
      <c r="AA382" s="583"/>
      <c r="AB382" s="523"/>
      <c r="AC382" s="560"/>
      <c r="AD382" s="1" t="b">
        <f t="shared" si="217"/>
        <v>1</v>
      </c>
      <c r="AE382" s="1" t="b">
        <f t="shared" si="216"/>
        <v>1</v>
      </c>
    </row>
    <row r="383" spans="1:31" ht="21" customHeight="1">
      <c r="A383" s="563">
        <v>24</v>
      </c>
      <c r="B383" s="560" t="s">
        <v>138</v>
      </c>
      <c r="C383" s="627"/>
      <c r="D383" s="614"/>
      <c r="E383" s="627"/>
      <c r="F383" s="614"/>
      <c r="G383" s="625"/>
      <c r="H383" s="625"/>
      <c r="I383" s="566"/>
      <c r="J383" s="565"/>
      <c r="K383" s="613"/>
      <c r="L383" s="614"/>
      <c r="M383" s="613"/>
      <c r="N383" s="613"/>
      <c r="O383" s="790"/>
      <c r="P383" s="627"/>
      <c r="Q383" s="614"/>
      <c r="R383" s="744"/>
      <c r="S383" s="662"/>
      <c r="T383" s="790"/>
      <c r="U383" s="627"/>
      <c r="V383" s="614"/>
      <c r="W383" s="744"/>
      <c r="X383" s="790"/>
      <c r="Y383" s="627"/>
      <c r="Z383" s="614"/>
      <c r="AA383" s="744"/>
      <c r="AB383" s="662"/>
      <c r="AC383" s="560"/>
      <c r="AD383" s="1" t="b">
        <f t="shared" si="217"/>
        <v>1</v>
      </c>
      <c r="AE383" s="1" t="b">
        <f t="shared" si="216"/>
        <v>1</v>
      </c>
    </row>
    <row r="384" spans="1:31" ht="21" customHeight="1">
      <c r="A384" s="559">
        <v>24.01</v>
      </c>
      <c r="B384" s="564" t="s">
        <v>139</v>
      </c>
      <c r="C384" s="626">
        <v>0</v>
      </c>
      <c r="D384" s="624">
        <v>0</v>
      </c>
      <c r="E384" s="626">
        <v>0</v>
      </c>
      <c r="F384" s="624">
        <v>0</v>
      </c>
      <c r="G384" s="625"/>
      <c r="H384" s="625"/>
      <c r="I384" s="566"/>
      <c r="J384" s="565"/>
      <c r="K384" s="623">
        <v>0</v>
      </c>
      <c r="L384" s="624">
        <v>0</v>
      </c>
      <c r="M384" s="623"/>
      <c r="N384" s="623"/>
      <c r="O384" s="790">
        <f>State!O384</f>
        <v>0</v>
      </c>
      <c r="P384" s="626"/>
      <c r="Q384" s="624"/>
      <c r="R384" s="744">
        <f t="shared" si="226"/>
        <v>0</v>
      </c>
      <c r="S384" s="662">
        <f t="shared" si="226"/>
        <v>0</v>
      </c>
      <c r="T384" s="790"/>
      <c r="U384" s="626"/>
      <c r="V384" s="624"/>
      <c r="W384" s="744"/>
      <c r="X384" s="790">
        <f>State!X384</f>
        <v>0</v>
      </c>
      <c r="Y384" s="626"/>
      <c r="Z384" s="624"/>
      <c r="AA384" s="744">
        <f t="shared" ref="AA384" si="255">Y384+T384</f>
        <v>0</v>
      </c>
      <c r="AB384" s="662">
        <f t="shared" ref="AB384:AB387" si="256">Z384+U384</f>
        <v>0</v>
      </c>
      <c r="AC384" s="564"/>
      <c r="AD384" s="1" t="b">
        <f t="shared" si="217"/>
        <v>1</v>
      </c>
      <c r="AE384" s="1" t="b">
        <f t="shared" si="216"/>
        <v>1</v>
      </c>
    </row>
    <row r="385" spans="1:31" ht="15.75">
      <c r="A385" s="559"/>
      <c r="B385" s="564" t="s">
        <v>140</v>
      </c>
      <c r="C385" s="626">
        <v>0</v>
      </c>
      <c r="D385" s="624">
        <v>25.43</v>
      </c>
      <c r="E385" s="626">
        <v>0</v>
      </c>
      <c r="F385" s="624">
        <f>D385</f>
        <v>25.43</v>
      </c>
      <c r="G385" s="625"/>
      <c r="H385" s="625">
        <f t="shared" ref="H385:H393" si="257">D385/F385</f>
        <v>1</v>
      </c>
      <c r="I385" s="566"/>
      <c r="J385" s="565"/>
      <c r="K385" s="623"/>
      <c r="L385" s="624"/>
      <c r="M385" s="623"/>
      <c r="N385" s="623"/>
      <c r="O385" s="790">
        <f>State!O385</f>
        <v>0</v>
      </c>
      <c r="P385" s="626"/>
      <c r="Q385" s="624">
        <v>23</v>
      </c>
      <c r="R385" s="619">
        <f t="shared" ref="R385:R387" si="258">P385</f>
        <v>0</v>
      </c>
      <c r="S385" s="662">
        <f t="shared" si="226"/>
        <v>23</v>
      </c>
      <c r="T385" s="790"/>
      <c r="U385" s="626"/>
      <c r="V385" s="624"/>
      <c r="W385" s="619"/>
      <c r="X385" s="790">
        <f>State!X385</f>
        <v>0</v>
      </c>
      <c r="Y385" s="626"/>
      <c r="Z385" s="624">
        <f>Q385</f>
        <v>23</v>
      </c>
      <c r="AA385" s="619">
        <f t="shared" ref="AA385:AA387" si="259">Y385</f>
        <v>0</v>
      </c>
      <c r="AB385" s="662">
        <f t="shared" si="256"/>
        <v>23</v>
      </c>
      <c r="AC385" s="564"/>
      <c r="AD385" s="1181" t="b">
        <f t="shared" si="217"/>
        <v>0</v>
      </c>
      <c r="AE385" s="1" t="b">
        <f t="shared" si="216"/>
        <v>1</v>
      </c>
    </row>
    <row r="386" spans="1:31" ht="15.75">
      <c r="A386" s="559"/>
      <c r="B386" s="573" t="s">
        <v>141</v>
      </c>
      <c r="C386" s="813">
        <v>0</v>
      </c>
      <c r="D386" s="664">
        <v>0</v>
      </c>
      <c r="E386" s="813">
        <v>0</v>
      </c>
      <c r="F386" s="664">
        <v>0</v>
      </c>
      <c r="G386" s="625"/>
      <c r="H386" s="625"/>
      <c r="I386" s="566"/>
      <c r="J386" s="565"/>
      <c r="K386" s="663"/>
      <c r="L386" s="664"/>
      <c r="M386" s="663"/>
      <c r="N386" s="663"/>
      <c r="O386" s="790">
        <f>State!O386</f>
        <v>0</v>
      </c>
      <c r="P386" s="813"/>
      <c r="Q386" s="664"/>
      <c r="R386" s="619">
        <f t="shared" si="258"/>
        <v>0</v>
      </c>
      <c r="S386" s="662">
        <f t="shared" si="226"/>
        <v>0</v>
      </c>
      <c r="T386" s="790"/>
      <c r="U386" s="813"/>
      <c r="V386" s="664"/>
      <c r="W386" s="619"/>
      <c r="X386" s="790">
        <f>State!X386</f>
        <v>0</v>
      </c>
      <c r="Y386" s="813"/>
      <c r="Z386" s="664"/>
      <c r="AA386" s="619">
        <f t="shared" si="259"/>
        <v>0</v>
      </c>
      <c r="AB386" s="662">
        <f t="shared" si="256"/>
        <v>0</v>
      </c>
      <c r="AC386" s="573"/>
      <c r="AD386" s="1" t="b">
        <f t="shared" si="217"/>
        <v>1</v>
      </c>
      <c r="AE386" s="1" t="b">
        <f t="shared" si="216"/>
        <v>1</v>
      </c>
    </row>
    <row r="387" spans="1:31" ht="15.75">
      <c r="A387" s="559"/>
      <c r="B387" s="564" t="s">
        <v>142</v>
      </c>
      <c r="C387" s="626">
        <v>0</v>
      </c>
      <c r="D387" s="624">
        <v>0</v>
      </c>
      <c r="E387" s="626">
        <v>0</v>
      </c>
      <c r="F387" s="624">
        <v>0</v>
      </c>
      <c r="G387" s="625"/>
      <c r="H387" s="625"/>
      <c r="I387" s="566"/>
      <c r="J387" s="565"/>
      <c r="K387" s="623"/>
      <c r="L387" s="624"/>
      <c r="M387" s="623"/>
      <c r="N387" s="623"/>
      <c r="O387" s="790">
        <f>State!O387</f>
        <v>0</v>
      </c>
      <c r="P387" s="626"/>
      <c r="Q387" s="624"/>
      <c r="R387" s="619">
        <f t="shared" si="258"/>
        <v>0</v>
      </c>
      <c r="S387" s="662">
        <f t="shared" si="226"/>
        <v>0</v>
      </c>
      <c r="T387" s="790"/>
      <c r="U387" s="626"/>
      <c r="V387" s="624"/>
      <c r="W387" s="619"/>
      <c r="X387" s="790">
        <f>State!X387</f>
        <v>0</v>
      </c>
      <c r="Y387" s="626"/>
      <c r="Z387" s="624"/>
      <c r="AA387" s="619">
        <f t="shared" si="259"/>
        <v>0</v>
      </c>
      <c r="AB387" s="662">
        <f t="shared" si="256"/>
        <v>0</v>
      </c>
      <c r="AC387" s="564"/>
      <c r="AD387" s="1" t="b">
        <f t="shared" si="217"/>
        <v>1</v>
      </c>
      <c r="AE387" s="1" t="b">
        <f t="shared" si="216"/>
        <v>1</v>
      </c>
    </row>
    <row r="388" spans="1:31" ht="15.75">
      <c r="A388" s="928"/>
      <c r="B388" s="961" t="s">
        <v>36</v>
      </c>
      <c r="C388" s="965">
        <v>0</v>
      </c>
      <c r="D388" s="962">
        <f>SUM(D385:D387)</f>
        <v>25.43</v>
      </c>
      <c r="E388" s="965">
        <v>0</v>
      </c>
      <c r="F388" s="962">
        <f>SUM(F385:F387)</f>
        <v>25.43</v>
      </c>
      <c r="G388" s="1088"/>
      <c r="H388" s="1088">
        <f t="shared" si="257"/>
        <v>1</v>
      </c>
      <c r="I388" s="965"/>
      <c r="J388" s="962"/>
      <c r="K388" s="961"/>
      <c r="L388" s="962"/>
      <c r="M388" s="961"/>
      <c r="N388" s="961"/>
      <c r="O388" s="946"/>
      <c r="P388" s="965"/>
      <c r="Q388" s="962">
        <f>SUM(Q385:Q387)</f>
        <v>23</v>
      </c>
      <c r="R388" s="1134">
        <f t="shared" si="226"/>
        <v>0</v>
      </c>
      <c r="S388" s="962">
        <f>SUM(S385:S387)</f>
        <v>23</v>
      </c>
      <c r="T388" s="946"/>
      <c r="U388" s="965"/>
      <c r="V388" s="962"/>
      <c r="W388" s="1134"/>
      <c r="X388" s="946"/>
      <c r="Y388" s="965"/>
      <c r="Z388" s="962">
        <f>SUM(Z385:Z387)</f>
        <v>23</v>
      </c>
      <c r="AA388" s="1134">
        <f t="shared" ref="AA388" si="260">Y388+T388</f>
        <v>0</v>
      </c>
      <c r="AB388" s="962">
        <f>SUM(AB385:AB387)</f>
        <v>23</v>
      </c>
      <c r="AC388" s="961"/>
      <c r="AE388" s="1" t="b">
        <f t="shared" si="216"/>
        <v>1</v>
      </c>
    </row>
    <row r="389" spans="1:31" ht="42.75">
      <c r="A389" s="559">
        <v>24.02</v>
      </c>
      <c r="B389" s="564" t="s">
        <v>143</v>
      </c>
      <c r="C389" s="626"/>
      <c r="D389" s="624"/>
      <c r="E389" s="626"/>
      <c r="F389" s="624"/>
      <c r="G389" s="625"/>
      <c r="H389" s="625"/>
      <c r="I389" s="566"/>
      <c r="J389" s="565"/>
      <c r="K389" s="623"/>
      <c r="L389" s="624"/>
      <c r="M389" s="623"/>
      <c r="N389" s="623"/>
      <c r="O389" s="790"/>
      <c r="P389" s="626"/>
      <c r="Q389" s="624"/>
      <c r="R389" s="744"/>
      <c r="S389" s="662"/>
      <c r="T389" s="790"/>
      <c r="U389" s="626"/>
      <c r="V389" s="624"/>
      <c r="W389" s="744"/>
      <c r="X389" s="790"/>
      <c r="Y389" s="626"/>
      <c r="Z389" s="624"/>
      <c r="AA389" s="744"/>
      <c r="AB389" s="662"/>
      <c r="AC389" s="564"/>
      <c r="AD389" s="1" t="b">
        <f t="shared" si="217"/>
        <v>1</v>
      </c>
      <c r="AE389" s="1" t="b">
        <f t="shared" si="216"/>
        <v>1</v>
      </c>
    </row>
    <row r="390" spans="1:31" ht="15.75">
      <c r="A390" s="559"/>
      <c r="B390" s="564" t="s">
        <v>41</v>
      </c>
      <c r="C390" s="626">
        <v>100</v>
      </c>
      <c r="D390" s="624">
        <v>13</v>
      </c>
      <c r="E390" s="626"/>
      <c r="F390" s="624">
        <f>D390</f>
        <v>13</v>
      </c>
      <c r="G390" s="625"/>
      <c r="H390" s="625"/>
      <c r="I390" s="566"/>
      <c r="J390" s="565"/>
      <c r="K390" s="623"/>
      <c r="L390" s="624"/>
      <c r="M390" s="623"/>
      <c r="N390" s="623"/>
      <c r="O390" s="790">
        <f>State!O390</f>
        <v>0.02</v>
      </c>
      <c r="P390" s="626">
        <v>227</v>
      </c>
      <c r="Q390" s="624">
        <f>P390*O390</f>
        <v>4.54</v>
      </c>
      <c r="R390" s="744">
        <f t="shared" si="226"/>
        <v>227</v>
      </c>
      <c r="S390" s="662">
        <f t="shared" si="226"/>
        <v>4.54</v>
      </c>
      <c r="T390" s="790"/>
      <c r="U390" s="626"/>
      <c r="V390" s="624"/>
      <c r="W390" s="744"/>
      <c r="X390" s="790">
        <f t="shared" ref="X390:X392" si="261">O390</f>
        <v>0.02</v>
      </c>
      <c r="Y390" s="626">
        <f>P390</f>
        <v>227</v>
      </c>
      <c r="Z390" s="624">
        <f>Y390*X390</f>
        <v>4.54</v>
      </c>
      <c r="AA390" s="744">
        <f t="shared" ref="AA390" si="262">Y390+T390</f>
        <v>227</v>
      </c>
      <c r="AB390" s="662">
        <f>AA390*X390</f>
        <v>4.54</v>
      </c>
      <c r="AC390" s="564"/>
      <c r="AD390" s="1" t="b">
        <f t="shared" si="217"/>
        <v>1</v>
      </c>
      <c r="AE390" s="1" t="b">
        <f t="shared" si="216"/>
        <v>1</v>
      </c>
    </row>
    <row r="391" spans="1:31" ht="15.75">
      <c r="A391" s="559"/>
      <c r="B391" s="564" t="s">
        <v>42</v>
      </c>
      <c r="C391" s="626">
        <v>227</v>
      </c>
      <c r="D391" s="624">
        <v>12</v>
      </c>
      <c r="E391" s="626"/>
      <c r="F391" s="624">
        <f t="shared" ref="F391:F393" si="263">D391</f>
        <v>12</v>
      </c>
      <c r="G391" s="625"/>
      <c r="H391" s="625"/>
      <c r="I391" s="566"/>
      <c r="J391" s="565"/>
      <c r="K391" s="623"/>
      <c r="L391" s="624"/>
      <c r="M391" s="623"/>
      <c r="N391" s="623"/>
      <c r="O391" s="790">
        <f>State!O391</f>
        <v>0.03</v>
      </c>
      <c r="P391" s="626">
        <v>227</v>
      </c>
      <c r="Q391" s="624">
        <f t="shared" ref="Q391:Q392" si="264">P391*O391</f>
        <v>6.81</v>
      </c>
      <c r="R391" s="619">
        <f t="shared" ref="R391:R393" si="265">P391</f>
        <v>227</v>
      </c>
      <c r="S391" s="662">
        <f t="shared" si="226"/>
        <v>6.81</v>
      </c>
      <c r="T391" s="790"/>
      <c r="U391" s="626"/>
      <c r="V391" s="624"/>
      <c r="W391" s="619"/>
      <c r="X391" s="790">
        <f t="shared" si="261"/>
        <v>0.03</v>
      </c>
      <c r="Y391" s="626">
        <f>P391</f>
        <v>227</v>
      </c>
      <c r="Z391" s="624">
        <f t="shared" ref="Z391:Z392" si="266">Y391*X391</f>
        <v>6.81</v>
      </c>
      <c r="AA391" s="619">
        <f t="shared" ref="AA391:AA393" si="267">Y391</f>
        <v>227</v>
      </c>
      <c r="AB391" s="662">
        <f t="shared" ref="AB391:AB392" si="268">AA391*X391</f>
        <v>6.81</v>
      </c>
      <c r="AC391" s="564"/>
      <c r="AD391" s="1" t="b">
        <f t="shared" si="217"/>
        <v>1</v>
      </c>
      <c r="AE391" s="1" t="b">
        <f t="shared" si="216"/>
        <v>1</v>
      </c>
    </row>
    <row r="392" spans="1:31" ht="15.75">
      <c r="A392" s="559"/>
      <c r="B392" s="564" t="s">
        <v>66</v>
      </c>
      <c r="C392" s="626">
        <v>40</v>
      </c>
      <c r="D392" s="624">
        <v>11</v>
      </c>
      <c r="E392" s="626"/>
      <c r="F392" s="624">
        <f t="shared" si="263"/>
        <v>11</v>
      </c>
      <c r="G392" s="625"/>
      <c r="H392" s="625"/>
      <c r="I392" s="566"/>
      <c r="J392" s="565"/>
      <c r="K392" s="623"/>
      <c r="L392" s="624"/>
      <c r="M392" s="623"/>
      <c r="N392" s="623"/>
      <c r="O392" s="790">
        <f>State!O392</f>
        <v>0.01</v>
      </c>
      <c r="P392" s="626">
        <v>270</v>
      </c>
      <c r="Q392" s="624">
        <f t="shared" si="264"/>
        <v>2.7</v>
      </c>
      <c r="R392" s="619">
        <f t="shared" si="265"/>
        <v>270</v>
      </c>
      <c r="S392" s="662">
        <f t="shared" si="226"/>
        <v>2.7</v>
      </c>
      <c r="T392" s="790"/>
      <c r="U392" s="626"/>
      <c r="V392" s="624"/>
      <c r="W392" s="619"/>
      <c r="X392" s="790">
        <f t="shared" si="261"/>
        <v>0.01</v>
      </c>
      <c r="Y392" s="626">
        <f>P392</f>
        <v>270</v>
      </c>
      <c r="Z392" s="624">
        <f t="shared" si="266"/>
        <v>2.7</v>
      </c>
      <c r="AA392" s="619">
        <f t="shared" si="267"/>
        <v>270</v>
      </c>
      <c r="AB392" s="662">
        <f t="shared" si="268"/>
        <v>2.7</v>
      </c>
      <c r="AC392" s="564"/>
      <c r="AD392" s="1" t="b">
        <f t="shared" ref="AD392:AD455" si="269">+X392*Y392=Z392</f>
        <v>1</v>
      </c>
      <c r="AE392" s="1" t="b">
        <f t="shared" ref="AE392:AE455" si="270">+U392+Z392=AB392</f>
        <v>1</v>
      </c>
    </row>
    <row r="393" spans="1:31" ht="15.75">
      <c r="A393" s="559">
        <v>24.03</v>
      </c>
      <c r="B393" s="564" t="s">
        <v>144</v>
      </c>
      <c r="C393" s="626">
        <v>0</v>
      </c>
      <c r="D393" s="624">
        <v>3</v>
      </c>
      <c r="E393" s="626">
        <v>0</v>
      </c>
      <c r="F393" s="624">
        <f t="shared" si="263"/>
        <v>3</v>
      </c>
      <c r="G393" s="625"/>
      <c r="H393" s="625">
        <f t="shared" si="257"/>
        <v>1</v>
      </c>
      <c r="I393" s="566"/>
      <c r="J393" s="565"/>
      <c r="K393" s="623"/>
      <c r="L393" s="624"/>
      <c r="M393" s="623"/>
      <c r="N393" s="623"/>
      <c r="O393" s="790">
        <f>State!O393</f>
        <v>0</v>
      </c>
      <c r="P393" s="626"/>
      <c r="Q393" s="624">
        <v>9.08</v>
      </c>
      <c r="R393" s="619">
        <f t="shared" si="265"/>
        <v>0</v>
      </c>
      <c r="S393" s="662">
        <f t="shared" si="226"/>
        <v>9.08</v>
      </c>
      <c r="T393" s="790"/>
      <c r="U393" s="626"/>
      <c r="V393" s="624"/>
      <c r="W393" s="619"/>
      <c r="X393" s="790">
        <f>State!X393</f>
        <v>0</v>
      </c>
      <c r="Y393" s="626"/>
      <c r="Z393" s="624">
        <f>9.08</f>
        <v>9.08</v>
      </c>
      <c r="AA393" s="619">
        <f t="shared" si="267"/>
        <v>0</v>
      </c>
      <c r="AB393" s="662">
        <f t="shared" ref="AB393" si="271">Z393+U393</f>
        <v>9.08</v>
      </c>
      <c r="AC393" s="564"/>
      <c r="AE393" s="1" t="b">
        <f t="shared" si="270"/>
        <v>1</v>
      </c>
    </row>
    <row r="394" spans="1:31" ht="15.75">
      <c r="A394" s="928"/>
      <c r="B394" s="961" t="s">
        <v>36</v>
      </c>
      <c r="C394" s="965">
        <v>0</v>
      </c>
      <c r="D394" s="962">
        <f>SUM(D390:D393)</f>
        <v>39</v>
      </c>
      <c r="E394" s="965">
        <v>0</v>
      </c>
      <c r="F394" s="962">
        <f>SUM(F390:F393)</f>
        <v>39</v>
      </c>
      <c r="G394" s="1067"/>
      <c r="H394" s="1133">
        <f>F394/D394</f>
        <v>1</v>
      </c>
      <c r="I394" s="965"/>
      <c r="J394" s="962"/>
      <c r="K394" s="961"/>
      <c r="L394" s="962"/>
      <c r="M394" s="961"/>
      <c r="N394" s="961"/>
      <c r="O394" s="946">
        <f>State!O394</f>
        <v>0</v>
      </c>
      <c r="P394" s="965">
        <f>SUM(P390:P393)</f>
        <v>724</v>
      </c>
      <c r="Q394" s="962">
        <f>SUM(Q390:Q393)</f>
        <v>23.130000000000003</v>
      </c>
      <c r="R394" s="965">
        <f>SUM(R390:R393)</f>
        <v>724</v>
      </c>
      <c r="S394" s="962">
        <f>SUM(S390:S393)</f>
        <v>23.130000000000003</v>
      </c>
      <c r="T394" s="946"/>
      <c r="U394" s="965"/>
      <c r="V394" s="962"/>
      <c r="W394" s="965"/>
      <c r="X394" s="946">
        <f>State!X394</f>
        <v>0</v>
      </c>
      <c r="Y394" s="965">
        <f>SUM(Y390:Y393)</f>
        <v>724</v>
      </c>
      <c r="Z394" s="962">
        <f>SUM(Z390:Z393)</f>
        <v>23.130000000000003</v>
      </c>
      <c r="AA394" s="965">
        <f>SUM(AA390:AA393)</f>
        <v>724</v>
      </c>
      <c r="AB394" s="962">
        <f>SUM(AB390:AB393)</f>
        <v>23.130000000000003</v>
      </c>
      <c r="AC394" s="961"/>
      <c r="AE394" s="1" t="b">
        <f t="shared" si="270"/>
        <v>1</v>
      </c>
    </row>
    <row r="395" spans="1:31" s="774" customFormat="1" ht="15.75">
      <c r="A395" s="1154"/>
      <c r="B395" s="1120" t="s">
        <v>145</v>
      </c>
      <c r="C395" s="1151">
        <f>C45+C77+C110+C142+C147+C149+C193+C206+C212+C216+C261+C284+C299+C308+C313+C317+C324+C328+C332+C335+C339+C345+C349+C381+C388+C394</f>
        <v>44327</v>
      </c>
      <c r="D395" s="1152">
        <f>D45+D77+D110+D142+D147+D149+D193+D206+D212+D216+D261+D284+D299+D308+D313+D317+D324+D328+D332+D335+D339+D345+D349+D381+D388+D394</f>
        <v>1757.1084999999998</v>
      </c>
      <c r="E395" s="1151">
        <f>E45+E77+E110+E142+E147+E149+E193+E206+E212+E216+E261+E284+E299+E308+E313+E317+E324+E328+E332+E335+E339+E345+E349+E381+E388+E394</f>
        <v>44327</v>
      </c>
      <c r="F395" s="1152">
        <f>F45+F77+F110+F142+F147+F149+F193+F206+F212+F216+F261+F284+F299+F308+F313+F317+F324+F328+F332+F335+F339+F345+F349+F381+F388+F394</f>
        <v>1719.6084999999998</v>
      </c>
      <c r="G395" s="1103"/>
      <c r="H395" s="1104">
        <f>F395/D395</f>
        <v>0.9786581192908691</v>
      </c>
      <c r="I395" s="1042"/>
      <c r="J395" s="1039"/>
      <c r="K395" s="1042">
        <f>K381</f>
        <v>0</v>
      </c>
      <c r="L395" s="1039">
        <f>L381</f>
        <v>37.5</v>
      </c>
      <c r="M395" s="1042">
        <f t="shared" ref="M395:N395" si="272">M394+M388+M381+M349+M345+M339+M335+M332+M328+M324+M317+M313+M308+M299+M284+M259+M237+M212+M206+M193+M186+M180+M174+M162+M156+M147+M141+M109+M86+M76+M44+M21</f>
        <v>0</v>
      </c>
      <c r="N395" s="1042">
        <f t="shared" si="272"/>
        <v>0</v>
      </c>
      <c r="O395" s="1153"/>
      <c r="P395" s="1151">
        <f>P45+P77+P110+P142+P147+P149+P193+P206+P212+P216+P261+P284+P299+P308+P313+P317+P324+P328+P332+P335+P339+P345+P349+P381+P388+P394</f>
        <v>63580</v>
      </c>
      <c r="Q395" s="1152">
        <f>Q45+Q77+Q110+Q142+Q147+Q149+Q193+Q206+Q212+Q216+Q261+Q284+Q299+Q308+Q313+Q317+Q324+Q328+Q332+Q335+Q339+Q345+Q349+Q381+Q388+Q394</f>
        <v>1721.89957</v>
      </c>
      <c r="R395" s="1151">
        <f>R45+R77+R110+R142+R147+R149+R193+R206+R212+R216+R261+R284+R299+R308+R313+R317+R324+R328+R332+R335+R339+R345+R349+R381+R388+R394</f>
        <v>63580</v>
      </c>
      <c r="S395" s="1152">
        <f>S45+S77+S110+S142+S147+S149+S193+S206+S212+S216+S261+S284+S299+S308+S313+S317+S324+S328+S332+S335+S339+S345+S349+S381+S388+S394</f>
        <v>1759.39957</v>
      </c>
      <c r="T395" s="1042"/>
      <c r="U395" s="1151"/>
      <c r="V395" s="1152"/>
      <c r="W395" s="1151"/>
      <c r="X395" s="1042"/>
      <c r="Y395" s="1151">
        <f>Y45+Y77+Y110+Y142+Y147+Y149+Y193+Y206+Y212+Y216+Y261+Y284+Y299+Y308+Y313+Y317+Y324+Y328+Y332+Y335+Y339+Y345+Y349+Y381+Y388+Y394</f>
        <v>40051</v>
      </c>
      <c r="Z395" s="1152">
        <f>Z45+Z77+Z110+Z142+Z147+Z149+Z193+Z206+Z212+Z216+Z261+Z284+Z299+Z308+Z313+Z317+Z324+Z328+Z332+Z335+Z339+Z345+Z349+Z381+Z388+Z394</f>
        <v>1689.8171</v>
      </c>
      <c r="AA395" s="1151">
        <f>AA45+AA77+AA110+AA142+AA147+AA149+AA193+AA206+AA212+AA216+AA261+AA284+AA299+AA308+AA313+AA317+AA324+AA328+AA332+AA335+AA339+AA345+AA349+AA381+AA388+AA394</f>
        <v>40051</v>
      </c>
      <c r="AB395" s="1152">
        <f>AB45+AB77+AB110+AB142+AB147+AB149+AB193+AB206+AB212+AB216+AB261+AB284+AB299+AB308+AB313+AB317+AB324+AB328+AB332+AB335+AB339+AB345+AB349+AB381+AB388+AB394</f>
        <v>1727.3171</v>
      </c>
      <c r="AC395" s="987"/>
      <c r="AD395" s="1"/>
      <c r="AE395" s="1" t="b">
        <f t="shared" si="270"/>
        <v>0</v>
      </c>
    </row>
    <row r="396" spans="1:31" ht="15.75">
      <c r="A396" s="553">
        <v>25</v>
      </c>
      <c r="B396" s="560" t="s">
        <v>146</v>
      </c>
      <c r="C396" s="691"/>
      <c r="D396" s="561"/>
      <c r="E396" s="627"/>
      <c r="F396" s="614"/>
      <c r="G396" s="625"/>
      <c r="H396" s="625"/>
      <c r="I396" s="566"/>
      <c r="J396" s="565"/>
      <c r="K396" s="560"/>
      <c r="L396" s="561"/>
      <c r="M396" s="560"/>
      <c r="N396" s="560"/>
      <c r="O396" s="790">
        <f>State!O396</f>
        <v>0</v>
      </c>
      <c r="P396" s="691"/>
      <c r="Q396" s="561"/>
      <c r="R396" s="583"/>
      <c r="S396" s="523"/>
      <c r="T396" s="790"/>
      <c r="U396" s="691"/>
      <c r="V396" s="561"/>
      <c r="W396" s="583"/>
      <c r="X396" s="790">
        <f>State!X396</f>
        <v>0</v>
      </c>
      <c r="Y396" s="691"/>
      <c r="Z396" s="561"/>
      <c r="AA396" s="583"/>
      <c r="AB396" s="523"/>
      <c r="AC396" s="560"/>
      <c r="AE396" s="1" t="b">
        <f t="shared" si="270"/>
        <v>1</v>
      </c>
    </row>
    <row r="397" spans="1:31" ht="15.75">
      <c r="A397" s="559">
        <v>25.01</v>
      </c>
      <c r="B397" s="564" t="s">
        <v>147</v>
      </c>
      <c r="C397" s="566">
        <v>0</v>
      </c>
      <c r="D397" s="565">
        <v>0</v>
      </c>
      <c r="E397" s="626">
        <v>0</v>
      </c>
      <c r="F397" s="624">
        <v>0</v>
      </c>
      <c r="G397" s="625"/>
      <c r="H397" s="625"/>
      <c r="I397" s="566"/>
      <c r="J397" s="565"/>
      <c r="K397" s="564"/>
      <c r="L397" s="565"/>
      <c r="M397" s="564"/>
      <c r="N397" s="564"/>
      <c r="O397" s="790">
        <f>State!O397</f>
        <v>0</v>
      </c>
      <c r="P397" s="566"/>
      <c r="Q397" s="565"/>
      <c r="R397" s="619">
        <f t="shared" ref="R397:R398" si="273">P397</f>
        <v>0</v>
      </c>
      <c r="S397" s="523">
        <f t="shared" si="226"/>
        <v>0</v>
      </c>
      <c r="T397" s="790"/>
      <c r="U397" s="566"/>
      <c r="V397" s="565"/>
      <c r="W397" s="619"/>
      <c r="X397" s="790">
        <f>State!X397</f>
        <v>0</v>
      </c>
      <c r="Y397" s="566"/>
      <c r="Z397" s="565"/>
      <c r="AA397" s="619">
        <f t="shared" ref="AA397:AA398" si="274">Y397</f>
        <v>0</v>
      </c>
      <c r="AB397" s="523">
        <f t="shared" ref="AB397:AB399" si="275">Z397+U397</f>
        <v>0</v>
      </c>
      <c r="AC397" s="564"/>
      <c r="AE397" s="1" t="b">
        <f t="shared" si="270"/>
        <v>1</v>
      </c>
    </row>
    <row r="398" spans="1:31" ht="15.75">
      <c r="A398" s="559">
        <v>25.02</v>
      </c>
      <c r="B398" s="564" t="s">
        <v>148</v>
      </c>
      <c r="C398" s="566">
        <v>0</v>
      </c>
      <c r="D398" s="565">
        <v>0</v>
      </c>
      <c r="E398" s="626">
        <v>0</v>
      </c>
      <c r="F398" s="624">
        <v>0</v>
      </c>
      <c r="G398" s="625"/>
      <c r="H398" s="625"/>
      <c r="I398" s="566"/>
      <c r="J398" s="565"/>
      <c r="K398" s="564"/>
      <c r="L398" s="565"/>
      <c r="M398" s="564"/>
      <c r="N398" s="564"/>
      <c r="O398" s="790">
        <f>State!O398</f>
        <v>1.30067E-2</v>
      </c>
      <c r="P398" s="566"/>
      <c r="Q398" s="565"/>
      <c r="R398" s="619">
        <f t="shared" si="273"/>
        <v>0</v>
      </c>
      <c r="S398" s="523">
        <f t="shared" si="226"/>
        <v>0</v>
      </c>
      <c r="T398" s="790"/>
      <c r="U398" s="566"/>
      <c r="V398" s="565"/>
      <c r="W398" s="619"/>
      <c r="X398" s="790">
        <f>State!X398</f>
        <v>1.30067E-2</v>
      </c>
      <c r="Y398" s="566"/>
      <c r="Z398" s="565"/>
      <c r="AA398" s="619">
        <f t="shared" si="274"/>
        <v>0</v>
      </c>
      <c r="AB398" s="523">
        <f t="shared" si="275"/>
        <v>0</v>
      </c>
      <c r="AC398" s="551"/>
      <c r="AD398" s="1" t="b">
        <f t="shared" si="269"/>
        <v>1</v>
      </c>
      <c r="AE398" s="1" t="b">
        <f t="shared" si="270"/>
        <v>1</v>
      </c>
    </row>
    <row r="399" spans="1:31" ht="15.75">
      <c r="A399" s="928"/>
      <c r="B399" s="961" t="s">
        <v>36</v>
      </c>
      <c r="C399" s="965">
        <v>0</v>
      </c>
      <c r="D399" s="962">
        <v>0</v>
      </c>
      <c r="E399" s="965">
        <v>0</v>
      </c>
      <c r="F399" s="962">
        <v>0</v>
      </c>
      <c r="G399" s="1067"/>
      <c r="H399" s="1067"/>
      <c r="I399" s="965"/>
      <c r="J399" s="962"/>
      <c r="K399" s="961"/>
      <c r="L399" s="962"/>
      <c r="M399" s="961"/>
      <c r="N399" s="961"/>
      <c r="O399" s="946">
        <f>State!O399</f>
        <v>0</v>
      </c>
      <c r="P399" s="965"/>
      <c r="Q399" s="962"/>
      <c r="R399" s="935">
        <f t="shared" si="226"/>
        <v>0</v>
      </c>
      <c r="S399" s="936">
        <f t="shared" si="226"/>
        <v>0</v>
      </c>
      <c r="T399" s="946"/>
      <c r="U399" s="965"/>
      <c r="V399" s="962"/>
      <c r="W399" s="935"/>
      <c r="X399" s="946">
        <f>State!X399</f>
        <v>0</v>
      </c>
      <c r="Y399" s="965"/>
      <c r="Z399" s="962"/>
      <c r="AA399" s="935">
        <f t="shared" ref="AA399" si="276">Y399+T399</f>
        <v>0</v>
      </c>
      <c r="AB399" s="936">
        <f t="shared" si="275"/>
        <v>0</v>
      </c>
      <c r="AC399" s="961"/>
      <c r="AE399" s="1" t="b">
        <f t="shared" si="270"/>
        <v>1</v>
      </c>
    </row>
    <row r="400" spans="1:31" ht="15.75">
      <c r="A400" s="983"/>
      <c r="B400" s="1038" t="s">
        <v>149</v>
      </c>
      <c r="C400" s="1042">
        <f>C395+C399</f>
        <v>44327</v>
      </c>
      <c r="D400" s="1039">
        <f t="shared" ref="D400:F400" si="277">D395+D399</f>
        <v>1757.1084999999998</v>
      </c>
      <c r="E400" s="1042">
        <f t="shared" si="277"/>
        <v>44327</v>
      </c>
      <c r="F400" s="1039">
        <f t="shared" si="277"/>
        <v>1719.6084999999998</v>
      </c>
      <c r="G400" s="1069">
        <f t="shared" si="248"/>
        <v>1</v>
      </c>
      <c r="H400" s="1104">
        <f>F400/D400</f>
        <v>0.9786581192908691</v>
      </c>
      <c r="I400" s="1042"/>
      <c r="J400" s="1039"/>
      <c r="K400" s="1042"/>
      <c r="L400" s="1039">
        <f>L395</f>
        <v>37.5</v>
      </c>
      <c r="M400" s="1042">
        <f t="shared" ref="M400:N400" si="278">M399+M395</f>
        <v>0</v>
      </c>
      <c r="N400" s="1039">
        <f t="shared" si="278"/>
        <v>0</v>
      </c>
      <c r="O400" s="1000">
        <f>State!O400</f>
        <v>0</v>
      </c>
      <c r="P400" s="1042">
        <f>P395+P399</f>
        <v>63580</v>
      </c>
      <c r="Q400" s="1039">
        <f t="shared" ref="Q400" si="279">Q395+Q399</f>
        <v>1721.89957</v>
      </c>
      <c r="R400" s="1042">
        <f>R395+R399</f>
        <v>63580</v>
      </c>
      <c r="S400" s="1039">
        <f t="shared" ref="S400" si="280">S395+S399</f>
        <v>1759.39957</v>
      </c>
      <c r="T400" s="1042">
        <f>T395+T399</f>
        <v>0</v>
      </c>
      <c r="U400" s="1039">
        <f t="shared" ref="U400" si="281">U395+U399</f>
        <v>0</v>
      </c>
      <c r="V400" s="1039"/>
      <c r="W400" s="1042"/>
      <c r="X400" s="1000">
        <f>State!X400</f>
        <v>0</v>
      </c>
      <c r="Y400" s="1042">
        <f>Y395+Y399</f>
        <v>40051</v>
      </c>
      <c r="Z400" s="1039">
        <f t="shared" ref="Z400" si="282">Z395+Z399</f>
        <v>1689.8171</v>
      </c>
      <c r="AA400" s="1042">
        <f>AA395+AA399</f>
        <v>40051</v>
      </c>
      <c r="AB400" s="1039">
        <f t="shared" ref="AB400" si="283">AB395+AB399</f>
        <v>1727.3171</v>
      </c>
      <c r="AC400" s="1038"/>
      <c r="AE400" s="1" t="b">
        <f t="shared" si="270"/>
        <v>0</v>
      </c>
    </row>
    <row r="401" spans="1:31" ht="28.5">
      <c r="A401" s="553">
        <v>26</v>
      </c>
      <c r="B401" s="560" t="s">
        <v>150</v>
      </c>
      <c r="C401" s="627">
        <v>0</v>
      </c>
      <c r="D401" s="614">
        <v>0</v>
      </c>
      <c r="E401" s="627">
        <v>0</v>
      </c>
      <c r="F401" s="614">
        <v>0</v>
      </c>
      <c r="G401" s="625"/>
      <c r="H401" s="625"/>
      <c r="I401" s="566"/>
      <c r="J401" s="565"/>
      <c r="K401" s="613">
        <v>0</v>
      </c>
      <c r="L401" s="614">
        <v>0</v>
      </c>
      <c r="M401" s="613"/>
      <c r="N401" s="613"/>
      <c r="O401" s="790">
        <f>State!O401</f>
        <v>0</v>
      </c>
      <c r="P401" s="627"/>
      <c r="Q401" s="614"/>
      <c r="R401" s="744">
        <f t="shared" si="226"/>
        <v>0</v>
      </c>
      <c r="S401" s="662">
        <f t="shared" si="226"/>
        <v>0</v>
      </c>
      <c r="T401" s="790"/>
      <c r="U401" s="627"/>
      <c r="V401" s="614"/>
      <c r="W401" s="744"/>
      <c r="X401" s="790">
        <f>State!X401</f>
        <v>0</v>
      </c>
      <c r="Y401" s="627"/>
      <c r="Z401" s="614"/>
      <c r="AA401" s="744">
        <f t="shared" ref="AA401:AA403" si="284">Y401+T401</f>
        <v>0</v>
      </c>
      <c r="AB401" s="662">
        <f t="shared" ref="AB401:AB405" si="285">Z401+U401</f>
        <v>0</v>
      </c>
      <c r="AC401" s="560"/>
      <c r="AD401" s="1" t="b">
        <f t="shared" si="269"/>
        <v>1</v>
      </c>
      <c r="AE401" s="1" t="b">
        <f t="shared" si="270"/>
        <v>1</v>
      </c>
    </row>
    <row r="402" spans="1:31" ht="15.75">
      <c r="A402" s="563"/>
      <c r="B402" s="560" t="s">
        <v>151</v>
      </c>
      <c r="C402" s="627">
        <v>0</v>
      </c>
      <c r="D402" s="614">
        <v>0</v>
      </c>
      <c r="E402" s="627">
        <v>0</v>
      </c>
      <c r="F402" s="614">
        <v>0</v>
      </c>
      <c r="G402" s="625"/>
      <c r="H402" s="625"/>
      <c r="I402" s="566"/>
      <c r="J402" s="565"/>
      <c r="K402" s="613">
        <v>0</v>
      </c>
      <c r="L402" s="614">
        <v>0</v>
      </c>
      <c r="M402" s="613"/>
      <c r="N402" s="613"/>
      <c r="O402" s="790">
        <f>State!O402</f>
        <v>0</v>
      </c>
      <c r="P402" s="627"/>
      <c r="Q402" s="614"/>
      <c r="R402" s="744">
        <f t="shared" ref="R402:S465" si="286">P402+K402</f>
        <v>0</v>
      </c>
      <c r="S402" s="662">
        <f t="shared" si="286"/>
        <v>0</v>
      </c>
      <c r="T402" s="790"/>
      <c r="U402" s="627"/>
      <c r="V402" s="614"/>
      <c r="W402" s="744"/>
      <c r="X402" s="790">
        <f>State!X402</f>
        <v>0</v>
      </c>
      <c r="Y402" s="627"/>
      <c r="Z402" s="614"/>
      <c r="AA402" s="744">
        <f t="shared" si="284"/>
        <v>0</v>
      </c>
      <c r="AB402" s="662">
        <f t="shared" si="285"/>
        <v>0</v>
      </c>
      <c r="AC402" s="560"/>
      <c r="AD402" s="1" t="b">
        <f t="shared" si="269"/>
        <v>1</v>
      </c>
      <c r="AE402" s="1" t="b">
        <f t="shared" si="270"/>
        <v>1</v>
      </c>
    </row>
    <row r="403" spans="1:31" ht="15.75">
      <c r="A403" s="559"/>
      <c r="B403" s="560" t="s">
        <v>152</v>
      </c>
      <c r="C403" s="627">
        <v>0</v>
      </c>
      <c r="D403" s="614">
        <v>0</v>
      </c>
      <c r="E403" s="627">
        <v>0</v>
      </c>
      <c r="F403" s="614">
        <v>0</v>
      </c>
      <c r="G403" s="625"/>
      <c r="H403" s="625"/>
      <c r="I403" s="566"/>
      <c r="J403" s="565"/>
      <c r="K403" s="613">
        <v>0</v>
      </c>
      <c r="L403" s="614">
        <v>0</v>
      </c>
      <c r="M403" s="613"/>
      <c r="N403" s="613"/>
      <c r="O403" s="790">
        <f>State!O403</f>
        <v>0</v>
      </c>
      <c r="P403" s="627"/>
      <c r="Q403" s="614"/>
      <c r="R403" s="744">
        <f t="shared" si="286"/>
        <v>0</v>
      </c>
      <c r="S403" s="662">
        <f t="shared" si="286"/>
        <v>0</v>
      </c>
      <c r="T403" s="790"/>
      <c r="U403" s="627"/>
      <c r="V403" s="614"/>
      <c r="W403" s="744"/>
      <c r="X403" s="790">
        <f>State!X403</f>
        <v>0</v>
      </c>
      <c r="Y403" s="627"/>
      <c r="Z403" s="614"/>
      <c r="AA403" s="744">
        <f t="shared" si="284"/>
        <v>0</v>
      </c>
      <c r="AB403" s="662">
        <f t="shared" si="285"/>
        <v>0</v>
      </c>
      <c r="AC403" s="560"/>
      <c r="AD403" s="1" t="b">
        <f t="shared" si="269"/>
        <v>1</v>
      </c>
      <c r="AE403" s="1" t="b">
        <f t="shared" si="270"/>
        <v>1</v>
      </c>
    </row>
    <row r="404" spans="1:31" ht="15.75">
      <c r="A404" s="559">
        <v>26.01</v>
      </c>
      <c r="B404" s="570" t="s">
        <v>153</v>
      </c>
      <c r="C404" s="626">
        <v>0</v>
      </c>
      <c r="D404" s="624">
        <v>0</v>
      </c>
      <c r="E404" s="626">
        <v>0</v>
      </c>
      <c r="F404" s="624">
        <v>0</v>
      </c>
      <c r="G404" s="625"/>
      <c r="H404" s="625"/>
      <c r="I404" s="566"/>
      <c r="J404" s="565"/>
      <c r="K404" s="623">
        <v>0</v>
      </c>
      <c r="L404" s="624">
        <v>0</v>
      </c>
      <c r="M404" s="623"/>
      <c r="N404" s="623"/>
      <c r="O404" s="790">
        <f>State!O404</f>
        <v>0</v>
      </c>
      <c r="P404" s="626"/>
      <c r="Q404" s="624"/>
      <c r="R404" s="619">
        <f t="shared" ref="R404:R411" si="287">P404</f>
        <v>0</v>
      </c>
      <c r="S404" s="662">
        <f t="shared" si="286"/>
        <v>0</v>
      </c>
      <c r="T404" s="790"/>
      <c r="U404" s="626"/>
      <c r="V404" s="624"/>
      <c r="W404" s="619"/>
      <c r="X404" s="790">
        <f>State!X404</f>
        <v>0</v>
      </c>
      <c r="Y404" s="626"/>
      <c r="Z404" s="624"/>
      <c r="AA404" s="619">
        <f t="shared" ref="AA404:AA405" si="288">Y404</f>
        <v>0</v>
      </c>
      <c r="AB404" s="662">
        <f t="shared" si="285"/>
        <v>0</v>
      </c>
      <c r="AC404" s="570"/>
      <c r="AD404" s="1" t="b">
        <f t="shared" si="269"/>
        <v>1</v>
      </c>
      <c r="AE404" s="1" t="b">
        <f t="shared" si="270"/>
        <v>1</v>
      </c>
    </row>
    <row r="405" spans="1:31" ht="15.75">
      <c r="A405" s="559">
        <f>+A404+0.01</f>
        <v>26.020000000000003</v>
      </c>
      <c r="B405" s="570" t="s">
        <v>154</v>
      </c>
      <c r="C405" s="626">
        <v>0</v>
      </c>
      <c r="D405" s="624">
        <v>0</v>
      </c>
      <c r="E405" s="626">
        <v>0</v>
      </c>
      <c r="F405" s="624">
        <v>0</v>
      </c>
      <c r="G405" s="625"/>
      <c r="H405" s="625"/>
      <c r="I405" s="566"/>
      <c r="J405" s="565"/>
      <c r="K405" s="623">
        <v>0</v>
      </c>
      <c r="L405" s="624">
        <v>0</v>
      </c>
      <c r="M405" s="623"/>
      <c r="N405" s="623"/>
      <c r="O405" s="790">
        <f>State!O405</f>
        <v>0</v>
      </c>
      <c r="P405" s="626"/>
      <c r="Q405" s="624"/>
      <c r="R405" s="619">
        <f t="shared" si="287"/>
        <v>0</v>
      </c>
      <c r="S405" s="662">
        <f t="shared" si="286"/>
        <v>0</v>
      </c>
      <c r="T405" s="790"/>
      <c r="U405" s="626"/>
      <c r="V405" s="624"/>
      <c r="W405" s="619"/>
      <c r="X405" s="790">
        <f>State!X405</f>
        <v>0</v>
      </c>
      <c r="Y405" s="626"/>
      <c r="Z405" s="624"/>
      <c r="AA405" s="619">
        <f t="shared" si="288"/>
        <v>0</v>
      </c>
      <c r="AB405" s="662">
        <f t="shared" si="285"/>
        <v>0</v>
      </c>
      <c r="AC405" s="570"/>
      <c r="AD405" s="1" t="b">
        <f t="shared" si="269"/>
        <v>1</v>
      </c>
      <c r="AE405" s="1" t="b">
        <f t="shared" si="270"/>
        <v>1</v>
      </c>
    </row>
    <row r="406" spans="1:31" ht="15.75">
      <c r="A406" s="559">
        <f t="shared" ref="A406:A412" si="289">+A405+0.01</f>
        <v>26.030000000000005</v>
      </c>
      <c r="B406" s="570" t="s">
        <v>321</v>
      </c>
      <c r="C406" s="626">
        <v>820</v>
      </c>
      <c r="D406" s="624">
        <v>24.6</v>
      </c>
      <c r="E406" s="626"/>
      <c r="F406" s="624"/>
      <c r="G406" s="625"/>
      <c r="H406" s="625"/>
      <c r="I406" s="566"/>
      <c r="J406" s="565"/>
      <c r="K406" s="626"/>
      <c r="L406" s="624"/>
      <c r="M406" s="623"/>
      <c r="N406" s="623"/>
      <c r="O406" s="790">
        <f>State!O406</f>
        <v>0</v>
      </c>
      <c r="P406" s="626"/>
      <c r="Q406" s="624"/>
      <c r="R406" s="619"/>
      <c r="S406" s="662"/>
      <c r="T406" s="790"/>
      <c r="U406" s="626"/>
      <c r="V406" s="624"/>
      <c r="W406" s="619"/>
      <c r="X406" s="790">
        <f>State!X406</f>
        <v>0</v>
      </c>
      <c r="Y406" s="626"/>
      <c r="Z406" s="624"/>
      <c r="AA406" s="619"/>
      <c r="AB406" s="662"/>
      <c r="AC406" s="570"/>
      <c r="AD406" s="1" t="b">
        <f t="shared" si="269"/>
        <v>1</v>
      </c>
      <c r="AE406" s="1" t="b">
        <f t="shared" si="270"/>
        <v>1</v>
      </c>
    </row>
    <row r="407" spans="1:31" ht="15.75">
      <c r="A407" s="559">
        <f t="shared" si="289"/>
        <v>26.040000000000006</v>
      </c>
      <c r="B407" s="570" t="s">
        <v>322</v>
      </c>
      <c r="C407" s="626">
        <v>0</v>
      </c>
      <c r="D407" s="624">
        <v>0</v>
      </c>
      <c r="E407" s="626">
        <v>0</v>
      </c>
      <c r="F407" s="624">
        <v>0</v>
      </c>
      <c r="G407" s="625"/>
      <c r="H407" s="625"/>
      <c r="I407" s="566"/>
      <c r="J407" s="565"/>
      <c r="K407" s="626">
        <v>0</v>
      </c>
      <c r="L407" s="624">
        <v>0</v>
      </c>
      <c r="M407" s="623"/>
      <c r="N407" s="623"/>
      <c r="O407" s="790">
        <f>State!O407</f>
        <v>0</v>
      </c>
      <c r="P407" s="626"/>
      <c r="Q407" s="624"/>
      <c r="R407" s="619">
        <f t="shared" si="287"/>
        <v>0</v>
      </c>
      <c r="S407" s="662">
        <f t="shared" si="286"/>
        <v>0</v>
      </c>
      <c r="T407" s="790"/>
      <c r="U407" s="626"/>
      <c r="V407" s="624"/>
      <c r="W407" s="619"/>
      <c r="X407" s="790">
        <f>State!X407</f>
        <v>0</v>
      </c>
      <c r="Y407" s="626"/>
      <c r="Z407" s="624"/>
      <c r="AA407" s="619">
        <f t="shared" ref="AA407:AA411" si="290">Y407</f>
        <v>0</v>
      </c>
      <c r="AB407" s="662">
        <f t="shared" ref="AB407:AB411" si="291">Z407+U407</f>
        <v>0</v>
      </c>
      <c r="AC407" s="570"/>
      <c r="AD407" s="1" t="b">
        <f t="shared" si="269"/>
        <v>1</v>
      </c>
      <c r="AE407" s="1" t="b">
        <f t="shared" si="270"/>
        <v>1</v>
      </c>
    </row>
    <row r="408" spans="1:31" ht="15.75">
      <c r="A408" s="559">
        <f t="shared" si="289"/>
        <v>26.050000000000008</v>
      </c>
      <c r="B408" s="570" t="s">
        <v>323</v>
      </c>
      <c r="C408" s="626">
        <v>0</v>
      </c>
      <c r="D408" s="624">
        <v>0</v>
      </c>
      <c r="E408" s="626">
        <v>0</v>
      </c>
      <c r="F408" s="624">
        <v>0</v>
      </c>
      <c r="G408" s="625"/>
      <c r="H408" s="625"/>
      <c r="I408" s="566"/>
      <c r="J408" s="565"/>
      <c r="K408" s="626">
        <v>0</v>
      </c>
      <c r="L408" s="624">
        <v>0</v>
      </c>
      <c r="M408" s="623"/>
      <c r="N408" s="623"/>
      <c r="O408" s="790">
        <f>State!O408</f>
        <v>0</v>
      </c>
      <c r="P408" s="626"/>
      <c r="Q408" s="624"/>
      <c r="R408" s="619">
        <f t="shared" si="287"/>
        <v>0</v>
      </c>
      <c r="S408" s="662">
        <f t="shared" si="286"/>
        <v>0</v>
      </c>
      <c r="T408" s="790"/>
      <c r="U408" s="626"/>
      <c r="V408" s="624"/>
      <c r="W408" s="619"/>
      <c r="X408" s="790">
        <f>State!X408</f>
        <v>0</v>
      </c>
      <c r="Y408" s="626"/>
      <c r="Z408" s="624"/>
      <c r="AA408" s="619">
        <f t="shared" si="290"/>
        <v>0</v>
      </c>
      <c r="AB408" s="662">
        <f t="shared" si="291"/>
        <v>0</v>
      </c>
      <c r="AC408" s="570"/>
      <c r="AD408" s="1" t="b">
        <f t="shared" si="269"/>
        <v>1</v>
      </c>
      <c r="AE408" s="1" t="b">
        <f t="shared" si="270"/>
        <v>1</v>
      </c>
    </row>
    <row r="409" spans="1:31" ht="15.75">
      <c r="A409" s="559">
        <f t="shared" si="289"/>
        <v>26.060000000000009</v>
      </c>
      <c r="B409" s="570" t="s">
        <v>155</v>
      </c>
      <c r="C409" s="626">
        <v>0</v>
      </c>
      <c r="D409" s="624">
        <v>0</v>
      </c>
      <c r="E409" s="626">
        <v>0</v>
      </c>
      <c r="F409" s="624">
        <v>0</v>
      </c>
      <c r="G409" s="625"/>
      <c r="H409" s="625"/>
      <c r="I409" s="566"/>
      <c r="J409" s="565"/>
      <c r="K409" s="626">
        <v>0</v>
      </c>
      <c r="L409" s="624">
        <v>0</v>
      </c>
      <c r="M409" s="623"/>
      <c r="N409" s="623"/>
      <c r="O409" s="790">
        <f>State!O409</f>
        <v>0</v>
      </c>
      <c r="P409" s="626"/>
      <c r="Q409" s="624"/>
      <c r="R409" s="619">
        <f t="shared" si="287"/>
        <v>0</v>
      </c>
      <c r="S409" s="662">
        <f t="shared" si="286"/>
        <v>0</v>
      </c>
      <c r="T409" s="790"/>
      <c r="U409" s="626"/>
      <c r="V409" s="624"/>
      <c r="W409" s="619"/>
      <c r="X409" s="790">
        <f>State!X409</f>
        <v>0</v>
      </c>
      <c r="Y409" s="626"/>
      <c r="Z409" s="624"/>
      <c r="AA409" s="619">
        <f t="shared" si="290"/>
        <v>0</v>
      </c>
      <c r="AB409" s="662">
        <f t="shared" si="291"/>
        <v>0</v>
      </c>
      <c r="AC409" s="570"/>
      <c r="AD409" s="1" t="b">
        <f t="shared" si="269"/>
        <v>1</v>
      </c>
      <c r="AE409" s="1" t="b">
        <f t="shared" si="270"/>
        <v>1</v>
      </c>
    </row>
    <row r="410" spans="1:31" ht="28.5">
      <c r="A410" s="559">
        <f t="shared" si="289"/>
        <v>26.070000000000011</v>
      </c>
      <c r="B410" s="570" t="s">
        <v>339</v>
      </c>
      <c r="C410" s="626">
        <v>0</v>
      </c>
      <c r="D410" s="624">
        <v>0</v>
      </c>
      <c r="E410" s="626">
        <v>0</v>
      </c>
      <c r="F410" s="624">
        <v>0</v>
      </c>
      <c r="G410" s="625"/>
      <c r="H410" s="625"/>
      <c r="I410" s="566"/>
      <c r="J410" s="565"/>
      <c r="K410" s="626">
        <v>0</v>
      </c>
      <c r="L410" s="624">
        <v>0</v>
      </c>
      <c r="M410" s="623"/>
      <c r="N410" s="623"/>
      <c r="O410" s="790">
        <f>State!O410</f>
        <v>3.5</v>
      </c>
      <c r="P410" s="626"/>
      <c r="Q410" s="624"/>
      <c r="R410" s="619">
        <f t="shared" si="287"/>
        <v>0</v>
      </c>
      <c r="S410" s="662">
        <f t="shared" si="286"/>
        <v>0</v>
      </c>
      <c r="T410" s="790"/>
      <c r="U410" s="626"/>
      <c r="V410" s="624"/>
      <c r="W410" s="619"/>
      <c r="X410" s="790">
        <f>State!X410</f>
        <v>3.5</v>
      </c>
      <c r="Y410" s="626"/>
      <c r="Z410" s="624"/>
      <c r="AA410" s="619">
        <f t="shared" si="290"/>
        <v>0</v>
      </c>
      <c r="AB410" s="662">
        <f t="shared" si="291"/>
        <v>0</v>
      </c>
      <c r="AC410" s="570"/>
      <c r="AD410" s="1" t="b">
        <f t="shared" si="269"/>
        <v>1</v>
      </c>
      <c r="AE410" s="1" t="b">
        <f t="shared" si="270"/>
        <v>1</v>
      </c>
    </row>
    <row r="411" spans="1:31" ht="15.75">
      <c r="A411" s="559">
        <f t="shared" si="289"/>
        <v>26.080000000000013</v>
      </c>
      <c r="B411" s="570" t="s">
        <v>282</v>
      </c>
      <c r="C411" s="626">
        <v>0</v>
      </c>
      <c r="D411" s="624">
        <v>0</v>
      </c>
      <c r="E411" s="626">
        <v>0</v>
      </c>
      <c r="F411" s="624">
        <v>0</v>
      </c>
      <c r="G411" s="625"/>
      <c r="H411" s="625"/>
      <c r="I411" s="566"/>
      <c r="J411" s="565"/>
      <c r="K411" s="626">
        <v>0</v>
      </c>
      <c r="L411" s="624">
        <v>0</v>
      </c>
      <c r="M411" s="623"/>
      <c r="N411" s="623"/>
      <c r="O411" s="790">
        <f>State!O411</f>
        <v>0</v>
      </c>
      <c r="P411" s="626"/>
      <c r="Q411" s="624"/>
      <c r="R411" s="619">
        <f t="shared" si="287"/>
        <v>0</v>
      </c>
      <c r="S411" s="662">
        <f t="shared" si="286"/>
        <v>0</v>
      </c>
      <c r="T411" s="790"/>
      <c r="U411" s="626"/>
      <c r="V411" s="624"/>
      <c r="W411" s="619"/>
      <c r="X411" s="790">
        <f>State!X411</f>
        <v>0</v>
      </c>
      <c r="Y411" s="626"/>
      <c r="Z411" s="624"/>
      <c r="AA411" s="619">
        <f t="shared" si="290"/>
        <v>0</v>
      </c>
      <c r="AB411" s="662">
        <f t="shared" si="291"/>
        <v>0</v>
      </c>
      <c r="AC411" s="570"/>
      <c r="AD411" s="1" t="b">
        <f t="shared" si="269"/>
        <v>1</v>
      </c>
      <c r="AE411" s="1" t="b">
        <f t="shared" si="270"/>
        <v>1</v>
      </c>
    </row>
    <row r="412" spans="1:31" ht="15.75">
      <c r="A412" s="559">
        <f t="shared" si="289"/>
        <v>26.090000000000014</v>
      </c>
      <c r="B412" s="570" t="s">
        <v>157</v>
      </c>
      <c r="C412" s="626">
        <v>200</v>
      </c>
      <c r="D412" s="624">
        <v>1.5</v>
      </c>
      <c r="E412" s="626">
        <v>200</v>
      </c>
      <c r="F412" s="624">
        <v>1.5</v>
      </c>
      <c r="G412" s="625">
        <f t="shared" ref="G412" si="292">C412/E412</f>
        <v>1</v>
      </c>
      <c r="H412" s="625">
        <f t="shared" ref="H412" si="293">D412/F412</f>
        <v>1</v>
      </c>
      <c r="I412" s="566"/>
      <c r="J412" s="565"/>
      <c r="K412" s="626"/>
      <c r="L412" s="624"/>
      <c r="M412" s="623"/>
      <c r="N412" s="623"/>
      <c r="O412" s="790">
        <f>State!O412</f>
        <v>7.4999999999999997E-2</v>
      </c>
      <c r="P412" s="626"/>
      <c r="Q412" s="624"/>
      <c r="R412" s="619"/>
      <c r="S412" s="662"/>
      <c r="T412" s="790"/>
      <c r="U412" s="626"/>
      <c r="V412" s="624"/>
      <c r="W412" s="619"/>
      <c r="X412" s="790">
        <f>State!X412</f>
        <v>7.4999999999999997E-2</v>
      </c>
      <c r="Y412" s="626"/>
      <c r="Z412" s="624"/>
      <c r="AA412" s="619"/>
      <c r="AB412" s="662"/>
      <c r="AC412" s="570"/>
      <c r="AD412" s="1" t="b">
        <f t="shared" si="269"/>
        <v>1</v>
      </c>
      <c r="AE412" s="1" t="b">
        <f t="shared" si="270"/>
        <v>1</v>
      </c>
    </row>
    <row r="413" spans="1:31" s="226" customFormat="1" ht="15.75">
      <c r="A413" s="1057"/>
      <c r="B413" s="964" t="s">
        <v>158</v>
      </c>
      <c r="C413" s="965">
        <f>SUM(C404:C412)</f>
        <v>1020</v>
      </c>
      <c r="D413" s="965">
        <f>SUM(D404:D412)</f>
        <v>26.1</v>
      </c>
      <c r="E413" s="965">
        <f t="shared" ref="E413:F413" si="294">SUM(E404:E412)</f>
        <v>200</v>
      </c>
      <c r="F413" s="965">
        <f t="shared" si="294"/>
        <v>1.5</v>
      </c>
      <c r="G413" s="1067"/>
      <c r="H413" s="1067"/>
      <c r="I413" s="965"/>
      <c r="J413" s="962"/>
      <c r="K413" s="965"/>
      <c r="L413" s="962"/>
      <c r="M413" s="961"/>
      <c r="N413" s="961"/>
      <c r="O413" s="1068"/>
      <c r="P413" s="965">
        <f t="shared" ref="P413" si="295">SUM(P404:P412)</f>
        <v>0</v>
      </c>
      <c r="Q413" s="965">
        <f t="shared" ref="Q413" si="296">SUM(Q404:Q412)</f>
        <v>0</v>
      </c>
      <c r="R413" s="965">
        <f t="shared" ref="R413" si="297">SUM(R404:R412)</f>
        <v>0</v>
      </c>
      <c r="S413" s="965">
        <f t="shared" ref="S413" si="298">SUM(S404:S412)</f>
        <v>0</v>
      </c>
      <c r="T413" s="965">
        <f t="shared" ref="T413" si="299">SUM(T404:T412)</f>
        <v>0</v>
      </c>
      <c r="U413" s="965">
        <f t="shared" ref="U413" si="300">SUM(U404:U412)</f>
        <v>0</v>
      </c>
      <c r="V413" s="962"/>
      <c r="W413" s="966"/>
      <c r="X413" s="1068"/>
      <c r="Y413" s="965">
        <f t="shared" ref="Y413" si="301">SUM(Y404:Y412)</f>
        <v>0</v>
      </c>
      <c r="Z413" s="965">
        <f t="shared" ref="Z413" si="302">SUM(Z404:Z412)</f>
        <v>0</v>
      </c>
      <c r="AA413" s="965">
        <f t="shared" ref="AA413" si="303">SUM(AA404:AA412)</f>
        <v>0</v>
      </c>
      <c r="AB413" s="965">
        <f t="shared" ref="AB413" si="304">SUM(AB404:AB412)</f>
        <v>0</v>
      </c>
      <c r="AC413" s="964"/>
      <c r="AD413" s="1" t="b">
        <f t="shared" si="269"/>
        <v>1</v>
      </c>
      <c r="AE413" s="1" t="b">
        <f t="shared" si="270"/>
        <v>1</v>
      </c>
    </row>
    <row r="414" spans="1:31" ht="15.75">
      <c r="A414" s="559"/>
      <c r="B414" s="580" t="s">
        <v>17</v>
      </c>
      <c r="C414" s="791"/>
      <c r="D414" s="585"/>
      <c r="E414" s="791"/>
      <c r="F414" s="585"/>
      <c r="G414" s="625"/>
      <c r="H414" s="625"/>
      <c r="I414" s="566"/>
      <c r="J414" s="565"/>
      <c r="K414" s="584"/>
      <c r="L414" s="585"/>
      <c r="M414" s="584"/>
      <c r="N414" s="584"/>
      <c r="O414" s="790"/>
      <c r="P414" s="791"/>
      <c r="Q414" s="585"/>
      <c r="R414" s="744"/>
      <c r="S414" s="662"/>
      <c r="T414" s="790"/>
      <c r="U414" s="791"/>
      <c r="V414" s="585"/>
      <c r="W414" s="744"/>
      <c r="X414" s="790"/>
      <c r="Y414" s="791"/>
      <c r="Z414" s="585"/>
      <c r="AA414" s="744"/>
      <c r="AB414" s="662"/>
      <c r="AC414" s="580"/>
      <c r="AD414" s="1" t="b">
        <f t="shared" si="269"/>
        <v>1</v>
      </c>
      <c r="AE414" s="1" t="b">
        <f t="shared" si="270"/>
        <v>1</v>
      </c>
    </row>
    <row r="415" spans="1:31" ht="15.75">
      <c r="A415" s="654">
        <v>26.1</v>
      </c>
      <c r="B415" s="587" t="s">
        <v>210</v>
      </c>
      <c r="C415" s="834">
        <v>200</v>
      </c>
      <c r="D415" s="835">
        <v>36</v>
      </c>
      <c r="E415" s="834">
        <v>200</v>
      </c>
      <c r="F415" s="835">
        <v>36</v>
      </c>
      <c r="G415" s="625">
        <f t="shared" ref="G415" si="305">C415/E415</f>
        <v>1</v>
      </c>
      <c r="H415" s="625">
        <f t="shared" ref="H415" si="306">D415/F415</f>
        <v>1</v>
      </c>
      <c r="I415" s="566"/>
      <c r="J415" s="565"/>
      <c r="K415" s="836"/>
      <c r="L415" s="835"/>
      <c r="M415" s="836"/>
      <c r="N415" s="836"/>
      <c r="O415" s="790">
        <f>State!O415</f>
        <v>0.18</v>
      </c>
      <c r="P415" s="834">
        <v>200</v>
      </c>
      <c r="Q415" s="835">
        <f>P415*O415</f>
        <v>36</v>
      </c>
      <c r="R415" s="619">
        <f t="shared" ref="R415:R436" si="307">P415</f>
        <v>200</v>
      </c>
      <c r="S415" s="662">
        <f t="shared" si="286"/>
        <v>36</v>
      </c>
      <c r="T415" s="790"/>
      <c r="U415" s="834"/>
      <c r="V415" s="835"/>
      <c r="W415" s="619"/>
      <c r="X415" s="790">
        <f>State!X415</f>
        <v>0.18</v>
      </c>
      <c r="Y415" s="834">
        <v>200</v>
      </c>
      <c r="Z415" s="835">
        <f>Y415*X415</f>
        <v>36</v>
      </c>
      <c r="AA415" s="619">
        <f t="shared" ref="AA415:AA436" si="308">Y415</f>
        <v>200</v>
      </c>
      <c r="AB415" s="662">
        <f t="shared" ref="AB415:AB436" si="309">Z415+U415</f>
        <v>36</v>
      </c>
      <c r="AC415" s="587"/>
      <c r="AD415" s="1" t="b">
        <f t="shared" si="269"/>
        <v>1</v>
      </c>
      <c r="AE415" s="1" t="b">
        <f t="shared" si="270"/>
        <v>1</v>
      </c>
    </row>
    <row r="416" spans="1:31" ht="15.75">
      <c r="A416" s="654">
        <f>+A415+0.01</f>
        <v>26.110000000000003</v>
      </c>
      <c r="B416" s="587" t="s">
        <v>211</v>
      </c>
      <c r="C416" s="834">
        <v>200</v>
      </c>
      <c r="D416" s="835">
        <v>2.4</v>
      </c>
      <c r="E416" s="834">
        <v>200</v>
      </c>
      <c r="F416" s="835">
        <v>2.4</v>
      </c>
      <c r="G416" s="625">
        <f t="shared" ref="G416:G438" si="310">C416/E416</f>
        <v>1</v>
      </c>
      <c r="H416" s="625">
        <f t="shared" ref="H416:H438" si="311">D416/F416</f>
        <v>1</v>
      </c>
      <c r="I416" s="566"/>
      <c r="J416" s="565"/>
      <c r="K416" s="836"/>
      <c r="L416" s="835"/>
      <c r="M416" s="836"/>
      <c r="N416" s="836"/>
      <c r="O416" s="790">
        <f>State!O416</f>
        <v>1.2E-2</v>
      </c>
      <c r="P416" s="834">
        <v>200</v>
      </c>
      <c r="Q416" s="835">
        <f>O416*P416</f>
        <v>2.4</v>
      </c>
      <c r="R416" s="619">
        <f t="shared" si="307"/>
        <v>200</v>
      </c>
      <c r="S416" s="662">
        <f t="shared" si="286"/>
        <v>2.4</v>
      </c>
      <c r="T416" s="790"/>
      <c r="U416" s="834"/>
      <c r="V416" s="835"/>
      <c r="W416" s="619"/>
      <c r="X416" s="790">
        <f>State!X416</f>
        <v>1.2E-2</v>
      </c>
      <c r="Y416" s="834">
        <v>200</v>
      </c>
      <c r="Z416" s="835">
        <f>X416*Y416</f>
        <v>2.4</v>
      </c>
      <c r="AA416" s="619">
        <f t="shared" si="308"/>
        <v>200</v>
      </c>
      <c r="AB416" s="662">
        <f t="shared" si="309"/>
        <v>2.4</v>
      </c>
      <c r="AC416" s="587"/>
      <c r="AD416" s="1" t="b">
        <f t="shared" si="269"/>
        <v>1</v>
      </c>
      <c r="AE416" s="1" t="b">
        <f t="shared" si="270"/>
        <v>1</v>
      </c>
    </row>
    <row r="417" spans="1:31" ht="28.5">
      <c r="A417" s="654">
        <f t="shared" ref="A417:A418" si="312">+A416+0.01</f>
        <v>26.120000000000005</v>
      </c>
      <c r="B417" s="587" t="s">
        <v>212</v>
      </c>
      <c r="C417" s="834">
        <v>200</v>
      </c>
      <c r="D417" s="835">
        <v>2</v>
      </c>
      <c r="E417" s="834">
        <v>200</v>
      </c>
      <c r="F417" s="835">
        <v>2</v>
      </c>
      <c r="G417" s="625">
        <f t="shared" si="310"/>
        <v>1</v>
      </c>
      <c r="H417" s="625">
        <f t="shared" si="311"/>
        <v>1</v>
      </c>
      <c r="I417" s="566"/>
      <c r="J417" s="565"/>
      <c r="K417" s="836"/>
      <c r="L417" s="835"/>
      <c r="M417" s="836"/>
      <c r="N417" s="836"/>
      <c r="O417" s="790">
        <f>State!O417</f>
        <v>0.01</v>
      </c>
      <c r="P417" s="834">
        <v>200</v>
      </c>
      <c r="Q417" s="835">
        <f>O417*P417</f>
        <v>2</v>
      </c>
      <c r="R417" s="619">
        <f t="shared" si="307"/>
        <v>200</v>
      </c>
      <c r="S417" s="662">
        <f t="shared" si="286"/>
        <v>2</v>
      </c>
      <c r="T417" s="790"/>
      <c r="U417" s="834"/>
      <c r="V417" s="835"/>
      <c r="W417" s="619"/>
      <c r="X417" s="790">
        <f>State!X417</f>
        <v>0.01</v>
      </c>
      <c r="Y417" s="834">
        <v>200</v>
      </c>
      <c r="Z417" s="835">
        <f>X417*Y417</f>
        <v>2</v>
      </c>
      <c r="AA417" s="619">
        <f t="shared" si="308"/>
        <v>200</v>
      </c>
      <c r="AB417" s="662">
        <f t="shared" si="309"/>
        <v>2</v>
      </c>
      <c r="AC417" s="587"/>
      <c r="AD417" s="1" t="b">
        <f t="shared" si="269"/>
        <v>1</v>
      </c>
      <c r="AE417" s="1" t="b">
        <f t="shared" si="270"/>
        <v>1</v>
      </c>
    </row>
    <row r="418" spans="1:31" ht="15.75">
      <c r="A418" s="654">
        <f t="shared" si="312"/>
        <v>26.130000000000006</v>
      </c>
      <c r="B418" s="587" t="s">
        <v>18</v>
      </c>
      <c r="C418" s="834">
        <v>0</v>
      </c>
      <c r="D418" s="835">
        <v>0</v>
      </c>
      <c r="E418" s="834">
        <v>0</v>
      </c>
      <c r="F418" s="835">
        <v>0</v>
      </c>
      <c r="G418" s="625"/>
      <c r="H418" s="625"/>
      <c r="I418" s="566"/>
      <c r="J418" s="565"/>
      <c r="K418" s="836"/>
      <c r="L418" s="835"/>
      <c r="M418" s="836"/>
      <c r="N418" s="836"/>
      <c r="O418" s="790">
        <f>State!O418</f>
        <v>0</v>
      </c>
      <c r="P418" s="834"/>
      <c r="Q418" s="835"/>
      <c r="R418" s="619">
        <f t="shared" si="307"/>
        <v>0</v>
      </c>
      <c r="S418" s="662">
        <f t="shared" si="286"/>
        <v>0</v>
      </c>
      <c r="T418" s="790"/>
      <c r="U418" s="834"/>
      <c r="V418" s="835"/>
      <c r="W418" s="619"/>
      <c r="X418" s="790">
        <f>State!X418</f>
        <v>0</v>
      </c>
      <c r="Y418" s="834"/>
      <c r="Z418" s="835"/>
      <c r="AA418" s="619">
        <f t="shared" si="308"/>
        <v>0</v>
      </c>
      <c r="AB418" s="662">
        <f t="shared" si="309"/>
        <v>0</v>
      </c>
      <c r="AC418" s="587"/>
      <c r="AD418" s="1" t="b">
        <f t="shared" si="269"/>
        <v>1</v>
      </c>
      <c r="AE418" s="1" t="b">
        <f t="shared" si="270"/>
        <v>1</v>
      </c>
    </row>
    <row r="419" spans="1:31" ht="15.75">
      <c r="A419" s="654" t="s">
        <v>19</v>
      </c>
      <c r="B419" s="610" t="s">
        <v>213</v>
      </c>
      <c r="C419" s="837">
        <v>1</v>
      </c>
      <c r="D419" s="838">
        <v>3</v>
      </c>
      <c r="E419" s="837">
        <v>1</v>
      </c>
      <c r="F419" s="838">
        <v>3</v>
      </c>
      <c r="G419" s="625">
        <f t="shared" si="310"/>
        <v>1</v>
      </c>
      <c r="H419" s="625">
        <f t="shared" si="311"/>
        <v>1</v>
      </c>
      <c r="I419" s="566"/>
      <c r="J419" s="565"/>
      <c r="K419" s="839"/>
      <c r="L419" s="838"/>
      <c r="M419" s="839"/>
      <c r="N419" s="839"/>
      <c r="O419" s="790">
        <f>State!O419</f>
        <v>3</v>
      </c>
      <c r="P419" s="837">
        <v>1</v>
      </c>
      <c r="Q419" s="835">
        <f>O419*P419</f>
        <v>3</v>
      </c>
      <c r="R419" s="619">
        <f t="shared" si="307"/>
        <v>1</v>
      </c>
      <c r="S419" s="662">
        <f t="shared" si="286"/>
        <v>3</v>
      </c>
      <c r="T419" s="790"/>
      <c r="U419" s="837"/>
      <c r="V419" s="835"/>
      <c r="W419" s="619"/>
      <c r="X419" s="790">
        <f>State!X419</f>
        <v>3</v>
      </c>
      <c r="Y419" s="837">
        <v>1</v>
      </c>
      <c r="Z419" s="835">
        <f>X419*Y419</f>
        <v>3</v>
      </c>
      <c r="AA419" s="619">
        <f t="shared" si="308"/>
        <v>1</v>
      </c>
      <c r="AB419" s="662">
        <f t="shared" si="309"/>
        <v>3</v>
      </c>
      <c r="AC419" s="610"/>
      <c r="AD419" s="1" t="b">
        <f t="shared" si="269"/>
        <v>1</v>
      </c>
      <c r="AE419" s="1" t="b">
        <f t="shared" si="270"/>
        <v>1</v>
      </c>
    </row>
    <row r="420" spans="1:31" ht="28.5">
      <c r="A420" s="654" t="s">
        <v>20</v>
      </c>
      <c r="B420" s="610" t="s">
        <v>227</v>
      </c>
      <c r="C420" s="837">
        <v>1</v>
      </c>
      <c r="D420" s="838">
        <v>3</v>
      </c>
      <c r="E420" s="837">
        <v>1</v>
      </c>
      <c r="F420" s="838">
        <v>3</v>
      </c>
      <c r="G420" s="625">
        <f t="shared" si="310"/>
        <v>1</v>
      </c>
      <c r="H420" s="625">
        <f t="shared" si="311"/>
        <v>1</v>
      </c>
      <c r="I420" s="566"/>
      <c r="J420" s="565"/>
      <c r="K420" s="839"/>
      <c r="L420" s="838"/>
      <c r="M420" s="839"/>
      <c r="N420" s="839"/>
      <c r="O420" s="790">
        <f>State!O420</f>
        <v>3</v>
      </c>
      <c r="P420" s="837">
        <v>1</v>
      </c>
      <c r="Q420" s="835">
        <f t="shared" ref="Q420:Q436" si="313">O420*P420</f>
        <v>3</v>
      </c>
      <c r="R420" s="619">
        <f t="shared" si="307"/>
        <v>1</v>
      </c>
      <c r="S420" s="662">
        <f t="shared" si="286"/>
        <v>3</v>
      </c>
      <c r="T420" s="790"/>
      <c r="U420" s="837"/>
      <c r="V420" s="835"/>
      <c r="W420" s="619"/>
      <c r="X420" s="790">
        <f>State!X420</f>
        <v>3</v>
      </c>
      <c r="Y420" s="837">
        <v>1</v>
      </c>
      <c r="Z420" s="835">
        <f t="shared" ref="Z420" si="314">X420*Y420</f>
        <v>3</v>
      </c>
      <c r="AA420" s="619">
        <f t="shared" si="308"/>
        <v>1</v>
      </c>
      <c r="AB420" s="662">
        <f t="shared" si="309"/>
        <v>3</v>
      </c>
      <c r="AC420" s="610"/>
      <c r="AD420" s="1" t="b">
        <f t="shared" si="269"/>
        <v>1</v>
      </c>
      <c r="AE420" s="1" t="b">
        <f t="shared" si="270"/>
        <v>1</v>
      </c>
    </row>
    <row r="421" spans="1:31" ht="28.5">
      <c r="A421" s="654" t="s">
        <v>21</v>
      </c>
      <c r="B421" s="610" t="s">
        <v>228</v>
      </c>
      <c r="C421" s="837">
        <v>5</v>
      </c>
      <c r="D421" s="838">
        <v>12</v>
      </c>
      <c r="E421" s="837">
        <v>5</v>
      </c>
      <c r="F421" s="838">
        <v>12</v>
      </c>
      <c r="G421" s="625">
        <f t="shared" si="310"/>
        <v>1</v>
      </c>
      <c r="H421" s="625">
        <f t="shared" si="311"/>
        <v>1</v>
      </c>
      <c r="I421" s="566"/>
      <c r="J421" s="565"/>
      <c r="K421" s="839"/>
      <c r="L421" s="838"/>
      <c r="M421" s="839"/>
      <c r="N421" s="839"/>
      <c r="O421" s="790">
        <f>State!O421</f>
        <v>0.2</v>
      </c>
      <c r="P421" s="837">
        <v>5</v>
      </c>
      <c r="Q421" s="835">
        <f>O421*P421*12</f>
        <v>12</v>
      </c>
      <c r="R421" s="619">
        <f t="shared" si="307"/>
        <v>5</v>
      </c>
      <c r="S421" s="662">
        <f t="shared" si="286"/>
        <v>12</v>
      </c>
      <c r="T421" s="790"/>
      <c r="U421" s="837"/>
      <c r="V421" s="835"/>
      <c r="W421" s="619"/>
      <c r="X421" s="790">
        <f>State!X421</f>
        <v>0.2</v>
      </c>
      <c r="Y421" s="837">
        <v>5</v>
      </c>
      <c r="Z421" s="835">
        <f>X421*Y421*12</f>
        <v>12</v>
      </c>
      <c r="AA421" s="619">
        <f t="shared" si="308"/>
        <v>5</v>
      </c>
      <c r="AB421" s="662">
        <f t="shared" si="309"/>
        <v>12</v>
      </c>
      <c r="AC421" s="610"/>
      <c r="AD421" s="1" t="b">
        <f>+X421*Y421*12=Z421</f>
        <v>1</v>
      </c>
      <c r="AE421" s="1" t="b">
        <f t="shared" si="270"/>
        <v>1</v>
      </c>
    </row>
    <row r="422" spans="1:31" ht="42.75">
      <c r="A422" s="654" t="s">
        <v>175</v>
      </c>
      <c r="B422" s="610" t="s">
        <v>229</v>
      </c>
      <c r="C422" s="837">
        <v>0</v>
      </c>
      <c r="D422" s="838">
        <v>0</v>
      </c>
      <c r="E422" s="837">
        <v>0</v>
      </c>
      <c r="F422" s="838">
        <v>0</v>
      </c>
      <c r="G422" s="625"/>
      <c r="H422" s="625"/>
      <c r="I422" s="566"/>
      <c r="J422" s="565"/>
      <c r="K422" s="839"/>
      <c r="L422" s="838"/>
      <c r="M422" s="839"/>
      <c r="N422" s="839"/>
      <c r="O422" s="790">
        <f>State!O422</f>
        <v>2.88</v>
      </c>
      <c r="P422" s="837"/>
      <c r="Q422" s="835"/>
      <c r="R422" s="619">
        <f t="shared" si="307"/>
        <v>0</v>
      </c>
      <c r="S422" s="662">
        <f t="shared" si="286"/>
        <v>0</v>
      </c>
      <c r="T422" s="790"/>
      <c r="U422" s="837"/>
      <c r="V422" s="835"/>
      <c r="W422" s="619"/>
      <c r="X422" s="790">
        <f>State!X422</f>
        <v>2.88</v>
      </c>
      <c r="Y422" s="837"/>
      <c r="Z422" s="835"/>
      <c r="AA422" s="619">
        <f t="shared" si="308"/>
        <v>0</v>
      </c>
      <c r="AB422" s="662">
        <f t="shared" si="309"/>
        <v>0</v>
      </c>
      <c r="AC422" s="610"/>
      <c r="AD422" s="1" t="b">
        <f t="shared" si="269"/>
        <v>1</v>
      </c>
      <c r="AE422" s="1" t="b">
        <f t="shared" si="270"/>
        <v>1</v>
      </c>
    </row>
    <row r="423" spans="1:31" ht="28.5">
      <c r="A423" s="654" t="s">
        <v>177</v>
      </c>
      <c r="B423" s="610" t="s">
        <v>214</v>
      </c>
      <c r="C423" s="837">
        <v>3</v>
      </c>
      <c r="D423" s="838">
        <v>1.8000000000000003</v>
      </c>
      <c r="E423" s="837">
        <v>3</v>
      </c>
      <c r="F423" s="838">
        <v>1.8000000000000003</v>
      </c>
      <c r="G423" s="625">
        <f t="shared" si="310"/>
        <v>1</v>
      </c>
      <c r="H423" s="625">
        <f t="shared" si="311"/>
        <v>1</v>
      </c>
      <c r="I423" s="566"/>
      <c r="J423" s="565"/>
      <c r="K423" s="839"/>
      <c r="L423" s="838"/>
      <c r="M423" s="839"/>
      <c r="N423" s="839"/>
      <c r="O423" s="790">
        <f>State!O423</f>
        <v>0.05</v>
      </c>
      <c r="P423" s="837">
        <v>3</v>
      </c>
      <c r="Q423" s="835">
        <f>O423*P423*12</f>
        <v>1.8000000000000003</v>
      </c>
      <c r="R423" s="619">
        <f t="shared" si="307"/>
        <v>3</v>
      </c>
      <c r="S423" s="662">
        <f t="shared" si="286"/>
        <v>1.8000000000000003</v>
      </c>
      <c r="T423" s="790"/>
      <c r="U423" s="837"/>
      <c r="V423" s="835"/>
      <c r="W423" s="619"/>
      <c r="X423" s="790">
        <f>State!X423</f>
        <v>0.05</v>
      </c>
      <c r="Y423" s="837">
        <v>3</v>
      </c>
      <c r="Z423" s="835">
        <f>X423*Y423*12</f>
        <v>1.8000000000000003</v>
      </c>
      <c r="AA423" s="619">
        <f t="shared" si="308"/>
        <v>3</v>
      </c>
      <c r="AB423" s="662">
        <f t="shared" si="309"/>
        <v>1.8000000000000003</v>
      </c>
      <c r="AC423" s="610"/>
      <c r="AD423" s="1" t="b">
        <f>+X423*Y423*12=Z423</f>
        <v>1</v>
      </c>
      <c r="AE423" s="1" t="b">
        <f t="shared" si="270"/>
        <v>1</v>
      </c>
    </row>
    <row r="424" spans="1:31" ht="15.75">
      <c r="A424" s="654" t="s">
        <v>179</v>
      </c>
      <c r="B424" s="610" t="s">
        <v>178</v>
      </c>
      <c r="C424" s="837">
        <v>1</v>
      </c>
      <c r="D424" s="838">
        <v>1.2000000000000002</v>
      </c>
      <c r="E424" s="837">
        <v>1</v>
      </c>
      <c r="F424" s="838">
        <v>1.2000000000000002</v>
      </c>
      <c r="G424" s="625">
        <f t="shared" si="310"/>
        <v>1</v>
      </c>
      <c r="H424" s="625">
        <f t="shared" si="311"/>
        <v>1</v>
      </c>
      <c r="I424" s="566"/>
      <c r="J424" s="565"/>
      <c r="K424" s="839"/>
      <c r="L424" s="838"/>
      <c r="M424" s="839"/>
      <c r="N424" s="839"/>
      <c r="O424" s="790">
        <f>State!O424</f>
        <v>1.2000000000000002</v>
      </c>
      <c r="P424" s="837">
        <v>1</v>
      </c>
      <c r="Q424" s="835">
        <f t="shared" si="313"/>
        <v>1.2000000000000002</v>
      </c>
      <c r="R424" s="619">
        <f t="shared" si="307"/>
        <v>1</v>
      </c>
      <c r="S424" s="662">
        <f t="shared" si="286"/>
        <v>1.2000000000000002</v>
      </c>
      <c r="T424" s="790"/>
      <c r="U424" s="837"/>
      <c r="V424" s="835"/>
      <c r="W424" s="619"/>
      <c r="X424" s="790">
        <f>State!X424</f>
        <v>1.2000000000000002</v>
      </c>
      <c r="Y424" s="837">
        <v>1</v>
      </c>
      <c r="Z424" s="835">
        <f t="shared" ref="Z424" si="315">X424*Y424</f>
        <v>1.2000000000000002</v>
      </c>
      <c r="AA424" s="619">
        <f t="shared" si="308"/>
        <v>1</v>
      </c>
      <c r="AB424" s="662">
        <f t="shared" si="309"/>
        <v>1.2000000000000002</v>
      </c>
      <c r="AC424" s="610"/>
      <c r="AD424" s="1" t="b">
        <f t="shared" si="269"/>
        <v>1</v>
      </c>
      <c r="AE424" s="1" t="b">
        <f t="shared" si="270"/>
        <v>1</v>
      </c>
    </row>
    <row r="425" spans="1:31" ht="28.5">
      <c r="A425" s="654" t="s">
        <v>181</v>
      </c>
      <c r="B425" s="610" t="s">
        <v>215</v>
      </c>
      <c r="C425" s="837">
        <v>2</v>
      </c>
      <c r="D425" s="838">
        <v>1.2000000000000002</v>
      </c>
      <c r="E425" s="837">
        <v>2</v>
      </c>
      <c r="F425" s="838">
        <v>1.2000000000000002</v>
      </c>
      <c r="G425" s="625">
        <f t="shared" si="310"/>
        <v>1</v>
      </c>
      <c r="H425" s="625">
        <f t="shared" si="311"/>
        <v>1</v>
      </c>
      <c r="I425" s="566"/>
      <c r="J425" s="565"/>
      <c r="K425" s="839"/>
      <c r="L425" s="838"/>
      <c r="M425" s="839"/>
      <c r="N425" s="839"/>
      <c r="O425" s="790">
        <f>State!O425</f>
        <v>0.05</v>
      </c>
      <c r="P425" s="837">
        <v>2</v>
      </c>
      <c r="Q425" s="835">
        <f>O425*P425*12</f>
        <v>1.2000000000000002</v>
      </c>
      <c r="R425" s="619">
        <f t="shared" si="307"/>
        <v>2</v>
      </c>
      <c r="S425" s="662">
        <f t="shared" si="286"/>
        <v>1.2000000000000002</v>
      </c>
      <c r="T425" s="790"/>
      <c r="U425" s="837"/>
      <c r="V425" s="835"/>
      <c r="W425" s="619"/>
      <c r="X425" s="790">
        <f>State!X425</f>
        <v>0.05</v>
      </c>
      <c r="Y425" s="837">
        <v>2</v>
      </c>
      <c r="Z425" s="835">
        <f>X425*Y425*12</f>
        <v>1.2000000000000002</v>
      </c>
      <c r="AA425" s="619">
        <f t="shared" si="308"/>
        <v>2</v>
      </c>
      <c r="AB425" s="662">
        <f t="shared" si="309"/>
        <v>1.2000000000000002</v>
      </c>
      <c r="AC425" s="610"/>
      <c r="AD425" s="1" t="b">
        <f>+X425*Y425*12=Z425</f>
        <v>1</v>
      </c>
      <c r="AE425" s="1" t="b">
        <f t="shared" si="270"/>
        <v>1</v>
      </c>
    </row>
    <row r="426" spans="1:31" ht="28.5">
      <c r="A426" s="654" t="s">
        <v>239</v>
      </c>
      <c r="B426" s="610" t="s">
        <v>230</v>
      </c>
      <c r="C426" s="837">
        <v>3</v>
      </c>
      <c r="D426" s="838">
        <v>1.8000000000000003</v>
      </c>
      <c r="E426" s="837">
        <v>3</v>
      </c>
      <c r="F426" s="838">
        <v>1.8000000000000003</v>
      </c>
      <c r="G426" s="625">
        <f t="shared" si="310"/>
        <v>1</v>
      </c>
      <c r="H426" s="625">
        <f t="shared" si="311"/>
        <v>1</v>
      </c>
      <c r="I426" s="566"/>
      <c r="J426" s="565"/>
      <c r="K426" s="839"/>
      <c r="L426" s="838"/>
      <c r="M426" s="839"/>
      <c r="N426" s="839"/>
      <c r="O426" s="790">
        <f>State!O426</f>
        <v>0.05</v>
      </c>
      <c r="P426" s="837">
        <v>3</v>
      </c>
      <c r="Q426" s="835">
        <f>O426*P426*12</f>
        <v>1.8000000000000003</v>
      </c>
      <c r="R426" s="619">
        <f t="shared" si="307"/>
        <v>3</v>
      </c>
      <c r="S426" s="662">
        <f t="shared" si="286"/>
        <v>1.8000000000000003</v>
      </c>
      <c r="T426" s="790"/>
      <c r="U426" s="837"/>
      <c r="V426" s="835"/>
      <c r="W426" s="619"/>
      <c r="X426" s="790">
        <f>State!X426</f>
        <v>0.05</v>
      </c>
      <c r="Y426" s="837">
        <v>3</v>
      </c>
      <c r="Z426" s="835">
        <f>X426*Y426*12</f>
        <v>1.8000000000000003</v>
      </c>
      <c r="AA426" s="619">
        <f t="shared" si="308"/>
        <v>3</v>
      </c>
      <c r="AB426" s="662">
        <f t="shared" si="309"/>
        <v>1.8000000000000003</v>
      </c>
      <c r="AC426" s="610"/>
      <c r="AD426" s="1" t="b">
        <f>+X426*Y426*12=Z426</f>
        <v>1</v>
      </c>
      <c r="AE426" s="1" t="b">
        <f t="shared" si="270"/>
        <v>1</v>
      </c>
    </row>
    <row r="427" spans="1:31" ht="15.75">
      <c r="A427" s="654">
        <v>26.14</v>
      </c>
      <c r="B427" s="587" t="s">
        <v>216</v>
      </c>
      <c r="C427" s="834">
        <v>200</v>
      </c>
      <c r="D427" s="835">
        <v>2</v>
      </c>
      <c r="E427" s="834">
        <v>200</v>
      </c>
      <c r="F427" s="835">
        <v>2</v>
      </c>
      <c r="G427" s="625">
        <f t="shared" si="310"/>
        <v>1</v>
      </c>
      <c r="H427" s="625">
        <f t="shared" si="311"/>
        <v>1</v>
      </c>
      <c r="I427" s="566"/>
      <c r="J427" s="565"/>
      <c r="K427" s="836"/>
      <c r="L427" s="835"/>
      <c r="M427" s="836"/>
      <c r="N427" s="836"/>
      <c r="O427" s="790">
        <f>State!O427</f>
        <v>0.01</v>
      </c>
      <c r="P427" s="834">
        <v>200</v>
      </c>
      <c r="Q427" s="835">
        <f t="shared" si="313"/>
        <v>2</v>
      </c>
      <c r="R427" s="619">
        <f t="shared" si="307"/>
        <v>200</v>
      </c>
      <c r="S427" s="662">
        <f t="shared" si="286"/>
        <v>2</v>
      </c>
      <c r="T427" s="790"/>
      <c r="U427" s="834"/>
      <c r="V427" s="835"/>
      <c r="W427" s="619"/>
      <c r="X427" s="790">
        <f>State!X427</f>
        <v>0.01</v>
      </c>
      <c r="Y427" s="834">
        <v>200</v>
      </c>
      <c r="Z427" s="835">
        <f t="shared" ref="Z427:Z433" si="316">X427*Y427</f>
        <v>2</v>
      </c>
      <c r="AA427" s="619">
        <f t="shared" si="308"/>
        <v>200</v>
      </c>
      <c r="AB427" s="662">
        <f t="shared" si="309"/>
        <v>2</v>
      </c>
      <c r="AC427" s="587"/>
      <c r="AD427" s="1" t="b">
        <f t="shared" si="269"/>
        <v>1</v>
      </c>
      <c r="AE427" s="1" t="b">
        <f t="shared" si="270"/>
        <v>1</v>
      </c>
    </row>
    <row r="428" spans="1:31" ht="28.5">
      <c r="A428" s="654">
        <f t="shared" ref="A428:A436" si="317">+A427+0.01</f>
        <v>26.150000000000002</v>
      </c>
      <c r="B428" s="587" t="s">
        <v>217</v>
      </c>
      <c r="C428" s="834">
        <v>200</v>
      </c>
      <c r="D428" s="835">
        <v>2</v>
      </c>
      <c r="E428" s="834">
        <v>200</v>
      </c>
      <c r="F428" s="835">
        <v>2</v>
      </c>
      <c r="G428" s="625">
        <f t="shared" si="310"/>
        <v>1</v>
      </c>
      <c r="H428" s="625">
        <f t="shared" si="311"/>
        <v>1</v>
      </c>
      <c r="I428" s="566"/>
      <c r="J428" s="565"/>
      <c r="K428" s="836"/>
      <c r="L428" s="835"/>
      <c r="M428" s="836"/>
      <c r="N428" s="836"/>
      <c r="O428" s="790">
        <f>State!O428</f>
        <v>0.01</v>
      </c>
      <c r="P428" s="834">
        <v>200</v>
      </c>
      <c r="Q428" s="835">
        <f t="shared" si="313"/>
        <v>2</v>
      </c>
      <c r="R428" s="619">
        <f t="shared" si="307"/>
        <v>200</v>
      </c>
      <c r="S428" s="662">
        <f t="shared" si="286"/>
        <v>2</v>
      </c>
      <c r="T428" s="790"/>
      <c r="U428" s="834"/>
      <c r="V428" s="835"/>
      <c r="W428" s="619"/>
      <c r="X428" s="790">
        <f>State!X428</f>
        <v>0.01</v>
      </c>
      <c r="Y428" s="834">
        <v>200</v>
      </c>
      <c r="Z428" s="835">
        <f t="shared" si="316"/>
        <v>2</v>
      </c>
      <c r="AA428" s="619">
        <f t="shared" si="308"/>
        <v>200</v>
      </c>
      <c r="AB428" s="662">
        <f t="shared" si="309"/>
        <v>2</v>
      </c>
      <c r="AC428" s="587"/>
      <c r="AD428" s="1" t="b">
        <f t="shared" si="269"/>
        <v>1</v>
      </c>
      <c r="AE428" s="1" t="b">
        <f t="shared" si="270"/>
        <v>1</v>
      </c>
    </row>
    <row r="429" spans="1:31" ht="28.5">
      <c r="A429" s="654">
        <f t="shared" si="317"/>
        <v>26.160000000000004</v>
      </c>
      <c r="B429" s="587" t="s">
        <v>218</v>
      </c>
      <c r="C429" s="834">
        <v>200</v>
      </c>
      <c r="D429" s="835">
        <v>2.5</v>
      </c>
      <c r="E429" s="834">
        <v>200</v>
      </c>
      <c r="F429" s="835">
        <v>2.5</v>
      </c>
      <c r="G429" s="625">
        <f t="shared" si="310"/>
        <v>1</v>
      </c>
      <c r="H429" s="625">
        <f t="shared" si="311"/>
        <v>1</v>
      </c>
      <c r="I429" s="566"/>
      <c r="J429" s="565"/>
      <c r="K429" s="836"/>
      <c r="L429" s="835"/>
      <c r="M429" s="836"/>
      <c r="N429" s="836"/>
      <c r="O429" s="790">
        <f>State!O429</f>
        <v>1.2500000000000001E-2</v>
      </c>
      <c r="P429" s="834">
        <v>200</v>
      </c>
      <c r="Q429" s="835">
        <f t="shared" si="313"/>
        <v>2.5</v>
      </c>
      <c r="R429" s="619">
        <f t="shared" si="307"/>
        <v>200</v>
      </c>
      <c r="S429" s="662">
        <f t="shared" si="286"/>
        <v>2.5</v>
      </c>
      <c r="T429" s="790"/>
      <c r="U429" s="834"/>
      <c r="V429" s="835"/>
      <c r="W429" s="619"/>
      <c r="X429" s="790">
        <f>State!X429</f>
        <v>1.2500000000000001E-2</v>
      </c>
      <c r="Y429" s="834">
        <v>200</v>
      </c>
      <c r="Z429" s="835">
        <f t="shared" si="316"/>
        <v>2.5</v>
      </c>
      <c r="AA429" s="619">
        <f t="shared" si="308"/>
        <v>200</v>
      </c>
      <c r="AB429" s="662">
        <f t="shared" si="309"/>
        <v>2.5</v>
      </c>
      <c r="AC429" s="587"/>
      <c r="AD429" s="1" t="b">
        <f t="shared" si="269"/>
        <v>1</v>
      </c>
      <c r="AE429" s="1" t="b">
        <f t="shared" si="270"/>
        <v>1</v>
      </c>
    </row>
    <row r="430" spans="1:31" ht="15.75">
      <c r="A430" s="654">
        <f t="shared" si="317"/>
        <v>26.170000000000005</v>
      </c>
      <c r="B430" s="587" t="s">
        <v>219</v>
      </c>
      <c r="C430" s="834">
        <v>200</v>
      </c>
      <c r="D430" s="835">
        <v>1.5</v>
      </c>
      <c r="E430" s="834">
        <v>200</v>
      </c>
      <c r="F430" s="835">
        <v>1.5</v>
      </c>
      <c r="G430" s="625">
        <f t="shared" si="310"/>
        <v>1</v>
      </c>
      <c r="H430" s="625">
        <f t="shared" si="311"/>
        <v>1</v>
      </c>
      <c r="I430" s="566"/>
      <c r="J430" s="565"/>
      <c r="K430" s="836"/>
      <c r="L430" s="835"/>
      <c r="M430" s="836"/>
      <c r="N430" s="836"/>
      <c r="O430" s="790">
        <f>State!O430</f>
        <v>7.4999999999999997E-3</v>
      </c>
      <c r="P430" s="834">
        <v>200</v>
      </c>
      <c r="Q430" s="835">
        <f t="shared" si="313"/>
        <v>1.5</v>
      </c>
      <c r="R430" s="619">
        <f t="shared" si="307"/>
        <v>200</v>
      </c>
      <c r="S430" s="662">
        <f t="shared" si="286"/>
        <v>1.5</v>
      </c>
      <c r="T430" s="790"/>
      <c r="U430" s="834"/>
      <c r="V430" s="835"/>
      <c r="W430" s="619"/>
      <c r="X430" s="790">
        <f>State!X430</f>
        <v>7.4999999999999997E-3</v>
      </c>
      <c r="Y430" s="834">
        <v>200</v>
      </c>
      <c r="Z430" s="835">
        <f t="shared" si="316"/>
        <v>1.5</v>
      </c>
      <c r="AA430" s="619">
        <f t="shared" si="308"/>
        <v>200</v>
      </c>
      <c r="AB430" s="662">
        <f t="shared" si="309"/>
        <v>1.5</v>
      </c>
      <c r="AC430" s="587"/>
      <c r="AD430" s="1" t="b">
        <f t="shared" si="269"/>
        <v>1</v>
      </c>
      <c r="AE430" s="1" t="b">
        <f t="shared" si="270"/>
        <v>1</v>
      </c>
    </row>
    <row r="431" spans="1:31" ht="15.75">
      <c r="A431" s="654">
        <f t="shared" si="317"/>
        <v>26.180000000000007</v>
      </c>
      <c r="B431" s="587" t="s">
        <v>220</v>
      </c>
      <c r="C431" s="834">
        <v>200</v>
      </c>
      <c r="D431" s="835">
        <v>1.5</v>
      </c>
      <c r="E431" s="834">
        <v>200</v>
      </c>
      <c r="F431" s="835">
        <v>1.5</v>
      </c>
      <c r="G431" s="625">
        <f t="shared" si="310"/>
        <v>1</v>
      </c>
      <c r="H431" s="625">
        <f t="shared" si="311"/>
        <v>1</v>
      </c>
      <c r="I431" s="566"/>
      <c r="J431" s="565"/>
      <c r="K431" s="836"/>
      <c r="L431" s="835"/>
      <c r="M431" s="836"/>
      <c r="N431" s="836"/>
      <c r="O431" s="790">
        <f>State!O431</f>
        <v>7.4999999999999997E-3</v>
      </c>
      <c r="P431" s="834">
        <v>200</v>
      </c>
      <c r="Q431" s="835">
        <f t="shared" si="313"/>
        <v>1.5</v>
      </c>
      <c r="R431" s="619">
        <f t="shared" si="307"/>
        <v>200</v>
      </c>
      <c r="S431" s="662">
        <f t="shared" si="286"/>
        <v>1.5</v>
      </c>
      <c r="T431" s="790"/>
      <c r="U431" s="834"/>
      <c r="V431" s="835"/>
      <c r="W431" s="619"/>
      <c r="X431" s="790">
        <f>State!X431</f>
        <v>7.4999999999999997E-3</v>
      </c>
      <c r="Y431" s="834">
        <v>200</v>
      </c>
      <c r="Z431" s="835">
        <f t="shared" si="316"/>
        <v>1.5</v>
      </c>
      <c r="AA431" s="619">
        <f t="shared" si="308"/>
        <v>200</v>
      </c>
      <c r="AB431" s="662">
        <f t="shared" si="309"/>
        <v>1.5</v>
      </c>
      <c r="AC431" s="587"/>
      <c r="AD431" s="1" t="b">
        <f t="shared" si="269"/>
        <v>1</v>
      </c>
      <c r="AE431" s="1" t="b">
        <f t="shared" si="270"/>
        <v>1</v>
      </c>
    </row>
    <row r="432" spans="1:31" ht="15.75">
      <c r="A432" s="654">
        <f t="shared" si="317"/>
        <v>26.190000000000008</v>
      </c>
      <c r="B432" s="587" t="s">
        <v>221</v>
      </c>
      <c r="C432" s="834">
        <v>200</v>
      </c>
      <c r="D432" s="835">
        <v>0.4</v>
      </c>
      <c r="E432" s="834">
        <v>200</v>
      </c>
      <c r="F432" s="835">
        <v>0.4</v>
      </c>
      <c r="G432" s="625">
        <f t="shared" si="310"/>
        <v>1</v>
      </c>
      <c r="H432" s="625">
        <f t="shared" si="311"/>
        <v>1</v>
      </c>
      <c r="I432" s="566"/>
      <c r="J432" s="565"/>
      <c r="K432" s="836"/>
      <c r="L432" s="835"/>
      <c r="M432" s="836"/>
      <c r="N432" s="836"/>
      <c r="O432" s="790">
        <f>State!O432</f>
        <v>2E-3</v>
      </c>
      <c r="P432" s="834">
        <v>200</v>
      </c>
      <c r="Q432" s="835">
        <f t="shared" si="313"/>
        <v>0.4</v>
      </c>
      <c r="R432" s="619">
        <f t="shared" si="307"/>
        <v>200</v>
      </c>
      <c r="S432" s="662">
        <f t="shared" si="286"/>
        <v>0.4</v>
      </c>
      <c r="T432" s="790"/>
      <c r="U432" s="834"/>
      <c r="V432" s="835"/>
      <c r="W432" s="619"/>
      <c r="X432" s="790">
        <f>State!X432</f>
        <v>2E-3</v>
      </c>
      <c r="Y432" s="834">
        <v>200</v>
      </c>
      <c r="Z432" s="835">
        <f t="shared" si="316"/>
        <v>0.4</v>
      </c>
      <c r="AA432" s="619">
        <f t="shared" si="308"/>
        <v>200</v>
      </c>
      <c r="AB432" s="662">
        <f t="shared" si="309"/>
        <v>0.4</v>
      </c>
      <c r="AC432" s="587"/>
      <c r="AD432" s="1" t="b">
        <f t="shared" si="269"/>
        <v>1</v>
      </c>
      <c r="AE432" s="1" t="b">
        <f t="shared" si="270"/>
        <v>1</v>
      </c>
    </row>
    <row r="433" spans="1:31" ht="28.5">
      <c r="A433" s="654">
        <f t="shared" si="317"/>
        <v>26.20000000000001</v>
      </c>
      <c r="B433" s="587" t="s">
        <v>222</v>
      </c>
      <c r="C433" s="834">
        <v>200</v>
      </c>
      <c r="D433" s="835">
        <v>0.4</v>
      </c>
      <c r="E433" s="834">
        <v>200</v>
      </c>
      <c r="F433" s="835">
        <v>0.4</v>
      </c>
      <c r="G433" s="625">
        <f t="shared" si="310"/>
        <v>1</v>
      </c>
      <c r="H433" s="625">
        <f t="shared" si="311"/>
        <v>1</v>
      </c>
      <c r="I433" s="566"/>
      <c r="J433" s="565"/>
      <c r="K433" s="836"/>
      <c r="L433" s="835"/>
      <c r="M433" s="836"/>
      <c r="N433" s="836"/>
      <c r="O433" s="790">
        <f>State!O433</f>
        <v>2E-3</v>
      </c>
      <c r="P433" s="834">
        <v>200</v>
      </c>
      <c r="Q433" s="835">
        <f t="shared" si="313"/>
        <v>0.4</v>
      </c>
      <c r="R433" s="619">
        <f t="shared" si="307"/>
        <v>200</v>
      </c>
      <c r="S433" s="662">
        <f t="shared" si="286"/>
        <v>0.4</v>
      </c>
      <c r="T433" s="790"/>
      <c r="U433" s="834"/>
      <c r="V433" s="835"/>
      <c r="W433" s="619"/>
      <c r="X433" s="790">
        <f>State!X433</f>
        <v>2E-3</v>
      </c>
      <c r="Y433" s="834">
        <v>200</v>
      </c>
      <c r="Z433" s="835">
        <f t="shared" si="316"/>
        <v>0.4</v>
      </c>
      <c r="AA433" s="619">
        <f t="shared" si="308"/>
        <v>200</v>
      </c>
      <c r="AB433" s="662">
        <f t="shared" si="309"/>
        <v>0.4</v>
      </c>
      <c r="AC433" s="587"/>
      <c r="AD433" s="1" t="b">
        <f t="shared" si="269"/>
        <v>1</v>
      </c>
      <c r="AE433" s="1" t="b">
        <f t="shared" si="270"/>
        <v>1</v>
      </c>
    </row>
    <row r="434" spans="1:31" ht="15.75">
      <c r="A434" s="654">
        <f t="shared" si="317"/>
        <v>26.210000000000012</v>
      </c>
      <c r="B434" s="587" t="s">
        <v>231</v>
      </c>
      <c r="C434" s="834">
        <v>0</v>
      </c>
      <c r="D434" s="835">
        <v>0</v>
      </c>
      <c r="E434" s="834">
        <v>0</v>
      </c>
      <c r="F434" s="835">
        <v>0</v>
      </c>
      <c r="G434" s="625"/>
      <c r="H434" s="625"/>
      <c r="I434" s="566"/>
      <c r="J434" s="565"/>
      <c r="K434" s="836"/>
      <c r="L434" s="835"/>
      <c r="M434" s="836"/>
      <c r="N434" s="836"/>
      <c r="O434" s="790">
        <f>State!O434</f>
        <v>0</v>
      </c>
      <c r="P434" s="834"/>
      <c r="Q434" s="835"/>
      <c r="R434" s="619">
        <f t="shared" si="307"/>
        <v>0</v>
      </c>
      <c r="S434" s="662">
        <f t="shared" si="286"/>
        <v>0</v>
      </c>
      <c r="T434" s="790"/>
      <c r="U434" s="834"/>
      <c r="V434" s="835"/>
      <c r="W434" s="619"/>
      <c r="X434" s="790">
        <f>State!X434</f>
        <v>0</v>
      </c>
      <c r="Y434" s="834"/>
      <c r="Z434" s="835"/>
      <c r="AA434" s="619">
        <f t="shared" si="308"/>
        <v>0</v>
      </c>
      <c r="AB434" s="662">
        <f t="shared" si="309"/>
        <v>0</v>
      </c>
      <c r="AC434" s="587"/>
      <c r="AD434" s="1" t="b">
        <f t="shared" si="269"/>
        <v>1</v>
      </c>
      <c r="AE434" s="1" t="b">
        <f t="shared" si="270"/>
        <v>1</v>
      </c>
    </row>
    <row r="435" spans="1:31" ht="15.75">
      <c r="A435" s="654">
        <f t="shared" si="317"/>
        <v>26.220000000000013</v>
      </c>
      <c r="B435" s="587" t="s">
        <v>223</v>
      </c>
      <c r="C435" s="834">
        <v>200</v>
      </c>
      <c r="D435" s="835">
        <v>1</v>
      </c>
      <c r="E435" s="834">
        <v>200</v>
      </c>
      <c r="F435" s="835">
        <v>1</v>
      </c>
      <c r="G435" s="625">
        <f t="shared" si="310"/>
        <v>1</v>
      </c>
      <c r="H435" s="625">
        <f t="shared" si="311"/>
        <v>1</v>
      </c>
      <c r="I435" s="566"/>
      <c r="J435" s="565"/>
      <c r="K435" s="836"/>
      <c r="L435" s="835"/>
      <c r="M435" s="836"/>
      <c r="N435" s="836"/>
      <c r="O435" s="790">
        <f>State!O435</f>
        <v>5.0000000000000001E-3</v>
      </c>
      <c r="P435" s="834">
        <v>200</v>
      </c>
      <c r="Q435" s="835">
        <f t="shared" si="313"/>
        <v>1</v>
      </c>
      <c r="R435" s="619">
        <f t="shared" si="307"/>
        <v>200</v>
      </c>
      <c r="S435" s="662">
        <f t="shared" si="286"/>
        <v>1</v>
      </c>
      <c r="T435" s="790"/>
      <c r="U435" s="834"/>
      <c r="V435" s="835"/>
      <c r="W435" s="619"/>
      <c r="X435" s="790">
        <f>State!X435</f>
        <v>5.0000000000000001E-3</v>
      </c>
      <c r="Y435" s="834">
        <v>200</v>
      </c>
      <c r="Z435" s="835">
        <f t="shared" ref="Z435:Z436" si="318">X435*Y435</f>
        <v>1</v>
      </c>
      <c r="AA435" s="619">
        <f t="shared" si="308"/>
        <v>200</v>
      </c>
      <c r="AB435" s="662">
        <f t="shared" si="309"/>
        <v>1</v>
      </c>
      <c r="AC435" s="587"/>
      <c r="AD435" s="1" t="b">
        <f t="shared" si="269"/>
        <v>1</v>
      </c>
      <c r="AE435" s="1" t="b">
        <f t="shared" si="270"/>
        <v>1</v>
      </c>
    </row>
    <row r="436" spans="1:31" ht="28.5">
      <c r="A436" s="654">
        <f t="shared" si="317"/>
        <v>26.230000000000015</v>
      </c>
      <c r="B436" s="587" t="s">
        <v>232</v>
      </c>
      <c r="C436" s="834">
        <v>200</v>
      </c>
      <c r="D436" s="835">
        <v>0.4</v>
      </c>
      <c r="E436" s="834">
        <v>200</v>
      </c>
      <c r="F436" s="835">
        <v>0.4</v>
      </c>
      <c r="G436" s="625">
        <f t="shared" si="310"/>
        <v>1</v>
      </c>
      <c r="H436" s="625">
        <f t="shared" si="311"/>
        <v>1</v>
      </c>
      <c r="I436" s="566"/>
      <c r="J436" s="565"/>
      <c r="K436" s="836"/>
      <c r="L436" s="835"/>
      <c r="M436" s="836"/>
      <c r="N436" s="836"/>
      <c r="O436" s="790">
        <f>State!O436</f>
        <v>2E-3</v>
      </c>
      <c r="P436" s="834">
        <v>200</v>
      </c>
      <c r="Q436" s="835">
        <f t="shared" si="313"/>
        <v>0.4</v>
      </c>
      <c r="R436" s="619">
        <f t="shared" si="307"/>
        <v>200</v>
      </c>
      <c r="S436" s="662">
        <f t="shared" si="286"/>
        <v>0.4</v>
      </c>
      <c r="T436" s="790"/>
      <c r="U436" s="834"/>
      <c r="V436" s="835"/>
      <c r="W436" s="619"/>
      <c r="X436" s="790">
        <f>State!X436</f>
        <v>2E-3</v>
      </c>
      <c r="Y436" s="834">
        <v>200</v>
      </c>
      <c r="Z436" s="835">
        <f t="shared" si="318"/>
        <v>0.4</v>
      </c>
      <c r="AA436" s="619">
        <f t="shared" si="308"/>
        <v>200</v>
      </c>
      <c r="AB436" s="662">
        <f t="shared" si="309"/>
        <v>0.4</v>
      </c>
      <c r="AC436" s="587"/>
      <c r="AD436" s="1" t="b">
        <f t="shared" si="269"/>
        <v>1</v>
      </c>
      <c r="AE436" s="1" t="b">
        <f t="shared" si="270"/>
        <v>1</v>
      </c>
    </row>
    <row r="437" spans="1:31" s="226" customFormat="1" ht="15.75">
      <c r="A437" s="1057"/>
      <c r="B437" s="964" t="s">
        <v>159</v>
      </c>
      <c r="C437" s="965">
        <f>SUM(C415:C436)</f>
        <v>2416</v>
      </c>
      <c r="D437" s="965">
        <f>SUM(D415:D436)</f>
        <v>76.100000000000023</v>
      </c>
      <c r="E437" s="965">
        <f>SUM(E415:E436)</f>
        <v>2416</v>
      </c>
      <c r="F437" s="965">
        <f>SUM(F415:F436)</f>
        <v>76.100000000000023</v>
      </c>
      <c r="G437" s="1067">
        <f t="shared" si="310"/>
        <v>1</v>
      </c>
      <c r="H437" s="1067">
        <f t="shared" si="311"/>
        <v>1</v>
      </c>
      <c r="I437" s="965"/>
      <c r="J437" s="962"/>
      <c r="K437" s="965">
        <f>SUM(K415:K436)</f>
        <v>0</v>
      </c>
      <c r="L437" s="965">
        <f>SUM(L415:L436)</f>
        <v>0</v>
      </c>
      <c r="M437" s="961"/>
      <c r="N437" s="961"/>
      <c r="O437" s="1068"/>
      <c r="P437" s="965">
        <f t="shared" ref="P437:U437" si="319">SUM(P415:P436)</f>
        <v>2416</v>
      </c>
      <c r="Q437" s="962">
        <f t="shared" si="319"/>
        <v>76.100000000000023</v>
      </c>
      <c r="R437" s="965">
        <f t="shared" si="319"/>
        <v>2416</v>
      </c>
      <c r="S437" s="962">
        <f t="shared" si="319"/>
        <v>76.100000000000023</v>
      </c>
      <c r="T437" s="965">
        <f t="shared" si="319"/>
        <v>0</v>
      </c>
      <c r="U437" s="965">
        <f t="shared" si="319"/>
        <v>0</v>
      </c>
      <c r="V437" s="962"/>
      <c r="W437" s="966"/>
      <c r="X437" s="1068"/>
      <c r="Y437" s="965">
        <f>SUM(Y415:Y436)</f>
        <v>2416</v>
      </c>
      <c r="Z437" s="962">
        <f>SUM(Z415:Z436)</f>
        <v>76.100000000000023</v>
      </c>
      <c r="AA437" s="965">
        <f>SUM(AA415:AA436)</f>
        <v>2416</v>
      </c>
      <c r="AB437" s="962">
        <f>SUM(AB415:AB436)</f>
        <v>76.100000000000023</v>
      </c>
      <c r="AC437" s="964"/>
      <c r="AD437" s="1"/>
      <c r="AE437" s="1" t="b">
        <f t="shared" si="270"/>
        <v>1</v>
      </c>
    </row>
    <row r="438" spans="1:31" s="226" customFormat="1" ht="15.75">
      <c r="A438" s="1022"/>
      <c r="B438" s="984" t="s">
        <v>307</v>
      </c>
      <c r="C438" s="1042">
        <f>C413+C437</f>
        <v>3436</v>
      </c>
      <c r="D438" s="1042">
        <f>D413+D437</f>
        <v>102.20000000000002</v>
      </c>
      <c r="E438" s="1042">
        <f t="shared" ref="E438:F438" si="320">E413+E437</f>
        <v>2616</v>
      </c>
      <c r="F438" s="1042">
        <f t="shared" si="320"/>
        <v>77.600000000000023</v>
      </c>
      <c r="G438" s="1069">
        <f t="shared" si="310"/>
        <v>1.3134556574923548</v>
      </c>
      <c r="H438" s="1069">
        <f t="shared" si="311"/>
        <v>1.3170103092783503</v>
      </c>
      <c r="I438" s="1042"/>
      <c r="J438" s="1042"/>
      <c r="K438" s="1042">
        <f t="shared" ref="K438" si="321">K413+K437</f>
        <v>0</v>
      </c>
      <c r="L438" s="1042">
        <f t="shared" ref="L438" si="322">L413+L437</f>
        <v>0</v>
      </c>
      <c r="M438" s="1042">
        <f t="shared" ref="M438:N438" si="323">M437+M413</f>
        <v>0</v>
      </c>
      <c r="N438" s="1042">
        <f t="shared" si="323"/>
        <v>0</v>
      </c>
      <c r="O438" s="1153"/>
      <c r="P438" s="1042">
        <f t="shared" ref="P438" si="324">P413+P437</f>
        <v>2416</v>
      </c>
      <c r="Q438" s="1039">
        <f t="shared" ref="Q438" si="325">Q413+Q437</f>
        <v>76.100000000000023</v>
      </c>
      <c r="R438" s="1042">
        <f t="shared" ref="R438" si="326">R413+R437</f>
        <v>2416</v>
      </c>
      <c r="S438" s="1039">
        <f t="shared" ref="S438" si="327">S413+S437</f>
        <v>76.100000000000023</v>
      </c>
      <c r="T438" s="1042">
        <f t="shared" ref="T438" si="328">T413+T437</f>
        <v>0</v>
      </c>
      <c r="U438" s="1042">
        <f t="shared" ref="U438" si="329">U413+U437</f>
        <v>0</v>
      </c>
      <c r="V438" s="1039"/>
      <c r="W438" s="1043"/>
      <c r="X438" s="1042"/>
      <c r="Y438" s="1042">
        <f t="shared" ref="Y438" si="330">Y413+Y437</f>
        <v>2416</v>
      </c>
      <c r="Z438" s="1039">
        <f t="shared" ref="Z438" si="331">Z413+Z437</f>
        <v>76.100000000000023</v>
      </c>
      <c r="AA438" s="1042">
        <f t="shared" ref="AA438" si="332">AA413+AA437</f>
        <v>2416</v>
      </c>
      <c r="AB438" s="1039">
        <f t="shared" ref="AB438" si="333">AB413+AB437</f>
        <v>76.100000000000023</v>
      </c>
      <c r="AC438" s="984"/>
      <c r="AD438" s="1"/>
      <c r="AE438" s="1" t="b">
        <f t="shared" si="270"/>
        <v>1</v>
      </c>
    </row>
    <row r="439" spans="1:31" ht="15.75">
      <c r="A439" s="559"/>
      <c r="B439" s="596" t="s">
        <v>160</v>
      </c>
      <c r="C439" s="627"/>
      <c r="D439" s="614"/>
      <c r="E439" s="627"/>
      <c r="F439" s="614"/>
      <c r="G439" s="625"/>
      <c r="H439" s="625"/>
      <c r="I439" s="566"/>
      <c r="J439" s="565"/>
      <c r="K439" s="613"/>
      <c r="L439" s="614"/>
      <c r="M439" s="613"/>
      <c r="N439" s="613"/>
      <c r="O439" s="790"/>
      <c r="P439" s="627"/>
      <c r="Q439" s="614"/>
      <c r="R439" s="744"/>
      <c r="S439" s="662"/>
      <c r="T439" s="790"/>
      <c r="U439" s="627"/>
      <c r="V439" s="614"/>
      <c r="W439" s="744"/>
      <c r="X439" s="790"/>
      <c r="Y439" s="627"/>
      <c r="Z439" s="614"/>
      <c r="AA439" s="744"/>
      <c r="AB439" s="662"/>
      <c r="AC439" s="596"/>
      <c r="AD439" s="1" t="b">
        <f t="shared" si="269"/>
        <v>1</v>
      </c>
      <c r="AE439" s="1" t="b">
        <f t="shared" si="270"/>
        <v>1</v>
      </c>
    </row>
    <row r="440" spans="1:31" ht="15.75">
      <c r="A440" s="693"/>
      <c r="B440" s="599" t="s">
        <v>161</v>
      </c>
      <c r="C440" s="797"/>
      <c r="D440" s="606"/>
      <c r="E440" s="797"/>
      <c r="F440" s="606"/>
      <c r="G440" s="625"/>
      <c r="H440" s="625"/>
      <c r="I440" s="566"/>
      <c r="J440" s="565"/>
      <c r="K440" s="605"/>
      <c r="L440" s="606"/>
      <c r="M440" s="605"/>
      <c r="N440" s="605"/>
      <c r="O440" s="790"/>
      <c r="P440" s="797"/>
      <c r="Q440" s="606"/>
      <c r="R440" s="744"/>
      <c r="S440" s="662"/>
      <c r="T440" s="790"/>
      <c r="U440" s="797"/>
      <c r="V440" s="606"/>
      <c r="W440" s="744"/>
      <c r="X440" s="790"/>
      <c r="Y440" s="797"/>
      <c r="Z440" s="606"/>
      <c r="AA440" s="744"/>
      <c r="AB440" s="662"/>
      <c r="AC440" s="599"/>
      <c r="AD440" s="1" t="b">
        <f t="shared" si="269"/>
        <v>1</v>
      </c>
      <c r="AE440" s="1" t="b">
        <f t="shared" si="270"/>
        <v>1</v>
      </c>
    </row>
    <row r="441" spans="1:31" ht="15.75">
      <c r="A441" s="694">
        <v>26.24</v>
      </c>
      <c r="B441" s="602" t="s">
        <v>162</v>
      </c>
      <c r="C441" s="840">
        <v>0</v>
      </c>
      <c r="D441" s="841">
        <v>0</v>
      </c>
      <c r="E441" s="840">
        <v>0</v>
      </c>
      <c r="F441" s="841">
        <v>0</v>
      </c>
      <c r="G441" s="625"/>
      <c r="H441" s="625"/>
      <c r="I441" s="566"/>
      <c r="J441" s="565"/>
      <c r="K441" s="842">
        <v>0</v>
      </c>
      <c r="L441" s="841">
        <v>0</v>
      </c>
      <c r="M441" s="842"/>
      <c r="N441" s="842"/>
      <c r="O441" s="790">
        <f>State!O441</f>
        <v>0</v>
      </c>
      <c r="P441" s="840"/>
      <c r="Q441" s="841"/>
      <c r="R441" s="744">
        <f t="shared" si="286"/>
        <v>0</v>
      </c>
      <c r="S441" s="662">
        <f t="shared" si="286"/>
        <v>0</v>
      </c>
      <c r="T441" s="790"/>
      <c r="U441" s="840"/>
      <c r="V441" s="841"/>
      <c r="W441" s="744"/>
      <c r="X441" s="790">
        <f>State!X441</f>
        <v>0</v>
      </c>
      <c r="Y441" s="840"/>
      <c r="Z441" s="841"/>
      <c r="AA441" s="744">
        <f t="shared" ref="AA441:AA504" si="334">Y441+T441</f>
        <v>0</v>
      </c>
      <c r="AB441" s="662">
        <f t="shared" ref="AB441:AB504" si="335">Z441+U441</f>
        <v>0</v>
      </c>
      <c r="AC441" s="602"/>
      <c r="AD441" s="1" t="b">
        <f t="shared" si="269"/>
        <v>1</v>
      </c>
      <c r="AE441" s="1" t="b">
        <f t="shared" si="270"/>
        <v>1</v>
      </c>
    </row>
    <row r="442" spans="1:31" ht="15.75">
      <c r="A442" s="654">
        <f t="shared" ref="A442:A449" si="336">+A441+0.01</f>
        <v>26.25</v>
      </c>
      <c r="B442" s="602" t="s">
        <v>163</v>
      </c>
      <c r="C442" s="840">
        <v>0</v>
      </c>
      <c r="D442" s="841">
        <v>0</v>
      </c>
      <c r="E442" s="840">
        <v>0</v>
      </c>
      <c r="F442" s="841">
        <v>0</v>
      </c>
      <c r="G442" s="625"/>
      <c r="H442" s="625"/>
      <c r="I442" s="566"/>
      <c r="J442" s="565"/>
      <c r="K442" s="842">
        <v>0</v>
      </c>
      <c r="L442" s="841">
        <v>0</v>
      </c>
      <c r="M442" s="842"/>
      <c r="N442" s="842"/>
      <c r="O442" s="790">
        <f>State!O442</f>
        <v>0</v>
      </c>
      <c r="P442" s="840"/>
      <c r="Q442" s="841"/>
      <c r="R442" s="744">
        <f t="shared" si="286"/>
        <v>0</v>
      </c>
      <c r="S442" s="662">
        <f t="shared" si="286"/>
        <v>0</v>
      </c>
      <c r="T442" s="790"/>
      <c r="U442" s="840"/>
      <c r="V442" s="841"/>
      <c r="W442" s="744"/>
      <c r="X442" s="790">
        <f>State!X442</f>
        <v>0</v>
      </c>
      <c r="Y442" s="840"/>
      <c r="Z442" s="841"/>
      <c r="AA442" s="744">
        <f t="shared" si="334"/>
        <v>0</v>
      </c>
      <c r="AB442" s="662">
        <f t="shared" si="335"/>
        <v>0</v>
      </c>
      <c r="AC442" s="602"/>
      <c r="AD442" s="1" t="b">
        <f t="shared" si="269"/>
        <v>1</v>
      </c>
      <c r="AE442" s="1" t="b">
        <f t="shared" si="270"/>
        <v>1</v>
      </c>
    </row>
    <row r="443" spans="1:31" ht="15.75">
      <c r="A443" s="654">
        <f t="shared" si="336"/>
        <v>26.26</v>
      </c>
      <c r="B443" s="602" t="s">
        <v>321</v>
      </c>
      <c r="C443" s="840">
        <v>0</v>
      </c>
      <c r="D443" s="841">
        <v>0</v>
      </c>
      <c r="E443" s="840">
        <v>0</v>
      </c>
      <c r="F443" s="841">
        <v>0</v>
      </c>
      <c r="G443" s="625"/>
      <c r="H443" s="625"/>
      <c r="I443" s="566"/>
      <c r="J443" s="565"/>
      <c r="K443" s="842">
        <v>0</v>
      </c>
      <c r="L443" s="841">
        <v>0</v>
      </c>
      <c r="M443" s="842"/>
      <c r="N443" s="842"/>
      <c r="O443" s="790">
        <f>State!O443</f>
        <v>0</v>
      </c>
      <c r="P443" s="840"/>
      <c r="Q443" s="841"/>
      <c r="R443" s="744">
        <f t="shared" si="286"/>
        <v>0</v>
      </c>
      <c r="S443" s="662">
        <f t="shared" si="286"/>
        <v>0</v>
      </c>
      <c r="T443" s="790"/>
      <c r="U443" s="840"/>
      <c r="V443" s="841"/>
      <c r="W443" s="744"/>
      <c r="X443" s="790">
        <f>State!X443</f>
        <v>0</v>
      </c>
      <c r="Y443" s="840"/>
      <c r="Z443" s="841"/>
      <c r="AA443" s="744">
        <f t="shared" si="334"/>
        <v>0</v>
      </c>
      <c r="AB443" s="662">
        <f t="shared" si="335"/>
        <v>0</v>
      </c>
      <c r="AC443" s="602"/>
      <c r="AD443" s="1" t="b">
        <f t="shared" si="269"/>
        <v>1</v>
      </c>
      <c r="AE443" s="1" t="b">
        <f t="shared" si="270"/>
        <v>1</v>
      </c>
    </row>
    <row r="444" spans="1:31" ht="15.75">
      <c r="A444" s="654">
        <f t="shared" si="336"/>
        <v>26.270000000000003</v>
      </c>
      <c r="B444" s="602" t="s">
        <v>324</v>
      </c>
      <c r="C444" s="840">
        <v>0</v>
      </c>
      <c r="D444" s="841">
        <v>0</v>
      </c>
      <c r="E444" s="840">
        <v>0</v>
      </c>
      <c r="F444" s="841">
        <v>0</v>
      </c>
      <c r="G444" s="625"/>
      <c r="H444" s="625"/>
      <c r="I444" s="566"/>
      <c r="J444" s="565"/>
      <c r="K444" s="842">
        <v>0</v>
      </c>
      <c r="L444" s="841">
        <v>0</v>
      </c>
      <c r="M444" s="842"/>
      <c r="N444" s="842"/>
      <c r="O444" s="790">
        <f>State!O444</f>
        <v>0</v>
      </c>
      <c r="P444" s="840"/>
      <c r="Q444" s="841"/>
      <c r="R444" s="744">
        <f t="shared" si="286"/>
        <v>0</v>
      </c>
      <c r="S444" s="662">
        <f t="shared" si="286"/>
        <v>0</v>
      </c>
      <c r="T444" s="790"/>
      <c r="U444" s="840"/>
      <c r="V444" s="841"/>
      <c r="W444" s="744"/>
      <c r="X444" s="790">
        <f>State!X444</f>
        <v>0</v>
      </c>
      <c r="Y444" s="840"/>
      <c r="Z444" s="841"/>
      <c r="AA444" s="744">
        <f t="shared" si="334"/>
        <v>0</v>
      </c>
      <c r="AB444" s="662">
        <f t="shared" si="335"/>
        <v>0</v>
      </c>
      <c r="AC444" s="602"/>
      <c r="AD444" s="1" t="b">
        <f t="shared" si="269"/>
        <v>1</v>
      </c>
      <c r="AE444" s="1" t="b">
        <f t="shared" si="270"/>
        <v>1</v>
      </c>
    </row>
    <row r="445" spans="1:31" ht="15.75">
      <c r="A445" s="654">
        <f t="shared" si="336"/>
        <v>26.280000000000005</v>
      </c>
      <c r="B445" s="602" t="s">
        <v>325</v>
      </c>
      <c r="C445" s="840">
        <v>0</v>
      </c>
      <c r="D445" s="841">
        <v>0</v>
      </c>
      <c r="E445" s="840">
        <v>0</v>
      </c>
      <c r="F445" s="841">
        <v>0</v>
      </c>
      <c r="G445" s="625"/>
      <c r="H445" s="625"/>
      <c r="I445" s="566"/>
      <c r="J445" s="565"/>
      <c r="K445" s="842">
        <v>0</v>
      </c>
      <c r="L445" s="841">
        <v>0</v>
      </c>
      <c r="M445" s="842"/>
      <c r="N445" s="842"/>
      <c r="O445" s="790">
        <f>State!O445</f>
        <v>0</v>
      </c>
      <c r="P445" s="840"/>
      <c r="Q445" s="841"/>
      <c r="R445" s="744">
        <f t="shared" si="286"/>
        <v>0</v>
      </c>
      <c r="S445" s="662">
        <f t="shared" si="286"/>
        <v>0</v>
      </c>
      <c r="T445" s="790"/>
      <c r="U445" s="840"/>
      <c r="V445" s="841"/>
      <c r="W445" s="744"/>
      <c r="X445" s="790">
        <f>State!X445</f>
        <v>0</v>
      </c>
      <c r="Y445" s="840"/>
      <c r="Z445" s="841"/>
      <c r="AA445" s="744">
        <f t="shared" si="334"/>
        <v>0</v>
      </c>
      <c r="AB445" s="662">
        <f t="shared" si="335"/>
        <v>0</v>
      </c>
      <c r="AC445" s="602"/>
      <c r="AD445" s="1" t="b">
        <f t="shared" si="269"/>
        <v>1</v>
      </c>
      <c r="AE445" s="1" t="b">
        <f t="shared" si="270"/>
        <v>1</v>
      </c>
    </row>
    <row r="446" spans="1:31" ht="15.75">
      <c r="A446" s="654">
        <f t="shared" si="336"/>
        <v>26.290000000000006</v>
      </c>
      <c r="B446" s="602" t="s">
        <v>164</v>
      </c>
      <c r="C446" s="840">
        <v>0</v>
      </c>
      <c r="D446" s="841">
        <v>0</v>
      </c>
      <c r="E446" s="840">
        <v>0</v>
      </c>
      <c r="F446" s="841">
        <v>0</v>
      </c>
      <c r="G446" s="625"/>
      <c r="H446" s="625"/>
      <c r="I446" s="566"/>
      <c r="J446" s="565"/>
      <c r="K446" s="842">
        <v>0</v>
      </c>
      <c r="L446" s="841">
        <v>0</v>
      </c>
      <c r="M446" s="842"/>
      <c r="N446" s="842"/>
      <c r="O446" s="790">
        <f>State!O446</f>
        <v>2</v>
      </c>
      <c r="P446" s="840"/>
      <c r="Q446" s="841"/>
      <c r="R446" s="744">
        <f t="shared" si="286"/>
        <v>0</v>
      </c>
      <c r="S446" s="662">
        <f t="shared" si="286"/>
        <v>0</v>
      </c>
      <c r="T446" s="790"/>
      <c r="U446" s="840"/>
      <c r="V446" s="841"/>
      <c r="W446" s="744"/>
      <c r="X446" s="790">
        <f>State!X446</f>
        <v>2</v>
      </c>
      <c r="Y446" s="840"/>
      <c r="Z446" s="841"/>
      <c r="AA446" s="744">
        <f t="shared" si="334"/>
        <v>0</v>
      </c>
      <c r="AB446" s="662">
        <f t="shared" si="335"/>
        <v>0</v>
      </c>
      <c r="AC446" s="602"/>
      <c r="AD446" s="1" t="b">
        <f t="shared" si="269"/>
        <v>1</v>
      </c>
      <c r="AE446" s="1" t="b">
        <f t="shared" si="270"/>
        <v>1</v>
      </c>
    </row>
    <row r="447" spans="1:31" ht="15.75">
      <c r="A447" s="654">
        <f t="shared" si="336"/>
        <v>26.300000000000008</v>
      </c>
      <c r="B447" s="602" t="s">
        <v>165</v>
      </c>
      <c r="C447" s="840">
        <v>0</v>
      </c>
      <c r="D447" s="841">
        <v>0</v>
      </c>
      <c r="E447" s="840">
        <v>0</v>
      </c>
      <c r="F447" s="841">
        <v>0</v>
      </c>
      <c r="G447" s="625"/>
      <c r="H447" s="625"/>
      <c r="I447" s="566"/>
      <c r="J447" s="565"/>
      <c r="K447" s="842">
        <v>0</v>
      </c>
      <c r="L447" s="841">
        <v>0</v>
      </c>
      <c r="M447" s="842"/>
      <c r="N447" s="842"/>
      <c r="O447" s="790">
        <f>State!O447</f>
        <v>3</v>
      </c>
      <c r="P447" s="840"/>
      <c r="Q447" s="841"/>
      <c r="R447" s="744">
        <f t="shared" si="286"/>
        <v>0</v>
      </c>
      <c r="S447" s="662">
        <f t="shared" si="286"/>
        <v>0</v>
      </c>
      <c r="T447" s="790"/>
      <c r="U447" s="840"/>
      <c r="V447" s="841"/>
      <c r="W447" s="744"/>
      <c r="X447" s="790">
        <f>State!X447</f>
        <v>3</v>
      </c>
      <c r="Y447" s="840"/>
      <c r="Z447" s="841"/>
      <c r="AA447" s="744">
        <f t="shared" si="334"/>
        <v>0</v>
      </c>
      <c r="AB447" s="662">
        <f t="shared" si="335"/>
        <v>0</v>
      </c>
      <c r="AC447" s="602"/>
      <c r="AD447" s="1" t="b">
        <f t="shared" si="269"/>
        <v>1</v>
      </c>
      <c r="AE447" s="1" t="b">
        <f t="shared" si="270"/>
        <v>1</v>
      </c>
    </row>
    <row r="448" spans="1:31" ht="15.75">
      <c r="A448" s="654">
        <f t="shared" si="336"/>
        <v>26.310000000000009</v>
      </c>
      <c r="B448" s="602" t="s">
        <v>282</v>
      </c>
      <c r="C448" s="840">
        <v>0</v>
      </c>
      <c r="D448" s="841">
        <v>0</v>
      </c>
      <c r="E448" s="840">
        <v>0</v>
      </c>
      <c r="F448" s="841">
        <v>0</v>
      </c>
      <c r="G448" s="625"/>
      <c r="H448" s="625"/>
      <c r="I448" s="566"/>
      <c r="J448" s="565"/>
      <c r="K448" s="842">
        <v>0</v>
      </c>
      <c r="L448" s="841">
        <v>0</v>
      </c>
      <c r="M448" s="842"/>
      <c r="N448" s="842"/>
      <c r="O448" s="790">
        <f>State!O448</f>
        <v>0.375</v>
      </c>
      <c r="P448" s="840"/>
      <c r="Q448" s="841"/>
      <c r="R448" s="744">
        <f t="shared" si="286"/>
        <v>0</v>
      </c>
      <c r="S448" s="662">
        <f t="shared" si="286"/>
        <v>0</v>
      </c>
      <c r="T448" s="790"/>
      <c r="U448" s="840"/>
      <c r="V448" s="841"/>
      <c r="W448" s="744"/>
      <c r="X448" s="790">
        <f>State!X448</f>
        <v>0.375</v>
      </c>
      <c r="Y448" s="840"/>
      <c r="Z448" s="841"/>
      <c r="AA448" s="744">
        <f t="shared" si="334"/>
        <v>0</v>
      </c>
      <c r="AB448" s="662">
        <f t="shared" si="335"/>
        <v>0</v>
      </c>
      <c r="AC448" s="602"/>
      <c r="AD448" s="1" t="b">
        <f t="shared" si="269"/>
        <v>1</v>
      </c>
      <c r="AE448" s="1" t="b">
        <f t="shared" si="270"/>
        <v>1</v>
      </c>
    </row>
    <row r="449" spans="1:31" ht="15.75">
      <c r="A449" s="654">
        <f t="shared" si="336"/>
        <v>26.320000000000011</v>
      </c>
      <c r="B449" s="602" t="s">
        <v>157</v>
      </c>
      <c r="C449" s="840">
        <v>0</v>
      </c>
      <c r="D449" s="841">
        <v>0</v>
      </c>
      <c r="E449" s="840">
        <v>0</v>
      </c>
      <c r="F449" s="841">
        <v>0</v>
      </c>
      <c r="G449" s="625"/>
      <c r="H449" s="625"/>
      <c r="I449" s="566"/>
      <c r="J449" s="565"/>
      <c r="K449" s="842">
        <v>0</v>
      </c>
      <c r="L449" s="841">
        <v>0</v>
      </c>
      <c r="M449" s="842"/>
      <c r="N449" s="842"/>
      <c r="O449" s="790">
        <f>State!O449</f>
        <v>0</v>
      </c>
      <c r="P449" s="840"/>
      <c r="Q449" s="841"/>
      <c r="R449" s="744">
        <f t="shared" si="286"/>
        <v>0</v>
      </c>
      <c r="S449" s="662">
        <f t="shared" si="286"/>
        <v>0</v>
      </c>
      <c r="T449" s="790"/>
      <c r="U449" s="840"/>
      <c r="V449" s="841"/>
      <c r="W449" s="744"/>
      <c r="X449" s="790">
        <f>State!X449</f>
        <v>0</v>
      </c>
      <c r="Y449" s="840"/>
      <c r="Z449" s="841"/>
      <c r="AA449" s="744">
        <f t="shared" si="334"/>
        <v>0</v>
      </c>
      <c r="AB449" s="662">
        <f t="shared" si="335"/>
        <v>0</v>
      </c>
      <c r="AC449" s="602"/>
      <c r="AD449" s="1" t="b">
        <f t="shared" si="269"/>
        <v>1</v>
      </c>
      <c r="AE449" s="1" t="b">
        <f t="shared" si="270"/>
        <v>1</v>
      </c>
    </row>
    <row r="450" spans="1:31" ht="15.75">
      <c r="A450" s="1163"/>
      <c r="B450" s="957" t="s">
        <v>167</v>
      </c>
      <c r="C450" s="958">
        <f>SUM(C441:C449)</f>
        <v>0</v>
      </c>
      <c r="D450" s="958">
        <f>SUM(D441:D449)</f>
        <v>0</v>
      </c>
      <c r="E450" s="958">
        <f>SUM(E441:E449)</f>
        <v>0</v>
      </c>
      <c r="F450" s="958">
        <f>SUM(F441:F449)</f>
        <v>0</v>
      </c>
      <c r="G450" s="1067"/>
      <c r="H450" s="1067"/>
      <c r="I450" s="932"/>
      <c r="J450" s="933"/>
      <c r="K450" s="958">
        <f t="shared" ref="K450:L450" si="337">SUM(K441:K449)</f>
        <v>0</v>
      </c>
      <c r="L450" s="958">
        <f t="shared" si="337"/>
        <v>0</v>
      </c>
      <c r="M450" s="954"/>
      <c r="N450" s="954"/>
      <c r="O450" s="946">
        <f>State!O450</f>
        <v>0</v>
      </c>
      <c r="P450" s="958">
        <f t="shared" ref="P450:U450" si="338">SUM(P441:P449)</f>
        <v>0</v>
      </c>
      <c r="Q450" s="958">
        <f t="shared" si="338"/>
        <v>0</v>
      </c>
      <c r="R450" s="958">
        <f t="shared" si="338"/>
        <v>0</v>
      </c>
      <c r="S450" s="958">
        <f t="shared" si="338"/>
        <v>0</v>
      </c>
      <c r="T450" s="958">
        <f t="shared" si="338"/>
        <v>0</v>
      </c>
      <c r="U450" s="958">
        <f t="shared" si="338"/>
        <v>0</v>
      </c>
      <c r="V450" s="955"/>
      <c r="W450" s="1134"/>
      <c r="X450" s="946">
        <f>State!X450</f>
        <v>0</v>
      </c>
      <c r="Y450" s="958">
        <f t="shared" ref="Y450:AB450" si="339">SUM(Y441:Y449)</f>
        <v>0</v>
      </c>
      <c r="Z450" s="958">
        <f t="shared" si="339"/>
        <v>0</v>
      </c>
      <c r="AA450" s="958">
        <f t="shared" si="339"/>
        <v>0</v>
      </c>
      <c r="AB450" s="958">
        <f t="shared" si="339"/>
        <v>0</v>
      </c>
      <c r="AC450" s="957"/>
      <c r="AD450" s="1" t="b">
        <f t="shared" si="269"/>
        <v>1</v>
      </c>
      <c r="AE450" s="1" t="b">
        <f t="shared" si="270"/>
        <v>1</v>
      </c>
    </row>
    <row r="451" spans="1:31" ht="15.75">
      <c r="A451" s="694"/>
      <c r="B451" s="607" t="s">
        <v>168</v>
      </c>
      <c r="C451" s="797">
        <v>0</v>
      </c>
      <c r="D451" s="606">
        <v>0</v>
      </c>
      <c r="E451" s="797">
        <v>0</v>
      </c>
      <c r="F451" s="606">
        <v>0</v>
      </c>
      <c r="G451" s="625"/>
      <c r="H451" s="625"/>
      <c r="I451" s="566"/>
      <c r="J451" s="565"/>
      <c r="K451" s="605">
        <v>0</v>
      </c>
      <c r="L451" s="606">
        <v>0</v>
      </c>
      <c r="M451" s="605"/>
      <c r="N451" s="605"/>
      <c r="O451" s="790">
        <f>State!O451</f>
        <v>0</v>
      </c>
      <c r="P451" s="797"/>
      <c r="Q451" s="606"/>
      <c r="R451" s="744">
        <f t="shared" si="286"/>
        <v>0</v>
      </c>
      <c r="S451" s="662">
        <f t="shared" si="286"/>
        <v>0</v>
      </c>
      <c r="T451" s="790"/>
      <c r="U451" s="797"/>
      <c r="V451" s="606"/>
      <c r="W451" s="744"/>
      <c r="X451" s="790">
        <f>State!X451</f>
        <v>0</v>
      </c>
      <c r="Y451" s="797"/>
      <c r="Z451" s="606"/>
      <c r="AA451" s="744">
        <f t="shared" si="334"/>
        <v>0</v>
      </c>
      <c r="AB451" s="662">
        <f t="shared" si="335"/>
        <v>0</v>
      </c>
      <c r="AC451" s="607"/>
      <c r="AD451" s="1" t="b">
        <f t="shared" si="269"/>
        <v>1</v>
      </c>
      <c r="AE451" s="1" t="b">
        <f t="shared" si="270"/>
        <v>1</v>
      </c>
    </row>
    <row r="452" spans="1:31" ht="15.75">
      <c r="A452" s="559">
        <v>26.33</v>
      </c>
      <c r="B452" s="590" t="s">
        <v>169</v>
      </c>
      <c r="C452" s="843">
        <v>0</v>
      </c>
      <c r="D452" s="844">
        <v>0</v>
      </c>
      <c r="E452" s="843">
        <v>0</v>
      </c>
      <c r="F452" s="844">
        <v>0</v>
      </c>
      <c r="G452" s="625"/>
      <c r="H452" s="625"/>
      <c r="I452" s="566"/>
      <c r="J452" s="565"/>
      <c r="K452" s="845">
        <v>0</v>
      </c>
      <c r="L452" s="844">
        <v>0</v>
      </c>
      <c r="M452" s="845"/>
      <c r="N452" s="845"/>
      <c r="O452" s="790">
        <f>State!O452</f>
        <v>9</v>
      </c>
      <c r="P452" s="843"/>
      <c r="Q452" s="844"/>
      <c r="R452" s="744">
        <f t="shared" si="286"/>
        <v>0</v>
      </c>
      <c r="S452" s="662">
        <f t="shared" si="286"/>
        <v>0</v>
      </c>
      <c r="T452" s="790"/>
      <c r="U452" s="843"/>
      <c r="V452" s="844"/>
      <c r="W452" s="744"/>
      <c r="X452" s="790">
        <f>State!X452</f>
        <v>9</v>
      </c>
      <c r="Y452" s="843"/>
      <c r="Z452" s="844"/>
      <c r="AA452" s="744">
        <f t="shared" si="334"/>
        <v>0</v>
      </c>
      <c r="AB452" s="662">
        <f t="shared" si="335"/>
        <v>0</v>
      </c>
      <c r="AC452" s="590"/>
      <c r="AD452" s="1" t="b">
        <f t="shared" si="269"/>
        <v>1</v>
      </c>
      <c r="AE452" s="1" t="b">
        <f t="shared" si="270"/>
        <v>1</v>
      </c>
    </row>
    <row r="453" spans="1:31" ht="15.75">
      <c r="A453" s="654">
        <f t="shared" ref="A453:A455" si="340">+A452+0.01</f>
        <v>26.34</v>
      </c>
      <c r="B453" s="590" t="s">
        <v>170</v>
      </c>
      <c r="C453" s="843">
        <v>0</v>
      </c>
      <c r="D453" s="844">
        <v>0</v>
      </c>
      <c r="E453" s="843">
        <v>0</v>
      </c>
      <c r="F453" s="844">
        <v>0</v>
      </c>
      <c r="G453" s="625"/>
      <c r="H453" s="625"/>
      <c r="I453" s="566"/>
      <c r="J453" s="565"/>
      <c r="K453" s="845">
        <v>0</v>
      </c>
      <c r="L453" s="844">
        <v>0</v>
      </c>
      <c r="M453" s="845"/>
      <c r="N453" s="845"/>
      <c r="O453" s="790">
        <f>State!O453</f>
        <v>0.6</v>
      </c>
      <c r="P453" s="843"/>
      <c r="Q453" s="844"/>
      <c r="R453" s="744">
        <f t="shared" si="286"/>
        <v>0</v>
      </c>
      <c r="S453" s="662">
        <f t="shared" si="286"/>
        <v>0</v>
      </c>
      <c r="T453" s="790"/>
      <c r="U453" s="843"/>
      <c r="V453" s="844"/>
      <c r="W453" s="744"/>
      <c r="X453" s="790">
        <f>State!X453</f>
        <v>0.6</v>
      </c>
      <c r="Y453" s="843"/>
      <c r="Z453" s="844"/>
      <c r="AA453" s="744">
        <f t="shared" si="334"/>
        <v>0</v>
      </c>
      <c r="AB453" s="662">
        <f t="shared" si="335"/>
        <v>0</v>
      </c>
      <c r="AC453" s="590"/>
      <c r="AD453" s="1" t="b">
        <f t="shared" si="269"/>
        <v>1</v>
      </c>
      <c r="AE453" s="1" t="b">
        <f t="shared" si="270"/>
        <v>1</v>
      </c>
    </row>
    <row r="454" spans="1:31" ht="28.5">
      <c r="A454" s="654">
        <f t="shared" si="340"/>
        <v>26.35</v>
      </c>
      <c r="B454" s="570" t="s">
        <v>171</v>
      </c>
      <c r="C454" s="626">
        <v>0</v>
      </c>
      <c r="D454" s="624">
        <v>0</v>
      </c>
      <c r="E454" s="626">
        <v>0</v>
      </c>
      <c r="F454" s="624">
        <v>0</v>
      </c>
      <c r="G454" s="625"/>
      <c r="H454" s="625"/>
      <c r="I454" s="566"/>
      <c r="J454" s="565"/>
      <c r="K454" s="623">
        <v>0</v>
      </c>
      <c r="L454" s="624">
        <v>0</v>
      </c>
      <c r="M454" s="623"/>
      <c r="N454" s="623"/>
      <c r="O454" s="790">
        <f>State!O454</f>
        <v>0.5</v>
      </c>
      <c r="P454" s="626"/>
      <c r="Q454" s="624"/>
      <c r="R454" s="744">
        <f t="shared" si="286"/>
        <v>0</v>
      </c>
      <c r="S454" s="662">
        <f t="shared" si="286"/>
        <v>0</v>
      </c>
      <c r="T454" s="790"/>
      <c r="U454" s="626"/>
      <c r="V454" s="624"/>
      <c r="W454" s="744"/>
      <c r="X454" s="790">
        <f>State!X454</f>
        <v>0.5</v>
      </c>
      <c r="Y454" s="626"/>
      <c r="Z454" s="624"/>
      <c r="AA454" s="744">
        <f t="shared" si="334"/>
        <v>0</v>
      </c>
      <c r="AB454" s="662">
        <f t="shared" si="335"/>
        <v>0</v>
      </c>
      <c r="AC454" s="570"/>
      <c r="AD454" s="1" t="b">
        <f t="shared" si="269"/>
        <v>1</v>
      </c>
      <c r="AE454" s="1" t="b">
        <f t="shared" si="270"/>
        <v>1</v>
      </c>
    </row>
    <row r="455" spans="1:31" ht="15.75">
      <c r="A455" s="654">
        <f t="shared" si="340"/>
        <v>26.360000000000003</v>
      </c>
      <c r="B455" s="590" t="s">
        <v>172</v>
      </c>
      <c r="C455" s="843">
        <v>0</v>
      </c>
      <c r="D455" s="844">
        <v>0</v>
      </c>
      <c r="E455" s="843">
        <v>0</v>
      </c>
      <c r="F455" s="844">
        <v>0</v>
      </c>
      <c r="G455" s="625"/>
      <c r="H455" s="625"/>
      <c r="I455" s="566"/>
      <c r="J455" s="565"/>
      <c r="K455" s="845">
        <v>0</v>
      </c>
      <c r="L455" s="844">
        <v>0</v>
      </c>
      <c r="M455" s="845"/>
      <c r="N455" s="845"/>
      <c r="O455" s="790">
        <f>State!O455</f>
        <v>0</v>
      </c>
      <c r="P455" s="843"/>
      <c r="Q455" s="844"/>
      <c r="R455" s="744">
        <f t="shared" si="286"/>
        <v>0</v>
      </c>
      <c r="S455" s="662">
        <f t="shared" si="286"/>
        <v>0</v>
      </c>
      <c r="T455" s="790"/>
      <c r="U455" s="843"/>
      <c r="V455" s="844"/>
      <c r="W455" s="744"/>
      <c r="X455" s="790">
        <f>State!X455</f>
        <v>0</v>
      </c>
      <c r="Y455" s="843"/>
      <c r="Z455" s="844"/>
      <c r="AA455" s="744">
        <f t="shared" si="334"/>
        <v>0</v>
      </c>
      <c r="AB455" s="662">
        <f t="shared" si="335"/>
        <v>0</v>
      </c>
      <c r="AC455" s="590"/>
      <c r="AD455" s="1" t="b">
        <f t="shared" si="269"/>
        <v>1</v>
      </c>
      <c r="AE455" s="1" t="b">
        <f t="shared" si="270"/>
        <v>1</v>
      </c>
    </row>
    <row r="456" spans="1:31" ht="15.75">
      <c r="A456" s="559" t="s">
        <v>19</v>
      </c>
      <c r="B456" s="590" t="s">
        <v>173</v>
      </c>
      <c r="C456" s="843">
        <v>0</v>
      </c>
      <c r="D456" s="844">
        <v>0</v>
      </c>
      <c r="E456" s="843">
        <v>0</v>
      </c>
      <c r="F456" s="844">
        <v>0</v>
      </c>
      <c r="G456" s="625"/>
      <c r="H456" s="625"/>
      <c r="I456" s="566"/>
      <c r="J456" s="565"/>
      <c r="K456" s="845">
        <v>0</v>
      </c>
      <c r="L456" s="844">
        <v>0</v>
      </c>
      <c r="M456" s="845"/>
      <c r="N456" s="845"/>
      <c r="O456" s="790">
        <f>State!O456</f>
        <v>3</v>
      </c>
      <c r="P456" s="843"/>
      <c r="Q456" s="844"/>
      <c r="R456" s="744">
        <f t="shared" si="286"/>
        <v>0</v>
      </c>
      <c r="S456" s="662">
        <f t="shared" si="286"/>
        <v>0</v>
      </c>
      <c r="T456" s="790"/>
      <c r="U456" s="843"/>
      <c r="V456" s="844"/>
      <c r="W456" s="744"/>
      <c r="X456" s="790">
        <f>State!X456</f>
        <v>3</v>
      </c>
      <c r="Y456" s="843"/>
      <c r="Z456" s="844"/>
      <c r="AA456" s="744">
        <f t="shared" si="334"/>
        <v>0</v>
      </c>
      <c r="AB456" s="662">
        <f t="shared" si="335"/>
        <v>0</v>
      </c>
      <c r="AC456" s="590"/>
      <c r="AD456" s="1" t="b">
        <f t="shared" ref="AD456:AD510" si="341">+X456*Y456=Z456</f>
        <v>1</v>
      </c>
      <c r="AE456" s="1" t="b">
        <f t="shared" ref="AE456:AE513" si="342">+U456+Z456=AB456</f>
        <v>1</v>
      </c>
    </row>
    <row r="457" spans="1:31" ht="28.5">
      <c r="A457" s="559" t="s">
        <v>20</v>
      </c>
      <c r="B457" s="590" t="s">
        <v>174</v>
      </c>
      <c r="C457" s="843">
        <v>0</v>
      </c>
      <c r="D457" s="844">
        <v>0</v>
      </c>
      <c r="E457" s="843">
        <v>0</v>
      </c>
      <c r="F457" s="844">
        <v>0</v>
      </c>
      <c r="G457" s="625"/>
      <c r="H457" s="625"/>
      <c r="I457" s="566"/>
      <c r="J457" s="565"/>
      <c r="K457" s="845">
        <v>0</v>
      </c>
      <c r="L457" s="844">
        <v>0</v>
      </c>
      <c r="M457" s="845"/>
      <c r="N457" s="845"/>
      <c r="O457" s="790">
        <f>State!O457</f>
        <v>9.6</v>
      </c>
      <c r="P457" s="843"/>
      <c r="Q457" s="844"/>
      <c r="R457" s="744">
        <f t="shared" si="286"/>
        <v>0</v>
      </c>
      <c r="S457" s="662">
        <f t="shared" si="286"/>
        <v>0</v>
      </c>
      <c r="T457" s="790"/>
      <c r="U457" s="843"/>
      <c r="V457" s="844"/>
      <c r="W457" s="744"/>
      <c r="X457" s="790">
        <f>State!X457</f>
        <v>9.6</v>
      </c>
      <c r="Y457" s="843"/>
      <c r="Z457" s="844"/>
      <c r="AA457" s="744">
        <f t="shared" si="334"/>
        <v>0</v>
      </c>
      <c r="AB457" s="662">
        <f t="shared" si="335"/>
        <v>0</v>
      </c>
      <c r="AC457" s="590"/>
      <c r="AD457" s="1" t="b">
        <f t="shared" si="341"/>
        <v>1</v>
      </c>
      <c r="AE457" s="1" t="b">
        <f t="shared" si="342"/>
        <v>1</v>
      </c>
    </row>
    <row r="458" spans="1:31" ht="42.75">
      <c r="A458" s="559" t="s">
        <v>21</v>
      </c>
      <c r="B458" s="590" t="s">
        <v>225</v>
      </c>
      <c r="C458" s="793">
        <v>0</v>
      </c>
      <c r="D458" s="591">
        <v>0</v>
      </c>
      <c r="E458" s="843">
        <v>0</v>
      </c>
      <c r="F458" s="844">
        <v>0</v>
      </c>
      <c r="G458" s="625"/>
      <c r="H458" s="625"/>
      <c r="I458" s="566"/>
      <c r="J458" s="565"/>
      <c r="K458" s="590">
        <v>0</v>
      </c>
      <c r="L458" s="591">
        <v>0</v>
      </c>
      <c r="M458" s="590"/>
      <c r="N458" s="590"/>
      <c r="O458" s="790">
        <f>State!O458</f>
        <v>2.88</v>
      </c>
      <c r="P458" s="793"/>
      <c r="Q458" s="591"/>
      <c r="R458" s="583">
        <f t="shared" si="286"/>
        <v>0</v>
      </c>
      <c r="S458" s="523">
        <f t="shared" si="286"/>
        <v>0</v>
      </c>
      <c r="T458" s="790"/>
      <c r="U458" s="793"/>
      <c r="V458" s="591"/>
      <c r="W458" s="583"/>
      <c r="X458" s="790">
        <f>State!X458</f>
        <v>2.88</v>
      </c>
      <c r="Y458" s="793"/>
      <c r="Z458" s="591"/>
      <c r="AA458" s="583">
        <f t="shared" si="334"/>
        <v>0</v>
      </c>
      <c r="AB458" s="523">
        <f t="shared" si="335"/>
        <v>0</v>
      </c>
      <c r="AC458" s="590"/>
      <c r="AD458" s="1" t="b">
        <f t="shared" si="341"/>
        <v>1</v>
      </c>
      <c r="AE458" s="1" t="b">
        <f t="shared" si="342"/>
        <v>1</v>
      </c>
    </row>
    <row r="459" spans="1:31" ht="28.5">
      <c r="A459" s="559" t="s">
        <v>175</v>
      </c>
      <c r="B459" s="590" t="s">
        <v>176</v>
      </c>
      <c r="C459" s="793">
        <v>0</v>
      </c>
      <c r="D459" s="591">
        <v>0</v>
      </c>
      <c r="E459" s="843">
        <v>0</v>
      </c>
      <c r="F459" s="844">
        <v>0</v>
      </c>
      <c r="G459" s="625"/>
      <c r="H459" s="625"/>
      <c r="I459" s="566"/>
      <c r="J459" s="565"/>
      <c r="K459" s="590">
        <v>0</v>
      </c>
      <c r="L459" s="591">
        <v>0</v>
      </c>
      <c r="M459" s="590"/>
      <c r="N459" s="590"/>
      <c r="O459" s="790">
        <f>State!O459</f>
        <v>1.5</v>
      </c>
      <c r="P459" s="793"/>
      <c r="Q459" s="591"/>
      <c r="R459" s="583">
        <f t="shared" si="286"/>
        <v>0</v>
      </c>
      <c r="S459" s="523">
        <f t="shared" si="286"/>
        <v>0</v>
      </c>
      <c r="T459" s="790"/>
      <c r="U459" s="793"/>
      <c r="V459" s="591"/>
      <c r="W459" s="583"/>
      <c r="X459" s="790">
        <f>State!X459</f>
        <v>1.5</v>
      </c>
      <c r="Y459" s="793"/>
      <c r="Z459" s="591"/>
      <c r="AA459" s="583">
        <f t="shared" si="334"/>
        <v>0</v>
      </c>
      <c r="AB459" s="523">
        <f t="shared" si="335"/>
        <v>0</v>
      </c>
      <c r="AC459" s="590"/>
      <c r="AD459" s="1" t="b">
        <f t="shared" si="341"/>
        <v>1</v>
      </c>
      <c r="AE459" s="1" t="b">
        <f t="shared" si="342"/>
        <v>1</v>
      </c>
    </row>
    <row r="460" spans="1:31" ht="15.75">
      <c r="A460" s="559" t="s">
        <v>177</v>
      </c>
      <c r="B460" s="590" t="s">
        <v>178</v>
      </c>
      <c r="C460" s="793">
        <v>0</v>
      </c>
      <c r="D460" s="591">
        <v>0</v>
      </c>
      <c r="E460" s="843">
        <v>0</v>
      </c>
      <c r="F460" s="844">
        <v>0</v>
      </c>
      <c r="G460" s="625"/>
      <c r="H460" s="625"/>
      <c r="I460" s="566"/>
      <c r="J460" s="565"/>
      <c r="K460" s="590">
        <v>0</v>
      </c>
      <c r="L460" s="591">
        <v>0</v>
      </c>
      <c r="M460" s="590"/>
      <c r="N460" s="590"/>
      <c r="O460" s="790">
        <f>State!O460</f>
        <v>1.2</v>
      </c>
      <c r="P460" s="793"/>
      <c r="Q460" s="591"/>
      <c r="R460" s="583">
        <f t="shared" si="286"/>
        <v>0</v>
      </c>
      <c r="S460" s="523">
        <f t="shared" si="286"/>
        <v>0</v>
      </c>
      <c r="T460" s="790"/>
      <c r="U460" s="793"/>
      <c r="V460" s="591"/>
      <c r="W460" s="583"/>
      <c r="X460" s="790">
        <f>State!X460</f>
        <v>1.2</v>
      </c>
      <c r="Y460" s="793"/>
      <c r="Z460" s="591"/>
      <c r="AA460" s="583">
        <f t="shared" si="334"/>
        <v>0</v>
      </c>
      <c r="AB460" s="523">
        <f t="shared" si="335"/>
        <v>0</v>
      </c>
      <c r="AC460" s="590"/>
      <c r="AD460" s="1" t="b">
        <f t="shared" si="341"/>
        <v>1</v>
      </c>
      <c r="AE460" s="1" t="b">
        <f t="shared" si="342"/>
        <v>1</v>
      </c>
    </row>
    <row r="461" spans="1:31" ht="28.5">
      <c r="A461" s="559" t="s">
        <v>179</v>
      </c>
      <c r="B461" s="590" t="s">
        <v>180</v>
      </c>
      <c r="C461" s="793">
        <v>0</v>
      </c>
      <c r="D461" s="591">
        <v>0</v>
      </c>
      <c r="E461" s="843">
        <v>0</v>
      </c>
      <c r="F461" s="844">
        <v>0</v>
      </c>
      <c r="G461" s="625"/>
      <c r="H461" s="625"/>
      <c r="I461" s="566"/>
      <c r="J461" s="565"/>
      <c r="K461" s="590">
        <v>0</v>
      </c>
      <c r="L461" s="591">
        <v>0</v>
      </c>
      <c r="M461" s="590"/>
      <c r="N461" s="590"/>
      <c r="O461" s="790">
        <f>State!O461</f>
        <v>1.2</v>
      </c>
      <c r="P461" s="793"/>
      <c r="Q461" s="591"/>
      <c r="R461" s="583">
        <f t="shared" si="286"/>
        <v>0</v>
      </c>
      <c r="S461" s="523">
        <f t="shared" si="286"/>
        <v>0</v>
      </c>
      <c r="T461" s="790"/>
      <c r="U461" s="793"/>
      <c r="V461" s="591"/>
      <c r="W461" s="583"/>
      <c r="X461" s="790">
        <f>State!X461</f>
        <v>1.2</v>
      </c>
      <c r="Y461" s="793"/>
      <c r="Z461" s="591"/>
      <c r="AA461" s="583">
        <f t="shared" si="334"/>
        <v>0</v>
      </c>
      <c r="AB461" s="523">
        <f t="shared" si="335"/>
        <v>0</v>
      </c>
      <c r="AC461" s="590"/>
      <c r="AD461" s="1" t="b">
        <f t="shared" si="341"/>
        <v>1</v>
      </c>
      <c r="AE461" s="1" t="b">
        <f t="shared" si="342"/>
        <v>1</v>
      </c>
    </row>
    <row r="462" spans="1:31" ht="28.5">
      <c r="A462" s="559" t="s">
        <v>181</v>
      </c>
      <c r="B462" s="590" t="s">
        <v>226</v>
      </c>
      <c r="C462" s="793">
        <v>0</v>
      </c>
      <c r="D462" s="591">
        <v>0</v>
      </c>
      <c r="E462" s="843">
        <v>0</v>
      </c>
      <c r="F462" s="844">
        <v>0</v>
      </c>
      <c r="G462" s="625"/>
      <c r="H462" s="625"/>
      <c r="I462" s="566"/>
      <c r="J462" s="565"/>
      <c r="K462" s="590">
        <v>0</v>
      </c>
      <c r="L462" s="591">
        <v>0</v>
      </c>
      <c r="M462" s="590"/>
      <c r="N462" s="590"/>
      <c r="O462" s="790">
        <f>State!O462</f>
        <v>1.8</v>
      </c>
      <c r="P462" s="793"/>
      <c r="Q462" s="591"/>
      <c r="R462" s="583">
        <f t="shared" si="286"/>
        <v>0</v>
      </c>
      <c r="S462" s="523">
        <f t="shared" si="286"/>
        <v>0</v>
      </c>
      <c r="T462" s="790"/>
      <c r="U462" s="793"/>
      <c r="V462" s="591"/>
      <c r="W462" s="583"/>
      <c r="X462" s="790">
        <f>State!X462</f>
        <v>1.8</v>
      </c>
      <c r="Y462" s="793"/>
      <c r="Z462" s="591"/>
      <c r="AA462" s="583">
        <f t="shared" si="334"/>
        <v>0</v>
      </c>
      <c r="AB462" s="523">
        <f t="shared" si="335"/>
        <v>0</v>
      </c>
      <c r="AC462" s="590"/>
      <c r="AD462" s="1" t="b">
        <f t="shared" si="341"/>
        <v>1</v>
      </c>
      <c r="AE462" s="1" t="b">
        <f t="shared" si="342"/>
        <v>1</v>
      </c>
    </row>
    <row r="463" spans="1:31" ht="28.5">
      <c r="A463" s="559">
        <v>26.37</v>
      </c>
      <c r="B463" s="590" t="s">
        <v>273</v>
      </c>
      <c r="C463" s="793">
        <v>0</v>
      </c>
      <c r="D463" s="591">
        <v>0</v>
      </c>
      <c r="E463" s="843">
        <v>0</v>
      </c>
      <c r="F463" s="844">
        <v>0</v>
      </c>
      <c r="G463" s="625"/>
      <c r="H463" s="625"/>
      <c r="I463" s="566"/>
      <c r="J463" s="565"/>
      <c r="K463" s="590">
        <v>0</v>
      </c>
      <c r="L463" s="591">
        <v>0</v>
      </c>
      <c r="M463" s="590"/>
      <c r="N463" s="590"/>
      <c r="O463" s="790">
        <f>State!O463</f>
        <v>0.5</v>
      </c>
      <c r="P463" s="793"/>
      <c r="Q463" s="591"/>
      <c r="R463" s="583">
        <f t="shared" si="286"/>
        <v>0</v>
      </c>
      <c r="S463" s="523">
        <f t="shared" si="286"/>
        <v>0</v>
      </c>
      <c r="T463" s="790"/>
      <c r="U463" s="793"/>
      <c r="V463" s="591"/>
      <c r="W463" s="583"/>
      <c r="X463" s="790">
        <f>State!X463</f>
        <v>0.5</v>
      </c>
      <c r="Y463" s="793"/>
      <c r="Z463" s="591"/>
      <c r="AA463" s="583">
        <f t="shared" si="334"/>
        <v>0</v>
      </c>
      <c r="AB463" s="523">
        <f t="shared" si="335"/>
        <v>0</v>
      </c>
      <c r="AC463" s="590"/>
      <c r="AD463" s="1" t="b">
        <f t="shared" si="341"/>
        <v>1</v>
      </c>
      <c r="AE463" s="1" t="b">
        <f t="shared" si="342"/>
        <v>1</v>
      </c>
    </row>
    <row r="464" spans="1:31" ht="28.5">
      <c r="A464" s="654">
        <f t="shared" ref="A464:A472" si="343">+A463+0.01</f>
        <v>26.380000000000003</v>
      </c>
      <c r="B464" s="590" t="s">
        <v>274</v>
      </c>
      <c r="C464" s="793">
        <v>0</v>
      </c>
      <c r="D464" s="591">
        <v>0</v>
      </c>
      <c r="E464" s="843">
        <v>0</v>
      </c>
      <c r="F464" s="844">
        <v>0</v>
      </c>
      <c r="G464" s="625"/>
      <c r="H464" s="625"/>
      <c r="I464" s="566"/>
      <c r="J464" s="565"/>
      <c r="K464" s="590">
        <v>0</v>
      </c>
      <c r="L464" s="591">
        <v>0</v>
      </c>
      <c r="M464" s="590"/>
      <c r="N464" s="590"/>
      <c r="O464" s="790">
        <f>State!O464</f>
        <v>0.5</v>
      </c>
      <c r="P464" s="793"/>
      <c r="Q464" s="591"/>
      <c r="R464" s="583">
        <f t="shared" si="286"/>
        <v>0</v>
      </c>
      <c r="S464" s="523">
        <f t="shared" si="286"/>
        <v>0</v>
      </c>
      <c r="T464" s="790"/>
      <c r="U464" s="793"/>
      <c r="V464" s="591"/>
      <c r="W464" s="583"/>
      <c r="X464" s="790">
        <f>State!X464</f>
        <v>0.5</v>
      </c>
      <c r="Y464" s="793"/>
      <c r="Z464" s="591"/>
      <c r="AA464" s="583">
        <f t="shared" si="334"/>
        <v>0</v>
      </c>
      <c r="AB464" s="523">
        <f t="shared" si="335"/>
        <v>0</v>
      </c>
      <c r="AC464" s="590"/>
      <c r="AD464" s="1" t="b">
        <f t="shared" si="341"/>
        <v>1</v>
      </c>
      <c r="AE464" s="1" t="b">
        <f t="shared" si="342"/>
        <v>1</v>
      </c>
    </row>
    <row r="465" spans="1:31" ht="28.5">
      <c r="A465" s="654">
        <f t="shared" si="343"/>
        <v>26.390000000000004</v>
      </c>
      <c r="B465" s="590" t="s">
        <v>200</v>
      </c>
      <c r="C465" s="793">
        <v>0</v>
      </c>
      <c r="D465" s="591">
        <v>0</v>
      </c>
      <c r="E465" s="843">
        <v>0</v>
      </c>
      <c r="F465" s="844">
        <v>0</v>
      </c>
      <c r="G465" s="625"/>
      <c r="H465" s="625"/>
      <c r="I465" s="566"/>
      <c r="J465" s="565"/>
      <c r="K465" s="590">
        <v>0</v>
      </c>
      <c r="L465" s="591">
        <v>0</v>
      </c>
      <c r="M465" s="590"/>
      <c r="N465" s="590"/>
      <c r="O465" s="790">
        <f>State!O465</f>
        <v>0.625</v>
      </c>
      <c r="P465" s="793"/>
      <c r="Q465" s="591"/>
      <c r="R465" s="583">
        <f t="shared" si="286"/>
        <v>0</v>
      </c>
      <c r="S465" s="523">
        <f t="shared" si="286"/>
        <v>0</v>
      </c>
      <c r="T465" s="790"/>
      <c r="U465" s="793"/>
      <c r="V465" s="591"/>
      <c r="W465" s="583"/>
      <c r="X465" s="790">
        <f>State!X465</f>
        <v>0.625</v>
      </c>
      <c r="Y465" s="793"/>
      <c r="Z465" s="591"/>
      <c r="AA465" s="583">
        <f t="shared" si="334"/>
        <v>0</v>
      </c>
      <c r="AB465" s="523">
        <f t="shared" si="335"/>
        <v>0</v>
      </c>
      <c r="AC465" s="590"/>
      <c r="AD465" s="1" t="b">
        <f t="shared" si="341"/>
        <v>1</v>
      </c>
      <c r="AE465" s="1" t="b">
        <f t="shared" si="342"/>
        <v>1</v>
      </c>
    </row>
    <row r="466" spans="1:31" ht="15.75">
      <c r="A466" s="654">
        <f t="shared" si="343"/>
        <v>26.400000000000006</v>
      </c>
      <c r="B466" s="590" t="s">
        <v>182</v>
      </c>
      <c r="C466" s="793">
        <v>0</v>
      </c>
      <c r="D466" s="591">
        <v>0</v>
      </c>
      <c r="E466" s="843">
        <v>0</v>
      </c>
      <c r="F466" s="844">
        <v>0</v>
      </c>
      <c r="G466" s="625"/>
      <c r="H466" s="625"/>
      <c r="I466" s="566"/>
      <c r="J466" s="565"/>
      <c r="K466" s="590">
        <v>0</v>
      </c>
      <c r="L466" s="591">
        <v>0</v>
      </c>
      <c r="M466" s="590"/>
      <c r="N466" s="590"/>
      <c r="O466" s="790">
        <f>State!O466</f>
        <v>0.375</v>
      </c>
      <c r="P466" s="793"/>
      <c r="Q466" s="591"/>
      <c r="R466" s="583">
        <f t="shared" ref="R466:S507" si="344">P466+K466</f>
        <v>0</v>
      </c>
      <c r="S466" s="523">
        <f t="shared" si="344"/>
        <v>0</v>
      </c>
      <c r="T466" s="790"/>
      <c r="U466" s="793"/>
      <c r="V466" s="591"/>
      <c r="W466" s="583"/>
      <c r="X466" s="790">
        <f>State!X466</f>
        <v>0.375</v>
      </c>
      <c r="Y466" s="793"/>
      <c r="Z466" s="591"/>
      <c r="AA466" s="583">
        <f t="shared" si="334"/>
        <v>0</v>
      </c>
      <c r="AB466" s="523">
        <f t="shared" si="335"/>
        <v>0</v>
      </c>
      <c r="AC466" s="590"/>
      <c r="AD466" s="1" t="b">
        <f t="shared" si="341"/>
        <v>1</v>
      </c>
      <c r="AE466" s="1" t="b">
        <f t="shared" si="342"/>
        <v>1</v>
      </c>
    </row>
    <row r="467" spans="1:31" ht="15.75">
      <c r="A467" s="654">
        <f t="shared" si="343"/>
        <v>26.410000000000007</v>
      </c>
      <c r="B467" s="590" t="s">
        <v>183</v>
      </c>
      <c r="C467" s="793">
        <v>0</v>
      </c>
      <c r="D467" s="591">
        <v>0</v>
      </c>
      <c r="E467" s="843">
        <v>0</v>
      </c>
      <c r="F467" s="844">
        <v>0</v>
      </c>
      <c r="G467" s="625"/>
      <c r="H467" s="625"/>
      <c r="I467" s="566"/>
      <c r="J467" s="565"/>
      <c r="K467" s="590">
        <v>0</v>
      </c>
      <c r="L467" s="591">
        <v>0</v>
      </c>
      <c r="M467" s="590"/>
      <c r="N467" s="590"/>
      <c r="O467" s="790">
        <f>State!O467</f>
        <v>0.375</v>
      </c>
      <c r="P467" s="793"/>
      <c r="Q467" s="591"/>
      <c r="R467" s="583">
        <f t="shared" si="344"/>
        <v>0</v>
      </c>
      <c r="S467" s="523">
        <f t="shared" si="344"/>
        <v>0</v>
      </c>
      <c r="T467" s="790"/>
      <c r="U467" s="793"/>
      <c r="V467" s="591"/>
      <c r="W467" s="583"/>
      <c r="X467" s="790">
        <f>State!X467</f>
        <v>0.375</v>
      </c>
      <c r="Y467" s="793"/>
      <c r="Z467" s="591"/>
      <c r="AA467" s="583">
        <f t="shared" si="334"/>
        <v>0</v>
      </c>
      <c r="AB467" s="523">
        <f t="shared" si="335"/>
        <v>0</v>
      </c>
      <c r="AC467" s="590"/>
      <c r="AD467" s="1" t="b">
        <f t="shared" si="341"/>
        <v>1</v>
      </c>
      <c r="AE467" s="1" t="b">
        <f t="shared" si="342"/>
        <v>1</v>
      </c>
    </row>
    <row r="468" spans="1:31" ht="15.75">
      <c r="A468" s="654">
        <f t="shared" si="343"/>
        <v>26.420000000000009</v>
      </c>
      <c r="B468" s="590" t="s">
        <v>184</v>
      </c>
      <c r="C468" s="793">
        <v>0</v>
      </c>
      <c r="D468" s="591">
        <v>0</v>
      </c>
      <c r="E468" s="843">
        <v>0</v>
      </c>
      <c r="F468" s="844">
        <v>0</v>
      </c>
      <c r="G468" s="625"/>
      <c r="H468" s="625"/>
      <c r="I468" s="566"/>
      <c r="J468" s="565"/>
      <c r="K468" s="590">
        <v>0</v>
      </c>
      <c r="L468" s="591">
        <v>0</v>
      </c>
      <c r="M468" s="590"/>
      <c r="N468" s="590"/>
      <c r="O468" s="790">
        <f>State!O468</f>
        <v>0.15</v>
      </c>
      <c r="P468" s="793"/>
      <c r="Q468" s="591"/>
      <c r="R468" s="583">
        <f t="shared" si="344"/>
        <v>0</v>
      </c>
      <c r="S468" s="523">
        <f t="shared" si="344"/>
        <v>0</v>
      </c>
      <c r="T468" s="790"/>
      <c r="U468" s="793"/>
      <c r="V468" s="591"/>
      <c r="W468" s="583"/>
      <c r="X468" s="790">
        <f>State!X468</f>
        <v>0.15</v>
      </c>
      <c r="Y468" s="793"/>
      <c r="Z468" s="591"/>
      <c r="AA468" s="583">
        <f t="shared" si="334"/>
        <v>0</v>
      </c>
      <c r="AB468" s="523">
        <f t="shared" si="335"/>
        <v>0</v>
      </c>
      <c r="AC468" s="590"/>
      <c r="AD468" s="1" t="b">
        <f t="shared" si="341"/>
        <v>1</v>
      </c>
      <c r="AE468" s="1" t="b">
        <f t="shared" si="342"/>
        <v>1</v>
      </c>
    </row>
    <row r="469" spans="1:31" ht="28.5">
      <c r="A469" s="654">
        <f t="shared" si="343"/>
        <v>26.43000000000001</v>
      </c>
      <c r="B469" s="590" t="s">
        <v>185</v>
      </c>
      <c r="C469" s="793">
        <v>0</v>
      </c>
      <c r="D469" s="591">
        <v>0</v>
      </c>
      <c r="E469" s="843">
        <v>0</v>
      </c>
      <c r="F469" s="844">
        <v>0</v>
      </c>
      <c r="G469" s="625"/>
      <c r="H469" s="625"/>
      <c r="I469" s="566"/>
      <c r="J469" s="565"/>
      <c r="K469" s="590">
        <v>0</v>
      </c>
      <c r="L469" s="591">
        <v>0</v>
      </c>
      <c r="M469" s="590"/>
      <c r="N469" s="590"/>
      <c r="O469" s="790">
        <f>State!O469</f>
        <v>0.15</v>
      </c>
      <c r="P469" s="793"/>
      <c r="Q469" s="591"/>
      <c r="R469" s="583">
        <f t="shared" si="344"/>
        <v>0</v>
      </c>
      <c r="S469" s="523">
        <f t="shared" si="344"/>
        <v>0</v>
      </c>
      <c r="T469" s="790"/>
      <c r="U469" s="793"/>
      <c r="V469" s="591"/>
      <c r="W469" s="583"/>
      <c r="X469" s="790">
        <f>State!X469</f>
        <v>0.15</v>
      </c>
      <c r="Y469" s="793"/>
      <c r="Z469" s="591"/>
      <c r="AA469" s="583">
        <f t="shared" si="334"/>
        <v>0</v>
      </c>
      <c r="AB469" s="523">
        <f t="shared" si="335"/>
        <v>0</v>
      </c>
      <c r="AC469" s="590"/>
      <c r="AD469" s="1" t="b">
        <f t="shared" si="341"/>
        <v>1</v>
      </c>
      <c r="AE469" s="1" t="b">
        <f t="shared" si="342"/>
        <v>1</v>
      </c>
    </row>
    <row r="470" spans="1:31" ht="15.75">
      <c r="A470" s="654">
        <f t="shared" si="343"/>
        <v>26.440000000000012</v>
      </c>
      <c r="B470" s="590" t="s">
        <v>186</v>
      </c>
      <c r="C470" s="793">
        <v>0</v>
      </c>
      <c r="D470" s="591">
        <v>0</v>
      </c>
      <c r="E470" s="843">
        <v>0</v>
      </c>
      <c r="F470" s="844">
        <v>0</v>
      </c>
      <c r="G470" s="625"/>
      <c r="H470" s="625"/>
      <c r="I470" s="566"/>
      <c r="J470" s="565"/>
      <c r="K470" s="590">
        <v>0</v>
      </c>
      <c r="L470" s="591">
        <v>0</v>
      </c>
      <c r="M470" s="590"/>
      <c r="N470" s="590"/>
      <c r="O470" s="790">
        <f>State!O470</f>
        <v>0</v>
      </c>
      <c r="P470" s="793"/>
      <c r="Q470" s="591"/>
      <c r="R470" s="583">
        <f t="shared" si="344"/>
        <v>0</v>
      </c>
      <c r="S470" s="523">
        <f t="shared" si="344"/>
        <v>0</v>
      </c>
      <c r="T470" s="790"/>
      <c r="U470" s="793"/>
      <c r="V470" s="591"/>
      <c r="W470" s="583"/>
      <c r="X470" s="790">
        <f>State!X470</f>
        <v>0</v>
      </c>
      <c r="Y470" s="793"/>
      <c r="Z470" s="591"/>
      <c r="AA470" s="583">
        <f t="shared" si="334"/>
        <v>0</v>
      </c>
      <c r="AB470" s="523">
        <f t="shared" si="335"/>
        <v>0</v>
      </c>
      <c r="AC470" s="590"/>
      <c r="AD470" s="1" t="b">
        <f t="shared" si="341"/>
        <v>1</v>
      </c>
      <c r="AE470" s="1" t="b">
        <f t="shared" si="342"/>
        <v>1</v>
      </c>
    </row>
    <row r="471" spans="1:31" ht="15.75">
      <c r="A471" s="654">
        <f t="shared" si="343"/>
        <v>26.450000000000014</v>
      </c>
      <c r="B471" s="590" t="s">
        <v>187</v>
      </c>
      <c r="C471" s="793">
        <v>0</v>
      </c>
      <c r="D471" s="591">
        <v>0</v>
      </c>
      <c r="E471" s="843">
        <v>0</v>
      </c>
      <c r="F471" s="844">
        <v>0</v>
      </c>
      <c r="G471" s="625"/>
      <c r="H471" s="625"/>
      <c r="I471" s="566"/>
      <c r="J471" s="565"/>
      <c r="K471" s="590">
        <v>0</v>
      </c>
      <c r="L471" s="591">
        <v>0</v>
      </c>
      <c r="M471" s="590"/>
      <c r="N471" s="590"/>
      <c r="O471" s="790">
        <f>State!O471</f>
        <v>0.25</v>
      </c>
      <c r="P471" s="793"/>
      <c r="Q471" s="591"/>
      <c r="R471" s="583">
        <f t="shared" si="344"/>
        <v>0</v>
      </c>
      <c r="S471" s="523">
        <f t="shared" si="344"/>
        <v>0</v>
      </c>
      <c r="T471" s="790"/>
      <c r="U471" s="793"/>
      <c r="V471" s="591"/>
      <c r="W471" s="583"/>
      <c r="X471" s="790">
        <f>State!X471</f>
        <v>0.25</v>
      </c>
      <c r="Y471" s="793"/>
      <c r="Z471" s="591"/>
      <c r="AA471" s="583">
        <f t="shared" si="334"/>
        <v>0</v>
      </c>
      <c r="AB471" s="523">
        <f t="shared" si="335"/>
        <v>0</v>
      </c>
      <c r="AC471" s="590"/>
      <c r="AD471" s="1" t="b">
        <f t="shared" si="341"/>
        <v>1</v>
      </c>
      <c r="AE471" s="1" t="b">
        <f t="shared" si="342"/>
        <v>1</v>
      </c>
    </row>
    <row r="472" spans="1:31" ht="28.5">
      <c r="A472" s="654">
        <f t="shared" si="343"/>
        <v>26.460000000000015</v>
      </c>
      <c r="B472" s="590" t="s">
        <v>188</v>
      </c>
      <c r="C472" s="793">
        <v>0</v>
      </c>
      <c r="D472" s="591">
        <v>0</v>
      </c>
      <c r="E472" s="843">
        <v>0</v>
      </c>
      <c r="F472" s="844">
        <v>0</v>
      </c>
      <c r="G472" s="625"/>
      <c r="H472" s="625"/>
      <c r="I472" s="566"/>
      <c r="J472" s="565"/>
      <c r="K472" s="590">
        <v>0</v>
      </c>
      <c r="L472" s="591">
        <v>0</v>
      </c>
      <c r="M472" s="590"/>
      <c r="N472" s="590"/>
      <c r="O472" s="790">
        <f>State!O472</f>
        <v>0.1</v>
      </c>
      <c r="P472" s="793"/>
      <c r="Q472" s="591"/>
      <c r="R472" s="583">
        <f t="shared" si="344"/>
        <v>0</v>
      </c>
      <c r="S472" s="523">
        <f t="shared" si="344"/>
        <v>0</v>
      </c>
      <c r="T472" s="790"/>
      <c r="U472" s="793"/>
      <c r="V472" s="591"/>
      <c r="W472" s="583"/>
      <c r="X472" s="790">
        <f>State!X472</f>
        <v>0.1</v>
      </c>
      <c r="Y472" s="793"/>
      <c r="Z472" s="591"/>
      <c r="AA472" s="583">
        <f t="shared" si="334"/>
        <v>0</v>
      </c>
      <c r="AB472" s="523">
        <f t="shared" si="335"/>
        <v>0</v>
      </c>
      <c r="AC472" s="590"/>
      <c r="AD472" s="1" t="b">
        <f t="shared" si="341"/>
        <v>1</v>
      </c>
      <c r="AE472" s="1" t="b">
        <f t="shared" si="342"/>
        <v>1</v>
      </c>
    </row>
    <row r="473" spans="1:31" ht="15.75">
      <c r="A473" s="928"/>
      <c r="B473" s="1168" t="s">
        <v>189</v>
      </c>
      <c r="C473" s="1170">
        <f>SUM(C452:C472)</f>
        <v>0</v>
      </c>
      <c r="D473" s="1170">
        <f t="shared" ref="D473:F473" si="345">SUM(D452:D472)</f>
        <v>0</v>
      </c>
      <c r="E473" s="1170">
        <f t="shared" si="345"/>
        <v>0</v>
      </c>
      <c r="F473" s="1170">
        <f t="shared" si="345"/>
        <v>0</v>
      </c>
      <c r="G473" s="1067"/>
      <c r="H473" s="1067"/>
      <c r="I473" s="932"/>
      <c r="J473" s="933"/>
      <c r="K473" s="1170">
        <f t="shared" ref="K473:L473" si="346">SUM(K452:K472)</f>
        <v>0</v>
      </c>
      <c r="L473" s="1170">
        <f t="shared" si="346"/>
        <v>0</v>
      </c>
      <c r="M473" s="1168"/>
      <c r="N473" s="1168"/>
      <c r="O473" s="946">
        <f>State!O473</f>
        <v>0</v>
      </c>
      <c r="P473" s="1170">
        <f t="shared" ref="P473:U473" si="347">SUM(P452:P472)</f>
        <v>0</v>
      </c>
      <c r="Q473" s="1170">
        <f t="shared" si="347"/>
        <v>0</v>
      </c>
      <c r="R473" s="1170">
        <f t="shared" si="347"/>
        <v>0</v>
      </c>
      <c r="S473" s="1170">
        <f t="shared" si="347"/>
        <v>0</v>
      </c>
      <c r="T473" s="1170">
        <f t="shared" si="347"/>
        <v>0</v>
      </c>
      <c r="U473" s="1170">
        <f t="shared" si="347"/>
        <v>0</v>
      </c>
      <c r="V473" s="1169"/>
      <c r="W473" s="935"/>
      <c r="X473" s="946">
        <f>State!X473</f>
        <v>0</v>
      </c>
      <c r="Y473" s="1170">
        <f t="shared" ref="Y473:AB473" si="348">SUM(Y452:Y472)</f>
        <v>0</v>
      </c>
      <c r="Z473" s="1170">
        <f t="shared" si="348"/>
        <v>0</v>
      </c>
      <c r="AA473" s="1170">
        <f t="shared" si="348"/>
        <v>0</v>
      </c>
      <c r="AB473" s="1170">
        <f t="shared" si="348"/>
        <v>0</v>
      </c>
      <c r="AC473" s="1168"/>
      <c r="AD473" s="1" t="b">
        <f t="shared" si="341"/>
        <v>1</v>
      </c>
      <c r="AE473" s="1" t="b">
        <f t="shared" si="342"/>
        <v>1</v>
      </c>
    </row>
    <row r="474" spans="1:31" ht="15.75">
      <c r="A474" s="983"/>
      <c r="B474" s="1046" t="s">
        <v>308</v>
      </c>
      <c r="C474" s="1053">
        <f>C450+C473</f>
        <v>0</v>
      </c>
      <c r="D474" s="1053">
        <f>D450+D473</f>
        <v>0</v>
      </c>
      <c r="E474" s="1053">
        <f>E450+E473</f>
        <v>0</v>
      </c>
      <c r="F474" s="1053">
        <f>F450+F473</f>
        <v>0</v>
      </c>
      <c r="G474" s="1069"/>
      <c r="H474" s="1069"/>
      <c r="I474" s="987"/>
      <c r="J474" s="988"/>
      <c r="K474" s="1053">
        <f>K450+K473</f>
        <v>0</v>
      </c>
      <c r="L474" s="1053">
        <f>L450+L473</f>
        <v>0</v>
      </c>
      <c r="M474" s="1046"/>
      <c r="N474" s="1046"/>
      <c r="O474" s="1000">
        <f>State!O474</f>
        <v>0</v>
      </c>
      <c r="P474" s="1053">
        <f t="shared" ref="P474:U474" si="349">P450+P473</f>
        <v>0</v>
      </c>
      <c r="Q474" s="1053">
        <f t="shared" si="349"/>
        <v>0</v>
      </c>
      <c r="R474" s="1053">
        <f t="shared" si="349"/>
        <v>0</v>
      </c>
      <c r="S474" s="1053">
        <f t="shared" si="349"/>
        <v>0</v>
      </c>
      <c r="T474" s="1053">
        <f t="shared" si="349"/>
        <v>0</v>
      </c>
      <c r="U474" s="1053">
        <f t="shared" si="349"/>
        <v>0</v>
      </c>
      <c r="V474" s="1047"/>
      <c r="W474" s="990"/>
      <c r="X474" s="1000">
        <f>State!X474</f>
        <v>0</v>
      </c>
      <c r="Y474" s="1053">
        <f t="shared" ref="Y474:AB474" si="350">Y450+Y473</f>
        <v>0</v>
      </c>
      <c r="Z474" s="1053">
        <f t="shared" si="350"/>
        <v>0</v>
      </c>
      <c r="AA474" s="1053">
        <f t="shared" si="350"/>
        <v>0</v>
      </c>
      <c r="AB474" s="1053">
        <f t="shared" si="350"/>
        <v>0</v>
      </c>
      <c r="AC474" s="1046"/>
      <c r="AD474" s="1" t="b">
        <f t="shared" si="341"/>
        <v>1</v>
      </c>
      <c r="AE474" s="1" t="b">
        <f t="shared" si="342"/>
        <v>1</v>
      </c>
    </row>
    <row r="475" spans="1:31" ht="15.75">
      <c r="A475" s="559"/>
      <c r="B475" s="560" t="s">
        <v>190</v>
      </c>
      <c r="C475" s="691">
        <v>0</v>
      </c>
      <c r="D475" s="561">
        <v>0</v>
      </c>
      <c r="E475" s="627">
        <v>0</v>
      </c>
      <c r="F475" s="614">
        <v>0</v>
      </c>
      <c r="G475" s="625"/>
      <c r="H475" s="625"/>
      <c r="I475" s="566"/>
      <c r="J475" s="565"/>
      <c r="K475" s="560">
        <v>0</v>
      </c>
      <c r="L475" s="561">
        <v>0</v>
      </c>
      <c r="M475" s="560"/>
      <c r="N475" s="560"/>
      <c r="O475" s="790">
        <f>State!O475</f>
        <v>0</v>
      </c>
      <c r="P475" s="691"/>
      <c r="Q475" s="561"/>
      <c r="R475" s="583">
        <f t="shared" si="344"/>
        <v>0</v>
      </c>
      <c r="S475" s="523">
        <f t="shared" si="344"/>
        <v>0</v>
      </c>
      <c r="T475" s="790"/>
      <c r="U475" s="691"/>
      <c r="V475" s="561"/>
      <c r="W475" s="583"/>
      <c r="X475" s="790">
        <f>State!X475</f>
        <v>0</v>
      </c>
      <c r="Y475" s="691"/>
      <c r="Z475" s="561"/>
      <c r="AA475" s="583">
        <f t="shared" si="334"/>
        <v>0</v>
      </c>
      <c r="AB475" s="523">
        <f t="shared" si="335"/>
        <v>0</v>
      </c>
      <c r="AC475" s="560"/>
      <c r="AD475" s="1" t="b">
        <f t="shared" si="341"/>
        <v>1</v>
      </c>
      <c r="AE475" s="1" t="b">
        <f t="shared" si="342"/>
        <v>1</v>
      </c>
    </row>
    <row r="476" spans="1:31" ht="15.75">
      <c r="A476" s="684"/>
      <c r="B476" s="560" t="s">
        <v>191</v>
      </c>
      <c r="C476" s="691">
        <v>0</v>
      </c>
      <c r="D476" s="561">
        <v>0</v>
      </c>
      <c r="E476" s="627">
        <v>0</v>
      </c>
      <c r="F476" s="614">
        <v>0</v>
      </c>
      <c r="G476" s="625"/>
      <c r="H476" s="625"/>
      <c r="I476" s="566"/>
      <c r="J476" s="565"/>
      <c r="K476" s="560">
        <v>0</v>
      </c>
      <c r="L476" s="561">
        <v>0</v>
      </c>
      <c r="M476" s="560"/>
      <c r="N476" s="560"/>
      <c r="O476" s="790">
        <f>State!O476</f>
        <v>0</v>
      </c>
      <c r="P476" s="691"/>
      <c r="Q476" s="561"/>
      <c r="R476" s="583">
        <f t="shared" si="344"/>
        <v>0</v>
      </c>
      <c r="S476" s="523">
        <f t="shared" si="344"/>
        <v>0</v>
      </c>
      <c r="T476" s="790"/>
      <c r="U476" s="691"/>
      <c r="V476" s="561"/>
      <c r="W476" s="583"/>
      <c r="X476" s="790">
        <f>State!X476</f>
        <v>0</v>
      </c>
      <c r="Y476" s="691"/>
      <c r="Z476" s="561"/>
      <c r="AA476" s="583">
        <f t="shared" si="334"/>
        <v>0</v>
      </c>
      <c r="AB476" s="523">
        <f t="shared" si="335"/>
        <v>0</v>
      </c>
      <c r="AC476" s="560"/>
      <c r="AD476" s="1" t="b">
        <f t="shared" si="341"/>
        <v>1</v>
      </c>
      <c r="AE476" s="1" t="b">
        <f t="shared" si="342"/>
        <v>1</v>
      </c>
    </row>
    <row r="477" spans="1:31" ht="15.75">
      <c r="A477" s="559">
        <v>26.47</v>
      </c>
      <c r="B477" s="570" t="s">
        <v>162</v>
      </c>
      <c r="C477" s="782">
        <v>0</v>
      </c>
      <c r="D477" s="571">
        <v>0</v>
      </c>
      <c r="E477" s="626">
        <v>0</v>
      </c>
      <c r="F477" s="624">
        <v>0</v>
      </c>
      <c r="G477" s="625"/>
      <c r="H477" s="625"/>
      <c r="I477" s="566"/>
      <c r="J477" s="565"/>
      <c r="K477" s="570">
        <v>0</v>
      </c>
      <c r="L477" s="571">
        <v>0</v>
      </c>
      <c r="M477" s="570"/>
      <c r="N477" s="570"/>
      <c r="O477" s="790">
        <f>State!O477</f>
        <v>0</v>
      </c>
      <c r="P477" s="782"/>
      <c r="Q477" s="571"/>
      <c r="R477" s="583">
        <f t="shared" si="344"/>
        <v>0</v>
      </c>
      <c r="S477" s="523">
        <f t="shared" si="344"/>
        <v>0</v>
      </c>
      <c r="T477" s="790"/>
      <c r="U477" s="782"/>
      <c r="V477" s="571"/>
      <c r="W477" s="583"/>
      <c r="X477" s="790">
        <f>State!X477</f>
        <v>0</v>
      </c>
      <c r="Y477" s="782"/>
      <c r="Z477" s="571"/>
      <c r="AA477" s="583">
        <f t="shared" si="334"/>
        <v>0</v>
      </c>
      <c r="AB477" s="523">
        <f t="shared" si="335"/>
        <v>0</v>
      </c>
      <c r="AC477" s="570"/>
      <c r="AD477" s="1" t="b">
        <f t="shared" si="341"/>
        <v>1</v>
      </c>
      <c r="AE477" s="1" t="b">
        <f t="shared" si="342"/>
        <v>1</v>
      </c>
    </row>
    <row r="478" spans="1:31" ht="15.75">
      <c r="A478" s="654">
        <f t="shared" ref="A478:A485" si="351">+A477+0.01</f>
        <v>26.48</v>
      </c>
      <c r="B478" s="570" t="s">
        <v>275</v>
      </c>
      <c r="C478" s="782">
        <v>0</v>
      </c>
      <c r="D478" s="571">
        <v>0</v>
      </c>
      <c r="E478" s="626">
        <v>0</v>
      </c>
      <c r="F478" s="624">
        <v>0</v>
      </c>
      <c r="G478" s="625"/>
      <c r="H478" s="625"/>
      <c r="I478" s="566"/>
      <c r="J478" s="565"/>
      <c r="K478" s="570">
        <v>0</v>
      </c>
      <c r="L478" s="571">
        <v>0</v>
      </c>
      <c r="M478" s="570"/>
      <c r="N478" s="570"/>
      <c r="O478" s="790">
        <f>State!O478</f>
        <v>0</v>
      </c>
      <c r="P478" s="782"/>
      <c r="Q478" s="571"/>
      <c r="R478" s="583">
        <f t="shared" si="344"/>
        <v>0</v>
      </c>
      <c r="S478" s="523">
        <f t="shared" si="344"/>
        <v>0</v>
      </c>
      <c r="T478" s="790"/>
      <c r="U478" s="782"/>
      <c r="V478" s="571"/>
      <c r="W478" s="583"/>
      <c r="X478" s="790">
        <f>State!X478</f>
        <v>0</v>
      </c>
      <c r="Y478" s="782"/>
      <c r="Z478" s="571"/>
      <c r="AA478" s="583">
        <f t="shared" si="334"/>
        <v>0</v>
      </c>
      <c r="AB478" s="523">
        <f t="shared" si="335"/>
        <v>0</v>
      </c>
      <c r="AC478" s="570"/>
      <c r="AD478" s="1" t="b">
        <f t="shared" si="341"/>
        <v>1</v>
      </c>
      <c r="AE478" s="1" t="b">
        <f t="shared" si="342"/>
        <v>1</v>
      </c>
    </row>
    <row r="479" spans="1:31" ht="15.75">
      <c r="A479" s="654">
        <f t="shared" si="351"/>
        <v>26.490000000000002</v>
      </c>
      <c r="B479" s="570" t="s">
        <v>122</v>
      </c>
      <c r="C479" s="782">
        <v>0</v>
      </c>
      <c r="D479" s="571">
        <v>0</v>
      </c>
      <c r="E479" s="626">
        <v>0</v>
      </c>
      <c r="F479" s="624">
        <v>0</v>
      </c>
      <c r="G479" s="625"/>
      <c r="H479" s="625"/>
      <c r="I479" s="566"/>
      <c r="J479" s="565"/>
      <c r="K479" s="570">
        <v>0</v>
      </c>
      <c r="L479" s="571">
        <v>0</v>
      </c>
      <c r="M479" s="570"/>
      <c r="N479" s="570"/>
      <c r="O479" s="790">
        <f>State!O479</f>
        <v>0</v>
      </c>
      <c r="P479" s="782"/>
      <c r="Q479" s="571"/>
      <c r="R479" s="583">
        <f t="shared" si="344"/>
        <v>0</v>
      </c>
      <c r="S479" s="523">
        <f t="shared" si="344"/>
        <v>0</v>
      </c>
      <c r="T479" s="790"/>
      <c r="U479" s="782"/>
      <c r="V479" s="571"/>
      <c r="W479" s="583"/>
      <c r="X479" s="790">
        <f>State!X479</f>
        <v>0</v>
      </c>
      <c r="Y479" s="782"/>
      <c r="Z479" s="571"/>
      <c r="AA479" s="583">
        <f t="shared" si="334"/>
        <v>0</v>
      </c>
      <c r="AB479" s="523">
        <f t="shared" si="335"/>
        <v>0</v>
      </c>
      <c r="AC479" s="570"/>
      <c r="AD479" s="1" t="b">
        <f t="shared" si="341"/>
        <v>1</v>
      </c>
      <c r="AE479" s="1" t="b">
        <f t="shared" si="342"/>
        <v>1</v>
      </c>
    </row>
    <row r="480" spans="1:31" ht="15.75">
      <c r="A480" s="654">
        <f t="shared" si="351"/>
        <v>26.500000000000004</v>
      </c>
      <c r="B480" s="570" t="s">
        <v>326</v>
      </c>
      <c r="C480" s="782">
        <v>0</v>
      </c>
      <c r="D480" s="571">
        <v>0</v>
      </c>
      <c r="E480" s="626">
        <v>0</v>
      </c>
      <c r="F480" s="624">
        <v>0</v>
      </c>
      <c r="G480" s="625"/>
      <c r="H480" s="625"/>
      <c r="I480" s="566"/>
      <c r="J480" s="565"/>
      <c r="K480" s="570">
        <v>0</v>
      </c>
      <c r="L480" s="571">
        <v>0</v>
      </c>
      <c r="M480" s="570"/>
      <c r="N480" s="570"/>
      <c r="O480" s="790">
        <f>State!O480</f>
        <v>0</v>
      </c>
      <c r="P480" s="782"/>
      <c r="Q480" s="571"/>
      <c r="R480" s="583">
        <f t="shared" si="344"/>
        <v>0</v>
      </c>
      <c r="S480" s="523">
        <f t="shared" si="344"/>
        <v>0</v>
      </c>
      <c r="T480" s="790"/>
      <c r="U480" s="782"/>
      <c r="V480" s="571"/>
      <c r="W480" s="583"/>
      <c r="X480" s="790">
        <f>State!X480</f>
        <v>0</v>
      </c>
      <c r="Y480" s="782"/>
      <c r="Z480" s="571"/>
      <c r="AA480" s="583">
        <f t="shared" si="334"/>
        <v>0</v>
      </c>
      <c r="AB480" s="523">
        <f t="shared" si="335"/>
        <v>0</v>
      </c>
      <c r="AC480" s="570"/>
      <c r="AD480" s="1" t="b">
        <f t="shared" si="341"/>
        <v>1</v>
      </c>
      <c r="AE480" s="1" t="b">
        <f t="shared" si="342"/>
        <v>1</v>
      </c>
    </row>
    <row r="481" spans="1:31" ht="15.75">
      <c r="A481" s="654">
        <f t="shared" si="351"/>
        <v>26.510000000000005</v>
      </c>
      <c r="B481" s="570" t="s">
        <v>325</v>
      </c>
      <c r="C481" s="782">
        <v>0</v>
      </c>
      <c r="D481" s="571">
        <v>0</v>
      </c>
      <c r="E481" s="626">
        <v>0</v>
      </c>
      <c r="F481" s="624">
        <v>0</v>
      </c>
      <c r="G481" s="625"/>
      <c r="H481" s="625"/>
      <c r="I481" s="566"/>
      <c r="J481" s="565"/>
      <c r="K481" s="570">
        <v>0</v>
      </c>
      <c r="L481" s="571">
        <v>0</v>
      </c>
      <c r="M481" s="570"/>
      <c r="N481" s="570"/>
      <c r="O481" s="790">
        <f>State!O481</f>
        <v>0</v>
      </c>
      <c r="P481" s="782"/>
      <c r="Q481" s="571"/>
      <c r="R481" s="583">
        <f t="shared" si="344"/>
        <v>0</v>
      </c>
      <c r="S481" s="523">
        <f t="shared" si="344"/>
        <v>0</v>
      </c>
      <c r="T481" s="790"/>
      <c r="U481" s="782"/>
      <c r="V481" s="571"/>
      <c r="W481" s="583"/>
      <c r="X481" s="790">
        <f>State!X481</f>
        <v>0</v>
      </c>
      <c r="Y481" s="782"/>
      <c r="Z481" s="571"/>
      <c r="AA481" s="583">
        <f t="shared" si="334"/>
        <v>0</v>
      </c>
      <c r="AB481" s="523">
        <f t="shared" si="335"/>
        <v>0</v>
      </c>
      <c r="AC481" s="570"/>
      <c r="AD481" s="1" t="b">
        <f t="shared" si="341"/>
        <v>1</v>
      </c>
      <c r="AE481" s="1" t="b">
        <f t="shared" si="342"/>
        <v>1</v>
      </c>
    </row>
    <row r="482" spans="1:31" ht="15.75">
      <c r="A482" s="654">
        <f t="shared" si="351"/>
        <v>26.520000000000007</v>
      </c>
      <c r="B482" s="570" t="s">
        <v>164</v>
      </c>
      <c r="C482" s="782">
        <v>0</v>
      </c>
      <c r="D482" s="571">
        <v>0</v>
      </c>
      <c r="E482" s="626">
        <v>0</v>
      </c>
      <c r="F482" s="624">
        <v>0</v>
      </c>
      <c r="G482" s="625"/>
      <c r="H482" s="625"/>
      <c r="I482" s="566"/>
      <c r="J482" s="565"/>
      <c r="K482" s="570">
        <v>0</v>
      </c>
      <c r="L482" s="571">
        <v>0</v>
      </c>
      <c r="M482" s="570"/>
      <c r="N482" s="570"/>
      <c r="O482" s="790">
        <f>State!O482</f>
        <v>2.5</v>
      </c>
      <c r="P482" s="782"/>
      <c r="Q482" s="571"/>
      <c r="R482" s="583">
        <f t="shared" si="344"/>
        <v>0</v>
      </c>
      <c r="S482" s="523">
        <f t="shared" si="344"/>
        <v>0</v>
      </c>
      <c r="T482" s="790"/>
      <c r="U482" s="782"/>
      <c r="V482" s="571"/>
      <c r="W482" s="583"/>
      <c r="X482" s="790">
        <f>State!X482</f>
        <v>2.5</v>
      </c>
      <c r="Y482" s="782"/>
      <c r="Z482" s="571"/>
      <c r="AA482" s="583">
        <f t="shared" si="334"/>
        <v>0</v>
      </c>
      <c r="AB482" s="523">
        <f t="shared" si="335"/>
        <v>0</v>
      </c>
      <c r="AC482" s="570"/>
      <c r="AD482" s="1" t="b">
        <f t="shared" si="341"/>
        <v>1</v>
      </c>
      <c r="AE482" s="1" t="b">
        <f t="shared" si="342"/>
        <v>1</v>
      </c>
    </row>
    <row r="483" spans="1:31" ht="15.75">
      <c r="A483" s="654">
        <f t="shared" si="351"/>
        <v>26.530000000000008</v>
      </c>
      <c r="B483" s="570" t="s">
        <v>15</v>
      </c>
      <c r="C483" s="782">
        <v>0</v>
      </c>
      <c r="D483" s="571">
        <v>0</v>
      </c>
      <c r="E483" s="626">
        <v>0</v>
      </c>
      <c r="F483" s="624">
        <v>0</v>
      </c>
      <c r="G483" s="625"/>
      <c r="H483" s="625"/>
      <c r="I483" s="566"/>
      <c r="J483" s="565"/>
      <c r="K483" s="570">
        <v>0</v>
      </c>
      <c r="L483" s="571">
        <v>0</v>
      </c>
      <c r="M483" s="570"/>
      <c r="N483" s="570"/>
      <c r="O483" s="790">
        <f>State!O483</f>
        <v>3</v>
      </c>
      <c r="P483" s="782"/>
      <c r="Q483" s="571"/>
      <c r="R483" s="583">
        <f t="shared" si="344"/>
        <v>0</v>
      </c>
      <c r="S483" s="523">
        <f t="shared" si="344"/>
        <v>0</v>
      </c>
      <c r="T483" s="790"/>
      <c r="U483" s="782"/>
      <c r="V483" s="571"/>
      <c r="W483" s="583"/>
      <c r="X483" s="790">
        <f>State!X483</f>
        <v>3</v>
      </c>
      <c r="Y483" s="782"/>
      <c r="Z483" s="571"/>
      <c r="AA483" s="583">
        <f t="shared" si="334"/>
        <v>0</v>
      </c>
      <c r="AB483" s="523">
        <f t="shared" si="335"/>
        <v>0</v>
      </c>
      <c r="AC483" s="570"/>
      <c r="AD483" s="1" t="b">
        <f t="shared" si="341"/>
        <v>1</v>
      </c>
      <c r="AE483" s="1" t="b">
        <f t="shared" si="342"/>
        <v>1</v>
      </c>
    </row>
    <row r="484" spans="1:31" ht="15.75">
      <c r="A484" s="654">
        <f t="shared" si="351"/>
        <v>26.54000000000001</v>
      </c>
      <c r="B484" s="570" t="s">
        <v>282</v>
      </c>
      <c r="C484" s="782">
        <v>0</v>
      </c>
      <c r="D484" s="571">
        <v>0</v>
      </c>
      <c r="E484" s="626">
        <v>0</v>
      </c>
      <c r="F484" s="624">
        <v>0</v>
      </c>
      <c r="G484" s="625"/>
      <c r="H484" s="625"/>
      <c r="I484" s="566"/>
      <c r="J484" s="565"/>
      <c r="K484" s="570">
        <v>0</v>
      </c>
      <c r="L484" s="571">
        <v>0</v>
      </c>
      <c r="M484" s="570"/>
      <c r="N484" s="570"/>
      <c r="O484" s="790">
        <f>State!O484</f>
        <v>0.375</v>
      </c>
      <c r="P484" s="782"/>
      <c r="Q484" s="571"/>
      <c r="R484" s="583">
        <f t="shared" si="344"/>
        <v>0</v>
      </c>
      <c r="S484" s="523">
        <f t="shared" si="344"/>
        <v>0</v>
      </c>
      <c r="T484" s="790"/>
      <c r="U484" s="782"/>
      <c r="V484" s="571"/>
      <c r="W484" s="583"/>
      <c r="X484" s="790">
        <f>State!X484</f>
        <v>0.375</v>
      </c>
      <c r="Y484" s="782"/>
      <c r="Z484" s="571"/>
      <c r="AA484" s="583">
        <f t="shared" si="334"/>
        <v>0</v>
      </c>
      <c r="AB484" s="523">
        <f t="shared" si="335"/>
        <v>0</v>
      </c>
      <c r="AC484" s="570"/>
      <c r="AD484" s="1" t="b">
        <f t="shared" si="341"/>
        <v>1</v>
      </c>
      <c r="AE484" s="1" t="b">
        <f t="shared" si="342"/>
        <v>1</v>
      </c>
    </row>
    <row r="485" spans="1:31" ht="15.75">
      <c r="A485" s="654">
        <f t="shared" si="351"/>
        <v>26.550000000000011</v>
      </c>
      <c r="B485" s="570" t="s">
        <v>157</v>
      </c>
      <c r="C485" s="782">
        <v>0</v>
      </c>
      <c r="D485" s="571">
        <v>0</v>
      </c>
      <c r="E485" s="626">
        <v>0</v>
      </c>
      <c r="F485" s="624">
        <v>0</v>
      </c>
      <c r="G485" s="625"/>
      <c r="H485" s="625"/>
      <c r="I485" s="566"/>
      <c r="J485" s="565"/>
      <c r="K485" s="570">
        <v>0</v>
      </c>
      <c r="L485" s="571">
        <v>0</v>
      </c>
      <c r="M485" s="570"/>
      <c r="N485" s="570"/>
      <c r="O485" s="790">
        <f>State!O485</f>
        <v>0</v>
      </c>
      <c r="P485" s="782"/>
      <c r="Q485" s="571"/>
      <c r="R485" s="583">
        <f t="shared" si="344"/>
        <v>0</v>
      </c>
      <c r="S485" s="523">
        <f t="shared" si="344"/>
        <v>0</v>
      </c>
      <c r="T485" s="790"/>
      <c r="U485" s="782"/>
      <c r="V485" s="571"/>
      <c r="W485" s="583"/>
      <c r="X485" s="790">
        <f>State!X485</f>
        <v>0</v>
      </c>
      <c r="Y485" s="782"/>
      <c r="Z485" s="571"/>
      <c r="AA485" s="583">
        <f t="shared" si="334"/>
        <v>0</v>
      </c>
      <c r="AB485" s="523">
        <f t="shared" si="335"/>
        <v>0</v>
      </c>
      <c r="AC485" s="570"/>
      <c r="AD485" s="1" t="b">
        <f t="shared" si="341"/>
        <v>1</v>
      </c>
      <c r="AE485" s="1" t="b">
        <f t="shared" si="342"/>
        <v>1</v>
      </c>
    </row>
    <row r="486" spans="1:31" ht="15.75">
      <c r="A486" s="928"/>
      <c r="B486" s="964" t="s">
        <v>192</v>
      </c>
      <c r="C486" s="1139">
        <f>SUM(C477:C485)</f>
        <v>0</v>
      </c>
      <c r="D486" s="1139">
        <f>SUM(D477:D485)</f>
        <v>0</v>
      </c>
      <c r="E486" s="1139">
        <f>SUM(E477:E485)</f>
        <v>0</v>
      </c>
      <c r="F486" s="1139">
        <f>SUM(F477:F485)</f>
        <v>0</v>
      </c>
      <c r="G486" s="1067"/>
      <c r="H486" s="1067"/>
      <c r="I486" s="932"/>
      <c r="J486" s="933"/>
      <c r="K486" s="1139">
        <f>SUM(K477:K485)</f>
        <v>0</v>
      </c>
      <c r="L486" s="1139">
        <f>SUM(L477:L485)</f>
        <v>0</v>
      </c>
      <c r="M486" s="964"/>
      <c r="N486" s="964"/>
      <c r="O486" s="946">
        <f>State!O486</f>
        <v>0</v>
      </c>
      <c r="P486" s="1139">
        <f t="shared" ref="P486:U486" si="352">SUM(P477:P485)</f>
        <v>0</v>
      </c>
      <c r="Q486" s="1139">
        <f t="shared" si="352"/>
        <v>0</v>
      </c>
      <c r="R486" s="1139">
        <f t="shared" si="352"/>
        <v>0</v>
      </c>
      <c r="S486" s="1139">
        <f t="shared" si="352"/>
        <v>0</v>
      </c>
      <c r="T486" s="1139">
        <f t="shared" si="352"/>
        <v>0</v>
      </c>
      <c r="U486" s="1139">
        <f t="shared" si="352"/>
        <v>0</v>
      </c>
      <c r="V486" s="1138"/>
      <c r="W486" s="935"/>
      <c r="X486" s="946">
        <f>State!X486</f>
        <v>0</v>
      </c>
      <c r="Y486" s="1139">
        <f>SUM(Y477:Y485)</f>
        <v>0</v>
      </c>
      <c r="Z486" s="1139">
        <f>SUM(Z477:Z485)</f>
        <v>0</v>
      </c>
      <c r="AA486" s="1139">
        <f>SUM(AA477:AA485)</f>
        <v>0</v>
      </c>
      <c r="AB486" s="1139">
        <f>SUM(AB477:AB485)</f>
        <v>0</v>
      </c>
      <c r="AC486" s="964"/>
      <c r="AD486" s="1" t="b">
        <f t="shared" si="341"/>
        <v>1</v>
      </c>
      <c r="AE486" s="1" t="b">
        <f t="shared" si="342"/>
        <v>1</v>
      </c>
    </row>
    <row r="487" spans="1:31" ht="15.75">
      <c r="A487" s="684"/>
      <c r="B487" s="560" t="s">
        <v>193</v>
      </c>
      <c r="C487" s="691">
        <v>0</v>
      </c>
      <c r="D487" s="561">
        <v>0</v>
      </c>
      <c r="E487" s="627">
        <v>0</v>
      </c>
      <c r="F487" s="614">
        <v>0</v>
      </c>
      <c r="G487" s="625"/>
      <c r="H487" s="625"/>
      <c r="I487" s="566"/>
      <c r="J487" s="565"/>
      <c r="K487" s="560">
        <v>0</v>
      </c>
      <c r="L487" s="561">
        <v>0</v>
      </c>
      <c r="M487" s="560"/>
      <c r="N487" s="560"/>
      <c r="O487" s="790">
        <f>State!O487</f>
        <v>0</v>
      </c>
      <c r="P487" s="691"/>
      <c r="Q487" s="561"/>
      <c r="R487" s="583">
        <f t="shared" si="344"/>
        <v>0</v>
      </c>
      <c r="S487" s="523">
        <f t="shared" si="344"/>
        <v>0</v>
      </c>
      <c r="T487" s="790"/>
      <c r="U487" s="691"/>
      <c r="V487" s="561"/>
      <c r="W487" s="583"/>
      <c r="X487" s="790">
        <f>State!X487</f>
        <v>0</v>
      </c>
      <c r="Y487" s="691"/>
      <c r="Z487" s="561"/>
      <c r="AA487" s="583">
        <f t="shared" si="334"/>
        <v>0</v>
      </c>
      <c r="AB487" s="523">
        <f t="shared" si="335"/>
        <v>0</v>
      </c>
      <c r="AC487" s="560"/>
      <c r="AD487" s="1" t="b">
        <f t="shared" si="341"/>
        <v>1</v>
      </c>
      <c r="AE487" s="1" t="b">
        <f t="shared" si="342"/>
        <v>1</v>
      </c>
    </row>
    <row r="488" spans="1:31" ht="15.75">
      <c r="A488" s="654">
        <f>+A485+0.01</f>
        <v>26.560000000000013</v>
      </c>
      <c r="B488" s="615" t="s">
        <v>210</v>
      </c>
      <c r="C488" s="800">
        <v>0</v>
      </c>
      <c r="D488" s="617">
        <v>0</v>
      </c>
      <c r="E488" s="846">
        <v>0</v>
      </c>
      <c r="F488" s="847">
        <v>0</v>
      </c>
      <c r="G488" s="625"/>
      <c r="H488" s="625"/>
      <c r="I488" s="566"/>
      <c r="J488" s="565"/>
      <c r="K488" s="615">
        <v>0</v>
      </c>
      <c r="L488" s="617">
        <v>0</v>
      </c>
      <c r="M488" s="615"/>
      <c r="N488" s="615"/>
      <c r="O488" s="790">
        <f>State!O488</f>
        <v>9</v>
      </c>
      <c r="P488" s="800"/>
      <c r="Q488" s="617"/>
      <c r="R488" s="583">
        <f t="shared" si="344"/>
        <v>0</v>
      </c>
      <c r="S488" s="523">
        <f t="shared" si="344"/>
        <v>0</v>
      </c>
      <c r="T488" s="790"/>
      <c r="U488" s="800"/>
      <c r="V488" s="617"/>
      <c r="W488" s="583"/>
      <c r="X488" s="790">
        <f>State!X488</f>
        <v>9</v>
      </c>
      <c r="Y488" s="800"/>
      <c r="Z488" s="617"/>
      <c r="AA488" s="583">
        <f t="shared" si="334"/>
        <v>0</v>
      </c>
      <c r="AB488" s="523">
        <f t="shared" si="335"/>
        <v>0</v>
      </c>
      <c r="AC488" s="615"/>
      <c r="AD488" s="1" t="b">
        <f t="shared" si="341"/>
        <v>1</v>
      </c>
      <c r="AE488" s="1" t="b">
        <f t="shared" si="342"/>
        <v>1</v>
      </c>
    </row>
    <row r="489" spans="1:31" ht="15.75">
      <c r="A489" s="654">
        <f t="shared" ref="A489:A491" si="353">+A488+0.01</f>
        <v>26.570000000000014</v>
      </c>
      <c r="B489" s="615" t="s">
        <v>211</v>
      </c>
      <c r="C489" s="800">
        <v>0</v>
      </c>
      <c r="D489" s="617">
        <v>0</v>
      </c>
      <c r="E489" s="846">
        <v>0</v>
      </c>
      <c r="F489" s="847">
        <v>0</v>
      </c>
      <c r="G489" s="625"/>
      <c r="H489" s="625"/>
      <c r="I489" s="566"/>
      <c r="J489" s="565"/>
      <c r="K489" s="615">
        <v>0</v>
      </c>
      <c r="L489" s="617">
        <v>0</v>
      </c>
      <c r="M489" s="615"/>
      <c r="N489" s="615"/>
      <c r="O489" s="790">
        <f>State!O489</f>
        <v>0.60000000000000009</v>
      </c>
      <c r="P489" s="800"/>
      <c r="Q489" s="617"/>
      <c r="R489" s="583">
        <f t="shared" si="344"/>
        <v>0</v>
      </c>
      <c r="S489" s="523">
        <f t="shared" si="344"/>
        <v>0</v>
      </c>
      <c r="T489" s="790"/>
      <c r="U489" s="800"/>
      <c r="V489" s="617"/>
      <c r="W489" s="583"/>
      <c r="X489" s="790">
        <f>State!X489</f>
        <v>0.60000000000000009</v>
      </c>
      <c r="Y489" s="800"/>
      <c r="Z489" s="617"/>
      <c r="AA489" s="583">
        <f t="shared" si="334"/>
        <v>0</v>
      </c>
      <c r="AB489" s="523">
        <f t="shared" si="335"/>
        <v>0</v>
      </c>
      <c r="AC489" s="615"/>
      <c r="AD489" s="1" t="b">
        <f t="shared" si="341"/>
        <v>1</v>
      </c>
      <c r="AE489" s="1" t="b">
        <f t="shared" si="342"/>
        <v>1</v>
      </c>
    </row>
    <row r="490" spans="1:31" ht="30">
      <c r="A490" s="654">
        <f t="shared" si="353"/>
        <v>26.580000000000016</v>
      </c>
      <c r="B490" s="615" t="s">
        <v>212</v>
      </c>
      <c r="C490" s="800">
        <v>0</v>
      </c>
      <c r="D490" s="617">
        <v>0</v>
      </c>
      <c r="E490" s="846">
        <v>0</v>
      </c>
      <c r="F490" s="847">
        <v>0</v>
      </c>
      <c r="G490" s="625"/>
      <c r="H490" s="625"/>
      <c r="I490" s="566"/>
      <c r="J490" s="565"/>
      <c r="K490" s="615">
        <v>0</v>
      </c>
      <c r="L490" s="617">
        <v>0</v>
      </c>
      <c r="M490" s="615"/>
      <c r="N490" s="615"/>
      <c r="O490" s="790">
        <f>State!O490</f>
        <v>0.5</v>
      </c>
      <c r="P490" s="800"/>
      <c r="Q490" s="617"/>
      <c r="R490" s="583">
        <f t="shared" si="344"/>
        <v>0</v>
      </c>
      <c r="S490" s="523">
        <f t="shared" si="344"/>
        <v>0</v>
      </c>
      <c r="T490" s="790"/>
      <c r="U490" s="800"/>
      <c r="V490" s="617"/>
      <c r="W490" s="583"/>
      <c r="X490" s="790">
        <f>State!X490</f>
        <v>0.5</v>
      </c>
      <c r="Y490" s="800"/>
      <c r="Z490" s="617"/>
      <c r="AA490" s="583">
        <f t="shared" si="334"/>
        <v>0</v>
      </c>
      <c r="AB490" s="523">
        <f t="shared" si="335"/>
        <v>0</v>
      </c>
      <c r="AC490" s="615"/>
      <c r="AD490" s="1" t="b">
        <f t="shared" si="341"/>
        <v>1</v>
      </c>
      <c r="AE490" s="1" t="b">
        <f t="shared" si="342"/>
        <v>1</v>
      </c>
    </row>
    <row r="491" spans="1:31" ht="15.75">
      <c r="A491" s="654">
        <f t="shared" si="353"/>
        <v>26.590000000000018</v>
      </c>
      <c r="B491" s="615" t="s">
        <v>18</v>
      </c>
      <c r="C491" s="800">
        <v>0</v>
      </c>
      <c r="D491" s="617">
        <v>0</v>
      </c>
      <c r="E491" s="846">
        <v>0</v>
      </c>
      <c r="F491" s="847">
        <v>0</v>
      </c>
      <c r="G491" s="625"/>
      <c r="H491" s="625"/>
      <c r="I491" s="566"/>
      <c r="J491" s="565"/>
      <c r="K491" s="615">
        <v>0</v>
      </c>
      <c r="L491" s="617">
        <v>0</v>
      </c>
      <c r="M491" s="615"/>
      <c r="N491" s="615"/>
      <c r="O491" s="790">
        <f>State!O491</f>
        <v>0</v>
      </c>
      <c r="P491" s="800"/>
      <c r="Q491" s="617"/>
      <c r="R491" s="583">
        <f t="shared" si="344"/>
        <v>0</v>
      </c>
      <c r="S491" s="523">
        <f t="shared" si="344"/>
        <v>0</v>
      </c>
      <c r="T491" s="790"/>
      <c r="U491" s="800"/>
      <c r="V491" s="617"/>
      <c r="W491" s="583"/>
      <c r="X491" s="790">
        <f>State!X491</f>
        <v>0</v>
      </c>
      <c r="Y491" s="800"/>
      <c r="Z491" s="617"/>
      <c r="AA491" s="583">
        <f t="shared" si="334"/>
        <v>0</v>
      </c>
      <c r="AB491" s="523">
        <f t="shared" si="335"/>
        <v>0</v>
      </c>
      <c r="AC491" s="615"/>
      <c r="AD491" s="1" t="b">
        <f t="shared" si="341"/>
        <v>1</v>
      </c>
      <c r="AE491" s="1" t="b">
        <f t="shared" si="342"/>
        <v>1</v>
      </c>
    </row>
    <row r="492" spans="1:31" ht="15.75">
      <c r="A492" s="559" t="s">
        <v>19</v>
      </c>
      <c r="B492" s="620" t="s">
        <v>213</v>
      </c>
      <c r="C492" s="801">
        <v>0</v>
      </c>
      <c r="D492" s="621">
        <v>0</v>
      </c>
      <c r="E492" s="848">
        <v>0</v>
      </c>
      <c r="F492" s="849">
        <v>0</v>
      </c>
      <c r="G492" s="625"/>
      <c r="H492" s="625"/>
      <c r="I492" s="566"/>
      <c r="J492" s="565"/>
      <c r="K492" s="620">
        <v>0</v>
      </c>
      <c r="L492" s="621">
        <v>0</v>
      </c>
      <c r="M492" s="620"/>
      <c r="N492" s="620"/>
      <c r="O492" s="790">
        <f>State!O492</f>
        <v>3</v>
      </c>
      <c r="P492" s="801"/>
      <c r="Q492" s="621"/>
      <c r="R492" s="583">
        <f t="shared" si="344"/>
        <v>0</v>
      </c>
      <c r="S492" s="523">
        <f t="shared" si="344"/>
        <v>0</v>
      </c>
      <c r="T492" s="790"/>
      <c r="U492" s="801"/>
      <c r="V492" s="621"/>
      <c r="W492" s="583"/>
      <c r="X492" s="790">
        <f>State!X492</f>
        <v>3</v>
      </c>
      <c r="Y492" s="801"/>
      <c r="Z492" s="621"/>
      <c r="AA492" s="583">
        <f t="shared" si="334"/>
        <v>0</v>
      </c>
      <c r="AB492" s="523">
        <f t="shared" si="335"/>
        <v>0</v>
      </c>
      <c r="AC492" s="620"/>
      <c r="AD492" s="1" t="b">
        <f t="shared" si="341"/>
        <v>1</v>
      </c>
      <c r="AE492" s="1" t="b">
        <f t="shared" si="342"/>
        <v>1</v>
      </c>
    </row>
    <row r="493" spans="1:31" ht="42.75">
      <c r="A493" s="559" t="s">
        <v>20</v>
      </c>
      <c r="B493" s="570" t="s">
        <v>194</v>
      </c>
      <c r="C493" s="782">
        <v>0</v>
      </c>
      <c r="D493" s="571">
        <v>0</v>
      </c>
      <c r="E493" s="626">
        <v>0</v>
      </c>
      <c r="F493" s="624">
        <v>0</v>
      </c>
      <c r="G493" s="625"/>
      <c r="H493" s="625"/>
      <c r="I493" s="566"/>
      <c r="J493" s="565"/>
      <c r="K493" s="570">
        <v>0</v>
      </c>
      <c r="L493" s="571">
        <v>0</v>
      </c>
      <c r="M493" s="570"/>
      <c r="N493" s="570"/>
      <c r="O493" s="790">
        <f>State!O493</f>
        <v>2.88</v>
      </c>
      <c r="P493" s="782"/>
      <c r="Q493" s="571"/>
      <c r="R493" s="583">
        <f t="shared" si="344"/>
        <v>0</v>
      </c>
      <c r="S493" s="523">
        <f t="shared" si="344"/>
        <v>0</v>
      </c>
      <c r="T493" s="790"/>
      <c r="U493" s="782"/>
      <c r="V493" s="571"/>
      <c r="W493" s="583"/>
      <c r="X493" s="790">
        <f>State!X493</f>
        <v>2.88</v>
      </c>
      <c r="Y493" s="782"/>
      <c r="Z493" s="571"/>
      <c r="AA493" s="583">
        <f t="shared" si="334"/>
        <v>0</v>
      </c>
      <c r="AB493" s="523">
        <f t="shared" si="335"/>
        <v>0</v>
      </c>
      <c r="AC493" s="570"/>
      <c r="AD493" s="1" t="b">
        <f t="shared" si="341"/>
        <v>1</v>
      </c>
      <c r="AE493" s="1" t="b">
        <f t="shared" si="342"/>
        <v>1</v>
      </c>
    </row>
    <row r="494" spans="1:31" ht="28.5">
      <c r="A494" s="559" t="s">
        <v>21</v>
      </c>
      <c r="B494" s="570" t="s">
        <v>195</v>
      </c>
      <c r="C494" s="782">
        <v>0</v>
      </c>
      <c r="D494" s="571">
        <v>0</v>
      </c>
      <c r="E494" s="626">
        <v>0</v>
      </c>
      <c r="F494" s="624">
        <v>0</v>
      </c>
      <c r="G494" s="625"/>
      <c r="H494" s="625"/>
      <c r="I494" s="566"/>
      <c r="J494" s="565"/>
      <c r="K494" s="570">
        <v>0</v>
      </c>
      <c r="L494" s="571">
        <v>0</v>
      </c>
      <c r="M494" s="570"/>
      <c r="N494" s="570"/>
      <c r="O494" s="790">
        <f>State!O494</f>
        <v>1.5</v>
      </c>
      <c r="P494" s="782"/>
      <c r="Q494" s="571"/>
      <c r="R494" s="583">
        <f t="shared" si="344"/>
        <v>0</v>
      </c>
      <c r="S494" s="523">
        <f t="shared" si="344"/>
        <v>0</v>
      </c>
      <c r="T494" s="790"/>
      <c r="U494" s="782"/>
      <c r="V494" s="571"/>
      <c r="W494" s="583"/>
      <c r="X494" s="790">
        <f>State!X494</f>
        <v>1.5</v>
      </c>
      <c r="Y494" s="782"/>
      <c r="Z494" s="571"/>
      <c r="AA494" s="583">
        <f t="shared" si="334"/>
        <v>0</v>
      </c>
      <c r="AB494" s="523">
        <f t="shared" si="335"/>
        <v>0</v>
      </c>
      <c r="AC494" s="570"/>
      <c r="AD494" s="1" t="b">
        <f t="shared" si="341"/>
        <v>1</v>
      </c>
      <c r="AE494" s="1" t="b">
        <f t="shared" si="342"/>
        <v>1</v>
      </c>
    </row>
    <row r="495" spans="1:31" ht="15.75">
      <c r="A495" s="559" t="s">
        <v>175</v>
      </c>
      <c r="B495" s="570" t="s">
        <v>196</v>
      </c>
      <c r="C495" s="782">
        <v>0</v>
      </c>
      <c r="D495" s="571">
        <v>0</v>
      </c>
      <c r="E495" s="626">
        <v>0</v>
      </c>
      <c r="F495" s="624">
        <v>0</v>
      </c>
      <c r="G495" s="625"/>
      <c r="H495" s="625"/>
      <c r="I495" s="566"/>
      <c r="J495" s="565"/>
      <c r="K495" s="570">
        <v>0</v>
      </c>
      <c r="L495" s="571">
        <v>0</v>
      </c>
      <c r="M495" s="570"/>
      <c r="N495" s="570"/>
      <c r="O495" s="790">
        <f>State!O495</f>
        <v>1.2</v>
      </c>
      <c r="P495" s="782"/>
      <c r="Q495" s="571"/>
      <c r="R495" s="583">
        <f t="shared" si="344"/>
        <v>0</v>
      </c>
      <c r="S495" s="523">
        <f t="shared" si="344"/>
        <v>0</v>
      </c>
      <c r="T495" s="790"/>
      <c r="U495" s="782"/>
      <c r="V495" s="571"/>
      <c r="W495" s="583"/>
      <c r="X495" s="790">
        <f>State!X495</f>
        <v>1.2</v>
      </c>
      <c r="Y495" s="782"/>
      <c r="Z495" s="571"/>
      <c r="AA495" s="583">
        <f t="shared" si="334"/>
        <v>0</v>
      </c>
      <c r="AB495" s="523">
        <f t="shared" si="335"/>
        <v>0</v>
      </c>
      <c r="AC495" s="570"/>
      <c r="AD495" s="1" t="b">
        <f t="shared" si="341"/>
        <v>1</v>
      </c>
      <c r="AE495" s="1" t="b">
        <f t="shared" si="342"/>
        <v>1</v>
      </c>
    </row>
    <row r="496" spans="1:31" ht="28.5">
      <c r="A496" s="559" t="s">
        <v>177</v>
      </c>
      <c r="B496" s="570" t="s">
        <v>197</v>
      </c>
      <c r="C496" s="782">
        <v>0</v>
      </c>
      <c r="D496" s="571">
        <v>0</v>
      </c>
      <c r="E496" s="626">
        <v>0</v>
      </c>
      <c r="F496" s="624">
        <v>0</v>
      </c>
      <c r="G496" s="625"/>
      <c r="H496" s="625"/>
      <c r="I496" s="566"/>
      <c r="J496" s="565"/>
      <c r="K496" s="570">
        <v>0</v>
      </c>
      <c r="L496" s="571">
        <v>0</v>
      </c>
      <c r="M496" s="570"/>
      <c r="N496" s="570"/>
      <c r="O496" s="790">
        <f>State!O496</f>
        <v>1.2</v>
      </c>
      <c r="P496" s="782"/>
      <c r="Q496" s="571"/>
      <c r="R496" s="583">
        <f t="shared" si="344"/>
        <v>0</v>
      </c>
      <c r="S496" s="523">
        <f t="shared" si="344"/>
        <v>0</v>
      </c>
      <c r="T496" s="790"/>
      <c r="U496" s="782"/>
      <c r="V496" s="571"/>
      <c r="W496" s="583"/>
      <c r="X496" s="790">
        <f>State!X496</f>
        <v>1.2</v>
      </c>
      <c r="Y496" s="782"/>
      <c r="Z496" s="571"/>
      <c r="AA496" s="583">
        <f t="shared" si="334"/>
        <v>0</v>
      </c>
      <c r="AB496" s="523">
        <f t="shared" si="335"/>
        <v>0</v>
      </c>
      <c r="AC496" s="570"/>
      <c r="AD496" s="1" t="b">
        <f t="shared" si="341"/>
        <v>1</v>
      </c>
      <c r="AE496" s="1" t="b">
        <f t="shared" si="342"/>
        <v>1</v>
      </c>
    </row>
    <row r="497" spans="1:31" ht="28.5">
      <c r="A497" s="559" t="s">
        <v>179</v>
      </c>
      <c r="B497" s="570" t="s">
        <v>224</v>
      </c>
      <c r="C497" s="782">
        <v>0</v>
      </c>
      <c r="D497" s="571">
        <v>0</v>
      </c>
      <c r="E497" s="626">
        <v>0</v>
      </c>
      <c r="F497" s="624">
        <v>0</v>
      </c>
      <c r="G497" s="625"/>
      <c r="H497" s="625"/>
      <c r="I497" s="566"/>
      <c r="J497" s="565"/>
      <c r="K497" s="570">
        <v>0</v>
      </c>
      <c r="L497" s="571">
        <v>0</v>
      </c>
      <c r="M497" s="570"/>
      <c r="N497" s="570"/>
      <c r="O497" s="790">
        <f>State!O497</f>
        <v>1.8</v>
      </c>
      <c r="P497" s="782"/>
      <c r="Q497" s="571"/>
      <c r="R497" s="583">
        <f t="shared" si="344"/>
        <v>0</v>
      </c>
      <c r="S497" s="523">
        <f t="shared" si="344"/>
        <v>0</v>
      </c>
      <c r="T497" s="790"/>
      <c r="U497" s="782"/>
      <c r="V497" s="571"/>
      <c r="W497" s="583"/>
      <c r="X497" s="790">
        <f>State!X497</f>
        <v>1.8</v>
      </c>
      <c r="Y497" s="782"/>
      <c r="Z497" s="571"/>
      <c r="AA497" s="583">
        <f t="shared" si="334"/>
        <v>0</v>
      </c>
      <c r="AB497" s="523">
        <f t="shared" si="335"/>
        <v>0</v>
      </c>
      <c r="AC497" s="570"/>
      <c r="AD497" s="1" t="b">
        <f t="shared" si="341"/>
        <v>1</v>
      </c>
      <c r="AE497" s="1" t="b">
        <f t="shared" si="342"/>
        <v>1</v>
      </c>
    </row>
    <row r="498" spans="1:31" ht="15.75">
      <c r="A498" s="654">
        <f>+A491+0.01</f>
        <v>26.600000000000019</v>
      </c>
      <c r="B498" s="570" t="s">
        <v>198</v>
      </c>
      <c r="C498" s="782">
        <v>0</v>
      </c>
      <c r="D498" s="571">
        <v>0</v>
      </c>
      <c r="E498" s="626">
        <v>0</v>
      </c>
      <c r="F498" s="624">
        <v>0</v>
      </c>
      <c r="G498" s="625"/>
      <c r="H498" s="625"/>
      <c r="I498" s="566"/>
      <c r="J498" s="565"/>
      <c r="K498" s="570">
        <v>0</v>
      </c>
      <c r="L498" s="571">
        <v>0</v>
      </c>
      <c r="M498" s="570"/>
      <c r="N498" s="570"/>
      <c r="O498" s="790">
        <f>State!O498</f>
        <v>0.5</v>
      </c>
      <c r="P498" s="782"/>
      <c r="Q498" s="571"/>
      <c r="R498" s="583">
        <f t="shared" si="344"/>
        <v>0</v>
      </c>
      <c r="S498" s="523">
        <f t="shared" si="344"/>
        <v>0</v>
      </c>
      <c r="T498" s="790"/>
      <c r="U498" s="782"/>
      <c r="V498" s="571"/>
      <c r="W498" s="583"/>
      <c r="X498" s="790">
        <f>State!X498</f>
        <v>0.5</v>
      </c>
      <c r="Y498" s="782"/>
      <c r="Z498" s="571"/>
      <c r="AA498" s="583">
        <f t="shared" si="334"/>
        <v>0</v>
      </c>
      <c r="AB498" s="523">
        <f t="shared" si="335"/>
        <v>0</v>
      </c>
      <c r="AC498" s="570"/>
      <c r="AD498" s="1" t="b">
        <f t="shared" si="341"/>
        <v>1</v>
      </c>
      <c r="AE498" s="1" t="b">
        <f t="shared" si="342"/>
        <v>1</v>
      </c>
    </row>
    <row r="499" spans="1:31" ht="28.5">
      <c r="A499" s="654">
        <f t="shared" ref="A499:A507" si="354">+A498+0.01</f>
        <v>26.610000000000021</v>
      </c>
      <c r="B499" s="570" t="s">
        <v>199</v>
      </c>
      <c r="C499" s="782">
        <v>0</v>
      </c>
      <c r="D499" s="571">
        <v>0</v>
      </c>
      <c r="E499" s="626">
        <v>0</v>
      </c>
      <c r="F499" s="624">
        <v>0</v>
      </c>
      <c r="G499" s="625"/>
      <c r="H499" s="625"/>
      <c r="I499" s="566"/>
      <c r="J499" s="565"/>
      <c r="K499" s="570">
        <v>0</v>
      </c>
      <c r="L499" s="571">
        <v>0</v>
      </c>
      <c r="M499" s="570"/>
      <c r="N499" s="570"/>
      <c r="O499" s="790">
        <f>State!O499</f>
        <v>0.5</v>
      </c>
      <c r="P499" s="782"/>
      <c r="Q499" s="571"/>
      <c r="R499" s="583">
        <f t="shared" si="344"/>
        <v>0</v>
      </c>
      <c r="S499" s="523">
        <f t="shared" si="344"/>
        <v>0</v>
      </c>
      <c r="T499" s="790"/>
      <c r="U499" s="782"/>
      <c r="V499" s="571"/>
      <c r="W499" s="583"/>
      <c r="X499" s="790">
        <f>State!X499</f>
        <v>0.5</v>
      </c>
      <c r="Y499" s="782"/>
      <c r="Z499" s="571"/>
      <c r="AA499" s="583">
        <f t="shared" si="334"/>
        <v>0</v>
      </c>
      <c r="AB499" s="523">
        <f t="shared" si="335"/>
        <v>0</v>
      </c>
      <c r="AC499" s="570"/>
      <c r="AD499" s="1" t="b">
        <f t="shared" si="341"/>
        <v>1</v>
      </c>
      <c r="AE499" s="1" t="b">
        <f t="shared" si="342"/>
        <v>1</v>
      </c>
    </row>
    <row r="500" spans="1:31" ht="28.5">
      <c r="A500" s="654">
        <f t="shared" si="354"/>
        <v>26.620000000000022</v>
      </c>
      <c r="B500" s="570" t="s">
        <v>200</v>
      </c>
      <c r="C500" s="782">
        <v>0</v>
      </c>
      <c r="D500" s="571">
        <v>0</v>
      </c>
      <c r="E500" s="626">
        <v>0</v>
      </c>
      <c r="F500" s="624">
        <v>0</v>
      </c>
      <c r="G500" s="625"/>
      <c r="H500" s="625"/>
      <c r="I500" s="566"/>
      <c r="J500" s="565"/>
      <c r="K500" s="570">
        <v>0</v>
      </c>
      <c r="L500" s="571">
        <v>0</v>
      </c>
      <c r="M500" s="570"/>
      <c r="N500" s="570"/>
      <c r="O500" s="790">
        <f>State!O500</f>
        <v>0.625</v>
      </c>
      <c r="P500" s="782"/>
      <c r="Q500" s="571"/>
      <c r="R500" s="583">
        <f t="shared" si="344"/>
        <v>0</v>
      </c>
      <c r="S500" s="523">
        <f t="shared" si="344"/>
        <v>0</v>
      </c>
      <c r="T500" s="790"/>
      <c r="U500" s="782"/>
      <c r="V500" s="571"/>
      <c r="W500" s="583"/>
      <c r="X500" s="790">
        <f>State!X500</f>
        <v>0.625</v>
      </c>
      <c r="Y500" s="782"/>
      <c r="Z500" s="571"/>
      <c r="AA500" s="583">
        <f t="shared" si="334"/>
        <v>0</v>
      </c>
      <c r="AB500" s="523">
        <f t="shared" si="335"/>
        <v>0</v>
      </c>
      <c r="AC500" s="570"/>
      <c r="AD500" s="1" t="b">
        <f t="shared" si="341"/>
        <v>1</v>
      </c>
      <c r="AE500" s="1" t="b">
        <f t="shared" si="342"/>
        <v>1</v>
      </c>
    </row>
    <row r="501" spans="1:31" ht="15.75">
      <c r="A501" s="654">
        <f t="shared" si="354"/>
        <v>26.630000000000024</v>
      </c>
      <c r="B501" s="570" t="s">
        <v>201</v>
      </c>
      <c r="C501" s="782">
        <v>0</v>
      </c>
      <c r="D501" s="571">
        <v>0</v>
      </c>
      <c r="E501" s="626">
        <v>0</v>
      </c>
      <c r="F501" s="624">
        <v>0</v>
      </c>
      <c r="G501" s="625"/>
      <c r="H501" s="625"/>
      <c r="I501" s="566"/>
      <c r="J501" s="565"/>
      <c r="K501" s="570">
        <v>0</v>
      </c>
      <c r="L501" s="571">
        <v>0</v>
      </c>
      <c r="M501" s="570"/>
      <c r="N501" s="570"/>
      <c r="O501" s="790">
        <f>State!O501</f>
        <v>0.375</v>
      </c>
      <c r="P501" s="782"/>
      <c r="Q501" s="571"/>
      <c r="R501" s="583">
        <f t="shared" si="344"/>
        <v>0</v>
      </c>
      <c r="S501" s="523">
        <f t="shared" si="344"/>
        <v>0</v>
      </c>
      <c r="T501" s="790"/>
      <c r="U501" s="782"/>
      <c r="V501" s="571"/>
      <c r="W501" s="583"/>
      <c r="X501" s="790">
        <f>State!X501</f>
        <v>0.375</v>
      </c>
      <c r="Y501" s="782"/>
      <c r="Z501" s="571"/>
      <c r="AA501" s="583">
        <f t="shared" si="334"/>
        <v>0</v>
      </c>
      <c r="AB501" s="523">
        <f t="shared" si="335"/>
        <v>0</v>
      </c>
      <c r="AC501" s="570"/>
      <c r="AD501" s="1" t="b">
        <f t="shared" si="341"/>
        <v>1</v>
      </c>
      <c r="AE501" s="1" t="b">
        <f t="shared" si="342"/>
        <v>1</v>
      </c>
    </row>
    <row r="502" spans="1:31" ht="15.75">
      <c r="A502" s="654">
        <f t="shared" si="354"/>
        <v>26.640000000000025</v>
      </c>
      <c r="B502" s="570" t="s">
        <v>202</v>
      </c>
      <c r="C502" s="782">
        <v>0</v>
      </c>
      <c r="D502" s="571">
        <v>0</v>
      </c>
      <c r="E502" s="626">
        <v>0</v>
      </c>
      <c r="F502" s="624">
        <v>0</v>
      </c>
      <c r="G502" s="625"/>
      <c r="H502" s="625"/>
      <c r="I502" s="566"/>
      <c r="J502" s="565"/>
      <c r="K502" s="570">
        <v>0</v>
      </c>
      <c r="L502" s="571">
        <v>0</v>
      </c>
      <c r="M502" s="570"/>
      <c r="N502" s="570"/>
      <c r="O502" s="790">
        <f>State!O502</f>
        <v>0.375</v>
      </c>
      <c r="P502" s="782"/>
      <c r="Q502" s="571"/>
      <c r="R502" s="583">
        <f t="shared" si="344"/>
        <v>0</v>
      </c>
      <c r="S502" s="523">
        <f t="shared" si="344"/>
        <v>0</v>
      </c>
      <c r="T502" s="790"/>
      <c r="U502" s="782"/>
      <c r="V502" s="571"/>
      <c r="W502" s="583"/>
      <c r="X502" s="790">
        <f>State!X502</f>
        <v>0.375</v>
      </c>
      <c r="Y502" s="782"/>
      <c r="Z502" s="571"/>
      <c r="AA502" s="583">
        <f t="shared" si="334"/>
        <v>0</v>
      </c>
      <c r="AB502" s="523">
        <f t="shared" si="335"/>
        <v>0</v>
      </c>
      <c r="AC502" s="570"/>
      <c r="AD502" s="1" t="b">
        <f t="shared" si="341"/>
        <v>1</v>
      </c>
      <c r="AE502" s="1" t="b">
        <f t="shared" si="342"/>
        <v>1</v>
      </c>
    </row>
    <row r="503" spans="1:31" ht="15.75">
      <c r="A503" s="654">
        <f t="shared" si="354"/>
        <v>26.650000000000027</v>
      </c>
      <c r="B503" s="570" t="s">
        <v>203</v>
      </c>
      <c r="C503" s="782">
        <v>0</v>
      </c>
      <c r="D503" s="571">
        <v>0</v>
      </c>
      <c r="E503" s="626">
        <v>0</v>
      </c>
      <c r="F503" s="624">
        <v>0</v>
      </c>
      <c r="G503" s="625"/>
      <c r="H503" s="625"/>
      <c r="I503" s="566"/>
      <c r="J503" s="565"/>
      <c r="K503" s="570">
        <v>0</v>
      </c>
      <c r="L503" s="571">
        <v>0</v>
      </c>
      <c r="M503" s="570"/>
      <c r="N503" s="570"/>
      <c r="O503" s="790">
        <f>State!O503</f>
        <v>0.15</v>
      </c>
      <c r="P503" s="782"/>
      <c r="Q503" s="571"/>
      <c r="R503" s="583">
        <f t="shared" si="344"/>
        <v>0</v>
      </c>
      <c r="S503" s="523">
        <f t="shared" si="344"/>
        <v>0</v>
      </c>
      <c r="T503" s="790"/>
      <c r="U503" s="782"/>
      <c r="V503" s="571"/>
      <c r="W503" s="583"/>
      <c r="X503" s="790">
        <f>State!X503</f>
        <v>0.15</v>
      </c>
      <c r="Y503" s="782"/>
      <c r="Z503" s="571"/>
      <c r="AA503" s="583">
        <f t="shared" si="334"/>
        <v>0</v>
      </c>
      <c r="AB503" s="523">
        <f t="shared" si="335"/>
        <v>0</v>
      </c>
      <c r="AC503" s="570"/>
      <c r="AD503" s="1" t="b">
        <f t="shared" si="341"/>
        <v>1</v>
      </c>
      <c r="AE503" s="1" t="b">
        <f t="shared" si="342"/>
        <v>1</v>
      </c>
    </row>
    <row r="504" spans="1:31" ht="28.5">
      <c r="A504" s="654">
        <f t="shared" si="354"/>
        <v>26.660000000000029</v>
      </c>
      <c r="B504" s="570" t="s">
        <v>204</v>
      </c>
      <c r="C504" s="782">
        <v>0</v>
      </c>
      <c r="D504" s="571">
        <v>0</v>
      </c>
      <c r="E504" s="626">
        <v>0</v>
      </c>
      <c r="F504" s="624">
        <v>0</v>
      </c>
      <c r="G504" s="625"/>
      <c r="H504" s="625"/>
      <c r="I504" s="566"/>
      <c r="J504" s="565"/>
      <c r="K504" s="570">
        <v>0</v>
      </c>
      <c r="L504" s="571">
        <v>0</v>
      </c>
      <c r="M504" s="570"/>
      <c r="N504" s="570"/>
      <c r="O504" s="790">
        <f>State!O504</f>
        <v>0.15</v>
      </c>
      <c r="P504" s="782"/>
      <c r="Q504" s="571"/>
      <c r="R504" s="583">
        <f t="shared" si="344"/>
        <v>0</v>
      </c>
      <c r="S504" s="523">
        <f t="shared" si="344"/>
        <v>0</v>
      </c>
      <c r="T504" s="790"/>
      <c r="U504" s="782"/>
      <c r="V504" s="571"/>
      <c r="W504" s="583"/>
      <c r="X504" s="790">
        <f>State!X504</f>
        <v>0.15</v>
      </c>
      <c r="Y504" s="782"/>
      <c r="Z504" s="571"/>
      <c r="AA504" s="583">
        <f t="shared" si="334"/>
        <v>0</v>
      </c>
      <c r="AB504" s="523">
        <f t="shared" si="335"/>
        <v>0</v>
      </c>
      <c r="AC504" s="570"/>
      <c r="AD504" s="1" t="b">
        <f t="shared" si="341"/>
        <v>1</v>
      </c>
      <c r="AE504" s="1" t="b">
        <f t="shared" si="342"/>
        <v>1</v>
      </c>
    </row>
    <row r="505" spans="1:31" ht="15.75">
      <c r="A505" s="654">
        <f t="shared" si="354"/>
        <v>26.67000000000003</v>
      </c>
      <c r="B505" s="570" t="s">
        <v>205</v>
      </c>
      <c r="C505" s="782">
        <v>0</v>
      </c>
      <c r="D505" s="571">
        <v>0</v>
      </c>
      <c r="E505" s="626">
        <v>0</v>
      </c>
      <c r="F505" s="624">
        <v>0</v>
      </c>
      <c r="G505" s="625"/>
      <c r="H505" s="625"/>
      <c r="I505" s="566"/>
      <c r="J505" s="565"/>
      <c r="K505" s="570">
        <v>0</v>
      </c>
      <c r="L505" s="571">
        <v>0</v>
      </c>
      <c r="M505" s="570"/>
      <c r="N505" s="570"/>
      <c r="O505" s="790">
        <f>State!O505</f>
        <v>0</v>
      </c>
      <c r="P505" s="782"/>
      <c r="Q505" s="571"/>
      <c r="R505" s="583">
        <f t="shared" si="344"/>
        <v>0</v>
      </c>
      <c r="S505" s="523">
        <f t="shared" si="344"/>
        <v>0</v>
      </c>
      <c r="T505" s="790"/>
      <c r="U505" s="782"/>
      <c r="V505" s="571"/>
      <c r="W505" s="583"/>
      <c r="X505" s="790">
        <f>State!X505</f>
        <v>0</v>
      </c>
      <c r="Y505" s="782"/>
      <c r="Z505" s="571"/>
      <c r="AA505" s="583">
        <f t="shared" ref="AA505:AA507" si="355">Y505+T505</f>
        <v>0</v>
      </c>
      <c r="AB505" s="523">
        <f t="shared" ref="AB505:AB507" si="356">Z505+U505</f>
        <v>0</v>
      </c>
      <c r="AC505" s="570"/>
      <c r="AD505" s="1" t="b">
        <f t="shared" si="341"/>
        <v>1</v>
      </c>
      <c r="AE505" s="1" t="b">
        <f t="shared" si="342"/>
        <v>1</v>
      </c>
    </row>
    <row r="506" spans="1:31" ht="15.75">
      <c r="A506" s="654">
        <f t="shared" si="354"/>
        <v>26.680000000000032</v>
      </c>
      <c r="B506" s="570" t="s">
        <v>206</v>
      </c>
      <c r="C506" s="782">
        <v>0</v>
      </c>
      <c r="D506" s="571">
        <v>0</v>
      </c>
      <c r="E506" s="626">
        <v>0</v>
      </c>
      <c r="F506" s="624">
        <v>0</v>
      </c>
      <c r="G506" s="625"/>
      <c r="H506" s="625"/>
      <c r="I506" s="566"/>
      <c r="J506" s="565"/>
      <c r="K506" s="570">
        <v>0</v>
      </c>
      <c r="L506" s="571">
        <v>0</v>
      </c>
      <c r="M506" s="570"/>
      <c r="N506" s="570"/>
      <c r="O506" s="790">
        <f>State!O506</f>
        <v>0.25</v>
      </c>
      <c r="P506" s="782"/>
      <c r="Q506" s="571"/>
      <c r="R506" s="583">
        <f t="shared" si="344"/>
        <v>0</v>
      </c>
      <c r="S506" s="523">
        <f t="shared" si="344"/>
        <v>0</v>
      </c>
      <c r="T506" s="790"/>
      <c r="U506" s="782"/>
      <c r="V506" s="571"/>
      <c r="W506" s="583"/>
      <c r="X506" s="790">
        <f>State!X506</f>
        <v>0.25</v>
      </c>
      <c r="Y506" s="782"/>
      <c r="Z506" s="571"/>
      <c r="AA506" s="583">
        <f t="shared" si="355"/>
        <v>0</v>
      </c>
      <c r="AB506" s="523">
        <f t="shared" si="356"/>
        <v>0</v>
      </c>
      <c r="AC506" s="570"/>
      <c r="AD506" s="1" t="b">
        <f t="shared" si="341"/>
        <v>1</v>
      </c>
      <c r="AE506" s="1" t="b">
        <f t="shared" si="342"/>
        <v>1</v>
      </c>
    </row>
    <row r="507" spans="1:31" ht="28.5">
      <c r="A507" s="654">
        <f t="shared" si="354"/>
        <v>26.690000000000033</v>
      </c>
      <c r="B507" s="570" t="s">
        <v>207</v>
      </c>
      <c r="C507" s="782">
        <v>0</v>
      </c>
      <c r="D507" s="571">
        <v>0</v>
      </c>
      <c r="E507" s="626">
        <v>0</v>
      </c>
      <c r="F507" s="624">
        <v>0</v>
      </c>
      <c r="G507" s="625"/>
      <c r="H507" s="625"/>
      <c r="I507" s="566"/>
      <c r="J507" s="565"/>
      <c r="K507" s="570">
        <v>0</v>
      </c>
      <c r="L507" s="571">
        <v>0</v>
      </c>
      <c r="M507" s="570"/>
      <c r="N507" s="570"/>
      <c r="O507" s="790">
        <f>State!O507</f>
        <v>0.1</v>
      </c>
      <c r="P507" s="782"/>
      <c r="Q507" s="571"/>
      <c r="R507" s="583">
        <f t="shared" si="344"/>
        <v>0</v>
      </c>
      <c r="S507" s="523">
        <f t="shared" si="344"/>
        <v>0</v>
      </c>
      <c r="T507" s="790"/>
      <c r="U507" s="782"/>
      <c r="V507" s="571"/>
      <c r="W507" s="583"/>
      <c r="X507" s="790">
        <f>State!X507</f>
        <v>0.1</v>
      </c>
      <c r="Y507" s="782"/>
      <c r="Z507" s="571"/>
      <c r="AA507" s="583">
        <f t="shared" si="355"/>
        <v>0</v>
      </c>
      <c r="AB507" s="523">
        <f t="shared" si="356"/>
        <v>0</v>
      </c>
      <c r="AC507" s="570"/>
      <c r="AD507" s="1" t="b">
        <f t="shared" si="341"/>
        <v>1</v>
      </c>
      <c r="AE507" s="1" t="b">
        <f t="shared" si="342"/>
        <v>1</v>
      </c>
    </row>
    <row r="508" spans="1:31" ht="15.75">
      <c r="A508" s="928"/>
      <c r="B508" s="1168" t="s">
        <v>208</v>
      </c>
      <c r="C508" s="1170">
        <f>SUM(C488:C507)</f>
        <v>0</v>
      </c>
      <c r="D508" s="1170">
        <f>SUM(D488:D507)</f>
        <v>0</v>
      </c>
      <c r="E508" s="1170">
        <f>SUM(E488:E507)</f>
        <v>0</v>
      </c>
      <c r="F508" s="1170">
        <f>SUM(F488:F507)</f>
        <v>0</v>
      </c>
      <c r="G508" s="1067"/>
      <c r="H508" s="1067"/>
      <c r="I508" s="1170"/>
      <c r="J508" s="1169"/>
      <c r="K508" s="1170">
        <f>SUM(K488:K507)</f>
        <v>0</v>
      </c>
      <c r="L508" s="1170">
        <f>SUM(L488:L507)</f>
        <v>0</v>
      </c>
      <c r="M508" s="1168"/>
      <c r="N508" s="1168"/>
      <c r="O508" s="1062"/>
      <c r="P508" s="1170">
        <f t="shared" ref="P508:U508" si="357">SUM(P488:P507)</f>
        <v>0</v>
      </c>
      <c r="Q508" s="1170">
        <f t="shared" si="357"/>
        <v>0</v>
      </c>
      <c r="R508" s="1170">
        <f t="shared" si="357"/>
        <v>0</v>
      </c>
      <c r="S508" s="1170">
        <f t="shared" si="357"/>
        <v>0</v>
      </c>
      <c r="T508" s="1170">
        <f t="shared" si="357"/>
        <v>0</v>
      </c>
      <c r="U508" s="1170">
        <f t="shared" si="357"/>
        <v>0</v>
      </c>
      <c r="V508" s="1169"/>
      <c r="W508" s="935"/>
      <c r="X508" s="1062"/>
      <c r="Y508" s="1170">
        <f t="shared" ref="Y508:AB508" si="358">SUM(Y488:Y507)</f>
        <v>0</v>
      </c>
      <c r="Z508" s="1170">
        <f t="shared" si="358"/>
        <v>0</v>
      </c>
      <c r="AA508" s="1170">
        <f t="shared" si="358"/>
        <v>0</v>
      </c>
      <c r="AB508" s="1170">
        <f t="shared" si="358"/>
        <v>0</v>
      </c>
      <c r="AC508" s="1168"/>
      <c r="AD508" s="1" t="b">
        <f t="shared" si="341"/>
        <v>1</v>
      </c>
      <c r="AE508" s="1" t="b">
        <f t="shared" si="342"/>
        <v>1</v>
      </c>
    </row>
    <row r="509" spans="1:31" ht="15.75">
      <c r="A509" s="559"/>
      <c r="B509" s="560" t="s">
        <v>309</v>
      </c>
      <c r="C509" s="691">
        <f>C486+C508</f>
        <v>0</v>
      </c>
      <c r="D509" s="691">
        <f>D486+D508</f>
        <v>0</v>
      </c>
      <c r="E509" s="691">
        <f>E486+E508</f>
        <v>0</v>
      </c>
      <c r="F509" s="691">
        <f>F486+F508</f>
        <v>0</v>
      </c>
      <c r="G509" s="625"/>
      <c r="H509" s="625"/>
      <c r="I509" s="691"/>
      <c r="J509" s="561"/>
      <c r="K509" s="691">
        <f>K486+K508</f>
        <v>0</v>
      </c>
      <c r="L509" s="691">
        <f>L486+L508</f>
        <v>0</v>
      </c>
      <c r="M509" s="560"/>
      <c r="N509" s="560"/>
      <c r="O509" s="556"/>
      <c r="P509" s="691">
        <f t="shared" ref="P509:U509" si="359">P486+P508</f>
        <v>0</v>
      </c>
      <c r="Q509" s="691">
        <f t="shared" si="359"/>
        <v>0</v>
      </c>
      <c r="R509" s="691">
        <f t="shared" si="359"/>
        <v>0</v>
      </c>
      <c r="S509" s="691">
        <f t="shared" si="359"/>
        <v>0</v>
      </c>
      <c r="T509" s="691">
        <f t="shared" si="359"/>
        <v>0</v>
      </c>
      <c r="U509" s="691">
        <f t="shared" si="359"/>
        <v>0</v>
      </c>
      <c r="V509" s="561"/>
      <c r="W509" s="583"/>
      <c r="X509" s="556"/>
      <c r="Y509" s="691">
        <f t="shared" ref="Y509:AB509" si="360">Y486+Y508</f>
        <v>0</v>
      </c>
      <c r="Z509" s="691">
        <f t="shared" si="360"/>
        <v>0</v>
      </c>
      <c r="AA509" s="691">
        <f t="shared" si="360"/>
        <v>0</v>
      </c>
      <c r="AB509" s="691">
        <f t="shared" si="360"/>
        <v>0</v>
      </c>
      <c r="AC509" s="560"/>
      <c r="AD509" s="1" t="b">
        <f t="shared" si="341"/>
        <v>1</v>
      </c>
      <c r="AE509" s="1" t="b">
        <f t="shared" si="342"/>
        <v>1</v>
      </c>
    </row>
    <row r="510" spans="1:31" ht="15.75">
      <c r="A510" s="559"/>
      <c r="B510" s="596" t="s">
        <v>304</v>
      </c>
      <c r="C510" s="690">
        <f>C413+C450+C486</f>
        <v>1020</v>
      </c>
      <c r="D510" s="690">
        <f>D413+D450+D486</f>
        <v>26.1</v>
      </c>
      <c r="E510" s="690">
        <f>E413+E450+E486</f>
        <v>200</v>
      </c>
      <c r="F510" s="690">
        <f>F413+F450+F486</f>
        <v>1.5</v>
      </c>
      <c r="G510" s="625"/>
      <c r="H510" s="625"/>
      <c r="I510" s="690"/>
      <c r="J510" s="597"/>
      <c r="K510" s="690">
        <f>K413+K450+K486</f>
        <v>0</v>
      </c>
      <c r="L510" s="690">
        <f>L413+L450+L486</f>
        <v>0</v>
      </c>
      <c r="M510" s="690">
        <f t="shared" ref="M510:N510" si="361">M413</f>
        <v>0</v>
      </c>
      <c r="N510" s="597">
        <f t="shared" si="361"/>
        <v>0</v>
      </c>
      <c r="O510" s="850"/>
      <c r="P510" s="690">
        <f t="shared" ref="P510:U510" si="362">P413+P450+P486</f>
        <v>0</v>
      </c>
      <c r="Q510" s="690">
        <f t="shared" si="362"/>
        <v>0</v>
      </c>
      <c r="R510" s="690">
        <f t="shared" si="362"/>
        <v>0</v>
      </c>
      <c r="S510" s="690">
        <f t="shared" si="362"/>
        <v>0</v>
      </c>
      <c r="T510" s="690">
        <f t="shared" si="362"/>
        <v>0</v>
      </c>
      <c r="U510" s="690">
        <f t="shared" si="362"/>
        <v>0</v>
      </c>
      <c r="V510" s="597"/>
      <c r="W510" s="690"/>
      <c r="X510" s="690"/>
      <c r="Y510" s="690">
        <f>Y413+Y450+Y486</f>
        <v>0</v>
      </c>
      <c r="Z510" s="690">
        <f>Z413+Z450+Z486</f>
        <v>0</v>
      </c>
      <c r="AA510" s="690">
        <f>AA413+AA450+AA486</f>
        <v>0</v>
      </c>
      <c r="AB510" s="690">
        <f>AB413+AB450+AB486</f>
        <v>0</v>
      </c>
      <c r="AC510" s="596"/>
      <c r="AD510" s="1" t="b">
        <f t="shared" si="341"/>
        <v>1</v>
      </c>
      <c r="AE510" s="1" t="b">
        <f t="shared" si="342"/>
        <v>1</v>
      </c>
    </row>
    <row r="511" spans="1:31" ht="15.75">
      <c r="A511" s="559"/>
      <c r="B511" s="596" t="s">
        <v>302</v>
      </c>
      <c r="C511" s="690">
        <f>C437+C473+C508</f>
        <v>2416</v>
      </c>
      <c r="D511" s="690">
        <f>D437+D473+D508</f>
        <v>76.100000000000023</v>
      </c>
      <c r="E511" s="690">
        <f>E437+E473+E508</f>
        <v>2416</v>
      </c>
      <c r="F511" s="690">
        <f>F437+F473+F508</f>
        <v>76.100000000000023</v>
      </c>
      <c r="G511" s="625"/>
      <c r="H511" s="625"/>
      <c r="I511" s="690"/>
      <c r="J511" s="597"/>
      <c r="K511" s="690">
        <f>K437+K473+K508</f>
        <v>0</v>
      </c>
      <c r="L511" s="690">
        <f>L437+L473+L508</f>
        <v>0</v>
      </c>
      <c r="M511" s="690">
        <f t="shared" ref="M511:N511" si="363">M437</f>
        <v>0</v>
      </c>
      <c r="N511" s="597">
        <f t="shared" si="363"/>
        <v>0</v>
      </c>
      <c r="O511" s="850"/>
      <c r="P511" s="690">
        <f t="shared" ref="P511:U511" si="364">P437+P473+P508</f>
        <v>2416</v>
      </c>
      <c r="Q511" s="690">
        <f t="shared" si="364"/>
        <v>76.100000000000023</v>
      </c>
      <c r="R511" s="690">
        <f t="shared" si="364"/>
        <v>2416</v>
      </c>
      <c r="S511" s="690">
        <f t="shared" si="364"/>
        <v>76.100000000000023</v>
      </c>
      <c r="T511" s="690">
        <f t="shared" si="364"/>
        <v>0</v>
      </c>
      <c r="U511" s="690">
        <f t="shared" si="364"/>
        <v>0</v>
      </c>
      <c r="V511" s="597"/>
      <c r="W511" s="690"/>
      <c r="X511" s="690"/>
      <c r="Y511" s="690">
        <f>Y437+Y473+Y508</f>
        <v>2416</v>
      </c>
      <c r="Z511" s="690">
        <f>Z437+Z473+Z508</f>
        <v>76.100000000000023</v>
      </c>
      <c r="AA511" s="690">
        <f>AA437+AA473+AA508</f>
        <v>2416</v>
      </c>
      <c r="AB511" s="690">
        <f>AB437+AB473+AB508</f>
        <v>76.100000000000023</v>
      </c>
      <c r="AC511" s="596"/>
      <c r="AE511" s="1" t="b">
        <f t="shared" si="342"/>
        <v>1</v>
      </c>
    </row>
    <row r="512" spans="1:31" ht="28.5">
      <c r="A512" s="968"/>
      <c r="B512" s="969" t="s">
        <v>303</v>
      </c>
      <c r="C512" s="977">
        <f>C510+C511</f>
        <v>3436</v>
      </c>
      <c r="D512" s="977">
        <f t="shared" ref="D512:F512" si="365">D510+D511</f>
        <v>102.20000000000002</v>
      </c>
      <c r="E512" s="977">
        <f t="shared" si="365"/>
        <v>2616</v>
      </c>
      <c r="F512" s="977">
        <f t="shared" si="365"/>
        <v>77.600000000000023</v>
      </c>
      <c r="G512" s="1162"/>
      <c r="H512" s="1162"/>
      <c r="I512" s="977"/>
      <c r="J512" s="970"/>
      <c r="K512" s="977">
        <f t="shared" ref="K512:L512" si="366">K510+K511</f>
        <v>0</v>
      </c>
      <c r="L512" s="977">
        <f t="shared" si="366"/>
        <v>0</v>
      </c>
      <c r="M512" s="977">
        <f t="shared" ref="M512:N512" si="367">SUM(M510:M511)</f>
        <v>0</v>
      </c>
      <c r="N512" s="977">
        <f t="shared" si="367"/>
        <v>0</v>
      </c>
      <c r="O512" s="1173"/>
      <c r="P512" s="977">
        <f t="shared" ref="P512:U512" si="368">P510+P511</f>
        <v>2416</v>
      </c>
      <c r="Q512" s="977">
        <f t="shared" si="368"/>
        <v>76.100000000000023</v>
      </c>
      <c r="R512" s="977">
        <f t="shared" si="368"/>
        <v>2416</v>
      </c>
      <c r="S512" s="977">
        <f t="shared" si="368"/>
        <v>76.100000000000023</v>
      </c>
      <c r="T512" s="977">
        <f t="shared" si="368"/>
        <v>0</v>
      </c>
      <c r="U512" s="977">
        <f t="shared" si="368"/>
        <v>0</v>
      </c>
      <c r="V512" s="970"/>
      <c r="W512" s="977"/>
      <c r="X512" s="977"/>
      <c r="Y512" s="977">
        <f t="shared" ref="Y512:AB512" si="369">Y510+Y511</f>
        <v>2416</v>
      </c>
      <c r="Z512" s="977">
        <f t="shared" si="369"/>
        <v>76.100000000000023</v>
      </c>
      <c r="AA512" s="977">
        <f t="shared" si="369"/>
        <v>2416</v>
      </c>
      <c r="AB512" s="977">
        <f t="shared" si="369"/>
        <v>76.100000000000023</v>
      </c>
      <c r="AC512" s="969"/>
      <c r="AE512" s="1" t="b">
        <f t="shared" si="342"/>
        <v>1</v>
      </c>
    </row>
    <row r="513" spans="1:31" s="695" customFormat="1" ht="30" customHeight="1">
      <c r="A513" s="1174"/>
      <c r="B513" s="1175" t="s">
        <v>209</v>
      </c>
      <c r="C513" s="1146">
        <f>C512+C400</f>
        <v>47763</v>
      </c>
      <c r="D513" s="1147">
        <f>D512+D400</f>
        <v>1859.3084999999999</v>
      </c>
      <c r="E513" s="1146">
        <f>E512+E400</f>
        <v>46943</v>
      </c>
      <c r="F513" s="1147">
        <f>F512+F400</f>
        <v>1797.2084999999997</v>
      </c>
      <c r="G513" s="1178">
        <f t="shared" ref="G513" si="370">C513/E513</f>
        <v>1.0174679930980124</v>
      </c>
      <c r="H513" s="1179">
        <f>F513/D513</f>
        <v>0.96660048614847927</v>
      </c>
      <c r="I513" s="1146"/>
      <c r="J513" s="1147"/>
      <c r="K513" s="1146">
        <f>K512+K400</f>
        <v>0</v>
      </c>
      <c r="L513" s="1147">
        <f>L512+L400</f>
        <v>37.5</v>
      </c>
      <c r="M513" s="1146">
        <f t="shared" ref="M513:O513" si="371">M512+M395</f>
        <v>0</v>
      </c>
      <c r="N513" s="1146">
        <f t="shared" si="371"/>
        <v>0</v>
      </c>
      <c r="O513" s="1148">
        <f t="shared" si="371"/>
        <v>0</v>
      </c>
      <c r="P513" s="1146">
        <f t="shared" ref="P513:U513" si="372">P512+P400</f>
        <v>65996</v>
      </c>
      <c r="Q513" s="1147">
        <f t="shared" si="372"/>
        <v>1797.9995699999999</v>
      </c>
      <c r="R513" s="1146">
        <f t="shared" si="372"/>
        <v>65996</v>
      </c>
      <c r="S513" s="1147">
        <f t="shared" si="372"/>
        <v>1835.4995699999999</v>
      </c>
      <c r="T513" s="1146">
        <f t="shared" si="372"/>
        <v>0</v>
      </c>
      <c r="U513" s="1147">
        <f t="shared" si="372"/>
        <v>0</v>
      </c>
      <c r="V513" s="1147"/>
      <c r="W513" s="1146"/>
      <c r="X513" s="1146">
        <f t="shared" ref="X513" si="373">X512+X395</f>
        <v>0</v>
      </c>
      <c r="Y513" s="1146">
        <f t="shared" ref="Y513:AB513" si="374">Y512+Y400</f>
        <v>42467</v>
      </c>
      <c r="Z513" s="1147">
        <f t="shared" si="374"/>
        <v>1765.9171000000001</v>
      </c>
      <c r="AA513" s="1146">
        <f t="shared" si="374"/>
        <v>42467</v>
      </c>
      <c r="AB513" s="1147">
        <f t="shared" si="374"/>
        <v>1803.4171000000001</v>
      </c>
      <c r="AC513" s="1149"/>
      <c r="AD513" s="1"/>
      <c r="AE513" s="1" t="b">
        <f t="shared" si="342"/>
        <v>0</v>
      </c>
    </row>
    <row r="515" spans="1:31" ht="15.75">
      <c r="B515" s="534" t="s">
        <v>756</v>
      </c>
      <c r="C515" s="535"/>
      <c r="D515" s="6">
        <f>(AB388+AB397)/AB513*100</f>
        <v>1.2753566548747928</v>
      </c>
      <c r="I515" s="5"/>
    </row>
    <row r="516" spans="1:31" ht="15.75">
      <c r="B516" s="534" t="s">
        <v>757</v>
      </c>
      <c r="C516" s="696"/>
      <c r="D516" s="6">
        <f>(AB390+AB391+AB392)/AB513*100</f>
        <v>0.77907656526047131</v>
      </c>
    </row>
    <row r="517" spans="1:31" ht="15.75">
      <c r="B517" s="534" t="s">
        <v>758</v>
      </c>
      <c r="C517" s="696"/>
      <c r="D517" s="6">
        <f>AB393/AB513*100</f>
        <v>0.50348862722883136</v>
      </c>
      <c r="E517" s="5">
        <f>E515+I515</f>
        <v>0</v>
      </c>
    </row>
    <row r="518" spans="1:31" ht="15.75">
      <c r="B518" s="534" t="s">
        <v>759</v>
      </c>
      <c r="C518" s="696"/>
      <c r="D518" s="6">
        <f>SUM(D515:D517)</f>
        <v>2.5579218473640957</v>
      </c>
    </row>
    <row r="519" spans="1:31" ht="15.75">
      <c r="B519" s="534" t="s">
        <v>760</v>
      </c>
      <c r="C519" s="696"/>
      <c r="D519" s="6">
        <f>AB381/AB513*100</f>
        <v>2.4730829046702505</v>
      </c>
    </row>
    <row r="520" spans="1:31" ht="15.75">
      <c r="B520" s="536" t="s">
        <v>761</v>
      </c>
      <c r="C520" s="696"/>
      <c r="D520" s="6">
        <f>AC149/AB513*100</f>
        <v>0</v>
      </c>
    </row>
  </sheetData>
  <mergeCells count="17">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I2:J2"/>
    <mergeCell ref="K2:L2"/>
  </mergeCells>
  <printOptions horizontalCentered="1"/>
  <pageMargins left="0.19685039370078741" right="0.19685039370078741" top="0.78740157480314965" bottom="0.39370078740157483" header="0.43307086614173229" footer="0.31496062992125984"/>
  <pageSetup scale="35" orientation="landscape" r:id="rId1"/>
  <headerFooter alignWithMargins="0">
    <oddHeader>&amp;L&amp;"-,Bold"&amp;16Name of District: West Sikkim&amp;C&amp;"-,Bold"&amp;16Costing Sheets for AWP&amp;&amp;B 2017-18
SSA-RTE&amp;R&amp;"-,Bold"&amp;16(Rs. in lakh)</oddHeader>
  </headerFooter>
  <colBreaks count="1" manualBreakCount="1">
    <brk id="29" max="1048575" man="1"/>
  </colBreaks>
</worksheet>
</file>

<file path=xl/worksheets/sheet21.xml><?xml version="1.0" encoding="utf-8"?>
<worksheet xmlns="http://schemas.openxmlformats.org/spreadsheetml/2006/main" xmlns:r="http://schemas.openxmlformats.org/officeDocument/2006/relationships">
  <sheetPr>
    <tabColor rgb="FF00B050"/>
  </sheetPr>
  <dimension ref="A1:AE520"/>
  <sheetViews>
    <sheetView showZeros="0" view="pageBreakPreview" zoomScale="85" zoomScaleNormal="68" zoomScaleSheetLayoutView="85" workbookViewId="0">
      <pane xSplit="2" ySplit="3" topLeftCell="D501" activePane="bottomRight" state="frozen"/>
      <selection activeCell="AA505" sqref="AA505"/>
      <selection pane="topRight" activeCell="AA505" sqref="AA505"/>
      <selection pane="bottomLeft" activeCell="AA505" sqref="AA505"/>
      <selection pane="bottomRight" activeCell="AA505" sqref="AA505"/>
    </sheetView>
  </sheetViews>
  <sheetFormatPr defaultRowHeight="15"/>
  <cols>
    <col min="1" max="1" width="10.42578125" style="3" customWidth="1"/>
    <col min="2" max="2" width="55.140625" style="1" customWidth="1"/>
    <col min="3" max="3" width="14.85546875" style="7" customWidth="1"/>
    <col min="4" max="4" width="14.85546875" style="225" customWidth="1"/>
    <col min="5" max="5" width="12.28515625" style="1" customWidth="1"/>
    <col min="6" max="6" width="12.28515625" style="225" customWidth="1"/>
    <col min="7" max="8" width="12.28515625" style="9" customWidth="1"/>
    <col min="9" max="9" width="12.28515625" style="1" customWidth="1"/>
    <col min="10" max="10" width="12.28515625" style="6" customWidth="1"/>
    <col min="11" max="11" width="8.42578125" style="7" customWidth="1"/>
    <col min="12" max="12" width="9.140625" style="225" customWidth="1"/>
    <col min="13" max="13" width="12.28515625" style="8" hidden="1" customWidth="1"/>
    <col min="14" max="14" width="5.85546875" style="8" hidden="1" customWidth="1"/>
    <col min="15" max="15" width="12.85546875" style="359" customWidth="1"/>
    <col min="16" max="16" width="12.85546875" style="358" customWidth="1"/>
    <col min="17" max="17" width="12.5703125" style="6" customWidth="1"/>
    <col min="18" max="18" width="11.140625" style="1" customWidth="1"/>
    <col min="19" max="19" width="14.42578125" style="6" customWidth="1"/>
    <col min="20" max="20" width="8.140625" style="1" customWidth="1"/>
    <col min="21" max="21" width="9" style="6" customWidth="1"/>
    <col min="22" max="22" width="12.28515625" style="1" customWidth="1"/>
    <col min="23" max="23" width="13.7109375" style="1" customWidth="1"/>
    <col min="24" max="24" width="9.140625" style="1" customWidth="1"/>
    <col min="25" max="25" width="9.85546875" style="1" customWidth="1"/>
    <col min="26" max="26" width="10.140625" style="6" customWidth="1"/>
    <col min="27" max="27" width="11.7109375" style="1" customWidth="1"/>
    <col min="28" max="28" width="12" style="6" customWidth="1"/>
    <col min="29" max="29" width="15.28515625" style="1" customWidth="1"/>
    <col min="30" max="30" width="13.42578125" style="1" bestFit="1" customWidth="1"/>
    <col min="31" max="16384" width="9.140625" style="1"/>
  </cols>
  <sheetData>
    <row r="1" spans="1:31">
      <c r="A1" s="1447" t="s">
        <v>0</v>
      </c>
      <c r="B1" s="1448" t="s">
        <v>641</v>
      </c>
      <c r="C1" s="1434" t="s">
        <v>623</v>
      </c>
      <c r="D1" s="1443"/>
      <c r="E1" s="1443"/>
      <c r="F1" s="1443"/>
      <c r="G1" s="1443"/>
      <c r="H1" s="1443"/>
      <c r="I1" s="1443"/>
      <c r="J1" s="1443"/>
      <c r="K1" s="1434" t="s">
        <v>764</v>
      </c>
      <c r="L1" s="1443"/>
      <c r="M1" s="1443"/>
      <c r="N1" s="1443"/>
      <c r="O1" s="1443"/>
      <c r="P1" s="1443"/>
      <c r="Q1" s="1443"/>
      <c r="R1" s="1443"/>
      <c r="S1" s="1443"/>
      <c r="T1" s="1434" t="s">
        <v>765</v>
      </c>
      <c r="U1" s="1443"/>
      <c r="V1" s="1443"/>
      <c r="W1" s="1443"/>
      <c r="X1" s="1443"/>
      <c r="Y1" s="1443"/>
      <c r="Z1" s="1443"/>
      <c r="AA1" s="1443"/>
      <c r="AB1" s="1449"/>
      <c r="AC1" s="1443" t="s">
        <v>283</v>
      </c>
    </row>
    <row r="2" spans="1:31">
      <c r="A2" s="1447"/>
      <c r="B2" s="1448"/>
      <c r="C2" s="1443" t="s">
        <v>284</v>
      </c>
      <c r="D2" s="1443"/>
      <c r="E2" s="1443" t="s">
        <v>285</v>
      </c>
      <c r="F2" s="1443"/>
      <c r="G2" s="1443"/>
      <c r="H2" s="1443"/>
      <c r="I2" s="1444" t="s">
        <v>286</v>
      </c>
      <c r="J2" s="1444"/>
      <c r="K2" s="1452" t="s">
        <v>287</v>
      </c>
      <c r="L2" s="1453"/>
      <c r="M2" s="1454" t="s">
        <v>288</v>
      </c>
      <c r="N2" s="1455"/>
      <c r="O2" s="1443" t="s">
        <v>289</v>
      </c>
      <c r="P2" s="1443"/>
      <c r="Q2" s="1443"/>
      <c r="R2" s="1445" t="s">
        <v>38</v>
      </c>
      <c r="S2" s="1446"/>
      <c r="T2" s="1445" t="s">
        <v>287</v>
      </c>
      <c r="U2" s="1446"/>
      <c r="V2" s="1449" t="s">
        <v>288</v>
      </c>
      <c r="W2" s="1451"/>
      <c r="X2" s="1443" t="s">
        <v>289</v>
      </c>
      <c r="Y2" s="1443"/>
      <c r="Z2" s="1443"/>
      <c r="AA2" s="1445" t="s">
        <v>38</v>
      </c>
      <c r="AB2" s="1450"/>
      <c r="AC2" s="1443"/>
    </row>
    <row r="3" spans="1:31" ht="28.5">
      <c r="A3" s="1447"/>
      <c r="B3" s="1448"/>
      <c r="C3" s="697" t="s">
        <v>290</v>
      </c>
      <c r="D3" s="698" t="s">
        <v>291</v>
      </c>
      <c r="E3" s="553" t="s">
        <v>290</v>
      </c>
      <c r="F3" s="698" t="s">
        <v>292</v>
      </c>
      <c r="G3" s="699" t="s">
        <v>293</v>
      </c>
      <c r="H3" s="699" t="s">
        <v>294</v>
      </c>
      <c r="I3" s="553" t="s">
        <v>290</v>
      </c>
      <c r="J3" s="554" t="s">
        <v>292</v>
      </c>
      <c r="K3" s="697" t="s">
        <v>290</v>
      </c>
      <c r="L3" s="698" t="s">
        <v>292</v>
      </c>
      <c r="M3" s="700" t="s">
        <v>290</v>
      </c>
      <c r="N3" s="700" t="s">
        <v>292</v>
      </c>
      <c r="O3" s="556" t="s">
        <v>295</v>
      </c>
      <c r="P3" s="690" t="s">
        <v>290</v>
      </c>
      <c r="Q3" s="554" t="s">
        <v>292</v>
      </c>
      <c r="R3" s="553" t="s">
        <v>290</v>
      </c>
      <c r="S3" s="554" t="s">
        <v>292</v>
      </c>
      <c r="T3" s="553" t="s">
        <v>290</v>
      </c>
      <c r="U3" s="554" t="s">
        <v>292</v>
      </c>
      <c r="V3" s="553" t="s">
        <v>290</v>
      </c>
      <c r="W3" s="554" t="s">
        <v>292</v>
      </c>
      <c r="X3" s="557" t="s">
        <v>295</v>
      </c>
      <c r="Y3" s="553" t="s">
        <v>290</v>
      </c>
      <c r="Z3" s="554" t="s">
        <v>292</v>
      </c>
      <c r="AA3" s="553" t="s">
        <v>290</v>
      </c>
      <c r="AB3" s="558" t="s">
        <v>292</v>
      </c>
      <c r="AC3" s="1443"/>
    </row>
    <row r="4" spans="1:31">
      <c r="A4" s="559" t="s">
        <v>2</v>
      </c>
      <c r="B4" s="560" t="s">
        <v>3</v>
      </c>
      <c r="C4" s="701"/>
      <c r="D4" s="702"/>
      <c r="E4" s="560"/>
      <c r="F4" s="702"/>
      <c r="G4" s="703"/>
      <c r="H4" s="703"/>
      <c r="I4" s="560"/>
      <c r="J4" s="561"/>
      <c r="K4" s="701"/>
      <c r="L4" s="702"/>
      <c r="M4" s="704"/>
      <c r="N4" s="704"/>
      <c r="O4" s="556"/>
      <c r="P4" s="596"/>
      <c r="Q4" s="561"/>
      <c r="R4" s="560"/>
      <c r="S4" s="561"/>
      <c r="T4" s="560"/>
      <c r="U4" s="561"/>
      <c r="V4" s="560"/>
      <c r="W4" s="560"/>
      <c r="X4" s="560"/>
      <c r="Y4" s="560"/>
      <c r="Z4" s="561"/>
      <c r="AA4" s="560"/>
      <c r="AB4" s="561"/>
      <c r="AC4" s="560"/>
    </row>
    <row r="5" spans="1:31">
      <c r="A5" s="559"/>
      <c r="B5" s="560" t="s">
        <v>4</v>
      </c>
      <c r="C5" s="701"/>
      <c r="D5" s="702"/>
      <c r="E5" s="560"/>
      <c r="F5" s="702"/>
      <c r="G5" s="703"/>
      <c r="H5" s="703"/>
      <c r="I5" s="560"/>
      <c r="J5" s="561"/>
      <c r="K5" s="701"/>
      <c r="L5" s="702"/>
      <c r="M5" s="704"/>
      <c r="N5" s="704"/>
      <c r="O5" s="556"/>
      <c r="P5" s="596"/>
      <c r="Q5" s="561"/>
      <c r="R5" s="560"/>
      <c r="S5" s="561"/>
      <c r="T5" s="560"/>
      <c r="U5" s="561"/>
      <c r="V5" s="560"/>
      <c r="W5" s="560"/>
      <c r="X5" s="560"/>
      <c r="Y5" s="560"/>
      <c r="Z5" s="561"/>
      <c r="AA5" s="560"/>
      <c r="AB5" s="561"/>
      <c r="AC5" s="560"/>
    </row>
    <row r="6" spans="1:31">
      <c r="A6" s="563">
        <v>1</v>
      </c>
      <c r="B6" s="560" t="s">
        <v>5</v>
      </c>
      <c r="C6" s="701"/>
      <c r="D6" s="702"/>
      <c r="E6" s="560"/>
      <c r="F6" s="702"/>
      <c r="G6" s="703"/>
      <c r="H6" s="703"/>
      <c r="I6" s="560"/>
      <c r="J6" s="561"/>
      <c r="K6" s="701"/>
      <c r="L6" s="702"/>
      <c r="M6" s="704"/>
      <c r="N6" s="704"/>
      <c r="O6" s="556"/>
      <c r="P6" s="596"/>
      <c r="Q6" s="561"/>
      <c r="R6" s="560"/>
      <c r="S6" s="561"/>
      <c r="T6" s="560"/>
      <c r="U6" s="561"/>
      <c r="V6" s="560"/>
      <c r="W6" s="560"/>
      <c r="X6" s="560"/>
      <c r="Y6" s="560"/>
      <c r="Z6" s="561"/>
      <c r="AA6" s="560"/>
      <c r="AB6" s="561"/>
      <c r="AC6" s="560"/>
    </row>
    <row r="7" spans="1:31">
      <c r="A7" s="4">
        <v>1.01</v>
      </c>
      <c r="B7" s="564" t="s">
        <v>6</v>
      </c>
      <c r="C7" s="705"/>
      <c r="D7" s="706"/>
      <c r="E7" s="707"/>
      <c r="F7" s="706"/>
      <c r="G7" s="705"/>
      <c r="H7" s="705"/>
      <c r="I7" s="705"/>
      <c r="J7" s="706"/>
      <c r="K7" s="705"/>
      <c r="L7" s="706"/>
      <c r="M7" s="708"/>
      <c r="N7" s="708"/>
      <c r="O7" s="568"/>
      <c r="P7" s="570"/>
      <c r="Q7" s="565"/>
      <c r="R7" s="564"/>
      <c r="S7" s="565"/>
      <c r="T7" s="569"/>
      <c r="U7" s="570"/>
      <c r="V7" s="565"/>
      <c r="W7" s="564"/>
      <c r="X7" s="569"/>
      <c r="Y7" s="570"/>
      <c r="Z7" s="565"/>
      <c r="AA7" s="564"/>
      <c r="AB7" s="565"/>
      <c r="AC7" s="564"/>
      <c r="AD7" s="1" t="b">
        <f>+X7*Y7=Z7</f>
        <v>1</v>
      </c>
      <c r="AE7" s="1" t="b">
        <f>+U7+Z7=AB7</f>
        <v>1</v>
      </c>
    </row>
    <row r="8" spans="1:31">
      <c r="A8" s="559">
        <v>1.02</v>
      </c>
      <c r="B8" s="564" t="s">
        <v>7</v>
      </c>
      <c r="C8" s="705"/>
      <c r="D8" s="706"/>
      <c r="E8" s="705"/>
      <c r="F8" s="706"/>
      <c r="G8" s="705"/>
      <c r="H8" s="705"/>
      <c r="I8" s="705"/>
      <c r="J8" s="706"/>
      <c r="K8" s="705"/>
      <c r="L8" s="706"/>
      <c r="M8" s="708"/>
      <c r="N8" s="708"/>
      <c r="O8" s="568"/>
      <c r="P8" s="570"/>
      <c r="Q8" s="565"/>
      <c r="R8" s="564"/>
      <c r="S8" s="565"/>
      <c r="T8" s="569"/>
      <c r="U8" s="570"/>
      <c r="V8" s="565"/>
      <c r="W8" s="564"/>
      <c r="X8" s="569"/>
      <c r="Y8" s="570"/>
      <c r="Z8" s="565"/>
      <c r="AA8" s="564"/>
      <c r="AB8" s="565"/>
      <c r="AC8" s="564"/>
      <c r="AD8" s="1" t="b">
        <f t="shared" ref="AD8:AD71" si="0">+X8*Y8=Z8</f>
        <v>1</v>
      </c>
      <c r="AE8" s="1" t="b">
        <f t="shared" ref="AE8:AE71" si="1">+U8+Z8=AB8</f>
        <v>1</v>
      </c>
    </row>
    <row r="9" spans="1:31">
      <c r="A9" s="559">
        <v>1.03</v>
      </c>
      <c r="B9" s="564" t="s">
        <v>8</v>
      </c>
      <c r="C9" s="705"/>
      <c r="D9" s="706"/>
      <c r="E9" s="705"/>
      <c r="F9" s="706"/>
      <c r="G9" s="705"/>
      <c r="H9" s="705"/>
      <c r="I9" s="705"/>
      <c r="J9" s="706"/>
      <c r="K9" s="705"/>
      <c r="L9" s="706"/>
      <c r="M9" s="708"/>
      <c r="N9" s="708"/>
      <c r="O9" s="568"/>
      <c r="P9" s="570"/>
      <c r="Q9" s="565"/>
      <c r="R9" s="564"/>
      <c r="S9" s="565"/>
      <c r="T9" s="569"/>
      <c r="U9" s="570"/>
      <c r="V9" s="565"/>
      <c r="W9" s="564"/>
      <c r="X9" s="569"/>
      <c r="Y9" s="570"/>
      <c r="Z9" s="565"/>
      <c r="AA9" s="564"/>
      <c r="AB9" s="565"/>
      <c r="AC9" s="564"/>
      <c r="AD9" s="1" t="b">
        <f t="shared" si="0"/>
        <v>1</v>
      </c>
      <c r="AE9" s="1" t="b">
        <f t="shared" si="1"/>
        <v>1</v>
      </c>
    </row>
    <row r="10" spans="1:31">
      <c r="A10" s="559">
        <v>1.04</v>
      </c>
      <c r="B10" s="570" t="s">
        <v>9</v>
      </c>
      <c r="C10" s="705"/>
      <c r="D10" s="706"/>
      <c r="E10" s="705"/>
      <c r="F10" s="706"/>
      <c r="G10" s="705"/>
      <c r="H10" s="705"/>
      <c r="I10" s="705"/>
      <c r="J10" s="706"/>
      <c r="K10" s="705"/>
      <c r="L10" s="706"/>
      <c r="M10" s="708"/>
      <c r="N10" s="708"/>
      <c r="O10" s="568"/>
      <c r="P10" s="570"/>
      <c r="Q10" s="571"/>
      <c r="R10" s="570"/>
      <c r="S10" s="571"/>
      <c r="T10" s="569"/>
      <c r="U10" s="570"/>
      <c r="V10" s="571"/>
      <c r="W10" s="570"/>
      <c r="X10" s="569"/>
      <c r="Y10" s="570"/>
      <c r="Z10" s="571"/>
      <c r="AA10" s="570"/>
      <c r="AB10" s="571"/>
      <c r="AC10" s="570"/>
      <c r="AD10" s="1" t="b">
        <f t="shared" si="0"/>
        <v>1</v>
      </c>
      <c r="AE10" s="1" t="b">
        <f t="shared" si="1"/>
        <v>1</v>
      </c>
    </row>
    <row r="11" spans="1:31">
      <c r="A11" s="559">
        <v>1.05</v>
      </c>
      <c r="B11" s="570" t="s">
        <v>10</v>
      </c>
      <c r="C11" s="705"/>
      <c r="D11" s="706"/>
      <c r="E11" s="705"/>
      <c r="F11" s="706"/>
      <c r="G11" s="705"/>
      <c r="H11" s="705"/>
      <c r="I11" s="705"/>
      <c r="J11" s="706"/>
      <c r="K11" s="705"/>
      <c r="L11" s="706"/>
      <c r="M11" s="708"/>
      <c r="N11" s="708"/>
      <c r="O11" s="568"/>
      <c r="P11" s="570"/>
      <c r="Q11" s="571"/>
      <c r="R11" s="570"/>
      <c r="S11" s="571"/>
      <c r="T11" s="569"/>
      <c r="U11" s="570"/>
      <c r="V11" s="571"/>
      <c r="W11" s="570"/>
      <c r="X11" s="569"/>
      <c r="Y11" s="570"/>
      <c r="Z11" s="571"/>
      <c r="AA11" s="570"/>
      <c r="AB11" s="571"/>
      <c r="AC11" s="570"/>
      <c r="AD11" s="1" t="b">
        <f t="shared" si="0"/>
        <v>1</v>
      </c>
      <c r="AE11" s="1" t="b">
        <f t="shared" si="1"/>
        <v>1</v>
      </c>
    </row>
    <row r="12" spans="1:31">
      <c r="A12" s="559">
        <v>1.06</v>
      </c>
      <c r="B12" s="573" t="s">
        <v>11</v>
      </c>
      <c r="C12" s="705"/>
      <c r="D12" s="706"/>
      <c r="E12" s="705"/>
      <c r="F12" s="706"/>
      <c r="G12" s="705"/>
      <c r="H12" s="705"/>
      <c r="I12" s="705"/>
      <c r="J12" s="706"/>
      <c r="K12" s="705"/>
      <c r="L12" s="706"/>
      <c r="M12" s="708"/>
      <c r="N12" s="708"/>
      <c r="O12" s="568"/>
      <c r="P12" s="573"/>
      <c r="Q12" s="574"/>
      <c r="R12" s="573"/>
      <c r="S12" s="574"/>
      <c r="T12" s="569"/>
      <c r="U12" s="573"/>
      <c r="V12" s="574"/>
      <c r="W12" s="573"/>
      <c r="X12" s="569"/>
      <c r="Y12" s="573"/>
      <c r="Z12" s="574"/>
      <c r="AA12" s="573"/>
      <c r="AB12" s="574"/>
      <c r="AC12" s="573"/>
      <c r="AD12" s="1" t="b">
        <f t="shared" si="0"/>
        <v>1</v>
      </c>
      <c r="AE12" s="1" t="b">
        <f t="shared" si="1"/>
        <v>1</v>
      </c>
    </row>
    <row r="13" spans="1:31">
      <c r="A13" s="559">
        <v>1.07</v>
      </c>
      <c r="B13" s="573" t="s">
        <v>12</v>
      </c>
      <c r="C13" s="705"/>
      <c r="D13" s="706"/>
      <c r="E13" s="705"/>
      <c r="F13" s="706"/>
      <c r="G13" s="705"/>
      <c r="H13" s="705"/>
      <c r="I13" s="705"/>
      <c r="J13" s="706"/>
      <c r="K13" s="705"/>
      <c r="L13" s="706"/>
      <c r="M13" s="708"/>
      <c r="N13" s="708"/>
      <c r="O13" s="568"/>
      <c r="P13" s="573"/>
      <c r="Q13" s="574"/>
      <c r="R13" s="573"/>
      <c r="S13" s="574"/>
      <c r="T13" s="569"/>
      <c r="U13" s="573"/>
      <c r="V13" s="574"/>
      <c r="W13" s="573"/>
      <c r="X13" s="569"/>
      <c r="Y13" s="573"/>
      <c r="Z13" s="574"/>
      <c r="AA13" s="573"/>
      <c r="AB13" s="574"/>
      <c r="AC13" s="573"/>
      <c r="AD13" s="1" t="b">
        <f t="shared" si="0"/>
        <v>1</v>
      </c>
      <c r="AE13" s="1" t="b">
        <f t="shared" si="1"/>
        <v>1</v>
      </c>
    </row>
    <row r="14" spans="1:31">
      <c r="A14" s="563">
        <v>2</v>
      </c>
      <c r="B14" s="577" t="s">
        <v>13</v>
      </c>
      <c r="C14" s="709"/>
      <c r="D14" s="710"/>
      <c r="E14" s="577"/>
      <c r="F14" s="710"/>
      <c r="G14" s="711"/>
      <c r="H14" s="711"/>
      <c r="I14" s="705"/>
      <c r="J14" s="706"/>
      <c r="K14" s="709"/>
      <c r="L14" s="710"/>
      <c r="M14" s="712"/>
      <c r="N14" s="712"/>
      <c r="O14" s="568"/>
      <c r="P14" s="577"/>
      <c r="Q14" s="578"/>
      <c r="R14" s="577"/>
      <c r="S14" s="578"/>
      <c r="T14" s="569"/>
      <c r="U14" s="577"/>
      <c r="V14" s="578"/>
      <c r="W14" s="577"/>
      <c r="X14" s="569"/>
      <c r="Y14" s="577"/>
      <c r="Z14" s="578"/>
      <c r="AA14" s="577"/>
      <c r="AB14" s="578"/>
      <c r="AC14" s="577"/>
      <c r="AD14" s="1" t="b">
        <f t="shared" si="0"/>
        <v>1</v>
      </c>
      <c r="AE14" s="1" t="b">
        <f t="shared" si="1"/>
        <v>1</v>
      </c>
    </row>
    <row r="15" spans="1:31">
      <c r="A15" s="563"/>
      <c r="B15" s="577" t="s">
        <v>260</v>
      </c>
      <c r="C15" s="709"/>
      <c r="D15" s="710"/>
      <c r="E15" s="577"/>
      <c r="F15" s="710"/>
      <c r="G15" s="711"/>
      <c r="H15" s="711"/>
      <c r="I15" s="705"/>
      <c r="J15" s="706"/>
      <c r="K15" s="709"/>
      <c r="L15" s="710"/>
      <c r="M15" s="712"/>
      <c r="N15" s="712"/>
      <c r="O15" s="568"/>
      <c r="P15" s="577"/>
      <c r="Q15" s="578"/>
      <c r="R15" s="577"/>
      <c r="S15" s="578"/>
      <c r="T15" s="569"/>
      <c r="U15" s="577"/>
      <c r="V15" s="578"/>
      <c r="W15" s="577"/>
      <c r="X15" s="569"/>
      <c r="Y15" s="577"/>
      <c r="Z15" s="578"/>
      <c r="AA15" s="577"/>
      <c r="AB15" s="578"/>
      <c r="AC15" s="577"/>
      <c r="AD15" s="1" t="b">
        <f t="shared" si="0"/>
        <v>1</v>
      </c>
      <c r="AE15" s="1" t="b">
        <f t="shared" si="1"/>
        <v>1</v>
      </c>
    </row>
    <row r="16" spans="1:31">
      <c r="A16" s="559"/>
      <c r="B16" s="580" t="s">
        <v>14</v>
      </c>
      <c r="C16" s="705"/>
      <c r="D16" s="706"/>
      <c r="E16" s="705"/>
      <c r="F16" s="706"/>
      <c r="G16" s="705"/>
      <c r="H16" s="705"/>
      <c r="I16" s="705"/>
      <c r="J16" s="706"/>
      <c r="K16" s="705"/>
      <c r="L16" s="706"/>
      <c r="M16" s="708"/>
      <c r="N16" s="708"/>
      <c r="O16" s="568"/>
      <c r="P16" s="713"/>
      <c r="Q16" s="581"/>
      <c r="R16" s="580"/>
      <c r="S16" s="581"/>
      <c r="T16" s="569"/>
      <c r="U16" s="713"/>
      <c r="V16" s="581"/>
      <c r="W16" s="580"/>
      <c r="X16" s="569"/>
      <c r="Y16" s="713"/>
      <c r="Z16" s="581"/>
      <c r="AA16" s="580"/>
      <c r="AB16" s="581"/>
      <c r="AC16" s="580"/>
      <c r="AD16" s="1" t="b">
        <f t="shared" si="0"/>
        <v>1</v>
      </c>
      <c r="AE16" s="1" t="b">
        <f t="shared" si="1"/>
        <v>1</v>
      </c>
    </row>
    <row r="17" spans="1:31" ht="15.75">
      <c r="A17" s="559">
        <v>2.0099999999999998</v>
      </c>
      <c r="B17" s="570" t="s">
        <v>155</v>
      </c>
      <c r="C17" s="705"/>
      <c r="D17" s="706"/>
      <c r="E17" s="705"/>
      <c r="F17" s="706"/>
      <c r="G17" s="705"/>
      <c r="H17" s="705"/>
      <c r="I17" s="705"/>
      <c r="J17" s="706"/>
      <c r="K17" s="705"/>
      <c r="L17" s="706"/>
      <c r="M17" s="708"/>
      <c r="N17" s="708"/>
      <c r="O17" s="568"/>
      <c r="P17" s="570"/>
      <c r="Q17" s="571"/>
      <c r="R17" s="583"/>
      <c r="S17" s="523"/>
      <c r="T17" s="569"/>
      <c r="U17" s="570"/>
      <c r="V17" s="571"/>
      <c r="W17" s="583"/>
      <c r="X17" s="569"/>
      <c r="Y17" s="570"/>
      <c r="Z17" s="571"/>
      <c r="AA17" s="583"/>
      <c r="AB17" s="523"/>
      <c r="AC17" s="570"/>
      <c r="AD17" s="1" t="b">
        <f t="shared" si="0"/>
        <v>1</v>
      </c>
      <c r="AE17" s="1" t="b">
        <f t="shared" si="1"/>
        <v>1</v>
      </c>
    </row>
    <row r="18" spans="1:31" ht="15.75">
      <c r="A18" s="559">
        <v>2.02</v>
      </c>
      <c r="B18" s="570" t="s">
        <v>15</v>
      </c>
      <c r="C18" s="705"/>
      <c r="D18" s="706"/>
      <c r="E18" s="705"/>
      <c r="F18" s="706"/>
      <c r="G18" s="705"/>
      <c r="H18" s="705"/>
      <c r="I18" s="705"/>
      <c r="J18" s="706"/>
      <c r="K18" s="705"/>
      <c r="L18" s="706"/>
      <c r="M18" s="708"/>
      <c r="N18" s="708"/>
      <c r="O18" s="568"/>
      <c r="P18" s="570"/>
      <c r="Q18" s="571"/>
      <c r="R18" s="583"/>
      <c r="S18" s="523"/>
      <c r="T18" s="569"/>
      <c r="U18" s="570"/>
      <c r="V18" s="571"/>
      <c r="W18" s="583"/>
      <c r="X18" s="569"/>
      <c r="Y18" s="570"/>
      <c r="Z18" s="571"/>
      <c r="AA18" s="583"/>
      <c r="AB18" s="523"/>
      <c r="AC18" s="570"/>
      <c r="AD18" s="1" t="b">
        <f t="shared" si="0"/>
        <v>1</v>
      </c>
      <c r="AE18" s="1" t="b">
        <f t="shared" si="1"/>
        <v>1</v>
      </c>
    </row>
    <row r="19" spans="1:31" ht="15.75">
      <c r="A19" s="559">
        <v>2.0299999999999998</v>
      </c>
      <c r="B19" s="570" t="s">
        <v>156</v>
      </c>
      <c r="C19" s="705"/>
      <c r="D19" s="706"/>
      <c r="E19" s="705"/>
      <c r="F19" s="706"/>
      <c r="G19" s="705"/>
      <c r="H19" s="705"/>
      <c r="I19" s="705"/>
      <c r="J19" s="706"/>
      <c r="K19" s="705"/>
      <c r="L19" s="706"/>
      <c r="M19" s="708"/>
      <c r="N19" s="708"/>
      <c r="O19" s="568"/>
      <c r="P19" s="570"/>
      <c r="Q19" s="571"/>
      <c r="R19" s="583"/>
      <c r="S19" s="523"/>
      <c r="T19" s="569"/>
      <c r="U19" s="570"/>
      <c r="V19" s="571"/>
      <c r="W19" s="583"/>
      <c r="X19" s="569"/>
      <c r="Y19" s="570"/>
      <c r="Z19" s="571"/>
      <c r="AA19" s="583"/>
      <c r="AB19" s="523"/>
      <c r="AC19" s="570"/>
      <c r="AD19" s="1" t="b">
        <f t="shared" si="0"/>
        <v>1</v>
      </c>
      <c r="AE19" s="1" t="b">
        <f t="shared" si="1"/>
        <v>1</v>
      </c>
    </row>
    <row r="20" spans="1:31" ht="15.75">
      <c r="A20" s="559">
        <v>2.04</v>
      </c>
      <c r="B20" s="570" t="s">
        <v>157</v>
      </c>
      <c r="C20" s="705"/>
      <c r="D20" s="706"/>
      <c r="E20" s="705"/>
      <c r="F20" s="706"/>
      <c r="G20" s="705"/>
      <c r="H20" s="705"/>
      <c r="I20" s="705"/>
      <c r="J20" s="706"/>
      <c r="K20" s="705"/>
      <c r="L20" s="706"/>
      <c r="M20" s="708"/>
      <c r="N20" s="708"/>
      <c r="O20" s="568"/>
      <c r="P20" s="570"/>
      <c r="Q20" s="571"/>
      <c r="R20" s="583"/>
      <c r="S20" s="523"/>
      <c r="T20" s="569"/>
      <c r="U20" s="570"/>
      <c r="V20" s="571"/>
      <c r="W20" s="583"/>
      <c r="X20" s="569"/>
      <c r="Y20" s="570"/>
      <c r="Z20" s="571"/>
      <c r="AA20" s="583"/>
      <c r="AB20" s="523"/>
      <c r="AC20" s="570"/>
      <c r="AD20" s="1" t="b">
        <f t="shared" si="0"/>
        <v>1</v>
      </c>
      <c r="AE20" s="1" t="b">
        <f t="shared" si="1"/>
        <v>1</v>
      </c>
    </row>
    <row r="21" spans="1:31" ht="15.75">
      <c r="A21" s="928"/>
      <c r="B21" s="929" t="s">
        <v>235</v>
      </c>
      <c r="C21" s="938"/>
      <c r="D21" s="939"/>
      <c r="E21" s="929"/>
      <c r="F21" s="939"/>
      <c r="G21" s="940"/>
      <c r="H21" s="940"/>
      <c r="I21" s="941"/>
      <c r="J21" s="942"/>
      <c r="K21" s="938"/>
      <c r="L21" s="939"/>
      <c r="M21" s="943"/>
      <c r="N21" s="943"/>
      <c r="O21" s="934"/>
      <c r="P21" s="944"/>
      <c r="Q21" s="930"/>
      <c r="R21" s="935"/>
      <c r="S21" s="936"/>
      <c r="T21" s="937"/>
      <c r="U21" s="944"/>
      <c r="V21" s="930"/>
      <c r="W21" s="935"/>
      <c r="X21" s="937"/>
      <c r="Y21" s="944"/>
      <c r="Z21" s="930"/>
      <c r="AA21" s="935"/>
      <c r="AB21" s="936"/>
      <c r="AC21" s="929"/>
      <c r="AD21" s="1" t="b">
        <f t="shared" si="0"/>
        <v>1</v>
      </c>
      <c r="AE21" s="1" t="b">
        <f t="shared" si="1"/>
        <v>1</v>
      </c>
    </row>
    <row r="22" spans="1:31" ht="15.75">
      <c r="A22" s="559"/>
      <c r="B22" s="580" t="s">
        <v>331</v>
      </c>
      <c r="C22" s="701"/>
      <c r="D22" s="702"/>
      <c r="E22" s="580"/>
      <c r="F22" s="702"/>
      <c r="G22" s="703"/>
      <c r="H22" s="703"/>
      <c r="I22" s="705"/>
      <c r="J22" s="706"/>
      <c r="K22" s="701"/>
      <c r="L22" s="702"/>
      <c r="M22" s="704"/>
      <c r="N22" s="704"/>
      <c r="O22" s="568"/>
      <c r="P22" s="713"/>
      <c r="Q22" s="581"/>
      <c r="R22" s="583"/>
      <c r="S22" s="523"/>
      <c r="T22" s="569"/>
      <c r="U22" s="713"/>
      <c r="V22" s="581"/>
      <c r="W22" s="583"/>
      <c r="X22" s="569"/>
      <c r="Y22" s="713"/>
      <c r="Z22" s="581"/>
      <c r="AA22" s="583"/>
      <c r="AB22" s="523"/>
      <c r="AC22" s="580"/>
      <c r="AD22" s="1" t="b">
        <f t="shared" si="0"/>
        <v>1</v>
      </c>
      <c r="AE22" s="1" t="b">
        <f t="shared" si="1"/>
        <v>1</v>
      </c>
    </row>
    <row r="23" spans="1:31" ht="15.75">
      <c r="A23" s="559">
        <v>2.0499999999999998</v>
      </c>
      <c r="B23" s="587" t="s">
        <v>247</v>
      </c>
      <c r="C23" s="705"/>
      <c r="D23" s="706"/>
      <c r="E23" s="705"/>
      <c r="F23" s="706"/>
      <c r="G23" s="705"/>
      <c r="H23" s="705"/>
      <c r="I23" s="705"/>
      <c r="J23" s="706"/>
      <c r="K23" s="705"/>
      <c r="L23" s="706"/>
      <c r="M23" s="708"/>
      <c r="N23" s="708"/>
      <c r="O23" s="568"/>
      <c r="P23" s="587"/>
      <c r="Q23" s="588"/>
      <c r="R23" s="583"/>
      <c r="S23" s="523"/>
      <c r="T23" s="569"/>
      <c r="U23" s="587"/>
      <c r="V23" s="588"/>
      <c r="W23" s="583"/>
      <c r="X23" s="569"/>
      <c r="Y23" s="587"/>
      <c r="Z23" s="588"/>
      <c r="AA23" s="583"/>
      <c r="AB23" s="523"/>
      <c r="AC23" s="587"/>
      <c r="AD23" s="1" t="b">
        <f t="shared" si="0"/>
        <v>1</v>
      </c>
      <c r="AE23" s="1" t="b">
        <f t="shared" si="1"/>
        <v>1</v>
      </c>
    </row>
    <row r="24" spans="1:31" ht="15.75">
      <c r="A24" s="559">
        <v>2.06</v>
      </c>
      <c r="B24" s="587" t="s">
        <v>170</v>
      </c>
      <c r="C24" s="705"/>
      <c r="D24" s="706"/>
      <c r="E24" s="705"/>
      <c r="F24" s="706"/>
      <c r="G24" s="705"/>
      <c r="H24" s="705"/>
      <c r="I24" s="705"/>
      <c r="J24" s="706"/>
      <c r="K24" s="705"/>
      <c r="L24" s="706"/>
      <c r="M24" s="708"/>
      <c r="N24" s="708"/>
      <c r="O24" s="568"/>
      <c r="P24" s="587"/>
      <c r="Q24" s="588"/>
      <c r="R24" s="583"/>
      <c r="S24" s="523"/>
      <c r="T24" s="569"/>
      <c r="U24" s="587"/>
      <c r="V24" s="588"/>
      <c r="W24" s="583"/>
      <c r="X24" s="569"/>
      <c r="Y24" s="587"/>
      <c r="Z24" s="588"/>
      <c r="AA24" s="583"/>
      <c r="AB24" s="523"/>
      <c r="AC24" s="587"/>
      <c r="AD24" s="1" t="b">
        <f t="shared" si="0"/>
        <v>1</v>
      </c>
      <c r="AE24" s="1" t="b">
        <f t="shared" si="1"/>
        <v>1</v>
      </c>
    </row>
    <row r="25" spans="1:31" ht="28.5">
      <c r="A25" s="559">
        <v>2.0699999999999998</v>
      </c>
      <c r="B25" s="587" t="s">
        <v>246</v>
      </c>
      <c r="C25" s="705"/>
      <c r="D25" s="706"/>
      <c r="E25" s="705"/>
      <c r="F25" s="706"/>
      <c r="G25" s="705"/>
      <c r="H25" s="705"/>
      <c r="I25" s="705"/>
      <c r="J25" s="706"/>
      <c r="K25" s="705"/>
      <c r="L25" s="706"/>
      <c r="M25" s="708"/>
      <c r="N25" s="708"/>
      <c r="O25" s="568"/>
      <c r="P25" s="587"/>
      <c r="Q25" s="588"/>
      <c r="R25" s="583"/>
      <c r="S25" s="523"/>
      <c r="T25" s="569"/>
      <c r="U25" s="587"/>
      <c r="V25" s="588"/>
      <c r="W25" s="583"/>
      <c r="X25" s="569"/>
      <c r="Y25" s="587"/>
      <c r="Z25" s="588"/>
      <c r="AA25" s="583"/>
      <c r="AB25" s="523"/>
      <c r="AC25" s="587"/>
      <c r="AD25" s="1" t="b">
        <f t="shared" si="0"/>
        <v>1</v>
      </c>
      <c r="AE25" s="1" t="b">
        <f t="shared" si="1"/>
        <v>1</v>
      </c>
    </row>
    <row r="26" spans="1:31" ht="15.75">
      <c r="A26" s="559">
        <v>2.08</v>
      </c>
      <c r="B26" s="587" t="s">
        <v>18</v>
      </c>
      <c r="C26" s="718"/>
      <c r="D26" s="719"/>
      <c r="E26" s="587"/>
      <c r="F26" s="719"/>
      <c r="G26" s="575"/>
      <c r="H26" s="575"/>
      <c r="I26" s="705"/>
      <c r="J26" s="706"/>
      <c r="K26" s="718"/>
      <c r="L26" s="719"/>
      <c r="M26" s="720"/>
      <c r="N26" s="720"/>
      <c r="O26" s="568"/>
      <c r="P26" s="587"/>
      <c r="Q26" s="588"/>
      <c r="R26" s="583"/>
      <c r="S26" s="523"/>
      <c r="T26" s="569"/>
      <c r="U26" s="587"/>
      <c r="V26" s="588"/>
      <c r="W26" s="583"/>
      <c r="X26" s="569"/>
      <c r="Y26" s="587"/>
      <c r="Z26" s="588"/>
      <c r="AA26" s="583"/>
      <c r="AB26" s="523"/>
      <c r="AC26" s="587"/>
      <c r="AD26" s="1" t="b">
        <f t="shared" si="0"/>
        <v>1</v>
      </c>
      <c r="AE26" s="1" t="b">
        <f t="shared" si="1"/>
        <v>1</v>
      </c>
    </row>
    <row r="27" spans="1:31" ht="15.75">
      <c r="A27" s="559" t="s">
        <v>19</v>
      </c>
      <c r="B27" s="590" t="s">
        <v>173</v>
      </c>
      <c r="C27" s="705"/>
      <c r="D27" s="706"/>
      <c r="E27" s="705"/>
      <c r="F27" s="706"/>
      <c r="G27" s="705"/>
      <c r="H27" s="705"/>
      <c r="I27" s="705"/>
      <c r="J27" s="706"/>
      <c r="K27" s="705"/>
      <c r="L27" s="706"/>
      <c r="M27" s="708"/>
      <c r="N27" s="708"/>
      <c r="O27" s="568"/>
      <c r="P27" s="590"/>
      <c r="Q27" s="591"/>
      <c r="R27" s="583"/>
      <c r="S27" s="523"/>
      <c r="T27" s="569"/>
      <c r="U27" s="590"/>
      <c r="V27" s="591"/>
      <c r="W27" s="583"/>
      <c r="X27" s="569"/>
      <c r="Y27" s="590"/>
      <c r="Z27" s="591"/>
      <c r="AA27" s="583"/>
      <c r="AB27" s="523"/>
      <c r="AC27" s="590"/>
      <c r="AD27" s="1" t="b">
        <f t="shared" si="0"/>
        <v>1</v>
      </c>
      <c r="AE27" s="1" t="b">
        <f t="shared" si="1"/>
        <v>1</v>
      </c>
    </row>
    <row r="28" spans="1:31" ht="28.5">
      <c r="A28" s="559" t="s">
        <v>20</v>
      </c>
      <c r="B28" s="590" t="s">
        <v>174</v>
      </c>
      <c r="C28" s="705"/>
      <c r="D28" s="706"/>
      <c r="E28" s="705"/>
      <c r="F28" s="706"/>
      <c r="G28" s="705"/>
      <c r="H28" s="705"/>
      <c r="I28" s="705"/>
      <c r="J28" s="706"/>
      <c r="K28" s="705"/>
      <c r="L28" s="706"/>
      <c r="M28" s="708"/>
      <c r="N28" s="708"/>
      <c r="O28" s="568"/>
      <c r="P28" s="590"/>
      <c r="Q28" s="591"/>
      <c r="R28" s="583"/>
      <c r="S28" s="523"/>
      <c r="T28" s="569"/>
      <c r="U28" s="590"/>
      <c r="V28" s="591"/>
      <c r="W28" s="583"/>
      <c r="X28" s="569"/>
      <c r="Y28" s="590"/>
      <c r="Z28" s="591"/>
      <c r="AA28" s="583"/>
      <c r="AB28" s="523"/>
      <c r="AC28" s="590"/>
      <c r="AD28" s="1" t="b">
        <f t="shared" si="0"/>
        <v>1</v>
      </c>
      <c r="AE28" s="1" t="b">
        <f t="shared" si="1"/>
        <v>1</v>
      </c>
    </row>
    <row r="29" spans="1:31" ht="42.75">
      <c r="A29" s="559" t="s">
        <v>21</v>
      </c>
      <c r="B29" s="590" t="s">
        <v>225</v>
      </c>
      <c r="C29" s="705"/>
      <c r="D29" s="706"/>
      <c r="E29" s="705"/>
      <c r="F29" s="706"/>
      <c r="G29" s="705"/>
      <c r="H29" s="705"/>
      <c r="I29" s="705"/>
      <c r="J29" s="706"/>
      <c r="K29" s="705"/>
      <c r="L29" s="706"/>
      <c r="M29" s="708"/>
      <c r="N29" s="708"/>
      <c r="O29" s="568"/>
      <c r="P29" s="590"/>
      <c r="Q29" s="591"/>
      <c r="R29" s="583"/>
      <c r="S29" s="523"/>
      <c r="T29" s="569"/>
      <c r="U29" s="590"/>
      <c r="V29" s="591"/>
      <c r="W29" s="583"/>
      <c r="X29" s="569"/>
      <c r="Y29" s="590"/>
      <c r="Z29" s="591"/>
      <c r="AA29" s="583"/>
      <c r="AB29" s="523"/>
      <c r="AC29" s="590"/>
      <c r="AD29" s="1" t="b">
        <f t="shared" si="0"/>
        <v>1</v>
      </c>
      <c r="AE29" s="1" t="b">
        <f t="shared" si="1"/>
        <v>1</v>
      </c>
    </row>
    <row r="30" spans="1:31" ht="15.75">
      <c r="A30" s="559" t="s">
        <v>175</v>
      </c>
      <c r="B30" s="590" t="s">
        <v>176</v>
      </c>
      <c r="C30" s="705"/>
      <c r="D30" s="706"/>
      <c r="E30" s="705"/>
      <c r="F30" s="706"/>
      <c r="G30" s="705"/>
      <c r="H30" s="705"/>
      <c r="I30" s="705"/>
      <c r="J30" s="706"/>
      <c r="K30" s="705"/>
      <c r="L30" s="706"/>
      <c r="M30" s="708"/>
      <c r="N30" s="708"/>
      <c r="O30" s="568"/>
      <c r="P30" s="590"/>
      <c r="Q30" s="591"/>
      <c r="R30" s="583"/>
      <c r="S30" s="523"/>
      <c r="T30" s="569"/>
      <c r="U30" s="590"/>
      <c r="V30" s="591"/>
      <c r="W30" s="583"/>
      <c r="X30" s="569"/>
      <c r="Y30" s="590"/>
      <c r="Z30" s="591"/>
      <c r="AA30" s="583"/>
      <c r="AB30" s="523"/>
      <c r="AC30" s="590"/>
      <c r="AD30" s="1" t="b">
        <f t="shared" si="0"/>
        <v>1</v>
      </c>
      <c r="AE30" s="1" t="b">
        <f t="shared" si="1"/>
        <v>1</v>
      </c>
    </row>
    <row r="31" spans="1:31" ht="15.75">
      <c r="A31" s="559" t="s">
        <v>177</v>
      </c>
      <c r="B31" s="590" t="s">
        <v>178</v>
      </c>
      <c r="C31" s="705"/>
      <c r="D31" s="706"/>
      <c r="E31" s="705"/>
      <c r="F31" s="706"/>
      <c r="G31" s="705"/>
      <c r="H31" s="705"/>
      <c r="I31" s="705"/>
      <c r="J31" s="706"/>
      <c r="K31" s="705"/>
      <c r="L31" s="706"/>
      <c r="M31" s="708"/>
      <c r="N31" s="708"/>
      <c r="O31" s="568"/>
      <c r="P31" s="590"/>
      <c r="Q31" s="591"/>
      <c r="R31" s="583"/>
      <c r="S31" s="523"/>
      <c r="T31" s="569"/>
      <c r="U31" s="590"/>
      <c r="V31" s="591"/>
      <c r="W31" s="583"/>
      <c r="X31" s="569"/>
      <c r="Y31" s="590"/>
      <c r="Z31" s="591"/>
      <c r="AA31" s="583"/>
      <c r="AB31" s="523"/>
      <c r="AC31" s="590"/>
      <c r="AD31" s="1" t="b">
        <f t="shared" si="0"/>
        <v>1</v>
      </c>
      <c r="AE31" s="1" t="b">
        <f t="shared" si="1"/>
        <v>1</v>
      </c>
    </row>
    <row r="32" spans="1:31" ht="28.5">
      <c r="A32" s="559" t="s">
        <v>179</v>
      </c>
      <c r="B32" s="590" t="s">
        <v>180</v>
      </c>
      <c r="C32" s="705"/>
      <c r="D32" s="706"/>
      <c r="E32" s="705"/>
      <c r="F32" s="706"/>
      <c r="G32" s="705"/>
      <c r="H32" s="705"/>
      <c r="I32" s="705"/>
      <c r="J32" s="706"/>
      <c r="K32" s="705"/>
      <c r="L32" s="706"/>
      <c r="M32" s="708"/>
      <c r="N32" s="708"/>
      <c r="O32" s="568"/>
      <c r="P32" s="590"/>
      <c r="Q32" s="591"/>
      <c r="R32" s="583"/>
      <c r="S32" s="523"/>
      <c r="T32" s="569"/>
      <c r="U32" s="590"/>
      <c r="V32" s="591"/>
      <c r="W32" s="583"/>
      <c r="X32" s="569"/>
      <c r="Y32" s="590"/>
      <c r="Z32" s="591"/>
      <c r="AA32" s="583"/>
      <c r="AB32" s="523"/>
      <c r="AC32" s="590"/>
      <c r="AD32" s="1" t="b">
        <f t="shared" si="0"/>
        <v>1</v>
      </c>
      <c r="AE32" s="1" t="b">
        <f t="shared" si="1"/>
        <v>1</v>
      </c>
    </row>
    <row r="33" spans="1:31" ht="28.5">
      <c r="A33" s="559" t="s">
        <v>181</v>
      </c>
      <c r="B33" s="590" t="s">
        <v>226</v>
      </c>
      <c r="C33" s="705"/>
      <c r="D33" s="706"/>
      <c r="E33" s="705"/>
      <c r="F33" s="706"/>
      <c r="G33" s="705"/>
      <c r="H33" s="705"/>
      <c r="I33" s="705"/>
      <c r="J33" s="706"/>
      <c r="K33" s="705"/>
      <c r="L33" s="706"/>
      <c r="M33" s="708"/>
      <c r="N33" s="708"/>
      <c r="O33" s="568"/>
      <c r="P33" s="590"/>
      <c r="Q33" s="591"/>
      <c r="R33" s="583"/>
      <c r="S33" s="523"/>
      <c r="T33" s="569"/>
      <c r="U33" s="590"/>
      <c r="V33" s="591"/>
      <c r="W33" s="583"/>
      <c r="X33" s="569"/>
      <c r="Y33" s="590"/>
      <c r="Z33" s="591"/>
      <c r="AA33" s="583"/>
      <c r="AB33" s="523"/>
      <c r="AC33" s="590"/>
      <c r="AD33" s="1" t="b">
        <f t="shared" si="0"/>
        <v>1</v>
      </c>
      <c r="AE33" s="1" t="b">
        <f t="shared" si="1"/>
        <v>1</v>
      </c>
    </row>
    <row r="34" spans="1:31" ht="15.75">
      <c r="A34" s="559">
        <v>2.09</v>
      </c>
      <c r="B34" s="590" t="s">
        <v>264</v>
      </c>
      <c r="C34" s="705"/>
      <c r="D34" s="706"/>
      <c r="E34" s="705"/>
      <c r="F34" s="706"/>
      <c r="G34" s="705"/>
      <c r="H34" s="705"/>
      <c r="I34" s="705"/>
      <c r="J34" s="706"/>
      <c r="K34" s="705"/>
      <c r="L34" s="706"/>
      <c r="M34" s="708"/>
      <c r="N34" s="708"/>
      <c r="O34" s="568"/>
      <c r="P34" s="590"/>
      <c r="Q34" s="591"/>
      <c r="R34" s="583"/>
      <c r="S34" s="523"/>
      <c r="T34" s="569"/>
      <c r="U34" s="590"/>
      <c r="V34" s="591"/>
      <c r="W34" s="583"/>
      <c r="X34" s="569"/>
      <c r="Y34" s="590"/>
      <c r="Z34" s="591"/>
      <c r="AA34" s="583"/>
      <c r="AB34" s="523"/>
      <c r="AC34" s="590"/>
      <c r="AD34" s="1" t="b">
        <f t="shared" si="0"/>
        <v>1</v>
      </c>
      <c r="AE34" s="1" t="b">
        <f t="shared" si="1"/>
        <v>1</v>
      </c>
    </row>
    <row r="35" spans="1:31" ht="28.5">
      <c r="A35" s="559">
        <v>2.1</v>
      </c>
      <c r="B35" s="590" t="s">
        <v>265</v>
      </c>
      <c r="C35" s="705"/>
      <c r="D35" s="706"/>
      <c r="E35" s="705"/>
      <c r="F35" s="706"/>
      <c r="G35" s="705"/>
      <c r="H35" s="705"/>
      <c r="I35" s="705"/>
      <c r="J35" s="706"/>
      <c r="K35" s="705"/>
      <c r="L35" s="706"/>
      <c r="M35" s="708"/>
      <c r="N35" s="708"/>
      <c r="O35" s="568"/>
      <c r="P35" s="590"/>
      <c r="Q35" s="591"/>
      <c r="R35" s="583"/>
      <c r="S35" s="523"/>
      <c r="T35" s="569"/>
      <c r="U35" s="590"/>
      <c r="V35" s="591"/>
      <c r="W35" s="583"/>
      <c r="X35" s="569"/>
      <c r="Y35" s="590"/>
      <c r="Z35" s="591"/>
      <c r="AA35" s="583"/>
      <c r="AB35" s="523"/>
      <c r="AC35" s="590"/>
      <c r="AD35" s="1" t="b">
        <f t="shared" si="0"/>
        <v>1</v>
      </c>
      <c r="AE35" s="1" t="b">
        <f t="shared" si="1"/>
        <v>1</v>
      </c>
    </row>
    <row r="36" spans="1:31" ht="28.5">
      <c r="A36" s="559">
        <f>+A35+0.01</f>
        <v>2.11</v>
      </c>
      <c r="B36" s="590" t="s">
        <v>266</v>
      </c>
      <c r="C36" s="705"/>
      <c r="D36" s="706"/>
      <c r="E36" s="705"/>
      <c r="F36" s="706"/>
      <c r="G36" s="705"/>
      <c r="H36" s="705"/>
      <c r="I36" s="705"/>
      <c r="J36" s="706"/>
      <c r="K36" s="705"/>
      <c r="L36" s="706"/>
      <c r="M36" s="708"/>
      <c r="N36" s="708"/>
      <c r="O36" s="568"/>
      <c r="P36" s="590"/>
      <c r="Q36" s="591"/>
      <c r="R36" s="583"/>
      <c r="S36" s="523"/>
      <c r="T36" s="569"/>
      <c r="U36" s="590"/>
      <c r="V36" s="591"/>
      <c r="W36" s="583"/>
      <c r="X36" s="569"/>
      <c r="Y36" s="590"/>
      <c r="Z36" s="591"/>
      <c r="AA36" s="583"/>
      <c r="AB36" s="523"/>
      <c r="AC36" s="590"/>
      <c r="AD36" s="1" t="b">
        <f t="shared" si="0"/>
        <v>1</v>
      </c>
      <c r="AE36" s="1" t="b">
        <f t="shared" si="1"/>
        <v>1</v>
      </c>
    </row>
    <row r="37" spans="1:31" ht="15.75">
      <c r="A37" s="559">
        <f t="shared" ref="A37:A43" si="2">+A36+0.01</f>
        <v>2.1199999999999997</v>
      </c>
      <c r="B37" s="590" t="s">
        <v>182</v>
      </c>
      <c r="C37" s="705"/>
      <c r="D37" s="706"/>
      <c r="E37" s="705"/>
      <c r="F37" s="706"/>
      <c r="G37" s="705"/>
      <c r="H37" s="705"/>
      <c r="I37" s="705"/>
      <c r="J37" s="706"/>
      <c r="K37" s="705"/>
      <c r="L37" s="706"/>
      <c r="M37" s="708"/>
      <c r="N37" s="708"/>
      <c r="O37" s="568"/>
      <c r="P37" s="590"/>
      <c r="Q37" s="591"/>
      <c r="R37" s="583"/>
      <c r="S37" s="523"/>
      <c r="T37" s="569"/>
      <c r="U37" s="590"/>
      <c r="V37" s="591"/>
      <c r="W37" s="583"/>
      <c r="X37" s="569"/>
      <c r="Y37" s="590"/>
      <c r="Z37" s="591"/>
      <c r="AA37" s="583"/>
      <c r="AB37" s="523"/>
      <c r="AC37" s="590"/>
      <c r="AD37" s="1" t="b">
        <f t="shared" si="0"/>
        <v>1</v>
      </c>
      <c r="AE37" s="1" t="b">
        <f t="shared" si="1"/>
        <v>1</v>
      </c>
    </row>
    <row r="38" spans="1:31" ht="15.75">
      <c r="A38" s="559">
        <f t="shared" si="2"/>
        <v>2.1299999999999994</v>
      </c>
      <c r="B38" s="590" t="s">
        <v>183</v>
      </c>
      <c r="C38" s="705"/>
      <c r="D38" s="706"/>
      <c r="E38" s="705"/>
      <c r="F38" s="706"/>
      <c r="G38" s="705"/>
      <c r="H38" s="705"/>
      <c r="I38" s="705"/>
      <c r="J38" s="706"/>
      <c r="K38" s="705"/>
      <c r="L38" s="706"/>
      <c r="M38" s="708"/>
      <c r="N38" s="708"/>
      <c r="O38" s="568"/>
      <c r="P38" s="590"/>
      <c r="Q38" s="591"/>
      <c r="R38" s="583"/>
      <c r="S38" s="523"/>
      <c r="T38" s="569"/>
      <c r="U38" s="590"/>
      <c r="V38" s="591"/>
      <c r="W38" s="583"/>
      <c r="X38" s="569"/>
      <c r="Y38" s="590"/>
      <c r="Z38" s="591"/>
      <c r="AA38" s="583"/>
      <c r="AB38" s="523"/>
      <c r="AC38" s="590"/>
      <c r="AD38" s="1" t="b">
        <f t="shared" si="0"/>
        <v>1</v>
      </c>
      <c r="AE38" s="1" t="b">
        <f t="shared" si="1"/>
        <v>1</v>
      </c>
    </row>
    <row r="39" spans="1:31" ht="15.75">
      <c r="A39" s="559">
        <f t="shared" si="2"/>
        <v>2.1399999999999992</v>
      </c>
      <c r="B39" s="590" t="s">
        <v>184</v>
      </c>
      <c r="C39" s="705"/>
      <c r="D39" s="706"/>
      <c r="E39" s="705"/>
      <c r="F39" s="706"/>
      <c r="G39" s="705"/>
      <c r="H39" s="705"/>
      <c r="I39" s="705"/>
      <c r="J39" s="706"/>
      <c r="K39" s="705"/>
      <c r="L39" s="706"/>
      <c r="M39" s="708"/>
      <c r="N39" s="708"/>
      <c r="O39" s="568"/>
      <c r="P39" s="590"/>
      <c r="Q39" s="591"/>
      <c r="R39" s="583"/>
      <c r="S39" s="523"/>
      <c r="T39" s="569"/>
      <c r="U39" s="590"/>
      <c r="V39" s="591"/>
      <c r="W39" s="583"/>
      <c r="X39" s="569"/>
      <c r="Y39" s="590"/>
      <c r="Z39" s="591"/>
      <c r="AA39" s="583"/>
      <c r="AB39" s="523"/>
      <c r="AC39" s="590"/>
      <c r="AD39" s="1" t="b">
        <f t="shared" si="0"/>
        <v>1</v>
      </c>
      <c r="AE39" s="1" t="b">
        <f t="shared" si="1"/>
        <v>1</v>
      </c>
    </row>
    <row r="40" spans="1:31" ht="15.75">
      <c r="A40" s="559">
        <f t="shared" si="2"/>
        <v>2.149999999999999</v>
      </c>
      <c r="B40" s="590" t="s">
        <v>185</v>
      </c>
      <c r="C40" s="705"/>
      <c r="D40" s="706"/>
      <c r="E40" s="705"/>
      <c r="F40" s="706"/>
      <c r="G40" s="705"/>
      <c r="H40" s="705"/>
      <c r="I40" s="705"/>
      <c r="J40" s="706"/>
      <c r="K40" s="705"/>
      <c r="L40" s="706"/>
      <c r="M40" s="708"/>
      <c r="N40" s="708"/>
      <c r="O40" s="568"/>
      <c r="P40" s="590"/>
      <c r="Q40" s="591"/>
      <c r="R40" s="583"/>
      <c r="S40" s="523"/>
      <c r="T40" s="569"/>
      <c r="U40" s="590"/>
      <c r="V40" s="591"/>
      <c r="W40" s="583"/>
      <c r="X40" s="569"/>
      <c r="Y40" s="590"/>
      <c r="Z40" s="591"/>
      <c r="AA40" s="583"/>
      <c r="AB40" s="523"/>
      <c r="AC40" s="590"/>
      <c r="AD40" s="1" t="b">
        <f t="shared" si="0"/>
        <v>1</v>
      </c>
      <c r="AE40" s="1" t="b">
        <f t="shared" si="1"/>
        <v>1</v>
      </c>
    </row>
    <row r="41" spans="1:31" ht="15.75">
      <c r="A41" s="559">
        <f t="shared" si="2"/>
        <v>2.1599999999999988</v>
      </c>
      <c r="B41" s="590" t="s">
        <v>186</v>
      </c>
      <c r="C41" s="705"/>
      <c r="D41" s="706"/>
      <c r="E41" s="705"/>
      <c r="F41" s="706"/>
      <c r="G41" s="705"/>
      <c r="H41" s="705"/>
      <c r="I41" s="705"/>
      <c r="J41" s="706"/>
      <c r="K41" s="705"/>
      <c r="L41" s="706"/>
      <c r="M41" s="708"/>
      <c r="N41" s="708"/>
      <c r="O41" s="568"/>
      <c r="P41" s="590"/>
      <c r="Q41" s="591"/>
      <c r="R41" s="583"/>
      <c r="S41" s="523"/>
      <c r="T41" s="569"/>
      <c r="U41" s="590"/>
      <c r="V41" s="591"/>
      <c r="W41" s="583"/>
      <c r="X41" s="569"/>
      <c r="Y41" s="590"/>
      <c r="Z41" s="591"/>
      <c r="AA41" s="583"/>
      <c r="AB41" s="523"/>
      <c r="AC41" s="590"/>
      <c r="AD41" s="1" t="b">
        <f t="shared" si="0"/>
        <v>1</v>
      </c>
      <c r="AE41" s="1" t="b">
        <f t="shared" si="1"/>
        <v>1</v>
      </c>
    </row>
    <row r="42" spans="1:31" ht="15.75">
      <c r="A42" s="559">
        <f t="shared" si="2"/>
        <v>2.1699999999999986</v>
      </c>
      <c r="B42" s="590" t="s">
        <v>187</v>
      </c>
      <c r="C42" s="705"/>
      <c r="D42" s="706"/>
      <c r="E42" s="705"/>
      <c r="F42" s="706"/>
      <c r="G42" s="705"/>
      <c r="H42" s="705"/>
      <c r="I42" s="705"/>
      <c r="J42" s="706"/>
      <c r="K42" s="705"/>
      <c r="L42" s="706"/>
      <c r="M42" s="708"/>
      <c r="N42" s="708"/>
      <c r="O42" s="568"/>
      <c r="P42" s="590"/>
      <c r="Q42" s="591"/>
      <c r="R42" s="583"/>
      <c r="S42" s="523"/>
      <c r="T42" s="569"/>
      <c r="U42" s="590"/>
      <c r="V42" s="591"/>
      <c r="W42" s="583"/>
      <c r="X42" s="569"/>
      <c r="Y42" s="590"/>
      <c r="Z42" s="591"/>
      <c r="AA42" s="583"/>
      <c r="AB42" s="523"/>
      <c r="AC42" s="590"/>
      <c r="AD42" s="1" t="b">
        <f t="shared" si="0"/>
        <v>1</v>
      </c>
      <c r="AE42" s="1" t="b">
        <f t="shared" si="1"/>
        <v>1</v>
      </c>
    </row>
    <row r="43" spans="1:31" ht="28.5">
      <c r="A43" s="559">
        <f t="shared" si="2"/>
        <v>2.1799999999999984</v>
      </c>
      <c r="B43" s="590" t="s">
        <v>188</v>
      </c>
      <c r="C43" s="705"/>
      <c r="D43" s="706"/>
      <c r="E43" s="705"/>
      <c r="F43" s="706"/>
      <c r="G43" s="705"/>
      <c r="H43" s="705"/>
      <c r="I43" s="705"/>
      <c r="J43" s="706"/>
      <c r="K43" s="705"/>
      <c r="L43" s="706"/>
      <c r="M43" s="708"/>
      <c r="N43" s="708"/>
      <c r="O43" s="568"/>
      <c r="P43" s="590"/>
      <c r="Q43" s="591"/>
      <c r="R43" s="583"/>
      <c r="S43" s="523"/>
      <c r="T43" s="569"/>
      <c r="U43" s="590"/>
      <c r="V43" s="591"/>
      <c r="W43" s="583"/>
      <c r="X43" s="569"/>
      <c r="Y43" s="590"/>
      <c r="Z43" s="591"/>
      <c r="AA43" s="583"/>
      <c r="AB43" s="523"/>
      <c r="AC43" s="590"/>
      <c r="AD43" s="1" t="b">
        <f t="shared" si="0"/>
        <v>1</v>
      </c>
      <c r="AE43" s="1" t="b">
        <f t="shared" si="1"/>
        <v>1</v>
      </c>
    </row>
    <row r="44" spans="1:31" ht="15.75">
      <c r="A44" s="559"/>
      <c r="B44" s="593" t="s">
        <v>234</v>
      </c>
      <c r="C44" s="721"/>
      <c r="D44" s="722"/>
      <c r="E44" s="593"/>
      <c r="F44" s="722"/>
      <c r="G44" s="723"/>
      <c r="H44" s="723"/>
      <c r="I44" s="705"/>
      <c r="J44" s="706"/>
      <c r="K44" s="721"/>
      <c r="L44" s="722"/>
      <c r="M44" s="724"/>
      <c r="N44" s="724"/>
      <c r="O44" s="568"/>
      <c r="P44" s="725"/>
      <c r="Q44" s="594"/>
      <c r="R44" s="583"/>
      <c r="S44" s="523"/>
      <c r="T44" s="569"/>
      <c r="U44" s="725"/>
      <c r="V44" s="594"/>
      <c r="W44" s="583"/>
      <c r="X44" s="569"/>
      <c r="Y44" s="725"/>
      <c r="Z44" s="594"/>
      <c r="AA44" s="583"/>
      <c r="AB44" s="523"/>
      <c r="AC44" s="593"/>
      <c r="AD44" s="1" t="b">
        <f t="shared" si="0"/>
        <v>1</v>
      </c>
      <c r="AE44" s="1" t="b">
        <f t="shared" si="1"/>
        <v>1</v>
      </c>
    </row>
    <row r="45" spans="1:31" ht="15.75">
      <c r="A45" s="559"/>
      <c r="B45" s="584" t="s">
        <v>236</v>
      </c>
      <c r="C45" s="714"/>
      <c r="D45" s="715"/>
      <c r="E45" s="584"/>
      <c r="F45" s="715"/>
      <c r="G45" s="716"/>
      <c r="H45" s="716"/>
      <c r="I45" s="705"/>
      <c r="J45" s="706"/>
      <c r="K45" s="714"/>
      <c r="L45" s="715"/>
      <c r="M45" s="717"/>
      <c r="N45" s="717"/>
      <c r="O45" s="568"/>
      <c r="P45" s="713"/>
      <c r="Q45" s="585"/>
      <c r="R45" s="583"/>
      <c r="S45" s="523"/>
      <c r="T45" s="569"/>
      <c r="U45" s="713"/>
      <c r="V45" s="585"/>
      <c r="W45" s="583"/>
      <c r="X45" s="569"/>
      <c r="Y45" s="713"/>
      <c r="Z45" s="585"/>
      <c r="AA45" s="583"/>
      <c r="AB45" s="523"/>
      <c r="AC45" s="584"/>
      <c r="AD45" s="1" t="b">
        <f t="shared" si="0"/>
        <v>1</v>
      </c>
      <c r="AE45" s="1" t="b">
        <f t="shared" si="1"/>
        <v>1</v>
      </c>
    </row>
    <row r="46" spans="1:31" ht="15.75">
      <c r="A46" s="559"/>
      <c r="B46" s="596" t="s">
        <v>262</v>
      </c>
      <c r="C46" s="709"/>
      <c r="D46" s="710"/>
      <c r="E46" s="596"/>
      <c r="F46" s="710"/>
      <c r="G46" s="711"/>
      <c r="H46" s="711"/>
      <c r="I46" s="705"/>
      <c r="J46" s="706"/>
      <c r="K46" s="709"/>
      <c r="L46" s="710"/>
      <c r="M46" s="712"/>
      <c r="N46" s="712"/>
      <c r="O46" s="568"/>
      <c r="P46" s="596"/>
      <c r="Q46" s="597"/>
      <c r="R46" s="583"/>
      <c r="S46" s="523"/>
      <c r="T46" s="569"/>
      <c r="U46" s="596"/>
      <c r="V46" s="597"/>
      <c r="W46" s="583"/>
      <c r="X46" s="569"/>
      <c r="Y46" s="596"/>
      <c r="Z46" s="597"/>
      <c r="AA46" s="583"/>
      <c r="AB46" s="523"/>
      <c r="AC46" s="596"/>
      <c r="AD46" s="1" t="b">
        <f t="shared" si="0"/>
        <v>1</v>
      </c>
      <c r="AE46" s="1" t="b">
        <f t="shared" si="1"/>
        <v>1</v>
      </c>
    </row>
    <row r="47" spans="1:31" ht="15.75">
      <c r="A47" s="559"/>
      <c r="B47" s="599" t="s">
        <v>14</v>
      </c>
      <c r="C47" s="701"/>
      <c r="D47" s="702"/>
      <c r="E47" s="599"/>
      <c r="F47" s="702"/>
      <c r="G47" s="703"/>
      <c r="H47" s="703"/>
      <c r="I47" s="705"/>
      <c r="J47" s="706"/>
      <c r="K47" s="701"/>
      <c r="L47" s="702"/>
      <c r="M47" s="704"/>
      <c r="N47" s="704"/>
      <c r="O47" s="568"/>
      <c r="P47" s="607"/>
      <c r="Q47" s="600"/>
      <c r="R47" s="583"/>
      <c r="S47" s="523"/>
      <c r="T47" s="569"/>
      <c r="U47" s="607"/>
      <c r="V47" s="600"/>
      <c r="W47" s="583"/>
      <c r="X47" s="569"/>
      <c r="Y47" s="607"/>
      <c r="Z47" s="600"/>
      <c r="AA47" s="583"/>
      <c r="AB47" s="523"/>
      <c r="AC47" s="599"/>
      <c r="AD47" s="1" t="b">
        <f t="shared" si="0"/>
        <v>1</v>
      </c>
      <c r="AE47" s="1" t="b">
        <f t="shared" si="1"/>
        <v>1</v>
      </c>
    </row>
    <row r="48" spans="1:31" ht="15.75">
      <c r="A48" s="559">
        <v>2.19</v>
      </c>
      <c r="B48" s="602" t="s">
        <v>164</v>
      </c>
      <c r="C48" s="705"/>
      <c r="D48" s="706"/>
      <c r="E48" s="705"/>
      <c r="F48" s="706"/>
      <c r="G48" s="705"/>
      <c r="H48" s="705"/>
      <c r="I48" s="705"/>
      <c r="J48" s="706"/>
      <c r="K48" s="705"/>
      <c r="L48" s="706"/>
      <c r="M48" s="708"/>
      <c r="N48" s="708"/>
      <c r="O48" s="568"/>
      <c r="P48" s="602"/>
      <c r="Q48" s="603"/>
      <c r="R48" s="583"/>
      <c r="S48" s="523"/>
      <c r="T48" s="569"/>
      <c r="U48" s="602"/>
      <c r="V48" s="603"/>
      <c r="W48" s="583"/>
      <c r="X48" s="569"/>
      <c r="Y48" s="602"/>
      <c r="Z48" s="603"/>
      <c r="AA48" s="583"/>
      <c r="AB48" s="523"/>
      <c r="AC48" s="602"/>
      <c r="AD48" s="1" t="b">
        <f t="shared" si="0"/>
        <v>1</v>
      </c>
      <c r="AE48" s="1" t="b">
        <f t="shared" si="1"/>
        <v>1</v>
      </c>
    </row>
    <row r="49" spans="1:31" ht="15.75">
      <c r="A49" s="559">
        <f t="shared" ref="A49:A51" si="3">+A48+0.01</f>
        <v>2.1999999999999997</v>
      </c>
      <c r="B49" s="602" t="s">
        <v>165</v>
      </c>
      <c r="C49" s="705"/>
      <c r="D49" s="706"/>
      <c r="E49" s="705"/>
      <c r="F49" s="706"/>
      <c r="G49" s="705"/>
      <c r="H49" s="705"/>
      <c r="I49" s="705"/>
      <c r="J49" s="706"/>
      <c r="K49" s="705"/>
      <c r="L49" s="706"/>
      <c r="M49" s="708"/>
      <c r="N49" s="708"/>
      <c r="O49" s="568"/>
      <c r="P49" s="602"/>
      <c r="Q49" s="603"/>
      <c r="R49" s="583"/>
      <c r="S49" s="523"/>
      <c r="T49" s="569"/>
      <c r="U49" s="602"/>
      <c r="V49" s="603"/>
      <c r="W49" s="583"/>
      <c r="X49" s="569"/>
      <c r="Y49" s="602"/>
      <c r="Z49" s="603"/>
      <c r="AA49" s="583"/>
      <c r="AB49" s="523"/>
      <c r="AC49" s="602"/>
      <c r="AD49" s="1" t="b">
        <f t="shared" si="0"/>
        <v>1</v>
      </c>
      <c r="AE49" s="1" t="b">
        <f t="shared" si="1"/>
        <v>1</v>
      </c>
    </row>
    <row r="50" spans="1:31" ht="15.75">
      <c r="A50" s="559">
        <f t="shared" si="3"/>
        <v>2.2099999999999995</v>
      </c>
      <c r="B50" s="602" t="s">
        <v>166</v>
      </c>
      <c r="C50" s="705"/>
      <c r="D50" s="706"/>
      <c r="E50" s="705"/>
      <c r="F50" s="706"/>
      <c r="G50" s="705"/>
      <c r="H50" s="705"/>
      <c r="I50" s="705"/>
      <c r="J50" s="706"/>
      <c r="K50" s="705"/>
      <c r="L50" s="706"/>
      <c r="M50" s="708"/>
      <c r="N50" s="708"/>
      <c r="O50" s="568"/>
      <c r="P50" s="602"/>
      <c r="Q50" s="603"/>
      <c r="R50" s="583"/>
      <c r="S50" s="523"/>
      <c r="T50" s="569"/>
      <c r="U50" s="602"/>
      <c r="V50" s="603"/>
      <c r="W50" s="583"/>
      <c r="X50" s="569"/>
      <c r="Y50" s="602"/>
      <c r="Z50" s="603"/>
      <c r="AA50" s="583"/>
      <c r="AB50" s="523"/>
      <c r="AC50" s="602"/>
      <c r="AD50" s="1" t="b">
        <f t="shared" si="0"/>
        <v>1</v>
      </c>
      <c r="AE50" s="1" t="b">
        <f t="shared" si="1"/>
        <v>1</v>
      </c>
    </row>
    <row r="51" spans="1:31" ht="15.75">
      <c r="A51" s="559">
        <f t="shared" si="3"/>
        <v>2.2199999999999993</v>
      </c>
      <c r="B51" s="602" t="s">
        <v>157</v>
      </c>
      <c r="C51" s="705"/>
      <c r="D51" s="706"/>
      <c r="E51" s="705"/>
      <c r="F51" s="706"/>
      <c r="G51" s="705"/>
      <c r="H51" s="705"/>
      <c r="I51" s="705"/>
      <c r="J51" s="706"/>
      <c r="K51" s="705"/>
      <c r="L51" s="706"/>
      <c r="M51" s="708"/>
      <c r="N51" s="708"/>
      <c r="O51" s="568"/>
      <c r="P51" s="602"/>
      <c r="Q51" s="603"/>
      <c r="R51" s="583"/>
      <c r="S51" s="523"/>
      <c r="T51" s="569"/>
      <c r="U51" s="602"/>
      <c r="V51" s="603"/>
      <c r="W51" s="583"/>
      <c r="X51" s="569"/>
      <c r="Y51" s="602"/>
      <c r="Z51" s="603"/>
      <c r="AA51" s="583"/>
      <c r="AB51" s="523"/>
      <c r="AC51" s="602"/>
      <c r="AD51" s="1" t="b">
        <f t="shared" si="0"/>
        <v>1</v>
      </c>
      <c r="AE51" s="1" t="b">
        <f t="shared" si="1"/>
        <v>1</v>
      </c>
    </row>
    <row r="52" spans="1:31" ht="15.75">
      <c r="A52" s="928"/>
      <c r="B52" s="954" t="s">
        <v>237</v>
      </c>
      <c r="C52" s="938"/>
      <c r="D52" s="939"/>
      <c r="E52" s="954"/>
      <c r="F52" s="939"/>
      <c r="G52" s="940"/>
      <c r="H52" s="940"/>
      <c r="I52" s="941"/>
      <c r="J52" s="942"/>
      <c r="K52" s="938"/>
      <c r="L52" s="939"/>
      <c r="M52" s="943"/>
      <c r="N52" s="943"/>
      <c r="O52" s="934"/>
      <c r="P52" s="957"/>
      <c r="Q52" s="955"/>
      <c r="R52" s="935"/>
      <c r="S52" s="936"/>
      <c r="T52" s="937"/>
      <c r="U52" s="957"/>
      <c r="V52" s="955"/>
      <c r="W52" s="935"/>
      <c r="X52" s="937"/>
      <c r="Y52" s="957"/>
      <c r="Z52" s="955"/>
      <c r="AA52" s="935"/>
      <c r="AB52" s="936"/>
      <c r="AC52" s="954"/>
      <c r="AD52" s="1" t="b">
        <f t="shared" si="0"/>
        <v>1</v>
      </c>
      <c r="AE52" s="1" t="b">
        <f t="shared" si="1"/>
        <v>1</v>
      </c>
    </row>
    <row r="53" spans="1:31" ht="15.75">
      <c r="A53" s="559"/>
      <c r="B53" s="607" t="s">
        <v>233</v>
      </c>
      <c r="C53" s="709"/>
      <c r="D53" s="710"/>
      <c r="E53" s="607"/>
      <c r="F53" s="710"/>
      <c r="G53" s="711"/>
      <c r="H53" s="711"/>
      <c r="I53" s="705"/>
      <c r="J53" s="706"/>
      <c r="K53" s="709"/>
      <c r="L53" s="710"/>
      <c r="M53" s="712"/>
      <c r="N53" s="712"/>
      <c r="O53" s="568"/>
      <c r="P53" s="607"/>
      <c r="Q53" s="608"/>
      <c r="R53" s="583"/>
      <c r="S53" s="523"/>
      <c r="T53" s="569"/>
      <c r="U53" s="607"/>
      <c r="V53" s="608"/>
      <c r="W53" s="583"/>
      <c r="X53" s="569"/>
      <c r="Y53" s="607"/>
      <c r="Z53" s="608"/>
      <c r="AA53" s="583"/>
      <c r="AB53" s="523"/>
      <c r="AC53" s="607"/>
      <c r="AD53" s="1" t="b">
        <f t="shared" si="0"/>
        <v>1</v>
      </c>
      <c r="AE53" s="1" t="b">
        <f t="shared" si="1"/>
        <v>1</v>
      </c>
    </row>
    <row r="54" spans="1:31" ht="15.75">
      <c r="A54" s="559">
        <v>2.23</v>
      </c>
      <c r="B54" s="590" t="s">
        <v>169</v>
      </c>
      <c r="C54" s="705"/>
      <c r="D54" s="706"/>
      <c r="E54" s="705"/>
      <c r="F54" s="706"/>
      <c r="G54" s="705"/>
      <c r="H54" s="705"/>
      <c r="I54" s="705"/>
      <c r="J54" s="706"/>
      <c r="K54" s="705"/>
      <c r="L54" s="706"/>
      <c r="M54" s="708"/>
      <c r="N54" s="708"/>
      <c r="O54" s="568"/>
      <c r="P54" s="590"/>
      <c r="Q54" s="591"/>
      <c r="R54" s="583"/>
      <c r="S54" s="523"/>
      <c r="T54" s="569"/>
      <c r="U54" s="590"/>
      <c r="V54" s="591"/>
      <c r="W54" s="583"/>
      <c r="X54" s="569"/>
      <c r="Y54" s="590"/>
      <c r="Z54" s="591"/>
      <c r="AA54" s="583"/>
      <c r="AB54" s="523"/>
      <c r="AC54" s="590"/>
      <c r="AD54" s="1" t="b">
        <f t="shared" si="0"/>
        <v>1</v>
      </c>
      <c r="AE54" s="1" t="b">
        <f t="shared" si="1"/>
        <v>1</v>
      </c>
    </row>
    <row r="55" spans="1:31" ht="15.75">
      <c r="A55" s="559">
        <f t="shared" ref="A55:A75" si="4">+A54+0.01</f>
        <v>2.2399999999999998</v>
      </c>
      <c r="B55" s="590" t="s">
        <v>170</v>
      </c>
      <c r="C55" s="705"/>
      <c r="D55" s="706"/>
      <c r="E55" s="705"/>
      <c r="F55" s="706"/>
      <c r="G55" s="705"/>
      <c r="H55" s="705"/>
      <c r="I55" s="705"/>
      <c r="J55" s="706"/>
      <c r="K55" s="705"/>
      <c r="L55" s="706"/>
      <c r="M55" s="708"/>
      <c r="N55" s="708"/>
      <c r="O55" s="568"/>
      <c r="P55" s="590"/>
      <c r="Q55" s="591"/>
      <c r="R55" s="583"/>
      <c r="S55" s="523"/>
      <c r="T55" s="569"/>
      <c r="U55" s="590"/>
      <c r="V55" s="591"/>
      <c r="W55" s="583"/>
      <c r="X55" s="569"/>
      <c r="Y55" s="590"/>
      <c r="Z55" s="591"/>
      <c r="AA55" s="583"/>
      <c r="AB55" s="523"/>
      <c r="AC55" s="590"/>
      <c r="AD55" s="1" t="b">
        <f t="shared" si="0"/>
        <v>1</v>
      </c>
      <c r="AE55" s="1" t="b">
        <f t="shared" si="1"/>
        <v>1</v>
      </c>
    </row>
    <row r="56" spans="1:31" ht="28.5">
      <c r="A56" s="559">
        <f t="shared" si="4"/>
        <v>2.2499999999999996</v>
      </c>
      <c r="B56" s="570" t="s">
        <v>263</v>
      </c>
      <c r="C56" s="705"/>
      <c r="D56" s="706"/>
      <c r="E56" s="705"/>
      <c r="F56" s="706"/>
      <c r="G56" s="705"/>
      <c r="H56" s="705"/>
      <c r="I56" s="705"/>
      <c r="J56" s="706"/>
      <c r="K56" s="705"/>
      <c r="L56" s="706"/>
      <c r="M56" s="708"/>
      <c r="N56" s="708"/>
      <c r="O56" s="568"/>
      <c r="P56" s="570"/>
      <c r="Q56" s="571"/>
      <c r="R56" s="583"/>
      <c r="S56" s="523"/>
      <c r="T56" s="569"/>
      <c r="U56" s="570"/>
      <c r="V56" s="571"/>
      <c r="W56" s="583"/>
      <c r="X56" s="569"/>
      <c r="Y56" s="570"/>
      <c r="Z56" s="571"/>
      <c r="AA56" s="583"/>
      <c r="AB56" s="523"/>
      <c r="AC56" s="570"/>
      <c r="AD56" s="1" t="b">
        <f t="shared" si="0"/>
        <v>1</v>
      </c>
      <c r="AE56" s="1" t="b">
        <f t="shared" si="1"/>
        <v>1</v>
      </c>
    </row>
    <row r="57" spans="1:31" ht="15.75">
      <c r="A57" s="559">
        <f t="shared" si="4"/>
        <v>2.2599999999999993</v>
      </c>
      <c r="B57" s="590" t="s">
        <v>172</v>
      </c>
      <c r="C57" s="718"/>
      <c r="D57" s="719"/>
      <c r="E57" s="590"/>
      <c r="F57" s="719"/>
      <c r="G57" s="575"/>
      <c r="H57" s="575"/>
      <c r="I57" s="705"/>
      <c r="J57" s="706"/>
      <c r="K57" s="718"/>
      <c r="L57" s="719"/>
      <c r="M57" s="720"/>
      <c r="N57" s="720"/>
      <c r="O57" s="568"/>
      <c r="P57" s="590"/>
      <c r="Q57" s="591"/>
      <c r="R57" s="583"/>
      <c r="S57" s="523"/>
      <c r="T57" s="569"/>
      <c r="U57" s="590"/>
      <c r="V57" s="591"/>
      <c r="W57" s="583"/>
      <c r="X57" s="569"/>
      <c r="Y57" s="590"/>
      <c r="Z57" s="591"/>
      <c r="AA57" s="583"/>
      <c r="AB57" s="523"/>
      <c r="AC57" s="590"/>
      <c r="AD57" s="1" t="b">
        <f t="shared" si="0"/>
        <v>1</v>
      </c>
      <c r="AE57" s="1" t="b">
        <f t="shared" si="1"/>
        <v>1</v>
      </c>
    </row>
    <row r="58" spans="1:31" ht="15.75">
      <c r="A58" s="559" t="s">
        <v>19</v>
      </c>
      <c r="B58" s="610" t="s">
        <v>213</v>
      </c>
      <c r="C58" s="705"/>
      <c r="D58" s="706"/>
      <c r="E58" s="705"/>
      <c r="F58" s="706"/>
      <c r="G58" s="705"/>
      <c r="H58" s="705"/>
      <c r="I58" s="705"/>
      <c r="J58" s="706"/>
      <c r="K58" s="705"/>
      <c r="L58" s="706"/>
      <c r="M58" s="708"/>
      <c r="N58" s="708"/>
      <c r="O58" s="568"/>
      <c r="P58" s="610"/>
      <c r="Q58" s="611"/>
      <c r="R58" s="583"/>
      <c r="S58" s="523"/>
      <c r="T58" s="569"/>
      <c r="U58" s="610"/>
      <c r="V58" s="611"/>
      <c r="W58" s="583"/>
      <c r="X58" s="569"/>
      <c r="Y58" s="610"/>
      <c r="Z58" s="611"/>
      <c r="AA58" s="583"/>
      <c r="AB58" s="523"/>
      <c r="AC58" s="610"/>
      <c r="AD58" s="1" t="b">
        <f t="shared" si="0"/>
        <v>1</v>
      </c>
      <c r="AE58" s="1" t="b">
        <f t="shared" si="1"/>
        <v>1</v>
      </c>
    </row>
    <row r="59" spans="1:31" ht="28.5">
      <c r="A59" s="559" t="s">
        <v>20</v>
      </c>
      <c r="B59" s="610" t="s">
        <v>227</v>
      </c>
      <c r="C59" s="705"/>
      <c r="D59" s="706"/>
      <c r="E59" s="705"/>
      <c r="F59" s="706"/>
      <c r="G59" s="705"/>
      <c r="H59" s="705"/>
      <c r="I59" s="705"/>
      <c r="J59" s="706"/>
      <c r="K59" s="705"/>
      <c r="L59" s="706"/>
      <c r="M59" s="708"/>
      <c r="N59" s="708"/>
      <c r="O59" s="568"/>
      <c r="P59" s="610"/>
      <c r="Q59" s="611"/>
      <c r="R59" s="583"/>
      <c r="S59" s="523"/>
      <c r="T59" s="569"/>
      <c r="U59" s="610"/>
      <c r="V59" s="611"/>
      <c r="W59" s="583"/>
      <c r="X59" s="569"/>
      <c r="Y59" s="610"/>
      <c r="Z59" s="611"/>
      <c r="AA59" s="583"/>
      <c r="AB59" s="523"/>
      <c r="AC59" s="610"/>
      <c r="AD59" s="1" t="b">
        <f t="shared" si="0"/>
        <v>1</v>
      </c>
      <c r="AE59" s="1" t="b">
        <f t="shared" si="1"/>
        <v>1</v>
      </c>
    </row>
    <row r="60" spans="1:31" ht="28.5">
      <c r="A60" s="559" t="s">
        <v>21</v>
      </c>
      <c r="B60" s="610" t="s">
        <v>228</v>
      </c>
      <c r="C60" s="705"/>
      <c r="D60" s="706"/>
      <c r="E60" s="705"/>
      <c r="F60" s="706"/>
      <c r="G60" s="705"/>
      <c r="H60" s="705"/>
      <c r="I60" s="705"/>
      <c r="J60" s="706"/>
      <c r="K60" s="705"/>
      <c r="L60" s="706"/>
      <c r="M60" s="708"/>
      <c r="N60" s="708"/>
      <c r="O60" s="568"/>
      <c r="P60" s="610"/>
      <c r="Q60" s="611"/>
      <c r="R60" s="583"/>
      <c r="S60" s="523"/>
      <c r="T60" s="569"/>
      <c r="U60" s="610"/>
      <c r="V60" s="611"/>
      <c r="W60" s="583"/>
      <c r="X60" s="569"/>
      <c r="Y60" s="610"/>
      <c r="Z60" s="611"/>
      <c r="AA60" s="583"/>
      <c r="AB60" s="523"/>
      <c r="AC60" s="610"/>
      <c r="AD60" s="1" t="b">
        <f t="shared" si="0"/>
        <v>1</v>
      </c>
      <c r="AE60" s="1" t="b">
        <f t="shared" si="1"/>
        <v>1</v>
      </c>
    </row>
    <row r="61" spans="1:31" ht="42.75">
      <c r="A61" s="559" t="s">
        <v>175</v>
      </c>
      <c r="B61" s="610" t="s">
        <v>229</v>
      </c>
      <c r="C61" s="705"/>
      <c r="D61" s="706"/>
      <c r="E61" s="705"/>
      <c r="F61" s="706"/>
      <c r="G61" s="705"/>
      <c r="H61" s="705"/>
      <c r="I61" s="705"/>
      <c r="J61" s="706"/>
      <c r="K61" s="705"/>
      <c r="L61" s="706"/>
      <c r="M61" s="708"/>
      <c r="N61" s="708"/>
      <c r="O61" s="568"/>
      <c r="P61" s="610"/>
      <c r="Q61" s="611"/>
      <c r="R61" s="583"/>
      <c r="S61" s="523"/>
      <c r="T61" s="569"/>
      <c r="U61" s="610"/>
      <c r="V61" s="611"/>
      <c r="W61" s="583"/>
      <c r="X61" s="569"/>
      <c r="Y61" s="610"/>
      <c r="Z61" s="611"/>
      <c r="AA61" s="583"/>
      <c r="AB61" s="523"/>
      <c r="AC61" s="610"/>
      <c r="AD61" s="1" t="b">
        <f t="shared" si="0"/>
        <v>1</v>
      </c>
      <c r="AE61" s="1" t="b">
        <f t="shared" si="1"/>
        <v>1</v>
      </c>
    </row>
    <row r="62" spans="1:31" ht="15.75">
      <c r="A62" s="559" t="s">
        <v>177</v>
      </c>
      <c r="B62" s="610" t="s">
        <v>214</v>
      </c>
      <c r="C62" s="705"/>
      <c r="D62" s="706"/>
      <c r="E62" s="705"/>
      <c r="F62" s="706"/>
      <c r="G62" s="705"/>
      <c r="H62" s="705"/>
      <c r="I62" s="705"/>
      <c r="J62" s="706"/>
      <c r="K62" s="705"/>
      <c r="L62" s="706"/>
      <c r="M62" s="708"/>
      <c r="N62" s="708"/>
      <c r="O62" s="568"/>
      <c r="P62" s="610"/>
      <c r="Q62" s="611"/>
      <c r="R62" s="583"/>
      <c r="S62" s="523"/>
      <c r="T62" s="569"/>
      <c r="U62" s="610"/>
      <c r="V62" s="611"/>
      <c r="W62" s="583"/>
      <c r="X62" s="569"/>
      <c r="Y62" s="610"/>
      <c r="Z62" s="611"/>
      <c r="AA62" s="583"/>
      <c r="AB62" s="523"/>
      <c r="AC62" s="610"/>
      <c r="AD62" s="1" t="b">
        <f t="shared" si="0"/>
        <v>1</v>
      </c>
      <c r="AE62" s="1" t="b">
        <f t="shared" si="1"/>
        <v>1</v>
      </c>
    </row>
    <row r="63" spans="1:31" ht="15.75">
      <c r="A63" s="559" t="s">
        <v>179</v>
      </c>
      <c r="B63" s="610" t="s">
        <v>178</v>
      </c>
      <c r="C63" s="705"/>
      <c r="D63" s="706"/>
      <c r="E63" s="705"/>
      <c r="F63" s="706"/>
      <c r="G63" s="705"/>
      <c r="H63" s="705"/>
      <c r="I63" s="705"/>
      <c r="J63" s="706"/>
      <c r="K63" s="705"/>
      <c r="L63" s="706"/>
      <c r="M63" s="708"/>
      <c r="N63" s="708"/>
      <c r="O63" s="568"/>
      <c r="P63" s="610"/>
      <c r="Q63" s="611"/>
      <c r="R63" s="583"/>
      <c r="S63" s="523"/>
      <c r="T63" s="569"/>
      <c r="U63" s="610"/>
      <c r="V63" s="611"/>
      <c r="W63" s="583"/>
      <c r="X63" s="569"/>
      <c r="Y63" s="610"/>
      <c r="Z63" s="611"/>
      <c r="AA63" s="583"/>
      <c r="AB63" s="523"/>
      <c r="AC63" s="610"/>
      <c r="AD63" s="1" t="b">
        <f t="shared" si="0"/>
        <v>1</v>
      </c>
      <c r="AE63" s="1" t="b">
        <f t="shared" si="1"/>
        <v>1</v>
      </c>
    </row>
    <row r="64" spans="1:31" ht="28.5">
      <c r="A64" s="559" t="s">
        <v>181</v>
      </c>
      <c r="B64" s="610" t="s">
        <v>215</v>
      </c>
      <c r="C64" s="705"/>
      <c r="D64" s="706"/>
      <c r="E64" s="705"/>
      <c r="F64" s="706"/>
      <c r="G64" s="705"/>
      <c r="H64" s="705"/>
      <c r="I64" s="705"/>
      <c r="J64" s="706"/>
      <c r="K64" s="705"/>
      <c r="L64" s="706"/>
      <c r="M64" s="708"/>
      <c r="N64" s="708"/>
      <c r="O64" s="568"/>
      <c r="P64" s="610"/>
      <c r="Q64" s="611"/>
      <c r="R64" s="583"/>
      <c r="S64" s="523"/>
      <c r="T64" s="569"/>
      <c r="U64" s="610"/>
      <c r="V64" s="611"/>
      <c r="W64" s="583"/>
      <c r="X64" s="569"/>
      <c r="Y64" s="610"/>
      <c r="Z64" s="611"/>
      <c r="AA64" s="583"/>
      <c r="AB64" s="523"/>
      <c r="AC64" s="610"/>
      <c r="AD64" s="1" t="b">
        <f t="shared" si="0"/>
        <v>1</v>
      </c>
      <c r="AE64" s="1" t="b">
        <f t="shared" si="1"/>
        <v>1</v>
      </c>
    </row>
    <row r="65" spans="1:31" ht="28.5">
      <c r="A65" s="559" t="s">
        <v>239</v>
      </c>
      <c r="B65" s="610" t="s">
        <v>230</v>
      </c>
      <c r="C65" s="705"/>
      <c r="D65" s="706"/>
      <c r="E65" s="705"/>
      <c r="F65" s="706"/>
      <c r="G65" s="705"/>
      <c r="H65" s="705"/>
      <c r="I65" s="705"/>
      <c r="J65" s="706"/>
      <c r="K65" s="705"/>
      <c r="L65" s="706"/>
      <c r="M65" s="708"/>
      <c r="N65" s="708"/>
      <c r="O65" s="568"/>
      <c r="P65" s="610"/>
      <c r="Q65" s="611"/>
      <c r="R65" s="583"/>
      <c r="S65" s="523"/>
      <c r="T65" s="569"/>
      <c r="U65" s="610"/>
      <c r="V65" s="611"/>
      <c r="W65" s="583"/>
      <c r="X65" s="569"/>
      <c r="Y65" s="610"/>
      <c r="Z65" s="611"/>
      <c r="AA65" s="583"/>
      <c r="AB65" s="523"/>
      <c r="AC65" s="610"/>
      <c r="AD65" s="1" t="b">
        <f t="shared" si="0"/>
        <v>1</v>
      </c>
      <c r="AE65" s="1" t="b">
        <f t="shared" si="1"/>
        <v>1</v>
      </c>
    </row>
    <row r="66" spans="1:31" ht="15.75">
      <c r="A66" s="559">
        <v>2.27</v>
      </c>
      <c r="B66" s="587" t="s">
        <v>248</v>
      </c>
      <c r="C66" s="705"/>
      <c r="D66" s="706"/>
      <c r="E66" s="705"/>
      <c r="F66" s="706"/>
      <c r="G66" s="705"/>
      <c r="H66" s="705"/>
      <c r="I66" s="705"/>
      <c r="J66" s="706"/>
      <c r="K66" s="705"/>
      <c r="L66" s="706"/>
      <c r="M66" s="708"/>
      <c r="N66" s="708"/>
      <c r="O66" s="568"/>
      <c r="P66" s="610"/>
      <c r="Q66" s="588"/>
      <c r="R66" s="583"/>
      <c r="S66" s="523"/>
      <c r="T66" s="569"/>
      <c r="U66" s="610"/>
      <c r="V66" s="588"/>
      <c r="W66" s="583"/>
      <c r="X66" s="569"/>
      <c r="Y66" s="610"/>
      <c r="Z66" s="588"/>
      <c r="AA66" s="583"/>
      <c r="AB66" s="523"/>
      <c r="AC66" s="587"/>
      <c r="AD66" s="1" t="b">
        <f t="shared" si="0"/>
        <v>1</v>
      </c>
      <c r="AE66" s="1" t="b">
        <f t="shared" si="1"/>
        <v>1</v>
      </c>
    </row>
    <row r="67" spans="1:31" ht="28.5">
      <c r="A67" s="559">
        <f t="shared" si="4"/>
        <v>2.2799999999999998</v>
      </c>
      <c r="B67" s="587" t="s">
        <v>249</v>
      </c>
      <c r="C67" s="705"/>
      <c r="D67" s="706"/>
      <c r="E67" s="705"/>
      <c r="F67" s="706"/>
      <c r="G67" s="705"/>
      <c r="H67" s="705"/>
      <c r="I67" s="705"/>
      <c r="J67" s="706"/>
      <c r="K67" s="705"/>
      <c r="L67" s="706"/>
      <c r="M67" s="708"/>
      <c r="N67" s="708"/>
      <c r="O67" s="568"/>
      <c r="P67" s="610"/>
      <c r="Q67" s="588"/>
      <c r="R67" s="583"/>
      <c r="S67" s="523"/>
      <c r="T67" s="569"/>
      <c r="U67" s="610"/>
      <c r="V67" s="588"/>
      <c r="W67" s="583"/>
      <c r="X67" s="569"/>
      <c r="Y67" s="610"/>
      <c r="Z67" s="588"/>
      <c r="AA67" s="583"/>
      <c r="AB67" s="523"/>
      <c r="AC67" s="587"/>
      <c r="AD67" s="1" t="b">
        <f t="shared" si="0"/>
        <v>1</v>
      </c>
      <c r="AE67" s="1" t="b">
        <f t="shared" si="1"/>
        <v>1</v>
      </c>
    </row>
    <row r="68" spans="1:31" ht="28.5">
      <c r="A68" s="559">
        <f t="shared" si="4"/>
        <v>2.2899999999999996</v>
      </c>
      <c r="B68" s="587" t="s">
        <v>200</v>
      </c>
      <c r="C68" s="705"/>
      <c r="D68" s="706"/>
      <c r="E68" s="705"/>
      <c r="F68" s="706"/>
      <c r="G68" s="705"/>
      <c r="H68" s="705"/>
      <c r="I68" s="705"/>
      <c r="J68" s="706"/>
      <c r="K68" s="705"/>
      <c r="L68" s="706"/>
      <c r="M68" s="708"/>
      <c r="N68" s="708"/>
      <c r="O68" s="568"/>
      <c r="P68" s="610"/>
      <c r="Q68" s="588"/>
      <c r="R68" s="583"/>
      <c r="S68" s="523"/>
      <c r="T68" s="569"/>
      <c r="U68" s="610"/>
      <c r="V68" s="588"/>
      <c r="W68" s="583"/>
      <c r="X68" s="569"/>
      <c r="Y68" s="610"/>
      <c r="Z68" s="588"/>
      <c r="AA68" s="583"/>
      <c r="AB68" s="523"/>
      <c r="AC68" s="587"/>
      <c r="AD68" s="1" t="b">
        <f t="shared" si="0"/>
        <v>1</v>
      </c>
      <c r="AE68" s="1" t="b">
        <f t="shared" si="1"/>
        <v>1</v>
      </c>
    </row>
    <row r="69" spans="1:31" ht="15.75">
      <c r="A69" s="559">
        <f t="shared" si="4"/>
        <v>2.2999999999999994</v>
      </c>
      <c r="B69" s="587" t="s">
        <v>250</v>
      </c>
      <c r="C69" s="705"/>
      <c r="D69" s="706"/>
      <c r="E69" s="705"/>
      <c r="F69" s="706"/>
      <c r="G69" s="705"/>
      <c r="H69" s="705"/>
      <c r="I69" s="705"/>
      <c r="J69" s="706"/>
      <c r="K69" s="705"/>
      <c r="L69" s="706"/>
      <c r="M69" s="708"/>
      <c r="N69" s="708"/>
      <c r="O69" s="568"/>
      <c r="P69" s="610"/>
      <c r="Q69" s="588"/>
      <c r="R69" s="583"/>
      <c r="S69" s="523"/>
      <c r="T69" s="569"/>
      <c r="U69" s="610"/>
      <c r="V69" s="588"/>
      <c r="W69" s="583"/>
      <c r="X69" s="569"/>
      <c r="Y69" s="610"/>
      <c r="Z69" s="588"/>
      <c r="AA69" s="583"/>
      <c r="AB69" s="523"/>
      <c r="AC69" s="587"/>
      <c r="AD69" s="1" t="b">
        <f t="shared" si="0"/>
        <v>1</v>
      </c>
      <c r="AE69" s="1" t="b">
        <f t="shared" si="1"/>
        <v>1</v>
      </c>
    </row>
    <row r="70" spans="1:31" ht="15.75">
      <c r="A70" s="559">
        <f t="shared" si="4"/>
        <v>2.3099999999999992</v>
      </c>
      <c r="B70" s="587" t="s">
        <v>251</v>
      </c>
      <c r="C70" s="705"/>
      <c r="D70" s="706"/>
      <c r="E70" s="705"/>
      <c r="F70" s="706"/>
      <c r="G70" s="705"/>
      <c r="H70" s="705"/>
      <c r="I70" s="705"/>
      <c r="J70" s="706"/>
      <c r="K70" s="705"/>
      <c r="L70" s="706"/>
      <c r="M70" s="708"/>
      <c r="N70" s="708"/>
      <c r="O70" s="568"/>
      <c r="P70" s="610"/>
      <c r="Q70" s="588"/>
      <c r="R70" s="583"/>
      <c r="S70" s="523"/>
      <c r="T70" s="569"/>
      <c r="U70" s="610"/>
      <c r="V70" s="588"/>
      <c r="W70" s="583"/>
      <c r="X70" s="569"/>
      <c r="Y70" s="610"/>
      <c r="Z70" s="588"/>
      <c r="AA70" s="583"/>
      <c r="AB70" s="523"/>
      <c r="AC70" s="587"/>
      <c r="AD70" s="1" t="b">
        <f t="shared" si="0"/>
        <v>1</v>
      </c>
      <c r="AE70" s="1" t="b">
        <f t="shared" si="1"/>
        <v>1</v>
      </c>
    </row>
    <row r="71" spans="1:31" ht="15.75">
      <c r="A71" s="559">
        <f t="shared" si="4"/>
        <v>2.319999999999999</v>
      </c>
      <c r="B71" s="587" t="s">
        <v>252</v>
      </c>
      <c r="C71" s="705"/>
      <c r="D71" s="706"/>
      <c r="E71" s="705"/>
      <c r="F71" s="706"/>
      <c r="G71" s="705"/>
      <c r="H71" s="705"/>
      <c r="I71" s="705"/>
      <c r="J71" s="706"/>
      <c r="K71" s="705"/>
      <c r="L71" s="706"/>
      <c r="M71" s="708"/>
      <c r="N71" s="708"/>
      <c r="O71" s="568"/>
      <c r="P71" s="610"/>
      <c r="Q71" s="588"/>
      <c r="R71" s="583"/>
      <c r="S71" s="523"/>
      <c r="T71" s="569"/>
      <c r="U71" s="610"/>
      <c r="V71" s="588"/>
      <c r="W71" s="583"/>
      <c r="X71" s="569"/>
      <c r="Y71" s="610"/>
      <c r="Z71" s="588"/>
      <c r="AA71" s="583"/>
      <c r="AB71" s="523"/>
      <c r="AC71" s="587"/>
      <c r="AD71" s="1" t="b">
        <f t="shared" si="0"/>
        <v>1</v>
      </c>
      <c r="AE71" s="1" t="b">
        <f t="shared" si="1"/>
        <v>1</v>
      </c>
    </row>
    <row r="72" spans="1:31" ht="15.75">
      <c r="A72" s="559">
        <f t="shared" si="4"/>
        <v>2.3299999999999987</v>
      </c>
      <c r="B72" s="587" t="s">
        <v>253</v>
      </c>
      <c r="C72" s="705"/>
      <c r="D72" s="706"/>
      <c r="E72" s="705"/>
      <c r="F72" s="706"/>
      <c r="G72" s="705"/>
      <c r="H72" s="705"/>
      <c r="I72" s="705"/>
      <c r="J72" s="706"/>
      <c r="K72" s="705"/>
      <c r="L72" s="706"/>
      <c r="M72" s="708"/>
      <c r="N72" s="708"/>
      <c r="O72" s="568"/>
      <c r="P72" s="610"/>
      <c r="Q72" s="588"/>
      <c r="R72" s="583"/>
      <c r="S72" s="523"/>
      <c r="T72" s="569"/>
      <c r="U72" s="610"/>
      <c r="V72" s="588"/>
      <c r="W72" s="583"/>
      <c r="X72" s="569"/>
      <c r="Y72" s="610"/>
      <c r="Z72" s="588"/>
      <c r="AA72" s="583"/>
      <c r="AB72" s="523"/>
      <c r="AC72" s="587"/>
      <c r="AD72" s="1" t="b">
        <f t="shared" ref="AD72:AD135" si="5">+X72*Y72=Z72</f>
        <v>1</v>
      </c>
      <c r="AE72" s="1" t="b">
        <f t="shared" ref="AE72:AE135" si="6">+U72+Z72=AB72</f>
        <v>1</v>
      </c>
    </row>
    <row r="73" spans="1:31" ht="15.75">
      <c r="A73" s="559">
        <f t="shared" si="4"/>
        <v>2.3399999999999985</v>
      </c>
      <c r="B73" s="587" t="s">
        <v>231</v>
      </c>
      <c r="C73" s="705"/>
      <c r="D73" s="706"/>
      <c r="E73" s="705"/>
      <c r="F73" s="706"/>
      <c r="G73" s="705"/>
      <c r="H73" s="705"/>
      <c r="I73" s="705"/>
      <c r="J73" s="706"/>
      <c r="K73" s="705"/>
      <c r="L73" s="706"/>
      <c r="M73" s="708"/>
      <c r="N73" s="708"/>
      <c r="O73" s="568"/>
      <c r="P73" s="610"/>
      <c r="Q73" s="588"/>
      <c r="R73" s="583"/>
      <c r="S73" s="523"/>
      <c r="T73" s="569"/>
      <c r="U73" s="610"/>
      <c r="V73" s="588"/>
      <c r="W73" s="583"/>
      <c r="X73" s="569"/>
      <c r="Y73" s="610"/>
      <c r="Z73" s="588"/>
      <c r="AA73" s="583"/>
      <c r="AB73" s="523"/>
      <c r="AC73" s="587"/>
      <c r="AD73" s="1" t="b">
        <f t="shared" si="5"/>
        <v>1</v>
      </c>
      <c r="AE73" s="1" t="b">
        <f t="shared" si="6"/>
        <v>1</v>
      </c>
    </row>
    <row r="74" spans="1:31" ht="15.75">
      <c r="A74" s="559">
        <f t="shared" si="4"/>
        <v>2.3499999999999983</v>
      </c>
      <c r="B74" s="587" t="s">
        <v>254</v>
      </c>
      <c r="C74" s="705"/>
      <c r="D74" s="706"/>
      <c r="E74" s="705"/>
      <c r="F74" s="706"/>
      <c r="G74" s="705"/>
      <c r="H74" s="705"/>
      <c r="I74" s="705"/>
      <c r="J74" s="706"/>
      <c r="K74" s="705"/>
      <c r="L74" s="706"/>
      <c r="M74" s="708"/>
      <c r="N74" s="708"/>
      <c r="O74" s="568"/>
      <c r="P74" s="610"/>
      <c r="Q74" s="588"/>
      <c r="R74" s="583"/>
      <c r="S74" s="523"/>
      <c r="T74" s="569"/>
      <c r="U74" s="610"/>
      <c r="V74" s="588"/>
      <c r="W74" s="583"/>
      <c r="X74" s="569"/>
      <c r="Y74" s="610"/>
      <c r="Z74" s="588"/>
      <c r="AA74" s="583"/>
      <c r="AB74" s="523"/>
      <c r="AC74" s="587"/>
      <c r="AD74" s="1" t="b">
        <f t="shared" si="5"/>
        <v>1</v>
      </c>
      <c r="AE74" s="1" t="b">
        <f t="shared" si="6"/>
        <v>1</v>
      </c>
    </row>
    <row r="75" spans="1:31" ht="28.5">
      <c r="A75" s="559">
        <f t="shared" si="4"/>
        <v>2.3599999999999981</v>
      </c>
      <c r="B75" s="587" t="s">
        <v>232</v>
      </c>
      <c r="C75" s="705"/>
      <c r="D75" s="706"/>
      <c r="E75" s="705"/>
      <c r="F75" s="706"/>
      <c r="G75" s="705"/>
      <c r="H75" s="705"/>
      <c r="I75" s="705"/>
      <c r="J75" s="706"/>
      <c r="K75" s="705"/>
      <c r="L75" s="706"/>
      <c r="M75" s="708"/>
      <c r="N75" s="708"/>
      <c r="O75" s="568"/>
      <c r="P75" s="610"/>
      <c r="Q75" s="588"/>
      <c r="R75" s="583"/>
      <c r="S75" s="523"/>
      <c r="T75" s="569"/>
      <c r="U75" s="610"/>
      <c r="V75" s="588"/>
      <c r="W75" s="583"/>
      <c r="X75" s="569"/>
      <c r="Y75" s="610"/>
      <c r="Z75" s="588"/>
      <c r="AA75" s="583"/>
      <c r="AB75" s="523"/>
      <c r="AC75" s="587"/>
      <c r="AD75" s="1" t="b">
        <f t="shared" si="5"/>
        <v>1</v>
      </c>
      <c r="AE75" s="1" t="b">
        <f t="shared" si="6"/>
        <v>1</v>
      </c>
    </row>
    <row r="76" spans="1:31" ht="15.75">
      <c r="A76" s="928"/>
      <c r="B76" s="961" t="s">
        <v>234</v>
      </c>
      <c r="C76" s="938"/>
      <c r="D76" s="939"/>
      <c r="E76" s="961"/>
      <c r="F76" s="939"/>
      <c r="G76" s="940"/>
      <c r="H76" s="940"/>
      <c r="I76" s="941"/>
      <c r="J76" s="942"/>
      <c r="K76" s="938"/>
      <c r="L76" s="939"/>
      <c r="M76" s="943"/>
      <c r="N76" s="943"/>
      <c r="O76" s="934"/>
      <c r="P76" s="964"/>
      <c r="Q76" s="962"/>
      <c r="R76" s="935"/>
      <c r="S76" s="936"/>
      <c r="T76" s="937"/>
      <c r="U76" s="964"/>
      <c r="V76" s="962"/>
      <c r="W76" s="935"/>
      <c r="X76" s="937"/>
      <c r="Y76" s="964"/>
      <c r="Z76" s="962"/>
      <c r="AA76" s="935"/>
      <c r="AB76" s="936"/>
      <c r="AC76" s="961"/>
      <c r="AD76" s="1" t="b">
        <f t="shared" si="5"/>
        <v>1</v>
      </c>
      <c r="AE76" s="1" t="b">
        <f t="shared" si="6"/>
        <v>1</v>
      </c>
    </row>
    <row r="77" spans="1:31" ht="15.75">
      <c r="A77" s="559"/>
      <c r="B77" s="560" t="s">
        <v>238</v>
      </c>
      <c r="C77" s="701"/>
      <c r="D77" s="702"/>
      <c r="E77" s="560"/>
      <c r="F77" s="702"/>
      <c r="G77" s="703"/>
      <c r="H77" s="703"/>
      <c r="I77" s="705"/>
      <c r="J77" s="706"/>
      <c r="K77" s="701"/>
      <c r="L77" s="702"/>
      <c r="M77" s="704"/>
      <c r="N77" s="704"/>
      <c r="O77" s="568"/>
      <c r="P77" s="596"/>
      <c r="Q77" s="561"/>
      <c r="R77" s="583"/>
      <c r="S77" s="523"/>
      <c r="T77" s="569"/>
      <c r="U77" s="596"/>
      <c r="V77" s="561"/>
      <c r="W77" s="583"/>
      <c r="X77" s="569"/>
      <c r="Y77" s="596"/>
      <c r="Z77" s="561"/>
      <c r="AA77" s="583"/>
      <c r="AB77" s="523"/>
      <c r="AC77" s="560"/>
      <c r="AD77" s="1" t="b">
        <f t="shared" si="5"/>
        <v>1</v>
      </c>
      <c r="AE77" s="1" t="b">
        <f t="shared" si="6"/>
        <v>1</v>
      </c>
    </row>
    <row r="78" spans="1:31" ht="15.75">
      <c r="A78" s="983"/>
      <c r="B78" s="984" t="s">
        <v>297</v>
      </c>
      <c r="C78" s="993"/>
      <c r="D78" s="994"/>
      <c r="E78" s="984"/>
      <c r="F78" s="994"/>
      <c r="G78" s="995"/>
      <c r="H78" s="995"/>
      <c r="I78" s="996"/>
      <c r="J78" s="997"/>
      <c r="K78" s="993"/>
      <c r="L78" s="994"/>
      <c r="M78" s="998"/>
      <c r="N78" s="998"/>
      <c r="O78" s="989"/>
      <c r="P78" s="984"/>
      <c r="Q78" s="985"/>
      <c r="R78" s="990"/>
      <c r="S78" s="991"/>
      <c r="T78" s="992"/>
      <c r="U78" s="984"/>
      <c r="V78" s="985"/>
      <c r="W78" s="990"/>
      <c r="X78" s="992"/>
      <c r="Y78" s="984"/>
      <c r="Z78" s="985"/>
      <c r="AA78" s="990"/>
      <c r="AB78" s="991"/>
      <c r="AC78" s="984"/>
      <c r="AD78" s="1" t="b">
        <f t="shared" si="5"/>
        <v>1</v>
      </c>
      <c r="AE78" s="1" t="b">
        <f t="shared" si="6"/>
        <v>1</v>
      </c>
    </row>
    <row r="79" spans="1:31" ht="15.75">
      <c r="A79" s="563">
        <v>3</v>
      </c>
      <c r="B79" s="577" t="s">
        <v>22</v>
      </c>
      <c r="C79" s="709"/>
      <c r="D79" s="710"/>
      <c r="E79" s="577"/>
      <c r="F79" s="710"/>
      <c r="G79" s="711"/>
      <c r="H79" s="711"/>
      <c r="I79" s="705"/>
      <c r="J79" s="706"/>
      <c r="K79" s="709"/>
      <c r="L79" s="710"/>
      <c r="M79" s="712"/>
      <c r="N79" s="712"/>
      <c r="O79" s="568"/>
      <c r="P79" s="577"/>
      <c r="Q79" s="578"/>
      <c r="R79" s="583"/>
      <c r="S79" s="523"/>
      <c r="T79" s="569"/>
      <c r="U79" s="577"/>
      <c r="V79" s="578"/>
      <c r="W79" s="583"/>
      <c r="X79" s="569"/>
      <c r="Y79" s="577"/>
      <c r="Z79" s="578"/>
      <c r="AA79" s="583"/>
      <c r="AB79" s="523"/>
      <c r="AC79" s="577"/>
      <c r="AD79" s="1" t="b">
        <f t="shared" si="5"/>
        <v>1</v>
      </c>
      <c r="AE79" s="1" t="b">
        <f t="shared" si="6"/>
        <v>1</v>
      </c>
    </row>
    <row r="80" spans="1:31" ht="15.75">
      <c r="A80" s="554" t="s">
        <v>267</v>
      </c>
      <c r="B80" s="577" t="s">
        <v>260</v>
      </c>
      <c r="C80" s="709"/>
      <c r="D80" s="710"/>
      <c r="E80" s="577"/>
      <c r="F80" s="710"/>
      <c r="G80" s="711"/>
      <c r="H80" s="711"/>
      <c r="I80" s="705"/>
      <c r="J80" s="706"/>
      <c r="K80" s="709"/>
      <c r="L80" s="710"/>
      <c r="M80" s="712"/>
      <c r="N80" s="712"/>
      <c r="O80" s="568"/>
      <c r="P80" s="577"/>
      <c r="Q80" s="578"/>
      <c r="R80" s="583"/>
      <c r="S80" s="523"/>
      <c r="T80" s="569"/>
      <c r="U80" s="577"/>
      <c r="V80" s="578"/>
      <c r="W80" s="583"/>
      <c r="X80" s="569"/>
      <c r="Y80" s="577"/>
      <c r="Z80" s="578"/>
      <c r="AA80" s="583"/>
      <c r="AB80" s="523"/>
      <c r="AC80" s="577"/>
      <c r="AD80" s="1" t="b">
        <f t="shared" si="5"/>
        <v>1</v>
      </c>
      <c r="AE80" s="1" t="b">
        <f t="shared" si="6"/>
        <v>1</v>
      </c>
    </row>
    <row r="81" spans="1:31" ht="15.75">
      <c r="A81" s="559"/>
      <c r="B81" s="580" t="s">
        <v>14</v>
      </c>
      <c r="C81" s="701"/>
      <c r="D81" s="702">
        <v>0</v>
      </c>
      <c r="E81" s="580"/>
      <c r="F81" s="702"/>
      <c r="G81" s="703"/>
      <c r="H81" s="703"/>
      <c r="I81" s="705">
        <f t="shared" ref="I81:I112" si="7">C81-E81</f>
        <v>0</v>
      </c>
      <c r="J81" s="706">
        <f t="shared" ref="J81:J112" si="8">D81-F81</f>
        <v>0</v>
      </c>
      <c r="K81" s="701"/>
      <c r="L81" s="702"/>
      <c r="M81" s="704"/>
      <c r="N81" s="704"/>
      <c r="O81" s="568">
        <f>State!O81</f>
        <v>0</v>
      </c>
      <c r="P81" s="713"/>
      <c r="Q81" s="581"/>
      <c r="R81" s="583">
        <f t="shared" ref="R81:S81" si="9">P81+K81</f>
        <v>0</v>
      </c>
      <c r="S81" s="523">
        <f t="shared" si="9"/>
        <v>0</v>
      </c>
      <c r="T81" s="569"/>
      <c r="U81" s="713"/>
      <c r="V81" s="581"/>
      <c r="W81" s="583"/>
      <c r="X81" s="569">
        <f>State!X81</f>
        <v>0</v>
      </c>
      <c r="Y81" s="713"/>
      <c r="Z81" s="581"/>
      <c r="AA81" s="583">
        <f t="shared" ref="AA81" si="10">Y81+T81</f>
        <v>0</v>
      </c>
      <c r="AB81" s="523">
        <f t="shared" ref="AB81:AB88" si="11">Z81+U81</f>
        <v>0</v>
      </c>
      <c r="AC81" s="580"/>
      <c r="AD81" s="1" t="b">
        <f t="shared" si="5"/>
        <v>1</v>
      </c>
      <c r="AE81" s="1" t="b">
        <f t="shared" si="6"/>
        <v>1</v>
      </c>
    </row>
    <row r="82" spans="1:31" ht="15.75">
      <c r="A82" s="559">
        <v>3.01</v>
      </c>
      <c r="B82" s="570" t="s">
        <v>155</v>
      </c>
      <c r="C82" s="718"/>
      <c r="D82" s="719">
        <v>0</v>
      </c>
      <c r="E82" s="570"/>
      <c r="F82" s="719"/>
      <c r="G82" s="575"/>
      <c r="H82" s="575"/>
      <c r="I82" s="705">
        <f t="shared" si="7"/>
        <v>0</v>
      </c>
      <c r="J82" s="706">
        <f t="shared" si="8"/>
        <v>0</v>
      </c>
      <c r="K82" s="718">
        <f>C82-E82</f>
        <v>0</v>
      </c>
      <c r="L82" s="719">
        <f>D82-F82</f>
        <v>0</v>
      </c>
      <c r="M82" s="720">
        <v>0</v>
      </c>
      <c r="N82" s="720">
        <v>0</v>
      </c>
      <c r="O82" s="568">
        <f>State!O82</f>
        <v>1.4999999999999999E-2</v>
      </c>
      <c r="P82" s="570"/>
      <c r="Q82" s="571"/>
      <c r="R82" s="583">
        <f>P82</f>
        <v>0</v>
      </c>
      <c r="S82" s="523">
        <f t="shared" ref="R82:S110" si="12">Q82+L82</f>
        <v>0</v>
      </c>
      <c r="T82" s="569"/>
      <c r="U82" s="570"/>
      <c r="V82" s="571"/>
      <c r="W82" s="583"/>
      <c r="X82" s="569">
        <f>State!X82</f>
        <v>1.4999999999999999E-2</v>
      </c>
      <c r="Y82" s="570"/>
      <c r="Z82" s="571"/>
      <c r="AA82" s="583">
        <f>Y82</f>
        <v>0</v>
      </c>
      <c r="AB82" s="523">
        <f t="shared" si="11"/>
        <v>0</v>
      </c>
      <c r="AC82" s="570"/>
      <c r="AD82" s="1" t="b">
        <f t="shared" si="5"/>
        <v>1</v>
      </c>
      <c r="AE82" s="1" t="b">
        <f t="shared" si="6"/>
        <v>1</v>
      </c>
    </row>
    <row r="83" spans="1:31" ht="15.75">
      <c r="A83" s="559">
        <f t="shared" ref="A83:A85" si="13">+A82+0.01</f>
        <v>3.0199999999999996</v>
      </c>
      <c r="B83" s="570" t="s">
        <v>15</v>
      </c>
      <c r="C83" s="718"/>
      <c r="D83" s="719">
        <v>0</v>
      </c>
      <c r="E83" s="570"/>
      <c r="F83" s="719"/>
      <c r="G83" s="575"/>
      <c r="H83" s="575"/>
      <c r="I83" s="705">
        <f t="shared" si="7"/>
        <v>0</v>
      </c>
      <c r="J83" s="706">
        <f t="shared" si="8"/>
        <v>0</v>
      </c>
      <c r="K83" s="718"/>
      <c r="L83" s="719"/>
      <c r="M83" s="720"/>
      <c r="N83" s="720"/>
      <c r="O83" s="568">
        <f>State!O83</f>
        <v>1E-3</v>
      </c>
      <c r="P83" s="570"/>
      <c r="Q83" s="571"/>
      <c r="R83" s="583">
        <f t="shared" ref="R83:R85" si="14">P83</f>
        <v>0</v>
      </c>
      <c r="S83" s="523">
        <f t="shared" si="12"/>
        <v>0</v>
      </c>
      <c r="T83" s="569"/>
      <c r="U83" s="570"/>
      <c r="V83" s="571"/>
      <c r="W83" s="583"/>
      <c r="X83" s="569">
        <f>State!X83</f>
        <v>1E-3</v>
      </c>
      <c r="Y83" s="570"/>
      <c r="Z83" s="571"/>
      <c r="AA83" s="583">
        <f t="shared" ref="AA83:AA85" si="15">Y83</f>
        <v>0</v>
      </c>
      <c r="AB83" s="523">
        <f t="shared" si="11"/>
        <v>0</v>
      </c>
      <c r="AC83" s="570"/>
      <c r="AD83" s="1" t="b">
        <f t="shared" si="5"/>
        <v>1</v>
      </c>
      <c r="AE83" s="1" t="b">
        <f t="shared" si="6"/>
        <v>1</v>
      </c>
    </row>
    <row r="84" spans="1:31" ht="15.75">
      <c r="A84" s="559">
        <f t="shared" si="13"/>
        <v>3.0299999999999994</v>
      </c>
      <c r="B84" s="570" t="s">
        <v>156</v>
      </c>
      <c r="C84" s="718"/>
      <c r="D84" s="719">
        <v>0</v>
      </c>
      <c r="E84" s="570"/>
      <c r="F84" s="719"/>
      <c r="G84" s="575"/>
      <c r="H84" s="575"/>
      <c r="I84" s="705">
        <f t="shared" si="7"/>
        <v>0</v>
      </c>
      <c r="J84" s="706">
        <f t="shared" si="8"/>
        <v>0</v>
      </c>
      <c r="K84" s="718">
        <f>C84-E84</f>
        <v>0</v>
      </c>
      <c r="L84" s="719">
        <f>D84-F84</f>
        <v>0</v>
      </c>
      <c r="M84" s="720"/>
      <c r="N84" s="720"/>
      <c r="O84" s="568">
        <f>State!O84</f>
        <v>0.375</v>
      </c>
      <c r="P84" s="570"/>
      <c r="Q84" s="571"/>
      <c r="R84" s="583">
        <f t="shared" si="14"/>
        <v>0</v>
      </c>
      <c r="S84" s="523">
        <f t="shared" si="12"/>
        <v>0</v>
      </c>
      <c r="T84" s="569"/>
      <c r="U84" s="570"/>
      <c r="V84" s="571"/>
      <c r="W84" s="583"/>
      <c r="X84" s="569">
        <f>State!X84</f>
        <v>0.375</v>
      </c>
      <c r="Y84" s="570"/>
      <c r="Z84" s="571"/>
      <c r="AA84" s="583">
        <f t="shared" si="15"/>
        <v>0</v>
      </c>
      <c r="AB84" s="523">
        <f t="shared" si="11"/>
        <v>0</v>
      </c>
      <c r="AC84" s="570"/>
      <c r="AD84" s="1" t="b">
        <f t="shared" si="5"/>
        <v>1</v>
      </c>
      <c r="AE84" s="1" t="b">
        <f t="shared" si="6"/>
        <v>1</v>
      </c>
    </row>
    <row r="85" spans="1:31" ht="15.75">
      <c r="A85" s="559">
        <f t="shared" si="13"/>
        <v>3.0399999999999991</v>
      </c>
      <c r="B85" s="570" t="s">
        <v>157</v>
      </c>
      <c r="C85" s="718"/>
      <c r="D85" s="719">
        <v>0</v>
      </c>
      <c r="E85" s="570"/>
      <c r="F85" s="719"/>
      <c r="G85" s="575"/>
      <c r="H85" s="575"/>
      <c r="I85" s="705">
        <f t="shared" si="7"/>
        <v>0</v>
      </c>
      <c r="J85" s="706">
        <f t="shared" si="8"/>
        <v>0</v>
      </c>
      <c r="K85" s="718"/>
      <c r="L85" s="719"/>
      <c r="M85" s="720"/>
      <c r="N85" s="720"/>
      <c r="O85" s="568">
        <f>State!O85</f>
        <v>0</v>
      </c>
      <c r="P85" s="570"/>
      <c r="Q85" s="571"/>
      <c r="R85" s="583">
        <f t="shared" si="14"/>
        <v>0</v>
      </c>
      <c r="S85" s="523">
        <f t="shared" si="12"/>
        <v>0</v>
      </c>
      <c r="T85" s="569"/>
      <c r="U85" s="570"/>
      <c r="V85" s="571"/>
      <c r="W85" s="583"/>
      <c r="X85" s="569">
        <f>State!X85</f>
        <v>0</v>
      </c>
      <c r="Y85" s="570"/>
      <c r="Z85" s="571"/>
      <c r="AA85" s="583">
        <f t="shared" si="15"/>
        <v>0</v>
      </c>
      <c r="AB85" s="523">
        <f t="shared" si="11"/>
        <v>0</v>
      </c>
      <c r="AC85" s="570"/>
      <c r="AD85" s="1" t="b">
        <f t="shared" si="5"/>
        <v>1</v>
      </c>
      <c r="AE85" s="1" t="b">
        <f t="shared" si="6"/>
        <v>1</v>
      </c>
    </row>
    <row r="86" spans="1:31" ht="15.75">
      <c r="A86" s="928"/>
      <c r="B86" s="929" t="s">
        <v>235</v>
      </c>
      <c r="C86" s="938"/>
      <c r="D86" s="939">
        <v>0</v>
      </c>
      <c r="E86" s="938"/>
      <c r="F86" s="939"/>
      <c r="G86" s="1008"/>
      <c r="H86" s="1008"/>
      <c r="I86" s="941">
        <f t="shared" si="7"/>
        <v>0</v>
      </c>
      <c r="J86" s="942">
        <f t="shared" si="8"/>
        <v>0</v>
      </c>
      <c r="K86" s="938">
        <f t="shared" ref="K86:N86" si="16">SUM(K82:K85)</f>
        <v>0</v>
      </c>
      <c r="L86" s="939">
        <f t="shared" si="16"/>
        <v>0</v>
      </c>
      <c r="M86" s="943">
        <f t="shared" si="16"/>
        <v>0</v>
      </c>
      <c r="N86" s="943">
        <f t="shared" si="16"/>
        <v>0</v>
      </c>
      <c r="O86" s="934">
        <f>State!O86</f>
        <v>0</v>
      </c>
      <c r="P86" s="944"/>
      <c r="Q86" s="930"/>
      <c r="R86" s="935">
        <f t="shared" si="12"/>
        <v>0</v>
      </c>
      <c r="S86" s="936">
        <f t="shared" si="12"/>
        <v>0</v>
      </c>
      <c r="T86" s="937"/>
      <c r="U86" s="944"/>
      <c r="V86" s="930"/>
      <c r="W86" s="935"/>
      <c r="X86" s="937">
        <f>State!X86</f>
        <v>0</v>
      </c>
      <c r="Y86" s="944"/>
      <c r="Z86" s="930"/>
      <c r="AA86" s="935">
        <f t="shared" ref="AA86:AA87" si="17">Y86+T86</f>
        <v>0</v>
      </c>
      <c r="AB86" s="936">
        <f t="shared" si="11"/>
        <v>0</v>
      </c>
      <c r="AC86" s="929"/>
      <c r="AD86" s="1" t="b">
        <f t="shared" si="5"/>
        <v>1</v>
      </c>
      <c r="AE86" s="1" t="b">
        <f t="shared" si="6"/>
        <v>1</v>
      </c>
    </row>
    <row r="87" spans="1:31" ht="15.75">
      <c r="A87" s="559"/>
      <c r="B87" s="580" t="s">
        <v>331</v>
      </c>
      <c r="C87" s="701"/>
      <c r="D87" s="702">
        <v>0</v>
      </c>
      <c r="E87" s="580"/>
      <c r="F87" s="702"/>
      <c r="G87" s="703"/>
      <c r="H87" s="703"/>
      <c r="I87" s="705">
        <f t="shared" si="7"/>
        <v>0</v>
      </c>
      <c r="J87" s="706">
        <f t="shared" si="8"/>
        <v>0</v>
      </c>
      <c r="K87" s="701"/>
      <c r="L87" s="702"/>
      <c r="M87" s="704"/>
      <c r="N87" s="704"/>
      <c r="O87" s="568">
        <f>State!O87</f>
        <v>0</v>
      </c>
      <c r="P87" s="713"/>
      <c r="Q87" s="581"/>
      <c r="R87" s="583">
        <f t="shared" si="12"/>
        <v>0</v>
      </c>
      <c r="S87" s="523">
        <f t="shared" si="12"/>
        <v>0</v>
      </c>
      <c r="T87" s="569"/>
      <c r="U87" s="713"/>
      <c r="V87" s="581"/>
      <c r="W87" s="583"/>
      <c r="X87" s="569">
        <f>State!X87</f>
        <v>0</v>
      </c>
      <c r="Y87" s="713"/>
      <c r="Z87" s="581"/>
      <c r="AA87" s="583">
        <f t="shared" si="17"/>
        <v>0</v>
      </c>
      <c r="AB87" s="523">
        <f t="shared" si="11"/>
        <v>0</v>
      </c>
      <c r="AC87" s="580"/>
      <c r="AD87" s="1" t="b">
        <f t="shared" si="5"/>
        <v>1</v>
      </c>
      <c r="AE87" s="1" t="b">
        <f t="shared" si="6"/>
        <v>1</v>
      </c>
    </row>
    <row r="88" spans="1:31" s="2" customFormat="1" ht="15.75">
      <c r="A88" s="559">
        <v>3.05</v>
      </c>
      <c r="B88" s="587" t="s">
        <v>247</v>
      </c>
      <c r="C88" s="726">
        <v>55</v>
      </c>
      <c r="D88" s="727">
        <v>18.974999999999998</v>
      </c>
      <c r="E88" s="726">
        <v>55</v>
      </c>
      <c r="F88" s="727">
        <v>18.974999999999998</v>
      </c>
      <c r="G88" s="575">
        <f>F88/D88</f>
        <v>1</v>
      </c>
      <c r="H88" s="728">
        <f>F88/D88</f>
        <v>1</v>
      </c>
      <c r="I88" s="705">
        <f t="shared" si="7"/>
        <v>0</v>
      </c>
      <c r="J88" s="706">
        <f t="shared" si="8"/>
        <v>0</v>
      </c>
      <c r="K88" s="718"/>
      <c r="L88" s="719"/>
      <c r="M88" s="720"/>
      <c r="N88" s="729"/>
      <c r="O88" s="568">
        <f>State!O88</f>
        <v>1.4999999999999999E-2</v>
      </c>
      <c r="P88" s="615">
        <v>55</v>
      </c>
      <c r="Q88" s="617">
        <f>P88*O88*12</f>
        <v>9.8999999999999986</v>
      </c>
      <c r="R88" s="583">
        <f t="shared" ref="R88:R108" si="18">P88</f>
        <v>55</v>
      </c>
      <c r="S88" s="523">
        <f t="shared" si="12"/>
        <v>9.8999999999999986</v>
      </c>
      <c r="T88" s="569"/>
      <c r="U88" s="615"/>
      <c r="V88" s="617"/>
      <c r="W88" s="583"/>
      <c r="X88" s="569">
        <f>O88</f>
        <v>1.4999999999999999E-2</v>
      </c>
      <c r="Y88" s="615">
        <v>55</v>
      </c>
      <c r="Z88" s="617">
        <f>Y88*X88*12</f>
        <v>9.8999999999999986</v>
      </c>
      <c r="AA88" s="583">
        <f t="shared" ref="AA88" si="19">Y88</f>
        <v>55</v>
      </c>
      <c r="AB88" s="523">
        <f t="shared" si="11"/>
        <v>9.8999999999999986</v>
      </c>
      <c r="AC88" s="615"/>
      <c r="AD88" s="1" t="b">
        <f>+X88*Y88*12=Z88</f>
        <v>1</v>
      </c>
      <c r="AE88" s="1" t="b">
        <f t="shared" si="6"/>
        <v>1</v>
      </c>
    </row>
    <row r="89" spans="1:31" ht="15.75">
      <c r="A89" s="559">
        <f t="shared" ref="A89:A90" si="20">+A88+0.01</f>
        <v>3.0599999999999996</v>
      </c>
      <c r="B89" s="587" t="s">
        <v>170</v>
      </c>
      <c r="C89" s="705"/>
      <c r="D89" s="706"/>
      <c r="E89" s="705"/>
      <c r="F89" s="706"/>
      <c r="G89" s="575"/>
      <c r="H89" s="728"/>
      <c r="I89" s="705"/>
      <c r="J89" s="706"/>
      <c r="K89" s="705"/>
      <c r="L89" s="706"/>
      <c r="M89" s="708"/>
      <c r="N89" s="708"/>
      <c r="O89" s="552">
        <v>1E-3</v>
      </c>
      <c r="P89" s="532">
        <v>55</v>
      </c>
      <c r="Q89" s="617">
        <f>P89*12*O89</f>
        <v>0.66</v>
      </c>
      <c r="R89" s="583">
        <v>55</v>
      </c>
      <c r="S89" s="523">
        <f>Q89</f>
        <v>0.66</v>
      </c>
      <c r="T89" s="569"/>
      <c r="U89" s="615"/>
      <c r="V89" s="617"/>
      <c r="W89" s="583"/>
      <c r="X89" s="569">
        <f>O89</f>
        <v>1E-3</v>
      </c>
      <c r="Y89" s="532">
        <v>55</v>
      </c>
      <c r="Z89" s="617">
        <f>Y89*X89*12</f>
        <v>0.66</v>
      </c>
      <c r="AA89" s="619">
        <f>Y89</f>
        <v>55</v>
      </c>
      <c r="AB89" s="523">
        <f>Z89</f>
        <v>0.66</v>
      </c>
      <c r="AC89" s="615"/>
      <c r="AD89" s="1" t="b">
        <f>+X89*Y89*12=Z89</f>
        <v>1</v>
      </c>
      <c r="AE89" s="1" t="b">
        <f t="shared" si="6"/>
        <v>1</v>
      </c>
    </row>
    <row r="90" spans="1:31" ht="28.5">
      <c r="A90" s="559">
        <f t="shared" si="20"/>
        <v>3.0699999999999994</v>
      </c>
      <c r="B90" s="587" t="s">
        <v>246</v>
      </c>
      <c r="C90" s="705"/>
      <c r="D90" s="706"/>
      <c r="E90" s="705"/>
      <c r="F90" s="706"/>
      <c r="G90" s="575"/>
      <c r="H90" s="728"/>
      <c r="I90" s="705"/>
      <c r="J90" s="706"/>
      <c r="K90" s="705"/>
      <c r="L90" s="706"/>
      <c r="M90" s="708"/>
      <c r="N90" s="708"/>
      <c r="O90" s="568">
        <v>0.01</v>
      </c>
      <c r="P90" s="615">
        <v>55</v>
      </c>
      <c r="Q90" s="617">
        <f>P90*O90</f>
        <v>0.55000000000000004</v>
      </c>
      <c r="R90" s="583">
        <f>P90</f>
        <v>55</v>
      </c>
      <c r="S90" s="523">
        <f>Q90</f>
        <v>0.55000000000000004</v>
      </c>
      <c r="T90" s="569"/>
      <c r="U90" s="615"/>
      <c r="V90" s="617"/>
      <c r="W90" s="583"/>
      <c r="X90" s="569">
        <f>O90</f>
        <v>0.01</v>
      </c>
      <c r="Y90" s="615">
        <v>55</v>
      </c>
      <c r="Z90" s="617">
        <f>Y90*X90</f>
        <v>0.55000000000000004</v>
      </c>
      <c r="AA90" s="583">
        <f>Y90</f>
        <v>55</v>
      </c>
      <c r="AB90" s="523">
        <f>Z90</f>
        <v>0.55000000000000004</v>
      </c>
      <c r="AC90" s="615"/>
      <c r="AD90" s="1" t="b">
        <f t="shared" si="5"/>
        <v>1</v>
      </c>
      <c r="AE90" s="1" t="b">
        <f t="shared" si="6"/>
        <v>1</v>
      </c>
    </row>
    <row r="91" spans="1:31" ht="15.75">
      <c r="A91" s="559"/>
      <c r="B91" s="587" t="s">
        <v>18</v>
      </c>
      <c r="C91" s="726"/>
      <c r="D91" s="730">
        <v>0</v>
      </c>
      <c r="E91" s="726"/>
      <c r="F91" s="730">
        <v>0</v>
      </c>
      <c r="G91" s="575"/>
      <c r="H91" s="728"/>
      <c r="I91" s="705">
        <f t="shared" si="7"/>
        <v>0</v>
      </c>
      <c r="J91" s="706">
        <f t="shared" si="8"/>
        <v>0</v>
      </c>
      <c r="K91" s="726"/>
      <c r="L91" s="730"/>
      <c r="M91" s="729"/>
      <c r="N91" s="729"/>
      <c r="O91" s="568">
        <f>State!O91</f>
        <v>0</v>
      </c>
      <c r="P91" s="615"/>
      <c r="Q91" s="617"/>
      <c r="R91" s="583">
        <f t="shared" si="18"/>
        <v>0</v>
      </c>
      <c r="S91" s="523">
        <f t="shared" si="12"/>
        <v>0</v>
      </c>
      <c r="T91" s="569"/>
      <c r="U91" s="615"/>
      <c r="V91" s="617"/>
      <c r="W91" s="583"/>
      <c r="X91" s="569">
        <f>State!X91</f>
        <v>0</v>
      </c>
      <c r="Y91" s="615"/>
      <c r="Z91" s="617"/>
      <c r="AA91" s="583">
        <f t="shared" ref="AA91:AA92" si="21">Y91</f>
        <v>0</v>
      </c>
      <c r="AB91" s="523">
        <f t="shared" ref="AB91:AB92" si="22">Z91+U91</f>
        <v>0</v>
      </c>
      <c r="AC91" s="615"/>
      <c r="AD91" s="1" t="b">
        <f t="shared" si="5"/>
        <v>1</v>
      </c>
      <c r="AE91" s="1" t="b">
        <f t="shared" si="6"/>
        <v>1</v>
      </c>
    </row>
    <row r="92" spans="1:31" s="3" customFormat="1" ht="15.75">
      <c r="A92" s="731" t="s">
        <v>19</v>
      </c>
      <c r="B92" s="732" t="s">
        <v>173</v>
      </c>
      <c r="C92" s="733">
        <v>1</v>
      </c>
      <c r="D92" s="734">
        <v>3</v>
      </c>
      <c r="E92" s="733">
        <v>1</v>
      </c>
      <c r="F92" s="734">
        <v>3</v>
      </c>
      <c r="G92" s="575">
        <f t="shared" ref="G92:G110" si="23">F92/D92</f>
        <v>1</v>
      </c>
      <c r="H92" s="728">
        <f t="shared" ref="H92:H110" si="24">F92/D92</f>
        <v>1</v>
      </c>
      <c r="I92" s="705">
        <f t="shared" si="7"/>
        <v>0</v>
      </c>
      <c r="J92" s="706">
        <f t="shared" si="8"/>
        <v>0</v>
      </c>
      <c r="K92" s="735"/>
      <c r="L92" s="736">
        <f>D92-F92</f>
        <v>0</v>
      </c>
      <c r="M92" s="737"/>
      <c r="N92" s="737"/>
      <c r="O92" s="568">
        <f>State!O92</f>
        <v>0.25</v>
      </c>
      <c r="P92" s="738">
        <v>1</v>
      </c>
      <c r="Q92" s="739">
        <f>P92*O92*12</f>
        <v>3</v>
      </c>
      <c r="R92" s="583">
        <f t="shared" si="18"/>
        <v>1</v>
      </c>
      <c r="S92" s="523">
        <f t="shared" si="12"/>
        <v>3</v>
      </c>
      <c r="T92" s="569"/>
      <c r="U92" s="738"/>
      <c r="V92" s="739"/>
      <c r="W92" s="583"/>
      <c r="X92" s="569">
        <f>O92</f>
        <v>0.25</v>
      </c>
      <c r="Y92" s="738">
        <v>1</v>
      </c>
      <c r="Z92" s="739">
        <f>Y92*X92*12</f>
        <v>3</v>
      </c>
      <c r="AA92" s="583">
        <f t="shared" si="21"/>
        <v>1</v>
      </c>
      <c r="AB92" s="523">
        <f t="shared" si="22"/>
        <v>3</v>
      </c>
      <c r="AC92" s="740"/>
      <c r="AD92" s="1" t="b">
        <f>+X92*Y92*12=Z92</f>
        <v>1</v>
      </c>
      <c r="AE92" s="1" t="b">
        <f t="shared" si="6"/>
        <v>1</v>
      </c>
    </row>
    <row r="93" spans="1:31" ht="28.5">
      <c r="A93" s="559" t="s">
        <v>20</v>
      </c>
      <c r="B93" s="590" t="s">
        <v>174</v>
      </c>
      <c r="C93" s="705"/>
      <c r="D93" s="706"/>
      <c r="E93" s="705"/>
      <c r="F93" s="706"/>
      <c r="G93" s="575"/>
      <c r="H93" s="728"/>
      <c r="I93" s="705"/>
      <c r="J93" s="706"/>
      <c r="K93" s="705"/>
      <c r="L93" s="706"/>
      <c r="M93" s="708"/>
      <c r="N93" s="708"/>
      <c r="O93" s="568"/>
      <c r="P93" s="570"/>
      <c r="Q93" s="624"/>
      <c r="R93" s="583"/>
      <c r="S93" s="523"/>
      <c r="T93" s="569"/>
      <c r="U93" s="570"/>
      <c r="V93" s="624"/>
      <c r="W93" s="583"/>
      <c r="X93" s="569"/>
      <c r="Y93" s="570"/>
      <c r="Z93" s="624"/>
      <c r="AA93" s="583"/>
      <c r="AB93" s="523"/>
      <c r="AC93" s="570"/>
      <c r="AD93" s="1" t="b">
        <f t="shared" si="5"/>
        <v>1</v>
      </c>
      <c r="AE93" s="1" t="b">
        <f t="shared" si="6"/>
        <v>1</v>
      </c>
    </row>
    <row r="94" spans="1:31" ht="42.75">
      <c r="A94" s="559" t="s">
        <v>21</v>
      </c>
      <c r="B94" s="590" t="s">
        <v>225</v>
      </c>
      <c r="C94" s="705"/>
      <c r="D94" s="706"/>
      <c r="E94" s="705"/>
      <c r="F94" s="706"/>
      <c r="G94" s="575"/>
      <c r="H94" s="728"/>
      <c r="I94" s="705"/>
      <c r="J94" s="706"/>
      <c r="K94" s="705"/>
      <c r="L94" s="706"/>
      <c r="M94" s="708"/>
      <c r="N94" s="708"/>
      <c r="O94" s="568"/>
      <c r="P94" s="570"/>
      <c r="Q94" s="624"/>
      <c r="R94" s="583"/>
      <c r="S94" s="523"/>
      <c r="T94" s="569"/>
      <c r="U94" s="570"/>
      <c r="V94" s="624"/>
      <c r="W94" s="583"/>
      <c r="X94" s="569"/>
      <c r="Y94" s="570"/>
      <c r="Z94" s="624"/>
      <c r="AA94" s="583"/>
      <c r="AB94" s="523"/>
      <c r="AC94" s="570"/>
      <c r="AD94" s="1" t="b">
        <f t="shared" si="5"/>
        <v>1</v>
      </c>
      <c r="AE94" s="1" t="b">
        <f t="shared" si="6"/>
        <v>1</v>
      </c>
    </row>
    <row r="95" spans="1:31" ht="15.75">
      <c r="A95" s="559" t="s">
        <v>175</v>
      </c>
      <c r="B95" s="590" t="s">
        <v>176</v>
      </c>
      <c r="C95" s="705"/>
      <c r="D95" s="706"/>
      <c r="E95" s="705"/>
      <c r="F95" s="706"/>
      <c r="G95" s="575"/>
      <c r="H95" s="728"/>
      <c r="I95" s="705"/>
      <c r="J95" s="706"/>
      <c r="K95" s="705"/>
      <c r="L95" s="706"/>
      <c r="M95" s="708"/>
      <c r="N95" s="708"/>
      <c r="O95" s="568">
        <f>State!O95</f>
        <v>1.8000000000000003</v>
      </c>
      <c r="P95" s="570">
        <v>1</v>
      </c>
      <c r="Q95" s="624">
        <f>P95*O95</f>
        <v>1.8000000000000003</v>
      </c>
      <c r="R95" s="583">
        <f t="shared" ref="R95:S97" si="25">P95</f>
        <v>1</v>
      </c>
      <c r="S95" s="523">
        <f t="shared" si="25"/>
        <v>1.8000000000000003</v>
      </c>
      <c r="T95" s="569"/>
      <c r="U95" s="570"/>
      <c r="V95" s="624"/>
      <c r="W95" s="583"/>
      <c r="X95" s="569">
        <f t="shared" ref="X95:X97" si="26">O95</f>
        <v>1.8000000000000003</v>
      </c>
      <c r="Y95" s="570">
        <v>1</v>
      </c>
      <c r="Z95" s="624">
        <f>Y95*X95</f>
        <v>1.8000000000000003</v>
      </c>
      <c r="AA95" s="583">
        <f t="shared" ref="AA95:AB97" si="27">Y95</f>
        <v>1</v>
      </c>
      <c r="AB95" s="523">
        <f t="shared" si="27"/>
        <v>1.8000000000000003</v>
      </c>
      <c r="AC95" s="570"/>
      <c r="AD95" s="1" t="b">
        <f t="shared" si="5"/>
        <v>1</v>
      </c>
      <c r="AE95" s="1" t="b">
        <f t="shared" si="6"/>
        <v>1</v>
      </c>
    </row>
    <row r="96" spans="1:31" ht="15.75">
      <c r="A96" s="559" t="s">
        <v>177</v>
      </c>
      <c r="B96" s="590" t="s">
        <v>178</v>
      </c>
      <c r="C96" s="705"/>
      <c r="D96" s="706"/>
      <c r="E96" s="705"/>
      <c r="F96" s="706"/>
      <c r="G96" s="575"/>
      <c r="H96" s="728"/>
      <c r="I96" s="705"/>
      <c r="J96" s="706"/>
      <c r="K96" s="705"/>
      <c r="L96" s="706"/>
      <c r="M96" s="708"/>
      <c r="N96" s="708"/>
      <c r="O96" s="568">
        <f>State!O96</f>
        <v>1.2</v>
      </c>
      <c r="P96" s="570">
        <v>1</v>
      </c>
      <c r="Q96" s="624">
        <f>P96*O96</f>
        <v>1.2</v>
      </c>
      <c r="R96" s="583">
        <f t="shared" si="25"/>
        <v>1</v>
      </c>
      <c r="S96" s="523">
        <f t="shared" si="25"/>
        <v>1.2</v>
      </c>
      <c r="T96" s="569"/>
      <c r="U96" s="570"/>
      <c r="V96" s="624"/>
      <c r="W96" s="583"/>
      <c r="X96" s="569">
        <f t="shared" si="26"/>
        <v>1.2</v>
      </c>
      <c r="Y96" s="570">
        <v>1</v>
      </c>
      <c r="Z96" s="624">
        <f>Y96*X96</f>
        <v>1.2</v>
      </c>
      <c r="AA96" s="583">
        <f t="shared" si="27"/>
        <v>1</v>
      </c>
      <c r="AB96" s="523">
        <f t="shared" si="27"/>
        <v>1.2</v>
      </c>
      <c r="AC96" s="570"/>
      <c r="AD96" s="1" t="b">
        <f t="shared" si="5"/>
        <v>1</v>
      </c>
      <c r="AE96" s="1" t="b">
        <f t="shared" si="6"/>
        <v>1</v>
      </c>
    </row>
    <row r="97" spans="1:31" ht="28.5">
      <c r="A97" s="559" t="s">
        <v>179</v>
      </c>
      <c r="B97" s="590" t="s">
        <v>180</v>
      </c>
      <c r="C97" s="705"/>
      <c r="D97" s="706"/>
      <c r="E97" s="705"/>
      <c r="F97" s="706"/>
      <c r="G97" s="575"/>
      <c r="H97" s="728"/>
      <c r="I97" s="705"/>
      <c r="J97" s="706"/>
      <c r="K97" s="705"/>
      <c r="L97" s="706"/>
      <c r="M97" s="708"/>
      <c r="N97" s="708"/>
      <c r="O97" s="568">
        <f>State!O97</f>
        <v>1.2</v>
      </c>
      <c r="P97" s="570">
        <v>1</v>
      </c>
      <c r="Q97" s="624">
        <f>P97*O97</f>
        <v>1.2</v>
      </c>
      <c r="R97" s="583">
        <f t="shared" si="25"/>
        <v>1</v>
      </c>
      <c r="S97" s="523">
        <f t="shared" si="25"/>
        <v>1.2</v>
      </c>
      <c r="T97" s="569"/>
      <c r="U97" s="570"/>
      <c r="V97" s="624"/>
      <c r="W97" s="583"/>
      <c r="X97" s="569">
        <f t="shared" si="26"/>
        <v>1.2</v>
      </c>
      <c r="Y97" s="570">
        <v>1</v>
      </c>
      <c r="Z97" s="624">
        <f>Y97*X97</f>
        <v>1.2</v>
      </c>
      <c r="AA97" s="583">
        <f t="shared" si="27"/>
        <v>1</v>
      </c>
      <c r="AB97" s="523">
        <f t="shared" si="27"/>
        <v>1.2</v>
      </c>
      <c r="AC97" s="570"/>
      <c r="AD97" s="1" t="b">
        <f t="shared" si="5"/>
        <v>1</v>
      </c>
      <c r="AE97" s="1" t="b">
        <f t="shared" si="6"/>
        <v>1</v>
      </c>
    </row>
    <row r="98" spans="1:31" ht="28.5">
      <c r="A98" s="559" t="s">
        <v>181</v>
      </c>
      <c r="B98" s="590" t="s">
        <v>226</v>
      </c>
      <c r="C98" s="718">
        <v>3</v>
      </c>
      <c r="D98" s="719">
        <v>1.8</v>
      </c>
      <c r="E98" s="718">
        <v>3</v>
      </c>
      <c r="F98" s="719">
        <v>1.8</v>
      </c>
      <c r="G98" s="575">
        <f t="shared" si="23"/>
        <v>1</v>
      </c>
      <c r="H98" s="728">
        <f t="shared" si="24"/>
        <v>1</v>
      </c>
      <c r="I98" s="705">
        <f t="shared" si="7"/>
        <v>0</v>
      </c>
      <c r="J98" s="706">
        <f t="shared" si="8"/>
        <v>0</v>
      </c>
      <c r="K98" s="718"/>
      <c r="L98" s="719">
        <f>D98-F98</f>
        <v>0</v>
      </c>
      <c r="M98" s="720"/>
      <c r="N98" s="720"/>
      <c r="O98" s="568">
        <v>0.15</v>
      </c>
      <c r="P98" s="570">
        <v>1</v>
      </c>
      <c r="Q98" s="624">
        <f>P98*O98*12</f>
        <v>1.7999999999999998</v>
      </c>
      <c r="R98" s="583">
        <f t="shared" si="18"/>
        <v>1</v>
      </c>
      <c r="S98" s="523">
        <f t="shared" si="12"/>
        <v>1.7999999999999998</v>
      </c>
      <c r="T98" s="569"/>
      <c r="U98" s="570"/>
      <c r="V98" s="624"/>
      <c r="W98" s="583"/>
      <c r="X98" s="569">
        <v>0.15</v>
      </c>
      <c r="Y98" s="570">
        <v>1</v>
      </c>
      <c r="Z98" s="624">
        <f>Y98*X98*12</f>
        <v>1.7999999999999998</v>
      </c>
      <c r="AA98" s="583">
        <f t="shared" ref="AA98:AA104" si="28">Y98</f>
        <v>1</v>
      </c>
      <c r="AB98" s="523">
        <f t="shared" ref="AB98:AB105" si="29">Z98+U98</f>
        <v>1.7999999999999998</v>
      </c>
      <c r="AC98" s="570"/>
      <c r="AD98" s="1181" t="b">
        <f>+X98*Y98*12=Z98</f>
        <v>1</v>
      </c>
      <c r="AE98" s="1" t="b">
        <f t="shared" si="6"/>
        <v>1</v>
      </c>
    </row>
    <row r="99" spans="1:31" ht="15.75">
      <c r="A99" s="559">
        <v>3.08</v>
      </c>
      <c r="B99" s="590" t="s">
        <v>264</v>
      </c>
      <c r="C99" s="705"/>
      <c r="D99" s="706"/>
      <c r="E99" s="705"/>
      <c r="F99" s="706"/>
      <c r="G99" s="575"/>
      <c r="H99" s="728"/>
      <c r="I99" s="705"/>
      <c r="J99" s="706"/>
      <c r="K99" s="705"/>
      <c r="L99" s="706"/>
      <c r="M99" s="708"/>
      <c r="N99" s="708"/>
      <c r="O99" s="568">
        <v>0.01</v>
      </c>
      <c r="P99" s="570">
        <v>55</v>
      </c>
      <c r="Q99" s="624">
        <f>P99*O99</f>
        <v>0.55000000000000004</v>
      </c>
      <c r="R99" s="583">
        <f t="shared" ref="R99:R100" si="30">P99</f>
        <v>55</v>
      </c>
      <c r="S99" s="523">
        <f t="shared" ref="S99:S100" si="31">Q99+L99</f>
        <v>0.55000000000000004</v>
      </c>
      <c r="T99" s="569"/>
      <c r="U99" s="570"/>
      <c r="V99" s="624"/>
      <c r="W99" s="583"/>
      <c r="X99" s="568">
        <v>0.01</v>
      </c>
      <c r="Y99" s="570">
        <v>55</v>
      </c>
      <c r="Z99" s="624">
        <f>Y99*X99</f>
        <v>0.55000000000000004</v>
      </c>
      <c r="AA99" s="583">
        <f t="shared" si="28"/>
        <v>55</v>
      </c>
      <c r="AB99" s="523">
        <f t="shared" si="29"/>
        <v>0.55000000000000004</v>
      </c>
      <c r="AC99" s="570"/>
      <c r="AD99" s="1181" t="b">
        <f>+X99*Y99=Z99</f>
        <v>1</v>
      </c>
      <c r="AE99" s="1" t="b">
        <f t="shared" si="6"/>
        <v>1</v>
      </c>
    </row>
    <row r="100" spans="1:31" ht="28.5">
      <c r="A100" s="559">
        <f t="shared" ref="A100:A107" si="32">+A99+0.01</f>
        <v>3.09</v>
      </c>
      <c r="B100" s="590" t="s">
        <v>265</v>
      </c>
      <c r="C100" s="718"/>
      <c r="D100" s="719"/>
      <c r="E100" s="718"/>
      <c r="F100" s="719"/>
      <c r="G100" s="575"/>
      <c r="H100" s="728"/>
      <c r="I100" s="705"/>
      <c r="J100" s="706"/>
      <c r="K100" s="718"/>
      <c r="L100" s="719"/>
      <c r="M100" s="720"/>
      <c r="N100" s="720"/>
      <c r="O100" s="568">
        <f>State!O100</f>
        <v>0.01</v>
      </c>
      <c r="P100" s="570">
        <v>55</v>
      </c>
      <c r="Q100" s="689">
        <f>O100*P100</f>
        <v>0.55000000000000004</v>
      </c>
      <c r="R100" s="583">
        <f t="shared" si="30"/>
        <v>55</v>
      </c>
      <c r="S100" s="523">
        <f t="shared" si="31"/>
        <v>0.55000000000000004</v>
      </c>
      <c r="T100" s="628"/>
      <c r="U100" s="570"/>
      <c r="V100" s="689"/>
      <c r="W100" s="583"/>
      <c r="X100" s="569">
        <f>O100</f>
        <v>0.01</v>
      </c>
      <c r="Y100" s="570">
        <v>55</v>
      </c>
      <c r="Z100" s="689">
        <f>X100*Y100</f>
        <v>0.55000000000000004</v>
      </c>
      <c r="AA100" s="583">
        <f t="shared" si="28"/>
        <v>55</v>
      </c>
      <c r="AB100" s="523">
        <f t="shared" si="29"/>
        <v>0.55000000000000004</v>
      </c>
      <c r="AC100" s="570"/>
      <c r="AD100" s="1" t="b">
        <f t="shared" si="5"/>
        <v>1</v>
      </c>
      <c r="AE100" s="1" t="b">
        <f t="shared" si="6"/>
        <v>1</v>
      </c>
    </row>
    <row r="101" spans="1:31" ht="28.5">
      <c r="A101" s="559">
        <f t="shared" si="32"/>
        <v>3.0999999999999996</v>
      </c>
      <c r="B101" s="590" t="s">
        <v>266</v>
      </c>
      <c r="C101" s="718">
        <v>55</v>
      </c>
      <c r="D101" s="719">
        <v>0.6875</v>
      </c>
      <c r="E101" s="718">
        <v>55</v>
      </c>
      <c r="F101" s="719">
        <v>0.6875</v>
      </c>
      <c r="G101" s="575">
        <f t="shared" si="23"/>
        <v>1</v>
      </c>
      <c r="H101" s="728">
        <f t="shared" si="24"/>
        <v>1</v>
      </c>
      <c r="I101" s="705">
        <f t="shared" si="7"/>
        <v>0</v>
      </c>
      <c r="J101" s="706">
        <f t="shared" si="8"/>
        <v>0</v>
      </c>
      <c r="K101" s="718"/>
      <c r="L101" s="719">
        <f t="shared" ref="L101:L104" si="33">D101-F101</f>
        <v>0</v>
      </c>
      <c r="M101" s="720"/>
      <c r="N101" s="720"/>
      <c r="O101" s="568">
        <f>State!O101</f>
        <v>1.2500000000000001E-2</v>
      </c>
      <c r="P101" s="570">
        <v>55</v>
      </c>
      <c r="Q101" s="624">
        <f>P101*O101</f>
        <v>0.6875</v>
      </c>
      <c r="R101" s="583">
        <f t="shared" si="18"/>
        <v>55</v>
      </c>
      <c r="S101" s="523">
        <f t="shared" si="12"/>
        <v>0.6875</v>
      </c>
      <c r="T101" s="628"/>
      <c r="U101" s="570"/>
      <c r="V101" s="624"/>
      <c r="W101" s="583"/>
      <c r="X101" s="569">
        <f>O101</f>
        <v>1.2500000000000001E-2</v>
      </c>
      <c r="Y101" s="570">
        <v>55</v>
      </c>
      <c r="Z101" s="624">
        <f>Y101*X101</f>
        <v>0.6875</v>
      </c>
      <c r="AA101" s="583">
        <f t="shared" si="28"/>
        <v>55</v>
      </c>
      <c r="AB101" s="523">
        <f t="shared" si="29"/>
        <v>0.6875</v>
      </c>
      <c r="AC101" s="570"/>
      <c r="AD101" s="1" t="b">
        <f t="shared" si="5"/>
        <v>1</v>
      </c>
      <c r="AE101" s="1" t="b">
        <f t="shared" si="6"/>
        <v>1</v>
      </c>
    </row>
    <row r="102" spans="1:31" ht="15.75">
      <c r="A102" s="559">
        <f t="shared" si="32"/>
        <v>3.1099999999999994</v>
      </c>
      <c r="B102" s="590" t="s">
        <v>349</v>
      </c>
      <c r="C102" s="718">
        <v>55</v>
      </c>
      <c r="D102" s="719">
        <v>0.41249999999999998</v>
      </c>
      <c r="E102" s="718">
        <v>55</v>
      </c>
      <c r="F102" s="719">
        <v>0.41249999999999998</v>
      </c>
      <c r="G102" s="575">
        <f t="shared" si="23"/>
        <v>1</v>
      </c>
      <c r="H102" s="728">
        <f t="shared" si="24"/>
        <v>1</v>
      </c>
      <c r="I102" s="705">
        <f t="shared" si="7"/>
        <v>0</v>
      </c>
      <c r="J102" s="706">
        <f t="shared" si="8"/>
        <v>0</v>
      </c>
      <c r="K102" s="718"/>
      <c r="L102" s="719">
        <f t="shared" si="33"/>
        <v>0</v>
      </c>
      <c r="M102" s="720"/>
      <c r="N102" s="720"/>
      <c r="O102" s="568">
        <f>State!O102</f>
        <v>7.4999999999999997E-3</v>
      </c>
      <c r="P102" s="570">
        <v>55</v>
      </c>
      <c r="Q102" s="571">
        <f>P102*O102</f>
        <v>0.41249999999999998</v>
      </c>
      <c r="R102" s="583">
        <f t="shared" si="18"/>
        <v>55</v>
      </c>
      <c r="S102" s="523">
        <f t="shared" si="12"/>
        <v>0.41249999999999998</v>
      </c>
      <c r="T102" s="628"/>
      <c r="U102" s="570"/>
      <c r="V102" s="571"/>
      <c r="W102" s="583"/>
      <c r="X102" s="569">
        <f t="shared" ref="X102:X105" si="34">O102</f>
        <v>7.4999999999999997E-3</v>
      </c>
      <c r="Y102" s="570">
        <v>55</v>
      </c>
      <c r="Z102" s="571">
        <f>Y102*X102</f>
        <v>0.41249999999999998</v>
      </c>
      <c r="AA102" s="583">
        <f t="shared" si="28"/>
        <v>55</v>
      </c>
      <c r="AB102" s="523">
        <f t="shared" si="29"/>
        <v>0.41249999999999998</v>
      </c>
      <c r="AC102" s="570"/>
      <c r="AD102" s="1" t="b">
        <f t="shared" si="5"/>
        <v>1</v>
      </c>
      <c r="AE102" s="1" t="b">
        <f t="shared" si="6"/>
        <v>1</v>
      </c>
    </row>
    <row r="103" spans="1:31" ht="15.75">
      <c r="A103" s="559">
        <f t="shared" si="32"/>
        <v>3.1199999999999992</v>
      </c>
      <c r="B103" s="590" t="s">
        <v>183</v>
      </c>
      <c r="C103" s="718">
        <v>55</v>
      </c>
      <c r="D103" s="719">
        <v>0.41249999999999998</v>
      </c>
      <c r="E103" s="718">
        <v>55</v>
      </c>
      <c r="F103" s="719">
        <v>0.41249999999999998</v>
      </c>
      <c r="G103" s="575">
        <f t="shared" si="23"/>
        <v>1</v>
      </c>
      <c r="H103" s="728">
        <f t="shared" si="24"/>
        <v>1</v>
      </c>
      <c r="I103" s="705">
        <f t="shared" si="7"/>
        <v>0</v>
      </c>
      <c r="J103" s="706">
        <f t="shared" si="8"/>
        <v>0</v>
      </c>
      <c r="K103" s="718"/>
      <c r="L103" s="719">
        <f t="shared" si="33"/>
        <v>0</v>
      </c>
      <c r="M103" s="720"/>
      <c r="N103" s="720"/>
      <c r="O103" s="568">
        <f>State!O103</f>
        <v>7.4999999999999997E-3</v>
      </c>
      <c r="P103" s="570">
        <v>55</v>
      </c>
      <c r="Q103" s="571">
        <f t="shared" ref="Q103:Q104" si="35">P103*O103</f>
        <v>0.41249999999999998</v>
      </c>
      <c r="R103" s="583">
        <f t="shared" si="18"/>
        <v>55</v>
      </c>
      <c r="S103" s="523">
        <f t="shared" si="12"/>
        <v>0.41249999999999998</v>
      </c>
      <c r="T103" s="628"/>
      <c r="U103" s="570"/>
      <c r="V103" s="571"/>
      <c r="W103" s="583"/>
      <c r="X103" s="569">
        <f t="shared" si="34"/>
        <v>7.4999999999999997E-3</v>
      </c>
      <c r="Y103" s="570">
        <v>55</v>
      </c>
      <c r="Z103" s="571">
        <f t="shared" ref="Z103:Z105" si="36">Y103*X103</f>
        <v>0.41249999999999998</v>
      </c>
      <c r="AA103" s="583">
        <f t="shared" si="28"/>
        <v>55</v>
      </c>
      <c r="AB103" s="523">
        <f t="shared" si="29"/>
        <v>0.41249999999999998</v>
      </c>
      <c r="AC103" s="570"/>
      <c r="AD103" s="1" t="b">
        <f t="shared" si="5"/>
        <v>1</v>
      </c>
      <c r="AE103" s="1" t="b">
        <f t="shared" si="6"/>
        <v>1</v>
      </c>
    </row>
    <row r="104" spans="1:31" ht="15.75">
      <c r="A104" s="559">
        <f t="shared" si="32"/>
        <v>3.129999999999999</v>
      </c>
      <c r="B104" s="590" t="s">
        <v>184</v>
      </c>
      <c r="C104" s="718">
        <v>55</v>
      </c>
      <c r="D104" s="719">
        <v>0.16500000000000001</v>
      </c>
      <c r="E104" s="718">
        <v>55</v>
      </c>
      <c r="F104" s="719">
        <v>0.16500000000000001</v>
      </c>
      <c r="G104" s="575">
        <f t="shared" si="23"/>
        <v>1</v>
      </c>
      <c r="H104" s="728">
        <f t="shared" si="24"/>
        <v>1</v>
      </c>
      <c r="I104" s="705">
        <f t="shared" si="7"/>
        <v>0</v>
      </c>
      <c r="J104" s="706">
        <f t="shared" si="8"/>
        <v>0</v>
      </c>
      <c r="K104" s="718"/>
      <c r="L104" s="719">
        <f t="shared" si="33"/>
        <v>0</v>
      </c>
      <c r="M104" s="720"/>
      <c r="N104" s="720"/>
      <c r="O104" s="568">
        <f>State!O104</f>
        <v>3.0000000000000001E-3</v>
      </c>
      <c r="P104" s="570">
        <v>55</v>
      </c>
      <c r="Q104" s="571">
        <f t="shared" si="35"/>
        <v>0.16500000000000001</v>
      </c>
      <c r="R104" s="583">
        <f t="shared" si="18"/>
        <v>55</v>
      </c>
      <c r="S104" s="523">
        <f t="shared" si="12"/>
        <v>0.16500000000000001</v>
      </c>
      <c r="T104" s="569"/>
      <c r="U104" s="570"/>
      <c r="V104" s="571"/>
      <c r="W104" s="583"/>
      <c r="X104" s="569">
        <f t="shared" si="34"/>
        <v>3.0000000000000001E-3</v>
      </c>
      <c r="Y104" s="570">
        <v>55</v>
      </c>
      <c r="Z104" s="571">
        <f t="shared" si="36"/>
        <v>0.16500000000000001</v>
      </c>
      <c r="AA104" s="583">
        <f t="shared" si="28"/>
        <v>55</v>
      </c>
      <c r="AB104" s="523">
        <f t="shared" si="29"/>
        <v>0.16500000000000001</v>
      </c>
      <c r="AC104" s="570"/>
      <c r="AD104" s="1" t="b">
        <f t="shared" si="5"/>
        <v>1</v>
      </c>
      <c r="AE104" s="1" t="b">
        <f t="shared" si="6"/>
        <v>1</v>
      </c>
    </row>
    <row r="105" spans="1:31" ht="15.75">
      <c r="A105" s="559">
        <f t="shared" si="32"/>
        <v>3.1399999999999988</v>
      </c>
      <c r="B105" s="590" t="s">
        <v>185</v>
      </c>
      <c r="C105" s="705"/>
      <c r="D105" s="706"/>
      <c r="E105" s="705"/>
      <c r="F105" s="706"/>
      <c r="G105" s="575"/>
      <c r="H105" s="728"/>
      <c r="I105" s="705"/>
      <c r="J105" s="706"/>
      <c r="K105" s="705"/>
      <c r="L105" s="706"/>
      <c r="M105" s="708"/>
      <c r="N105" s="708"/>
      <c r="O105" s="568">
        <f>State!O105</f>
        <v>3.0000000000000001E-3</v>
      </c>
      <c r="P105" s="570">
        <v>55</v>
      </c>
      <c r="Q105" s="571">
        <f t="shared" ref="Q105" si="37">P105*O105</f>
        <v>0.16500000000000001</v>
      </c>
      <c r="R105" s="583">
        <v>55</v>
      </c>
      <c r="S105" s="523">
        <f t="shared" si="12"/>
        <v>0.16500000000000001</v>
      </c>
      <c r="T105" s="569"/>
      <c r="U105" s="570"/>
      <c r="V105" s="571"/>
      <c r="W105" s="583"/>
      <c r="X105" s="569">
        <f t="shared" si="34"/>
        <v>3.0000000000000001E-3</v>
      </c>
      <c r="Y105" s="570">
        <v>55</v>
      </c>
      <c r="Z105" s="571">
        <f t="shared" si="36"/>
        <v>0.16500000000000001</v>
      </c>
      <c r="AA105" s="583">
        <v>55</v>
      </c>
      <c r="AB105" s="523">
        <f t="shared" si="29"/>
        <v>0.16500000000000001</v>
      </c>
      <c r="AC105" s="570"/>
      <c r="AD105" s="1" t="b">
        <f t="shared" si="5"/>
        <v>1</v>
      </c>
      <c r="AE105" s="1" t="b">
        <f t="shared" si="6"/>
        <v>1</v>
      </c>
    </row>
    <row r="106" spans="1:31" ht="15.75">
      <c r="A106" s="559">
        <f t="shared" si="32"/>
        <v>3.1499999999999986</v>
      </c>
      <c r="B106" s="590" t="s">
        <v>186</v>
      </c>
      <c r="C106" s="705"/>
      <c r="D106" s="706"/>
      <c r="E106" s="705"/>
      <c r="F106" s="706"/>
      <c r="G106" s="575"/>
      <c r="H106" s="728"/>
      <c r="I106" s="705"/>
      <c r="J106" s="706"/>
      <c r="K106" s="705"/>
      <c r="L106" s="706"/>
      <c r="M106" s="708"/>
      <c r="N106" s="708"/>
      <c r="O106" s="568"/>
      <c r="P106" s="570"/>
      <c r="Q106" s="571"/>
      <c r="R106" s="583"/>
      <c r="S106" s="523"/>
      <c r="T106" s="569"/>
      <c r="U106" s="570"/>
      <c r="V106" s="571"/>
      <c r="W106" s="583"/>
      <c r="X106" s="569"/>
      <c r="Y106" s="570"/>
      <c r="Z106" s="571"/>
      <c r="AA106" s="583"/>
      <c r="AB106" s="523"/>
      <c r="AC106" s="570"/>
      <c r="AD106" s="1" t="b">
        <f t="shared" si="5"/>
        <v>1</v>
      </c>
      <c r="AE106" s="1" t="b">
        <f t="shared" si="6"/>
        <v>1</v>
      </c>
    </row>
    <row r="107" spans="1:31" ht="15.75">
      <c r="A107" s="559">
        <f t="shared" si="32"/>
        <v>3.1599999999999984</v>
      </c>
      <c r="B107" s="590" t="s">
        <v>187</v>
      </c>
      <c r="C107" s="705"/>
      <c r="D107" s="706"/>
      <c r="E107" s="705"/>
      <c r="F107" s="706"/>
      <c r="G107" s="575"/>
      <c r="H107" s="728"/>
      <c r="I107" s="705"/>
      <c r="J107" s="706"/>
      <c r="K107" s="705"/>
      <c r="L107" s="706"/>
      <c r="M107" s="708"/>
      <c r="N107" s="708"/>
      <c r="O107" s="568">
        <v>5.0000000000000001E-3</v>
      </c>
      <c r="P107" s="570">
        <v>55</v>
      </c>
      <c r="Q107" s="571">
        <f>P107*O107</f>
        <v>0.27500000000000002</v>
      </c>
      <c r="R107" s="583">
        <f>P107</f>
        <v>55</v>
      </c>
      <c r="S107" s="523">
        <f>Q107</f>
        <v>0.27500000000000002</v>
      </c>
      <c r="T107" s="569"/>
      <c r="U107" s="570"/>
      <c r="V107" s="571"/>
      <c r="W107" s="583"/>
      <c r="X107" s="569">
        <f t="shared" ref="X107:X108" si="38">O107</f>
        <v>5.0000000000000001E-3</v>
      </c>
      <c r="Y107" s="570">
        <v>55</v>
      </c>
      <c r="Z107" s="571">
        <f>Y107*X107</f>
        <v>0.27500000000000002</v>
      </c>
      <c r="AA107" s="583">
        <f t="shared" ref="AA107" si="39">Y107</f>
        <v>55</v>
      </c>
      <c r="AB107" s="523">
        <f t="shared" ref="AB107" si="40">Z107+U107</f>
        <v>0.27500000000000002</v>
      </c>
      <c r="AC107" s="570"/>
      <c r="AD107" s="1" t="b">
        <f t="shared" si="5"/>
        <v>1</v>
      </c>
      <c r="AE107" s="1" t="b">
        <f t="shared" si="6"/>
        <v>1</v>
      </c>
    </row>
    <row r="108" spans="1:31" ht="28.5">
      <c r="A108" s="559">
        <v>3.17</v>
      </c>
      <c r="B108" s="590" t="s">
        <v>188</v>
      </c>
      <c r="C108" s="718"/>
      <c r="D108" s="719">
        <v>0</v>
      </c>
      <c r="E108" s="718"/>
      <c r="F108" s="719">
        <v>0</v>
      </c>
      <c r="G108" s="575"/>
      <c r="H108" s="728"/>
      <c r="I108" s="718"/>
      <c r="J108" s="719"/>
      <c r="K108" s="718"/>
      <c r="L108" s="719">
        <f>D108-F108</f>
        <v>0</v>
      </c>
      <c r="M108" s="720"/>
      <c r="N108" s="720"/>
      <c r="O108" s="568">
        <f>State!O108</f>
        <v>2E-3</v>
      </c>
      <c r="P108" s="570">
        <v>55</v>
      </c>
      <c r="Q108" s="571">
        <f t="shared" ref="Q108" si="41">P108*O108</f>
        <v>0.11</v>
      </c>
      <c r="R108" s="583">
        <f t="shared" si="18"/>
        <v>55</v>
      </c>
      <c r="S108" s="523">
        <f t="shared" si="12"/>
        <v>0.11</v>
      </c>
      <c r="T108" s="569"/>
      <c r="U108" s="570"/>
      <c r="V108" s="571"/>
      <c r="W108" s="583"/>
      <c r="X108" s="569">
        <f t="shared" si="38"/>
        <v>2E-3</v>
      </c>
      <c r="Y108" s="570">
        <v>55</v>
      </c>
      <c r="Z108" s="571">
        <f t="shared" ref="Z108" si="42">Y108*X108</f>
        <v>0.11</v>
      </c>
      <c r="AA108" s="583">
        <f t="shared" ref="AA108" si="43">Y108</f>
        <v>55</v>
      </c>
      <c r="AB108" s="523">
        <f t="shared" ref="AB108:AB110" si="44">Z108+U108</f>
        <v>0.11</v>
      </c>
      <c r="AC108" s="570"/>
      <c r="AD108" s="1" t="b">
        <f t="shared" si="5"/>
        <v>1</v>
      </c>
      <c r="AE108" s="1" t="b">
        <f t="shared" si="6"/>
        <v>1</v>
      </c>
    </row>
    <row r="109" spans="1:31" ht="15.75">
      <c r="A109" s="928"/>
      <c r="B109" s="1009" t="s">
        <v>234</v>
      </c>
      <c r="C109" s="1012">
        <v>55</v>
      </c>
      <c r="D109" s="1013">
        <v>25.452500000000001</v>
      </c>
      <c r="E109" s="1012">
        <v>55</v>
      </c>
      <c r="F109" s="1013">
        <v>25.452500000000001</v>
      </c>
      <c r="G109" s="1008">
        <f t="shared" si="23"/>
        <v>1</v>
      </c>
      <c r="H109" s="1014">
        <f t="shared" si="24"/>
        <v>1</v>
      </c>
      <c r="I109" s="1009">
        <v>55</v>
      </c>
      <c r="J109" s="1013">
        <f>SUM(J88:J108)</f>
        <v>0</v>
      </c>
      <c r="K109" s="1015"/>
      <c r="L109" s="1013">
        <f t="shared" ref="L109:N109" si="45">SUM(L88:L108)</f>
        <v>0</v>
      </c>
      <c r="M109" s="1015">
        <f t="shared" si="45"/>
        <v>0</v>
      </c>
      <c r="N109" s="1015">
        <f t="shared" si="45"/>
        <v>0</v>
      </c>
      <c r="O109" s="934">
        <f>State!O109</f>
        <v>0</v>
      </c>
      <c r="P109" s="1012">
        <f>P88</f>
        <v>55</v>
      </c>
      <c r="Q109" s="1013">
        <f>SUM(Q88:Q108)</f>
        <v>23.4375</v>
      </c>
      <c r="R109" s="935">
        <f t="shared" si="12"/>
        <v>55</v>
      </c>
      <c r="S109" s="936">
        <f t="shared" si="12"/>
        <v>23.4375</v>
      </c>
      <c r="T109" s="937"/>
      <c r="U109" s="1012"/>
      <c r="V109" s="1013"/>
      <c r="W109" s="935"/>
      <c r="X109" s="937">
        <f>State!X109</f>
        <v>0</v>
      </c>
      <c r="Y109" s="1012">
        <f>Y88</f>
        <v>55</v>
      </c>
      <c r="Z109" s="1013">
        <f>SUM(Z88:Z108)</f>
        <v>23.4375</v>
      </c>
      <c r="AA109" s="935">
        <f t="shared" ref="AA109:AA110" si="46">Y109+T109</f>
        <v>55</v>
      </c>
      <c r="AB109" s="936">
        <f t="shared" si="44"/>
        <v>23.4375</v>
      </c>
      <c r="AC109" s="1009"/>
      <c r="AE109" s="1" t="b">
        <f t="shared" si="6"/>
        <v>1</v>
      </c>
    </row>
    <row r="110" spans="1:31" s="226" customFormat="1" ht="15.75">
      <c r="A110" s="1022"/>
      <c r="B110" s="1019" t="s">
        <v>236</v>
      </c>
      <c r="C110" s="1023">
        <v>55</v>
      </c>
      <c r="D110" s="1024">
        <v>25.452500000000001</v>
      </c>
      <c r="E110" s="1023">
        <v>55</v>
      </c>
      <c r="F110" s="1024">
        <v>25.452500000000001</v>
      </c>
      <c r="G110" s="1025">
        <f t="shared" si="23"/>
        <v>1</v>
      </c>
      <c r="H110" s="1026">
        <f t="shared" si="24"/>
        <v>1</v>
      </c>
      <c r="I110" s="1019">
        <v>55</v>
      </c>
      <c r="J110" s="1024">
        <f>J109+J86</f>
        <v>0</v>
      </c>
      <c r="K110" s="993"/>
      <c r="L110" s="994">
        <v>0</v>
      </c>
      <c r="M110" s="1027">
        <v>0</v>
      </c>
      <c r="N110" s="1027">
        <v>0</v>
      </c>
      <c r="O110" s="1028">
        <f>State!O110</f>
        <v>0</v>
      </c>
      <c r="P110" s="1029">
        <f>P109</f>
        <v>55</v>
      </c>
      <c r="Q110" s="1030">
        <f>Q109</f>
        <v>23.4375</v>
      </c>
      <c r="R110" s="1002">
        <f t="shared" si="12"/>
        <v>55</v>
      </c>
      <c r="S110" s="1003">
        <f t="shared" si="12"/>
        <v>23.4375</v>
      </c>
      <c r="T110" s="1031"/>
      <c r="U110" s="1029"/>
      <c r="V110" s="1030"/>
      <c r="W110" s="1002"/>
      <c r="X110" s="1031">
        <f>State!X110</f>
        <v>0</v>
      </c>
      <c r="Y110" s="1029">
        <f>Y109</f>
        <v>55</v>
      </c>
      <c r="Z110" s="1030">
        <f>Z109</f>
        <v>23.4375</v>
      </c>
      <c r="AA110" s="1002">
        <f t="shared" si="46"/>
        <v>55</v>
      </c>
      <c r="AB110" s="1003">
        <f t="shared" si="44"/>
        <v>23.4375</v>
      </c>
      <c r="AC110" s="1032"/>
      <c r="AD110" s="1"/>
      <c r="AE110" s="1" t="b">
        <f t="shared" si="6"/>
        <v>1</v>
      </c>
    </row>
    <row r="111" spans="1:31" ht="15.75">
      <c r="A111" s="554" t="s">
        <v>268</v>
      </c>
      <c r="B111" s="596" t="s">
        <v>261</v>
      </c>
      <c r="C111" s="709"/>
      <c r="D111" s="710"/>
      <c r="E111" s="709"/>
      <c r="F111" s="710"/>
      <c r="G111" s="711"/>
      <c r="H111" s="711"/>
      <c r="I111" s="705">
        <f t="shared" si="7"/>
        <v>0</v>
      </c>
      <c r="J111" s="706">
        <f t="shared" si="8"/>
        <v>0</v>
      </c>
      <c r="K111" s="709"/>
      <c r="L111" s="710"/>
      <c r="M111" s="712"/>
      <c r="N111" s="712"/>
      <c r="O111" s="568"/>
      <c r="P111" s="596"/>
      <c r="Q111" s="597"/>
      <c r="R111" s="583"/>
      <c r="S111" s="523"/>
      <c r="T111" s="569"/>
      <c r="U111" s="596"/>
      <c r="V111" s="597"/>
      <c r="W111" s="583"/>
      <c r="X111" s="569"/>
      <c r="Y111" s="596"/>
      <c r="Z111" s="597"/>
      <c r="AA111" s="583"/>
      <c r="AB111" s="523"/>
      <c r="AC111" s="596"/>
      <c r="AD111" s="1" t="b">
        <f t="shared" si="5"/>
        <v>1</v>
      </c>
      <c r="AE111" s="1" t="b">
        <f t="shared" si="6"/>
        <v>1</v>
      </c>
    </row>
    <row r="112" spans="1:31" ht="15.75">
      <c r="A112" s="559"/>
      <c r="B112" s="599" t="s">
        <v>14</v>
      </c>
      <c r="C112" s="701"/>
      <c r="D112" s="702"/>
      <c r="E112" s="701"/>
      <c r="F112" s="702"/>
      <c r="G112" s="703"/>
      <c r="H112" s="703"/>
      <c r="I112" s="705">
        <f t="shared" si="7"/>
        <v>0</v>
      </c>
      <c r="J112" s="706">
        <f t="shared" si="8"/>
        <v>0</v>
      </c>
      <c r="K112" s="701"/>
      <c r="L112" s="702"/>
      <c r="M112" s="704"/>
      <c r="N112" s="704"/>
      <c r="O112" s="568"/>
      <c r="P112" s="607"/>
      <c r="Q112" s="600"/>
      <c r="R112" s="583"/>
      <c r="S112" s="523"/>
      <c r="T112" s="569"/>
      <c r="U112" s="607"/>
      <c r="V112" s="600"/>
      <c r="W112" s="583"/>
      <c r="X112" s="569"/>
      <c r="Y112" s="607"/>
      <c r="Z112" s="600"/>
      <c r="AA112" s="583"/>
      <c r="AB112" s="523"/>
      <c r="AC112" s="599"/>
      <c r="AD112" s="1" t="b">
        <f t="shared" si="5"/>
        <v>1</v>
      </c>
      <c r="AE112" s="1" t="b">
        <f t="shared" si="6"/>
        <v>1</v>
      </c>
    </row>
    <row r="113" spans="1:31" ht="15.75">
      <c r="A113" s="559">
        <v>3.18</v>
      </c>
      <c r="B113" s="602" t="s">
        <v>164</v>
      </c>
      <c r="C113" s="718"/>
      <c r="D113" s="719"/>
      <c r="E113" s="718"/>
      <c r="F113" s="719"/>
      <c r="G113" s="718"/>
      <c r="H113" s="718"/>
      <c r="I113" s="705"/>
      <c r="J113" s="706"/>
      <c r="K113" s="718"/>
      <c r="L113" s="719"/>
      <c r="M113" s="720"/>
      <c r="N113" s="720"/>
      <c r="O113" s="568"/>
      <c r="P113" s="602"/>
      <c r="Q113" s="603"/>
      <c r="R113" s="583"/>
      <c r="S113" s="523"/>
      <c r="T113" s="569"/>
      <c r="U113" s="602"/>
      <c r="V113" s="603"/>
      <c r="W113" s="583"/>
      <c r="X113" s="569"/>
      <c r="Y113" s="602"/>
      <c r="Z113" s="603"/>
      <c r="AA113" s="583"/>
      <c r="AB113" s="523"/>
      <c r="AC113" s="602"/>
      <c r="AD113" s="1" t="b">
        <f t="shared" si="5"/>
        <v>1</v>
      </c>
      <c r="AE113" s="1" t="b">
        <f t="shared" si="6"/>
        <v>1</v>
      </c>
    </row>
    <row r="114" spans="1:31" ht="15.75">
      <c r="A114" s="559">
        <f t="shared" ref="A114:A116" si="47">+A113+0.01</f>
        <v>3.19</v>
      </c>
      <c r="B114" s="602" t="s">
        <v>165</v>
      </c>
      <c r="C114" s="718"/>
      <c r="D114" s="719"/>
      <c r="E114" s="718"/>
      <c r="F114" s="719"/>
      <c r="G114" s="718"/>
      <c r="H114" s="718"/>
      <c r="I114" s="705"/>
      <c r="J114" s="706"/>
      <c r="K114" s="718"/>
      <c r="L114" s="719"/>
      <c r="M114" s="720"/>
      <c r="N114" s="720"/>
      <c r="O114" s="568"/>
      <c r="P114" s="602"/>
      <c r="Q114" s="603"/>
      <c r="R114" s="583"/>
      <c r="S114" s="523"/>
      <c r="T114" s="569"/>
      <c r="U114" s="602"/>
      <c r="V114" s="603"/>
      <c r="W114" s="583"/>
      <c r="X114" s="569"/>
      <c r="Y114" s="602"/>
      <c r="Z114" s="603"/>
      <c r="AA114" s="583"/>
      <c r="AB114" s="523"/>
      <c r="AC114" s="602"/>
      <c r="AD114" s="1" t="b">
        <f t="shared" si="5"/>
        <v>1</v>
      </c>
      <c r="AE114" s="1" t="b">
        <f t="shared" si="6"/>
        <v>1</v>
      </c>
    </row>
    <row r="115" spans="1:31" ht="15.75">
      <c r="A115" s="559">
        <f t="shared" si="47"/>
        <v>3.1999999999999997</v>
      </c>
      <c r="B115" s="602" t="s">
        <v>166</v>
      </c>
      <c r="C115" s="718"/>
      <c r="D115" s="719"/>
      <c r="E115" s="718"/>
      <c r="F115" s="719"/>
      <c r="G115" s="718"/>
      <c r="H115" s="718"/>
      <c r="I115" s="705"/>
      <c r="J115" s="706"/>
      <c r="K115" s="718"/>
      <c r="L115" s="719"/>
      <c r="M115" s="720"/>
      <c r="N115" s="720"/>
      <c r="O115" s="568"/>
      <c r="P115" s="602"/>
      <c r="Q115" s="603"/>
      <c r="R115" s="583"/>
      <c r="S115" s="523"/>
      <c r="T115" s="569"/>
      <c r="U115" s="602"/>
      <c r="V115" s="603"/>
      <c r="W115" s="583"/>
      <c r="X115" s="569"/>
      <c r="Y115" s="602"/>
      <c r="Z115" s="603"/>
      <c r="AA115" s="583"/>
      <c r="AB115" s="523"/>
      <c r="AC115" s="602"/>
      <c r="AD115" s="1" t="b">
        <f t="shared" si="5"/>
        <v>1</v>
      </c>
      <c r="AE115" s="1" t="b">
        <f t="shared" si="6"/>
        <v>1</v>
      </c>
    </row>
    <row r="116" spans="1:31" ht="15.75">
      <c r="A116" s="559">
        <f t="shared" si="47"/>
        <v>3.2099999999999995</v>
      </c>
      <c r="B116" s="602" t="s">
        <v>157</v>
      </c>
      <c r="C116" s="718"/>
      <c r="D116" s="719"/>
      <c r="E116" s="718"/>
      <c r="F116" s="719"/>
      <c r="G116" s="718"/>
      <c r="H116" s="718"/>
      <c r="I116" s="705"/>
      <c r="J116" s="706"/>
      <c r="K116" s="718"/>
      <c r="L116" s="719"/>
      <c r="M116" s="720"/>
      <c r="N116" s="720"/>
      <c r="O116" s="568"/>
      <c r="P116" s="602"/>
      <c r="Q116" s="603"/>
      <c r="R116" s="583"/>
      <c r="S116" s="523"/>
      <c r="T116" s="569"/>
      <c r="U116" s="602"/>
      <c r="V116" s="603"/>
      <c r="W116" s="583"/>
      <c r="X116" s="569"/>
      <c r="Y116" s="602"/>
      <c r="Z116" s="603"/>
      <c r="AA116" s="583"/>
      <c r="AB116" s="523"/>
      <c r="AC116" s="602"/>
      <c r="AD116" s="1" t="b">
        <f t="shared" si="5"/>
        <v>1</v>
      </c>
      <c r="AE116" s="1" t="b">
        <f t="shared" si="6"/>
        <v>1</v>
      </c>
    </row>
    <row r="117" spans="1:31" ht="15.75">
      <c r="A117" s="928"/>
      <c r="B117" s="954" t="s">
        <v>237</v>
      </c>
      <c r="C117" s="938"/>
      <c r="D117" s="939"/>
      <c r="E117" s="938"/>
      <c r="F117" s="939"/>
      <c r="G117" s="940"/>
      <c r="H117" s="940"/>
      <c r="I117" s="941"/>
      <c r="J117" s="942"/>
      <c r="K117" s="938"/>
      <c r="L117" s="939"/>
      <c r="M117" s="943"/>
      <c r="N117" s="943"/>
      <c r="O117" s="934"/>
      <c r="P117" s="957"/>
      <c r="Q117" s="955"/>
      <c r="R117" s="935"/>
      <c r="S117" s="936"/>
      <c r="T117" s="937"/>
      <c r="U117" s="957"/>
      <c r="V117" s="955"/>
      <c r="W117" s="935"/>
      <c r="X117" s="937"/>
      <c r="Y117" s="957"/>
      <c r="Z117" s="955"/>
      <c r="AA117" s="935"/>
      <c r="AB117" s="936"/>
      <c r="AC117" s="954"/>
      <c r="AD117" s="1" t="b">
        <f t="shared" si="5"/>
        <v>1</v>
      </c>
      <c r="AE117" s="1" t="b">
        <f t="shared" si="6"/>
        <v>1</v>
      </c>
    </row>
    <row r="118" spans="1:31" ht="15.75">
      <c r="A118" s="559"/>
      <c r="B118" s="607" t="s">
        <v>233</v>
      </c>
      <c r="C118" s="709"/>
      <c r="D118" s="710"/>
      <c r="E118" s="709"/>
      <c r="F118" s="710"/>
      <c r="G118" s="711"/>
      <c r="H118" s="711"/>
      <c r="I118" s="705"/>
      <c r="J118" s="706"/>
      <c r="K118" s="709"/>
      <c r="L118" s="710"/>
      <c r="M118" s="712"/>
      <c r="N118" s="712"/>
      <c r="O118" s="568"/>
      <c r="P118" s="607"/>
      <c r="Q118" s="608"/>
      <c r="R118" s="583"/>
      <c r="S118" s="523"/>
      <c r="T118" s="569"/>
      <c r="U118" s="607"/>
      <c r="V118" s="608"/>
      <c r="W118" s="583"/>
      <c r="X118" s="569"/>
      <c r="Y118" s="607"/>
      <c r="Z118" s="608"/>
      <c r="AA118" s="583"/>
      <c r="AB118" s="523"/>
      <c r="AC118" s="607"/>
      <c r="AD118" s="1" t="b">
        <f t="shared" si="5"/>
        <v>1</v>
      </c>
      <c r="AE118" s="1" t="b">
        <f t="shared" si="6"/>
        <v>1</v>
      </c>
    </row>
    <row r="119" spans="1:31" ht="15.75">
      <c r="A119" s="559">
        <v>3.22</v>
      </c>
      <c r="B119" s="590" t="s">
        <v>169</v>
      </c>
      <c r="C119" s="718"/>
      <c r="D119" s="719"/>
      <c r="E119" s="718"/>
      <c r="F119" s="719"/>
      <c r="G119" s="718"/>
      <c r="H119" s="718"/>
      <c r="I119" s="705"/>
      <c r="J119" s="706"/>
      <c r="K119" s="718"/>
      <c r="L119" s="719"/>
      <c r="M119" s="720"/>
      <c r="N119" s="720"/>
      <c r="O119" s="568"/>
      <c r="P119" s="615"/>
      <c r="Q119" s="617"/>
      <c r="R119" s="583"/>
      <c r="S119" s="523"/>
      <c r="T119" s="569"/>
      <c r="U119" s="615"/>
      <c r="V119" s="617"/>
      <c r="W119" s="583"/>
      <c r="X119" s="569"/>
      <c r="Y119" s="615"/>
      <c r="Z119" s="617"/>
      <c r="AA119" s="583"/>
      <c r="AB119" s="523"/>
      <c r="AC119" s="615"/>
      <c r="AD119" s="1" t="b">
        <f t="shared" si="5"/>
        <v>1</v>
      </c>
      <c r="AE119" s="1" t="b">
        <f t="shared" si="6"/>
        <v>1</v>
      </c>
    </row>
    <row r="120" spans="1:31" ht="15.75">
      <c r="A120" s="559">
        <f t="shared" ref="A120:A121" si="48">+A119+0.01</f>
        <v>3.23</v>
      </c>
      <c r="B120" s="590" t="s">
        <v>170</v>
      </c>
      <c r="C120" s="718"/>
      <c r="D120" s="719"/>
      <c r="E120" s="718"/>
      <c r="F120" s="719"/>
      <c r="G120" s="718"/>
      <c r="H120" s="718"/>
      <c r="I120" s="705"/>
      <c r="J120" s="706"/>
      <c r="K120" s="718"/>
      <c r="L120" s="719"/>
      <c r="M120" s="720"/>
      <c r="N120" s="720"/>
      <c r="O120" s="552">
        <v>1.2</v>
      </c>
      <c r="P120" s="532"/>
      <c r="Q120" s="617"/>
      <c r="R120" s="583"/>
      <c r="S120" s="523"/>
      <c r="T120" s="569"/>
      <c r="U120" s="615"/>
      <c r="V120" s="617"/>
      <c r="W120" s="583"/>
      <c r="X120" s="569"/>
      <c r="Y120" s="615"/>
      <c r="Z120" s="617"/>
      <c r="AA120" s="583"/>
      <c r="AB120" s="523"/>
      <c r="AC120" s="615"/>
      <c r="AD120" s="1" t="b">
        <f t="shared" si="5"/>
        <v>1</v>
      </c>
      <c r="AE120" s="1" t="b">
        <f t="shared" si="6"/>
        <v>1</v>
      </c>
    </row>
    <row r="121" spans="1:31" ht="28.5">
      <c r="A121" s="559">
        <f t="shared" si="48"/>
        <v>3.2399999999999998</v>
      </c>
      <c r="B121" s="570" t="s">
        <v>263</v>
      </c>
      <c r="C121" s="718"/>
      <c r="D121" s="719"/>
      <c r="E121" s="718"/>
      <c r="F121" s="719"/>
      <c r="G121" s="718"/>
      <c r="H121" s="718"/>
      <c r="I121" s="705"/>
      <c r="J121" s="706"/>
      <c r="K121" s="718"/>
      <c r="L121" s="719"/>
      <c r="M121" s="720"/>
      <c r="N121" s="720"/>
      <c r="O121" s="568"/>
      <c r="P121" s="615"/>
      <c r="Q121" s="617"/>
      <c r="R121" s="583"/>
      <c r="S121" s="523"/>
      <c r="T121" s="569"/>
      <c r="U121" s="615"/>
      <c r="V121" s="617"/>
      <c r="W121" s="583"/>
      <c r="X121" s="569"/>
      <c r="Y121" s="615"/>
      <c r="Z121" s="617"/>
      <c r="AA121" s="583"/>
      <c r="AB121" s="523"/>
      <c r="AC121" s="615"/>
      <c r="AD121" s="1" t="b">
        <f t="shared" si="5"/>
        <v>1</v>
      </c>
      <c r="AE121" s="1" t="b">
        <f t="shared" si="6"/>
        <v>1</v>
      </c>
    </row>
    <row r="122" spans="1:31" ht="15.75">
      <c r="B122" s="590" t="s">
        <v>172</v>
      </c>
      <c r="C122" s="718"/>
      <c r="D122" s="719"/>
      <c r="E122" s="718"/>
      <c r="F122" s="719"/>
      <c r="G122" s="718"/>
      <c r="H122" s="718"/>
      <c r="I122" s="705"/>
      <c r="J122" s="706"/>
      <c r="K122" s="718"/>
      <c r="L122" s="719"/>
      <c r="M122" s="720"/>
      <c r="N122" s="720"/>
      <c r="O122" s="568"/>
      <c r="P122" s="615"/>
      <c r="Q122" s="617"/>
      <c r="R122" s="583"/>
      <c r="S122" s="523"/>
      <c r="T122" s="569"/>
      <c r="U122" s="615"/>
      <c r="V122" s="617"/>
      <c r="W122" s="583"/>
      <c r="X122" s="569"/>
      <c r="Y122" s="615"/>
      <c r="Z122" s="617"/>
      <c r="AA122" s="583"/>
      <c r="AB122" s="523"/>
      <c r="AC122" s="615"/>
      <c r="AD122" s="1" t="b">
        <f t="shared" si="5"/>
        <v>1</v>
      </c>
      <c r="AE122" s="1" t="b">
        <f t="shared" si="6"/>
        <v>1</v>
      </c>
    </row>
    <row r="123" spans="1:31" ht="15.75">
      <c r="A123" s="559" t="s">
        <v>19</v>
      </c>
      <c r="B123" s="610" t="s">
        <v>213</v>
      </c>
      <c r="C123" s="718"/>
      <c r="D123" s="719"/>
      <c r="E123" s="718"/>
      <c r="F123" s="719"/>
      <c r="G123" s="718"/>
      <c r="H123" s="718"/>
      <c r="I123" s="705"/>
      <c r="J123" s="706"/>
      <c r="K123" s="718"/>
      <c r="L123" s="719"/>
      <c r="M123" s="720"/>
      <c r="N123" s="720"/>
      <c r="O123" s="568"/>
      <c r="P123" s="620"/>
      <c r="Q123" s="621"/>
      <c r="R123" s="583"/>
      <c r="S123" s="523"/>
      <c r="T123" s="569"/>
      <c r="U123" s="620"/>
      <c r="V123" s="621"/>
      <c r="W123" s="583"/>
      <c r="X123" s="569"/>
      <c r="Y123" s="620"/>
      <c r="Z123" s="621"/>
      <c r="AA123" s="583"/>
      <c r="AB123" s="523"/>
      <c r="AC123" s="620"/>
      <c r="AD123" s="1" t="b">
        <f t="shared" si="5"/>
        <v>1</v>
      </c>
      <c r="AE123" s="1" t="b">
        <f t="shared" si="6"/>
        <v>1</v>
      </c>
    </row>
    <row r="124" spans="1:31" ht="28.5">
      <c r="A124" s="559" t="s">
        <v>20</v>
      </c>
      <c r="B124" s="610" t="s">
        <v>227</v>
      </c>
      <c r="C124" s="718"/>
      <c r="D124" s="719"/>
      <c r="E124" s="718"/>
      <c r="F124" s="719"/>
      <c r="G124" s="718"/>
      <c r="H124" s="718"/>
      <c r="I124" s="705"/>
      <c r="J124" s="706"/>
      <c r="K124" s="718"/>
      <c r="L124" s="719"/>
      <c r="M124" s="720"/>
      <c r="N124" s="720"/>
      <c r="O124" s="568"/>
      <c r="P124" s="570"/>
      <c r="Q124" s="571"/>
      <c r="R124" s="583"/>
      <c r="S124" s="523"/>
      <c r="T124" s="569"/>
      <c r="U124" s="570"/>
      <c r="V124" s="571"/>
      <c r="W124" s="583"/>
      <c r="X124" s="569"/>
      <c r="Y124" s="570"/>
      <c r="Z124" s="571"/>
      <c r="AA124" s="583"/>
      <c r="AB124" s="523"/>
      <c r="AC124" s="570"/>
      <c r="AD124" s="1" t="b">
        <f t="shared" si="5"/>
        <v>1</v>
      </c>
      <c r="AE124" s="1" t="b">
        <f t="shared" si="6"/>
        <v>1</v>
      </c>
    </row>
    <row r="125" spans="1:31" ht="28.5">
      <c r="A125" s="559" t="s">
        <v>21</v>
      </c>
      <c r="B125" s="610" t="s">
        <v>228</v>
      </c>
      <c r="C125" s="718"/>
      <c r="D125" s="719"/>
      <c r="E125" s="718"/>
      <c r="F125" s="719"/>
      <c r="G125" s="718"/>
      <c r="H125" s="718"/>
      <c r="I125" s="705"/>
      <c r="J125" s="706"/>
      <c r="K125" s="718"/>
      <c r="L125" s="719"/>
      <c r="M125" s="720"/>
      <c r="N125" s="720"/>
      <c r="O125" s="568"/>
      <c r="P125" s="570"/>
      <c r="Q125" s="571"/>
      <c r="R125" s="583"/>
      <c r="S125" s="523"/>
      <c r="T125" s="569"/>
      <c r="U125" s="570"/>
      <c r="V125" s="571"/>
      <c r="W125" s="583"/>
      <c r="X125" s="569"/>
      <c r="Y125" s="570"/>
      <c r="Z125" s="571"/>
      <c r="AA125" s="583"/>
      <c r="AB125" s="523"/>
      <c r="AC125" s="570"/>
      <c r="AD125" s="1" t="b">
        <f t="shared" si="5"/>
        <v>1</v>
      </c>
      <c r="AE125" s="1" t="b">
        <f t="shared" si="6"/>
        <v>1</v>
      </c>
    </row>
    <row r="126" spans="1:31" ht="42.75">
      <c r="A126" s="559" t="s">
        <v>175</v>
      </c>
      <c r="B126" s="610" t="s">
        <v>229</v>
      </c>
      <c r="C126" s="718"/>
      <c r="D126" s="719"/>
      <c r="E126" s="718"/>
      <c r="F126" s="719"/>
      <c r="G126" s="718"/>
      <c r="H126" s="718"/>
      <c r="I126" s="705"/>
      <c r="J126" s="706"/>
      <c r="K126" s="718"/>
      <c r="L126" s="719"/>
      <c r="M126" s="720"/>
      <c r="N126" s="720"/>
      <c r="O126" s="568"/>
      <c r="P126" s="570"/>
      <c r="Q126" s="571"/>
      <c r="R126" s="583"/>
      <c r="S126" s="523"/>
      <c r="T126" s="569"/>
      <c r="U126" s="570"/>
      <c r="V126" s="571"/>
      <c r="W126" s="583"/>
      <c r="X126" s="569"/>
      <c r="Y126" s="570"/>
      <c r="Z126" s="571"/>
      <c r="AA126" s="583"/>
      <c r="AB126" s="523"/>
      <c r="AC126" s="570"/>
      <c r="AD126" s="1" t="b">
        <f t="shared" si="5"/>
        <v>1</v>
      </c>
      <c r="AE126" s="1" t="b">
        <f t="shared" si="6"/>
        <v>1</v>
      </c>
    </row>
    <row r="127" spans="1:31" ht="15.75">
      <c r="A127" s="559" t="s">
        <v>177</v>
      </c>
      <c r="B127" s="610" t="s">
        <v>214</v>
      </c>
      <c r="C127" s="718"/>
      <c r="D127" s="719"/>
      <c r="E127" s="718"/>
      <c r="F127" s="719"/>
      <c r="G127" s="718"/>
      <c r="H127" s="718"/>
      <c r="I127" s="705"/>
      <c r="J127" s="706"/>
      <c r="K127" s="718"/>
      <c r="L127" s="719"/>
      <c r="M127" s="720"/>
      <c r="N127" s="720"/>
      <c r="O127" s="568"/>
      <c r="P127" s="570"/>
      <c r="Q127" s="571"/>
      <c r="R127" s="583"/>
      <c r="S127" s="523"/>
      <c r="T127" s="569"/>
      <c r="U127" s="570"/>
      <c r="V127" s="571"/>
      <c r="W127" s="583"/>
      <c r="X127" s="569"/>
      <c r="Y127" s="570"/>
      <c r="Z127" s="571"/>
      <c r="AA127" s="583"/>
      <c r="AB127" s="523"/>
      <c r="AC127" s="570"/>
      <c r="AD127" s="1" t="b">
        <f t="shared" si="5"/>
        <v>1</v>
      </c>
      <c r="AE127" s="1" t="b">
        <f t="shared" si="6"/>
        <v>1</v>
      </c>
    </row>
    <row r="128" spans="1:31" ht="15.75">
      <c r="A128" s="559" t="s">
        <v>179</v>
      </c>
      <c r="B128" s="610" t="s">
        <v>178</v>
      </c>
      <c r="C128" s="718"/>
      <c r="D128" s="719"/>
      <c r="E128" s="718"/>
      <c r="F128" s="719"/>
      <c r="G128" s="718"/>
      <c r="H128" s="718"/>
      <c r="I128" s="705"/>
      <c r="J128" s="706"/>
      <c r="K128" s="718"/>
      <c r="L128" s="719"/>
      <c r="M128" s="720"/>
      <c r="N128" s="720"/>
      <c r="O128" s="568"/>
      <c r="P128" s="570"/>
      <c r="Q128" s="571"/>
      <c r="R128" s="583"/>
      <c r="S128" s="523"/>
      <c r="T128" s="569"/>
      <c r="U128" s="570"/>
      <c r="V128" s="571"/>
      <c r="W128" s="583"/>
      <c r="X128" s="569"/>
      <c r="Y128" s="570"/>
      <c r="Z128" s="571"/>
      <c r="AA128" s="583"/>
      <c r="AB128" s="523"/>
      <c r="AC128" s="570"/>
      <c r="AD128" s="1" t="b">
        <f t="shared" si="5"/>
        <v>1</v>
      </c>
      <c r="AE128" s="1" t="b">
        <f t="shared" si="6"/>
        <v>1</v>
      </c>
    </row>
    <row r="129" spans="1:31" ht="28.5">
      <c r="A129" s="559">
        <v>3.25</v>
      </c>
      <c r="B129" s="610" t="s">
        <v>215</v>
      </c>
      <c r="C129" s="718"/>
      <c r="D129" s="719"/>
      <c r="E129" s="718"/>
      <c r="F129" s="719"/>
      <c r="G129" s="718"/>
      <c r="H129" s="718"/>
      <c r="I129" s="705"/>
      <c r="J129" s="706"/>
      <c r="K129" s="718"/>
      <c r="L129" s="719"/>
      <c r="M129" s="720"/>
      <c r="N129" s="720"/>
      <c r="O129" s="568"/>
      <c r="P129" s="570"/>
      <c r="Q129" s="571"/>
      <c r="R129" s="583"/>
      <c r="S129" s="523"/>
      <c r="T129" s="569"/>
      <c r="U129" s="570"/>
      <c r="V129" s="571"/>
      <c r="W129" s="583"/>
      <c r="X129" s="569"/>
      <c r="Y129" s="570"/>
      <c r="Z129" s="571"/>
      <c r="AA129" s="583"/>
      <c r="AB129" s="523"/>
      <c r="AC129" s="570"/>
      <c r="AD129" s="1" t="b">
        <f t="shared" si="5"/>
        <v>1</v>
      </c>
      <c r="AE129" s="1" t="b">
        <f t="shared" si="6"/>
        <v>1</v>
      </c>
    </row>
    <row r="130" spans="1:31" ht="28.5">
      <c r="A130" s="559">
        <f t="shared" ref="A130:A138" si="49">+A129+0.01</f>
        <v>3.26</v>
      </c>
      <c r="B130" s="610" t="s">
        <v>230</v>
      </c>
      <c r="C130" s="718"/>
      <c r="D130" s="719"/>
      <c r="E130" s="718"/>
      <c r="F130" s="719"/>
      <c r="G130" s="718"/>
      <c r="H130" s="718"/>
      <c r="I130" s="705"/>
      <c r="J130" s="706"/>
      <c r="K130" s="718"/>
      <c r="L130" s="719"/>
      <c r="M130" s="720"/>
      <c r="N130" s="720"/>
      <c r="O130" s="568"/>
      <c r="P130" s="570"/>
      <c r="Q130" s="571"/>
      <c r="R130" s="583"/>
      <c r="S130" s="523"/>
      <c r="T130" s="569"/>
      <c r="U130" s="570"/>
      <c r="V130" s="571"/>
      <c r="W130" s="583"/>
      <c r="X130" s="569"/>
      <c r="Y130" s="570"/>
      <c r="Z130" s="571"/>
      <c r="AA130" s="583"/>
      <c r="AB130" s="523"/>
      <c r="AC130" s="570"/>
      <c r="AD130" s="1" t="b">
        <f t="shared" si="5"/>
        <v>1</v>
      </c>
      <c r="AE130" s="1" t="b">
        <f t="shared" si="6"/>
        <v>1</v>
      </c>
    </row>
    <row r="131" spans="1:31" ht="15.75">
      <c r="A131" s="559">
        <f t="shared" si="49"/>
        <v>3.2699999999999996</v>
      </c>
      <c r="B131" s="587" t="s">
        <v>248</v>
      </c>
      <c r="C131" s="718"/>
      <c r="D131" s="719"/>
      <c r="E131" s="718"/>
      <c r="F131" s="719"/>
      <c r="G131" s="718"/>
      <c r="H131" s="718"/>
      <c r="I131" s="705"/>
      <c r="J131" s="706"/>
      <c r="K131" s="718"/>
      <c r="L131" s="719"/>
      <c r="M131" s="720"/>
      <c r="N131" s="720"/>
      <c r="O131" s="568"/>
      <c r="P131" s="570"/>
      <c r="Q131" s="571"/>
      <c r="R131" s="583"/>
      <c r="S131" s="523"/>
      <c r="T131" s="569"/>
      <c r="U131" s="570"/>
      <c r="V131" s="571"/>
      <c r="W131" s="583"/>
      <c r="X131" s="569"/>
      <c r="Y131" s="570"/>
      <c r="Z131" s="571"/>
      <c r="AA131" s="583"/>
      <c r="AB131" s="523"/>
      <c r="AC131" s="570"/>
      <c r="AD131" s="1" t="b">
        <f t="shared" si="5"/>
        <v>1</v>
      </c>
      <c r="AE131" s="1" t="b">
        <f t="shared" si="6"/>
        <v>1</v>
      </c>
    </row>
    <row r="132" spans="1:31" ht="28.5">
      <c r="A132" s="559">
        <f t="shared" si="49"/>
        <v>3.2799999999999994</v>
      </c>
      <c r="B132" s="587" t="s">
        <v>249</v>
      </c>
      <c r="C132" s="718"/>
      <c r="D132" s="719"/>
      <c r="E132" s="718"/>
      <c r="F132" s="719"/>
      <c r="G132" s="718"/>
      <c r="H132" s="718"/>
      <c r="I132" s="705"/>
      <c r="J132" s="706"/>
      <c r="K132" s="718"/>
      <c r="L132" s="719"/>
      <c r="M132" s="720"/>
      <c r="N132" s="720"/>
      <c r="O132" s="568"/>
      <c r="P132" s="570"/>
      <c r="Q132" s="571"/>
      <c r="R132" s="583"/>
      <c r="S132" s="523"/>
      <c r="T132" s="569"/>
      <c r="U132" s="570"/>
      <c r="V132" s="571"/>
      <c r="W132" s="583"/>
      <c r="X132" s="569"/>
      <c r="Y132" s="570"/>
      <c r="Z132" s="571"/>
      <c r="AA132" s="583"/>
      <c r="AB132" s="523"/>
      <c r="AC132" s="570"/>
      <c r="AD132" s="1" t="b">
        <f t="shared" si="5"/>
        <v>1</v>
      </c>
      <c r="AE132" s="1" t="b">
        <f t="shared" si="6"/>
        <v>1</v>
      </c>
    </row>
    <row r="133" spans="1:31" ht="28.5">
      <c r="A133" s="559">
        <f t="shared" si="49"/>
        <v>3.2899999999999991</v>
      </c>
      <c r="B133" s="587" t="s">
        <v>200</v>
      </c>
      <c r="C133" s="718"/>
      <c r="D133" s="719"/>
      <c r="E133" s="718"/>
      <c r="F133" s="719"/>
      <c r="G133" s="718"/>
      <c r="H133" s="718"/>
      <c r="I133" s="705"/>
      <c r="J133" s="706"/>
      <c r="K133" s="718"/>
      <c r="L133" s="719"/>
      <c r="M133" s="720"/>
      <c r="N133" s="720"/>
      <c r="O133" s="568"/>
      <c r="P133" s="570"/>
      <c r="Q133" s="571"/>
      <c r="R133" s="583"/>
      <c r="S133" s="523"/>
      <c r="T133" s="569"/>
      <c r="U133" s="570"/>
      <c r="V133" s="571"/>
      <c r="W133" s="583"/>
      <c r="X133" s="569"/>
      <c r="Y133" s="570"/>
      <c r="Z133" s="571"/>
      <c r="AA133" s="583"/>
      <c r="AB133" s="523"/>
      <c r="AC133" s="570"/>
      <c r="AD133" s="1" t="b">
        <f t="shared" si="5"/>
        <v>1</v>
      </c>
      <c r="AE133" s="1" t="b">
        <f t="shared" si="6"/>
        <v>1</v>
      </c>
    </row>
    <row r="134" spans="1:31" ht="15.75">
      <c r="A134" s="559">
        <f t="shared" si="49"/>
        <v>3.2999999999999989</v>
      </c>
      <c r="B134" s="587" t="s">
        <v>250</v>
      </c>
      <c r="C134" s="718"/>
      <c r="D134" s="719"/>
      <c r="E134" s="718"/>
      <c r="F134" s="719"/>
      <c r="G134" s="718"/>
      <c r="H134" s="718"/>
      <c r="I134" s="705"/>
      <c r="J134" s="706"/>
      <c r="K134" s="718"/>
      <c r="L134" s="719"/>
      <c r="M134" s="720"/>
      <c r="N134" s="720"/>
      <c r="O134" s="568"/>
      <c r="P134" s="570"/>
      <c r="Q134" s="571"/>
      <c r="R134" s="583"/>
      <c r="S134" s="523"/>
      <c r="T134" s="569"/>
      <c r="U134" s="570"/>
      <c r="V134" s="571"/>
      <c r="W134" s="583"/>
      <c r="X134" s="569"/>
      <c r="Y134" s="570"/>
      <c r="Z134" s="571"/>
      <c r="AA134" s="583"/>
      <c r="AB134" s="523"/>
      <c r="AC134" s="570"/>
      <c r="AD134" s="1" t="b">
        <f t="shared" si="5"/>
        <v>1</v>
      </c>
      <c r="AE134" s="1" t="b">
        <f t="shared" si="6"/>
        <v>1</v>
      </c>
    </row>
    <row r="135" spans="1:31" ht="15.75">
      <c r="A135" s="559">
        <f t="shared" si="49"/>
        <v>3.3099999999999987</v>
      </c>
      <c r="B135" s="587" t="s">
        <v>251</v>
      </c>
      <c r="C135" s="718"/>
      <c r="D135" s="719"/>
      <c r="E135" s="718"/>
      <c r="F135" s="719"/>
      <c r="G135" s="718"/>
      <c r="H135" s="718"/>
      <c r="I135" s="705"/>
      <c r="J135" s="706"/>
      <c r="K135" s="718"/>
      <c r="L135" s="719"/>
      <c r="M135" s="720"/>
      <c r="N135" s="720"/>
      <c r="O135" s="568"/>
      <c r="P135" s="570"/>
      <c r="Q135" s="571"/>
      <c r="R135" s="583"/>
      <c r="S135" s="523"/>
      <c r="T135" s="569"/>
      <c r="U135" s="570"/>
      <c r="V135" s="571"/>
      <c r="W135" s="583"/>
      <c r="X135" s="569"/>
      <c r="Y135" s="570"/>
      <c r="Z135" s="571"/>
      <c r="AA135" s="583"/>
      <c r="AB135" s="523"/>
      <c r="AC135" s="570"/>
      <c r="AD135" s="1" t="b">
        <f t="shared" si="5"/>
        <v>1</v>
      </c>
      <c r="AE135" s="1" t="b">
        <f t="shared" si="6"/>
        <v>1</v>
      </c>
    </row>
    <row r="136" spans="1:31" ht="15.75">
      <c r="A136" s="559">
        <f t="shared" si="49"/>
        <v>3.3199999999999985</v>
      </c>
      <c r="B136" s="587" t="s">
        <v>252</v>
      </c>
      <c r="C136" s="718"/>
      <c r="D136" s="719"/>
      <c r="E136" s="718"/>
      <c r="F136" s="719"/>
      <c r="G136" s="718"/>
      <c r="H136" s="718"/>
      <c r="I136" s="705"/>
      <c r="J136" s="706"/>
      <c r="K136" s="718"/>
      <c r="L136" s="719"/>
      <c r="M136" s="720"/>
      <c r="N136" s="720"/>
      <c r="O136" s="568"/>
      <c r="P136" s="570"/>
      <c r="Q136" s="571"/>
      <c r="R136" s="583"/>
      <c r="S136" s="523"/>
      <c r="T136" s="569"/>
      <c r="U136" s="570"/>
      <c r="V136" s="571"/>
      <c r="W136" s="583"/>
      <c r="X136" s="569"/>
      <c r="Y136" s="570"/>
      <c r="Z136" s="571"/>
      <c r="AA136" s="583"/>
      <c r="AB136" s="523"/>
      <c r="AC136" s="570"/>
      <c r="AD136" s="1" t="b">
        <f t="shared" ref="AD136:AD199" si="50">+X136*Y136=Z136</f>
        <v>1</v>
      </c>
      <c r="AE136" s="1" t="b">
        <f t="shared" ref="AE136:AE199" si="51">+U136+Z136=AB136</f>
        <v>1</v>
      </c>
    </row>
    <row r="137" spans="1:31" ht="15.75">
      <c r="A137" s="559">
        <f t="shared" si="49"/>
        <v>3.3299999999999983</v>
      </c>
      <c r="B137" s="587" t="s">
        <v>253</v>
      </c>
      <c r="C137" s="718"/>
      <c r="D137" s="719"/>
      <c r="E137" s="718"/>
      <c r="F137" s="719"/>
      <c r="G137" s="718"/>
      <c r="H137" s="718"/>
      <c r="I137" s="705"/>
      <c r="J137" s="706"/>
      <c r="K137" s="718"/>
      <c r="L137" s="719"/>
      <c r="M137" s="720"/>
      <c r="N137" s="720"/>
      <c r="O137" s="568"/>
      <c r="P137" s="570"/>
      <c r="Q137" s="571"/>
      <c r="R137" s="583"/>
      <c r="S137" s="523"/>
      <c r="T137" s="569"/>
      <c r="U137" s="570"/>
      <c r="V137" s="571"/>
      <c r="W137" s="583"/>
      <c r="X137" s="569"/>
      <c r="Y137" s="570"/>
      <c r="Z137" s="571"/>
      <c r="AA137" s="583"/>
      <c r="AB137" s="523"/>
      <c r="AC137" s="570"/>
      <c r="AD137" s="1" t="b">
        <f t="shared" si="50"/>
        <v>1</v>
      </c>
      <c r="AE137" s="1" t="b">
        <f t="shared" si="51"/>
        <v>1</v>
      </c>
    </row>
    <row r="138" spans="1:31" ht="15.75">
      <c r="A138" s="559">
        <f t="shared" si="49"/>
        <v>3.3399999999999981</v>
      </c>
      <c r="B138" s="587" t="s">
        <v>231</v>
      </c>
      <c r="C138" s="718"/>
      <c r="D138" s="719"/>
      <c r="E138" s="718"/>
      <c r="F138" s="719"/>
      <c r="G138" s="718"/>
      <c r="H138" s="718"/>
      <c r="I138" s="705"/>
      <c r="J138" s="706"/>
      <c r="K138" s="718"/>
      <c r="L138" s="719"/>
      <c r="M138" s="720"/>
      <c r="N138" s="720"/>
      <c r="O138" s="568"/>
      <c r="P138" s="570"/>
      <c r="Q138" s="571"/>
      <c r="R138" s="583"/>
      <c r="S138" s="523"/>
      <c r="T138" s="569"/>
      <c r="U138" s="570"/>
      <c r="V138" s="571"/>
      <c r="W138" s="583"/>
      <c r="X138" s="569"/>
      <c r="Y138" s="570"/>
      <c r="Z138" s="571"/>
      <c r="AA138" s="583"/>
      <c r="AB138" s="523"/>
      <c r="AC138" s="570"/>
      <c r="AD138" s="1" t="b">
        <f t="shared" si="50"/>
        <v>1</v>
      </c>
      <c r="AE138" s="1" t="b">
        <f t="shared" si="51"/>
        <v>1</v>
      </c>
    </row>
    <row r="139" spans="1:31" ht="15.75">
      <c r="A139" s="559">
        <v>3.35</v>
      </c>
      <c r="B139" s="587" t="s">
        <v>254</v>
      </c>
      <c r="C139" s="718"/>
      <c r="D139" s="719"/>
      <c r="E139" s="718"/>
      <c r="F139" s="719"/>
      <c r="G139" s="718"/>
      <c r="H139" s="718"/>
      <c r="I139" s="705"/>
      <c r="J139" s="706"/>
      <c r="K139" s="718"/>
      <c r="L139" s="719"/>
      <c r="M139" s="720"/>
      <c r="N139" s="720"/>
      <c r="O139" s="568"/>
      <c r="P139" s="570"/>
      <c r="Q139" s="571"/>
      <c r="R139" s="583"/>
      <c r="S139" s="523"/>
      <c r="T139" s="569"/>
      <c r="U139" s="570"/>
      <c r="V139" s="571"/>
      <c r="W139" s="583"/>
      <c r="X139" s="569"/>
      <c r="Y139" s="570"/>
      <c r="Z139" s="571"/>
      <c r="AA139" s="583"/>
      <c r="AB139" s="523"/>
      <c r="AC139" s="570"/>
      <c r="AD139" s="1" t="b">
        <f t="shared" si="50"/>
        <v>1</v>
      </c>
      <c r="AE139" s="1" t="b">
        <f t="shared" si="51"/>
        <v>1</v>
      </c>
    </row>
    <row r="140" spans="1:31" ht="28.5">
      <c r="A140" s="559">
        <v>3.36</v>
      </c>
      <c r="B140" s="587" t="s">
        <v>232</v>
      </c>
      <c r="C140" s="718"/>
      <c r="D140" s="719"/>
      <c r="E140" s="718"/>
      <c r="F140" s="719"/>
      <c r="G140" s="718"/>
      <c r="H140" s="718"/>
      <c r="I140" s="705"/>
      <c r="J140" s="706"/>
      <c r="K140" s="718"/>
      <c r="L140" s="719"/>
      <c r="M140" s="720"/>
      <c r="N140" s="720"/>
      <c r="O140" s="568"/>
      <c r="P140" s="570"/>
      <c r="Q140" s="571"/>
      <c r="R140" s="583"/>
      <c r="S140" s="523"/>
      <c r="T140" s="569"/>
      <c r="U140" s="570"/>
      <c r="V140" s="571"/>
      <c r="W140" s="583"/>
      <c r="X140" s="569"/>
      <c r="Y140" s="570"/>
      <c r="Z140" s="571"/>
      <c r="AA140" s="583"/>
      <c r="AB140" s="523"/>
      <c r="AC140" s="570"/>
      <c r="AD140" s="1" t="b">
        <f t="shared" si="50"/>
        <v>1</v>
      </c>
      <c r="AE140" s="1" t="b">
        <f t="shared" si="51"/>
        <v>1</v>
      </c>
    </row>
    <row r="141" spans="1:31" ht="15.75">
      <c r="A141" s="928"/>
      <c r="B141" s="961" t="s">
        <v>234</v>
      </c>
      <c r="C141" s="938"/>
      <c r="D141" s="939"/>
      <c r="E141" s="938"/>
      <c r="F141" s="939"/>
      <c r="G141" s="940"/>
      <c r="H141" s="940"/>
      <c r="I141" s="941"/>
      <c r="J141" s="942"/>
      <c r="K141" s="938"/>
      <c r="L141" s="939"/>
      <c r="M141" s="943"/>
      <c r="N141" s="943"/>
      <c r="O141" s="934"/>
      <c r="P141" s="964"/>
      <c r="Q141" s="962"/>
      <c r="R141" s="935"/>
      <c r="S141" s="936"/>
      <c r="T141" s="937"/>
      <c r="U141" s="964"/>
      <c r="V141" s="962"/>
      <c r="W141" s="935"/>
      <c r="X141" s="937"/>
      <c r="Y141" s="964"/>
      <c r="Z141" s="962"/>
      <c r="AA141" s="935"/>
      <c r="AB141" s="936"/>
      <c r="AC141" s="961"/>
      <c r="AD141" s="1" t="b">
        <f t="shared" si="50"/>
        <v>1</v>
      </c>
      <c r="AE141" s="1" t="b">
        <f t="shared" si="51"/>
        <v>1</v>
      </c>
    </row>
    <row r="142" spans="1:31" ht="15.75">
      <c r="A142" s="559"/>
      <c r="B142" s="560" t="s">
        <v>238</v>
      </c>
      <c r="C142" s="701"/>
      <c r="D142" s="702"/>
      <c r="E142" s="701"/>
      <c r="F142" s="702"/>
      <c r="G142" s="703"/>
      <c r="H142" s="703"/>
      <c r="I142" s="705"/>
      <c r="J142" s="706"/>
      <c r="K142" s="701"/>
      <c r="L142" s="702"/>
      <c r="M142" s="704"/>
      <c r="N142" s="704"/>
      <c r="O142" s="568"/>
      <c r="P142" s="596"/>
      <c r="Q142" s="561"/>
      <c r="R142" s="583"/>
      <c r="S142" s="523"/>
      <c r="T142" s="569"/>
      <c r="U142" s="596"/>
      <c r="V142" s="561"/>
      <c r="W142" s="583"/>
      <c r="X142" s="569"/>
      <c r="Y142" s="596"/>
      <c r="Z142" s="561"/>
      <c r="AA142" s="583"/>
      <c r="AB142" s="523"/>
      <c r="AC142" s="560"/>
      <c r="AD142" s="1" t="b">
        <f t="shared" si="50"/>
        <v>1</v>
      </c>
      <c r="AE142" s="1" t="b">
        <f t="shared" si="51"/>
        <v>1</v>
      </c>
    </row>
    <row r="143" spans="1:31">
      <c r="A143" s="983"/>
      <c r="B143" s="984" t="s">
        <v>269</v>
      </c>
      <c r="C143" s="1036">
        <v>55</v>
      </c>
      <c r="D143" s="985">
        <v>25.452500000000001</v>
      </c>
      <c r="E143" s="1036">
        <v>55</v>
      </c>
      <c r="F143" s="985">
        <v>25.452500000000001</v>
      </c>
      <c r="G143" s="1025">
        <f t="shared" ref="G143" si="52">F143/D143</f>
        <v>1</v>
      </c>
      <c r="H143" s="1026">
        <f t="shared" ref="H143" si="53">F143/D143</f>
        <v>1</v>
      </c>
      <c r="I143" s="1036">
        <f t="shared" ref="I143:N143" si="54">I110+I142</f>
        <v>55</v>
      </c>
      <c r="J143" s="985">
        <f t="shared" si="54"/>
        <v>0</v>
      </c>
      <c r="K143" s="1036">
        <f t="shared" si="54"/>
        <v>0</v>
      </c>
      <c r="L143" s="985">
        <f t="shared" si="54"/>
        <v>0</v>
      </c>
      <c r="M143" s="1036">
        <f t="shared" si="54"/>
        <v>0</v>
      </c>
      <c r="N143" s="1037">
        <f t="shared" si="54"/>
        <v>0</v>
      </c>
      <c r="O143" s="989">
        <f>State!O143</f>
        <v>0</v>
      </c>
      <c r="P143" s="1036">
        <f t="shared" ref="P143:S143" si="55">P110+P142</f>
        <v>55</v>
      </c>
      <c r="Q143" s="985">
        <f t="shared" si="55"/>
        <v>23.4375</v>
      </c>
      <c r="R143" s="1036">
        <f t="shared" si="55"/>
        <v>55</v>
      </c>
      <c r="S143" s="985">
        <f t="shared" si="55"/>
        <v>23.4375</v>
      </c>
      <c r="T143" s="992"/>
      <c r="U143" s="1036"/>
      <c r="V143" s="985"/>
      <c r="W143" s="1036"/>
      <c r="X143" s="992">
        <f>State!X143</f>
        <v>0</v>
      </c>
      <c r="Y143" s="1036">
        <f t="shared" ref="Y143:AB143" si="56">Y110+Y142</f>
        <v>55</v>
      </c>
      <c r="Z143" s="985">
        <f t="shared" si="56"/>
        <v>23.4375</v>
      </c>
      <c r="AA143" s="1036">
        <f t="shared" si="56"/>
        <v>55</v>
      </c>
      <c r="AB143" s="985">
        <f t="shared" si="56"/>
        <v>23.4375</v>
      </c>
      <c r="AC143" s="984"/>
      <c r="AE143" s="1" t="b">
        <f t="shared" si="51"/>
        <v>1</v>
      </c>
    </row>
    <row r="144" spans="1:31" ht="15.75">
      <c r="A144" s="563">
        <v>4</v>
      </c>
      <c r="B144" s="560" t="s">
        <v>23</v>
      </c>
      <c r="C144" s="701"/>
      <c r="D144" s="702"/>
      <c r="E144" s="701"/>
      <c r="F144" s="702"/>
      <c r="G144" s="703"/>
      <c r="H144" s="703"/>
      <c r="I144" s="705"/>
      <c r="J144" s="706"/>
      <c r="K144" s="701"/>
      <c r="L144" s="702"/>
      <c r="M144" s="704"/>
      <c r="N144" s="704"/>
      <c r="O144" s="568"/>
      <c r="P144" s="596"/>
      <c r="Q144" s="561"/>
      <c r="R144" s="583"/>
      <c r="S144" s="523"/>
      <c r="T144" s="569"/>
      <c r="U144" s="596"/>
      <c r="V144" s="561"/>
      <c r="W144" s="583"/>
      <c r="X144" s="569"/>
      <c r="Y144" s="596"/>
      <c r="Z144" s="561"/>
      <c r="AA144" s="583"/>
      <c r="AB144" s="523"/>
      <c r="AC144" s="560"/>
      <c r="AD144" s="1" t="b">
        <f t="shared" si="50"/>
        <v>1</v>
      </c>
      <c r="AE144" s="1" t="b">
        <f t="shared" si="51"/>
        <v>1</v>
      </c>
    </row>
    <row r="145" spans="1:31" ht="15.75">
      <c r="A145" s="559">
        <v>4.01</v>
      </c>
      <c r="B145" s="564" t="s">
        <v>24</v>
      </c>
      <c r="C145" s="718"/>
      <c r="D145" s="719"/>
      <c r="E145" s="718"/>
      <c r="F145" s="719"/>
      <c r="G145" s="718"/>
      <c r="H145" s="718"/>
      <c r="I145" s="705"/>
      <c r="J145" s="706"/>
      <c r="K145" s="718"/>
      <c r="L145" s="719"/>
      <c r="M145" s="720"/>
      <c r="N145" s="720"/>
      <c r="O145" s="568"/>
      <c r="P145" s="570"/>
      <c r="Q145" s="565"/>
      <c r="R145" s="583"/>
      <c r="S145" s="523"/>
      <c r="T145" s="569"/>
      <c r="U145" s="570"/>
      <c r="V145" s="565"/>
      <c r="W145" s="583"/>
      <c r="X145" s="569"/>
      <c r="Y145" s="570"/>
      <c r="Z145" s="565"/>
      <c r="AA145" s="583"/>
      <c r="AB145" s="523"/>
      <c r="AC145" s="564"/>
      <c r="AD145" s="1" t="b">
        <f t="shared" si="50"/>
        <v>1</v>
      </c>
      <c r="AE145" s="1" t="b">
        <f t="shared" si="51"/>
        <v>1</v>
      </c>
    </row>
    <row r="146" spans="1:31" ht="28.5">
      <c r="A146" s="559">
        <v>4.0199999999999996</v>
      </c>
      <c r="B146" s="564" t="s">
        <v>25</v>
      </c>
      <c r="C146" s="718"/>
      <c r="D146" s="719"/>
      <c r="E146" s="718"/>
      <c r="F146" s="719"/>
      <c r="G146" s="718"/>
      <c r="H146" s="718"/>
      <c r="I146" s="705"/>
      <c r="J146" s="706"/>
      <c r="K146" s="718"/>
      <c r="L146" s="719"/>
      <c r="M146" s="720"/>
      <c r="N146" s="720"/>
      <c r="O146" s="568"/>
      <c r="P146" s="570"/>
      <c r="Q146" s="565"/>
      <c r="R146" s="583"/>
      <c r="S146" s="523"/>
      <c r="T146" s="569"/>
      <c r="U146" s="570"/>
      <c r="V146" s="565"/>
      <c r="W146" s="583"/>
      <c r="X146" s="569"/>
      <c r="Y146" s="570"/>
      <c r="Z146" s="565"/>
      <c r="AA146" s="583"/>
      <c r="AB146" s="523"/>
      <c r="AC146" s="564"/>
      <c r="AD146" s="1" t="b">
        <f t="shared" si="50"/>
        <v>1</v>
      </c>
      <c r="AE146" s="1" t="b">
        <f t="shared" si="51"/>
        <v>1</v>
      </c>
    </row>
    <row r="147" spans="1:31" ht="15.75">
      <c r="A147" s="983"/>
      <c r="B147" s="1038" t="s">
        <v>16</v>
      </c>
      <c r="C147" s="1023"/>
      <c r="D147" s="1024">
        <v>0</v>
      </c>
      <c r="E147" s="1023"/>
      <c r="F147" s="1024">
        <v>0</v>
      </c>
      <c r="G147" s="1041"/>
      <c r="H147" s="1041"/>
      <c r="I147" s="996">
        <f t="shared" ref="I147:I199" si="57">C147-E147</f>
        <v>0</v>
      </c>
      <c r="J147" s="997">
        <f t="shared" ref="J147:J199" si="58">D147-F147</f>
        <v>0</v>
      </c>
      <c r="K147" s="1023"/>
      <c r="L147" s="1024"/>
      <c r="M147" s="1027"/>
      <c r="N147" s="1027"/>
      <c r="O147" s="989">
        <f>State!O147</f>
        <v>0</v>
      </c>
      <c r="P147" s="984"/>
      <c r="Q147" s="1039"/>
      <c r="R147" s="990">
        <f t="shared" ref="R147:S205" si="59">P147+K147</f>
        <v>0</v>
      </c>
      <c r="S147" s="991">
        <f t="shared" si="59"/>
        <v>0</v>
      </c>
      <c r="T147" s="992"/>
      <c r="U147" s="984"/>
      <c r="V147" s="1039"/>
      <c r="W147" s="990"/>
      <c r="X147" s="992">
        <f>State!X147</f>
        <v>0</v>
      </c>
      <c r="Y147" s="984"/>
      <c r="Z147" s="1039"/>
      <c r="AA147" s="990">
        <f t="shared" ref="AA147" si="60">Y147+T147</f>
        <v>0</v>
      </c>
      <c r="AB147" s="991">
        <f t="shared" ref="AB147" si="61">Z147+U147</f>
        <v>0</v>
      </c>
      <c r="AC147" s="1038"/>
      <c r="AD147" s="1" t="b">
        <f t="shared" si="50"/>
        <v>1</v>
      </c>
      <c r="AE147" s="1" t="b">
        <f t="shared" si="51"/>
        <v>1</v>
      </c>
    </row>
    <row r="148" spans="1:31" ht="57">
      <c r="A148" s="563">
        <v>5</v>
      </c>
      <c r="B148" s="560" t="s">
        <v>310</v>
      </c>
      <c r="C148" s="701"/>
      <c r="D148" s="702"/>
      <c r="E148" s="701"/>
      <c r="F148" s="702"/>
      <c r="G148" s="703"/>
      <c r="H148" s="703"/>
      <c r="I148" s="705"/>
      <c r="J148" s="706"/>
      <c r="K148" s="701"/>
      <c r="L148" s="702"/>
      <c r="M148" s="704"/>
      <c r="N148" s="704"/>
      <c r="O148" s="568"/>
      <c r="P148" s="596"/>
      <c r="Q148" s="561"/>
      <c r="R148" s="583"/>
      <c r="S148" s="523"/>
      <c r="T148" s="569"/>
      <c r="U148" s="596"/>
      <c r="V148" s="561"/>
      <c r="W148" s="583"/>
      <c r="X148" s="569"/>
      <c r="Y148" s="596"/>
      <c r="Z148" s="561"/>
      <c r="AA148" s="583"/>
      <c r="AB148" s="523"/>
      <c r="AC148" s="560"/>
      <c r="AD148" s="1" t="b">
        <f t="shared" si="50"/>
        <v>1</v>
      </c>
      <c r="AE148" s="1" t="b">
        <f t="shared" si="51"/>
        <v>1</v>
      </c>
    </row>
    <row r="149" spans="1:31" ht="15.75">
      <c r="A149" s="1045"/>
      <c r="B149" s="1046" t="s">
        <v>36</v>
      </c>
      <c r="C149" s="1049"/>
      <c r="D149" s="1050"/>
      <c r="E149" s="1049"/>
      <c r="F149" s="1050"/>
      <c r="G149" s="1051"/>
      <c r="H149" s="1051"/>
      <c r="I149" s="996"/>
      <c r="J149" s="997"/>
      <c r="K149" s="1049"/>
      <c r="L149" s="1050"/>
      <c r="M149" s="1052"/>
      <c r="N149" s="1052"/>
      <c r="O149" s="989"/>
      <c r="P149" s="984"/>
      <c r="Q149" s="1047"/>
      <c r="R149" s="990"/>
      <c r="S149" s="991"/>
      <c r="T149" s="992"/>
      <c r="U149" s="984"/>
      <c r="V149" s="1047"/>
      <c r="W149" s="990"/>
      <c r="X149" s="992"/>
      <c r="Y149" s="984"/>
      <c r="Z149" s="1047"/>
      <c r="AA149" s="990"/>
      <c r="AB149" s="991"/>
      <c r="AC149" s="1046"/>
      <c r="AD149" s="1" t="b">
        <f t="shared" si="50"/>
        <v>1</v>
      </c>
      <c r="AE149" s="1" t="b">
        <f t="shared" si="51"/>
        <v>1</v>
      </c>
    </row>
    <row r="150" spans="1:31" ht="28.5">
      <c r="A150" s="563">
        <f>+A148+1</f>
        <v>6</v>
      </c>
      <c r="B150" s="560" t="s">
        <v>26</v>
      </c>
      <c r="C150" s="701"/>
      <c r="D150" s="702"/>
      <c r="E150" s="701"/>
      <c r="F150" s="702"/>
      <c r="G150" s="703"/>
      <c r="H150" s="703"/>
      <c r="I150" s="705"/>
      <c r="J150" s="706"/>
      <c r="K150" s="701"/>
      <c r="L150" s="702"/>
      <c r="M150" s="704"/>
      <c r="N150" s="704"/>
      <c r="O150" s="568"/>
      <c r="P150" s="596"/>
      <c r="Q150" s="561"/>
      <c r="R150" s="583"/>
      <c r="S150" s="523"/>
      <c r="T150" s="569"/>
      <c r="U150" s="596"/>
      <c r="V150" s="561"/>
      <c r="W150" s="583"/>
      <c r="X150" s="569"/>
      <c r="Y150" s="596"/>
      <c r="Z150" s="561"/>
      <c r="AA150" s="583"/>
      <c r="AB150" s="523"/>
      <c r="AC150" s="560"/>
      <c r="AD150" s="1" t="b">
        <f t="shared" si="50"/>
        <v>1</v>
      </c>
      <c r="AE150" s="1" t="b">
        <f t="shared" si="51"/>
        <v>1</v>
      </c>
    </row>
    <row r="151" spans="1:31" ht="15.75">
      <c r="A151" s="559">
        <v>6.01</v>
      </c>
      <c r="B151" s="596" t="s">
        <v>27</v>
      </c>
      <c r="C151" s="709"/>
      <c r="D151" s="710"/>
      <c r="E151" s="709"/>
      <c r="F151" s="710"/>
      <c r="G151" s="711"/>
      <c r="H151" s="711"/>
      <c r="I151" s="705"/>
      <c r="J151" s="706"/>
      <c r="K151" s="709"/>
      <c r="L151" s="710"/>
      <c r="M151" s="712"/>
      <c r="N151" s="712"/>
      <c r="O151" s="568"/>
      <c r="P151" s="596"/>
      <c r="Q151" s="597"/>
      <c r="R151" s="583"/>
      <c r="S151" s="523"/>
      <c r="T151" s="569"/>
      <c r="U151" s="596"/>
      <c r="V151" s="597"/>
      <c r="W151" s="583"/>
      <c r="X151" s="569"/>
      <c r="Y151" s="596"/>
      <c r="Z151" s="597"/>
      <c r="AA151" s="583"/>
      <c r="AB151" s="523"/>
      <c r="AC151" s="596"/>
      <c r="AD151" s="1" t="b">
        <f t="shared" si="50"/>
        <v>1</v>
      </c>
      <c r="AE151" s="1" t="b">
        <f t="shared" si="51"/>
        <v>1</v>
      </c>
    </row>
    <row r="152" spans="1:31" ht="15.75">
      <c r="A152" s="559"/>
      <c r="B152" s="564" t="s">
        <v>28</v>
      </c>
      <c r="C152" s="705"/>
      <c r="D152" s="706"/>
      <c r="E152" s="705"/>
      <c r="F152" s="706"/>
      <c r="G152" s="741"/>
      <c r="H152" s="741"/>
      <c r="I152" s="705"/>
      <c r="J152" s="706"/>
      <c r="K152" s="705"/>
      <c r="L152" s="706"/>
      <c r="M152" s="708"/>
      <c r="N152" s="708"/>
      <c r="O152" s="568"/>
      <c r="P152" s="570"/>
      <c r="Q152" s="624"/>
      <c r="R152" s="583"/>
      <c r="S152" s="523"/>
      <c r="T152" s="569"/>
      <c r="U152" s="570"/>
      <c r="V152" s="624"/>
      <c r="W152" s="583"/>
      <c r="X152" s="569"/>
      <c r="Y152" s="570"/>
      <c r="Z152" s="624"/>
      <c r="AA152" s="583"/>
      <c r="AB152" s="523"/>
      <c r="AC152" s="564"/>
      <c r="AD152" s="1" t="b">
        <f t="shared" si="50"/>
        <v>1</v>
      </c>
      <c r="AE152" s="1" t="b">
        <f t="shared" si="51"/>
        <v>1</v>
      </c>
    </row>
    <row r="153" spans="1:31" ht="15.75">
      <c r="A153" s="559"/>
      <c r="B153" s="564" t="s">
        <v>29</v>
      </c>
      <c r="C153" s="705"/>
      <c r="D153" s="706"/>
      <c r="E153" s="705"/>
      <c r="F153" s="706"/>
      <c r="G153" s="705"/>
      <c r="H153" s="705"/>
      <c r="I153" s="705"/>
      <c r="J153" s="706"/>
      <c r="K153" s="705"/>
      <c r="L153" s="706"/>
      <c r="M153" s="705"/>
      <c r="N153" s="705"/>
      <c r="O153" s="568"/>
      <c r="P153" s="570"/>
      <c r="Q153" s="565"/>
      <c r="R153" s="583"/>
      <c r="S153" s="523"/>
      <c r="T153" s="569"/>
      <c r="U153" s="570"/>
      <c r="V153" s="565"/>
      <c r="W153" s="583"/>
      <c r="X153" s="569"/>
      <c r="Y153" s="570"/>
      <c r="Z153" s="565"/>
      <c r="AA153" s="583"/>
      <c r="AB153" s="523"/>
      <c r="AC153" s="564"/>
      <c r="AD153" s="1" t="b">
        <f t="shared" si="50"/>
        <v>1</v>
      </c>
      <c r="AE153" s="1" t="b">
        <f t="shared" si="51"/>
        <v>1</v>
      </c>
    </row>
    <row r="154" spans="1:31" ht="15.75">
      <c r="A154" s="559"/>
      <c r="B154" s="564" t="s">
        <v>30</v>
      </c>
      <c r="C154" s="705"/>
      <c r="D154" s="706"/>
      <c r="E154" s="705"/>
      <c r="F154" s="706"/>
      <c r="G154" s="705"/>
      <c r="H154" s="705"/>
      <c r="I154" s="705"/>
      <c r="J154" s="706"/>
      <c r="K154" s="705"/>
      <c r="L154" s="706"/>
      <c r="M154" s="705"/>
      <c r="N154" s="705"/>
      <c r="O154" s="568"/>
      <c r="P154" s="570"/>
      <c r="Q154" s="565"/>
      <c r="R154" s="583"/>
      <c r="S154" s="523"/>
      <c r="T154" s="569"/>
      <c r="U154" s="570"/>
      <c r="V154" s="565"/>
      <c r="W154" s="583"/>
      <c r="X154" s="569"/>
      <c r="Y154" s="570"/>
      <c r="Z154" s="565"/>
      <c r="AA154" s="583"/>
      <c r="AB154" s="523"/>
      <c r="AC154" s="564"/>
      <c r="AD154" s="1" t="b">
        <f t="shared" si="50"/>
        <v>1</v>
      </c>
      <c r="AE154" s="1" t="b">
        <f t="shared" si="51"/>
        <v>1</v>
      </c>
    </row>
    <row r="155" spans="1:31" ht="15.75">
      <c r="A155" s="559"/>
      <c r="B155" s="564" t="s">
        <v>31</v>
      </c>
      <c r="C155" s="705"/>
      <c r="D155" s="706"/>
      <c r="E155" s="705"/>
      <c r="F155" s="706"/>
      <c r="G155" s="705"/>
      <c r="H155" s="705"/>
      <c r="I155" s="705"/>
      <c r="J155" s="706"/>
      <c r="K155" s="705"/>
      <c r="L155" s="706"/>
      <c r="M155" s="705"/>
      <c r="N155" s="705"/>
      <c r="O155" s="568"/>
      <c r="P155" s="570"/>
      <c r="Q155" s="565"/>
      <c r="R155" s="583"/>
      <c r="S155" s="523"/>
      <c r="T155" s="569"/>
      <c r="U155" s="570"/>
      <c r="V155" s="565"/>
      <c r="W155" s="583"/>
      <c r="X155" s="569"/>
      <c r="Y155" s="570"/>
      <c r="Z155" s="565"/>
      <c r="AA155" s="583"/>
      <c r="AB155" s="523"/>
      <c r="AC155" s="564"/>
      <c r="AD155" s="1" t="b">
        <f t="shared" si="50"/>
        <v>1</v>
      </c>
      <c r="AE155" s="1" t="b">
        <f t="shared" si="51"/>
        <v>1</v>
      </c>
    </row>
    <row r="156" spans="1:31" s="226" customFormat="1" ht="15.75">
      <c r="A156" s="1057"/>
      <c r="B156" s="961" t="s">
        <v>16</v>
      </c>
      <c r="C156" s="938"/>
      <c r="D156" s="939"/>
      <c r="E156" s="938"/>
      <c r="F156" s="939"/>
      <c r="G156" s="1058"/>
      <c r="H156" s="1058"/>
      <c r="I156" s="941">
        <f t="shared" si="57"/>
        <v>0</v>
      </c>
      <c r="J156" s="942">
        <f t="shared" si="58"/>
        <v>0</v>
      </c>
      <c r="K156" s="1059">
        <v>0</v>
      </c>
      <c r="L156" s="1060">
        <v>0</v>
      </c>
      <c r="M156" s="1061">
        <v>0</v>
      </c>
      <c r="N156" s="1061">
        <v>0</v>
      </c>
      <c r="O156" s="1062">
        <f>State!O156</f>
        <v>0</v>
      </c>
      <c r="P156" s="964">
        <f>SUM(P152:P155)</f>
        <v>0</v>
      </c>
      <c r="Q156" s="962">
        <f>SUM(Q152:Q155)</f>
        <v>0</v>
      </c>
      <c r="R156" s="1063">
        <f t="shared" si="59"/>
        <v>0</v>
      </c>
      <c r="S156" s="1064">
        <f t="shared" si="59"/>
        <v>0</v>
      </c>
      <c r="T156" s="1065"/>
      <c r="U156" s="964"/>
      <c r="V156" s="962"/>
      <c r="W156" s="1063"/>
      <c r="X156" s="1065">
        <f>State!X156</f>
        <v>0</v>
      </c>
      <c r="Y156" s="964">
        <f>SUM(Y152:Y155)</f>
        <v>0</v>
      </c>
      <c r="Z156" s="962">
        <f>SUM(Z152:Z155)</f>
        <v>0</v>
      </c>
      <c r="AA156" s="1063">
        <f t="shared" ref="AA156" si="62">Y156+T156</f>
        <v>0</v>
      </c>
      <c r="AB156" s="1064">
        <f t="shared" ref="AB156" si="63">Z156+U156</f>
        <v>0</v>
      </c>
      <c r="AC156" s="961"/>
      <c r="AD156" s="1" t="b">
        <f t="shared" si="50"/>
        <v>1</v>
      </c>
      <c r="AE156" s="1" t="b">
        <f t="shared" si="51"/>
        <v>1</v>
      </c>
    </row>
    <row r="157" spans="1:31" ht="15.75">
      <c r="A157" s="559">
        <f>+A151+0.01</f>
        <v>6.02</v>
      </c>
      <c r="B157" s="560" t="s">
        <v>32</v>
      </c>
      <c r="C157" s="701"/>
      <c r="D157" s="702"/>
      <c r="E157" s="701"/>
      <c r="F157" s="702"/>
      <c r="G157" s="703"/>
      <c r="H157" s="703"/>
      <c r="I157" s="705"/>
      <c r="J157" s="706"/>
      <c r="K157" s="701"/>
      <c r="L157" s="702"/>
      <c r="M157" s="704"/>
      <c r="N157" s="704"/>
      <c r="O157" s="568"/>
      <c r="P157" s="596"/>
      <c r="Q157" s="561"/>
      <c r="R157" s="583"/>
      <c r="S157" s="523"/>
      <c r="T157" s="569"/>
      <c r="U157" s="596"/>
      <c r="V157" s="561"/>
      <c r="W157" s="583"/>
      <c r="X157" s="569"/>
      <c r="Y157" s="596"/>
      <c r="Z157" s="561"/>
      <c r="AA157" s="583"/>
      <c r="AB157" s="523"/>
      <c r="AC157" s="560"/>
      <c r="AD157" s="1" t="b">
        <f t="shared" si="50"/>
        <v>1</v>
      </c>
      <c r="AE157" s="1" t="b">
        <f t="shared" si="51"/>
        <v>1</v>
      </c>
    </row>
    <row r="158" spans="1:31" ht="15.75">
      <c r="A158" s="559"/>
      <c r="B158" s="564" t="s">
        <v>28</v>
      </c>
      <c r="C158" s="705"/>
      <c r="D158" s="706"/>
      <c r="E158" s="705"/>
      <c r="F158" s="706"/>
      <c r="G158" s="705"/>
      <c r="H158" s="705"/>
      <c r="I158" s="705"/>
      <c r="J158" s="706"/>
      <c r="K158" s="705"/>
      <c r="L158" s="706"/>
      <c r="M158" s="705"/>
      <c r="N158" s="705"/>
      <c r="O158" s="568"/>
      <c r="P158" s="570"/>
      <c r="Q158" s="565"/>
      <c r="R158" s="583"/>
      <c r="S158" s="523"/>
      <c r="T158" s="569"/>
      <c r="U158" s="570"/>
      <c r="V158" s="565"/>
      <c r="W158" s="583"/>
      <c r="X158" s="569"/>
      <c r="Y158" s="570"/>
      <c r="Z158" s="565"/>
      <c r="AA158" s="583"/>
      <c r="AB158" s="523"/>
      <c r="AC158" s="564"/>
      <c r="AD158" s="1" t="b">
        <f t="shared" si="50"/>
        <v>1</v>
      </c>
      <c r="AE158" s="1" t="b">
        <f t="shared" si="51"/>
        <v>1</v>
      </c>
    </row>
    <row r="159" spans="1:31" ht="15.75">
      <c r="A159" s="559"/>
      <c r="B159" s="564" t="s">
        <v>29</v>
      </c>
      <c r="C159" s="705"/>
      <c r="D159" s="706"/>
      <c r="E159" s="705"/>
      <c r="F159" s="706"/>
      <c r="G159" s="705"/>
      <c r="H159" s="705"/>
      <c r="I159" s="705"/>
      <c r="J159" s="706"/>
      <c r="K159" s="705"/>
      <c r="L159" s="706"/>
      <c r="M159" s="705"/>
      <c r="N159" s="705"/>
      <c r="O159" s="568"/>
      <c r="P159" s="570"/>
      <c r="Q159" s="565"/>
      <c r="R159" s="583"/>
      <c r="S159" s="523"/>
      <c r="T159" s="569"/>
      <c r="U159" s="570"/>
      <c r="V159" s="565"/>
      <c r="W159" s="583"/>
      <c r="X159" s="569"/>
      <c r="Y159" s="570"/>
      <c r="Z159" s="565"/>
      <c r="AA159" s="583"/>
      <c r="AB159" s="523"/>
      <c r="AC159" s="564"/>
      <c r="AD159" s="1" t="b">
        <f t="shared" si="50"/>
        <v>1</v>
      </c>
      <c r="AE159" s="1" t="b">
        <f t="shared" si="51"/>
        <v>1</v>
      </c>
    </row>
    <row r="160" spans="1:31" ht="15.75">
      <c r="A160" s="559"/>
      <c r="B160" s="564" t="s">
        <v>30</v>
      </c>
      <c r="C160" s="705"/>
      <c r="D160" s="706"/>
      <c r="E160" s="705"/>
      <c r="F160" s="706"/>
      <c r="G160" s="705"/>
      <c r="H160" s="705"/>
      <c r="I160" s="705"/>
      <c r="J160" s="706"/>
      <c r="K160" s="705"/>
      <c r="L160" s="706"/>
      <c r="M160" s="705"/>
      <c r="N160" s="705"/>
      <c r="O160" s="568"/>
      <c r="P160" s="570"/>
      <c r="Q160" s="565"/>
      <c r="R160" s="583"/>
      <c r="S160" s="523"/>
      <c r="T160" s="569"/>
      <c r="U160" s="570"/>
      <c r="V160" s="565"/>
      <c r="W160" s="583"/>
      <c r="X160" s="569"/>
      <c r="Y160" s="570"/>
      <c r="Z160" s="565"/>
      <c r="AA160" s="583"/>
      <c r="AB160" s="523"/>
      <c r="AC160" s="564"/>
      <c r="AD160" s="1" t="b">
        <f t="shared" si="50"/>
        <v>1</v>
      </c>
      <c r="AE160" s="1" t="b">
        <f t="shared" si="51"/>
        <v>1</v>
      </c>
    </row>
    <row r="161" spans="1:31" ht="15.75">
      <c r="A161" s="559"/>
      <c r="B161" s="564" t="s">
        <v>31</v>
      </c>
      <c r="C161" s="705"/>
      <c r="D161" s="706"/>
      <c r="E161" s="705"/>
      <c r="F161" s="706"/>
      <c r="G161" s="705"/>
      <c r="H161" s="705"/>
      <c r="I161" s="705"/>
      <c r="J161" s="706"/>
      <c r="K161" s="705"/>
      <c r="L161" s="706"/>
      <c r="M161" s="705"/>
      <c r="N161" s="705"/>
      <c r="O161" s="568"/>
      <c r="P161" s="570"/>
      <c r="Q161" s="565"/>
      <c r="R161" s="583"/>
      <c r="S161" s="523"/>
      <c r="T161" s="569"/>
      <c r="U161" s="570"/>
      <c r="V161" s="565"/>
      <c r="W161" s="583"/>
      <c r="X161" s="569"/>
      <c r="Y161" s="570"/>
      <c r="Z161" s="565"/>
      <c r="AA161" s="583"/>
      <c r="AB161" s="523"/>
      <c r="AC161" s="564"/>
      <c r="AD161" s="1" t="b">
        <f t="shared" si="50"/>
        <v>1</v>
      </c>
      <c r="AE161" s="1" t="b">
        <f t="shared" si="51"/>
        <v>1</v>
      </c>
    </row>
    <row r="162" spans="1:31" ht="15.75">
      <c r="A162" s="928"/>
      <c r="B162" s="961" t="s">
        <v>16</v>
      </c>
      <c r="C162" s="938"/>
      <c r="D162" s="939"/>
      <c r="E162" s="938"/>
      <c r="F162" s="939"/>
      <c r="G162" s="938"/>
      <c r="H162" s="938"/>
      <c r="I162" s="941"/>
      <c r="J162" s="942"/>
      <c r="K162" s="938"/>
      <c r="L162" s="939"/>
      <c r="M162" s="938"/>
      <c r="N162" s="938"/>
      <c r="O162" s="934"/>
      <c r="P162" s="964"/>
      <c r="Q162" s="962"/>
      <c r="R162" s="935"/>
      <c r="S162" s="936"/>
      <c r="T162" s="937"/>
      <c r="U162" s="964"/>
      <c r="V162" s="962"/>
      <c r="W162" s="935"/>
      <c r="X162" s="937"/>
      <c r="Y162" s="964"/>
      <c r="Z162" s="962"/>
      <c r="AA162" s="935"/>
      <c r="AB162" s="936"/>
      <c r="AC162" s="961"/>
      <c r="AD162" s="1" t="b">
        <f t="shared" si="50"/>
        <v>1</v>
      </c>
      <c r="AE162" s="1" t="b">
        <f t="shared" si="51"/>
        <v>1</v>
      </c>
    </row>
    <row r="163" spans="1:31" ht="15.75">
      <c r="A163" s="559">
        <v>6.03</v>
      </c>
      <c r="B163" s="560" t="s">
        <v>33</v>
      </c>
      <c r="C163" s="701"/>
      <c r="D163" s="702">
        <v>0</v>
      </c>
      <c r="E163" s="701"/>
      <c r="F163" s="702">
        <v>0</v>
      </c>
      <c r="G163" s="703"/>
      <c r="H163" s="703"/>
      <c r="I163" s="705">
        <f t="shared" si="57"/>
        <v>0</v>
      </c>
      <c r="J163" s="706">
        <f t="shared" si="58"/>
        <v>0</v>
      </c>
      <c r="K163" s="701"/>
      <c r="L163" s="702"/>
      <c r="M163" s="704"/>
      <c r="N163" s="704"/>
      <c r="O163" s="568">
        <f>State!O163</f>
        <v>0</v>
      </c>
      <c r="P163" s="596"/>
      <c r="Q163" s="561"/>
      <c r="R163" s="583">
        <f t="shared" si="59"/>
        <v>0</v>
      </c>
      <c r="S163" s="523">
        <f t="shared" si="59"/>
        <v>0</v>
      </c>
      <c r="T163" s="569"/>
      <c r="U163" s="596"/>
      <c r="V163" s="561"/>
      <c r="W163" s="583"/>
      <c r="X163" s="569">
        <f>State!X163</f>
        <v>0</v>
      </c>
      <c r="Y163" s="596"/>
      <c r="Z163" s="561"/>
      <c r="AA163" s="583">
        <f t="shared" ref="AA163" si="64">Y163+T163</f>
        <v>0</v>
      </c>
      <c r="AB163" s="523">
        <f t="shared" ref="AB163:AB164" si="65">Z163+U163</f>
        <v>0</v>
      </c>
      <c r="AC163" s="560"/>
      <c r="AD163" s="1" t="b">
        <f t="shared" si="50"/>
        <v>1</v>
      </c>
      <c r="AE163" s="1" t="b">
        <f t="shared" si="51"/>
        <v>1</v>
      </c>
    </row>
    <row r="164" spans="1:31" ht="15.75">
      <c r="A164" s="559"/>
      <c r="B164" s="564" t="s">
        <v>28</v>
      </c>
      <c r="C164" s="742">
        <v>28</v>
      </c>
      <c r="D164" s="743">
        <v>0.28000000000000003</v>
      </c>
      <c r="E164" s="742">
        <v>28</v>
      </c>
      <c r="F164" s="743">
        <v>0.28000000000000003</v>
      </c>
      <c r="G164" s="625">
        <f>C164/E164</f>
        <v>1</v>
      </c>
      <c r="H164" s="625">
        <f>D164/F164</f>
        <v>1</v>
      </c>
      <c r="I164" s="705">
        <f t="shared" si="57"/>
        <v>0</v>
      </c>
      <c r="J164" s="706">
        <f t="shared" si="58"/>
        <v>0</v>
      </c>
      <c r="K164" s="705">
        <v>0</v>
      </c>
      <c r="L164" s="706">
        <v>0</v>
      </c>
      <c r="M164" s="708">
        <v>0</v>
      </c>
      <c r="N164" s="708">
        <v>0</v>
      </c>
      <c r="O164" s="568">
        <f>State!O164</f>
        <v>0.01</v>
      </c>
      <c r="P164" s="570">
        <v>35</v>
      </c>
      <c r="Q164" s="624">
        <f>O164*P164</f>
        <v>0.35000000000000003</v>
      </c>
      <c r="R164" s="583">
        <f t="shared" ref="R164" si="66">P164</f>
        <v>35</v>
      </c>
      <c r="S164" s="523">
        <f t="shared" ref="S164" si="67">Q164+L164</f>
        <v>0.35000000000000003</v>
      </c>
      <c r="T164" s="569"/>
      <c r="U164" s="570"/>
      <c r="V164" s="624"/>
      <c r="W164" s="583"/>
      <c r="X164" s="569">
        <f>O164</f>
        <v>0.01</v>
      </c>
      <c r="Y164" s="570">
        <v>35</v>
      </c>
      <c r="Z164" s="624">
        <f>X164*Y164</f>
        <v>0.35000000000000003</v>
      </c>
      <c r="AA164" s="583">
        <f t="shared" ref="AA164" si="68">Y164</f>
        <v>35</v>
      </c>
      <c r="AB164" s="523">
        <f t="shared" si="65"/>
        <v>0.35000000000000003</v>
      </c>
      <c r="AC164" s="564"/>
      <c r="AD164" s="1" t="b">
        <f t="shared" si="50"/>
        <v>1</v>
      </c>
      <c r="AE164" s="1" t="b">
        <f t="shared" si="51"/>
        <v>1</v>
      </c>
    </row>
    <row r="165" spans="1:31" ht="15.75">
      <c r="A165" s="559"/>
      <c r="B165" s="564" t="s">
        <v>29</v>
      </c>
      <c r="C165" s="742"/>
      <c r="D165" s="743"/>
      <c r="E165" s="742"/>
      <c r="F165" s="743"/>
      <c r="G165" s="625"/>
      <c r="H165" s="625"/>
      <c r="I165" s="705"/>
      <c r="J165" s="706"/>
      <c r="K165" s="705"/>
      <c r="L165" s="706"/>
      <c r="M165" s="705"/>
      <c r="N165" s="705"/>
      <c r="O165" s="568"/>
      <c r="P165" s="570"/>
      <c r="Q165" s="565"/>
      <c r="R165" s="583"/>
      <c r="S165" s="523"/>
      <c r="T165" s="569"/>
      <c r="U165" s="570"/>
      <c r="V165" s="565"/>
      <c r="W165" s="583"/>
      <c r="X165" s="569"/>
      <c r="Y165" s="570"/>
      <c r="Z165" s="565"/>
      <c r="AA165" s="583"/>
      <c r="AB165" s="523"/>
      <c r="AC165" s="564"/>
      <c r="AD165" s="1" t="b">
        <f t="shared" si="50"/>
        <v>1</v>
      </c>
      <c r="AE165" s="1" t="b">
        <f t="shared" si="51"/>
        <v>1</v>
      </c>
    </row>
    <row r="166" spans="1:31" ht="15.75">
      <c r="A166" s="559"/>
      <c r="B166" s="564" t="s">
        <v>30</v>
      </c>
      <c r="C166" s="742"/>
      <c r="D166" s="743"/>
      <c r="E166" s="742"/>
      <c r="F166" s="743"/>
      <c r="G166" s="625"/>
      <c r="H166" s="625"/>
      <c r="I166" s="705"/>
      <c r="J166" s="706"/>
      <c r="K166" s="705"/>
      <c r="L166" s="706"/>
      <c r="M166" s="705"/>
      <c r="N166" s="705"/>
      <c r="O166" s="568"/>
      <c r="P166" s="570"/>
      <c r="Q166" s="565"/>
      <c r="R166" s="583"/>
      <c r="S166" s="523"/>
      <c r="T166" s="569"/>
      <c r="U166" s="570"/>
      <c r="V166" s="565"/>
      <c r="W166" s="583"/>
      <c r="X166" s="569"/>
      <c r="Y166" s="570"/>
      <c r="Z166" s="565"/>
      <c r="AA166" s="583"/>
      <c r="AB166" s="523"/>
      <c r="AC166" s="564"/>
      <c r="AD166" s="1" t="b">
        <f t="shared" si="50"/>
        <v>1</v>
      </c>
      <c r="AE166" s="1" t="b">
        <f t="shared" si="51"/>
        <v>1</v>
      </c>
    </row>
    <row r="167" spans="1:31" ht="15.75">
      <c r="A167" s="559"/>
      <c r="B167" s="564" t="s">
        <v>31</v>
      </c>
      <c r="C167" s="742"/>
      <c r="D167" s="743"/>
      <c r="E167" s="742"/>
      <c r="F167" s="743"/>
      <c r="G167" s="625"/>
      <c r="H167" s="625"/>
      <c r="I167" s="705"/>
      <c r="J167" s="706"/>
      <c r="K167" s="705"/>
      <c r="L167" s="706"/>
      <c r="M167" s="705"/>
      <c r="N167" s="705"/>
      <c r="O167" s="568"/>
      <c r="P167" s="570"/>
      <c r="Q167" s="565"/>
      <c r="R167" s="583"/>
      <c r="S167" s="523"/>
      <c r="T167" s="569"/>
      <c r="U167" s="570"/>
      <c r="V167" s="565"/>
      <c r="W167" s="583"/>
      <c r="X167" s="569"/>
      <c r="Y167" s="570"/>
      <c r="Z167" s="565"/>
      <c r="AA167" s="583"/>
      <c r="AB167" s="523"/>
      <c r="AC167" s="564"/>
      <c r="AD167" s="1" t="b">
        <f t="shared" si="50"/>
        <v>1</v>
      </c>
      <c r="AE167" s="1" t="b">
        <f t="shared" si="51"/>
        <v>1</v>
      </c>
    </row>
    <row r="168" spans="1:31" ht="15.75">
      <c r="A168" s="928"/>
      <c r="B168" s="961" t="s">
        <v>16</v>
      </c>
      <c r="C168" s="938">
        <f>SUM(C164:C167)</f>
        <v>28</v>
      </c>
      <c r="D168" s="938">
        <f t="shared" ref="D168:F168" si="69">SUM(D164:D167)</f>
        <v>0.28000000000000003</v>
      </c>
      <c r="E168" s="938">
        <f t="shared" si="69"/>
        <v>28</v>
      </c>
      <c r="F168" s="938">
        <f t="shared" si="69"/>
        <v>0.28000000000000003</v>
      </c>
      <c r="G168" s="1067">
        <f t="shared" ref="G168:H212" si="70">C168/E168</f>
        <v>1</v>
      </c>
      <c r="H168" s="1067">
        <f t="shared" si="70"/>
        <v>1</v>
      </c>
      <c r="I168" s="938">
        <f t="shared" ref="I168:N168" si="71">SUM(I164:I167)</f>
        <v>0</v>
      </c>
      <c r="J168" s="939">
        <f t="shared" si="71"/>
        <v>0</v>
      </c>
      <c r="K168" s="938">
        <f t="shared" si="71"/>
        <v>0</v>
      </c>
      <c r="L168" s="939">
        <f t="shared" si="71"/>
        <v>0</v>
      </c>
      <c r="M168" s="938">
        <f t="shared" si="71"/>
        <v>0</v>
      </c>
      <c r="N168" s="938">
        <f t="shared" si="71"/>
        <v>0</v>
      </c>
      <c r="O168" s="934">
        <f>State!O168</f>
        <v>0</v>
      </c>
      <c r="P168" s="964">
        <f>SUM(P164:P167)</f>
        <v>35</v>
      </c>
      <c r="Q168" s="964">
        <f t="shared" ref="Q168:S168" si="72">SUM(Q164:Q167)</f>
        <v>0.35000000000000003</v>
      </c>
      <c r="R168" s="964">
        <f t="shared" si="72"/>
        <v>35</v>
      </c>
      <c r="S168" s="964">
        <f t="shared" si="72"/>
        <v>0.35000000000000003</v>
      </c>
      <c r="T168" s="964">
        <f t="shared" ref="T168" si="73">SUM(T164:T167)</f>
        <v>0</v>
      </c>
      <c r="U168" s="964">
        <f t="shared" ref="U168" si="74">SUM(U164:U167)</f>
        <v>0</v>
      </c>
      <c r="V168" s="964">
        <f t="shared" ref="V168" si="75">SUM(V164:V167)</f>
        <v>0</v>
      </c>
      <c r="W168" s="935"/>
      <c r="X168" s="937">
        <f>State!X168</f>
        <v>0</v>
      </c>
      <c r="Y168" s="964">
        <f t="shared" ref="Y168" si="76">SUM(Y164:Y167)</f>
        <v>35</v>
      </c>
      <c r="Z168" s="964">
        <f t="shared" ref="Z168" si="77">SUM(Z164:Z167)</f>
        <v>0.35000000000000003</v>
      </c>
      <c r="AA168" s="964">
        <f t="shared" ref="AA168" si="78">SUM(AA164:AA167)</f>
        <v>35</v>
      </c>
      <c r="AB168" s="964">
        <f t="shared" ref="AB168" si="79">SUM(AB164:AB167)</f>
        <v>0.35000000000000003</v>
      </c>
      <c r="AC168" s="961"/>
      <c r="AE168" s="1" t="b">
        <f t="shared" si="51"/>
        <v>1</v>
      </c>
    </row>
    <row r="169" spans="1:31" ht="15.75">
      <c r="A169" s="559">
        <v>6.04</v>
      </c>
      <c r="B169" s="560" t="s">
        <v>34</v>
      </c>
      <c r="C169" s="701"/>
      <c r="D169" s="702"/>
      <c r="E169" s="701"/>
      <c r="F169" s="702"/>
      <c r="G169" s="625"/>
      <c r="H169" s="625"/>
      <c r="I169" s="705"/>
      <c r="J169" s="706"/>
      <c r="K169" s="701"/>
      <c r="L169" s="702"/>
      <c r="M169" s="704"/>
      <c r="N169" s="704"/>
      <c r="O169" s="568"/>
      <c r="P169" s="596"/>
      <c r="Q169" s="561"/>
      <c r="R169" s="583"/>
      <c r="S169" s="523"/>
      <c r="T169" s="569"/>
      <c r="U169" s="596"/>
      <c r="V169" s="561"/>
      <c r="W169" s="583"/>
      <c r="X169" s="569"/>
      <c r="Y169" s="596"/>
      <c r="Z169" s="561"/>
      <c r="AA169" s="583"/>
      <c r="AB169" s="523"/>
      <c r="AC169" s="560"/>
      <c r="AD169" s="1" t="b">
        <f t="shared" si="50"/>
        <v>1</v>
      </c>
      <c r="AE169" s="1" t="b">
        <f t="shared" si="51"/>
        <v>1</v>
      </c>
    </row>
    <row r="170" spans="1:31" ht="15.75">
      <c r="A170" s="559"/>
      <c r="B170" s="564" t="s">
        <v>28</v>
      </c>
      <c r="C170" s="705"/>
      <c r="D170" s="706"/>
      <c r="E170" s="705"/>
      <c r="F170" s="706"/>
      <c r="G170" s="625"/>
      <c r="H170" s="625"/>
      <c r="I170" s="705"/>
      <c r="J170" s="706"/>
      <c r="K170" s="705"/>
      <c r="L170" s="706"/>
      <c r="M170" s="705"/>
      <c r="N170" s="705"/>
      <c r="O170" s="568"/>
      <c r="P170" s="570"/>
      <c r="Q170" s="565"/>
      <c r="R170" s="583"/>
      <c r="S170" s="523"/>
      <c r="T170" s="569"/>
      <c r="U170" s="570"/>
      <c r="V170" s="565"/>
      <c r="W170" s="583"/>
      <c r="X170" s="569"/>
      <c r="Y170" s="570"/>
      <c r="Z170" s="565"/>
      <c r="AA170" s="583"/>
      <c r="AB170" s="523"/>
      <c r="AC170" s="564"/>
      <c r="AD170" s="1" t="b">
        <f t="shared" si="50"/>
        <v>1</v>
      </c>
      <c r="AE170" s="1" t="b">
        <f t="shared" si="51"/>
        <v>1</v>
      </c>
    </row>
    <row r="171" spans="1:31" ht="15.75">
      <c r="A171" s="559"/>
      <c r="B171" s="564" t="s">
        <v>29</v>
      </c>
      <c r="C171" s="705"/>
      <c r="D171" s="706"/>
      <c r="E171" s="705"/>
      <c r="F171" s="706"/>
      <c r="G171" s="625"/>
      <c r="H171" s="625"/>
      <c r="I171" s="705"/>
      <c r="J171" s="706"/>
      <c r="K171" s="705"/>
      <c r="L171" s="706"/>
      <c r="M171" s="705"/>
      <c r="N171" s="705"/>
      <c r="O171" s="568"/>
      <c r="P171" s="570"/>
      <c r="Q171" s="565"/>
      <c r="R171" s="583"/>
      <c r="S171" s="523"/>
      <c r="T171" s="569"/>
      <c r="U171" s="570"/>
      <c r="V171" s="565"/>
      <c r="W171" s="583"/>
      <c r="X171" s="569"/>
      <c r="Y171" s="570"/>
      <c r="Z171" s="565"/>
      <c r="AA171" s="583"/>
      <c r="AB171" s="523"/>
      <c r="AC171" s="564"/>
      <c r="AD171" s="1" t="b">
        <f t="shared" si="50"/>
        <v>1</v>
      </c>
      <c r="AE171" s="1" t="b">
        <f t="shared" si="51"/>
        <v>1</v>
      </c>
    </row>
    <row r="172" spans="1:31" ht="15.75">
      <c r="A172" s="559"/>
      <c r="B172" s="564" t="s">
        <v>30</v>
      </c>
      <c r="C172" s="705"/>
      <c r="D172" s="706"/>
      <c r="E172" s="705"/>
      <c r="F172" s="706"/>
      <c r="G172" s="625"/>
      <c r="H172" s="625"/>
      <c r="I172" s="705"/>
      <c r="J172" s="706"/>
      <c r="K172" s="705"/>
      <c r="L172" s="706"/>
      <c r="M172" s="705"/>
      <c r="N172" s="705"/>
      <c r="O172" s="568"/>
      <c r="P172" s="570"/>
      <c r="Q172" s="565"/>
      <c r="R172" s="583"/>
      <c r="S172" s="523"/>
      <c r="T172" s="569"/>
      <c r="U172" s="570"/>
      <c r="V172" s="565"/>
      <c r="W172" s="583"/>
      <c r="X172" s="569"/>
      <c r="Y172" s="570"/>
      <c r="Z172" s="565"/>
      <c r="AA172" s="583"/>
      <c r="AB172" s="523"/>
      <c r="AC172" s="564"/>
      <c r="AD172" s="1" t="b">
        <f t="shared" si="50"/>
        <v>1</v>
      </c>
      <c r="AE172" s="1" t="b">
        <f t="shared" si="51"/>
        <v>1</v>
      </c>
    </row>
    <row r="173" spans="1:31" ht="15.75">
      <c r="A173" s="559"/>
      <c r="B173" s="564" t="s">
        <v>31</v>
      </c>
      <c r="C173" s="705"/>
      <c r="D173" s="706"/>
      <c r="E173" s="705"/>
      <c r="F173" s="706"/>
      <c r="G173" s="625"/>
      <c r="H173" s="625"/>
      <c r="I173" s="705"/>
      <c r="J173" s="706"/>
      <c r="K173" s="705"/>
      <c r="L173" s="706"/>
      <c r="M173" s="705"/>
      <c r="N173" s="705"/>
      <c r="O173" s="568"/>
      <c r="P173" s="570"/>
      <c r="Q173" s="565"/>
      <c r="R173" s="583"/>
      <c r="S173" s="523"/>
      <c r="T173" s="569"/>
      <c r="U173" s="570"/>
      <c r="V173" s="565"/>
      <c r="W173" s="583"/>
      <c r="X173" s="569"/>
      <c r="Y173" s="570"/>
      <c r="Z173" s="565"/>
      <c r="AA173" s="583"/>
      <c r="AB173" s="523"/>
      <c r="AC173" s="564"/>
      <c r="AD173" s="1" t="b">
        <f t="shared" si="50"/>
        <v>1</v>
      </c>
      <c r="AE173" s="1" t="b">
        <f t="shared" si="51"/>
        <v>1</v>
      </c>
    </row>
    <row r="174" spans="1:31" ht="15.75">
      <c r="A174" s="928"/>
      <c r="B174" s="961" t="s">
        <v>16</v>
      </c>
      <c r="C174" s="938"/>
      <c r="D174" s="939"/>
      <c r="E174" s="938"/>
      <c r="F174" s="939"/>
      <c r="G174" s="1067"/>
      <c r="H174" s="1067"/>
      <c r="I174" s="941"/>
      <c r="J174" s="942"/>
      <c r="K174" s="938"/>
      <c r="L174" s="939"/>
      <c r="M174" s="938"/>
      <c r="N174" s="938"/>
      <c r="O174" s="934"/>
      <c r="P174" s="964"/>
      <c r="Q174" s="962"/>
      <c r="R174" s="935"/>
      <c r="S174" s="936"/>
      <c r="T174" s="937"/>
      <c r="U174" s="964"/>
      <c r="V174" s="962"/>
      <c r="W174" s="935"/>
      <c r="X174" s="937"/>
      <c r="Y174" s="964"/>
      <c r="Z174" s="962"/>
      <c r="AA174" s="935"/>
      <c r="AB174" s="936"/>
      <c r="AC174" s="961"/>
      <c r="AD174" s="1" t="b">
        <f t="shared" si="50"/>
        <v>1</v>
      </c>
      <c r="AE174" s="1" t="b">
        <f t="shared" si="51"/>
        <v>1</v>
      </c>
    </row>
    <row r="175" spans="1:31" ht="15.75">
      <c r="A175" s="559">
        <v>6.05</v>
      </c>
      <c r="B175" s="560" t="s">
        <v>35</v>
      </c>
      <c r="C175" s="701"/>
      <c r="D175" s="702"/>
      <c r="E175" s="701"/>
      <c r="F175" s="702"/>
      <c r="G175" s="625"/>
      <c r="H175" s="625"/>
      <c r="I175" s="705"/>
      <c r="J175" s="706"/>
      <c r="K175" s="701"/>
      <c r="L175" s="702"/>
      <c r="M175" s="704"/>
      <c r="N175" s="704"/>
      <c r="O175" s="568"/>
      <c r="P175" s="596"/>
      <c r="Q175" s="561"/>
      <c r="R175" s="583"/>
      <c r="S175" s="523"/>
      <c r="T175" s="569"/>
      <c r="U175" s="596"/>
      <c r="V175" s="561"/>
      <c r="W175" s="583"/>
      <c r="X175" s="569"/>
      <c r="Y175" s="596"/>
      <c r="Z175" s="561"/>
      <c r="AA175" s="583"/>
      <c r="AB175" s="523"/>
      <c r="AC175" s="560"/>
      <c r="AD175" s="1" t="b">
        <f t="shared" si="50"/>
        <v>1</v>
      </c>
      <c r="AE175" s="1" t="b">
        <f t="shared" si="51"/>
        <v>1</v>
      </c>
    </row>
    <row r="176" spans="1:31" ht="15.75">
      <c r="A176" s="559"/>
      <c r="B176" s="564" t="s">
        <v>28</v>
      </c>
      <c r="C176" s="705"/>
      <c r="D176" s="706"/>
      <c r="E176" s="705"/>
      <c r="F176" s="706"/>
      <c r="G176" s="625"/>
      <c r="H176" s="625"/>
      <c r="I176" s="705"/>
      <c r="J176" s="706"/>
      <c r="K176" s="705"/>
      <c r="L176" s="706"/>
      <c r="M176" s="705"/>
      <c r="N176" s="705"/>
      <c r="O176" s="568"/>
      <c r="P176" s="570"/>
      <c r="Q176" s="565"/>
      <c r="R176" s="583"/>
      <c r="S176" s="523"/>
      <c r="T176" s="569"/>
      <c r="U176" s="570"/>
      <c r="V176" s="565"/>
      <c r="W176" s="583"/>
      <c r="X176" s="569"/>
      <c r="Y176" s="570"/>
      <c r="Z176" s="565"/>
      <c r="AA176" s="583"/>
      <c r="AB176" s="523"/>
      <c r="AC176" s="564"/>
      <c r="AD176" s="1" t="b">
        <f t="shared" si="50"/>
        <v>1</v>
      </c>
      <c r="AE176" s="1" t="b">
        <f t="shared" si="51"/>
        <v>1</v>
      </c>
    </row>
    <row r="177" spans="1:31" ht="15.75">
      <c r="A177" s="559"/>
      <c r="B177" s="564" t="s">
        <v>29</v>
      </c>
      <c r="C177" s="705"/>
      <c r="D177" s="706"/>
      <c r="E177" s="705"/>
      <c r="F177" s="706"/>
      <c r="G177" s="625"/>
      <c r="H177" s="625"/>
      <c r="I177" s="705"/>
      <c r="J177" s="706"/>
      <c r="K177" s="705"/>
      <c r="L177" s="706"/>
      <c r="M177" s="705"/>
      <c r="N177" s="705"/>
      <c r="O177" s="568"/>
      <c r="P177" s="570"/>
      <c r="Q177" s="565"/>
      <c r="R177" s="583"/>
      <c r="S177" s="523"/>
      <c r="T177" s="569"/>
      <c r="U177" s="570"/>
      <c r="V177" s="565"/>
      <c r="W177" s="583"/>
      <c r="X177" s="569"/>
      <c r="Y177" s="570"/>
      <c r="Z177" s="565"/>
      <c r="AA177" s="583"/>
      <c r="AB177" s="523"/>
      <c r="AC177" s="564"/>
      <c r="AD177" s="1" t="b">
        <f t="shared" si="50"/>
        <v>1</v>
      </c>
      <c r="AE177" s="1" t="b">
        <f t="shared" si="51"/>
        <v>1</v>
      </c>
    </row>
    <row r="178" spans="1:31" ht="15.75">
      <c r="A178" s="559"/>
      <c r="B178" s="564" t="s">
        <v>30</v>
      </c>
      <c r="C178" s="705"/>
      <c r="D178" s="706"/>
      <c r="E178" s="705"/>
      <c r="F178" s="706"/>
      <c r="G178" s="625"/>
      <c r="H178" s="625"/>
      <c r="I178" s="705"/>
      <c r="J178" s="706"/>
      <c r="K178" s="705"/>
      <c r="L178" s="706"/>
      <c r="M178" s="705"/>
      <c r="N178" s="705"/>
      <c r="O178" s="568"/>
      <c r="P178" s="570"/>
      <c r="Q178" s="565"/>
      <c r="R178" s="583"/>
      <c r="S178" s="523"/>
      <c r="T178" s="569"/>
      <c r="U178" s="570"/>
      <c r="V178" s="565"/>
      <c r="W178" s="583"/>
      <c r="X178" s="569"/>
      <c r="Y178" s="570"/>
      <c r="Z178" s="565"/>
      <c r="AA178" s="583"/>
      <c r="AB178" s="523"/>
      <c r="AC178" s="564"/>
      <c r="AD178" s="1" t="b">
        <f t="shared" si="50"/>
        <v>1</v>
      </c>
      <c r="AE178" s="1" t="b">
        <f t="shared" si="51"/>
        <v>1</v>
      </c>
    </row>
    <row r="179" spans="1:31" ht="15.75">
      <c r="A179" s="559"/>
      <c r="B179" s="564" t="s">
        <v>31</v>
      </c>
      <c r="C179" s="705"/>
      <c r="D179" s="706"/>
      <c r="E179" s="705"/>
      <c r="F179" s="706"/>
      <c r="G179" s="625"/>
      <c r="H179" s="625"/>
      <c r="I179" s="705"/>
      <c r="J179" s="706"/>
      <c r="K179" s="705"/>
      <c r="L179" s="706"/>
      <c r="M179" s="705"/>
      <c r="N179" s="705"/>
      <c r="O179" s="568"/>
      <c r="P179" s="570"/>
      <c r="Q179" s="565"/>
      <c r="R179" s="583"/>
      <c r="S179" s="523"/>
      <c r="T179" s="569"/>
      <c r="U179" s="570"/>
      <c r="V179" s="565"/>
      <c r="W179" s="583"/>
      <c r="X179" s="569"/>
      <c r="Y179" s="570"/>
      <c r="Z179" s="565"/>
      <c r="AA179" s="583"/>
      <c r="AB179" s="523"/>
      <c r="AC179" s="564"/>
      <c r="AD179" s="1" t="b">
        <f t="shared" si="50"/>
        <v>1</v>
      </c>
      <c r="AE179" s="1" t="b">
        <f t="shared" si="51"/>
        <v>1</v>
      </c>
    </row>
    <row r="180" spans="1:31" ht="15.75">
      <c r="A180" s="928"/>
      <c r="B180" s="961" t="s">
        <v>36</v>
      </c>
      <c r="C180" s="938"/>
      <c r="D180" s="939"/>
      <c r="E180" s="938"/>
      <c r="F180" s="939"/>
      <c r="G180" s="1067"/>
      <c r="H180" s="1067"/>
      <c r="I180" s="941"/>
      <c r="J180" s="942"/>
      <c r="K180" s="938"/>
      <c r="L180" s="939"/>
      <c r="M180" s="938"/>
      <c r="N180" s="938"/>
      <c r="O180" s="934"/>
      <c r="P180" s="964"/>
      <c r="Q180" s="962"/>
      <c r="R180" s="935"/>
      <c r="S180" s="936"/>
      <c r="T180" s="937"/>
      <c r="U180" s="964"/>
      <c r="V180" s="962"/>
      <c r="W180" s="935"/>
      <c r="X180" s="937"/>
      <c r="Y180" s="964"/>
      <c r="Z180" s="962"/>
      <c r="AA180" s="935"/>
      <c r="AB180" s="936"/>
      <c r="AC180" s="961"/>
      <c r="AD180" s="1" t="b">
        <f t="shared" si="50"/>
        <v>1</v>
      </c>
      <c r="AE180" s="1" t="b">
        <f t="shared" si="51"/>
        <v>1</v>
      </c>
    </row>
    <row r="181" spans="1:31" ht="15.75">
      <c r="A181" s="559">
        <v>6.06</v>
      </c>
      <c r="B181" s="560" t="s">
        <v>37</v>
      </c>
      <c r="C181" s="701"/>
      <c r="D181" s="702"/>
      <c r="E181" s="701"/>
      <c r="F181" s="702"/>
      <c r="G181" s="625"/>
      <c r="H181" s="625"/>
      <c r="I181" s="705"/>
      <c r="J181" s="706"/>
      <c r="K181" s="701"/>
      <c r="L181" s="702"/>
      <c r="M181" s="704"/>
      <c r="N181" s="704"/>
      <c r="O181" s="568"/>
      <c r="P181" s="596"/>
      <c r="Q181" s="561"/>
      <c r="R181" s="583"/>
      <c r="S181" s="523"/>
      <c r="T181" s="569"/>
      <c r="U181" s="596"/>
      <c r="V181" s="561"/>
      <c r="W181" s="583"/>
      <c r="X181" s="569"/>
      <c r="Y181" s="596"/>
      <c r="Z181" s="561"/>
      <c r="AA181" s="583"/>
      <c r="AB181" s="523"/>
      <c r="AC181" s="560"/>
      <c r="AD181" s="1" t="b">
        <f t="shared" si="50"/>
        <v>1</v>
      </c>
      <c r="AE181" s="1" t="b">
        <f t="shared" si="51"/>
        <v>1</v>
      </c>
    </row>
    <row r="182" spans="1:31" ht="15.75">
      <c r="A182" s="559"/>
      <c r="B182" s="564" t="s">
        <v>28</v>
      </c>
      <c r="C182" s="705"/>
      <c r="D182" s="706"/>
      <c r="E182" s="705"/>
      <c r="F182" s="706"/>
      <c r="G182" s="625"/>
      <c r="H182" s="625"/>
      <c r="I182" s="705"/>
      <c r="J182" s="706"/>
      <c r="K182" s="705"/>
      <c r="L182" s="706"/>
      <c r="M182" s="705"/>
      <c r="N182" s="705"/>
      <c r="O182" s="568"/>
      <c r="P182" s="570"/>
      <c r="Q182" s="565"/>
      <c r="R182" s="583"/>
      <c r="S182" s="523"/>
      <c r="T182" s="569"/>
      <c r="U182" s="570"/>
      <c r="V182" s="565"/>
      <c r="W182" s="583"/>
      <c r="X182" s="569"/>
      <c r="Y182" s="570"/>
      <c r="Z182" s="565"/>
      <c r="AA182" s="583"/>
      <c r="AB182" s="523"/>
      <c r="AC182" s="564"/>
      <c r="AD182" s="1" t="b">
        <f t="shared" si="50"/>
        <v>1</v>
      </c>
      <c r="AE182" s="1" t="b">
        <f t="shared" si="51"/>
        <v>1</v>
      </c>
    </row>
    <row r="183" spans="1:31" ht="15.75">
      <c r="A183" s="559"/>
      <c r="B183" s="564" t="s">
        <v>29</v>
      </c>
      <c r="C183" s="705"/>
      <c r="D183" s="706"/>
      <c r="E183" s="705"/>
      <c r="F183" s="706"/>
      <c r="G183" s="625"/>
      <c r="H183" s="625"/>
      <c r="I183" s="705"/>
      <c r="J183" s="706"/>
      <c r="K183" s="705"/>
      <c r="L183" s="706"/>
      <c r="M183" s="705"/>
      <c r="N183" s="705"/>
      <c r="O183" s="568"/>
      <c r="P183" s="570"/>
      <c r="Q183" s="565"/>
      <c r="R183" s="583"/>
      <c r="S183" s="523"/>
      <c r="T183" s="569"/>
      <c r="U183" s="570"/>
      <c r="V183" s="565"/>
      <c r="W183" s="583"/>
      <c r="X183" s="569"/>
      <c r="Y183" s="570"/>
      <c r="Z183" s="565"/>
      <c r="AA183" s="583"/>
      <c r="AB183" s="523"/>
      <c r="AC183" s="564"/>
      <c r="AD183" s="1" t="b">
        <f t="shared" si="50"/>
        <v>1</v>
      </c>
      <c r="AE183" s="1" t="b">
        <f t="shared" si="51"/>
        <v>1</v>
      </c>
    </row>
    <row r="184" spans="1:31" ht="15.75">
      <c r="A184" s="559"/>
      <c r="B184" s="564" t="s">
        <v>30</v>
      </c>
      <c r="C184" s="705"/>
      <c r="D184" s="706"/>
      <c r="E184" s="705"/>
      <c r="F184" s="706"/>
      <c r="G184" s="625"/>
      <c r="H184" s="625"/>
      <c r="I184" s="705"/>
      <c r="J184" s="706"/>
      <c r="K184" s="705"/>
      <c r="L184" s="706"/>
      <c r="M184" s="705"/>
      <c r="N184" s="705"/>
      <c r="O184" s="568"/>
      <c r="P184" s="570"/>
      <c r="Q184" s="565"/>
      <c r="R184" s="583"/>
      <c r="S184" s="523"/>
      <c r="T184" s="569"/>
      <c r="U184" s="570"/>
      <c r="V184" s="565"/>
      <c r="W184" s="583"/>
      <c r="X184" s="569"/>
      <c r="Y184" s="570"/>
      <c r="Z184" s="565"/>
      <c r="AA184" s="583"/>
      <c r="AB184" s="523"/>
      <c r="AC184" s="564"/>
      <c r="AD184" s="1" t="b">
        <f t="shared" si="50"/>
        <v>1</v>
      </c>
      <c r="AE184" s="1" t="b">
        <f t="shared" si="51"/>
        <v>1</v>
      </c>
    </row>
    <row r="185" spans="1:31" ht="15.75">
      <c r="A185" s="559"/>
      <c r="B185" s="564" t="s">
        <v>31</v>
      </c>
      <c r="C185" s="705"/>
      <c r="D185" s="706"/>
      <c r="E185" s="705"/>
      <c r="F185" s="706"/>
      <c r="G185" s="625"/>
      <c r="H185" s="625"/>
      <c r="I185" s="705"/>
      <c r="J185" s="706"/>
      <c r="K185" s="705"/>
      <c r="L185" s="706"/>
      <c r="M185" s="705"/>
      <c r="N185" s="705"/>
      <c r="O185" s="568"/>
      <c r="P185" s="570"/>
      <c r="Q185" s="565"/>
      <c r="R185" s="583"/>
      <c r="S185" s="523"/>
      <c r="T185" s="569"/>
      <c r="U185" s="570"/>
      <c r="V185" s="565"/>
      <c r="W185" s="583"/>
      <c r="X185" s="569"/>
      <c r="Y185" s="570"/>
      <c r="Z185" s="565"/>
      <c r="AA185" s="583"/>
      <c r="AB185" s="523"/>
      <c r="AC185" s="564"/>
      <c r="AD185" s="1" t="b">
        <f t="shared" si="50"/>
        <v>1</v>
      </c>
      <c r="AE185" s="1" t="b">
        <f t="shared" si="51"/>
        <v>1</v>
      </c>
    </row>
    <row r="186" spans="1:31" ht="15.75">
      <c r="A186" s="928"/>
      <c r="B186" s="961" t="s">
        <v>36</v>
      </c>
      <c r="C186" s="938"/>
      <c r="D186" s="939"/>
      <c r="E186" s="938"/>
      <c r="F186" s="939"/>
      <c r="G186" s="1067"/>
      <c r="H186" s="1067"/>
      <c r="I186" s="941"/>
      <c r="J186" s="942"/>
      <c r="K186" s="938"/>
      <c r="L186" s="939"/>
      <c r="M186" s="938"/>
      <c r="N186" s="938"/>
      <c r="O186" s="934"/>
      <c r="P186" s="964"/>
      <c r="Q186" s="962"/>
      <c r="R186" s="935"/>
      <c r="S186" s="936"/>
      <c r="T186" s="937"/>
      <c r="U186" s="964"/>
      <c r="V186" s="962"/>
      <c r="W186" s="935"/>
      <c r="X186" s="937"/>
      <c r="Y186" s="964"/>
      <c r="Z186" s="962"/>
      <c r="AA186" s="935"/>
      <c r="AB186" s="936"/>
      <c r="AC186" s="961"/>
      <c r="AD186" s="1" t="b">
        <f t="shared" si="50"/>
        <v>1</v>
      </c>
      <c r="AE186" s="1" t="b">
        <f t="shared" si="51"/>
        <v>1</v>
      </c>
    </row>
    <row r="187" spans="1:31" ht="15.75">
      <c r="A187" s="559">
        <v>6.07</v>
      </c>
      <c r="B187" s="560" t="s">
        <v>240</v>
      </c>
      <c r="C187" s="701"/>
      <c r="D187" s="702"/>
      <c r="E187" s="701"/>
      <c r="F187" s="702"/>
      <c r="G187" s="625"/>
      <c r="H187" s="625"/>
      <c r="I187" s="705"/>
      <c r="J187" s="706"/>
      <c r="K187" s="701"/>
      <c r="L187" s="702"/>
      <c r="M187" s="704"/>
      <c r="N187" s="704"/>
      <c r="O187" s="568"/>
      <c r="P187" s="596"/>
      <c r="Q187" s="561"/>
      <c r="R187" s="583"/>
      <c r="S187" s="523"/>
      <c r="T187" s="569"/>
      <c r="U187" s="596"/>
      <c r="V187" s="561"/>
      <c r="W187" s="583"/>
      <c r="X187" s="569"/>
      <c r="Y187" s="596"/>
      <c r="Z187" s="561"/>
      <c r="AA187" s="583"/>
      <c r="AB187" s="523"/>
      <c r="AC187" s="560"/>
      <c r="AD187" s="1" t="b">
        <f t="shared" si="50"/>
        <v>1</v>
      </c>
      <c r="AE187" s="1" t="b">
        <f t="shared" si="51"/>
        <v>1</v>
      </c>
    </row>
    <row r="188" spans="1:31" ht="15.75">
      <c r="A188" s="559"/>
      <c r="B188" s="564" t="s">
        <v>28</v>
      </c>
      <c r="C188" s="705"/>
      <c r="D188" s="706"/>
      <c r="E188" s="705"/>
      <c r="F188" s="706"/>
      <c r="G188" s="625"/>
      <c r="H188" s="625"/>
      <c r="I188" s="705"/>
      <c r="J188" s="706"/>
      <c r="K188" s="705"/>
      <c r="L188" s="706"/>
      <c r="M188" s="705"/>
      <c r="N188" s="705"/>
      <c r="O188" s="568"/>
      <c r="P188" s="570"/>
      <c r="Q188" s="565"/>
      <c r="R188" s="583"/>
      <c r="S188" s="523"/>
      <c r="T188" s="569"/>
      <c r="U188" s="570"/>
      <c r="V188" s="565"/>
      <c r="W188" s="583"/>
      <c r="X188" s="569"/>
      <c r="Y188" s="570"/>
      <c r="Z188" s="565"/>
      <c r="AA188" s="583"/>
      <c r="AB188" s="523"/>
      <c r="AC188" s="564"/>
      <c r="AD188" s="1" t="b">
        <f t="shared" si="50"/>
        <v>1</v>
      </c>
      <c r="AE188" s="1" t="b">
        <f t="shared" si="51"/>
        <v>1</v>
      </c>
    </row>
    <row r="189" spans="1:31" ht="15.75">
      <c r="A189" s="559"/>
      <c r="B189" s="564" t="s">
        <v>29</v>
      </c>
      <c r="C189" s="705"/>
      <c r="D189" s="706"/>
      <c r="E189" s="705"/>
      <c r="F189" s="706"/>
      <c r="G189" s="625"/>
      <c r="H189" s="625"/>
      <c r="I189" s="705"/>
      <c r="J189" s="706"/>
      <c r="K189" s="705"/>
      <c r="L189" s="706"/>
      <c r="M189" s="705"/>
      <c r="N189" s="705"/>
      <c r="O189" s="568"/>
      <c r="P189" s="570"/>
      <c r="Q189" s="565"/>
      <c r="R189" s="583"/>
      <c r="S189" s="523"/>
      <c r="T189" s="569"/>
      <c r="U189" s="570"/>
      <c r="V189" s="565"/>
      <c r="W189" s="583"/>
      <c r="X189" s="569"/>
      <c r="Y189" s="570"/>
      <c r="Z189" s="565"/>
      <c r="AA189" s="583"/>
      <c r="AB189" s="523"/>
      <c r="AC189" s="564"/>
      <c r="AD189" s="1" t="b">
        <f t="shared" si="50"/>
        <v>1</v>
      </c>
      <c r="AE189" s="1" t="b">
        <f t="shared" si="51"/>
        <v>1</v>
      </c>
    </row>
    <row r="190" spans="1:31" ht="15.75">
      <c r="A190" s="559"/>
      <c r="B190" s="564" t="s">
        <v>30</v>
      </c>
      <c r="C190" s="705"/>
      <c r="D190" s="706"/>
      <c r="E190" s="705"/>
      <c r="F190" s="706"/>
      <c r="G190" s="625"/>
      <c r="H190" s="625"/>
      <c r="I190" s="705"/>
      <c r="J190" s="706"/>
      <c r="K190" s="705"/>
      <c r="L190" s="706"/>
      <c r="M190" s="705"/>
      <c r="N190" s="705"/>
      <c r="O190" s="568"/>
      <c r="P190" s="570"/>
      <c r="Q190" s="565"/>
      <c r="R190" s="583"/>
      <c r="S190" s="523"/>
      <c r="T190" s="569"/>
      <c r="U190" s="570"/>
      <c r="V190" s="565"/>
      <c r="W190" s="583"/>
      <c r="X190" s="569"/>
      <c r="Y190" s="570"/>
      <c r="Z190" s="565"/>
      <c r="AA190" s="583"/>
      <c r="AB190" s="523"/>
      <c r="AC190" s="564"/>
      <c r="AD190" s="1" t="b">
        <f t="shared" si="50"/>
        <v>1</v>
      </c>
      <c r="AE190" s="1" t="b">
        <f t="shared" si="51"/>
        <v>1</v>
      </c>
    </row>
    <row r="191" spans="1:31" ht="15.75">
      <c r="A191" s="559"/>
      <c r="B191" s="564" t="s">
        <v>31</v>
      </c>
      <c r="C191" s="705"/>
      <c r="D191" s="706"/>
      <c r="E191" s="705"/>
      <c r="F191" s="706"/>
      <c r="G191" s="625"/>
      <c r="H191" s="625"/>
      <c r="I191" s="705"/>
      <c r="J191" s="706"/>
      <c r="K191" s="705"/>
      <c r="L191" s="706"/>
      <c r="M191" s="705"/>
      <c r="N191" s="705"/>
      <c r="O191" s="568"/>
      <c r="P191" s="570"/>
      <c r="Q191" s="565"/>
      <c r="R191" s="583"/>
      <c r="S191" s="523"/>
      <c r="T191" s="569"/>
      <c r="U191" s="570"/>
      <c r="V191" s="565"/>
      <c r="W191" s="583"/>
      <c r="X191" s="569"/>
      <c r="Y191" s="570"/>
      <c r="Z191" s="565"/>
      <c r="AA191" s="583"/>
      <c r="AB191" s="523"/>
      <c r="AC191" s="564"/>
      <c r="AD191" s="1" t="b">
        <f t="shared" si="50"/>
        <v>1</v>
      </c>
      <c r="AE191" s="1" t="b">
        <f t="shared" si="51"/>
        <v>1</v>
      </c>
    </row>
    <row r="192" spans="1:31" ht="15.75">
      <c r="A192" s="928"/>
      <c r="B192" s="961" t="s">
        <v>36</v>
      </c>
      <c r="C192" s="938"/>
      <c r="D192" s="939"/>
      <c r="E192" s="938"/>
      <c r="F192" s="939"/>
      <c r="G192" s="1067"/>
      <c r="H192" s="1067"/>
      <c r="I192" s="941"/>
      <c r="J192" s="942"/>
      <c r="K192" s="938"/>
      <c r="L192" s="939"/>
      <c r="M192" s="938"/>
      <c r="N192" s="938"/>
      <c r="O192" s="934"/>
      <c r="P192" s="964"/>
      <c r="Q192" s="962"/>
      <c r="R192" s="935"/>
      <c r="S192" s="936"/>
      <c r="T192" s="937"/>
      <c r="U192" s="964"/>
      <c r="V192" s="962"/>
      <c r="W192" s="935"/>
      <c r="X192" s="937"/>
      <c r="Y192" s="964"/>
      <c r="Z192" s="962"/>
      <c r="AA192" s="935"/>
      <c r="AB192" s="936"/>
      <c r="AC192" s="961"/>
      <c r="AD192" s="1" t="b">
        <f t="shared" si="50"/>
        <v>1</v>
      </c>
      <c r="AE192" s="1" t="b">
        <f t="shared" si="51"/>
        <v>1</v>
      </c>
    </row>
    <row r="193" spans="1:31" ht="15.75">
      <c r="A193" s="983"/>
      <c r="B193" s="1038" t="s">
        <v>38</v>
      </c>
      <c r="C193" s="1023">
        <f>C156+C162+C168+C174+C180+C186+C192</f>
        <v>28</v>
      </c>
      <c r="D193" s="1023">
        <f t="shared" ref="D193:F193" si="80">D156+D162+D168+D174+D180+D186+D192</f>
        <v>0.28000000000000003</v>
      </c>
      <c r="E193" s="1023">
        <f t="shared" si="80"/>
        <v>28</v>
      </c>
      <c r="F193" s="1023">
        <f t="shared" si="80"/>
        <v>0.28000000000000003</v>
      </c>
      <c r="G193" s="1069">
        <f t="shared" si="70"/>
        <v>1</v>
      </c>
      <c r="H193" s="1069">
        <f t="shared" si="70"/>
        <v>1</v>
      </c>
      <c r="I193" s="1023">
        <f t="shared" ref="I193:N193" si="81">I192+I186+I180+I174+I168+I162+I156</f>
        <v>0</v>
      </c>
      <c r="J193" s="1024">
        <f t="shared" si="81"/>
        <v>0</v>
      </c>
      <c r="K193" s="1023">
        <f t="shared" si="81"/>
        <v>0</v>
      </c>
      <c r="L193" s="1024">
        <f t="shared" si="81"/>
        <v>0</v>
      </c>
      <c r="M193" s="1023">
        <f t="shared" si="81"/>
        <v>0</v>
      </c>
      <c r="N193" s="1023">
        <f t="shared" si="81"/>
        <v>0</v>
      </c>
      <c r="O193" s="989">
        <f>State!O193</f>
        <v>0</v>
      </c>
      <c r="P193" s="1023">
        <f t="shared" ref="P193:S193" si="82">P156+P162+P168+P174+P180+P186+P192</f>
        <v>35</v>
      </c>
      <c r="Q193" s="1023">
        <f t="shared" si="82"/>
        <v>0.35000000000000003</v>
      </c>
      <c r="R193" s="1023">
        <f t="shared" si="82"/>
        <v>35</v>
      </c>
      <c r="S193" s="1023">
        <f t="shared" si="82"/>
        <v>0.35000000000000003</v>
      </c>
      <c r="T193" s="992"/>
      <c r="U193" s="1023"/>
      <c r="V193" s="1024"/>
      <c r="W193" s="990"/>
      <c r="X193" s="992">
        <f>State!X193</f>
        <v>0</v>
      </c>
      <c r="Y193" s="1023">
        <f t="shared" ref="Y193:AB193" si="83">Y156+Y162+Y168+Y174+Y180+Y186+Y192</f>
        <v>35</v>
      </c>
      <c r="Z193" s="1023">
        <f t="shared" si="83"/>
        <v>0.35000000000000003</v>
      </c>
      <c r="AA193" s="1023">
        <f t="shared" si="83"/>
        <v>35</v>
      </c>
      <c r="AB193" s="1023">
        <f t="shared" si="83"/>
        <v>0.35000000000000003</v>
      </c>
      <c r="AC193" s="1038"/>
      <c r="AE193" s="1" t="b">
        <f t="shared" si="51"/>
        <v>1</v>
      </c>
    </row>
    <row r="194" spans="1:31" ht="15.75">
      <c r="A194" s="554" t="s">
        <v>39</v>
      </c>
      <c r="B194" s="560" t="s">
        <v>40</v>
      </c>
      <c r="C194" s="701"/>
      <c r="D194" s="702">
        <v>0</v>
      </c>
      <c r="E194" s="701"/>
      <c r="F194" s="702">
        <v>0</v>
      </c>
      <c r="G194" s="625"/>
      <c r="H194" s="625"/>
      <c r="I194" s="705">
        <f t="shared" si="57"/>
        <v>0</v>
      </c>
      <c r="J194" s="706">
        <f t="shared" si="58"/>
        <v>0</v>
      </c>
      <c r="K194" s="701"/>
      <c r="L194" s="702"/>
      <c r="M194" s="704"/>
      <c r="N194" s="704"/>
      <c r="O194" s="568">
        <f>State!O194</f>
        <v>0</v>
      </c>
      <c r="P194" s="596"/>
      <c r="Q194" s="561"/>
      <c r="R194" s="583">
        <f t="shared" ref="R194" si="84">P194+K194</f>
        <v>0</v>
      </c>
      <c r="S194" s="523">
        <f t="shared" ref="S194" si="85">Q194+L194</f>
        <v>0</v>
      </c>
      <c r="T194" s="569"/>
      <c r="U194" s="596"/>
      <c r="V194" s="561"/>
      <c r="W194" s="583"/>
      <c r="X194" s="569">
        <f>State!X194</f>
        <v>0</v>
      </c>
      <c r="Y194" s="596"/>
      <c r="Z194" s="561"/>
      <c r="AA194" s="583">
        <f t="shared" ref="AA194:AA196" si="86">Y194+T194</f>
        <v>0</v>
      </c>
      <c r="AB194" s="523">
        <f t="shared" ref="AB194:AB205" si="87">Z194+U194</f>
        <v>0</v>
      </c>
      <c r="AC194" s="560"/>
      <c r="AD194" s="1" t="b">
        <f t="shared" si="50"/>
        <v>1</v>
      </c>
      <c r="AE194" s="1" t="b">
        <f t="shared" si="51"/>
        <v>1</v>
      </c>
    </row>
    <row r="195" spans="1:31" ht="15.75">
      <c r="A195" s="563">
        <v>7</v>
      </c>
      <c r="B195" s="560" t="s">
        <v>255</v>
      </c>
      <c r="C195" s="701"/>
      <c r="D195" s="702">
        <v>0</v>
      </c>
      <c r="E195" s="701"/>
      <c r="F195" s="702">
        <v>0</v>
      </c>
      <c r="G195" s="625"/>
      <c r="H195" s="625"/>
      <c r="I195" s="705">
        <f t="shared" si="57"/>
        <v>0</v>
      </c>
      <c r="J195" s="706">
        <f t="shared" si="58"/>
        <v>0</v>
      </c>
      <c r="K195" s="714"/>
      <c r="L195" s="715"/>
      <c r="M195" s="717"/>
      <c r="N195" s="717"/>
      <c r="O195" s="568">
        <f>State!O195</f>
        <v>0</v>
      </c>
      <c r="P195" s="613"/>
      <c r="Q195" s="614"/>
      <c r="R195" s="744">
        <f t="shared" si="59"/>
        <v>0</v>
      </c>
      <c r="S195" s="662">
        <f t="shared" si="59"/>
        <v>0</v>
      </c>
      <c r="T195" s="569"/>
      <c r="U195" s="613"/>
      <c r="V195" s="614"/>
      <c r="W195" s="744"/>
      <c r="X195" s="569">
        <f>State!X195</f>
        <v>0</v>
      </c>
      <c r="Y195" s="613"/>
      <c r="Z195" s="614"/>
      <c r="AA195" s="744">
        <f t="shared" si="86"/>
        <v>0</v>
      </c>
      <c r="AB195" s="662">
        <f t="shared" si="87"/>
        <v>0</v>
      </c>
      <c r="AC195" s="560"/>
      <c r="AD195" s="1" t="b">
        <f t="shared" si="50"/>
        <v>1</v>
      </c>
      <c r="AE195" s="1" t="b">
        <f t="shared" si="51"/>
        <v>1</v>
      </c>
    </row>
    <row r="196" spans="1:31" ht="15.75">
      <c r="A196" s="559">
        <v>7.01</v>
      </c>
      <c r="B196" s="564" t="s">
        <v>256</v>
      </c>
      <c r="C196" s="705"/>
      <c r="D196" s="706">
        <v>0</v>
      </c>
      <c r="E196" s="705"/>
      <c r="F196" s="706">
        <v>0</v>
      </c>
      <c r="G196" s="625"/>
      <c r="H196" s="625"/>
      <c r="I196" s="705">
        <f t="shared" si="57"/>
        <v>0</v>
      </c>
      <c r="J196" s="706">
        <f t="shared" si="58"/>
        <v>0</v>
      </c>
      <c r="K196" s="742"/>
      <c r="L196" s="743"/>
      <c r="M196" s="745"/>
      <c r="N196" s="745"/>
      <c r="O196" s="568">
        <f>State!O196</f>
        <v>0</v>
      </c>
      <c r="P196" s="623"/>
      <c r="Q196" s="624"/>
      <c r="R196" s="744">
        <f t="shared" si="59"/>
        <v>0</v>
      </c>
      <c r="S196" s="662">
        <f t="shared" si="59"/>
        <v>0</v>
      </c>
      <c r="T196" s="569"/>
      <c r="U196" s="623"/>
      <c r="V196" s="624"/>
      <c r="W196" s="744"/>
      <c r="X196" s="569">
        <f>State!X196</f>
        <v>0</v>
      </c>
      <c r="Y196" s="623"/>
      <c r="Z196" s="624"/>
      <c r="AA196" s="744">
        <f t="shared" si="86"/>
        <v>0</v>
      </c>
      <c r="AB196" s="662">
        <f t="shared" si="87"/>
        <v>0</v>
      </c>
      <c r="AC196" s="564"/>
      <c r="AD196" s="1" t="b">
        <f t="shared" si="50"/>
        <v>1</v>
      </c>
      <c r="AE196" s="1" t="b">
        <f t="shared" si="51"/>
        <v>1</v>
      </c>
    </row>
    <row r="197" spans="1:31" ht="15.75">
      <c r="A197" s="559"/>
      <c r="B197" s="564" t="s">
        <v>41</v>
      </c>
      <c r="C197" s="705">
        <v>779</v>
      </c>
      <c r="D197" s="706">
        <v>1.1685000000000001</v>
      </c>
      <c r="E197" s="742">
        <v>779</v>
      </c>
      <c r="F197" s="743">
        <v>1.1685000000000001</v>
      </c>
      <c r="G197" s="625">
        <f t="shared" si="70"/>
        <v>1</v>
      </c>
      <c r="H197" s="625">
        <f t="shared" si="70"/>
        <v>1</v>
      </c>
      <c r="I197" s="705">
        <f t="shared" si="57"/>
        <v>0</v>
      </c>
      <c r="J197" s="706">
        <f t="shared" si="58"/>
        <v>0</v>
      </c>
      <c r="K197" s="742">
        <v>0</v>
      </c>
      <c r="L197" s="743">
        <v>0</v>
      </c>
      <c r="M197" s="745">
        <v>0</v>
      </c>
      <c r="N197" s="745">
        <v>0</v>
      </c>
      <c r="O197" s="568">
        <v>1.5E-3</v>
      </c>
      <c r="P197" s="623">
        <v>785</v>
      </c>
      <c r="Q197" s="624">
        <f>P197*O197</f>
        <v>1.1775</v>
      </c>
      <c r="R197" s="583">
        <f t="shared" ref="R197:R205" si="88">P197</f>
        <v>785</v>
      </c>
      <c r="S197" s="662">
        <f t="shared" si="59"/>
        <v>1.1775</v>
      </c>
      <c r="T197" s="628"/>
      <c r="U197" s="623"/>
      <c r="V197" s="624"/>
      <c r="W197" s="583"/>
      <c r="X197" s="569">
        <f>O197</f>
        <v>1.5E-3</v>
      </c>
      <c r="Y197" s="623">
        <v>785</v>
      </c>
      <c r="Z197" s="624">
        <f>Y197*X197</f>
        <v>1.1775</v>
      </c>
      <c r="AA197" s="583">
        <f t="shared" ref="AA197:AA205" si="89">Y197</f>
        <v>785</v>
      </c>
      <c r="AB197" s="662">
        <f t="shared" si="87"/>
        <v>1.1775</v>
      </c>
      <c r="AC197" s="564"/>
      <c r="AD197" s="1" t="b">
        <f t="shared" si="50"/>
        <v>1</v>
      </c>
      <c r="AE197" s="1" t="b">
        <f t="shared" si="51"/>
        <v>1</v>
      </c>
    </row>
    <row r="198" spans="1:31" ht="15.75">
      <c r="A198" s="559"/>
      <c r="B198" s="564" t="s">
        <v>318</v>
      </c>
      <c r="C198" s="705"/>
      <c r="D198" s="706">
        <v>0</v>
      </c>
      <c r="E198" s="742"/>
      <c r="F198" s="743">
        <v>0</v>
      </c>
      <c r="G198" s="625"/>
      <c r="H198" s="625"/>
      <c r="I198" s="705">
        <f t="shared" si="57"/>
        <v>0</v>
      </c>
      <c r="J198" s="706">
        <f t="shared" si="58"/>
        <v>0</v>
      </c>
      <c r="K198" s="742"/>
      <c r="L198" s="743"/>
      <c r="M198" s="745"/>
      <c r="N198" s="745"/>
      <c r="O198" s="568">
        <f>State!O198</f>
        <v>1.5E-3</v>
      </c>
      <c r="P198" s="623"/>
      <c r="Q198" s="624"/>
      <c r="R198" s="583">
        <f t="shared" si="88"/>
        <v>0</v>
      </c>
      <c r="S198" s="662">
        <f t="shared" si="59"/>
        <v>0</v>
      </c>
      <c r="T198" s="628"/>
      <c r="U198" s="623"/>
      <c r="V198" s="624"/>
      <c r="W198" s="583"/>
      <c r="X198" s="628">
        <f>State!X198</f>
        <v>1.5E-3</v>
      </c>
      <c r="Y198" s="623"/>
      <c r="Z198" s="624"/>
      <c r="AA198" s="583">
        <f t="shared" si="89"/>
        <v>0</v>
      </c>
      <c r="AB198" s="662">
        <f t="shared" si="87"/>
        <v>0</v>
      </c>
      <c r="AC198" s="564"/>
      <c r="AD198" s="1" t="b">
        <f t="shared" si="50"/>
        <v>1</v>
      </c>
      <c r="AE198" s="1" t="b">
        <f t="shared" si="51"/>
        <v>1</v>
      </c>
    </row>
    <row r="199" spans="1:31" ht="15.75">
      <c r="A199" s="559"/>
      <c r="B199" s="564" t="s">
        <v>319</v>
      </c>
      <c r="C199" s="705"/>
      <c r="D199" s="706">
        <v>0</v>
      </c>
      <c r="E199" s="742"/>
      <c r="F199" s="743">
        <v>0</v>
      </c>
      <c r="G199" s="625"/>
      <c r="H199" s="625"/>
      <c r="I199" s="705">
        <f t="shared" si="57"/>
        <v>0</v>
      </c>
      <c r="J199" s="706">
        <f t="shared" si="58"/>
        <v>0</v>
      </c>
      <c r="K199" s="742"/>
      <c r="L199" s="743"/>
      <c r="M199" s="745"/>
      <c r="N199" s="745"/>
      <c r="O199" s="568">
        <f>State!O199</f>
        <v>1.5E-3</v>
      </c>
      <c r="P199" s="623"/>
      <c r="Q199" s="624"/>
      <c r="R199" s="583">
        <f t="shared" si="88"/>
        <v>0</v>
      </c>
      <c r="S199" s="662">
        <f t="shared" si="59"/>
        <v>0</v>
      </c>
      <c r="T199" s="628"/>
      <c r="U199" s="623"/>
      <c r="V199" s="624"/>
      <c r="W199" s="583"/>
      <c r="X199" s="628">
        <f>State!X199</f>
        <v>1.5E-3</v>
      </c>
      <c r="Y199" s="623"/>
      <c r="Z199" s="624"/>
      <c r="AA199" s="583">
        <f t="shared" si="89"/>
        <v>0</v>
      </c>
      <c r="AB199" s="662">
        <f t="shared" si="87"/>
        <v>0</v>
      </c>
      <c r="AC199" s="564"/>
      <c r="AD199" s="1" t="b">
        <f t="shared" si="50"/>
        <v>1</v>
      </c>
      <c r="AE199" s="1" t="b">
        <f t="shared" si="51"/>
        <v>1</v>
      </c>
    </row>
    <row r="200" spans="1:31" ht="15.75">
      <c r="A200" s="559"/>
      <c r="B200" s="564" t="s">
        <v>320</v>
      </c>
      <c r="C200" s="705">
        <v>1796</v>
      </c>
      <c r="D200" s="706">
        <v>2.694</v>
      </c>
      <c r="E200" s="742">
        <v>1796</v>
      </c>
      <c r="F200" s="743">
        <v>2.694</v>
      </c>
      <c r="G200" s="625">
        <f t="shared" si="70"/>
        <v>1</v>
      </c>
      <c r="H200" s="625">
        <f t="shared" si="70"/>
        <v>1</v>
      </c>
      <c r="I200" s="705">
        <f t="shared" ref="I200:I263" si="90">C200-E200</f>
        <v>0</v>
      </c>
      <c r="J200" s="706">
        <f t="shared" ref="J200:J263" si="91">D200-F200</f>
        <v>0</v>
      </c>
      <c r="K200" s="742">
        <v>0</v>
      </c>
      <c r="L200" s="743">
        <v>0</v>
      </c>
      <c r="M200" s="745">
        <v>0</v>
      </c>
      <c r="N200" s="745">
        <v>0</v>
      </c>
      <c r="O200" s="568">
        <f>State!O200</f>
        <v>1.5E-3</v>
      </c>
      <c r="P200" s="623">
        <v>1588</v>
      </c>
      <c r="Q200" s="624">
        <f t="shared" ref="Q200:Q203" si="92">O200*P200</f>
        <v>2.3820000000000001</v>
      </c>
      <c r="R200" s="583">
        <f t="shared" si="88"/>
        <v>1588</v>
      </c>
      <c r="S200" s="662">
        <f t="shared" si="59"/>
        <v>2.3820000000000001</v>
      </c>
      <c r="T200" s="628"/>
      <c r="U200" s="623"/>
      <c r="V200" s="624"/>
      <c r="W200" s="583"/>
      <c r="X200" s="569">
        <f>O200</f>
        <v>1.5E-3</v>
      </c>
      <c r="Y200" s="623">
        <v>1588</v>
      </c>
      <c r="Z200" s="624">
        <f t="shared" ref="Z200" si="93">X200*Y200</f>
        <v>2.3820000000000001</v>
      </c>
      <c r="AA200" s="583">
        <f t="shared" si="89"/>
        <v>1588</v>
      </c>
      <c r="AB200" s="662">
        <f t="shared" si="87"/>
        <v>2.3820000000000001</v>
      </c>
      <c r="AC200" s="564"/>
      <c r="AD200" s="1" t="b">
        <f t="shared" ref="AD200:AD263" si="94">+X200*Y200=Z200</f>
        <v>1</v>
      </c>
      <c r="AE200" s="1" t="b">
        <f t="shared" ref="AE200:AE263" si="95">+U200+Z200=AB200</f>
        <v>1</v>
      </c>
    </row>
    <row r="201" spans="1:31" ht="15.75">
      <c r="A201" s="559"/>
      <c r="B201" s="564" t="s">
        <v>328</v>
      </c>
      <c r="C201" s="705"/>
      <c r="D201" s="706">
        <v>0</v>
      </c>
      <c r="E201" s="742"/>
      <c r="F201" s="743">
        <v>0</v>
      </c>
      <c r="G201" s="625"/>
      <c r="H201" s="625"/>
      <c r="I201" s="705">
        <f t="shared" si="90"/>
        <v>0</v>
      </c>
      <c r="J201" s="706">
        <f t="shared" si="91"/>
        <v>0</v>
      </c>
      <c r="K201" s="742"/>
      <c r="L201" s="743"/>
      <c r="M201" s="745"/>
      <c r="N201" s="745"/>
      <c r="O201" s="568">
        <f>State!O201</f>
        <v>1.5E-3</v>
      </c>
      <c r="P201" s="623"/>
      <c r="Q201" s="624"/>
      <c r="R201" s="583">
        <f t="shared" si="88"/>
        <v>0</v>
      </c>
      <c r="S201" s="662">
        <f t="shared" si="59"/>
        <v>0</v>
      </c>
      <c r="T201" s="628"/>
      <c r="U201" s="623"/>
      <c r="V201" s="624"/>
      <c r="W201" s="583"/>
      <c r="X201" s="628">
        <f>State!X201</f>
        <v>1.5E-3</v>
      </c>
      <c r="Y201" s="623"/>
      <c r="Z201" s="624"/>
      <c r="AA201" s="583">
        <f t="shared" si="89"/>
        <v>0</v>
      </c>
      <c r="AB201" s="662">
        <f t="shared" si="87"/>
        <v>0</v>
      </c>
      <c r="AC201" s="564"/>
      <c r="AD201" s="1" t="b">
        <f t="shared" si="94"/>
        <v>1</v>
      </c>
      <c r="AE201" s="1" t="b">
        <f t="shared" si="95"/>
        <v>1</v>
      </c>
    </row>
    <row r="202" spans="1:31" ht="15.75">
      <c r="A202" s="559"/>
      <c r="B202" s="564" t="s">
        <v>329</v>
      </c>
      <c r="C202" s="705"/>
      <c r="D202" s="706">
        <v>0</v>
      </c>
      <c r="E202" s="742"/>
      <c r="F202" s="743">
        <v>0</v>
      </c>
      <c r="G202" s="625"/>
      <c r="H202" s="625"/>
      <c r="I202" s="705">
        <f t="shared" si="90"/>
        <v>0</v>
      </c>
      <c r="J202" s="706">
        <f t="shared" si="91"/>
        <v>0</v>
      </c>
      <c r="K202" s="742"/>
      <c r="L202" s="743"/>
      <c r="M202" s="745"/>
      <c r="N202" s="745"/>
      <c r="O202" s="568">
        <f>State!O202</f>
        <v>0</v>
      </c>
      <c r="P202" s="623"/>
      <c r="Q202" s="624"/>
      <c r="R202" s="583">
        <f t="shared" si="88"/>
        <v>0</v>
      </c>
      <c r="S202" s="662">
        <f t="shared" si="59"/>
        <v>0</v>
      </c>
      <c r="T202" s="628"/>
      <c r="U202" s="623"/>
      <c r="V202" s="624"/>
      <c r="W202" s="583"/>
      <c r="X202" s="628">
        <f>State!X202</f>
        <v>0</v>
      </c>
      <c r="Y202" s="623"/>
      <c r="Z202" s="624"/>
      <c r="AA202" s="583">
        <f t="shared" si="89"/>
        <v>0</v>
      </c>
      <c r="AB202" s="662">
        <f t="shared" si="87"/>
        <v>0</v>
      </c>
      <c r="AC202" s="564"/>
      <c r="AD202" s="1" t="b">
        <f t="shared" si="94"/>
        <v>1</v>
      </c>
      <c r="AE202" s="1" t="b">
        <f t="shared" si="95"/>
        <v>1</v>
      </c>
    </row>
    <row r="203" spans="1:31" ht="15.75">
      <c r="A203" s="559">
        <f>+A196+0.01</f>
        <v>7.02</v>
      </c>
      <c r="B203" s="564" t="s">
        <v>257</v>
      </c>
      <c r="C203" s="705">
        <v>2103</v>
      </c>
      <c r="D203" s="706">
        <v>5.2575000000000003</v>
      </c>
      <c r="E203" s="742">
        <v>2103</v>
      </c>
      <c r="F203" s="743">
        <v>5.2575000000000003</v>
      </c>
      <c r="G203" s="625">
        <f t="shared" si="70"/>
        <v>1</v>
      </c>
      <c r="H203" s="625">
        <f t="shared" si="70"/>
        <v>1</v>
      </c>
      <c r="I203" s="705">
        <f t="shared" si="90"/>
        <v>0</v>
      </c>
      <c r="J203" s="706">
        <f t="shared" si="91"/>
        <v>0</v>
      </c>
      <c r="K203" s="742">
        <v>0</v>
      </c>
      <c r="L203" s="743">
        <v>0</v>
      </c>
      <c r="M203" s="745">
        <v>0</v>
      </c>
      <c r="N203" s="745">
        <v>0</v>
      </c>
      <c r="O203" s="568">
        <f>State!O203</f>
        <v>2.5000000000000001E-3</v>
      </c>
      <c r="P203" s="623">
        <v>1921</v>
      </c>
      <c r="Q203" s="624">
        <f t="shared" si="92"/>
        <v>4.8025000000000002</v>
      </c>
      <c r="R203" s="583">
        <f t="shared" si="88"/>
        <v>1921</v>
      </c>
      <c r="S203" s="662">
        <f t="shared" si="59"/>
        <v>4.8025000000000002</v>
      </c>
      <c r="T203" s="628"/>
      <c r="U203" s="623"/>
      <c r="V203" s="624"/>
      <c r="W203" s="583"/>
      <c r="X203" s="569">
        <f>O203</f>
        <v>2.5000000000000001E-3</v>
      </c>
      <c r="Y203" s="623">
        <v>1921</v>
      </c>
      <c r="Z203" s="624">
        <f t="shared" ref="Z203" si="96">X203*Y203</f>
        <v>4.8025000000000002</v>
      </c>
      <c r="AA203" s="583">
        <f t="shared" si="89"/>
        <v>1921</v>
      </c>
      <c r="AB203" s="662">
        <f t="shared" si="87"/>
        <v>4.8025000000000002</v>
      </c>
      <c r="AC203" s="564"/>
      <c r="AD203" s="1" t="b">
        <f t="shared" si="94"/>
        <v>1</v>
      </c>
      <c r="AE203" s="1" t="b">
        <f t="shared" si="95"/>
        <v>1</v>
      </c>
    </row>
    <row r="204" spans="1:31" ht="15.75">
      <c r="A204" s="559">
        <f t="shared" ref="A204:A205" si="97">+A203+0.01</f>
        <v>7.0299999999999994</v>
      </c>
      <c r="B204" s="564" t="s">
        <v>43</v>
      </c>
      <c r="C204" s="705"/>
      <c r="D204" s="706"/>
      <c r="E204" s="742"/>
      <c r="F204" s="743">
        <v>0</v>
      </c>
      <c r="G204" s="625"/>
      <c r="H204" s="625"/>
      <c r="I204" s="705">
        <f t="shared" si="90"/>
        <v>0</v>
      </c>
      <c r="J204" s="706">
        <f t="shared" si="91"/>
        <v>0</v>
      </c>
      <c r="K204" s="742"/>
      <c r="L204" s="743"/>
      <c r="M204" s="745"/>
      <c r="N204" s="745"/>
      <c r="O204" s="568">
        <f>State!O204</f>
        <v>2.5000000000000001E-3</v>
      </c>
      <c r="P204" s="623"/>
      <c r="Q204" s="624"/>
      <c r="R204" s="583">
        <f t="shared" si="88"/>
        <v>0</v>
      </c>
      <c r="S204" s="662">
        <f t="shared" si="59"/>
        <v>0</v>
      </c>
      <c r="T204" s="628"/>
      <c r="U204" s="623"/>
      <c r="V204" s="624"/>
      <c r="W204" s="583"/>
      <c r="X204" s="628">
        <f>State!X204</f>
        <v>2.5000000000000001E-3</v>
      </c>
      <c r="Y204" s="623"/>
      <c r="Z204" s="624"/>
      <c r="AA204" s="583">
        <f t="shared" si="89"/>
        <v>0</v>
      </c>
      <c r="AB204" s="662">
        <f t="shared" si="87"/>
        <v>0</v>
      </c>
      <c r="AC204" s="564"/>
      <c r="AD204" s="1" t="b">
        <f t="shared" si="94"/>
        <v>1</v>
      </c>
      <c r="AE204" s="1" t="b">
        <f t="shared" si="95"/>
        <v>1</v>
      </c>
    </row>
    <row r="205" spans="1:31" ht="15.75">
      <c r="A205" s="559">
        <f t="shared" si="97"/>
        <v>7.0399999999999991</v>
      </c>
      <c r="B205" s="564" t="s">
        <v>258</v>
      </c>
      <c r="C205" s="705"/>
      <c r="D205" s="706"/>
      <c r="E205" s="742"/>
      <c r="F205" s="743">
        <v>0</v>
      </c>
      <c r="G205" s="625"/>
      <c r="H205" s="625"/>
      <c r="I205" s="705">
        <f t="shared" si="90"/>
        <v>0</v>
      </c>
      <c r="J205" s="706">
        <f t="shared" si="91"/>
        <v>0</v>
      </c>
      <c r="K205" s="742"/>
      <c r="L205" s="743"/>
      <c r="M205" s="745"/>
      <c r="N205" s="745"/>
      <c r="O205" s="568">
        <f>State!O205</f>
        <v>2.5000000000000001E-3</v>
      </c>
      <c r="P205" s="623"/>
      <c r="Q205" s="624"/>
      <c r="R205" s="583">
        <f t="shared" si="88"/>
        <v>0</v>
      </c>
      <c r="S205" s="662">
        <f t="shared" si="59"/>
        <v>0</v>
      </c>
      <c r="T205" s="628"/>
      <c r="U205" s="623"/>
      <c r="V205" s="624"/>
      <c r="W205" s="583"/>
      <c r="X205" s="628">
        <f>State!X205</f>
        <v>2.5000000000000001E-3</v>
      </c>
      <c r="Y205" s="623"/>
      <c r="Z205" s="624"/>
      <c r="AA205" s="583">
        <f t="shared" si="89"/>
        <v>0</v>
      </c>
      <c r="AB205" s="662">
        <f t="shared" si="87"/>
        <v>0</v>
      </c>
      <c r="AC205" s="564"/>
      <c r="AD205" s="1" t="b">
        <f t="shared" si="94"/>
        <v>1</v>
      </c>
      <c r="AE205" s="1" t="b">
        <f t="shared" si="95"/>
        <v>1</v>
      </c>
    </row>
    <row r="206" spans="1:31" s="226" customFormat="1" ht="15.75">
      <c r="A206" s="1022"/>
      <c r="B206" s="1038" t="s">
        <v>16</v>
      </c>
      <c r="C206" s="1023">
        <f>SUM(C197:C205)</f>
        <v>4678</v>
      </c>
      <c r="D206" s="1023">
        <f t="shared" ref="D206:F206" si="98">SUM(D197:D205)</f>
        <v>9.120000000000001</v>
      </c>
      <c r="E206" s="1023">
        <f t="shared" si="98"/>
        <v>4678</v>
      </c>
      <c r="F206" s="1023">
        <f t="shared" si="98"/>
        <v>9.120000000000001</v>
      </c>
      <c r="G206" s="1069">
        <f t="shared" si="70"/>
        <v>1</v>
      </c>
      <c r="H206" s="1069">
        <f t="shared" si="70"/>
        <v>1</v>
      </c>
      <c r="I206" s="1023">
        <f t="shared" ref="I206:J206" si="99">SUM(I197:I205)</f>
        <v>0</v>
      </c>
      <c r="J206" s="1024">
        <f t="shared" si="99"/>
        <v>0</v>
      </c>
      <c r="K206" s="1023">
        <v>0</v>
      </c>
      <c r="L206" s="1024">
        <v>0</v>
      </c>
      <c r="M206" s="1027">
        <v>0</v>
      </c>
      <c r="N206" s="1027">
        <v>0</v>
      </c>
      <c r="O206" s="1028">
        <f>State!O206</f>
        <v>0</v>
      </c>
      <c r="P206" s="1023">
        <f t="shared" ref="P206:S206" si="100">SUM(P197:P205)</f>
        <v>4294</v>
      </c>
      <c r="Q206" s="1024">
        <f t="shared" si="100"/>
        <v>8.3620000000000001</v>
      </c>
      <c r="R206" s="1023">
        <f>SUM(R197:R205)</f>
        <v>4294</v>
      </c>
      <c r="S206" s="1024">
        <f t="shared" si="100"/>
        <v>8.3620000000000001</v>
      </c>
      <c r="T206" s="1031"/>
      <c r="U206" s="1038"/>
      <c r="V206" s="1039"/>
      <c r="W206" s="1043"/>
      <c r="X206" s="1031">
        <f>State!X206</f>
        <v>0</v>
      </c>
      <c r="Y206" s="1023">
        <f>SUM(Y197:Y205)</f>
        <v>4294</v>
      </c>
      <c r="Z206" s="1024">
        <f t="shared" ref="Z206:AB206" si="101">SUM(Z197:Z205)</f>
        <v>8.3620000000000001</v>
      </c>
      <c r="AA206" s="1023">
        <f t="shared" si="101"/>
        <v>4294</v>
      </c>
      <c r="AB206" s="1024">
        <f t="shared" si="101"/>
        <v>8.3620000000000001</v>
      </c>
      <c r="AC206" s="1038"/>
      <c r="AD206" s="1"/>
      <c r="AE206" s="1" t="b">
        <f t="shared" si="95"/>
        <v>1</v>
      </c>
    </row>
    <row r="207" spans="1:31" ht="15.75">
      <c r="A207" s="563">
        <v>8</v>
      </c>
      <c r="B207" s="560" t="s">
        <v>44</v>
      </c>
      <c r="C207" s="701"/>
      <c r="D207" s="702"/>
      <c r="E207" s="701"/>
      <c r="F207" s="702"/>
      <c r="G207" s="625"/>
      <c r="H207" s="625"/>
      <c r="I207" s="705">
        <f t="shared" si="90"/>
        <v>0</v>
      </c>
      <c r="J207" s="706">
        <f t="shared" si="91"/>
        <v>0</v>
      </c>
      <c r="K207" s="714"/>
      <c r="L207" s="715"/>
      <c r="M207" s="717"/>
      <c r="N207" s="717"/>
      <c r="O207" s="568"/>
      <c r="P207" s="613"/>
      <c r="Q207" s="614"/>
      <c r="R207" s="744"/>
      <c r="S207" s="662"/>
      <c r="T207" s="569"/>
      <c r="U207" s="613"/>
      <c r="V207" s="614"/>
      <c r="W207" s="744"/>
      <c r="X207" s="569"/>
      <c r="Y207" s="613"/>
      <c r="Z207" s="614"/>
      <c r="AA207" s="744"/>
      <c r="AB207" s="662"/>
      <c r="AC207" s="560"/>
      <c r="AD207" s="1" t="b">
        <f t="shared" si="94"/>
        <v>1</v>
      </c>
      <c r="AE207" s="1" t="b">
        <f t="shared" si="95"/>
        <v>1</v>
      </c>
    </row>
    <row r="208" spans="1:31" ht="15.75">
      <c r="A208" s="559">
        <v>8.01</v>
      </c>
      <c r="B208" s="564" t="s">
        <v>45</v>
      </c>
      <c r="C208" s="705">
        <v>2259</v>
      </c>
      <c r="D208" s="743">
        <v>9.0359999999999996</v>
      </c>
      <c r="E208" s="742">
        <v>2259</v>
      </c>
      <c r="F208" s="743">
        <v>9.0359999999999996</v>
      </c>
      <c r="G208" s="625">
        <f t="shared" si="70"/>
        <v>1</v>
      </c>
      <c r="H208" s="625">
        <f t="shared" si="70"/>
        <v>1</v>
      </c>
      <c r="I208" s="705"/>
      <c r="J208" s="706"/>
      <c r="K208" s="705"/>
      <c r="L208" s="706"/>
      <c r="M208" s="705"/>
      <c r="N208" s="705"/>
      <c r="O208" s="568">
        <f>State!O208</f>
        <v>4.0000000000000001E-3</v>
      </c>
      <c r="P208" s="570">
        <v>2013</v>
      </c>
      <c r="Q208" s="624">
        <f>O208*P208</f>
        <v>8.0519999999999996</v>
      </c>
      <c r="R208" s="583">
        <f>P208</f>
        <v>2013</v>
      </c>
      <c r="S208" s="523">
        <f>Q208</f>
        <v>8.0519999999999996</v>
      </c>
      <c r="T208" s="628"/>
      <c r="U208" s="570"/>
      <c r="V208" s="624"/>
      <c r="W208" s="583"/>
      <c r="X208" s="569">
        <f t="shared" ref="X208:X211" si="102">O208</f>
        <v>4.0000000000000001E-3</v>
      </c>
      <c r="Y208" s="570">
        <v>2013</v>
      </c>
      <c r="Z208" s="624">
        <f>X208*Y208</f>
        <v>8.0519999999999996</v>
      </c>
      <c r="AA208" s="583">
        <f>Y208</f>
        <v>2013</v>
      </c>
      <c r="AB208" s="523">
        <f>Z208</f>
        <v>8.0519999999999996</v>
      </c>
      <c r="AC208" s="564"/>
      <c r="AD208" s="1" t="b">
        <f t="shared" si="94"/>
        <v>1</v>
      </c>
      <c r="AE208" s="1" t="b">
        <f t="shared" si="95"/>
        <v>1</v>
      </c>
    </row>
    <row r="209" spans="1:31" ht="15.75">
      <c r="A209" s="559">
        <f>+A208+0.01</f>
        <v>8.02</v>
      </c>
      <c r="B209" s="564" t="s">
        <v>46</v>
      </c>
      <c r="C209" s="705">
        <v>81</v>
      </c>
      <c r="D209" s="743">
        <v>0.32400000000000001</v>
      </c>
      <c r="E209" s="742">
        <v>81</v>
      </c>
      <c r="F209" s="743">
        <v>0.32400000000000001</v>
      </c>
      <c r="G209" s="625">
        <f t="shared" si="70"/>
        <v>1</v>
      </c>
      <c r="H209" s="625">
        <f t="shared" si="70"/>
        <v>1</v>
      </c>
      <c r="I209" s="705"/>
      <c r="J209" s="706"/>
      <c r="K209" s="705"/>
      <c r="L209" s="706"/>
      <c r="M209" s="705"/>
      <c r="N209" s="705"/>
      <c r="O209" s="568">
        <f>State!O209</f>
        <v>4.0000000000000001E-3</v>
      </c>
      <c r="P209" s="570">
        <v>58</v>
      </c>
      <c r="Q209" s="624">
        <f t="shared" ref="Q209:Q211" si="103">O209*P209</f>
        <v>0.23200000000000001</v>
      </c>
      <c r="R209" s="583">
        <f t="shared" ref="R209:R211" si="104">P209</f>
        <v>58</v>
      </c>
      <c r="S209" s="523">
        <f t="shared" ref="S209:S211" si="105">Q209</f>
        <v>0.23200000000000001</v>
      </c>
      <c r="T209" s="628"/>
      <c r="U209" s="570"/>
      <c r="V209" s="624"/>
      <c r="W209" s="583"/>
      <c r="X209" s="569">
        <f t="shared" si="102"/>
        <v>4.0000000000000001E-3</v>
      </c>
      <c r="Y209" s="570">
        <v>58</v>
      </c>
      <c r="Z209" s="624">
        <f t="shared" ref="Z209:Z211" si="106">X209*Y209</f>
        <v>0.23200000000000001</v>
      </c>
      <c r="AA209" s="583">
        <f t="shared" ref="AA209:AA211" si="107">Y209</f>
        <v>58</v>
      </c>
      <c r="AB209" s="523">
        <f t="shared" ref="AB209:AB211" si="108">Z209</f>
        <v>0.23200000000000001</v>
      </c>
      <c r="AC209" s="564"/>
      <c r="AD209" s="1" t="b">
        <f t="shared" si="94"/>
        <v>1</v>
      </c>
      <c r="AE209" s="1" t="b">
        <f t="shared" si="95"/>
        <v>1</v>
      </c>
    </row>
    <row r="210" spans="1:31" ht="15.75">
      <c r="A210" s="559">
        <f t="shared" ref="A210:A211" si="109">+A209+0.01</f>
        <v>8.0299999999999994</v>
      </c>
      <c r="B210" s="564" t="s">
        <v>47</v>
      </c>
      <c r="C210" s="705">
        <v>1798</v>
      </c>
      <c r="D210" s="743">
        <v>7.1920000000000002</v>
      </c>
      <c r="E210" s="742">
        <v>1798</v>
      </c>
      <c r="F210" s="743">
        <v>7.1920000000000002</v>
      </c>
      <c r="G210" s="625">
        <f t="shared" si="70"/>
        <v>1</v>
      </c>
      <c r="H210" s="625">
        <f t="shared" si="70"/>
        <v>1</v>
      </c>
      <c r="I210" s="705"/>
      <c r="J210" s="706"/>
      <c r="K210" s="705"/>
      <c r="L210" s="706"/>
      <c r="M210" s="705"/>
      <c r="N210" s="705"/>
      <c r="O210" s="568">
        <f>State!O210</f>
        <v>4.0000000000000001E-3</v>
      </c>
      <c r="P210" s="570">
        <v>1471</v>
      </c>
      <c r="Q210" s="624">
        <f t="shared" si="103"/>
        <v>5.8840000000000003</v>
      </c>
      <c r="R210" s="583">
        <f t="shared" si="104"/>
        <v>1471</v>
      </c>
      <c r="S210" s="523">
        <f t="shared" si="105"/>
        <v>5.8840000000000003</v>
      </c>
      <c r="T210" s="628"/>
      <c r="U210" s="570"/>
      <c r="V210" s="624"/>
      <c r="W210" s="583"/>
      <c r="X210" s="569">
        <f t="shared" si="102"/>
        <v>4.0000000000000001E-3</v>
      </c>
      <c r="Y210" s="570">
        <v>1471</v>
      </c>
      <c r="Z210" s="624">
        <f t="shared" si="106"/>
        <v>5.8840000000000003</v>
      </c>
      <c r="AA210" s="583">
        <f t="shared" si="107"/>
        <v>1471</v>
      </c>
      <c r="AB210" s="523">
        <f t="shared" si="108"/>
        <v>5.8840000000000003</v>
      </c>
      <c r="AC210" s="564"/>
      <c r="AD210" s="1" t="b">
        <f t="shared" si="94"/>
        <v>1</v>
      </c>
      <c r="AE210" s="1" t="b">
        <f t="shared" si="95"/>
        <v>1</v>
      </c>
    </row>
    <row r="211" spans="1:31" ht="15.75">
      <c r="A211" s="559">
        <f t="shared" si="109"/>
        <v>8.0399999999999991</v>
      </c>
      <c r="B211" s="564" t="s">
        <v>48</v>
      </c>
      <c r="C211" s="705">
        <v>540</v>
      </c>
      <c r="D211" s="743">
        <v>2.16</v>
      </c>
      <c r="E211" s="742">
        <v>540</v>
      </c>
      <c r="F211" s="743">
        <v>2.16</v>
      </c>
      <c r="G211" s="625">
        <f t="shared" si="70"/>
        <v>1</v>
      </c>
      <c r="H211" s="625">
        <f t="shared" si="70"/>
        <v>1</v>
      </c>
      <c r="I211" s="705"/>
      <c r="J211" s="706"/>
      <c r="K211" s="705"/>
      <c r="L211" s="706"/>
      <c r="M211" s="705"/>
      <c r="N211" s="705"/>
      <c r="O211" s="568">
        <f>State!O211</f>
        <v>4.0000000000000001E-3</v>
      </c>
      <c r="P211" s="570">
        <v>752</v>
      </c>
      <c r="Q211" s="624">
        <f t="shared" si="103"/>
        <v>3.008</v>
      </c>
      <c r="R211" s="583">
        <f t="shared" si="104"/>
        <v>752</v>
      </c>
      <c r="S211" s="523">
        <f t="shared" si="105"/>
        <v>3.008</v>
      </c>
      <c r="T211" s="628"/>
      <c r="U211" s="570"/>
      <c r="V211" s="624"/>
      <c r="W211" s="583"/>
      <c r="X211" s="569">
        <f t="shared" si="102"/>
        <v>4.0000000000000001E-3</v>
      </c>
      <c r="Y211" s="570">
        <v>752</v>
      </c>
      <c r="Z211" s="624">
        <f t="shared" si="106"/>
        <v>3.008</v>
      </c>
      <c r="AA211" s="583">
        <f t="shared" si="107"/>
        <v>752</v>
      </c>
      <c r="AB211" s="523">
        <f t="shared" si="108"/>
        <v>3.008</v>
      </c>
      <c r="AC211" s="564"/>
      <c r="AD211" s="1" t="b">
        <f t="shared" si="94"/>
        <v>1</v>
      </c>
      <c r="AE211" s="1" t="b">
        <f t="shared" si="95"/>
        <v>1</v>
      </c>
    </row>
    <row r="212" spans="1:31" s="226" customFormat="1" ht="15.75">
      <c r="A212" s="1022"/>
      <c r="B212" s="1038" t="s">
        <v>36</v>
      </c>
      <c r="C212" s="1023">
        <f>SUM(C208:C211)</f>
        <v>4678</v>
      </c>
      <c r="D212" s="1024">
        <f t="shared" ref="D212:F212" si="110">SUM(D208:D211)</f>
        <v>18.712</v>
      </c>
      <c r="E212" s="1023">
        <f t="shared" si="110"/>
        <v>4678</v>
      </c>
      <c r="F212" s="1024">
        <f t="shared" si="110"/>
        <v>18.712</v>
      </c>
      <c r="G212" s="1069">
        <f t="shared" si="70"/>
        <v>1</v>
      </c>
      <c r="H212" s="1069">
        <f t="shared" si="70"/>
        <v>1</v>
      </c>
      <c r="I212" s="1023">
        <f>SUM(I208:I211)</f>
        <v>0</v>
      </c>
      <c r="J212" s="1024">
        <f>SUM(J208:J211)</f>
        <v>0</v>
      </c>
      <c r="K212" s="1023"/>
      <c r="L212" s="1024"/>
      <c r="M212" s="1027"/>
      <c r="N212" s="1027"/>
      <c r="O212" s="1028"/>
      <c r="P212" s="1023">
        <f t="shared" ref="P212:S212" si="111">SUM(P208:P211)</f>
        <v>4294</v>
      </c>
      <c r="Q212" s="1024">
        <f t="shared" si="111"/>
        <v>17.175999999999998</v>
      </c>
      <c r="R212" s="1023">
        <f t="shared" si="111"/>
        <v>4294</v>
      </c>
      <c r="S212" s="1024">
        <f t="shared" si="111"/>
        <v>17.175999999999998</v>
      </c>
      <c r="T212" s="1031"/>
      <c r="U212" s="984"/>
      <c r="V212" s="1039"/>
      <c r="W212" s="1002"/>
      <c r="X212" s="1031"/>
      <c r="Y212" s="1075">
        <f t="shared" ref="Y212:AA212" si="112">SUM(Y208:Y211)</f>
        <v>4294</v>
      </c>
      <c r="Z212" s="1003">
        <f t="shared" si="112"/>
        <v>17.175999999999998</v>
      </c>
      <c r="AA212" s="1075">
        <f t="shared" si="112"/>
        <v>4294</v>
      </c>
      <c r="AB212" s="1003">
        <f>SUM(AB208:AB211)</f>
        <v>17.175999999999998</v>
      </c>
      <c r="AC212" s="1038"/>
      <c r="AD212" s="1"/>
      <c r="AE212" s="1" t="b">
        <f t="shared" si="95"/>
        <v>1</v>
      </c>
    </row>
    <row r="213" spans="1:31" ht="15.75">
      <c r="A213" s="563">
        <v>9</v>
      </c>
      <c r="B213" s="560" t="s">
        <v>49</v>
      </c>
      <c r="C213" s="701"/>
      <c r="D213" s="702"/>
      <c r="E213" s="701"/>
      <c r="F213" s="702"/>
      <c r="G213" s="625"/>
      <c r="H213" s="625"/>
      <c r="I213" s="705">
        <f t="shared" si="90"/>
        <v>0</v>
      </c>
      <c r="J213" s="706">
        <f t="shared" si="91"/>
        <v>0</v>
      </c>
      <c r="K213" s="701"/>
      <c r="L213" s="702"/>
      <c r="M213" s="704"/>
      <c r="N213" s="704"/>
      <c r="O213" s="568">
        <f>State!O213</f>
        <v>0</v>
      </c>
      <c r="P213" s="596"/>
      <c r="Q213" s="561"/>
      <c r="R213" s="583">
        <f t="shared" ref="R213:S273" si="113">P213+K213</f>
        <v>0</v>
      </c>
      <c r="S213" s="523">
        <f t="shared" si="113"/>
        <v>0</v>
      </c>
      <c r="T213" s="569"/>
      <c r="U213" s="596"/>
      <c r="V213" s="561"/>
      <c r="W213" s="583"/>
      <c r="X213" s="569">
        <f>State!X213</f>
        <v>0</v>
      </c>
      <c r="Y213" s="596"/>
      <c r="Z213" s="561"/>
      <c r="AA213" s="583">
        <f t="shared" ref="AA213" si="114">Y213+T213</f>
        <v>0</v>
      </c>
      <c r="AB213" s="523">
        <f t="shared" ref="AB213" si="115">Z213+U213</f>
        <v>0</v>
      </c>
      <c r="AC213" s="560"/>
      <c r="AD213" s="1" t="b">
        <f t="shared" si="94"/>
        <v>1</v>
      </c>
      <c r="AE213" s="1" t="b">
        <f t="shared" si="95"/>
        <v>1</v>
      </c>
    </row>
    <row r="214" spans="1:31" ht="15.75">
      <c r="A214" s="559">
        <v>9.01</v>
      </c>
      <c r="B214" s="564" t="s">
        <v>50</v>
      </c>
      <c r="C214" s="705"/>
      <c r="D214" s="706"/>
      <c r="E214" s="705"/>
      <c r="F214" s="706"/>
      <c r="G214" s="625"/>
      <c r="H214" s="625"/>
      <c r="I214" s="705"/>
      <c r="J214" s="706"/>
      <c r="K214" s="705"/>
      <c r="L214" s="706"/>
      <c r="M214" s="705"/>
      <c r="N214" s="705"/>
      <c r="O214" s="568"/>
      <c r="P214" s="570"/>
      <c r="Q214" s="565"/>
      <c r="R214" s="583"/>
      <c r="S214" s="523"/>
      <c r="T214" s="569"/>
      <c r="U214" s="570"/>
      <c r="V214" s="565"/>
      <c r="W214" s="583"/>
      <c r="X214" s="569"/>
      <c r="Y214" s="570"/>
      <c r="Z214" s="565"/>
      <c r="AA214" s="583"/>
      <c r="AB214" s="523"/>
      <c r="AC214" s="564"/>
      <c r="AD214" s="1" t="b">
        <f t="shared" si="94"/>
        <v>1</v>
      </c>
      <c r="AE214" s="1" t="b">
        <f t="shared" si="95"/>
        <v>1</v>
      </c>
    </row>
    <row r="215" spans="1:31" ht="15.75">
      <c r="A215" s="559">
        <v>9.02</v>
      </c>
      <c r="B215" s="564" t="s">
        <v>51</v>
      </c>
      <c r="C215" s="705"/>
      <c r="D215" s="706"/>
      <c r="E215" s="705"/>
      <c r="F215" s="706"/>
      <c r="G215" s="625"/>
      <c r="H215" s="625"/>
      <c r="I215" s="705"/>
      <c r="J215" s="706"/>
      <c r="K215" s="705"/>
      <c r="L215" s="706"/>
      <c r="M215" s="705"/>
      <c r="N215" s="705"/>
      <c r="O215" s="568"/>
      <c r="P215" s="570"/>
      <c r="Q215" s="565"/>
      <c r="R215" s="583"/>
      <c r="S215" s="523"/>
      <c r="T215" s="569"/>
      <c r="U215" s="570"/>
      <c r="V215" s="565"/>
      <c r="W215" s="583"/>
      <c r="X215" s="569"/>
      <c r="Y215" s="570"/>
      <c r="Z215" s="565"/>
      <c r="AA215" s="583"/>
      <c r="AB215" s="523"/>
      <c r="AC215" s="564"/>
      <c r="AD215" s="1" t="b">
        <f t="shared" si="94"/>
        <v>1</v>
      </c>
      <c r="AE215" s="1" t="b">
        <f t="shared" si="95"/>
        <v>1</v>
      </c>
    </row>
    <row r="216" spans="1:31" ht="15.75">
      <c r="A216" s="983"/>
      <c r="B216" s="1046" t="s">
        <v>36</v>
      </c>
      <c r="C216" s="1049"/>
      <c r="D216" s="1050"/>
      <c r="E216" s="1049"/>
      <c r="F216" s="1050"/>
      <c r="G216" s="1069"/>
      <c r="H216" s="1069"/>
      <c r="I216" s="996"/>
      <c r="J216" s="997"/>
      <c r="K216" s="1049"/>
      <c r="L216" s="1050"/>
      <c r="M216" s="1052"/>
      <c r="N216" s="1052"/>
      <c r="O216" s="989"/>
      <c r="P216" s="984"/>
      <c r="Q216" s="1047"/>
      <c r="R216" s="990"/>
      <c r="S216" s="991"/>
      <c r="T216" s="992"/>
      <c r="U216" s="984"/>
      <c r="V216" s="1047"/>
      <c r="W216" s="990"/>
      <c r="X216" s="992"/>
      <c r="Y216" s="984"/>
      <c r="Z216" s="1047"/>
      <c r="AA216" s="990"/>
      <c r="AB216" s="991"/>
      <c r="AC216" s="1046"/>
      <c r="AD216" s="1" t="b">
        <f t="shared" si="94"/>
        <v>1</v>
      </c>
      <c r="AE216" s="1" t="b">
        <f t="shared" si="95"/>
        <v>1</v>
      </c>
    </row>
    <row r="217" spans="1:31" ht="15.75">
      <c r="A217" s="554" t="s">
        <v>52</v>
      </c>
      <c r="B217" s="560" t="s">
        <v>53</v>
      </c>
      <c r="C217" s="701"/>
      <c r="D217" s="702"/>
      <c r="E217" s="701"/>
      <c r="F217" s="702"/>
      <c r="G217" s="625"/>
      <c r="H217" s="625"/>
      <c r="I217" s="705"/>
      <c r="J217" s="706"/>
      <c r="K217" s="701"/>
      <c r="L217" s="702"/>
      <c r="M217" s="704"/>
      <c r="N217" s="704"/>
      <c r="O217" s="568"/>
      <c r="P217" s="596"/>
      <c r="Q217" s="561"/>
      <c r="R217" s="583"/>
      <c r="S217" s="523"/>
      <c r="T217" s="569"/>
      <c r="U217" s="596"/>
      <c r="V217" s="561"/>
      <c r="W217" s="583"/>
      <c r="X217" s="569"/>
      <c r="Y217" s="596"/>
      <c r="Z217" s="561"/>
      <c r="AA217" s="583"/>
      <c r="AB217" s="523"/>
      <c r="AC217" s="560"/>
      <c r="AD217" s="1" t="b">
        <f t="shared" si="94"/>
        <v>1</v>
      </c>
      <c r="AE217" s="1" t="b">
        <f t="shared" si="95"/>
        <v>1</v>
      </c>
    </row>
    <row r="218" spans="1:31" ht="15.75">
      <c r="A218" s="563">
        <v>10</v>
      </c>
      <c r="B218" s="560" t="s">
        <v>270</v>
      </c>
      <c r="C218" s="701"/>
      <c r="D218" s="702"/>
      <c r="E218" s="701"/>
      <c r="F218" s="702"/>
      <c r="G218" s="625"/>
      <c r="H218" s="625"/>
      <c r="I218" s="705">
        <f t="shared" si="90"/>
        <v>0</v>
      </c>
      <c r="J218" s="706">
        <f t="shared" si="91"/>
        <v>0</v>
      </c>
      <c r="K218" s="701"/>
      <c r="L218" s="702"/>
      <c r="M218" s="704"/>
      <c r="N218" s="704"/>
      <c r="O218" s="568">
        <f>State!O218</f>
        <v>0</v>
      </c>
      <c r="P218" s="596"/>
      <c r="Q218" s="561"/>
      <c r="R218" s="583">
        <f t="shared" si="113"/>
        <v>0</v>
      </c>
      <c r="S218" s="523">
        <f t="shared" si="113"/>
        <v>0</v>
      </c>
      <c r="T218" s="569"/>
      <c r="U218" s="596"/>
      <c r="V218" s="561"/>
      <c r="W218" s="583"/>
      <c r="X218" s="569">
        <f>State!X218</f>
        <v>0</v>
      </c>
      <c r="Y218" s="596"/>
      <c r="Z218" s="561"/>
      <c r="AA218" s="583">
        <f t="shared" ref="AA218:AA219" si="116">Y218+T218</f>
        <v>0</v>
      </c>
      <c r="AB218" s="523">
        <f t="shared" ref="AB218:AB258" si="117">Z218+U218</f>
        <v>0</v>
      </c>
      <c r="AC218" s="560"/>
      <c r="AD218" s="1" t="b">
        <f t="shared" si="94"/>
        <v>1</v>
      </c>
      <c r="AE218" s="1" t="b">
        <f t="shared" si="95"/>
        <v>1</v>
      </c>
    </row>
    <row r="219" spans="1:31" ht="15.75">
      <c r="A219" s="633"/>
      <c r="B219" s="634" t="s">
        <v>271</v>
      </c>
      <c r="C219" s="747"/>
      <c r="D219" s="748"/>
      <c r="E219" s="747"/>
      <c r="F219" s="748"/>
      <c r="G219" s="625"/>
      <c r="H219" s="625"/>
      <c r="I219" s="705">
        <f t="shared" si="90"/>
        <v>0</v>
      </c>
      <c r="J219" s="706">
        <f t="shared" si="91"/>
        <v>0</v>
      </c>
      <c r="K219" s="747"/>
      <c r="L219" s="748"/>
      <c r="M219" s="749"/>
      <c r="N219" s="749"/>
      <c r="O219" s="568">
        <f>State!O219</f>
        <v>0</v>
      </c>
      <c r="P219" s="750"/>
      <c r="Q219" s="635"/>
      <c r="R219" s="583">
        <f t="shared" si="113"/>
        <v>0</v>
      </c>
      <c r="S219" s="523">
        <f t="shared" si="113"/>
        <v>0</v>
      </c>
      <c r="T219" s="569"/>
      <c r="U219" s="750"/>
      <c r="V219" s="635"/>
      <c r="W219" s="583"/>
      <c r="X219" s="569">
        <f>State!X219</f>
        <v>0</v>
      </c>
      <c r="Y219" s="750"/>
      <c r="Z219" s="635"/>
      <c r="AA219" s="583">
        <f t="shared" si="116"/>
        <v>0</v>
      </c>
      <c r="AB219" s="523">
        <f t="shared" si="117"/>
        <v>0</v>
      </c>
      <c r="AC219" s="634"/>
      <c r="AD219" s="1" t="b">
        <f t="shared" si="94"/>
        <v>1</v>
      </c>
      <c r="AE219" s="1" t="b">
        <f t="shared" si="95"/>
        <v>1</v>
      </c>
    </row>
    <row r="220" spans="1:31" ht="15.75">
      <c r="A220" s="559">
        <v>10.01</v>
      </c>
      <c r="B220" s="636" t="s">
        <v>298</v>
      </c>
      <c r="C220" s="751"/>
      <c r="D220" s="752"/>
      <c r="E220" s="751"/>
      <c r="F220" s="752"/>
      <c r="G220" s="625"/>
      <c r="H220" s="625"/>
      <c r="I220" s="705">
        <f t="shared" si="90"/>
        <v>0</v>
      </c>
      <c r="J220" s="706">
        <f t="shared" si="91"/>
        <v>0</v>
      </c>
      <c r="K220" s="751"/>
      <c r="L220" s="752"/>
      <c r="M220" s="753"/>
      <c r="N220" s="753"/>
      <c r="O220" s="568">
        <f>State!O220</f>
        <v>0</v>
      </c>
      <c r="P220" s="754"/>
      <c r="Q220" s="637"/>
      <c r="R220" s="583">
        <f t="shared" ref="R220:R236" si="118">P220</f>
        <v>0</v>
      </c>
      <c r="S220" s="523">
        <f t="shared" si="113"/>
        <v>0</v>
      </c>
      <c r="T220" s="569"/>
      <c r="U220" s="754"/>
      <c r="V220" s="637"/>
      <c r="W220" s="583"/>
      <c r="X220" s="569">
        <f>State!X220</f>
        <v>0</v>
      </c>
      <c r="Y220" s="754"/>
      <c r="Z220" s="637"/>
      <c r="AA220" s="583">
        <f t="shared" ref="AA220:AA236" si="119">Y220</f>
        <v>0</v>
      </c>
      <c r="AB220" s="523">
        <f t="shared" si="117"/>
        <v>0</v>
      </c>
      <c r="AC220" s="636"/>
      <c r="AD220" s="1" t="b">
        <f t="shared" si="94"/>
        <v>1</v>
      </c>
      <c r="AE220" s="1" t="b">
        <f t="shared" si="95"/>
        <v>1</v>
      </c>
    </row>
    <row r="221" spans="1:31" ht="15.75">
      <c r="A221" s="559">
        <v>10.02</v>
      </c>
      <c r="B221" s="636" t="s">
        <v>299</v>
      </c>
      <c r="C221" s="751"/>
      <c r="D221" s="752"/>
      <c r="E221" s="751"/>
      <c r="F221" s="752"/>
      <c r="G221" s="625"/>
      <c r="H221" s="625"/>
      <c r="I221" s="705">
        <f t="shared" si="90"/>
        <v>0</v>
      </c>
      <c r="J221" s="706">
        <f t="shared" si="91"/>
        <v>0</v>
      </c>
      <c r="K221" s="751"/>
      <c r="L221" s="752"/>
      <c r="M221" s="753"/>
      <c r="N221" s="753"/>
      <c r="O221" s="568">
        <f>State!O221</f>
        <v>0</v>
      </c>
      <c r="P221" s="754"/>
      <c r="Q221" s="637"/>
      <c r="R221" s="583">
        <f t="shared" si="118"/>
        <v>0</v>
      </c>
      <c r="S221" s="523">
        <f t="shared" si="113"/>
        <v>0</v>
      </c>
      <c r="T221" s="569"/>
      <c r="U221" s="754"/>
      <c r="V221" s="637"/>
      <c r="W221" s="583"/>
      <c r="X221" s="569">
        <f>State!X221</f>
        <v>0</v>
      </c>
      <c r="Y221" s="754"/>
      <c r="Z221" s="637"/>
      <c r="AA221" s="583">
        <f t="shared" si="119"/>
        <v>0</v>
      </c>
      <c r="AB221" s="523">
        <f t="shared" si="117"/>
        <v>0</v>
      </c>
      <c r="AC221" s="636"/>
      <c r="AD221" s="1" t="b">
        <f t="shared" si="94"/>
        <v>1</v>
      </c>
      <c r="AE221" s="1" t="b">
        <f t="shared" si="95"/>
        <v>1</v>
      </c>
    </row>
    <row r="222" spans="1:31" ht="30">
      <c r="A222" s="559">
        <f>+A221+0.01</f>
        <v>10.029999999999999</v>
      </c>
      <c r="B222" s="638" t="s">
        <v>241</v>
      </c>
      <c r="C222" s="755"/>
      <c r="D222" s="756"/>
      <c r="E222" s="755"/>
      <c r="F222" s="756"/>
      <c r="G222" s="625"/>
      <c r="H222" s="625"/>
      <c r="I222" s="705">
        <f t="shared" si="90"/>
        <v>0</v>
      </c>
      <c r="J222" s="706">
        <f t="shared" si="91"/>
        <v>0</v>
      </c>
      <c r="K222" s="755"/>
      <c r="L222" s="756"/>
      <c r="M222" s="757"/>
      <c r="N222" s="757"/>
      <c r="O222" s="568">
        <f>State!O222</f>
        <v>0</v>
      </c>
      <c r="P222" s="680"/>
      <c r="Q222" s="639"/>
      <c r="R222" s="583">
        <f t="shared" si="118"/>
        <v>0</v>
      </c>
      <c r="S222" s="523">
        <f t="shared" si="113"/>
        <v>0</v>
      </c>
      <c r="T222" s="569"/>
      <c r="U222" s="680"/>
      <c r="V222" s="639"/>
      <c r="W222" s="583"/>
      <c r="X222" s="569">
        <f>State!X222</f>
        <v>0</v>
      </c>
      <c r="Y222" s="680"/>
      <c r="Z222" s="639"/>
      <c r="AA222" s="583">
        <f t="shared" si="119"/>
        <v>0</v>
      </c>
      <c r="AB222" s="523">
        <f t="shared" si="117"/>
        <v>0</v>
      </c>
      <c r="AC222" s="638"/>
      <c r="AD222" s="1" t="b">
        <f t="shared" si="94"/>
        <v>1</v>
      </c>
      <c r="AE222" s="1" t="b">
        <f t="shared" si="95"/>
        <v>1</v>
      </c>
    </row>
    <row r="223" spans="1:31" ht="15.75">
      <c r="A223" s="559"/>
      <c r="B223" s="634" t="s">
        <v>242</v>
      </c>
      <c r="C223" s="747"/>
      <c r="D223" s="748"/>
      <c r="E223" s="747"/>
      <c r="F223" s="748"/>
      <c r="G223" s="625"/>
      <c r="H223" s="625"/>
      <c r="I223" s="705">
        <f t="shared" si="90"/>
        <v>0</v>
      </c>
      <c r="J223" s="706">
        <f t="shared" si="91"/>
        <v>0</v>
      </c>
      <c r="K223" s="747"/>
      <c r="L223" s="748"/>
      <c r="M223" s="749"/>
      <c r="N223" s="749"/>
      <c r="O223" s="568">
        <f>State!O223</f>
        <v>0</v>
      </c>
      <c r="P223" s="750"/>
      <c r="Q223" s="635"/>
      <c r="R223" s="583">
        <f t="shared" si="118"/>
        <v>0</v>
      </c>
      <c r="S223" s="523">
        <f t="shared" si="113"/>
        <v>0</v>
      </c>
      <c r="T223" s="569"/>
      <c r="U223" s="750"/>
      <c r="V223" s="635"/>
      <c r="W223" s="583"/>
      <c r="X223" s="569">
        <f>State!X223</f>
        <v>0</v>
      </c>
      <c r="Y223" s="750"/>
      <c r="Z223" s="635"/>
      <c r="AA223" s="583">
        <f t="shared" si="119"/>
        <v>0</v>
      </c>
      <c r="AB223" s="523">
        <f t="shared" si="117"/>
        <v>0</v>
      </c>
      <c r="AC223" s="634"/>
      <c r="AD223" s="1" t="b">
        <f t="shared" si="94"/>
        <v>1</v>
      </c>
      <c r="AE223" s="1" t="b">
        <f t="shared" si="95"/>
        <v>1</v>
      </c>
    </row>
    <row r="224" spans="1:31" ht="15.75">
      <c r="A224" s="559">
        <v>10.039999999999999</v>
      </c>
      <c r="B224" s="636" t="s">
        <v>314</v>
      </c>
      <c r="C224" s="751"/>
      <c r="D224" s="752"/>
      <c r="E224" s="751"/>
      <c r="F224" s="752"/>
      <c r="G224" s="625"/>
      <c r="H224" s="625"/>
      <c r="I224" s="705">
        <f t="shared" si="90"/>
        <v>0</v>
      </c>
      <c r="J224" s="706">
        <f t="shared" si="91"/>
        <v>0</v>
      </c>
      <c r="K224" s="751"/>
      <c r="L224" s="752"/>
      <c r="M224" s="753"/>
      <c r="N224" s="753"/>
      <c r="O224" s="568">
        <f>State!O224</f>
        <v>0</v>
      </c>
      <c r="P224" s="754"/>
      <c r="Q224" s="637"/>
      <c r="R224" s="583">
        <f t="shared" si="118"/>
        <v>0</v>
      </c>
      <c r="S224" s="523">
        <f t="shared" si="113"/>
        <v>0</v>
      </c>
      <c r="T224" s="569"/>
      <c r="U224" s="754"/>
      <c r="V224" s="637"/>
      <c r="W224" s="583"/>
      <c r="X224" s="569">
        <f>State!X224</f>
        <v>0</v>
      </c>
      <c r="Y224" s="754"/>
      <c r="Z224" s="637"/>
      <c r="AA224" s="583">
        <f t="shared" si="119"/>
        <v>0</v>
      </c>
      <c r="AB224" s="523">
        <f t="shared" si="117"/>
        <v>0</v>
      </c>
      <c r="AC224" s="636"/>
      <c r="AD224" s="1" t="b">
        <f t="shared" si="94"/>
        <v>1</v>
      </c>
      <c r="AE224" s="1" t="b">
        <f t="shared" si="95"/>
        <v>1</v>
      </c>
    </row>
    <row r="225" spans="1:31" ht="15.75">
      <c r="A225" s="559"/>
      <c r="B225" s="637" t="s">
        <v>54</v>
      </c>
      <c r="C225" s="751"/>
      <c r="D225" s="752"/>
      <c r="E225" s="751"/>
      <c r="F225" s="752"/>
      <c r="G225" s="625"/>
      <c r="H225" s="625"/>
      <c r="I225" s="705">
        <f t="shared" si="90"/>
        <v>0</v>
      </c>
      <c r="J225" s="706">
        <f t="shared" si="91"/>
        <v>0</v>
      </c>
      <c r="K225" s="751"/>
      <c r="L225" s="752"/>
      <c r="M225" s="753"/>
      <c r="N225" s="753"/>
      <c r="O225" s="568">
        <f>State!O225</f>
        <v>0</v>
      </c>
      <c r="P225" s="758"/>
      <c r="Q225" s="637"/>
      <c r="R225" s="583">
        <f t="shared" si="118"/>
        <v>0</v>
      </c>
      <c r="S225" s="523">
        <f t="shared" si="113"/>
        <v>0</v>
      </c>
      <c r="T225" s="569"/>
      <c r="U225" s="758"/>
      <c r="V225" s="637"/>
      <c r="W225" s="583"/>
      <c r="X225" s="569">
        <f>State!X225</f>
        <v>0</v>
      </c>
      <c r="Y225" s="758"/>
      <c r="Z225" s="637"/>
      <c r="AA225" s="583">
        <f t="shared" si="119"/>
        <v>0</v>
      </c>
      <c r="AB225" s="523">
        <f t="shared" si="117"/>
        <v>0</v>
      </c>
      <c r="AC225" s="637"/>
      <c r="AD225" s="1" t="b">
        <f t="shared" si="94"/>
        <v>1</v>
      </c>
      <c r="AE225" s="1" t="b">
        <f t="shared" si="95"/>
        <v>1</v>
      </c>
    </row>
    <row r="226" spans="1:31" ht="15.75">
      <c r="A226" s="559"/>
      <c r="B226" s="637" t="s">
        <v>55</v>
      </c>
      <c r="C226" s="751"/>
      <c r="D226" s="752"/>
      <c r="E226" s="751"/>
      <c r="F226" s="752"/>
      <c r="G226" s="625"/>
      <c r="H226" s="625"/>
      <c r="I226" s="705">
        <f t="shared" si="90"/>
        <v>0</v>
      </c>
      <c r="J226" s="706">
        <f t="shared" si="91"/>
        <v>0</v>
      </c>
      <c r="K226" s="751"/>
      <c r="L226" s="752"/>
      <c r="M226" s="753"/>
      <c r="N226" s="753"/>
      <c r="O226" s="568">
        <f>State!O226</f>
        <v>0</v>
      </c>
      <c r="P226" s="758"/>
      <c r="Q226" s="637"/>
      <c r="R226" s="583">
        <f t="shared" si="118"/>
        <v>0</v>
      </c>
      <c r="S226" s="523">
        <f t="shared" si="113"/>
        <v>0</v>
      </c>
      <c r="T226" s="569"/>
      <c r="U226" s="758"/>
      <c r="V226" s="637"/>
      <c r="W226" s="583"/>
      <c r="X226" s="569">
        <f>State!X226</f>
        <v>0</v>
      </c>
      <c r="Y226" s="758"/>
      <c r="Z226" s="637"/>
      <c r="AA226" s="583">
        <f t="shared" si="119"/>
        <v>0</v>
      </c>
      <c r="AB226" s="523">
        <f t="shared" si="117"/>
        <v>0</v>
      </c>
      <c r="AC226" s="637"/>
      <c r="AD226" s="1" t="b">
        <f t="shared" si="94"/>
        <v>1</v>
      </c>
      <c r="AE226" s="1" t="b">
        <f t="shared" si="95"/>
        <v>1</v>
      </c>
    </row>
    <row r="227" spans="1:31" ht="15.75">
      <c r="A227" s="559"/>
      <c r="B227" s="637" t="s">
        <v>56</v>
      </c>
      <c r="C227" s="751"/>
      <c r="D227" s="752"/>
      <c r="E227" s="751"/>
      <c r="F227" s="752"/>
      <c r="G227" s="625"/>
      <c r="H227" s="625"/>
      <c r="I227" s="705">
        <f t="shared" si="90"/>
        <v>0</v>
      </c>
      <c r="J227" s="706">
        <f t="shared" si="91"/>
        <v>0</v>
      </c>
      <c r="K227" s="751"/>
      <c r="L227" s="752"/>
      <c r="M227" s="753"/>
      <c r="N227" s="753"/>
      <c r="O227" s="568">
        <f>State!O227</f>
        <v>0</v>
      </c>
      <c r="P227" s="758"/>
      <c r="Q227" s="637"/>
      <c r="R227" s="583">
        <f t="shared" si="118"/>
        <v>0</v>
      </c>
      <c r="S227" s="523">
        <f t="shared" si="113"/>
        <v>0</v>
      </c>
      <c r="T227" s="569"/>
      <c r="U227" s="758"/>
      <c r="V227" s="637"/>
      <c r="W227" s="583"/>
      <c r="X227" s="569">
        <f>State!X227</f>
        <v>0</v>
      </c>
      <c r="Y227" s="758"/>
      <c r="Z227" s="637"/>
      <c r="AA227" s="583">
        <f t="shared" si="119"/>
        <v>0</v>
      </c>
      <c r="AB227" s="523">
        <f t="shared" si="117"/>
        <v>0</v>
      </c>
      <c r="AC227" s="637"/>
      <c r="AD227" s="1" t="b">
        <f t="shared" si="94"/>
        <v>1</v>
      </c>
      <c r="AE227" s="1" t="b">
        <f t="shared" si="95"/>
        <v>1</v>
      </c>
    </row>
    <row r="228" spans="1:31" ht="15.75">
      <c r="A228" s="559">
        <v>10.050000000000001</v>
      </c>
      <c r="B228" s="636" t="s">
        <v>315</v>
      </c>
      <c r="C228" s="751"/>
      <c r="D228" s="752"/>
      <c r="E228" s="751"/>
      <c r="F228" s="752"/>
      <c r="G228" s="625"/>
      <c r="H228" s="625"/>
      <c r="I228" s="705">
        <f t="shared" si="90"/>
        <v>0</v>
      </c>
      <c r="J228" s="706">
        <f t="shared" si="91"/>
        <v>0</v>
      </c>
      <c r="K228" s="751"/>
      <c r="L228" s="752"/>
      <c r="M228" s="753"/>
      <c r="N228" s="753"/>
      <c r="O228" s="568">
        <f>State!O228</f>
        <v>0</v>
      </c>
      <c r="P228" s="758"/>
      <c r="Q228" s="637"/>
      <c r="R228" s="583">
        <f t="shared" si="118"/>
        <v>0</v>
      </c>
      <c r="S228" s="523">
        <f t="shared" si="113"/>
        <v>0</v>
      </c>
      <c r="T228" s="569"/>
      <c r="U228" s="758"/>
      <c r="V228" s="637"/>
      <c r="W228" s="583"/>
      <c r="X228" s="569">
        <f>State!X228</f>
        <v>0</v>
      </c>
      <c r="Y228" s="758"/>
      <c r="Z228" s="637"/>
      <c r="AA228" s="583">
        <f t="shared" si="119"/>
        <v>0</v>
      </c>
      <c r="AB228" s="523">
        <f t="shared" si="117"/>
        <v>0</v>
      </c>
      <c r="AC228" s="637"/>
      <c r="AD228" s="1" t="b">
        <f t="shared" si="94"/>
        <v>1</v>
      </c>
      <c r="AE228" s="1" t="b">
        <f t="shared" si="95"/>
        <v>1</v>
      </c>
    </row>
    <row r="229" spans="1:31" ht="15.75">
      <c r="A229" s="559"/>
      <c r="B229" s="637" t="s">
        <v>54</v>
      </c>
      <c r="C229" s="751"/>
      <c r="D229" s="752"/>
      <c r="E229" s="751"/>
      <c r="F229" s="752"/>
      <c r="G229" s="625"/>
      <c r="H229" s="625"/>
      <c r="I229" s="705">
        <f t="shared" si="90"/>
        <v>0</v>
      </c>
      <c r="J229" s="706">
        <f t="shared" si="91"/>
        <v>0</v>
      </c>
      <c r="K229" s="751"/>
      <c r="L229" s="752"/>
      <c r="M229" s="753"/>
      <c r="N229" s="753"/>
      <c r="O229" s="568">
        <f>State!O229</f>
        <v>0</v>
      </c>
      <c r="P229" s="758"/>
      <c r="Q229" s="637"/>
      <c r="R229" s="583">
        <f t="shared" si="118"/>
        <v>0</v>
      </c>
      <c r="S229" s="523">
        <f t="shared" si="113"/>
        <v>0</v>
      </c>
      <c r="T229" s="569"/>
      <c r="U229" s="758"/>
      <c r="V229" s="637"/>
      <c r="W229" s="583"/>
      <c r="X229" s="569">
        <f>State!X229</f>
        <v>0</v>
      </c>
      <c r="Y229" s="758"/>
      <c r="Z229" s="637"/>
      <c r="AA229" s="583">
        <f t="shared" si="119"/>
        <v>0</v>
      </c>
      <c r="AB229" s="523">
        <f t="shared" si="117"/>
        <v>0</v>
      </c>
      <c r="AC229" s="637"/>
      <c r="AD229" s="1" t="b">
        <f t="shared" si="94"/>
        <v>1</v>
      </c>
      <c r="AE229" s="1" t="b">
        <f t="shared" si="95"/>
        <v>1</v>
      </c>
    </row>
    <row r="230" spans="1:31" ht="15.75">
      <c r="A230" s="559"/>
      <c r="B230" s="637" t="s">
        <v>55</v>
      </c>
      <c r="C230" s="751"/>
      <c r="D230" s="752"/>
      <c r="E230" s="751"/>
      <c r="F230" s="752"/>
      <c r="G230" s="625"/>
      <c r="H230" s="625"/>
      <c r="I230" s="705">
        <f t="shared" si="90"/>
        <v>0</v>
      </c>
      <c r="J230" s="706">
        <f t="shared" si="91"/>
        <v>0</v>
      </c>
      <c r="K230" s="751"/>
      <c r="L230" s="752"/>
      <c r="M230" s="753"/>
      <c r="N230" s="753"/>
      <c r="O230" s="568">
        <f>State!O230</f>
        <v>0</v>
      </c>
      <c r="P230" s="758"/>
      <c r="Q230" s="637"/>
      <c r="R230" s="583">
        <f t="shared" si="118"/>
        <v>0</v>
      </c>
      <c r="S230" s="523">
        <f t="shared" si="113"/>
        <v>0</v>
      </c>
      <c r="T230" s="569"/>
      <c r="U230" s="758"/>
      <c r="V230" s="637"/>
      <c r="W230" s="583"/>
      <c r="X230" s="569">
        <f>State!X230</f>
        <v>0</v>
      </c>
      <c r="Y230" s="758"/>
      <c r="Z230" s="637"/>
      <c r="AA230" s="583">
        <f t="shared" si="119"/>
        <v>0</v>
      </c>
      <c r="AB230" s="523">
        <f t="shared" si="117"/>
        <v>0</v>
      </c>
      <c r="AC230" s="637"/>
      <c r="AD230" s="1" t="b">
        <f t="shared" si="94"/>
        <v>1</v>
      </c>
      <c r="AE230" s="1" t="b">
        <f t="shared" si="95"/>
        <v>1</v>
      </c>
    </row>
    <row r="231" spans="1:31" ht="15.75">
      <c r="A231" s="559"/>
      <c r="B231" s="637" t="s">
        <v>56</v>
      </c>
      <c r="C231" s="751"/>
      <c r="D231" s="752"/>
      <c r="E231" s="751"/>
      <c r="F231" s="752"/>
      <c r="G231" s="625"/>
      <c r="H231" s="625"/>
      <c r="I231" s="705">
        <f t="shared" si="90"/>
        <v>0</v>
      </c>
      <c r="J231" s="706">
        <f t="shared" si="91"/>
        <v>0</v>
      </c>
      <c r="K231" s="751"/>
      <c r="L231" s="752"/>
      <c r="M231" s="753"/>
      <c r="N231" s="753"/>
      <c r="O231" s="568">
        <f>State!O231</f>
        <v>0</v>
      </c>
      <c r="P231" s="758"/>
      <c r="Q231" s="637"/>
      <c r="R231" s="583">
        <f t="shared" si="118"/>
        <v>0</v>
      </c>
      <c r="S231" s="523">
        <f t="shared" si="113"/>
        <v>0</v>
      </c>
      <c r="T231" s="569"/>
      <c r="U231" s="758"/>
      <c r="V231" s="637"/>
      <c r="W231" s="583"/>
      <c r="X231" s="569">
        <f>State!X231</f>
        <v>0</v>
      </c>
      <c r="Y231" s="758"/>
      <c r="Z231" s="637"/>
      <c r="AA231" s="583">
        <f t="shared" si="119"/>
        <v>0</v>
      </c>
      <c r="AB231" s="523">
        <f t="shared" si="117"/>
        <v>0</v>
      </c>
      <c r="AC231" s="637"/>
      <c r="AD231" s="1" t="b">
        <f t="shared" si="94"/>
        <v>1</v>
      </c>
      <c r="AE231" s="1" t="b">
        <f t="shared" si="95"/>
        <v>1</v>
      </c>
    </row>
    <row r="232" spans="1:31" ht="30">
      <c r="A232" s="559">
        <f>+A228+0.01</f>
        <v>10.06</v>
      </c>
      <c r="B232" s="638" t="s">
        <v>243</v>
      </c>
      <c r="C232" s="755"/>
      <c r="D232" s="756"/>
      <c r="E232" s="755"/>
      <c r="F232" s="756"/>
      <c r="G232" s="625"/>
      <c r="H232" s="625"/>
      <c r="I232" s="705">
        <f t="shared" si="90"/>
        <v>0</v>
      </c>
      <c r="J232" s="706">
        <f t="shared" si="91"/>
        <v>0</v>
      </c>
      <c r="K232" s="755"/>
      <c r="L232" s="756"/>
      <c r="M232" s="757"/>
      <c r="N232" s="757"/>
      <c r="O232" s="568">
        <f>State!O232</f>
        <v>0</v>
      </c>
      <c r="P232" s="680"/>
      <c r="Q232" s="639"/>
      <c r="R232" s="583">
        <f t="shared" si="118"/>
        <v>0</v>
      </c>
      <c r="S232" s="523">
        <f t="shared" si="113"/>
        <v>0</v>
      </c>
      <c r="T232" s="569"/>
      <c r="U232" s="680"/>
      <c r="V232" s="639"/>
      <c r="W232" s="583"/>
      <c r="X232" s="569">
        <f>State!X232</f>
        <v>0</v>
      </c>
      <c r="Y232" s="680"/>
      <c r="Z232" s="639"/>
      <c r="AA232" s="583">
        <f t="shared" si="119"/>
        <v>0</v>
      </c>
      <c r="AB232" s="523">
        <f t="shared" si="117"/>
        <v>0</v>
      </c>
      <c r="AC232" s="638"/>
      <c r="AD232" s="1" t="b">
        <f t="shared" si="94"/>
        <v>1</v>
      </c>
      <c r="AE232" s="1" t="b">
        <f t="shared" si="95"/>
        <v>1</v>
      </c>
    </row>
    <row r="233" spans="1:31" ht="30">
      <c r="A233" s="559">
        <f t="shared" ref="A233:A254" si="120">+A232+0.01</f>
        <v>10.07</v>
      </c>
      <c r="B233" s="638" t="s">
        <v>57</v>
      </c>
      <c r="C233" s="755"/>
      <c r="D233" s="756"/>
      <c r="E233" s="755"/>
      <c r="F233" s="756"/>
      <c r="G233" s="625"/>
      <c r="H233" s="625"/>
      <c r="I233" s="705">
        <f t="shared" si="90"/>
        <v>0</v>
      </c>
      <c r="J233" s="706">
        <f t="shared" si="91"/>
        <v>0</v>
      </c>
      <c r="K233" s="755"/>
      <c r="L233" s="756"/>
      <c r="M233" s="757"/>
      <c r="N233" s="757"/>
      <c r="O233" s="568">
        <f>State!O233</f>
        <v>0</v>
      </c>
      <c r="P233" s="680"/>
      <c r="Q233" s="639"/>
      <c r="R233" s="583">
        <f t="shared" si="118"/>
        <v>0</v>
      </c>
      <c r="S233" s="523">
        <f t="shared" si="113"/>
        <v>0</v>
      </c>
      <c r="T233" s="569"/>
      <c r="U233" s="680"/>
      <c r="V233" s="639"/>
      <c r="W233" s="583"/>
      <c r="X233" s="569">
        <f>State!X233</f>
        <v>0</v>
      </c>
      <c r="Y233" s="680"/>
      <c r="Z233" s="639"/>
      <c r="AA233" s="583">
        <f t="shared" si="119"/>
        <v>0</v>
      </c>
      <c r="AB233" s="523">
        <f t="shared" si="117"/>
        <v>0</v>
      </c>
      <c r="AC233" s="638"/>
      <c r="AD233" s="1" t="b">
        <f t="shared" si="94"/>
        <v>1</v>
      </c>
      <c r="AE233" s="1" t="b">
        <f t="shared" si="95"/>
        <v>1</v>
      </c>
    </row>
    <row r="234" spans="1:31" ht="15.75">
      <c r="A234" s="559"/>
      <c r="B234" s="638" t="s">
        <v>58</v>
      </c>
      <c r="C234" s="755"/>
      <c r="D234" s="756"/>
      <c r="E234" s="755"/>
      <c r="F234" s="756"/>
      <c r="G234" s="625"/>
      <c r="H234" s="625"/>
      <c r="I234" s="705">
        <f t="shared" si="90"/>
        <v>0</v>
      </c>
      <c r="J234" s="706">
        <f t="shared" si="91"/>
        <v>0</v>
      </c>
      <c r="K234" s="755"/>
      <c r="L234" s="756"/>
      <c r="M234" s="757"/>
      <c r="N234" s="757"/>
      <c r="O234" s="568">
        <f>State!O234</f>
        <v>0</v>
      </c>
      <c r="P234" s="680"/>
      <c r="Q234" s="639"/>
      <c r="R234" s="583">
        <f t="shared" si="118"/>
        <v>0</v>
      </c>
      <c r="S234" s="523">
        <f t="shared" si="113"/>
        <v>0</v>
      </c>
      <c r="T234" s="569"/>
      <c r="U234" s="680"/>
      <c r="V234" s="639"/>
      <c r="W234" s="583"/>
      <c r="X234" s="569">
        <f>State!X234</f>
        <v>0</v>
      </c>
      <c r="Y234" s="680"/>
      <c r="Z234" s="639"/>
      <c r="AA234" s="583">
        <f t="shared" si="119"/>
        <v>0</v>
      </c>
      <c r="AB234" s="523">
        <f t="shared" si="117"/>
        <v>0</v>
      </c>
      <c r="AC234" s="638"/>
      <c r="AD234" s="1" t="b">
        <f t="shared" si="94"/>
        <v>1</v>
      </c>
      <c r="AE234" s="1" t="b">
        <f t="shared" si="95"/>
        <v>1</v>
      </c>
    </row>
    <row r="235" spans="1:31" ht="15.75">
      <c r="A235" s="559"/>
      <c r="B235" s="638" t="s">
        <v>59</v>
      </c>
      <c r="C235" s="755"/>
      <c r="D235" s="756"/>
      <c r="E235" s="755"/>
      <c r="F235" s="756"/>
      <c r="G235" s="625"/>
      <c r="H235" s="625"/>
      <c r="I235" s="705">
        <f t="shared" si="90"/>
        <v>0</v>
      </c>
      <c r="J235" s="706">
        <f t="shared" si="91"/>
        <v>0</v>
      </c>
      <c r="K235" s="755"/>
      <c r="L235" s="756"/>
      <c r="M235" s="757"/>
      <c r="N235" s="757"/>
      <c r="O235" s="568">
        <f>State!O235</f>
        <v>0</v>
      </c>
      <c r="P235" s="680"/>
      <c r="Q235" s="639"/>
      <c r="R235" s="583">
        <f t="shared" si="118"/>
        <v>0</v>
      </c>
      <c r="S235" s="523">
        <f t="shared" si="113"/>
        <v>0</v>
      </c>
      <c r="T235" s="569"/>
      <c r="U235" s="680"/>
      <c r="V235" s="639"/>
      <c r="W235" s="583"/>
      <c r="X235" s="569">
        <f>State!X235</f>
        <v>0</v>
      </c>
      <c r="Y235" s="680"/>
      <c r="Z235" s="639"/>
      <c r="AA235" s="583">
        <f t="shared" si="119"/>
        <v>0</v>
      </c>
      <c r="AB235" s="523">
        <f t="shared" si="117"/>
        <v>0</v>
      </c>
      <c r="AC235" s="638"/>
      <c r="AD235" s="1" t="b">
        <f t="shared" si="94"/>
        <v>1</v>
      </c>
      <c r="AE235" s="1" t="b">
        <f t="shared" si="95"/>
        <v>1</v>
      </c>
    </row>
    <row r="236" spans="1:31" ht="15.75">
      <c r="A236" s="559"/>
      <c r="B236" s="638" t="s">
        <v>60</v>
      </c>
      <c r="C236" s="755"/>
      <c r="D236" s="756"/>
      <c r="E236" s="755"/>
      <c r="F236" s="756"/>
      <c r="G236" s="625"/>
      <c r="H236" s="625"/>
      <c r="I236" s="705">
        <f t="shared" si="90"/>
        <v>0</v>
      </c>
      <c r="J236" s="706">
        <f t="shared" si="91"/>
        <v>0</v>
      </c>
      <c r="K236" s="755"/>
      <c r="L236" s="756"/>
      <c r="M236" s="757"/>
      <c r="N236" s="757"/>
      <c r="O236" s="568">
        <f>State!O236</f>
        <v>0</v>
      </c>
      <c r="P236" s="680"/>
      <c r="Q236" s="639"/>
      <c r="R236" s="583">
        <f t="shared" si="118"/>
        <v>0</v>
      </c>
      <c r="S236" s="523">
        <f t="shared" si="113"/>
        <v>0</v>
      </c>
      <c r="T236" s="569"/>
      <c r="U236" s="680"/>
      <c r="V236" s="639"/>
      <c r="W236" s="583"/>
      <c r="X236" s="569">
        <f>State!X236</f>
        <v>0</v>
      </c>
      <c r="Y236" s="680"/>
      <c r="Z236" s="639"/>
      <c r="AA236" s="583">
        <f t="shared" si="119"/>
        <v>0</v>
      </c>
      <c r="AB236" s="523">
        <f t="shared" si="117"/>
        <v>0</v>
      </c>
      <c r="AC236" s="638"/>
      <c r="AD236" s="1" t="b">
        <f t="shared" si="94"/>
        <v>1</v>
      </c>
      <c r="AE236" s="1" t="b">
        <f t="shared" si="95"/>
        <v>1</v>
      </c>
    </row>
    <row r="237" spans="1:31" ht="15.75">
      <c r="A237" s="928"/>
      <c r="B237" s="1077" t="s">
        <v>16</v>
      </c>
      <c r="C237" s="1079"/>
      <c r="D237" s="1080"/>
      <c r="E237" s="1079"/>
      <c r="F237" s="1080"/>
      <c r="G237" s="1067"/>
      <c r="H237" s="1067"/>
      <c r="I237" s="941">
        <f t="shared" si="90"/>
        <v>0</v>
      </c>
      <c r="J237" s="942">
        <f t="shared" si="91"/>
        <v>0</v>
      </c>
      <c r="K237" s="1079"/>
      <c r="L237" s="1080"/>
      <c r="M237" s="1081"/>
      <c r="N237" s="1081"/>
      <c r="O237" s="934">
        <f>State!O237</f>
        <v>0</v>
      </c>
      <c r="P237" s="1082"/>
      <c r="Q237" s="1078"/>
      <c r="R237" s="935">
        <f t="shared" si="113"/>
        <v>0</v>
      </c>
      <c r="S237" s="936">
        <f t="shared" si="113"/>
        <v>0</v>
      </c>
      <c r="T237" s="937"/>
      <c r="U237" s="1082"/>
      <c r="V237" s="1078"/>
      <c r="W237" s="935"/>
      <c r="X237" s="937">
        <f>State!X237</f>
        <v>0</v>
      </c>
      <c r="Y237" s="1082"/>
      <c r="Z237" s="1078"/>
      <c r="AA237" s="935">
        <f t="shared" ref="AA237:AA240" si="121">Y237+T237</f>
        <v>0</v>
      </c>
      <c r="AB237" s="936">
        <f t="shared" si="117"/>
        <v>0</v>
      </c>
      <c r="AC237" s="1077"/>
      <c r="AD237" s="1" t="b">
        <f t="shared" si="94"/>
        <v>1</v>
      </c>
      <c r="AE237" s="1" t="b">
        <f t="shared" si="95"/>
        <v>1</v>
      </c>
    </row>
    <row r="238" spans="1:31" ht="15.75">
      <c r="A238" s="559"/>
      <c r="B238" s="640" t="s">
        <v>38</v>
      </c>
      <c r="C238" s="759"/>
      <c r="D238" s="760"/>
      <c r="E238" s="759"/>
      <c r="F238" s="760"/>
      <c r="G238" s="625"/>
      <c r="H238" s="625"/>
      <c r="I238" s="705">
        <f t="shared" si="90"/>
        <v>0</v>
      </c>
      <c r="J238" s="706">
        <f t="shared" si="91"/>
        <v>0</v>
      </c>
      <c r="K238" s="759"/>
      <c r="L238" s="760"/>
      <c r="M238" s="761"/>
      <c r="N238" s="761"/>
      <c r="O238" s="568">
        <f>State!O238</f>
        <v>0</v>
      </c>
      <c r="P238" s="750"/>
      <c r="Q238" s="641"/>
      <c r="R238" s="583">
        <f t="shared" si="113"/>
        <v>0</v>
      </c>
      <c r="S238" s="523">
        <f t="shared" si="113"/>
        <v>0</v>
      </c>
      <c r="T238" s="569"/>
      <c r="U238" s="750"/>
      <c r="V238" s="641"/>
      <c r="W238" s="583"/>
      <c r="X238" s="569">
        <f>State!X238</f>
        <v>0</v>
      </c>
      <c r="Y238" s="750"/>
      <c r="Z238" s="641"/>
      <c r="AA238" s="583">
        <f t="shared" si="121"/>
        <v>0</v>
      </c>
      <c r="AB238" s="523">
        <f t="shared" si="117"/>
        <v>0</v>
      </c>
      <c r="AC238" s="640"/>
      <c r="AD238" s="1" t="b">
        <f t="shared" si="94"/>
        <v>1</v>
      </c>
      <c r="AE238" s="1" t="b">
        <f t="shared" si="95"/>
        <v>1</v>
      </c>
    </row>
    <row r="239" spans="1:31" ht="28.5">
      <c r="A239" s="559"/>
      <c r="B239" s="634" t="s">
        <v>259</v>
      </c>
      <c r="C239" s="747"/>
      <c r="D239" s="748"/>
      <c r="E239" s="747"/>
      <c r="F239" s="748"/>
      <c r="G239" s="625"/>
      <c r="H239" s="625"/>
      <c r="I239" s="705">
        <f t="shared" si="90"/>
        <v>0</v>
      </c>
      <c r="J239" s="706">
        <f t="shared" si="91"/>
        <v>0</v>
      </c>
      <c r="K239" s="747"/>
      <c r="L239" s="748"/>
      <c r="M239" s="749"/>
      <c r="N239" s="749"/>
      <c r="O239" s="568">
        <f>State!O239</f>
        <v>0</v>
      </c>
      <c r="P239" s="750"/>
      <c r="Q239" s="635"/>
      <c r="R239" s="583">
        <f t="shared" si="113"/>
        <v>0</v>
      </c>
      <c r="S239" s="523">
        <f t="shared" si="113"/>
        <v>0</v>
      </c>
      <c r="T239" s="569"/>
      <c r="U239" s="750"/>
      <c r="V239" s="635"/>
      <c r="W239" s="583"/>
      <c r="X239" s="569">
        <f>State!X239</f>
        <v>0</v>
      </c>
      <c r="Y239" s="750"/>
      <c r="Z239" s="635"/>
      <c r="AA239" s="583">
        <f t="shared" si="121"/>
        <v>0</v>
      </c>
      <c r="AB239" s="523">
        <f t="shared" si="117"/>
        <v>0</v>
      </c>
      <c r="AC239" s="634"/>
      <c r="AD239" s="1" t="b">
        <f t="shared" si="94"/>
        <v>1</v>
      </c>
      <c r="AE239" s="1" t="b">
        <f t="shared" si="95"/>
        <v>1</v>
      </c>
    </row>
    <row r="240" spans="1:31" ht="15.75">
      <c r="A240" s="559"/>
      <c r="B240" s="634" t="s">
        <v>271</v>
      </c>
      <c r="C240" s="747"/>
      <c r="D240" s="748">
        <v>0</v>
      </c>
      <c r="E240" s="747"/>
      <c r="F240" s="748">
        <v>0</v>
      </c>
      <c r="G240" s="625"/>
      <c r="H240" s="625"/>
      <c r="I240" s="705">
        <f t="shared" si="90"/>
        <v>0</v>
      </c>
      <c r="J240" s="706">
        <f t="shared" si="91"/>
        <v>0</v>
      </c>
      <c r="K240" s="747"/>
      <c r="L240" s="748"/>
      <c r="M240" s="749"/>
      <c r="N240" s="749"/>
      <c r="O240" s="568">
        <f>State!O240</f>
        <v>0</v>
      </c>
      <c r="P240" s="750"/>
      <c r="Q240" s="635"/>
      <c r="R240" s="583">
        <f t="shared" si="113"/>
        <v>0</v>
      </c>
      <c r="S240" s="523">
        <f t="shared" si="113"/>
        <v>0</v>
      </c>
      <c r="T240" s="569"/>
      <c r="U240" s="750"/>
      <c r="V240" s="635"/>
      <c r="W240" s="583"/>
      <c r="X240" s="569">
        <f>State!X240</f>
        <v>0</v>
      </c>
      <c r="Y240" s="750"/>
      <c r="Z240" s="635"/>
      <c r="AA240" s="583">
        <f t="shared" si="121"/>
        <v>0</v>
      </c>
      <c r="AB240" s="523">
        <f t="shared" si="117"/>
        <v>0</v>
      </c>
      <c r="AC240" s="634"/>
      <c r="AD240" s="1" t="b">
        <f t="shared" si="94"/>
        <v>1</v>
      </c>
      <c r="AE240" s="1" t="b">
        <f t="shared" si="95"/>
        <v>1</v>
      </c>
    </row>
    <row r="241" spans="1:31" ht="15.75">
      <c r="A241" s="559">
        <f>+A233+0.01</f>
        <v>10.08</v>
      </c>
      <c r="B241" s="642" t="s">
        <v>316</v>
      </c>
      <c r="C241" s="762">
        <v>28</v>
      </c>
      <c r="D241" s="763">
        <v>177.40800000000002</v>
      </c>
      <c r="E241" s="762">
        <f>C241</f>
        <v>28</v>
      </c>
      <c r="F241" s="763">
        <f>D241</f>
        <v>177.40800000000002</v>
      </c>
      <c r="G241" s="625">
        <f t="shared" ref="G241:H284" si="122">C241/E241</f>
        <v>1</v>
      </c>
      <c r="H241" s="645">
        <f>F241/D241</f>
        <v>1</v>
      </c>
      <c r="I241" s="705">
        <f t="shared" si="90"/>
        <v>0</v>
      </c>
      <c r="J241" s="706">
        <f t="shared" si="91"/>
        <v>0</v>
      </c>
      <c r="K241" s="751"/>
      <c r="L241" s="752"/>
      <c r="M241" s="753"/>
      <c r="N241" s="753"/>
      <c r="O241" s="568">
        <f>State!O241</f>
        <v>0.58079999999999998</v>
      </c>
      <c r="P241" s="764">
        <v>28</v>
      </c>
      <c r="Q241" s="644">
        <f>P241*O241*12</f>
        <v>195.14879999999999</v>
      </c>
      <c r="R241" s="583">
        <f t="shared" ref="R241:R258" si="123">P241</f>
        <v>28</v>
      </c>
      <c r="S241" s="662">
        <f t="shared" si="113"/>
        <v>195.14879999999999</v>
      </c>
      <c r="T241" s="569"/>
      <c r="U241" s="764"/>
      <c r="V241" s="644"/>
      <c r="W241" s="583"/>
      <c r="X241" s="569">
        <f>O241</f>
        <v>0.58079999999999998</v>
      </c>
      <c r="Y241" s="764">
        <v>28</v>
      </c>
      <c r="Z241" s="644">
        <f>Y241*X241*12</f>
        <v>195.14879999999999</v>
      </c>
      <c r="AA241" s="583">
        <f t="shared" ref="AA241:AA258" si="124">Y241</f>
        <v>28</v>
      </c>
      <c r="AB241" s="662">
        <f t="shared" si="117"/>
        <v>195.14879999999999</v>
      </c>
      <c r="AC241" s="642"/>
      <c r="AD241" s="1" t="b">
        <f>+X241*Y241*12=Z241</f>
        <v>1</v>
      </c>
      <c r="AE241" s="1" t="b">
        <f t="shared" si="95"/>
        <v>1</v>
      </c>
    </row>
    <row r="242" spans="1:31" ht="15.75">
      <c r="A242" s="559">
        <v>10.09</v>
      </c>
      <c r="B242" s="642" t="s">
        <v>317</v>
      </c>
      <c r="C242" s="762"/>
      <c r="D242" s="763">
        <v>0</v>
      </c>
      <c r="E242" s="762"/>
      <c r="F242" s="763">
        <v>0</v>
      </c>
      <c r="G242" s="625"/>
      <c r="H242" s="645"/>
      <c r="I242" s="705">
        <f t="shared" si="90"/>
        <v>0</v>
      </c>
      <c r="J242" s="706">
        <f t="shared" si="91"/>
        <v>0</v>
      </c>
      <c r="K242" s="751"/>
      <c r="L242" s="752"/>
      <c r="M242" s="753"/>
      <c r="N242" s="753"/>
      <c r="O242" s="568">
        <f>State!O242</f>
        <v>0</v>
      </c>
      <c r="P242" s="764"/>
      <c r="Q242" s="644"/>
      <c r="R242" s="583">
        <f t="shared" si="123"/>
        <v>0</v>
      </c>
      <c r="S242" s="662">
        <f t="shared" si="113"/>
        <v>0</v>
      </c>
      <c r="T242" s="569"/>
      <c r="U242" s="764"/>
      <c r="V242" s="644"/>
      <c r="W242" s="583"/>
      <c r="X242" s="569">
        <f>State!X242</f>
        <v>0</v>
      </c>
      <c r="Y242" s="764"/>
      <c r="Z242" s="644"/>
      <c r="AA242" s="583">
        <f t="shared" si="124"/>
        <v>0</v>
      </c>
      <c r="AB242" s="662">
        <f t="shared" si="117"/>
        <v>0</v>
      </c>
      <c r="AC242" s="642"/>
      <c r="AD242" s="1" t="b">
        <f t="shared" si="94"/>
        <v>1</v>
      </c>
      <c r="AE242" s="1" t="b">
        <f t="shared" si="95"/>
        <v>1</v>
      </c>
    </row>
    <row r="243" spans="1:31" ht="15.75">
      <c r="A243" s="559">
        <v>10.1</v>
      </c>
      <c r="B243" s="636" t="s">
        <v>244</v>
      </c>
      <c r="C243" s="762"/>
      <c r="D243" s="763">
        <v>0</v>
      </c>
      <c r="E243" s="762"/>
      <c r="F243" s="763">
        <v>0</v>
      </c>
      <c r="G243" s="625"/>
      <c r="H243" s="645"/>
      <c r="I243" s="705">
        <f t="shared" si="90"/>
        <v>0</v>
      </c>
      <c r="J243" s="706">
        <f t="shared" si="91"/>
        <v>0</v>
      </c>
      <c r="K243" s="751"/>
      <c r="L243" s="752"/>
      <c r="M243" s="753"/>
      <c r="N243" s="753"/>
      <c r="O243" s="568">
        <f>State!O243</f>
        <v>0</v>
      </c>
      <c r="P243" s="765"/>
      <c r="Q243" s="650"/>
      <c r="R243" s="583">
        <f t="shared" si="123"/>
        <v>0</v>
      </c>
      <c r="S243" s="662">
        <f t="shared" si="113"/>
        <v>0</v>
      </c>
      <c r="T243" s="569"/>
      <c r="U243" s="765"/>
      <c r="V243" s="650"/>
      <c r="W243" s="583"/>
      <c r="X243" s="569">
        <f>State!X243</f>
        <v>0</v>
      </c>
      <c r="Y243" s="765"/>
      <c r="Z243" s="650"/>
      <c r="AA243" s="583">
        <f t="shared" si="124"/>
        <v>0</v>
      </c>
      <c r="AB243" s="662">
        <f t="shared" si="117"/>
        <v>0</v>
      </c>
      <c r="AC243" s="636"/>
      <c r="AD243" s="1" t="b">
        <f t="shared" si="94"/>
        <v>1</v>
      </c>
      <c r="AE243" s="1" t="b">
        <f t="shared" si="95"/>
        <v>1</v>
      </c>
    </row>
    <row r="244" spans="1:31" ht="15.75">
      <c r="A244" s="559"/>
      <c r="B244" s="634" t="s">
        <v>242</v>
      </c>
      <c r="C244" s="759"/>
      <c r="D244" s="760">
        <v>0</v>
      </c>
      <c r="E244" s="759"/>
      <c r="F244" s="760">
        <v>0</v>
      </c>
      <c r="G244" s="625"/>
      <c r="H244" s="645"/>
      <c r="I244" s="705">
        <f t="shared" si="90"/>
        <v>0</v>
      </c>
      <c r="J244" s="706">
        <f t="shared" si="91"/>
        <v>0</v>
      </c>
      <c r="K244" s="747"/>
      <c r="L244" s="748"/>
      <c r="M244" s="749"/>
      <c r="N244" s="749"/>
      <c r="O244" s="568">
        <f>State!O244</f>
        <v>0</v>
      </c>
      <c r="P244" s="640"/>
      <c r="Q244" s="641"/>
      <c r="R244" s="583">
        <f t="shared" si="123"/>
        <v>0</v>
      </c>
      <c r="S244" s="662">
        <f t="shared" si="113"/>
        <v>0</v>
      </c>
      <c r="T244" s="569"/>
      <c r="U244" s="640"/>
      <c r="V244" s="641"/>
      <c r="W244" s="583"/>
      <c r="X244" s="569">
        <f>State!X244</f>
        <v>0</v>
      </c>
      <c r="Y244" s="640"/>
      <c r="Z244" s="641"/>
      <c r="AA244" s="583">
        <f t="shared" si="124"/>
        <v>0</v>
      </c>
      <c r="AB244" s="662">
        <f t="shared" si="117"/>
        <v>0</v>
      </c>
      <c r="AC244" s="634"/>
      <c r="AD244" s="1" t="b">
        <f t="shared" si="94"/>
        <v>1</v>
      </c>
      <c r="AE244" s="1" t="b">
        <f t="shared" si="95"/>
        <v>1</v>
      </c>
    </row>
    <row r="245" spans="1:31" ht="30">
      <c r="A245" s="559">
        <f>+A243+0.01</f>
        <v>10.11</v>
      </c>
      <c r="B245" s="636" t="s">
        <v>311</v>
      </c>
      <c r="C245" s="762"/>
      <c r="D245" s="763">
        <v>0</v>
      </c>
      <c r="E245" s="762"/>
      <c r="F245" s="763">
        <v>0</v>
      </c>
      <c r="G245" s="625"/>
      <c r="H245" s="645"/>
      <c r="I245" s="705">
        <f t="shared" si="90"/>
        <v>0</v>
      </c>
      <c r="J245" s="706">
        <f t="shared" si="91"/>
        <v>0</v>
      </c>
      <c r="K245" s="751"/>
      <c r="L245" s="752"/>
      <c r="M245" s="753"/>
      <c r="N245" s="753"/>
      <c r="O245" s="568">
        <f>State!O245</f>
        <v>0</v>
      </c>
      <c r="P245" s="765"/>
      <c r="Q245" s="650"/>
      <c r="R245" s="583">
        <f t="shared" si="123"/>
        <v>0</v>
      </c>
      <c r="S245" s="662">
        <f t="shared" si="113"/>
        <v>0</v>
      </c>
      <c r="T245" s="569"/>
      <c r="U245" s="765"/>
      <c r="V245" s="650"/>
      <c r="W245" s="583"/>
      <c r="X245" s="569">
        <f>State!X245</f>
        <v>0</v>
      </c>
      <c r="Y245" s="765"/>
      <c r="Z245" s="650"/>
      <c r="AA245" s="583">
        <f t="shared" si="124"/>
        <v>0</v>
      </c>
      <c r="AB245" s="662">
        <f t="shared" si="117"/>
        <v>0</v>
      </c>
      <c r="AC245" s="636"/>
      <c r="AD245" s="1" t="b">
        <f t="shared" si="94"/>
        <v>1</v>
      </c>
      <c r="AE245" s="1" t="b">
        <f t="shared" si="95"/>
        <v>1</v>
      </c>
    </row>
    <row r="246" spans="1:31" ht="15.75">
      <c r="A246" s="559"/>
      <c r="B246" s="637" t="s">
        <v>54</v>
      </c>
      <c r="C246" s="762">
        <v>7</v>
      </c>
      <c r="D246" s="763">
        <v>50.819999999999993</v>
      </c>
      <c r="E246" s="762">
        <f t="shared" ref="E246:E247" si="125">C246</f>
        <v>7</v>
      </c>
      <c r="F246" s="763">
        <f t="shared" ref="F246:F247" si="126">D246</f>
        <v>50.819999999999993</v>
      </c>
      <c r="G246" s="625">
        <f t="shared" si="122"/>
        <v>1</v>
      </c>
      <c r="H246" s="645">
        <f t="shared" ref="H246:H261" si="127">F246/D246</f>
        <v>1</v>
      </c>
      <c r="I246" s="705">
        <f t="shared" si="90"/>
        <v>0</v>
      </c>
      <c r="J246" s="706">
        <f t="shared" si="91"/>
        <v>0</v>
      </c>
      <c r="K246" s="751"/>
      <c r="L246" s="752"/>
      <c r="M246" s="753"/>
      <c r="N246" s="753"/>
      <c r="O246" s="568">
        <f>State!O246</f>
        <v>0.66549999999999998</v>
      </c>
      <c r="P246" s="649">
        <v>7</v>
      </c>
      <c r="Q246" s="650">
        <f>P246*O246*12</f>
        <v>55.902000000000001</v>
      </c>
      <c r="R246" s="583">
        <f t="shared" si="123"/>
        <v>7</v>
      </c>
      <c r="S246" s="662">
        <f t="shared" si="113"/>
        <v>55.902000000000001</v>
      </c>
      <c r="T246" s="569"/>
      <c r="U246" s="649"/>
      <c r="V246" s="650"/>
      <c r="W246" s="583"/>
      <c r="X246" s="569">
        <f t="shared" ref="X246:X247" si="128">O246</f>
        <v>0.66549999999999998</v>
      </c>
      <c r="Y246" s="649">
        <v>7</v>
      </c>
      <c r="Z246" s="650">
        <f>Y246*X246*12</f>
        <v>55.902000000000001</v>
      </c>
      <c r="AA246" s="583">
        <f t="shared" si="124"/>
        <v>7</v>
      </c>
      <c r="AB246" s="662">
        <f t="shared" si="117"/>
        <v>55.902000000000001</v>
      </c>
      <c r="AC246" s="637"/>
      <c r="AD246" s="1" t="b">
        <f>+X246*Y246*12=Z246</f>
        <v>1</v>
      </c>
      <c r="AE246" s="1" t="b">
        <f t="shared" si="95"/>
        <v>1</v>
      </c>
    </row>
    <row r="247" spans="1:31" ht="15.75">
      <c r="A247" s="559"/>
      <c r="B247" s="637" t="s">
        <v>55</v>
      </c>
      <c r="C247" s="762">
        <v>7</v>
      </c>
      <c r="D247" s="763">
        <v>50.819999999999993</v>
      </c>
      <c r="E247" s="762">
        <f t="shared" si="125"/>
        <v>7</v>
      </c>
      <c r="F247" s="763">
        <f t="shared" si="126"/>
        <v>50.819999999999993</v>
      </c>
      <c r="G247" s="625">
        <f t="shared" si="122"/>
        <v>1</v>
      </c>
      <c r="H247" s="645">
        <f t="shared" si="127"/>
        <v>1</v>
      </c>
      <c r="I247" s="705">
        <f t="shared" si="90"/>
        <v>0</v>
      </c>
      <c r="J247" s="706">
        <f t="shared" si="91"/>
        <v>0</v>
      </c>
      <c r="K247" s="751"/>
      <c r="L247" s="752"/>
      <c r="M247" s="753"/>
      <c r="N247" s="753"/>
      <c r="O247" s="568">
        <f>State!O247</f>
        <v>0.66549999999999998</v>
      </c>
      <c r="P247" s="649">
        <v>7</v>
      </c>
      <c r="Q247" s="650">
        <f>P247*O247*12</f>
        <v>55.902000000000001</v>
      </c>
      <c r="R247" s="583">
        <f t="shared" si="123"/>
        <v>7</v>
      </c>
      <c r="S247" s="662">
        <f t="shared" si="113"/>
        <v>55.902000000000001</v>
      </c>
      <c r="T247" s="569"/>
      <c r="U247" s="649"/>
      <c r="V247" s="650"/>
      <c r="W247" s="583"/>
      <c r="X247" s="569">
        <f t="shared" si="128"/>
        <v>0.66549999999999998</v>
      </c>
      <c r="Y247" s="649">
        <v>7</v>
      </c>
      <c r="Z247" s="650">
        <f>Y247*X247*12</f>
        <v>55.902000000000001</v>
      </c>
      <c r="AA247" s="583">
        <f t="shared" si="124"/>
        <v>7</v>
      </c>
      <c r="AB247" s="662">
        <f t="shared" si="117"/>
        <v>55.902000000000001</v>
      </c>
      <c r="AC247" s="637"/>
      <c r="AD247" s="1" t="b">
        <f>+X247*Y247*12=Z247</f>
        <v>1</v>
      </c>
      <c r="AE247" s="1" t="b">
        <f t="shared" si="95"/>
        <v>1</v>
      </c>
    </row>
    <row r="248" spans="1:31" ht="15.75">
      <c r="A248" s="559"/>
      <c r="B248" s="637" t="s">
        <v>56</v>
      </c>
      <c r="C248" s="762"/>
      <c r="D248" s="763">
        <v>0</v>
      </c>
      <c r="E248" s="762"/>
      <c r="F248" s="763">
        <v>0</v>
      </c>
      <c r="G248" s="625"/>
      <c r="H248" s="645"/>
      <c r="I248" s="705">
        <f t="shared" si="90"/>
        <v>0</v>
      </c>
      <c r="J248" s="706">
        <f t="shared" si="91"/>
        <v>0</v>
      </c>
      <c r="K248" s="751"/>
      <c r="L248" s="752"/>
      <c r="M248" s="753"/>
      <c r="N248" s="753"/>
      <c r="O248" s="568">
        <f>State!O248</f>
        <v>0</v>
      </c>
      <c r="P248" s="649"/>
      <c r="Q248" s="650"/>
      <c r="R248" s="583">
        <f t="shared" si="123"/>
        <v>0</v>
      </c>
      <c r="S248" s="662">
        <f t="shared" si="113"/>
        <v>0</v>
      </c>
      <c r="T248" s="569"/>
      <c r="U248" s="649"/>
      <c r="V248" s="650"/>
      <c r="W248" s="583"/>
      <c r="X248" s="569">
        <f>State!X248</f>
        <v>0</v>
      </c>
      <c r="Y248" s="649"/>
      <c r="Z248" s="650"/>
      <c r="AA248" s="583">
        <f t="shared" si="124"/>
        <v>0</v>
      </c>
      <c r="AB248" s="662">
        <f t="shared" si="117"/>
        <v>0</v>
      </c>
      <c r="AC248" s="637"/>
      <c r="AD248" s="1" t="b">
        <f t="shared" si="94"/>
        <v>1</v>
      </c>
      <c r="AE248" s="1" t="b">
        <f t="shared" si="95"/>
        <v>1</v>
      </c>
    </row>
    <row r="249" spans="1:31" ht="30">
      <c r="A249" s="559">
        <f>+A245+0.01</f>
        <v>10.119999999999999</v>
      </c>
      <c r="B249" s="636" t="s">
        <v>312</v>
      </c>
      <c r="C249" s="762"/>
      <c r="D249" s="763">
        <v>0</v>
      </c>
      <c r="E249" s="762"/>
      <c r="F249" s="763">
        <v>0</v>
      </c>
      <c r="G249" s="625"/>
      <c r="H249" s="645"/>
      <c r="I249" s="705">
        <f t="shared" si="90"/>
        <v>0</v>
      </c>
      <c r="J249" s="706">
        <f t="shared" si="91"/>
        <v>0</v>
      </c>
      <c r="K249" s="751"/>
      <c r="L249" s="752"/>
      <c r="M249" s="753"/>
      <c r="N249" s="753"/>
      <c r="O249" s="568">
        <f>State!O249</f>
        <v>0</v>
      </c>
      <c r="P249" s="649"/>
      <c r="Q249" s="650"/>
      <c r="R249" s="583">
        <f t="shared" si="123"/>
        <v>0</v>
      </c>
      <c r="S249" s="662">
        <f t="shared" si="113"/>
        <v>0</v>
      </c>
      <c r="T249" s="569"/>
      <c r="U249" s="649"/>
      <c r="V249" s="650"/>
      <c r="W249" s="583"/>
      <c r="X249" s="569">
        <f>State!X249</f>
        <v>0</v>
      </c>
      <c r="Y249" s="649"/>
      <c r="Z249" s="650"/>
      <c r="AA249" s="583">
        <f t="shared" si="124"/>
        <v>0</v>
      </c>
      <c r="AB249" s="662">
        <f t="shared" si="117"/>
        <v>0</v>
      </c>
      <c r="AC249" s="637"/>
      <c r="AD249" s="1" t="b">
        <f t="shared" si="94"/>
        <v>1</v>
      </c>
      <c r="AE249" s="1" t="b">
        <f t="shared" si="95"/>
        <v>1</v>
      </c>
    </row>
    <row r="250" spans="1:31" ht="15.75">
      <c r="A250" s="559"/>
      <c r="B250" s="637" t="s">
        <v>54</v>
      </c>
      <c r="C250" s="762">
        <v>2</v>
      </c>
      <c r="D250" s="763">
        <v>2.88</v>
      </c>
      <c r="E250" s="762">
        <f t="shared" ref="E250:E258" si="129">C250</f>
        <v>2</v>
      </c>
      <c r="F250" s="763">
        <f t="shared" ref="F250:F258" si="130">D250</f>
        <v>2.88</v>
      </c>
      <c r="G250" s="625">
        <f t="shared" si="122"/>
        <v>1</v>
      </c>
      <c r="H250" s="645">
        <f t="shared" si="127"/>
        <v>1</v>
      </c>
      <c r="I250" s="705">
        <f t="shared" si="90"/>
        <v>0</v>
      </c>
      <c r="J250" s="706">
        <f t="shared" si="91"/>
        <v>0</v>
      </c>
      <c r="K250" s="751"/>
      <c r="L250" s="752"/>
      <c r="M250" s="753"/>
      <c r="N250" s="753"/>
      <c r="O250" s="568">
        <f>State!O250</f>
        <v>0.12</v>
      </c>
      <c r="P250" s="649">
        <f>P251</f>
        <v>2</v>
      </c>
      <c r="Q250" s="650">
        <f>P250*O250*12</f>
        <v>2.88</v>
      </c>
      <c r="R250" s="583">
        <f t="shared" si="123"/>
        <v>2</v>
      </c>
      <c r="S250" s="662">
        <f t="shared" si="113"/>
        <v>2.88</v>
      </c>
      <c r="T250" s="569"/>
      <c r="U250" s="649"/>
      <c r="V250" s="650"/>
      <c r="W250" s="583"/>
      <c r="X250" s="569">
        <f t="shared" ref="X250:X253" si="131">O250</f>
        <v>0.12</v>
      </c>
      <c r="Y250" s="649">
        <v>2</v>
      </c>
      <c r="Z250" s="650">
        <f>Y250*X250*12</f>
        <v>2.88</v>
      </c>
      <c r="AA250" s="583">
        <f t="shared" si="124"/>
        <v>2</v>
      </c>
      <c r="AB250" s="662">
        <f t="shared" si="117"/>
        <v>2.88</v>
      </c>
      <c r="AC250" s="637"/>
      <c r="AD250" s="1" t="b">
        <f>+X250*Y250*12=Z250</f>
        <v>1</v>
      </c>
      <c r="AE250" s="1" t="b">
        <f t="shared" si="95"/>
        <v>1</v>
      </c>
    </row>
    <row r="251" spans="1:31" ht="15.75">
      <c r="A251" s="559"/>
      <c r="B251" s="637" t="s">
        <v>55</v>
      </c>
      <c r="C251" s="762">
        <v>2</v>
      </c>
      <c r="D251" s="763">
        <v>2.88</v>
      </c>
      <c r="E251" s="762">
        <f t="shared" si="129"/>
        <v>2</v>
      </c>
      <c r="F251" s="763">
        <f t="shared" si="130"/>
        <v>2.88</v>
      </c>
      <c r="G251" s="625">
        <f t="shared" si="122"/>
        <v>1</v>
      </c>
      <c r="H251" s="645">
        <f t="shared" si="127"/>
        <v>1</v>
      </c>
      <c r="I251" s="705">
        <f t="shared" si="90"/>
        <v>0</v>
      </c>
      <c r="J251" s="706">
        <f t="shared" si="91"/>
        <v>0</v>
      </c>
      <c r="K251" s="751"/>
      <c r="L251" s="752"/>
      <c r="M251" s="753"/>
      <c r="N251" s="753"/>
      <c r="O251" s="568">
        <f>State!O251</f>
        <v>0.12</v>
      </c>
      <c r="P251" s="649">
        <v>2</v>
      </c>
      <c r="Q251" s="650">
        <f t="shared" ref="Q251:Q252" si="132">P251*O251*12</f>
        <v>2.88</v>
      </c>
      <c r="R251" s="583">
        <f t="shared" si="123"/>
        <v>2</v>
      </c>
      <c r="S251" s="662">
        <f t="shared" si="113"/>
        <v>2.88</v>
      </c>
      <c r="T251" s="569"/>
      <c r="U251" s="649"/>
      <c r="V251" s="650"/>
      <c r="W251" s="583"/>
      <c r="X251" s="569">
        <f t="shared" si="131"/>
        <v>0.12</v>
      </c>
      <c r="Y251" s="649">
        <v>2</v>
      </c>
      <c r="Z251" s="650">
        <f t="shared" ref="Z251:Z252" si="133">Y251*X251*12</f>
        <v>2.88</v>
      </c>
      <c r="AA251" s="583">
        <f t="shared" si="124"/>
        <v>2</v>
      </c>
      <c r="AB251" s="662">
        <f t="shared" si="117"/>
        <v>2.88</v>
      </c>
      <c r="AC251" s="637"/>
      <c r="AD251" s="1" t="b">
        <f>+X251*Y251*12=Z251</f>
        <v>1</v>
      </c>
      <c r="AE251" s="1" t="b">
        <f t="shared" si="95"/>
        <v>1</v>
      </c>
    </row>
    <row r="252" spans="1:31" ht="15.75">
      <c r="A252" s="559"/>
      <c r="B252" s="637" t="s">
        <v>56</v>
      </c>
      <c r="C252" s="762">
        <v>2</v>
      </c>
      <c r="D252" s="763">
        <v>2.88</v>
      </c>
      <c r="E252" s="762">
        <f t="shared" si="129"/>
        <v>2</v>
      </c>
      <c r="F252" s="763">
        <f t="shared" si="130"/>
        <v>2.88</v>
      </c>
      <c r="G252" s="625"/>
      <c r="H252" s="645">
        <f t="shared" si="127"/>
        <v>1</v>
      </c>
      <c r="I252" s="705">
        <f t="shared" si="90"/>
        <v>0</v>
      </c>
      <c r="J252" s="706">
        <f t="shared" si="91"/>
        <v>0</v>
      </c>
      <c r="K252" s="751"/>
      <c r="L252" s="752"/>
      <c r="M252" s="753"/>
      <c r="N252" s="753"/>
      <c r="O252" s="568">
        <f>State!O252</f>
        <v>0.12</v>
      </c>
      <c r="P252" s="649">
        <f>P251</f>
        <v>2</v>
      </c>
      <c r="Q252" s="650">
        <f t="shared" si="132"/>
        <v>2.88</v>
      </c>
      <c r="R252" s="583">
        <f t="shared" si="123"/>
        <v>2</v>
      </c>
      <c r="S252" s="662">
        <f t="shared" si="113"/>
        <v>2.88</v>
      </c>
      <c r="T252" s="569"/>
      <c r="U252" s="649"/>
      <c r="V252" s="650"/>
      <c r="W252" s="583"/>
      <c r="X252" s="569">
        <f t="shared" si="131"/>
        <v>0.12</v>
      </c>
      <c r="Y252" s="649">
        <v>2</v>
      </c>
      <c r="Z252" s="650">
        <f t="shared" si="133"/>
        <v>2.88</v>
      </c>
      <c r="AA252" s="583">
        <f t="shared" si="124"/>
        <v>2</v>
      </c>
      <c r="AB252" s="662">
        <f t="shared" si="117"/>
        <v>2.88</v>
      </c>
      <c r="AC252" s="637"/>
      <c r="AD252" s="1" t="b">
        <f>+X252*Y252*12=Z252</f>
        <v>1</v>
      </c>
      <c r="AE252" s="1" t="b">
        <f t="shared" si="95"/>
        <v>1</v>
      </c>
    </row>
    <row r="253" spans="1:31" ht="30">
      <c r="A253" s="559">
        <f>+A249+0.01</f>
        <v>10.129999999999999</v>
      </c>
      <c r="B253" s="636" t="s">
        <v>245</v>
      </c>
      <c r="C253" s="762">
        <v>7</v>
      </c>
      <c r="D253" s="763">
        <v>50.819999999999993</v>
      </c>
      <c r="E253" s="762">
        <f t="shared" si="129"/>
        <v>7</v>
      </c>
      <c r="F253" s="763">
        <f t="shared" si="130"/>
        <v>50.819999999999993</v>
      </c>
      <c r="G253" s="625">
        <f t="shared" si="122"/>
        <v>1</v>
      </c>
      <c r="H253" s="645">
        <f t="shared" si="127"/>
        <v>1</v>
      </c>
      <c r="I253" s="705">
        <f t="shared" si="90"/>
        <v>0</v>
      </c>
      <c r="J253" s="706">
        <f t="shared" si="91"/>
        <v>0</v>
      </c>
      <c r="K253" s="751"/>
      <c r="L253" s="752"/>
      <c r="M253" s="753"/>
      <c r="N253" s="753"/>
      <c r="O253" s="568">
        <f>State!O253</f>
        <v>0.66549999999999998</v>
      </c>
      <c r="P253" s="765">
        <v>7</v>
      </c>
      <c r="Q253" s="650">
        <f>P253*O253*12</f>
        <v>55.902000000000001</v>
      </c>
      <c r="R253" s="583">
        <f t="shared" si="123"/>
        <v>7</v>
      </c>
      <c r="S253" s="662">
        <f t="shared" si="113"/>
        <v>55.902000000000001</v>
      </c>
      <c r="T253" s="569"/>
      <c r="U253" s="765"/>
      <c r="V253" s="650"/>
      <c r="W253" s="583"/>
      <c r="X253" s="569">
        <f t="shared" si="131"/>
        <v>0.66549999999999998</v>
      </c>
      <c r="Y253" s="765">
        <v>7</v>
      </c>
      <c r="Z253" s="650">
        <f>Y253*X253*12</f>
        <v>55.902000000000001</v>
      </c>
      <c r="AA253" s="583">
        <f t="shared" si="124"/>
        <v>7</v>
      </c>
      <c r="AB253" s="662">
        <f t="shared" si="117"/>
        <v>55.902000000000001</v>
      </c>
      <c r="AC253" s="636"/>
      <c r="AD253" s="1" t="b">
        <f>+X253*Y253*12=Z253</f>
        <v>1</v>
      </c>
      <c r="AE253" s="1" t="b">
        <f t="shared" si="95"/>
        <v>1</v>
      </c>
    </row>
    <row r="254" spans="1:31" ht="15.75">
      <c r="A254" s="559">
        <f t="shared" si="120"/>
        <v>10.139999999999999</v>
      </c>
      <c r="B254" s="636" t="s">
        <v>61</v>
      </c>
      <c r="C254" s="762"/>
      <c r="D254" s="763">
        <v>0</v>
      </c>
      <c r="E254" s="762">
        <f t="shared" si="129"/>
        <v>0</v>
      </c>
      <c r="F254" s="763">
        <f t="shared" si="130"/>
        <v>0</v>
      </c>
      <c r="G254" s="625"/>
      <c r="H254" s="645"/>
      <c r="I254" s="705">
        <f t="shared" si="90"/>
        <v>0</v>
      </c>
      <c r="J254" s="706">
        <f t="shared" si="91"/>
        <v>0</v>
      </c>
      <c r="K254" s="751"/>
      <c r="L254" s="752"/>
      <c r="M254" s="753"/>
      <c r="N254" s="753"/>
      <c r="O254" s="568">
        <f>State!O254</f>
        <v>0</v>
      </c>
      <c r="P254" s="765"/>
      <c r="Q254" s="650"/>
      <c r="R254" s="583">
        <f t="shared" si="123"/>
        <v>0</v>
      </c>
      <c r="S254" s="662">
        <f t="shared" si="113"/>
        <v>0</v>
      </c>
      <c r="T254" s="569"/>
      <c r="U254" s="765"/>
      <c r="V254" s="650"/>
      <c r="W254" s="583"/>
      <c r="X254" s="569">
        <f>State!X254</f>
        <v>0</v>
      </c>
      <c r="Y254" s="765"/>
      <c r="Z254" s="650"/>
      <c r="AA254" s="583">
        <f t="shared" si="124"/>
        <v>0</v>
      </c>
      <c r="AB254" s="662">
        <f t="shared" si="117"/>
        <v>0</v>
      </c>
      <c r="AC254" s="636"/>
      <c r="AD254" s="1" t="b">
        <f t="shared" si="94"/>
        <v>1</v>
      </c>
      <c r="AE254" s="1" t="b">
        <f t="shared" si="95"/>
        <v>1</v>
      </c>
    </row>
    <row r="255" spans="1:31" ht="15.75">
      <c r="A255" s="559"/>
      <c r="B255" s="636" t="s">
        <v>58</v>
      </c>
      <c r="C255" s="762">
        <v>6</v>
      </c>
      <c r="D255" s="763">
        <v>7.2000000000000011</v>
      </c>
      <c r="E255" s="762">
        <f t="shared" si="129"/>
        <v>6</v>
      </c>
      <c r="F255" s="763">
        <f t="shared" si="130"/>
        <v>7.2000000000000011</v>
      </c>
      <c r="G255" s="625">
        <f t="shared" si="122"/>
        <v>1</v>
      </c>
      <c r="H255" s="645">
        <f t="shared" si="127"/>
        <v>1</v>
      </c>
      <c r="I255" s="705">
        <f t="shared" si="90"/>
        <v>0</v>
      </c>
      <c r="J255" s="706">
        <f t="shared" si="91"/>
        <v>0</v>
      </c>
      <c r="K255" s="751"/>
      <c r="L255" s="752"/>
      <c r="M255" s="753"/>
      <c r="N255" s="753"/>
      <c r="O255" s="568">
        <f>State!O255</f>
        <v>0.1</v>
      </c>
      <c r="P255" s="765">
        <v>6</v>
      </c>
      <c r="Q255" s="650">
        <f t="shared" ref="Q255:Q258" si="134">P255*O255*12</f>
        <v>7.2000000000000011</v>
      </c>
      <c r="R255" s="583">
        <f t="shared" si="123"/>
        <v>6</v>
      </c>
      <c r="S255" s="662">
        <f t="shared" si="113"/>
        <v>7.2000000000000011</v>
      </c>
      <c r="T255" s="569"/>
      <c r="U255" s="765"/>
      <c r="V255" s="650"/>
      <c r="W255" s="583"/>
      <c r="X255" s="569">
        <f t="shared" ref="X255:X258" si="135">O255</f>
        <v>0.1</v>
      </c>
      <c r="Y255" s="765">
        <v>6</v>
      </c>
      <c r="Z255" s="650">
        <f t="shared" ref="Z255:Z258" si="136">Y255*X255*12</f>
        <v>7.2000000000000011</v>
      </c>
      <c r="AA255" s="583">
        <f t="shared" si="124"/>
        <v>6</v>
      </c>
      <c r="AB255" s="662">
        <f t="shared" si="117"/>
        <v>7.2000000000000011</v>
      </c>
      <c r="AC255" s="636"/>
      <c r="AD255" s="1" t="b">
        <f>+X255*Y255*12=Z255</f>
        <v>1</v>
      </c>
      <c r="AE255" s="1" t="b">
        <f t="shared" si="95"/>
        <v>1</v>
      </c>
    </row>
    <row r="256" spans="1:31" ht="15.75">
      <c r="A256" s="559"/>
      <c r="B256" s="636" t="s">
        <v>59</v>
      </c>
      <c r="C256" s="762">
        <v>6</v>
      </c>
      <c r="D256" s="763">
        <v>7.2000000000000011</v>
      </c>
      <c r="E256" s="762">
        <f t="shared" si="129"/>
        <v>6</v>
      </c>
      <c r="F256" s="763">
        <f t="shared" si="130"/>
        <v>7.2000000000000011</v>
      </c>
      <c r="G256" s="625">
        <f t="shared" si="122"/>
        <v>1</v>
      </c>
      <c r="H256" s="645">
        <f t="shared" si="127"/>
        <v>1</v>
      </c>
      <c r="I256" s="705">
        <f t="shared" si="90"/>
        <v>0</v>
      </c>
      <c r="J256" s="706">
        <f t="shared" si="91"/>
        <v>0</v>
      </c>
      <c r="K256" s="751"/>
      <c r="L256" s="752"/>
      <c r="M256" s="753"/>
      <c r="N256" s="753"/>
      <c r="O256" s="568">
        <f>State!O256</f>
        <v>0.1</v>
      </c>
      <c r="P256" s="765">
        <v>6</v>
      </c>
      <c r="Q256" s="650">
        <f t="shared" si="134"/>
        <v>7.2000000000000011</v>
      </c>
      <c r="R256" s="583">
        <f t="shared" si="123"/>
        <v>6</v>
      </c>
      <c r="S256" s="662">
        <f t="shared" si="113"/>
        <v>7.2000000000000011</v>
      </c>
      <c r="T256" s="569"/>
      <c r="U256" s="765"/>
      <c r="V256" s="650"/>
      <c r="W256" s="583"/>
      <c r="X256" s="569">
        <f t="shared" si="135"/>
        <v>0.1</v>
      </c>
      <c r="Y256" s="765">
        <v>6</v>
      </c>
      <c r="Z256" s="650">
        <f t="shared" si="136"/>
        <v>7.2000000000000011</v>
      </c>
      <c r="AA256" s="583">
        <f t="shared" si="124"/>
        <v>6</v>
      </c>
      <c r="AB256" s="662">
        <f t="shared" si="117"/>
        <v>7.2000000000000011</v>
      </c>
      <c r="AC256" s="636"/>
      <c r="AD256" s="1" t="b">
        <f>+X256*Y256*12=Z256</f>
        <v>1</v>
      </c>
      <c r="AE256" s="1" t="b">
        <f t="shared" si="95"/>
        <v>1</v>
      </c>
    </row>
    <row r="257" spans="1:31" ht="15.75">
      <c r="A257" s="559"/>
      <c r="B257" s="636" t="s">
        <v>62</v>
      </c>
      <c r="C257" s="762">
        <v>6</v>
      </c>
      <c r="D257" s="763">
        <v>7.2000000000000011</v>
      </c>
      <c r="E257" s="762">
        <f t="shared" si="129"/>
        <v>6</v>
      </c>
      <c r="F257" s="763">
        <f t="shared" si="130"/>
        <v>7.2000000000000011</v>
      </c>
      <c r="G257" s="625">
        <f t="shared" si="122"/>
        <v>1</v>
      </c>
      <c r="H257" s="645">
        <f t="shared" si="127"/>
        <v>1</v>
      </c>
      <c r="I257" s="705">
        <f t="shared" si="90"/>
        <v>0</v>
      </c>
      <c r="J257" s="706">
        <f t="shared" si="91"/>
        <v>0</v>
      </c>
      <c r="K257" s="751"/>
      <c r="L257" s="752"/>
      <c r="M257" s="753"/>
      <c r="N257" s="753"/>
      <c r="O257" s="568">
        <f>State!O257</f>
        <v>0.1</v>
      </c>
      <c r="P257" s="765">
        <v>6</v>
      </c>
      <c r="Q257" s="650">
        <f t="shared" si="134"/>
        <v>7.2000000000000011</v>
      </c>
      <c r="R257" s="583">
        <f t="shared" si="123"/>
        <v>6</v>
      </c>
      <c r="S257" s="662">
        <f t="shared" si="113"/>
        <v>7.2000000000000011</v>
      </c>
      <c r="T257" s="569"/>
      <c r="U257" s="765"/>
      <c r="V257" s="650"/>
      <c r="W257" s="583"/>
      <c r="X257" s="569">
        <f t="shared" si="135"/>
        <v>0.1</v>
      </c>
      <c r="Y257" s="765">
        <v>6</v>
      </c>
      <c r="Z257" s="650">
        <f t="shared" si="136"/>
        <v>7.2000000000000011</v>
      </c>
      <c r="AA257" s="583">
        <f t="shared" si="124"/>
        <v>6</v>
      </c>
      <c r="AB257" s="662">
        <f t="shared" si="117"/>
        <v>7.2000000000000011</v>
      </c>
      <c r="AC257" s="636"/>
      <c r="AD257" s="1" t="b">
        <f>+X257*Y257*12=Z257</f>
        <v>1</v>
      </c>
      <c r="AE257" s="1" t="b">
        <f t="shared" si="95"/>
        <v>1</v>
      </c>
    </row>
    <row r="258" spans="1:31" ht="15.75">
      <c r="A258" s="559">
        <v>10.15</v>
      </c>
      <c r="B258" s="636" t="s">
        <v>343</v>
      </c>
      <c r="C258" s="762">
        <v>36</v>
      </c>
      <c r="D258" s="763">
        <v>213.84</v>
      </c>
      <c r="E258" s="762">
        <f t="shared" si="129"/>
        <v>36</v>
      </c>
      <c r="F258" s="763">
        <f t="shared" si="130"/>
        <v>213.84</v>
      </c>
      <c r="G258" s="625">
        <f t="shared" si="122"/>
        <v>1</v>
      </c>
      <c r="H258" s="645">
        <f t="shared" si="127"/>
        <v>1</v>
      </c>
      <c r="I258" s="705">
        <f t="shared" si="90"/>
        <v>0</v>
      </c>
      <c r="J258" s="706">
        <f t="shared" si="91"/>
        <v>0</v>
      </c>
      <c r="K258" s="751"/>
      <c r="L258" s="752"/>
      <c r="M258" s="753"/>
      <c r="N258" s="753"/>
      <c r="O258" s="568">
        <f>State!O258</f>
        <v>0.54449999999999998</v>
      </c>
      <c r="P258" s="765">
        <v>36</v>
      </c>
      <c r="Q258" s="650">
        <f t="shared" si="134"/>
        <v>235.22399999999999</v>
      </c>
      <c r="R258" s="583">
        <f t="shared" si="123"/>
        <v>36</v>
      </c>
      <c r="S258" s="662">
        <f t="shared" si="113"/>
        <v>235.22399999999999</v>
      </c>
      <c r="T258" s="569"/>
      <c r="U258" s="765"/>
      <c r="V258" s="650"/>
      <c r="W258" s="583"/>
      <c r="X258" s="569">
        <f t="shared" si="135"/>
        <v>0.54449999999999998</v>
      </c>
      <c r="Y258" s="765">
        <v>36</v>
      </c>
      <c r="Z258" s="650">
        <f t="shared" si="136"/>
        <v>235.22399999999999</v>
      </c>
      <c r="AA258" s="583">
        <f t="shared" si="124"/>
        <v>36</v>
      </c>
      <c r="AB258" s="662">
        <f t="shared" si="117"/>
        <v>235.22399999999999</v>
      </c>
      <c r="AC258" s="636"/>
      <c r="AD258" s="1" t="b">
        <f>+X258*Y258*12=Z258</f>
        <v>1</v>
      </c>
      <c r="AE258" s="1" t="b">
        <f t="shared" si="95"/>
        <v>1</v>
      </c>
    </row>
    <row r="259" spans="1:31" s="226" customFormat="1" ht="15.75">
      <c r="A259" s="1087"/>
      <c r="B259" s="1077" t="s">
        <v>36</v>
      </c>
      <c r="C259" s="1079">
        <f>SUM(C241:C258)</f>
        <v>109</v>
      </c>
      <c r="D259" s="1079">
        <f t="shared" ref="D259:F259" si="137">SUM(D241:D258)</f>
        <v>573.94799999999998</v>
      </c>
      <c r="E259" s="1079">
        <f t="shared" si="137"/>
        <v>109</v>
      </c>
      <c r="F259" s="1079">
        <f t="shared" si="137"/>
        <v>573.94799999999998</v>
      </c>
      <c r="G259" s="1088">
        <f t="shared" si="122"/>
        <v>1</v>
      </c>
      <c r="H259" s="1089">
        <f t="shared" si="127"/>
        <v>1</v>
      </c>
      <c r="I259" s="1079">
        <f>SUM(I241:I258)</f>
        <v>0</v>
      </c>
      <c r="J259" s="1080">
        <f>SUM(J241:J258)</f>
        <v>0</v>
      </c>
      <c r="K259" s="1079"/>
      <c r="L259" s="1080"/>
      <c r="M259" s="1081"/>
      <c r="N259" s="1081"/>
      <c r="O259" s="1062">
        <f>State!O259</f>
        <v>0</v>
      </c>
      <c r="P259" s="1079">
        <f t="shared" ref="P259" si="138">SUM(P241:P258)</f>
        <v>109</v>
      </c>
      <c r="Q259" s="1079">
        <f t="shared" ref="Q259" si="139">SUM(Q241:Q258)</f>
        <v>628.3187999999999</v>
      </c>
      <c r="R259" s="1079">
        <f>SUM(R241:R258)</f>
        <v>109</v>
      </c>
      <c r="S259" s="1079">
        <f t="shared" ref="S259" si="140">SUM(S241:S258)</f>
        <v>628.3187999999999</v>
      </c>
      <c r="T259" s="1065"/>
      <c r="U259" s="1079"/>
      <c r="V259" s="1080"/>
      <c r="W259" s="966"/>
      <c r="X259" s="1065">
        <f>State!X259</f>
        <v>0</v>
      </c>
      <c r="Y259" s="1079">
        <f>SUM(Y241:Y258)</f>
        <v>109</v>
      </c>
      <c r="Z259" s="1079">
        <f>SUM(Z241:Z258)</f>
        <v>628.3187999999999</v>
      </c>
      <c r="AA259" s="1079">
        <f>SUM(AA241:AA258)</f>
        <v>109</v>
      </c>
      <c r="AB259" s="1079">
        <f>SUM(AB241:AB258)</f>
        <v>628.3187999999999</v>
      </c>
      <c r="AC259" s="1077"/>
      <c r="AD259" s="1"/>
      <c r="AE259" s="1" t="b">
        <f t="shared" si="95"/>
        <v>1</v>
      </c>
    </row>
    <row r="260" spans="1:31" s="226" customFormat="1" ht="15.75">
      <c r="A260" s="766"/>
      <c r="B260" s="657" t="s">
        <v>38</v>
      </c>
      <c r="C260" s="759">
        <f>C259</f>
        <v>109</v>
      </c>
      <c r="D260" s="759">
        <f t="shared" ref="D260:F260" si="141">D259</f>
        <v>573.94799999999998</v>
      </c>
      <c r="E260" s="759">
        <f t="shared" si="141"/>
        <v>109</v>
      </c>
      <c r="F260" s="759">
        <f t="shared" si="141"/>
        <v>573.94799999999998</v>
      </c>
      <c r="G260" s="681">
        <f t="shared" si="122"/>
        <v>1</v>
      </c>
      <c r="H260" s="682">
        <f t="shared" si="127"/>
        <v>1</v>
      </c>
      <c r="I260" s="759">
        <f t="shared" ref="I260:J260" si="142">I259</f>
        <v>0</v>
      </c>
      <c r="J260" s="760">
        <f t="shared" si="142"/>
        <v>0</v>
      </c>
      <c r="K260" s="759"/>
      <c r="L260" s="760"/>
      <c r="M260" s="761"/>
      <c r="N260" s="761"/>
      <c r="O260" s="556">
        <f>State!O260</f>
        <v>0</v>
      </c>
      <c r="P260" s="759">
        <f t="shared" ref="P260:S260" si="143">P259</f>
        <v>109</v>
      </c>
      <c r="Q260" s="759">
        <f t="shared" si="143"/>
        <v>628.3187999999999</v>
      </c>
      <c r="R260" s="759">
        <f t="shared" si="143"/>
        <v>109</v>
      </c>
      <c r="S260" s="759">
        <f t="shared" si="143"/>
        <v>628.3187999999999</v>
      </c>
      <c r="T260" s="667"/>
      <c r="U260" s="767"/>
      <c r="V260" s="659"/>
      <c r="W260" s="746"/>
      <c r="X260" s="667">
        <f>State!X260</f>
        <v>0</v>
      </c>
      <c r="Y260" s="759">
        <f t="shared" ref="Y260:AB260" si="144">Y259</f>
        <v>109</v>
      </c>
      <c r="Z260" s="759">
        <f t="shared" si="144"/>
        <v>628.3187999999999</v>
      </c>
      <c r="AA260" s="759">
        <f t="shared" si="144"/>
        <v>109</v>
      </c>
      <c r="AB260" s="759">
        <f t="shared" si="144"/>
        <v>628.3187999999999</v>
      </c>
      <c r="AC260" s="657"/>
      <c r="AD260" s="1"/>
      <c r="AE260" s="1" t="b">
        <f t="shared" si="95"/>
        <v>1</v>
      </c>
    </row>
    <row r="261" spans="1:31" s="226" customFormat="1" ht="15.75">
      <c r="A261" s="1101"/>
      <c r="B261" s="1096" t="s">
        <v>63</v>
      </c>
      <c r="C261" s="1102">
        <f>C260+C238</f>
        <v>109</v>
      </c>
      <c r="D261" s="1102">
        <f t="shared" ref="D261:F261" si="145">D260+D238</f>
        <v>573.94799999999998</v>
      </c>
      <c r="E261" s="1102">
        <f t="shared" si="145"/>
        <v>109</v>
      </c>
      <c r="F261" s="1102">
        <f t="shared" si="145"/>
        <v>573.94799999999998</v>
      </c>
      <c r="G261" s="1103">
        <f t="shared" si="122"/>
        <v>1</v>
      </c>
      <c r="H261" s="1104">
        <f t="shared" si="127"/>
        <v>1</v>
      </c>
      <c r="I261" s="1102">
        <f t="shared" ref="I261:J261" si="146">I260</f>
        <v>0</v>
      </c>
      <c r="J261" s="1105">
        <f t="shared" si="146"/>
        <v>0</v>
      </c>
      <c r="K261" s="1102"/>
      <c r="L261" s="1105"/>
      <c r="M261" s="1106"/>
      <c r="N261" s="1106"/>
      <c r="O261" s="1028">
        <f>State!O261</f>
        <v>0</v>
      </c>
      <c r="P261" s="1102">
        <f t="shared" ref="P261:S261" si="147">P260+P238</f>
        <v>109</v>
      </c>
      <c r="Q261" s="1102">
        <f t="shared" si="147"/>
        <v>628.3187999999999</v>
      </c>
      <c r="R261" s="1102">
        <f t="shared" si="147"/>
        <v>109</v>
      </c>
      <c r="S261" s="1102">
        <f t="shared" si="147"/>
        <v>628.3187999999999</v>
      </c>
      <c r="T261" s="1031"/>
      <c r="U261" s="1107"/>
      <c r="V261" s="1100"/>
      <c r="W261" s="1043"/>
      <c r="X261" s="1031">
        <f>State!X261</f>
        <v>0</v>
      </c>
      <c r="Y261" s="1102">
        <f t="shared" ref="Y261:AB261" si="148">Y260+Y238</f>
        <v>109</v>
      </c>
      <c r="Z261" s="1102">
        <f t="shared" si="148"/>
        <v>628.3187999999999</v>
      </c>
      <c r="AA261" s="1102">
        <f t="shared" si="148"/>
        <v>109</v>
      </c>
      <c r="AB261" s="1102">
        <f t="shared" si="148"/>
        <v>628.3187999999999</v>
      </c>
      <c r="AC261" s="1096"/>
      <c r="AD261" s="1"/>
      <c r="AE261" s="1" t="b">
        <f t="shared" si="95"/>
        <v>1</v>
      </c>
    </row>
    <row r="262" spans="1:31" ht="15.75">
      <c r="A262" s="563">
        <v>11</v>
      </c>
      <c r="B262" s="560" t="s">
        <v>64</v>
      </c>
      <c r="C262" s="701"/>
      <c r="D262" s="702"/>
      <c r="E262" s="701"/>
      <c r="F262" s="702"/>
      <c r="G262" s="625"/>
      <c r="H262" s="625"/>
      <c r="I262" s="705">
        <f t="shared" si="90"/>
        <v>0</v>
      </c>
      <c r="J262" s="706">
        <f t="shared" si="91"/>
        <v>0</v>
      </c>
      <c r="K262" s="701"/>
      <c r="L262" s="702"/>
      <c r="M262" s="704"/>
      <c r="N262" s="704"/>
      <c r="O262" s="568"/>
      <c r="P262" s="596"/>
      <c r="Q262" s="561"/>
      <c r="R262" s="583"/>
      <c r="S262" s="523"/>
      <c r="T262" s="569"/>
      <c r="U262" s="596"/>
      <c r="V262" s="561"/>
      <c r="W262" s="583"/>
      <c r="X262" s="569"/>
      <c r="Y262" s="596"/>
      <c r="Z262" s="561"/>
      <c r="AA262" s="583"/>
      <c r="AB262" s="523"/>
      <c r="AC262" s="560"/>
      <c r="AD262" s="1" t="b">
        <f t="shared" si="94"/>
        <v>1</v>
      </c>
      <c r="AE262" s="1" t="b">
        <f t="shared" si="95"/>
        <v>1</v>
      </c>
    </row>
    <row r="263" spans="1:31" ht="15.75">
      <c r="A263" s="559"/>
      <c r="B263" s="560" t="s">
        <v>279</v>
      </c>
      <c r="C263" s="701"/>
      <c r="D263" s="702"/>
      <c r="E263" s="701"/>
      <c r="F263" s="702"/>
      <c r="G263" s="625"/>
      <c r="H263" s="625"/>
      <c r="I263" s="705">
        <f t="shared" si="90"/>
        <v>0</v>
      </c>
      <c r="J263" s="706">
        <f t="shared" si="91"/>
        <v>0</v>
      </c>
      <c r="K263" s="701"/>
      <c r="L263" s="702"/>
      <c r="M263" s="704"/>
      <c r="N263" s="704"/>
      <c r="O263" s="568"/>
      <c r="P263" s="596"/>
      <c r="Q263" s="561"/>
      <c r="R263" s="583"/>
      <c r="S263" s="523"/>
      <c r="T263" s="569"/>
      <c r="U263" s="596"/>
      <c r="V263" s="561"/>
      <c r="W263" s="583"/>
      <c r="X263" s="569"/>
      <c r="Y263" s="596"/>
      <c r="Z263" s="561"/>
      <c r="AA263" s="583"/>
      <c r="AB263" s="523"/>
      <c r="AC263" s="560"/>
      <c r="AD263" s="1" t="b">
        <f t="shared" si="94"/>
        <v>1</v>
      </c>
      <c r="AE263" s="1" t="b">
        <f t="shared" si="95"/>
        <v>1</v>
      </c>
    </row>
    <row r="264" spans="1:31" ht="15.75">
      <c r="A264" s="559">
        <v>11.01</v>
      </c>
      <c r="B264" s="564" t="s">
        <v>65</v>
      </c>
      <c r="C264" s="705"/>
      <c r="D264" s="706"/>
      <c r="E264" s="705"/>
      <c r="F264" s="706"/>
      <c r="G264" s="625"/>
      <c r="H264" s="625"/>
      <c r="I264" s="705">
        <f t="shared" ref="I264:I327" si="149">C264-E264</f>
        <v>0</v>
      </c>
      <c r="J264" s="706">
        <f t="shared" ref="J264:J327" si="150">D264-F264</f>
        <v>0</v>
      </c>
      <c r="K264" s="705"/>
      <c r="L264" s="706"/>
      <c r="M264" s="708"/>
      <c r="N264" s="708"/>
      <c r="O264" s="568"/>
      <c r="P264" s="570"/>
      <c r="Q264" s="565"/>
      <c r="R264" s="583"/>
      <c r="S264" s="523"/>
      <c r="T264" s="569"/>
      <c r="U264" s="570"/>
      <c r="V264" s="565"/>
      <c r="W264" s="583"/>
      <c r="X264" s="569"/>
      <c r="Y264" s="570"/>
      <c r="Z264" s="565"/>
      <c r="AA264" s="583"/>
      <c r="AB264" s="523"/>
      <c r="AC264" s="564"/>
      <c r="AD264" s="1" t="b">
        <f t="shared" ref="AD264:AD327" si="151">+X264*Y264=Z264</f>
        <v>1</v>
      </c>
      <c r="AE264" s="1" t="b">
        <f t="shared" ref="AE264:AE327" si="152">+U264+Z264=AB264</f>
        <v>1</v>
      </c>
    </row>
    <row r="265" spans="1:31" ht="15.75">
      <c r="A265" s="559"/>
      <c r="B265" s="564" t="s">
        <v>41</v>
      </c>
      <c r="C265" s="742">
        <v>76</v>
      </c>
      <c r="D265" s="743">
        <v>0.76</v>
      </c>
      <c r="E265" s="742">
        <v>76</v>
      </c>
      <c r="F265" s="743">
        <v>0.76</v>
      </c>
      <c r="G265" s="625">
        <f t="shared" si="122"/>
        <v>1</v>
      </c>
      <c r="H265" s="625">
        <f t="shared" si="122"/>
        <v>1</v>
      </c>
      <c r="I265" s="705">
        <f t="shared" si="149"/>
        <v>0</v>
      </c>
      <c r="J265" s="706">
        <f t="shared" si="150"/>
        <v>0</v>
      </c>
      <c r="K265" s="705"/>
      <c r="L265" s="706"/>
      <c r="M265" s="708"/>
      <c r="N265" s="708"/>
      <c r="O265" s="768">
        <f>State!O265</f>
        <v>0.01</v>
      </c>
      <c r="P265" s="570">
        <v>76</v>
      </c>
      <c r="Q265" s="571">
        <f>O265*P265</f>
        <v>0.76</v>
      </c>
      <c r="R265" s="583">
        <f t="shared" ref="R265:R282" si="153">P265</f>
        <v>76</v>
      </c>
      <c r="S265" s="523">
        <f t="shared" si="113"/>
        <v>0.76</v>
      </c>
      <c r="T265" s="769"/>
      <c r="U265" s="570"/>
      <c r="V265" s="571"/>
      <c r="W265" s="583"/>
      <c r="X265" s="569">
        <f t="shared" ref="X265:X267" si="154">O265</f>
        <v>0.01</v>
      </c>
      <c r="Y265" s="570">
        <f>P265</f>
        <v>76</v>
      </c>
      <c r="Z265" s="571">
        <f>X265*Y265</f>
        <v>0.76</v>
      </c>
      <c r="AA265" s="583">
        <f t="shared" ref="AA265:AA283" si="155">Y265</f>
        <v>76</v>
      </c>
      <c r="AB265" s="523">
        <f t="shared" ref="AB265:AB283" si="156">Z265+U265</f>
        <v>0.76</v>
      </c>
      <c r="AC265" s="564"/>
      <c r="AD265" s="1" t="b">
        <f t="shared" si="151"/>
        <v>1</v>
      </c>
      <c r="AE265" s="1" t="b">
        <f t="shared" si="152"/>
        <v>1</v>
      </c>
    </row>
    <row r="266" spans="1:31" ht="15.75">
      <c r="A266" s="559"/>
      <c r="B266" s="564" t="s">
        <v>42</v>
      </c>
      <c r="C266" s="742">
        <v>152</v>
      </c>
      <c r="D266" s="743">
        <v>2.4319999999999999</v>
      </c>
      <c r="E266" s="742">
        <v>152</v>
      </c>
      <c r="F266" s="743">
        <v>2.4319999999999999</v>
      </c>
      <c r="G266" s="625">
        <f t="shared" si="122"/>
        <v>1</v>
      </c>
      <c r="H266" s="625">
        <f t="shared" si="122"/>
        <v>1</v>
      </c>
      <c r="I266" s="705">
        <f t="shared" si="149"/>
        <v>0</v>
      </c>
      <c r="J266" s="706">
        <f t="shared" si="150"/>
        <v>0</v>
      </c>
      <c r="K266" s="705"/>
      <c r="L266" s="706"/>
      <c r="M266" s="708"/>
      <c r="N266" s="708"/>
      <c r="O266" s="768">
        <f>State!O266</f>
        <v>1.6E-2</v>
      </c>
      <c r="P266" s="570">
        <v>152</v>
      </c>
      <c r="Q266" s="571">
        <f t="shared" ref="Q266:Q271" si="157">O266*P266</f>
        <v>2.4319999999999999</v>
      </c>
      <c r="R266" s="583">
        <f t="shared" si="153"/>
        <v>152</v>
      </c>
      <c r="S266" s="523">
        <f t="shared" si="113"/>
        <v>2.4319999999999999</v>
      </c>
      <c r="T266" s="769"/>
      <c r="U266" s="570"/>
      <c r="V266" s="571"/>
      <c r="W266" s="583"/>
      <c r="X266" s="569">
        <f t="shared" si="154"/>
        <v>1.6E-2</v>
      </c>
      <c r="Y266" s="570">
        <f t="shared" ref="Y266:Y267" si="158">P266</f>
        <v>152</v>
      </c>
      <c r="Z266" s="571">
        <f t="shared" ref="Z266:Z267" si="159">X266*Y266</f>
        <v>2.4319999999999999</v>
      </c>
      <c r="AA266" s="583">
        <f t="shared" si="155"/>
        <v>152</v>
      </c>
      <c r="AB266" s="523">
        <f t="shared" si="156"/>
        <v>2.4319999999999999</v>
      </c>
      <c r="AC266" s="564"/>
      <c r="AD266" s="1" t="b">
        <f t="shared" si="151"/>
        <v>1</v>
      </c>
      <c r="AE266" s="1" t="b">
        <f t="shared" si="152"/>
        <v>1</v>
      </c>
    </row>
    <row r="267" spans="1:31" ht="15.75">
      <c r="A267" s="559"/>
      <c r="B267" s="564" t="s">
        <v>66</v>
      </c>
      <c r="C267" s="742">
        <v>34</v>
      </c>
      <c r="D267" s="743">
        <v>0.40800000000000003</v>
      </c>
      <c r="E267" s="742">
        <v>34</v>
      </c>
      <c r="F267" s="743">
        <v>0.40800000000000003</v>
      </c>
      <c r="G267" s="625">
        <f t="shared" si="122"/>
        <v>1</v>
      </c>
      <c r="H267" s="625">
        <f t="shared" si="122"/>
        <v>1</v>
      </c>
      <c r="I267" s="705">
        <f t="shared" si="149"/>
        <v>0</v>
      </c>
      <c r="J267" s="706">
        <f t="shared" si="150"/>
        <v>0</v>
      </c>
      <c r="K267" s="705"/>
      <c r="L267" s="706"/>
      <c r="M267" s="708"/>
      <c r="N267" s="708"/>
      <c r="O267" s="768">
        <f>State!O267</f>
        <v>1.2E-2</v>
      </c>
      <c r="P267" s="570">
        <v>38</v>
      </c>
      <c r="Q267" s="571">
        <f t="shared" si="157"/>
        <v>0.45600000000000002</v>
      </c>
      <c r="R267" s="583">
        <f t="shared" si="153"/>
        <v>38</v>
      </c>
      <c r="S267" s="523">
        <f t="shared" si="113"/>
        <v>0.45600000000000002</v>
      </c>
      <c r="T267" s="769"/>
      <c r="U267" s="570"/>
      <c r="V267" s="571"/>
      <c r="W267" s="583"/>
      <c r="X267" s="569">
        <f t="shared" si="154"/>
        <v>1.2E-2</v>
      </c>
      <c r="Y267" s="570">
        <f t="shared" si="158"/>
        <v>38</v>
      </c>
      <c r="Z267" s="571">
        <f t="shared" si="159"/>
        <v>0.45600000000000002</v>
      </c>
      <c r="AA267" s="583">
        <f t="shared" si="155"/>
        <v>38</v>
      </c>
      <c r="AB267" s="523">
        <f t="shared" si="156"/>
        <v>0.45600000000000002</v>
      </c>
      <c r="AC267" s="564"/>
      <c r="AD267" s="1" t="b">
        <f t="shared" si="151"/>
        <v>1</v>
      </c>
      <c r="AE267" s="1" t="b">
        <f t="shared" si="152"/>
        <v>1</v>
      </c>
    </row>
    <row r="268" spans="1:31" ht="15.75">
      <c r="A268" s="559">
        <v>11.02</v>
      </c>
      <c r="B268" s="564" t="s">
        <v>67</v>
      </c>
      <c r="C268" s="742"/>
      <c r="D268" s="743"/>
      <c r="E268" s="742"/>
      <c r="F268" s="743">
        <v>0</v>
      </c>
      <c r="G268" s="625"/>
      <c r="H268" s="625"/>
      <c r="I268" s="705">
        <f t="shared" si="149"/>
        <v>0</v>
      </c>
      <c r="J268" s="706">
        <f t="shared" si="150"/>
        <v>0</v>
      </c>
      <c r="K268" s="705"/>
      <c r="L268" s="706"/>
      <c r="M268" s="708"/>
      <c r="N268" s="708"/>
      <c r="O268" s="768">
        <f>State!O268</f>
        <v>0</v>
      </c>
      <c r="P268" s="570"/>
      <c r="Q268" s="571"/>
      <c r="R268" s="583">
        <f t="shared" si="153"/>
        <v>0</v>
      </c>
      <c r="S268" s="523">
        <f t="shared" si="113"/>
        <v>0</v>
      </c>
      <c r="T268" s="769"/>
      <c r="U268" s="570"/>
      <c r="V268" s="571"/>
      <c r="W268" s="583"/>
      <c r="X268" s="769">
        <f>State!X268</f>
        <v>0</v>
      </c>
      <c r="Y268" s="570"/>
      <c r="Z268" s="571"/>
      <c r="AA268" s="583">
        <f t="shared" si="155"/>
        <v>0</v>
      </c>
      <c r="AB268" s="523">
        <f t="shared" si="156"/>
        <v>0</v>
      </c>
      <c r="AC268" s="564"/>
      <c r="AD268" s="1" t="b">
        <f t="shared" si="151"/>
        <v>1</v>
      </c>
      <c r="AE268" s="1" t="b">
        <f t="shared" si="152"/>
        <v>1</v>
      </c>
    </row>
    <row r="269" spans="1:31" ht="15.75">
      <c r="A269" s="559"/>
      <c r="B269" s="564" t="s">
        <v>41</v>
      </c>
      <c r="C269" s="742">
        <v>76</v>
      </c>
      <c r="D269" s="743">
        <v>0.38</v>
      </c>
      <c r="E269" s="742">
        <v>76</v>
      </c>
      <c r="F269" s="743">
        <v>0.38</v>
      </c>
      <c r="G269" s="625">
        <f t="shared" si="122"/>
        <v>1</v>
      </c>
      <c r="H269" s="625">
        <f t="shared" si="122"/>
        <v>1</v>
      </c>
      <c r="I269" s="705">
        <f t="shared" si="149"/>
        <v>0</v>
      </c>
      <c r="J269" s="706">
        <f t="shared" si="150"/>
        <v>0</v>
      </c>
      <c r="K269" s="705"/>
      <c r="L269" s="706"/>
      <c r="M269" s="708"/>
      <c r="N269" s="708"/>
      <c r="O269" s="768">
        <f>State!O269</f>
        <v>5.0000000000000001E-3</v>
      </c>
      <c r="P269" s="570">
        <v>76</v>
      </c>
      <c r="Q269" s="571">
        <f t="shared" si="157"/>
        <v>0.38</v>
      </c>
      <c r="R269" s="583">
        <f t="shared" si="153"/>
        <v>76</v>
      </c>
      <c r="S269" s="523">
        <f t="shared" si="113"/>
        <v>0.38</v>
      </c>
      <c r="T269" s="769"/>
      <c r="U269" s="570"/>
      <c r="V269" s="571"/>
      <c r="W269" s="583"/>
      <c r="X269" s="569">
        <f t="shared" ref="X269:X271" si="160">O269</f>
        <v>5.0000000000000001E-3</v>
      </c>
      <c r="Y269" s="570">
        <f t="shared" ref="Y269:Y270" si="161">R269</f>
        <v>76</v>
      </c>
      <c r="Z269" s="571">
        <f t="shared" ref="Z269:Z271" si="162">X269*Y269</f>
        <v>0.38</v>
      </c>
      <c r="AA269" s="583">
        <f t="shared" si="155"/>
        <v>76</v>
      </c>
      <c r="AB269" s="523">
        <f t="shared" si="156"/>
        <v>0.38</v>
      </c>
      <c r="AC269" s="564"/>
      <c r="AD269" s="1" t="b">
        <f t="shared" si="151"/>
        <v>1</v>
      </c>
      <c r="AE269" s="1" t="b">
        <f t="shared" si="152"/>
        <v>1</v>
      </c>
    </row>
    <row r="270" spans="1:31" ht="15.75">
      <c r="A270" s="559"/>
      <c r="B270" s="564" t="s">
        <v>42</v>
      </c>
      <c r="C270" s="742">
        <v>152</v>
      </c>
      <c r="D270" s="743">
        <v>0.76</v>
      </c>
      <c r="E270" s="742">
        <v>152</v>
      </c>
      <c r="F270" s="743">
        <v>0.76</v>
      </c>
      <c r="G270" s="625">
        <f t="shared" si="122"/>
        <v>1</v>
      </c>
      <c r="H270" s="625">
        <f t="shared" si="122"/>
        <v>1</v>
      </c>
      <c r="I270" s="705">
        <f t="shared" si="149"/>
        <v>0</v>
      </c>
      <c r="J270" s="706">
        <f t="shared" si="150"/>
        <v>0</v>
      </c>
      <c r="K270" s="705"/>
      <c r="L270" s="706"/>
      <c r="M270" s="708"/>
      <c r="N270" s="708"/>
      <c r="O270" s="768">
        <f>State!O270</f>
        <v>5.0000000000000001E-3</v>
      </c>
      <c r="P270" s="570">
        <v>152</v>
      </c>
      <c r="Q270" s="571">
        <f t="shared" si="157"/>
        <v>0.76</v>
      </c>
      <c r="R270" s="583">
        <f t="shared" si="153"/>
        <v>152</v>
      </c>
      <c r="S270" s="523">
        <f t="shared" si="113"/>
        <v>0.76</v>
      </c>
      <c r="T270" s="769"/>
      <c r="U270" s="570"/>
      <c r="V270" s="571"/>
      <c r="W270" s="583"/>
      <c r="X270" s="569">
        <f t="shared" si="160"/>
        <v>5.0000000000000001E-3</v>
      </c>
      <c r="Y270" s="570">
        <f t="shared" si="161"/>
        <v>152</v>
      </c>
      <c r="Z270" s="571">
        <f t="shared" si="162"/>
        <v>0.76</v>
      </c>
      <c r="AA270" s="583">
        <f t="shared" si="155"/>
        <v>152</v>
      </c>
      <c r="AB270" s="523">
        <f t="shared" si="156"/>
        <v>0.76</v>
      </c>
      <c r="AC270" s="564"/>
      <c r="AD270" s="1" t="b">
        <f t="shared" si="151"/>
        <v>1</v>
      </c>
      <c r="AE270" s="1" t="b">
        <f t="shared" si="152"/>
        <v>1</v>
      </c>
    </row>
    <row r="271" spans="1:31" ht="15.75">
      <c r="A271" s="559"/>
      <c r="B271" s="564" t="s">
        <v>66</v>
      </c>
      <c r="C271" s="742">
        <v>34</v>
      </c>
      <c r="D271" s="743">
        <v>0.17</v>
      </c>
      <c r="E271" s="742">
        <v>34</v>
      </c>
      <c r="F271" s="743">
        <v>0.17</v>
      </c>
      <c r="G271" s="625">
        <f t="shared" si="122"/>
        <v>1</v>
      </c>
      <c r="H271" s="625">
        <f t="shared" si="122"/>
        <v>1</v>
      </c>
      <c r="I271" s="705">
        <f t="shared" si="149"/>
        <v>0</v>
      </c>
      <c r="J271" s="706">
        <f t="shared" si="150"/>
        <v>0</v>
      </c>
      <c r="K271" s="705"/>
      <c r="L271" s="706"/>
      <c r="M271" s="708"/>
      <c r="N271" s="708"/>
      <c r="O271" s="768">
        <f>State!O271</f>
        <v>5.0000000000000001E-3</v>
      </c>
      <c r="P271" s="570">
        <v>38</v>
      </c>
      <c r="Q271" s="571">
        <f t="shared" si="157"/>
        <v>0.19</v>
      </c>
      <c r="R271" s="583">
        <f t="shared" si="153"/>
        <v>38</v>
      </c>
      <c r="S271" s="523">
        <f t="shared" si="113"/>
        <v>0.19</v>
      </c>
      <c r="T271" s="769"/>
      <c r="U271" s="570"/>
      <c r="V271" s="571"/>
      <c r="W271" s="583"/>
      <c r="X271" s="569">
        <f t="shared" si="160"/>
        <v>5.0000000000000001E-3</v>
      </c>
      <c r="Y271" s="570">
        <f>R271</f>
        <v>38</v>
      </c>
      <c r="Z271" s="571">
        <f t="shared" si="162"/>
        <v>0.19</v>
      </c>
      <c r="AA271" s="583">
        <f t="shared" si="155"/>
        <v>38</v>
      </c>
      <c r="AB271" s="523">
        <f t="shared" si="156"/>
        <v>0.19</v>
      </c>
      <c r="AC271" s="564"/>
      <c r="AD271" s="1" t="b">
        <f t="shared" si="151"/>
        <v>1</v>
      </c>
      <c r="AE271" s="1" t="b">
        <f t="shared" si="152"/>
        <v>1</v>
      </c>
    </row>
    <row r="272" spans="1:31" ht="15.75">
      <c r="A272" s="559">
        <v>11.03</v>
      </c>
      <c r="B272" s="573" t="s">
        <v>68</v>
      </c>
      <c r="C272" s="742"/>
      <c r="D272" s="743">
        <v>0</v>
      </c>
      <c r="E272" s="742"/>
      <c r="F272" s="743">
        <v>0</v>
      </c>
      <c r="G272" s="625"/>
      <c r="H272" s="625"/>
      <c r="I272" s="705">
        <f t="shared" si="149"/>
        <v>0</v>
      </c>
      <c r="J272" s="706">
        <f t="shared" si="150"/>
        <v>0</v>
      </c>
      <c r="K272" s="718"/>
      <c r="L272" s="719"/>
      <c r="M272" s="720"/>
      <c r="N272" s="720"/>
      <c r="O272" s="768">
        <f>State!O272</f>
        <v>0</v>
      </c>
      <c r="P272" s="573"/>
      <c r="Q272" s="574"/>
      <c r="R272" s="583">
        <f t="shared" si="153"/>
        <v>0</v>
      </c>
      <c r="S272" s="523">
        <f t="shared" si="113"/>
        <v>0</v>
      </c>
      <c r="T272" s="769"/>
      <c r="U272" s="573"/>
      <c r="V272" s="574"/>
      <c r="W272" s="583"/>
      <c r="X272" s="769">
        <f>State!X272</f>
        <v>0</v>
      </c>
      <c r="Y272" s="573"/>
      <c r="Z272" s="574"/>
      <c r="AA272" s="583">
        <f t="shared" si="155"/>
        <v>0</v>
      </c>
      <c r="AB272" s="523">
        <f t="shared" si="156"/>
        <v>0</v>
      </c>
      <c r="AC272" s="573"/>
      <c r="AD272" s="1" t="b">
        <f t="shared" si="151"/>
        <v>1</v>
      </c>
      <c r="AE272" s="1" t="b">
        <f t="shared" si="152"/>
        <v>1</v>
      </c>
    </row>
    <row r="273" spans="1:31" ht="15.75">
      <c r="A273" s="559">
        <v>11.04</v>
      </c>
      <c r="B273" s="577" t="s">
        <v>276</v>
      </c>
      <c r="C273" s="714"/>
      <c r="D273" s="715">
        <v>0</v>
      </c>
      <c r="E273" s="714"/>
      <c r="F273" s="715">
        <v>0</v>
      </c>
      <c r="G273" s="625"/>
      <c r="H273" s="625"/>
      <c r="I273" s="705">
        <f t="shared" si="149"/>
        <v>0</v>
      </c>
      <c r="J273" s="706">
        <f t="shared" si="150"/>
        <v>0</v>
      </c>
      <c r="K273" s="709"/>
      <c r="L273" s="710"/>
      <c r="M273" s="712"/>
      <c r="N273" s="712"/>
      <c r="O273" s="768">
        <f>State!O273</f>
        <v>0</v>
      </c>
      <c r="P273" s="577"/>
      <c r="Q273" s="578"/>
      <c r="R273" s="583">
        <f t="shared" si="153"/>
        <v>0</v>
      </c>
      <c r="S273" s="523">
        <f t="shared" si="113"/>
        <v>0</v>
      </c>
      <c r="T273" s="769"/>
      <c r="U273" s="577"/>
      <c r="V273" s="578"/>
      <c r="W273" s="583"/>
      <c r="X273" s="769">
        <f>State!X273</f>
        <v>0</v>
      </c>
      <c r="Y273" s="577"/>
      <c r="Z273" s="578"/>
      <c r="AA273" s="583">
        <f t="shared" si="155"/>
        <v>0</v>
      </c>
      <c r="AB273" s="523">
        <f t="shared" si="156"/>
        <v>0</v>
      </c>
      <c r="AC273" s="577"/>
      <c r="AD273" s="1" t="b">
        <f t="shared" si="151"/>
        <v>1</v>
      </c>
      <c r="AE273" s="1" t="b">
        <f t="shared" si="152"/>
        <v>1</v>
      </c>
    </row>
    <row r="274" spans="1:31" ht="28.5">
      <c r="A274" s="559"/>
      <c r="B274" s="573" t="s">
        <v>277</v>
      </c>
      <c r="C274" s="742">
        <v>6</v>
      </c>
      <c r="D274" s="743">
        <v>0.36</v>
      </c>
      <c r="E274" s="742">
        <v>6</v>
      </c>
      <c r="F274" s="743">
        <v>0.36</v>
      </c>
      <c r="G274" s="625">
        <f t="shared" ref="G274:G275" si="163">C274/E274</f>
        <v>1</v>
      </c>
      <c r="H274" s="625">
        <f t="shared" ref="H274:H275" si="164">D274/F274</f>
        <v>1</v>
      </c>
      <c r="I274" s="705">
        <f t="shared" si="149"/>
        <v>0</v>
      </c>
      <c r="J274" s="706">
        <f t="shared" si="150"/>
        <v>0</v>
      </c>
      <c r="K274" s="718"/>
      <c r="L274" s="719"/>
      <c r="M274" s="720"/>
      <c r="N274" s="720"/>
      <c r="O274" s="768">
        <f>State!O274</f>
        <v>0.06</v>
      </c>
      <c r="P274" s="573">
        <v>5</v>
      </c>
      <c r="Q274" s="571">
        <f t="shared" ref="Q274:Q275" si="165">O274*P274</f>
        <v>0.3</v>
      </c>
      <c r="R274" s="583">
        <f t="shared" si="153"/>
        <v>5</v>
      </c>
      <c r="S274" s="523">
        <f t="shared" ref="R274:S337" si="166">Q274+L274</f>
        <v>0.3</v>
      </c>
      <c r="T274" s="769"/>
      <c r="U274" s="573"/>
      <c r="V274" s="571"/>
      <c r="W274" s="583"/>
      <c r="X274" s="569">
        <f t="shared" ref="X274:X275" si="167">O274</f>
        <v>0.06</v>
      </c>
      <c r="Y274" s="573">
        <v>5</v>
      </c>
      <c r="Z274" s="571">
        <f t="shared" ref="Z274:Z275" si="168">X274*Y274</f>
        <v>0.3</v>
      </c>
      <c r="AA274" s="583">
        <f t="shared" si="155"/>
        <v>5</v>
      </c>
      <c r="AB274" s="523">
        <f t="shared" si="156"/>
        <v>0.3</v>
      </c>
      <c r="AC274" s="573"/>
      <c r="AD274" s="1" t="b">
        <f t="shared" si="151"/>
        <v>1</v>
      </c>
      <c r="AE274" s="1" t="b">
        <f t="shared" si="152"/>
        <v>1</v>
      </c>
    </row>
    <row r="275" spans="1:31" ht="28.5">
      <c r="A275" s="559"/>
      <c r="B275" s="573" t="s">
        <v>278</v>
      </c>
      <c r="C275" s="742">
        <v>13</v>
      </c>
      <c r="D275" s="743">
        <v>0.78</v>
      </c>
      <c r="E275" s="742">
        <v>13</v>
      </c>
      <c r="F275" s="743">
        <v>0.78</v>
      </c>
      <c r="G275" s="625">
        <f t="shared" si="163"/>
        <v>1</v>
      </c>
      <c r="H275" s="625">
        <f t="shared" si="164"/>
        <v>1</v>
      </c>
      <c r="I275" s="705">
        <f t="shared" si="149"/>
        <v>0</v>
      </c>
      <c r="J275" s="706">
        <f t="shared" si="150"/>
        <v>0</v>
      </c>
      <c r="K275" s="718"/>
      <c r="L275" s="719"/>
      <c r="M275" s="720"/>
      <c r="N275" s="720"/>
      <c r="O275" s="768">
        <f>State!O275</f>
        <v>0.06</v>
      </c>
      <c r="P275" s="573">
        <v>6</v>
      </c>
      <c r="Q275" s="571">
        <f t="shared" si="165"/>
        <v>0.36</v>
      </c>
      <c r="R275" s="583">
        <f t="shared" si="153"/>
        <v>6</v>
      </c>
      <c r="S275" s="523">
        <f t="shared" si="166"/>
        <v>0.36</v>
      </c>
      <c r="T275" s="769"/>
      <c r="U275" s="573"/>
      <c r="V275" s="571"/>
      <c r="W275" s="583"/>
      <c r="X275" s="569">
        <f t="shared" si="167"/>
        <v>0.06</v>
      </c>
      <c r="Y275" s="573">
        <v>6</v>
      </c>
      <c r="Z275" s="571">
        <f t="shared" si="168"/>
        <v>0.36</v>
      </c>
      <c r="AA275" s="583">
        <f t="shared" si="155"/>
        <v>6</v>
      </c>
      <c r="AB275" s="523">
        <f t="shared" si="156"/>
        <v>0.36</v>
      </c>
      <c r="AC275" s="573"/>
      <c r="AD275" s="1" t="b">
        <f t="shared" si="151"/>
        <v>1</v>
      </c>
      <c r="AE275" s="1" t="b">
        <f t="shared" si="152"/>
        <v>1</v>
      </c>
    </row>
    <row r="276" spans="1:31" ht="15.75">
      <c r="A276" s="559"/>
      <c r="B276" s="577" t="s">
        <v>280</v>
      </c>
      <c r="C276" s="714"/>
      <c r="D276" s="715">
        <v>0</v>
      </c>
      <c r="E276" s="714"/>
      <c r="F276" s="715">
        <v>0</v>
      </c>
      <c r="G276" s="625"/>
      <c r="H276" s="625"/>
      <c r="I276" s="705">
        <f t="shared" si="149"/>
        <v>0</v>
      </c>
      <c r="J276" s="706">
        <f t="shared" si="150"/>
        <v>0</v>
      </c>
      <c r="K276" s="709"/>
      <c r="L276" s="710"/>
      <c r="M276" s="712"/>
      <c r="N276" s="712"/>
      <c r="O276" s="768">
        <f>State!O276</f>
        <v>0</v>
      </c>
      <c r="P276" s="577"/>
      <c r="Q276" s="578"/>
      <c r="R276" s="583">
        <f t="shared" si="153"/>
        <v>0</v>
      </c>
      <c r="S276" s="523">
        <f t="shared" si="166"/>
        <v>0</v>
      </c>
      <c r="T276" s="769"/>
      <c r="U276" s="577"/>
      <c r="V276" s="578"/>
      <c r="W276" s="583"/>
      <c r="X276" s="769">
        <f>State!X276</f>
        <v>0</v>
      </c>
      <c r="Y276" s="577"/>
      <c r="Z276" s="578"/>
      <c r="AA276" s="583">
        <f t="shared" si="155"/>
        <v>0</v>
      </c>
      <c r="AB276" s="523">
        <f t="shared" si="156"/>
        <v>0</v>
      </c>
      <c r="AC276" s="577"/>
      <c r="AD276" s="1" t="b">
        <f t="shared" si="151"/>
        <v>1</v>
      </c>
      <c r="AE276" s="1" t="b">
        <f t="shared" si="152"/>
        <v>1</v>
      </c>
    </row>
    <row r="277" spans="1:31" ht="42.75">
      <c r="A277" s="559">
        <v>11.05</v>
      </c>
      <c r="B277" s="564" t="s">
        <v>69</v>
      </c>
      <c r="C277" s="742"/>
      <c r="D277" s="743">
        <v>0</v>
      </c>
      <c r="E277" s="742"/>
      <c r="F277" s="743">
        <v>0</v>
      </c>
      <c r="G277" s="625"/>
      <c r="H277" s="625"/>
      <c r="I277" s="705">
        <f t="shared" si="149"/>
        <v>0</v>
      </c>
      <c r="J277" s="706">
        <f t="shared" si="150"/>
        <v>0</v>
      </c>
      <c r="K277" s="705"/>
      <c r="L277" s="706"/>
      <c r="M277" s="708"/>
      <c r="N277" s="708"/>
      <c r="O277" s="768">
        <f>State!O277</f>
        <v>0</v>
      </c>
      <c r="P277" s="570"/>
      <c r="Q277" s="571"/>
      <c r="R277" s="583">
        <f t="shared" si="153"/>
        <v>0</v>
      </c>
      <c r="S277" s="523">
        <f t="shared" si="166"/>
        <v>0</v>
      </c>
      <c r="T277" s="769"/>
      <c r="U277" s="570"/>
      <c r="V277" s="571"/>
      <c r="W277" s="583"/>
      <c r="X277" s="769">
        <f>State!X277</f>
        <v>0</v>
      </c>
      <c r="Y277" s="570"/>
      <c r="Z277" s="571"/>
      <c r="AA277" s="583">
        <f t="shared" si="155"/>
        <v>0</v>
      </c>
      <c r="AB277" s="523">
        <f t="shared" si="156"/>
        <v>0</v>
      </c>
      <c r="AC277" s="564"/>
      <c r="AD277" s="1" t="b">
        <f t="shared" si="151"/>
        <v>1</v>
      </c>
      <c r="AE277" s="1" t="b">
        <f t="shared" si="152"/>
        <v>1</v>
      </c>
    </row>
    <row r="278" spans="1:31" ht="15.75">
      <c r="A278" s="559"/>
      <c r="B278" s="564" t="s">
        <v>41</v>
      </c>
      <c r="C278" s="742">
        <v>3</v>
      </c>
      <c r="D278" s="743">
        <v>1.8000000000000002E-2</v>
      </c>
      <c r="E278" s="742">
        <v>3</v>
      </c>
      <c r="F278" s="743">
        <v>1.8000000000000002E-2</v>
      </c>
      <c r="G278" s="625">
        <f t="shared" si="122"/>
        <v>1</v>
      </c>
      <c r="H278" s="625">
        <f t="shared" si="122"/>
        <v>1</v>
      </c>
      <c r="I278" s="705">
        <f t="shared" si="149"/>
        <v>0</v>
      </c>
      <c r="J278" s="706">
        <f t="shared" si="150"/>
        <v>0</v>
      </c>
      <c r="K278" s="705"/>
      <c r="L278" s="706"/>
      <c r="M278" s="708"/>
      <c r="N278" s="708"/>
      <c r="O278" s="768">
        <f>State!O278</f>
        <v>6.0000000000000001E-3</v>
      </c>
      <c r="P278" s="570">
        <v>3</v>
      </c>
      <c r="Q278" s="571">
        <f t="shared" ref="Q278:Q280" si="169">O278*P278</f>
        <v>1.8000000000000002E-2</v>
      </c>
      <c r="R278" s="583">
        <f t="shared" si="153"/>
        <v>3</v>
      </c>
      <c r="S278" s="523">
        <f t="shared" si="166"/>
        <v>1.8000000000000002E-2</v>
      </c>
      <c r="T278" s="769"/>
      <c r="U278" s="570"/>
      <c r="V278" s="571"/>
      <c r="W278" s="583"/>
      <c r="X278" s="569">
        <f t="shared" ref="X278:X280" si="170">O278</f>
        <v>6.0000000000000001E-3</v>
      </c>
      <c r="Y278" s="570">
        <v>3</v>
      </c>
      <c r="Z278" s="571">
        <f t="shared" ref="Z278:Z280" si="171">X278*Y278</f>
        <v>1.8000000000000002E-2</v>
      </c>
      <c r="AA278" s="583">
        <f t="shared" si="155"/>
        <v>3</v>
      </c>
      <c r="AB278" s="523">
        <f t="shared" si="156"/>
        <v>1.8000000000000002E-2</v>
      </c>
      <c r="AC278" s="564"/>
      <c r="AD278" s="1" t="b">
        <f t="shared" si="151"/>
        <v>1</v>
      </c>
      <c r="AE278" s="1" t="b">
        <f t="shared" si="152"/>
        <v>1</v>
      </c>
    </row>
    <row r="279" spans="1:31" ht="15.75">
      <c r="A279" s="559"/>
      <c r="B279" s="564" t="s">
        <v>42</v>
      </c>
      <c r="C279" s="742">
        <v>8</v>
      </c>
      <c r="D279" s="743">
        <v>4.8000000000000001E-2</v>
      </c>
      <c r="E279" s="742">
        <v>8</v>
      </c>
      <c r="F279" s="743">
        <v>4.8000000000000001E-2</v>
      </c>
      <c r="G279" s="625">
        <f t="shared" si="122"/>
        <v>1</v>
      </c>
      <c r="H279" s="625">
        <f t="shared" si="122"/>
        <v>1</v>
      </c>
      <c r="I279" s="705">
        <f t="shared" si="149"/>
        <v>0</v>
      </c>
      <c r="J279" s="706">
        <f t="shared" si="150"/>
        <v>0</v>
      </c>
      <c r="K279" s="705"/>
      <c r="L279" s="706"/>
      <c r="M279" s="708"/>
      <c r="N279" s="708"/>
      <c r="O279" s="768">
        <f>State!O279</f>
        <v>6.0000000000000001E-3</v>
      </c>
      <c r="P279" s="570">
        <v>8</v>
      </c>
      <c r="Q279" s="571">
        <f t="shared" si="169"/>
        <v>4.8000000000000001E-2</v>
      </c>
      <c r="R279" s="583">
        <f t="shared" si="153"/>
        <v>8</v>
      </c>
      <c r="S279" s="523">
        <f t="shared" si="166"/>
        <v>4.8000000000000001E-2</v>
      </c>
      <c r="T279" s="769"/>
      <c r="U279" s="570"/>
      <c r="V279" s="571"/>
      <c r="W279" s="583"/>
      <c r="X279" s="569">
        <f t="shared" si="170"/>
        <v>6.0000000000000001E-3</v>
      </c>
      <c r="Y279" s="570">
        <v>8</v>
      </c>
      <c r="Z279" s="571">
        <f t="shared" si="171"/>
        <v>4.8000000000000001E-2</v>
      </c>
      <c r="AA279" s="583">
        <f t="shared" si="155"/>
        <v>8</v>
      </c>
      <c r="AB279" s="523">
        <f t="shared" si="156"/>
        <v>4.8000000000000001E-2</v>
      </c>
      <c r="AC279" s="564"/>
      <c r="AD279" s="1" t="b">
        <f t="shared" si="151"/>
        <v>1</v>
      </c>
      <c r="AE279" s="1" t="b">
        <f t="shared" si="152"/>
        <v>1</v>
      </c>
    </row>
    <row r="280" spans="1:31" ht="15.75">
      <c r="A280" s="559"/>
      <c r="B280" s="564" t="s">
        <v>66</v>
      </c>
      <c r="C280" s="742">
        <v>4</v>
      </c>
      <c r="D280" s="743">
        <v>2.4E-2</v>
      </c>
      <c r="E280" s="742">
        <v>4</v>
      </c>
      <c r="F280" s="743">
        <v>2.4E-2</v>
      </c>
      <c r="G280" s="625">
        <f t="shared" si="122"/>
        <v>1</v>
      </c>
      <c r="H280" s="625">
        <f t="shared" si="122"/>
        <v>1</v>
      </c>
      <c r="I280" s="705">
        <f t="shared" si="149"/>
        <v>0</v>
      </c>
      <c r="J280" s="706">
        <f t="shared" si="150"/>
        <v>0</v>
      </c>
      <c r="K280" s="705"/>
      <c r="L280" s="706"/>
      <c r="M280" s="708"/>
      <c r="N280" s="708"/>
      <c r="O280" s="768">
        <f>State!O280</f>
        <v>6.0000000000000001E-3</v>
      </c>
      <c r="P280" s="570">
        <v>4</v>
      </c>
      <c r="Q280" s="571">
        <f t="shared" si="169"/>
        <v>2.4E-2</v>
      </c>
      <c r="R280" s="583">
        <f t="shared" si="153"/>
        <v>4</v>
      </c>
      <c r="S280" s="523">
        <f t="shared" si="166"/>
        <v>2.4E-2</v>
      </c>
      <c r="T280" s="769"/>
      <c r="U280" s="570"/>
      <c r="V280" s="571"/>
      <c r="W280" s="583"/>
      <c r="X280" s="569">
        <f t="shared" si="170"/>
        <v>6.0000000000000001E-3</v>
      </c>
      <c r="Y280" s="570">
        <v>4</v>
      </c>
      <c r="Z280" s="571">
        <f t="shared" si="171"/>
        <v>2.4E-2</v>
      </c>
      <c r="AA280" s="583">
        <f t="shared" si="155"/>
        <v>4</v>
      </c>
      <c r="AB280" s="523">
        <f t="shared" si="156"/>
        <v>2.4E-2</v>
      </c>
      <c r="AC280" s="564"/>
      <c r="AD280" s="1" t="b">
        <f t="shared" si="151"/>
        <v>1</v>
      </c>
      <c r="AE280" s="1" t="b">
        <f t="shared" si="152"/>
        <v>1</v>
      </c>
    </row>
    <row r="281" spans="1:31" ht="15.75">
      <c r="A281" s="559"/>
      <c r="B281" s="577" t="s">
        <v>281</v>
      </c>
      <c r="C281" s="714"/>
      <c r="D281" s="715">
        <v>0</v>
      </c>
      <c r="E281" s="714"/>
      <c r="F281" s="715">
        <v>0</v>
      </c>
      <c r="G281" s="625"/>
      <c r="H281" s="625"/>
      <c r="I281" s="705">
        <f t="shared" si="149"/>
        <v>0</v>
      </c>
      <c r="J281" s="706">
        <f t="shared" si="150"/>
        <v>0</v>
      </c>
      <c r="K281" s="709"/>
      <c r="L281" s="710"/>
      <c r="M281" s="712"/>
      <c r="N281" s="712"/>
      <c r="O281" s="768">
        <f>State!O281</f>
        <v>0</v>
      </c>
      <c r="P281" s="577"/>
      <c r="Q281" s="578"/>
      <c r="R281" s="583">
        <f t="shared" si="153"/>
        <v>0</v>
      </c>
      <c r="S281" s="523">
        <f t="shared" si="166"/>
        <v>0</v>
      </c>
      <c r="T281" s="769"/>
      <c r="U281" s="577"/>
      <c r="V281" s="578"/>
      <c r="W281" s="583"/>
      <c r="X281" s="769">
        <f>State!X281</f>
        <v>0</v>
      </c>
      <c r="Y281" s="577"/>
      <c r="Z281" s="578"/>
      <c r="AA281" s="583">
        <f t="shared" si="155"/>
        <v>0</v>
      </c>
      <c r="AB281" s="523">
        <f t="shared" si="156"/>
        <v>0</v>
      </c>
      <c r="AC281" s="577"/>
      <c r="AD281" s="1" t="b">
        <f t="shared" si="151"/>
        <v>1</v>
      </c>
      <c r="AE281" s="1" t="b">
        <f t="shared" si="152"/>
        <v>1</v>
      </c>
    </row>
    <row r="282" spans="1:31" ht="15.75">
      <c r="A282" s="559">
        <v>11.06</v>
      </c>
      <c r="B282" s="564" t="s">
        <v>70</v>
      </c>
      <c r="C282" s="742"/>
      <c r="D282" s="743">
        <v>0</v>
      </c>
      <c r="E282" s="742"/>
      <c r="F282" s="743">
        <v>0</v>
      </c>
      <c r="G282" s="625"/>
      <c r="H282" s="625"/>
      <c r="I282" s="705">
        <f>C282-E282</f>
        <v>0</v>
      </c>
      <c r="J282" s="706">
        <f>D282-F282</f>
        <v>0</v>
      </c>
      <c r="K282" s="705"/>
      <c r="L282" s="706"/>
      <c r="M282" s="708"/>
      <c r="N282" s="708"/>
      <c r="O282" s="768">
        <f>State!O282</f>
        <v>0.02</v>
      </c>
      <c r="P282" s="570">
        <v>11</v>
      </c>
      <c r="Q282" s="571">
        <v>0.25</v>
      </c>
      <c r="R282" s="583">
        <f t="shared" si="153"/>
        <v>11</v>
      </c>
      <c r="S282" s="523">
        <f t="shared" si="166"/>
        <v>0.25</v>
      </c>
      <c r="T282" s="769"/>
      <c r="U282" s="570"/>
      <c r="V282" s="571"/>
      <c r="W282" s="583"/>
      <c r="X282" s="569">
        <f t="shared" ref="X282:X283" si="172">O282</f>
        <v>0.02</v>
      </c>
      <c r="Y282" s="570">
        <f>R282</f>
        <v>11</v>
      </c>
      <c r="Z282" s="571">
        <f>S282</f>
        <v>0.25</v>
      </c>
      <c r="AA282" s="583">
        <f t="shared" si="155"/>
        <v>11</v>
      </c>
      <c r="AB282" s="523">
        <f t="shared" si="156"/>
        <v>0.25</v>
      </c>
      <c r="AC282" s="564"/>
      <c r="AD282" s="1" t="b">
        <f t="shared" si="151"/>
        <v>0</v>
      </c>
      <c r="AE282" s="1" t="b">
        <f t="shared" si="152"/>
        <v>1</v>
      </c>
    </row>
    <row r="283" spans="1:31" ht="15.75">
      <c r="A283" s="559">
        <v>11.07</v>
      </c>
      <c r="B283" s="564" t="s">
        <v>71</v>
      </c>
      <c r="C283" s="742">
        <v>20</v>
      </c>
      <c r="D283" s="743">
        <v>0.32</v>
      </c>
      <c r="E283" s="742">
        <v>20</v>
      </c>
      <c r="F283" s="743">
        <v>0.32</v>
      </c>
      <c r="G283" s="625">
        <f t="shared" si="122"/>
        <v>1</v>
      </c>
      <c r="H283" s="625">
        <f t="shared" si="122"/>
        <v>1</v>
      </c>
      <c r="I283" s="705">
        <f>C283-E283</f>
        <v>0</v>
      </c>
      <c r="J283" s="706">
        <f>D283-F283</f>
        <v>0</v>
      </c>
      <c r="K283" s="705"/>
      <c r="L283" s="706"/>
      <c r="M283" s="708"/>
      <c r="N283" s="708"/>
      <c r="O283" s="768">
        <f>State!O283</f>
        <v>1.6E-2</v>
      </c>
      <c r="P283" s="570">
        <v>100</v>
      </c>
      <c r="Q283" s="571">
        <f t="shared" ref="Q283" si="173">O283*P283</f>
        <v>1.6</v>
      </c>
      <c r="R283" s="583">
        <v>100</v>
      </c>
      <c r="S283" s="523">
        <f t="shared" si="166"/>
        <v>1.6</v>
      </c>
      <c r="T283" s="769"/>
      <c r="U283" s="570"/>
      <c r="V283" s="571"/>
      <c r="W283" s="583"/>
      <c r="X283" s="569">
        <f t="shared" si="172"/>
        <v>1.6E-2</v>
      </c>
      <c r="Y283" s="570">
        <f>R283</f>
        <v>100</v>
      </c>
      <c r="Z283" s="571">
        <f>S283</f>
        <v>1.6</v>
      </c>
      <c r="AA283" s="583">
        <f t="shared" si="155"/>
        <v>100</v>
      </c>
      <c r="AB283" s="523">
        <f t="shared" si="156"/>
        <v>1.6</v>
      </c>
      <c r="AC283" s="564"/>
      <c r="AD283" s="1" t="b">
        <f t="shared" si="151"/>
        <v>1</v>
      </c>
      <c r="AE283" s="1" t="b">
        <f t="shared" si="152"/>
        <v>1</v>
      </c>
    </row>
    <row r="284" spans="1:31" s="226" customFormat="1" ht="15.75">
      <c r="A284" s="1022"/>
      <c r="B284" s="1038" t="s">
        <v>36</v>
      </c>
      <c r="C284" s="1114">
        <f>SUM(C265:C283)</f>
        <v>578</v>
      </c>
      <c r="D284" s="1024">
        <f>SUM(D265:D283)</f>
        <v>6.4600000000000009</v>
      </c>
      <c r="E284" s="1114">
        <f>SUM(E265:E283)</f>
        <v>578</v>
      </c>
      <c r="F284" s="1024">
        <f>SUM(F265:F283)</f>
        <v>6.4600000000000009</v>
      </c>
      <c r="G284" s="1103">
        <f t="shared" si="122"/>
        <v>1</v>
      </c>
      <c r="H284" s="1103">
        <f t="shared" si="122"/>
        <v>1</v>
      </c>
      <c r="I284" s="984">
        <f>SUM(I269:I283)</f>
        <v>0</v>
      </c>
      <c r="J284" s="1024"/>
      <c r="K284" s="1023"/>
      <c r="L284" s="1024"/>
      <c r="M284" s="1027"/>
      <c r="N284" s="1027"/>
      <c r="O284" s="1115">
        <f>State!O284</f>
        <v>0</v>
      </c>
      <c r="P284" s="1114">
        <f>SUM(P265:P283)</f>
        <v>669</v>
      </c>
      <c r="Q284" s="1024">
        <f>SUM(Q265:Q283)</f>
        <v>7.5780000000000012</v>
      </c>
      <c r="R284" s="1114">
        <f>SUM(R265:R283)</f>
        <v>669</v>
      </c>
      <c r="S284" s="1024">
        <f>SUM(S265:S283)</f>
        <v>7.5780000000000012</v>
      </c>
      <c r="T284" s="1116"/>
      <c r="U284" s="984"/>
      <c r="V284" s="985"/>
      <c r="W284" s="984"/>
      <c r="X284" s="1116">
        <f>State!X284</f>
        <v>0</v>
      </c>
      <c r="Y284" s="1114">
        <f>SUM(Y265:Y283)</f>
        <v>669</v>
      </c>
      <c r="Z284" s="1024">
        <f>SUM(Z265:Z283)</f>
        <v>7.5780000000000012</v>
      </c>
      <c r="AA284" s="1114">
        <f>SUM(AA265:AA283)</f>
        <v>669</v>
      </c>
      <c r="AB284" s="1024">
        <f>SUM(AB265:AB283)</f>
        <v>7.5780000000000012</v>
      </c>
      <c r="AC284" s="1038"/>
      <c r="AD284" s="1"/>
      <c r="AE284" s="1" t="b">
        <f t="shared" si="152"/>
        <v>1</v>
      </c>
    </row>
    <row r="285" spans="1:31" ht="28.5">
      <c r="A285" s="563">
        <v>12</v>
      </c>
      <c r="B285" s="560" t="s">
        <v>72</v>
      </c>
      <c r="C285" s="701"/>
      <c r="D285" s="702"/>
      <c r="E285" s="701"/>
      <c r="F285" s="702"/>
      <c r="G285" s="625"/>
      <c r="H285" s="625"/>
      <c r="I285" s="705">
        <f t="shared" si="149"/>
        <v>0</v>
      </c>
      <c r="J285" s="706">
        <f t="shared" si="150"/>
        <v>0</v>
      </c>
      <c r="K285" s="701"/>
      <c r="L285" s="702"/>
      <c r="M285" s="704"/>
      <c r="N285" s="704"/>
      <c r="O285" s="568"/>
      <c r="P285" s="596"/>
      <c r="Q285" s="561"/>
      <c r="R285" s="583"/>
      <c r="S285" s="523"/>
      <c r="T285" s="569"/>
      <c r="U285" s="596"/>
      <c r="V285" s="561"/>
      <c r="W285" s="583"/>
      <c r="X285" s="569"/>
      <c r="Y285" s="596"/>
      <c r="Z285" s="561"/>
      <c r="AA285" s="583"/>
      <c r="AB285" s="523"/>
      <c r="AC285" s="560"/>
      <c r="AD285" s="1" t="b">
        <f t="shared" si="151"/>
        <v>1</v>
      </c>
      <c r="AE285" s="1" t="b">
        <f t="shared" si="152"/>
        <v>1</v>
      </c>
    </row>
    <row r="286" spans="1:31" ht="15.75">
      <c r="A286" s="559">
        <v>12.01</v>
      </c>
      <c r="B286" s="560" t="s">
        <v>73</v>
      </c>
      <c r="C286" s="701"/>
      <c r="D286" s="702"/>
      <c r="E286" s="701"/>
      <c r="F286" s="702"/>
      <c r="G286" s="625"/>
      <c r="H286" s="625"/>
      <c r="I286" s="705">
        <f t="shared" si="149"/>
        <v>0</v>
      </c>
      <c r="J286" s="706">
        <f t="shared" si="150"/>
        <v>0</v>
      </c>
      <c r="K286" s="701"/>
      <c r="L286" s="702"/>
      <c r="M286" s="704"/>
      <c r="N286" s="704"/>
      <c r="O286" s="568"/>
      <c r="P286" s="596"/>
      <c r="Q286" s="561"/>
      <c r="R286" s="583"/>
      <c r="S286" s="523"/>
      <c r="T286" s="569"/>
      <c r="U286" s="596"/>
      <c r="V286" s="561"/>
      <c r="W286" s="583"/>
      <c r="X286" s="569"/>
      <c r="Y286" s="596"/>
      <c r="Z286" s="561"/>
      <c r="AA286" s="583"/>
      <c r="AB286" s="523"/>
      <c r="AC286" s="560"/>
      <c r="AD286" s="1" t="b">
        <f t="shared" si="151"/>
        <v>1</v>
      </c>
      <c r="AE286" s="1" t="b">
        <f t="shared" si="152"/>
        <v>1</v>
      </c>
    </row>
    <row r="287" spans="1:31" ht="15.75">
      <c r="A287" s="559"/>
      <c r="B287" s="668" t="s">
        <v>74</v>
      </c>
      <c r="C287" s="770">
        <v>12</v>
      </c>
      <c r="D287" s="771">
        <v>20.160000000000004</v>
      </c>
      <c r="E287" s="770">
        <f>C287</f>
        <v>12</v>
      </c>
      <c r="F287" s="771">
        <f>D287</f>
        <v>20.160000000000004</v>
      </c>
      <c r="G287" s="625">
        <f>E287/C287</f>
        <v>1</v>
      </c>
      <c r="H287" s="625">
        <f>F287/D287</f>
        <v>1</v>
      </c>
      <c r="I287" s="705">
        <f t="shared" si="149"/>
        <v>0</v>
      </c>
      <c r="J287" s="706">
        <f t="shared" si="150"/>
        <v>0</v>
      </c>
      <c r="K287" s="770"/>
      <c r="L287" s="771"/>
      <c r="M287" s="772"/>
      <c r="N287" s="772"/>
      <c r="O287" s="568">
        <f>State!O287</f>
        <v>0.14000000000000001</v>
      </c>
      <c r="P287" s="765">
        <v>12</v>
      </c>
      <c r="Q287" s="650">
        <f t="shared" ref="Q287:Q292" si="174">P287*O287*12</f>
        <v>20.160000000000004</v>
      </c>
      <c r="R287" s="583">
        <f t="shared" ref="R287:R298" si="175">P287</f>
        <v>12</v>
      </c>
      <c r="S287" s="523">
        <f t="shared" si="166"/>
        <v>20.160000000000004</v>
      </c>
      <c r="T287" s="569"/>
      <c r="U287" s="765"/>
      <c r="V287" s="650"/>
      <c r="W287" s="583"/>
      <c r="X287" s="569">
        <f t="shared" ref="X287:X291" si="176">O287</f>
        <v>0.14000000000000001</v>
      </c>
      <c r="Y287" s="765">
        <v>12</v>
      </c>
      <c r="Z287" s="650">
        <f t="shared" ref="Z287:Z292" si="177">Y287*X287*12</f>
        <v>20.160000000000004</v>
      </c>
      <c r="AA287" s="583">
        <f t="shared" ref="AA287:AA298" si="178">Y287</f>
        <v>12</v>
      </c>
      <c r="AB287" s="523">
        <f t="shared" ref="AB287:AB299" si="179">Z287+U287</f>
        <v>20.160000000000004</v>
      </c>
      <c r="AC287" s="668"/>
      <c r="AD287" s="1" t="b">
        <f t="shared" ref="AD287:AD292" si="180">+X287*Y287*12=Z287</f>
        <v>1</v>
      </c>
      <c r="AE287" s="1" t="b">
        <f t="shared" si="152"/>
        <v>1</v>
      </c>
    </row>
    <row r="288" spans="1:31" ht="15.75">
      <c r="A288" s="559"/>
      <c r="B288" s="668" t="s">
        <v>75</v>
      </c>
      <c r="C288" s="770">
        <v>7</v>
      </c>
      <c r="D288" s="771">
        <v>10.08</v>
      </c>
      <c r="E288" s="770">
        <f t="shared" ref="E288:E297" si="181">C288</f>
        <v>7</v>
      </c>
      <c r="F288" s="771">
        <f t="shared" ref="F288:F297" si="182">D288</f>
        <v>10.08</v>
      </c>
      <c r="G288" s="625">
        <f t="shared" ref="G288:G299" si="183">E288/C288</f>
        <v>1</v>
      </c>
      <c r="H288" s="625">
        <f t="shared" ref="H288:H299" si="184">F288/D288</f>
        <v>1</v>
      </c>
      <c r="I288" s="705">
        <f t="shared" si="149"/>
        <v>0</v>
      </c>
      <c r="J288" s="706">
        <f t="shared" si="150"/>
        <v>0</v>
      </c>
      <c r="K288" s="770"/>
      <c r="L288" s="771"/>
      <c r="M288" s="772"/>
      <c r="N288" s="772"/>
      <c r="O288" s="568">
        <f>State!O288</f>
        <v>0.12</v>
      </c>
      <c r="P288" s="765">
        <v>7</v>
      </c>
      <c r="Q288" s="650">
        <f t="shared" si="174"/>
        <v>10.08</v>
      </c>
      <c r="R288" s="583">
        <f t="shared" si="175"/>
        <v>7</v>
      </c>
      <c r="S288" s="523">
        <f t="shared" si="166"/>
        <v>10.08</v>
      </c>
      <c r="T288" s="569"/>
      <c r="U288" s="765"/>
      <c r="V288" s="650"/>
      <c r="W288" s="583"/>
      <c r="X288" s="569">
        <f t="shared" si="176"/>
        <v>0.12</v>
      </c>
      <c r="Y288" s="765">
        <v>7</v>
      </c>
      <c r="Z288" s="650">
        <f t="shared" si="177"/>
        <v>10.08</v>
      </c>
      <c r="AA288" s="583">
        <f t="shared" si="178"/>
        <v>7</v>
      </c>
      <c r="AB288" s="523">
        <f t="shared" si="179"/>
        <v>10.08</v>
      </c>
      <c r="AC288" s="668"/>
      <c r="AD288" s="1" t="b">
        <f t="shared" si="180"/>
        <v>1</v>
      </c>
      <c r="AE288" s="1" t="b">
        <f t="shared" si="152"/>
        <v>1</v>
      </c>
    </row>
    <row r="289" spans="1:31" ht="15.75">
      <c r="A289" s="559"/>
      <c r="B289" s="668" t="s">
        <v>76</v>
      </c>
      <c r="C289" s="770">
        <v>4</v>
      </c>
      <c r="D289" s="771">
        <v>5.76</v>
      </c>
      <c r="E289" s="770">
        <f t="shared" si="181"/>
        <v>4</v>
      </c>
      <c r="F289" s="771">
        <f t="shared" si="182"/>
        <v>5.76</v>
      </c>
      <c r="G289" s="625">
        <f t="shared" si="183"/>
        <v>1</v>
      </c>
      <c r="H289" s="625">
        <f t="shared" si="184"/>
        <v>1</v>
      </c>
      <c r="I289" s="705">
        <f t="shared" si="149"/>
        <v>0</v>
      </c>
      <c r="J289" s="706">
        <f t="shared" si="150"/>
        <v>0</v>
      </c>
      <c r="K289" s="770"/>
      <c r="L289" s="771"/>
      <c r="M289" s="772"/>
      <c r="N289" s="772"/>
      <c r="O289" s="568">
        <f>State!O289</f>
        <v>0.12</v>
      </c>
      <c r="P289" s="765">
        <v>4</v>
      </c>
      <c r="Q289" s="650">
        <f t="shared" si="174"/>
        <v>5.76</v>
      </c>
      <c r="R289" s="583">
        <f t="shared" si="175"/>
        <v>4</v>
      </c>
      <c r="S289" s="523">
        <f t="shared" si="166"/>
        <v>5.76</v>
      </c>
      <c r="T289" s="569"/>
      <c r="U289" s="765"/>
      <c r="V289" s="650"/>
      <c r="W289" s="583"/>
      <c r="X289" s="569">
        <f t="shared" si="176"/>
        <v>0.12</v>
      </c>
      <c r="Y289" s="765">
        <v>4</v>
      </c>
      <c r="Z289" s="650">
        <f t="shared" si="177"/>
        <v>5.76</v>
      </c>
      <c r="AA289" s="583">
        <f t="shared" si="178"/>
        <v>4</v>
      </c>
      <c r="AB289" s="523">
        <f t="shared" si="179"/>
        <v>5.76</v>
      </c>
      <c r="AC289" s="668"/>
      <c r="AD289" s="1" t="b">
        <f t="shared" si="180"/>
        <v>1</v>
      </c>
      <c r="AE289" s="1" t="b">
        <f t="shared" si="152"/>
        <v>1</v>
      </c>
    </row>
    <row r="290" spans="1:31" ht="15.75">
      <c r="A290" s="559"/>
      <c r="B290" s="668" t="s">
        <v>77</v>
      </c>
      <c r="C290" s="770">
        <v>4</v>
      </c>
      <c r="D290" s="771">
        <v>4.8000000000000007</v>
      </c>
      <c r="E290" s="770">
        <f t="shared" si="181"/>
        <v>4</v>
      </c>
      <c r="F290" s="771">
        <f t="shared" si="182"/>
        <v>4.8000000000000007</v>
      </c>
      <c r="G290" s="625">
        <f t="shared" si="183"/>
        <v>1</v>
      </c>
      <c r="H290" s="625">
        <f t="shared" si="184"/>
        <v>1</v>
      </c>
      <c r="I290" s="705">
        <f t="shared" si="149"/>
        <v>0</v>
      </c>
      <c r="J290" s="706">
        <f t="shared" si="150"/>
        <v>0</v>
      </c>
      <c r="K290" s="770"/>
      <c r="L290" s="771"/>
      <c r="M290" s="772"/>
      <c r="N290" s="772"/>
      <c r="O290" s="568">
        <f>State!O290</f>
        <v>0.1</v>
      </c>
      <c r="P290" s="765">
        <v>4</v>
      </c>
      <c r="Q290" s="650">
        <f t="shared" si="174"/>
        <v>4.8000000000000007</v>
      </c>
      <c r="R290" s="583">
        <f t="shared" si="175"/>
        <v>4</v>
      </c>
      <c r="S290" s="523">
        <f t="shared" si="166"/>
        <v>4.8000000000000007</v>
      </c>
      <c r="T290" s="569"/>
      <c r="U290" s="765"/>
      <c r="V290" s="650"/>
      <c r="W290" s="583"/>
      <c r="X290" s="569">
        <f t="shared" si="176"/>
        <v>0.1</v>
      </c>
      <c r="Y290" s="765">
        <v>4</v>
      </c>
      <c r="Z290" s="650">
        <f t="shared" si="177"/>
        <v>4.8000000000000007</v>
      </c>
      <c r="AA290" s="583">
        <f t="shared" si="178"/>
        <v>4</v>
      </c>
      <c r="AB290" s="523">
        <f t="shared" si="179"/>
        <v>4.8000000000000007</v>
      </c>
      <c r="AC290" s="668"/>
      <c r="AD290" s="1" t="b">
        <f t="shared" si="180"/>
        <v>1</v>
      </c>
      <c r="AE290" s="1" t="b">
        <f t="shared" si="152"/>
        <v>1</v>
      </c>
    </row>
    <row r="291" spans="1:31" ht="29.25">
      <c r="A291" s="559"/>
      <c r="B291" s="668" t="s">
        <v>78</v>
      </c>
      <c r="C291" s="770">
        <v>4</v>
      </c>
      <c r="D291" s="771">
        <v>4.8000000000000007</v>
      </c>
      <c r="E291" s="770">
        <f t="shared" si="181"/>
        <v>4</v>
      </c>
      <c r="F291" s="771">
        <f t="shared" si="182"/>
        <v>4.8000000000000007</v>
      </c>
      <c r="G291" s="625">
        <f t="shared" si="183"/>
        <v>1</v>
      </c>
      <c r="H291" s="625">
        <f t="shared" si="184"/>
        <v>1</v>
      </c>
      <c r="I291" s="705">
        <f t="shared" si="149"/>
        <v>0</v>
      </c>
      <c r="J291" s="706">
        <f t="shared" si="150"/>
        <v>0</v>
      </c>
      <c r="K291" s="770"/>
      <c r="L291" s="771"/>
      <c r="M291" s="772"/>
      <c r="N291" s="772"/>
      <c r="O291" s="568">
        <f>State!O291</f>
        <v>0.1</v>
      </c>
      <c r="P291" s="765">
        <v>4</v>
      </c>
      <c r="Q291" s="650">
        <f t="shared" si="174"/>
        <v>4.8000000000000007</v>
      </c>
      <c r="R291" s="583">
        <f t="shared" si="175"/>
        <v>4</v>
      </c>
      <c r="S291" s="523">
        <f t="shared" si="166"/>
        <v>4.8000000000000007</v>
      </c>
      <c r="T291" s="569"/>
      <c r="U291" s="765"/>
      <c r="V291" s="650"/>
      <c r="W291" s="583"/>
      <c r="X291" s="569">
        <f t="shared" si="176"/>
        <v>0.1</v>
      </c>
      <c r="Y291" s="765">
        <v>4</v>
      </c>
      <c r="Z291" s="650">
        <f t="shared" si="177"/>
        <v>4.8000000000000007</v>
      </c>
      <c r="AA291" s="583">
        <f t="shared" si="178"/>
        <v>4</v>
      </c>
      <c r="AB291" s="523">
        <f t="shared" si="179"/>
        <v>4.8000000000000007</v>
      </c>
      <c r="AC291" s="668"/>
      <c r="AD291" s="1" t="b">
        <f t="shared" si="180"/>
        <v>1</v>
      </c>
      <c r="AE291" s="1" t="b">
        <f t="shared" si="152"/>
        <v>1</v>
      </c>
    </row>
    <row r="292" spans="1:31" ht="15.75">
      <c r="A292" s="559"/>
      <c r="B292" s="668" t="s">
        <v>344</v>
      </c>
      <c r="C292" s="770">
        <v>4</v>
      </c>
      <c r="D292" s="771">
        <v>29.04</v>
      </c>
      <c r="E292" s="770">
        <f t="shared" si="181"/>
        <v>4</v>
      </c>
      <c r="F292" s="771">
        <f t="shared" si="182"/>
        <v>29.04</v>
      </c>
      <c r="G292" s="625">
        <f t="shared" si="183"/>
        <v>1</v>
      </c>
      <c r="H292" s="625">
        <f t="shared" si="184"/>
        <v>1</v>
      </c>
      <c r="I292" s="705">
        <f t="shared" si="149"/>
        <v>0</v>
      </c>
      <c r="J292" s="706">
        <f t="shared" si="150"/>
        <v>0</v>
      </c>
      <c r="K292" s="770"/>
      <c r="L292" s="771"/>
      <c r="M292" s="772"/>
      <c r="N292" s="772"/>
      <c r="O292" s="568">
        <f>State!O292</f>
        <v>0.66549999999999998</v>
      </c>
      <c r="P292" s="765">
        <v>4</v>
      </c>
      <c r="Q292" s="650">
        <f t="shared" si="174"/>
        <v>31.943999999999999</v>
      </c>
      <c r="R292" s="583">
        <f t="shared" si="175"/>
        <v>4</v>
      </c>
      <c r="S292" s="523">
        <f t="shared" si="166"/>
        <v>31.943999999999999</v>
      </c>
      <c r="T292" s="569"/>
      <c r="U292" s="765"/>
      <c r="V292" s="650"/>
      <c r="W292" s="583"/>
      <c r="X292" s="569">
        <f>O292</f>
        <v>0.66549999999999998</v>
      </c>
      <c r="Y292" s="765">
        <v>4</v>
      </c>
      <c r="Z292" s="650">
        <f t="shared" si="177"/>
        <v>31.943999999999999</v>
      </c>
      <c r="AA292" s="583">
        <f t="shared" si="178"/>
        <v>4</v>
      </c>
      <c r="AB292" s="523">
        <f t="shared" si="179"/>
        <v>31.943999999999999</v>
      </c>
      <c r="AC292" s="668"/>
      <c r="AD292" s="1" t="b">
        <f t="shared" si="180"/>
        <v>1</v>
      </c>
      <c r="AE292" s="1" t="b">
        <f t="shared" si="152"/>
        <v>1</v>
      </c>
    </row>
    <row r="293" spans="1:31" ht="15.75">
      <c r="A293" s="559">
        <v>12.02</v>
      </c>
      <c r="B293" s="668" t="s">
        <v>79</v>
      </c>
      <c r="C293" s="770"/>
      <c r="D293" s="771">
        <v>0</v>
      </c>
      <c r="E293" s="770">
        <f t="shared" si="181"/>
        <v>0</v>
      </c>
      <c r="F293" s="771">
        <f t="shared" si="182"/>
        <v>0</v>
      </c>
      <c r="G293" s="625"/>
      <c r="H293" s="625"/>
      <c r="I293" s="705">
        <f t="shared" si="149"/>
        <v>0</v>
      </c>
      <c r="J293" s="706">
        <f t="shared" si="150"/>
        <v>0</v>
      </c>
      <c r="K293" s="770"/>
      <c r="L293" s="771"/>
      <c r="M293" s="772"/>
      <c r="N293" s="772"/>
      <c r="O293" s="568">
        <f>State!O293</f>
        <v>1</v>
      </c>
      <c r="P293" s="765"/>
      <c r="Q293" s="650">
        <f>P293*O293</f>
        <v>0</v>
      </c>
      <c r="R293" s="583">
        <f t="shared" si="175"/>
        <v>0</v>
      </c>
      <c r="S293" s="523">
        <f t="shared" si="166"/>
        <v>0</v>
      </c>
      <c r="T293" s="569"/>
      <c r="U293" s="765"/>
      <c r="V293" s="650"/>
      <c r="W293" s="583"/>
      <c r="X293" s="569">
        <f>State!X293</f>
        <v>1</v>
      </c>
      <c r="Y293" s="765"/>
      <c r="Z293" s="650">
        <f>Y293*X293</f>
        <v>0</v>
      </c>
      <c r="AA293" s="583">
        <f t="shared" si="178"/>
        <v>0</v>
      </c>
      <c r="AB293" s="523">
        <f t="shared" si="179"/>
        <v>0</v>
      </c>
      <c r="AC293" s="668"/>
      <c r="AD293" s="1" t="b">
        <f t="shared" si="151"/>
        <v>1</v>
      </c>
      <c r="AE293" s="1" t="b">
        <f t="shared" si="152"/>
        <v>1</v>
      </c>
    </row>
    <row r="294" spans="1:31" ht="15.75">
      <c r="A294" s="559">
        <f>+A293+0.01</f>
        <v>12.03</v>
      </c>
      <c r="B294" s="668" t="s">
        <v>619</v>
      </c>
      <c r="C294" s="770"/>
      <c r="D294" s="771">
        <v>0</v>
      </c>
      <c r="E294" s="770">
        <f t="shared" si="181"/>
        <v>0</v>
      </c>
      <c r="F294" s="771">
        <f t="shared" si="182"/>
        <v>0</v>
      </c>
      <c r="G294" s="625"/>
      <c r="H294" s="625"/>
      <c r="I294" s="705">
        <f t="shared" si="149"/>
        <v>0</v>
      </c>
      <c r="J294" s="706">
        <f t="shared" si="150"/>
        <v>0</v>
      </c>
      <c r="K294" s="770"/>
      <c r="L294" s="771"/>
      <c r="M294" s="772"/>
      <c r="N294" s="772"/>
      <c r="O294" s="568">
        <f>State!O294</f>
        <v>1</v>
      </c>
      <c r="P294" s="765"/>
      <c r="Q294" s="650">
        <f t="shared" ref="Q294:Q298" si="185">P294*O294</f>
        <v>0</v>
      </c>
      <c r="R294" s="583">
        <f t="shared" si="175"/>
        <v>0</v>
      </c>
      <c r="S294" s="523">
        <f t="shared" si="166"/>
        <v>0</v>
      </c>
      <c r="T294" s="569"/>
      <c r="U294" s="765"/>
      <c r="V294" s="650"/>
      <c r="W294" s="583"/>
      <c r="X294" s="569">
        <f>State!X294</f>
        <v>1</v>
      </c>
      <c r="Y294" s="765">
        <v>0</v>
      </c>
      <c r="Z294" s="650">
        <f t="shared" ref="Z294:Z298" si="186">Y294*X294</f>
        <v>0</v>
      </c>
      <c r="AA294" s="583">
        <f t="shared" si="178"/>
        <v>0</v>
      </c>
      <c r="AB294" s="523">
        <f t="shared" si="179"/>
        <v>0</v>
      </c>
      <c r="AC294" s="673"/>
      <c r="AD294" s="1" t="b">
        <f t="shared" si="151"/>
        <v>1</v>
      </c>
      <c r="AE294" s="1" t="b">
        <f t="shared" si="152"/>
        <v>1</v>
      </c>
    </row>
    <row r="295" spans="1:31" ht="15.75">
      <c r="A295" s="559">
        <f t="shared" ref="A295:A298" si="187">+A294+0.01</f>
        <v>12.04</v>
      </c>
      <c r="B295" s="564" t="s">
        <v>80</v>
      </c>
      <c r="C295" s="742">
        <v>4</v>
      </c>
      <c r="D295" s="743">
        <v>2</v>
      </c>
      <c r="E295" s="770">
        <f t="shared" si="181"/>
        <v>4</v>
      </c>
      <c r="F295" s="771">
        <f t="shared" si="182"/>
        <v>2</v>
      </c>
      <c r="G295" s="625">
        <f t="shared" si="183"/>
        <v>1</v>
      </c>
      <c r="H295" s="625">
        <f t="shared" si="184"/>
        <v>1</v>
      </c>
      <c r="I295" s="705">
        <f t="shared" si="149"/>
        <v>0</v>
      </c>
      <c r="J295" s="706">
        <f t="shared" si="150"/>
        <v>0</v>
      </c>
      <c r="K295" s="770"/>
      <c r="L295" s="771"/>
      <c r="M295" s="745"/>
      <c r="N295" s="745"/>
      <c r="O295" s="568">
        <f>State!O295</f>
        <v>0.5</v>
      </c>
      <c r="P295" s="765">
        <v>4</v>
      </c>
      <c r="Q295" s="650">
        <f t="shared" si="185"/>
        <v>2</v>
      </c>
      <c r="R295" s="583">
        <f t="shared" si="175"/>
        <v>4</v>
      </c>
      <c r="S295" s="523">
        <f t="shared" si="166"/>
        <v>2</v>
      </c>
      <c r="T295" s="569"/>
      <c r="U295" s="765"/>
      <c r="V295" s="650"/>
      <c r="W295" s="583"/>
      <c r="X295" s="569">
        <f t="shared" ref="X295:X296" si="188">O295</f>
        <v>0.5</v>
      </c>
      <c r="Y295" s="765">
        <v>4</v>
      </c>
      <c r="Z295" s="650">
        <f t="shared" si="186"/>
        <v>2</v>
      </c>
      <c r="AA295" s="583">
        <f t="shared" si="178"/>
        <v>4</v>
      </c>
      <c r="AB295" s="523">
        <f t="shared" si="179"/>
        <v>2</v>
      </c>
      <c r="AC295" s="564"/>
      <c r="AD295" s="1" t="b">
        <f t="shared" si="151"/>
        <v>1</v>
      </c>
      <c r="AE295" s="1" t="b">
        <f t="shared" si="152"/>
        <v>1</v>
      </c>
    </row>
    <row r="296" spans="1:31" ht="15.75">
      <c r="A296" s="559">
        <f t="shared" si="187"/>
        <v>12.049999999999999</v>
      </c>
      <c r="B296" s="674" t="s">
        <v>332</v>
      </c>
      <c r="C296" s="770">
        <v>4</v>
      </c>
      <c r="D296" s="771">
        <v>1.2</v>
      </c>
      <c r="E296" s="770">
        <f t="shared" si="181"/>
        <v>4</v>
      </c>
      <c r="F296" s="771">
        <f t="shared" si="182"/>
        <v>1.2</v>
      </c>
      <c r="G296" s="625">
        <f t="shared" si="183"/>
        <v>1</v>
      </c>
      <c r="H296" s="625">
        <f t="shared" si="184"/>
        <v>1</v>
      </c>
      <c r="I296" s="705">
        <f t="shared" si="149"/>
        <v>0</v>
      </c>
      <c r="J296" s="706">
        <f t="shared" si="150"/>
        <v>0</v>
      </c>
      <c r="K296" s="770"/>
      <c r="L296" s="771"/>
      <c r="M296" s="772"/>
      <c r="N296" s="772"/>
      <c r="O296" s="568">
        <f>State!O296</f>
        <v>0.3</v>
      </c>
      <c r="P296" s="765">
        <v>4</v>
      </c>
      <c r="Q296" s="650">
        <f t="shared" si="185"/>
        <v>1.2</v>
      </c>
      <c r="R296" s="583">
        <f t="shared" si="175"/>
        <v>4</v>
      </c>
      <c r="S296" s="523">
        <f t="shared" si="166"/>
        <v>1.2</v>
      </c>
      <c r="T296" s="569"/>
      <c r="U296" s="765"/>
      <c r="V296" s="650"/>
      <c r="W296" s="583"/>
      <c r="X296" s="569">
        <f t="shared" si="188"/>
        <v>0.3</v>
      </c>
      <c r="Y296" s="765">
        <v>4</v>
      </c>
      <c r="Z296" s="650">
        <f t="shared" si="186"/>
        <v>1.2</v>
      </c>
      <c r="AA296" s="583">
        <f t="shared" si="178"/>
        <v>4</v>
      </c>
      <c r="AB296" s="523">
        <f t="shared" si="179"/>
        <v>1.2</v>
      </c>
      <c r="AC296" s="668"/>
      <c r="AD296" s="1" t="b">
        <f t="shared" si="151"/>
        <v>1</v>
      </c>
      <c r="AE296" s="1" t="b">
        <f t="shared" si="152"/>
        <v>1</v>
      </c>
    </row>
    <row r="297" spans="1:31" ht="15.75">
      <c r="A297" s="559">
        <f t="shared" si="187"/>
        <v>12.059999999999999</v>
      </c>
      <c r="B297" s="668" t="s">
        <v>81</v>
      </c>
      <c r="C297" s="770"/>
      <c r="D297" s="771"/>
      <c r="E297" s="770">
        <f t="shared" si="181"/>
        <v>0</v>
      </c>
      <c r="F297" s="771">
        <f t="shared" si="182"/>
        <v>0</v>
      </c>
      <c r="G297" s="625"/>
      <c r="H297" s="625"/>
      <c r="I297" s="705">
        <f t="shared" si="149"/>
        <v>0</v>
      </c>
      <c r="J297" s="706">
        <f t="shared" si="150"/>
        <v>0</v>
      </c>
      <c r="K297" s="770"/>
      <c r="L297" s="771"/>
      <c r="M297" s="770">
        <v>0</v>
      </c>
      <c r="N297" s="770">
        <v>0</v>
      </c>
      <c r="O297" s="568">
        <f>State!O297</f>
        <v>0.1</v>
      </c>
      <c r="P297" s="765"/>
      <c r="Q297" s="650">
        <f t="shared" si="185"/>
        <v>0</v>
      </c>
      <c r="R297" s="583">
        <f t="shared" si="175"/>
        <v>0</v>
      </c>
      <c r="S297" s="523">
        <f t="shared" si="166"/>
        <v>0</v>
      </c>
      <c r="T297" s="569"/>
      <c r="U297" s="765"/>
      <c r="V297" s="650"/>
      <c r="W297" s="583"/>
      <c r="X297" s="569">
        <f>State!X297</f>
        <v>0.1</v>
      </c>
      <c r="Y297" s="765"/>
      <c r="Z297" s="650">
        <f t="shared" si="186"/>
        <v>0</v>
      </c>
      <c r="AA297" s="583">
        <f t="shared" si="178"/>
        <v>0</v>
      </c>
      <c r="AB297" s="523">
        <f t="shared" si="179"/>
        <v>0</v>
      </c>
      <c r="AC297" s="668"/>
      <c r="AD297" s="1" t="b">
        <f t="shared" si="151"/>
        <v>1</v>
      </c>
      <c r="AE297" s="1" t="b">
        <f t="shared" si="152"/>
        <v>1</v>
      </c>
    </row>
    <row r="298" spans="1:31" ht="15.75">
      <c r="A298" s="559">
        <f t="shared" si="187"/>
        <v>12.069999999999999</v>
      </c>
      <c r="B298" s="570" t="s">
        <v>82</v>
      </c>
      <c r="C298" s="770"/>
      <c r="D298" s="771"/>
      <c r="E298" s="770"/>
      <c r="F298" s="771"/>
      <c r="G298" s="625"/>
      <c r="H298" s="625"/>
      <c r="I298" s="705">
        <f t="shared" si="149"/>
        <v>0</v>
      </c>
      <c r="J298" s="706">
        <f t="shared" si="150"/>
        <v>0</v>
      </c>
      <c r="K298" s="770"/>
      <c r="L298" s="771"/>
      <c r="M298" s="770">
        <v>0</v>
      </c>
      <c r="N298" s="770">
        <v>0</v>
      </c>
      <c r="O298" s="568">
        <f>State!O298</f>
        <v>0.1</v>
      </c>
      <c r="P298" s="765"/>
      <c r="Q298" s="650">
        <f t="shared" si="185"/>
        <v>0</v>
      </c>
      <c r="R298" s="583">
        <f t="shared" si="175"/>
        <v>0</v>
      </c>
      <c r="S298" s="523">
        <f t="shared" si="166"/>
        <v>0</v>
      </c>
      <c r="T298" s="569"/>
      <c r="U298" s="765"/>
      <c r="V298" s="650"/>
      <c r="W298" s="583"/>
      <c r="X298" s="569">
        <f>State!X298</f>
        <v>0.1</v>
      </c>
      <c r="Y298" s="765"/>
      <c r="Z298" s="650">
        <f t="shared" si="186"/>
        <v>0</v>
      </c>
      <c r="AA298" s="583">
        <f t="shared" si="178"/>
        <v>0</v>
      </c>
      <c r="AB298" s="523">
        <f t="shared" si="179"/>
        <v>0</v>
      </c>
      <c r="AC298" s="570"/>
      <c r="AD298" s="1" t="b">
        <f t="shared" si="151"/>
        <v>1</v>
      </c>
      <c r="AE298" s="1" t="b">
        <f t="shared" si="152"/>
        <v>1</v>
      </c>
    </row>
    <row r="299" spans="1:31" s="226" customFormat="1" ht="15.75">
      <c r="A299" s="1022"/>
      <c r="B299" s="1038" t="s">
        <v>36</v>
      </c>
      <c r="C299" s="1023">
        <f>SUM(C287:C298)</f>
        <v>43</v>
      </c>
      <c r="D299" s="1023">
        <f>SUM(D287:D298)</f>
        <v>77.839999999999989</v>
      </c>
      <c r="E299" s="1023">
        <f>SUM(E287:E298)</f>
        <v>43</v>
      </c>
      <c r="F299" s="1023">
        <f>SUM(F287:F298)</f>
        <v>77.839999999999989</v>
      </c>
      <c r="G299" s="1069">
        <f t="shared" si="183"/>
        <v>1</v>
      </c>
      <c r="H299" s="1069">
        <f t="shared" si="184"/>
        <v>1</v>
      </c>
      <c r="I299" s="1023">
        <f>I295</f>
        <v>0</v>
      </c>
      <c r="J299" s="1024">
        <f>SUM(J287:J298)</f>
        <v>0</v>
      </c>
      <c r="K299" s="1023"/>
      <c r="L299" s="1024"/>
      <c r="M299" s="1027"/>
      <c r="N299" s="1027"/>
      <c r="O299" s="1028"/>
      <c r="P299" s="1023">
        <f>SUM(P287:P298)</f>
        <v>43</v>
      </c>
      <c r="Q299" s="1024">
        <f t="shared" ref="Q299" si="189">SUM(Q287:Q298)</f>
        <v>80.744</v>
      </c>
      <c r="R299" s="1023">
        <f>SUM(R287:R298)</f>
        <v>43</v>
      </c>
      <c r="S299" s="1003">
        <f t="shared" si="166"/>
        <v>80.744</v>
      </c>
      <c r="T299" s="1031"/>
      <c r="U299" s="1023"/>
      <c r="V299" s="1024"/>
      <c r="W299" s="1023"/>
      <c r="X299" s="1031"/>
      <c r="Y299" s="1023">
        <f>SUM(Y287:Y298)</f>
        <v>43</v>
      </c>
      <c r="Z299" s="1024">
        <f t="shared" ref="Z299" si="190">SUM(Z287:Z298)</f>
        <v>80.744</v>
      </c>
      <c r="AA299" s="1023">
        <f>SUM(AA287:AA298)</f>
        <v>43</v>
      </c>
      <c r="AB299" s="1003">
        <f t="shared" si="179"/>
        <v>80.744</v>
      </c>
      <c r="AC299" s="1038"/>
      <c r="AD299" s="1"/>
      <c r="AE299" s="1" t="b">
        <f t="shared" si="152"/>
        <v>1</v>
      </c>
    </row>
    <row r="300" spans="1:31" ht="15.75">
      <c r="A300" s="563">
        <v>13</v>
      </c>
      <c r="B300" s="560" t="s">
        <v>83</v>
      </c>
      <c r="C300" s="714"/>
      <c r="D300" s="715"/>
      <c r="E300" s="714"/>
      <c r="F300" s="715"/>
      <c r="G300" s="625"/>
      <c r="H300" s="645"/>
      <c r="I300" s="705">
        <f t="shared" si="149"/>
        <v>0</v>
      </c>
      <c r="J300" s="706">
        <f t="shared" si="150"/>
        <v>0</v>
      </c>
      <c r="K300" s="714"/>
      <c r="L300" s="715"/>
      <c r="M300" s="717"/>
      <c r="N300" s="717"/>
      <c r="O300" s="568"/>
      <c r="P300" s="613"/>
      <c r="Q300" s="614"/>
      <c r="R300" s="583"/>
      <c r="S300" s="523"/>
      <c r="T300" s="569"/>
      <c r="U300" s="613"/>
      <c r="V300" s="614"/>
      <c r="W300" s="583"/>
      <c r="X300" s="569"/>
      <c r="Y300" s="613"/>
      <c r="Z300" s="614"/>
      <c r="AA300" s="583"/>
      <c r="AB300" s="523"/>
      <c r="AC300" s="560"/>
      <c r="AD300" s="1" t="b">
        <f t="shared" si="151"/>
        <v>1</v>
      </c>
      <c r="AE300" s="1" t="b">
        <f t="shared" si="152"/>
        <v>1</v>
      </c>
    </row>
    <row r="301" spans="1:31" ht="15.75">
      <c r="A301" s="559">
        <v>13.01</v>
      </c>
      <c r="B301" s="564" t="s">
        <v>84</v>
      </c>
      <c r="C301" s="770">
        <v>16</v>
      </c>
      <c r="D301" s="771">
        <v>116.16</v>
      </c>
      <c r="E301" s="770">
        <f t="shared" ref="E301:E307" si="191">C301</f>
        <v>16</v>
      </c>
      <c r="F301" s="771">
        <f t="shared" ref="F301:F307" si="192">D301</f>
        <v>116.16</v>
      </c>
      <c r="G301" s="625">
        <f t="shared" ref="G301:H349" si="193">C301/E301</f>
        <v>1</v>
      </c>
      <c r="H301" s="645">
        <f t="shared" ref="H301:H308" si="194">F301/D301</f>
        <v>1</v>
      </c>
      <c r="I301" s="705">
        <f t="shared" si="149"/>
        <v>0</v>
      </c>
      <c r="J301" s="706">
        <f t="shared" si="150"/>
        <v>0</v>
      </c>
      <c r="K301" s="770"/>
      <c r="L301" s="771"/>
      <c r="M301" s="772"/>
      <c r="N301" s="772"/>
      <c r="O301" s="568">
        <f>State!O301</f>
        <v>0.66549999999999998</v>
      </c>
      <c r="P301" s="765">
        <v>16</v>
      </c>
      <c r="Q301" s="650">
        <f t="shared" ref="Q301" si="195">P301*O301*12</f>
        <v>127.776</v>
      </c>
      <c r="R301" s="583">
        <f t="shared" ref="R301:R305" si="196">P301</f>
        <v>16</v>
      </c>
      <c r="S301" s="523">
        <f t="shared" si="166"/>
        <v>127.776</v>
      </c>
      <c r="T301" s="569"/>
      <c r="U301" s="765"/>
      <c r="V301" s="650"/>
      <c r="W301" s="583"/>
      <c r="X301" s="569">
        <f>O301</f>
        <v>0.66549999999999998</v>
      </c>
      <c r="Y301" s="765">
        <v>16</v>
      </c>
      <c r="Z301" s="650">
        <f t="shared" ref="Z301" si="197">Y301*X301*12</f>
        <v>127.776</v>
      </c>
      <c r="AA301" s="583">
        <f t="shared" ref="AA301:AA305" si="198">Y301</f>
        <v>16</v>
      </c>
      <c r="AB301" s="523">
        <f t="shared" ref="AB301:AB305" si="199">Z301+U301</f>
        <v>127.776</v>
      </c>
      <c r="AC301" s="564"/>
      <c r="AD301" s="1" t="b">
        <f>+X301*Y301*12=Z301</f>
        <v>1</v>
      </c>
      <c r="AE301" s="1" t="b">
        <f t="shared" si="152"/>
        <v>1</v>
      </c>
    </row>
    <row r="302" spans="1:31" ht="15.75">
      <c r="A302" s="559">
        <f t="shared" ref="A302:A307" si="200">+A301+0.01</f>
        <v>13.02</v>
      </c>
      <c r="B302" s="668" t="s">
        <v>79</v>
      </c>
      <c r="C302" s="770"/>
      <c r="D302" s="771">
        <v>0</v>
      </c>
      <c r="E302" s="770">
        <f t="shared" si="191"/>
        <v>0</v>
      </c>
      <c r="F302" s="771">
        <f t="shared" si="192"/>
        <v>0</v>
      </c>
      <c r="G302" s="625"/>
      <c r="H302" s="645"/>
      <c r="I302" s="705">
        <f t="shared" si="149"/>
        <v>0</v>
      </c>
      <c r="J302" s="706">
        <f t="shared" si="150"/>
        <v>0</v>
      </c>
      <c r="K302" s="770"/>
      <c r="L302" s="771"/>
      <c r="M302" s="772"/>
      <c r="N302" s="772"/>
      <c r="O302" s="568">
        <f>State!O302</f>
        <v>0.1</v>
      </c>
      <c r="P302" s="669"/>
      <c r="Q302" s="670">
        <f>O302*P302</f>
        <v>0</v>
      </c>
      <c r="R302" s="583">
        <f t="shared" si="196"/>
        <v>0</v>
      </c>
      <c r="S302" s="523">
        <f t="shared" si="166"/>
        <v>0</v>
      </c>
      <c r="T302" s="569"/>
      <c r="U302" s="669"/>
      <c r="V302" s="670"/>
      <c r="W302" s="583"/>
      <c r="X302" s="569">
        <f>State!X302</f>
        <v>0.1</v>
      </c>
      <c r="Y302" s="669"/>
      <c r="Z302" s="670">
        <f>X302*Y302</f>
        <v>0</v>
      </c>
      <c r="AA302" s="583">
        <f t="shared" si="198"/>
        <v>0</v>
      </c>
      <c r="AB302" s="523">
        <f t="shared" si="199"/>
        <v>0</v>
      </c>
      <c r="AC302" s="668"/>
      <c r="AD302" s="1" t="b">
        <f t="shared" si="151"/>
        <v>1</v>
      </c>
      <c r="AE302" s="1" t="b">
        <f t="shared" si="152"/>
        <v>1</v>
      </c>
    </row>
    <row r="303" spans="1:31" ht="15.75">
      <c r="A303" s="559">
        <f t="shared" si="200"/>
        <v>13.03</v>
      </c>
      <c r="B303" s="668" t="s">
        <v>619</v>
      </c>
      <c r="C303" s="770"/>
      <c r="D303" s="771">
        <v>0</v>
      </c>
      <c r="E303" s="770">
        <f t="shared" si="191"/>
        <v>0</v>
      </c>
      <c r="F303" s="771">
        <f t="shared" si="192"/>
        <v>0</v>
      </c>
      <c r="G303" s="625"/>
      <c r="H303" s="645"/>
      <c r="I303" s="705">
        <f t="shared" si="149"/>
        <v>0</v>
      </c>
      <c r="J303" s="706">
        <f t="shared" si="150"/>
        <v>0</v>
      </c>
      <c r="K303" s="770"/>
      <c r="L303" s="771"/>
      <c r="M303" s="772"/>
      <c r="N303" s="772"/>
      <c r="O303" s="568">
        <f>State!O303</f>
        <v>0.1</v>
      </c>
      <c r="P303" s="669"/>
      <c r="Q303" s="670">
        <f t="shared" ref="Q303:Q305" si="201">O303*P303</f>
        <v>0</v>
      </c>
      <c r="R303" s="583">
        <f t="shared" si="196"/>
        <v>0</v>
      </c>
      <c r="S303" s="523">
        <f t="shared" si="166"/>
        <v>0</v>
      </c>
      <c r="T303" s="569"/>
      <c r="U303" s="669"/>
      <c r="V303" s="670"/>
      <c r="W303" s="583"/>
      <c r="X303" s="569">
        <f>State!X303</f>
        <v>0.1</v>
      </c>
      <c r="Y303" s="669"/>
      <c r="Z303" s="670">
        <f t="shared" ref="Z303:Z305" si="202">X303*Y303</f>
        <v>0</v>
      </c>
      <c r="AA303" s="583">
        <f t="shared" si="198"/>
        <v>0</v>
      </c>
      <c r="AB303" s="523">
        <f t="shared" si="199"/>
        <v>0</v>
      </c>
      <c r="AC303" s="668"/>
      <c r="AD303" s="1" t="b">
        <f t="shared" si="151"/>
        <v>1</v>
      </c>
      <c r="AE303" s="1" t="b">
        <f t="shared" si="152"/>
        <v>1</v>
      </c>
    </row>
    <row r="304" spans="1:31" ht="15.75">
      <c r="A304" s="559">
        <f t="shared" si="200"/>
        <v>13.04</v>
      </c>
      <c r="B304" s="564" t="s">
        <v>80</v>
      </c>
      <c r="C304" s="770">
        <v>16</v>
      </c>
      <c r="D304" s="771">
        <v>1.6</v>
      </c>
      <c r="E304" s="770">
        <f t="shared" si="191"/>
        <v>16</v>
      </c>
      <c r="F304" s="771">
        <f t="shared" si="192"/>
        <v>1.6</v>
      </c>
      <c r="G304" s="625">
        <f t="shared" si="193"/>
        <v>1</v>
      </c>
      <c r="H304" s="645">
        <f t="shared" si="194"/>
        <v>1</v>
      </c>
      <c r="I304" s="705">
        <f t="shared" si="149"/>
        <v>0</v>
      </c>
      <c r="J304" s="706">
        <f t="shared" si="150"/>
        <v>0</v>
      </c>
      <c r="K304" s="770"/>
      <c r="L304" s="771"/>
      <c r="M304" s="745"/>
      <c r="N304" s="745"/>
      <c r="O304" s="568">
        <f>State!O304</f>
        <v>0.1</v>
      </c>
      <c r="P304" s="623">
        <v>16</v>
      </c>
      <c r="Q304" s="670">
        <f t="shared" si="201"/>
        <v>1.6</v>
      </c>
      <c r="R304" s="583">
        <f t="shared" si="196"/>
        <v>16</v>
      </c>
      <c r="S304" s="523">
        <f t="shared" si="166"/>
        <v>1.6</v>
      </c>
      <c r="T304" s="569"/>
      <c r="U304" s="623"/>
      <c r="V304" s="670"/>
      <c r="W304" s="583"/>
      <c r="X304" s="569">
        <f t="shared" ref="X304:X305" si="203">O304</f>
        <v>0.1</v>
      </c>
      <c r="Y304" s="623">
        <v>16</v>
      </c>
      <c r="Z304" s="670">
        <f t="shared" si="202"/>
        <v>1.6</v>
      </c>
      <c r="AA304" s="583">
        <f t="shared" si="198"/>
        <v>16</v>
      </c>
      <c r="AB304" s="523">
        <f t="shared" si="199"/>
        <v>1.6</v>
      </c>
      <c r="AC304" s="564"/>
      <c r="AD304" s="1" t="b">
        <f t="shared" si="151"/>
        <v>1</v>
      </c>
      <c r="AE304" s="1" t="b">
        <f t="shared" si="152"/>
        <v>1</v>
      </c>
    </row>
    <row r="305" spans="1:31" ht="15.75">
      <c r="A305" s="559">
        <f t="shared" si="200"/>
        <v>13.049999999999999</v>
      </c>
      <c r="B305" s="668" t="s">
        <v>333</v>
      </c>
      <c r="C305" s="770">
        <v>16</v>
      </c>
      <c r="D305" s="771">
        <v>1.92</v>
      </c>
      <c r="E305" s="770">
        <f t="shared" si="191"/>
        <v>16</v>
      </c>
      <c r="F305" s="771">
        <f t="shared" si="192"/>
        <v>1.92</v>
      </c>
      <c r="G305" s="625">
        <f t="shared" si="193"/>
        <v>1</v>
      </c>
      <c r="H305" s="645">
        <f t="shared" si="194"/>
        <v>1</v>
      </c>
      <c r="I305" s="705">
        <f t="shared" si="149"/>
        <v>0</v>
      </c>
      <c r="J305" s="706">
        <f t="shared" si="150"/>
        <v>0</v>
      </c>
      <c r="K305" s="770"/>
      <c r="L305" s="771"/>
      <c r="M305" s="772"/>
      <c r="N305" s="772"/>
      <c r="O305" s="568">
        <f>State!O305</f>
        <v>0.12</v>
      </c>
      <c r="P305" s="669">
        <v>16</v>
      </c>
      <c r="Q305" s="670">
        <f t="shared" si="201"/>
        <v>1.92</v>
      </c>
      <c r="R305" s="583">
        <f t="shared" si="196"/>
        <v>16</v>
      </c>
      <c r="S305" s="523">
        <f t="shared" si="166"/>
        <v>1.92</v>
      </c>
      <c r="T305" s="569"/>
      <c r="U305" s="669"/>
      <c r="V305" s="670"/>
      <c r="W305" s="583"/>
      <c r="X305" s="569">
        <f t="shared" si="203"/>
        <v>0.12</v>
      </c>
      <c r="Y305" s="669">
        <v>16</v>
      </c>
      <c r="Z305" s="670">
        <f t="shared" si="202"/>
        <v>1.92</v>
      </c>
      <c r="AA305" s="583">
        <f t="shared" si="198"/>
        <v>16</v>
      </c>
      <c r="AB305" s="523">
        <f t="shared" si="199"/>
        <v>1.92</v>
      </c>
      <c r="AC305" s="668"/>
      <c r="AD305" s="1" t="b">
        <f t="shared" si="151"/>
        <v>1</v>
      </c>
      <c r="AE305" s="1" t="b">
        <f t="shared" si="152"/>
        <v>1</v>
      </c>
    </row>
    <row r="306" spans="1:31" ht="15.75">
      <c r="A306" s="559">
        <f t="shared" si="200"/>
        <v>13.059999999999999</v>
      </c>
      <c r="B306" s="668" t="s">
        <v>81</v>
      </c>
      <c r="C306" s="770"/>
      <c r="D306" s="771"/>
      <c r="E306" s="770">
        <f t="shared" si="191"/>
        <v>0</v>
      </c>
      <c r="F306" s="771">
        <f t="shared" si="192"/>
        <v>0</v>
      </c>
      <c r="G306" s="625"/>
      <c r="H306" s="645"/>
      <c r="I306" s="705"/>
      <c r="J306" s="706"/>
      <c r="K306" s="770"/>
      <c r="L306" s="771"/>
      <c r="M306" s="770"/>
      <c r="N306" s="770"/>
      <c r="O306" s="568"/>
      <c r="P306" s="669"/>
      <c r="Q306" s="670"/>
      <c r="R306" s="583"/>
      <c r="S306" s="523"/>
      <c r="T306" s="569"/>
      <c r="U306" s="669"/>
      <c r="V306" s="670"/>
      <c r="W306" s="583"/>
      <c r="X306" s="569"/>
      <c r="Y306" s="669"/>
      <c r="Z306" s="670"/>
      <c r="AA306" s="583"/>
      <c r="AB306" s="523"/>
      <c r="AC306" s="668"/>
      <c r="AD306" s="1" t="b">
        <f t="shared" si="151"/>
        <v>1</v>
      </c>
      <c r="AE306" s="1" t="b">
        <f t="shared" si="152"/>
        <v>1</v>
      </c>
    </row>
    <row r="307" spans="1:31" ht="15.75">
      <c r="A307" s="559">
        <f t="shared" si="200"/>
        <v>13.069999999999999</v>
      </c>
      <c r="B307" s="570" t="s">
        <v>82</v>
      </c>
      <c r="C307" s="770"/>
      <c r="D307" s="771"/>
      <c r="E307" s="770">
        <f t="shared" si="191"/>
        <v>0</v>
      </c>
      <c r="F307" s="771">
        <f t="shared" si="192"/>
        <v>0</v>
      </c>
      <c r="G307" s="625"/>
      <c r="H307" s="645"/>
      <c r="I307" s="705"/>
      <c r="J307" s="706"/>
      <c r="K307" s="770"/>
      <c r="L307" s="771"/>
      <c r="M307" s="770"/>
      <c r="N307" s="770"/>
      <c r="O307" s="568"/>
      <c r="P307" s="623"/>
      <c r="Q307" s="670"/>
      <c r="R307" s="583"/>
      <c r="S307" s="523"/>
      <c r="T307" s="569"/>
      <c r="U307" s="623"/>
      <c r="V307" s="670"/>
      <c r="W307" s="583"/>
      <c r="X307" s="569"/>
      <c r="Y307" s="623"/>
      <c r="Z307" s="670"/>
      <c r="AA307" s="583"/>
      <c r="AB307" s="523"/>
      <c r="AC307" s="570"/>
      <c r="AD307" s="1" t="b">
        <f t="shared" si="151"/>
        <v>1</v>
      </c>
      <c r="AE307" s="1" t="b">
        <f t="shared" si="152"/>
        <v>1</v>
      </c>
    </row>
    <row r="308" spans="1:31" s="226" customFormat="1" ht="15.75">
      <c r="A308" s="1022"/>
      <c r="B308" s="1038" t="s">
        <v>36</v>
      </c>
      <c r="C308" s="1023">
        <v>16</v>
      </c>
      <c r="D308" s="1024">
        <f>SUM(D301:D307)</f>
        <v>119.67999999999999</v>
      </c>
      <c r="E308" s="1023">
        <v>16</v>
      </c>
      <c r="F308" s="1024">
        <f>SUM(F301:F307)</f>
        <v>119.67999999999999</v>
      </c>
      <c r="G308" s="1103">
        <f t="shared" si="193"/>
        <v>1</v>
      </c>
      <c r="H308" s="1104">
        <f t="shared" si="194"/>
        <v>1</v>
      </c>
      <c r="I308" s="1124">
        <f>I304</f>
        <v>0</v>
      </c>
      <c r="J308" s="1024">
        <f>SUM(J301:J307)</f>
        <v>0</v>
      </c>
      <c r="K308" s="1124">
        <f t="shared" ref="K308:N308" si="204">SUM(K301:K307)</f>
        <v>0</v>
      </c>
      <c r="L308" s="1039">
        <f t="shared" si="204"/>
        <v>0</v>
      </c>
      <c r="M308" s="1125">
        <f t="shared" si="204"/>
        <v>0</v>
      </c>
      <c r="N308" s="1125">
        <f t="shared" si="204"/>
        <v>0</v>
      </c>
      <c r="O308" s="1028">
        <f>State!O308</f>
        <v>0</v>
      </c>
      <c r="P308" s="1023">
        <f>SUM(P301:P307)</f>
        <v>48</v>
      </c>
      <c r="Q308" s="1024">
        <f>SUM(Q301:Q307)</f>
        <v>131.29599999999999</v>
      </c>
      <c r="R308" s="1002">
        <f>SUM(R301:R307)</f>
        <v>48</v>
      </c>
      <c r="S308" s="1024">
        <f>SUM(S301:S307)</f>
        <v>131.29599999999999</v>
      </c>
      <c r="T308" s="1031"/>
      <c r="U308" s="1023"/>
      <c r="V308" s="1024"/>
      <c r="W308" s="1002"/>
      <c r="X308" s="1031">
        <f>State!X308</f>
        <v>0</v>
      </c>
      <c r="Y308" s="1023">
        <f>SUM(Y301:Y307)</f>
        <v>48</v>
      </c>
      <c r="Z308" s="1024">
        <f>SUM(Z301:Z307)</f>
        <v>131.29599999999999</v>
      </c>
      <c r="AA308" s="1002">
        <f>SUM(AA301:AA307)</f>
        <v>48</v>
      </c>
      <c r="AB308" s="1024">
        <f>SUM(AB301:AB307)</f>
        <v>131.29599999999999</v>
      </c>
      <c r="AC308" s="1038"/>
      <c r="AD308" s="1"/>
      <c r="AE308" s="1" t="b">
        <f t="shared" si="152"/>
        <v>1</v>
      </c>
    </row>
    <row r="309" spans="1:31" ht="15.75">
      <c r="A309" s="563">
        <v>14</v>
      </c>
      <c r="B309" s="560" t="s">
        <v>85</v>
      </c>
      <c r="C309" s="701"/>
      <c r="D309" s="702">
        <v>0</v>
      </c>
      <c r="E309" s="701"/>
      <c r="F309" s="702">
        <v>0</v>
      </c>
      <c r="G309" s="625"/>
      <c r="H309" s="625"/>
      <c r="I309" s="705">
        <f t="shared" si="149"/>
        <v>0</v>
      </c>
      <c r="J309" s="706">
        <f t="shared" si="150"/>
        <v>0</v>
      </c>
      <c r="K309" s="701"/>
      <c r="L309" s="702"/>
      <c r="M309" s="704"/>
      <c r="N309" s="704"/>
      <c r="O309" s="568">
        <f>State!O309</f>
        <v>0</v>
      </c>
      <c r="P309" s="596"/>
      <c r="Q309" s="561"/>
      <c r="R309" s="583">
        <f t="shared" si="166"/>
        <v>0</v>
      </c>
      <c r="S309" s="523">
        <f t="shared" si="166"/>
        <v>0</v>
      </c>
      <c r="T309" s="569"/>
      <c r="U309" s="596"/>
      <c r="V309" s="561"/>
      <c r="W309" s="583"/>
      <c r="X309" s="569">
        <f>State!X309</f>
        <v>0</v>
      </c>
      <c r="Y309" s="596"/>
      <c r="Z309" s="561"/>
      <c r="AA309" s="583">
        <f t="shared" ref="AA309:AA310" si="205">Y309+T309</f>
        <v>0</v>
      </c>
      <c r="AB309" s="523">
        <f t="shared" ref="AB309:AB310" si="206">Z309+U309</f>
        <v>0</v>
      </c>
      <c r="AC309" s="560"/>
      <c r="AD309" s="1" t="b">
        <f t="shared" si="151"/>
        <v>1</v>
      </c>
      <c r="AE309" s="1" t="b">
        <f t="shared" si="152"/>
        <v>1</v>
      </c>
    </row>
    <row r="310" spans="1:31" ht="28.5">
      <c r="A310" s="559">
        <v>14.01</v>
      </c>
      <c r="B310" s="564" t="s">
        <v>86</v>
      </c>
      <c r="C310" s="742"/>
      <c r="D310" s="743">
        <v>0</v>
      </c>
      <c r="E310" s="742"/>
      <c r="F310" s="743">
        <v>0</v>
      </c>
      <c r="G310" s="625"/>
      <c r="H310" s="625"/>
      <c r="I310" s="705">
        <f t="shared" si="149"/>
        <v>0</v>
      </c>
      <c r="J310" s="706">
        <f t="shared" si="150"/>
        <v>0</v>
      </c>
      <c r="K310" s="705"/>
      <c r="L310" s="706"/>
      <c r="M310" s="708"/>
      <c r="N310" s="708"/>
      <c r="O310" s="568">
        <f>State!O310</f>
        <v>0</v>
      </c>
      <c r="P310" s="570"/>
      <c r="Q310" s="565"/>
      <c r="R310" s="583">
        <f t="shared" si="166"/>
        <v>0</v>
      </c>
      <c r="S310" s="523">
        <f t="shared" si="166"/>
        <v>0</v>
      </c>
      <c r="T310" s="569"/>
      <c r="U310" s="570"/>
      <c r="V310" s="565"/>
      <c r="W310" s="583"/>
      <c r="X310" s="569">
        <f>State!X310</f>
        <v>0</v>
      </c>
      <c r="Y310" s="570"/>
      <c r="Z310" s="565"/>
      <c r="AA310" s="583">
        <f t="shared" si="205"/>
        <v>0</v>
      </c>
      <c r="AB310" s="523">
        <f t="shared" si="206"/>
        <v>0</v>
      </c>
      <c r="AC310" s="564"/>
      <c r="AD310" s="1" t="b">
        <f t="shared" si="151"/>
        <v>1</v>
      </c>
      <c r="AE310" s="1" t="b">
        <f t="shared" si="152"/>
        <v>1</v>
      </c>
    </row>
    <row r="311" spans="1:31" ht="15.75">
      <c r="A311" s="559"/>
      <c r="B311" s="564" t="s">
        <v>305</v>
      </c>
      <c r="C311" s="742"/>
      <c r="D311" s="743">
        <v>25.62</v>
      </c>
      <c r="E311" s="770">
        <f t="shared" ref="E311:E312" si="207">C311</f>
        <v>0</v>
      </c>
      <c r="F311" s="771">
        <f t="shared" ref="F311:F312" si="208">D311</f>
        <v>25.62</v>
      </c>
      <c r="G311" s="625"/>
      <c r="H311" s="625"/>
      <c r="I311" s="705">
        <f t="shared" si="149"/>
        <v>0</v>
      </c>
      <c r="J311" s="706">
        <f t="shared" si="150"/>
        <v>0</v>
      </c>
      <c r="K311" s="705"/>
      <c r="L311" s="706"/>
      <c r="M311" s="708"/>
      <c r="N311" s="708"/>
      <c r="O311" s="568">
        <v>25</v>
      </c>
      <c r="P311" s="570">
        <v>1</v>
      </c>
      <c r="Q311" s="624">
        <f>P311*O311</f>
        <v>25</v>
      </c>
      <c r="R311" s="583">
        <f>P311</f>
        <v>1</v>
      </c>
      <c r="S311" s="523">
        <f t="shared" si="166"/>
        <v>25</v>
      </c>
      <c r="T311" s="569"/>
      <c r="U311" s="570"/>
      <c r="V311" s="624"/>
      <c r="W311" s="583"/>
      <c r="X311" s="569">
        <v>25</v>
      </c>
      <c r="Y311" s="570">
        <v>1</v>
      </c>
      <c r="Z311" s="624">
        <f>Y311*X311</f>
        <v>25</v>
      </c>
      <c r="AA311" s="583">
        <f>Y311</f>
        <v>1</v>
      </c>
      <c r="AB311" s="523">
        <f>Z311</f>
        <v>25</v>
      </c>
      <c r="AC311" s="564"/>
      <c r="AD311" s="1181" t="b">
        <f t="shared" si="151"/>
        <v>1</v>
      </c>
      <c r="AE311" s="1" t="b">
        <f t="shared" si="152"/>
        <v>1</v>
      </c>
    </row>
    <row r="312" spans="1:31" ht="39" customHeight="1">
      <c r="A312" s="559"/>
      <c r="B312" s="564" t="s">
        <v>306</v>
      </c>
      <c r="C312" s="742">
        <v>6</v>
      </c>
      <c r="D312" s="743">
        <v>16.38</v>
      </c>
      <c r="E312" s="770">
        <f t="shared" si="207"/>
        <v>6</v>
      </c>
      <c r="F312" s="771">
        <f t="shared" si="208"/>
        <v>16.38</v>
      </c>
      <c r="G312" s="625">
        <f t="shared" si="193"/>
        <v>1</v>
      </c>
      <c r="H312" s="645">
        <f>F312/D312</f>
        <v>1</v>
      </c>
      <c r="I312" s="705">
        <f t="shared" si="149"/>
        <v>0</v>
      </c>
      <c r="J312" s="706">
        <f t="shared" si="150"/>
        <v>0</v>
      </c>
      <c r="K312" s="705"/>
      <c r="L312" s="706"/>
      <c r="M312" s="708"/>
      <c r="N312" s="708"/>
      <c r="O312" s="568">
        <v>25</v>
      </c>
      <c r="P312" s="570">
        <v>1</v>
      </c>
      <c r="Q312" s="624">
        <f>P312*O312</f>
        <v>25</v>
      </c>
      <c r="R312" s="583">
        <f>P312</f>
        <v>1</v>
      </c>
      <c r="S312" s="523">
        <f t="shared" si="166"/>
        <v>25</v>
      </c>
      <c r="T312" s="569"/>
      <c r="U312" s="570"/>
      <c r="V312" s="624"/>
      <c r="W312" s="583"/>
      <c r="X312" s="569">
        <v>25</v>
      </c>
      <c r="Y312" s="570">
        <v>1</v>
      </c>
      <c r="Z312" s="624">
        <f>Y312*X312</f>
        <v>25</v>
      </c>
      <c r="AA312" s="583">
        <f>Y312</f>
        <v>1</v>
      </c>
      <c r="AB312" s="523">
        <f>Z312</f>
        <v>25</v>
      </c>
      <c r="AC312" s="551"/>
      <c r="AD312" s="1181" t="b">
        <f t="shared" si="151"/>
        <v>1</v>
      </c>
      <c r="AE312" s="1" t="b">
        <f t="shared" si="152"/>
        <v>1</v>
      </c>
    </row>
    <row r="313" spans="1:31" ht="15.75">
      <c r="A313" s="983"/>
      <c r="B313" s="1038" t="s">
        <v>16</v>
      </c>
      <c r="C313" s="1027">
        <v>6</v>
      </c>
      <c r="D313" s="1024">
        <f>SUM(D311:D312)</f>
        <v>42</v>
      </c>
      <c r="E313" s="1027">
        <v>6</v>
      </c>
      <c r="F313" s="1024">
        <f>SUM(F311:F312)</f>
        <v>42</v>
      </c>
      <c r="G313" s="1069">
        <f t="shared" si="193"/>
        <v>1</v>
      </c>
      <c r="H313" s="1131">
        <f>F313/D313</f>
        <v>1</v>
      </c>
      <c r="I313" s="1038"/>
      <c r="J313" s="1024"/>
      <c r="K313" s="1023"/>
      <c r="L313" s="1024"/>
      <c r="M313" s="1027"/>
      <c r="N313" s="1027"/>
      <c r="O313" s="989">
        <f>State!O313</f>
        <v>0</v>
      </c>
      <c r="P313" s="984">
        <f>SUM(P312)</f>
        <v>1</v>
      </c>
      <c r="Q313" s="1024">
        <f>SUM(Q311:Q312)</f>
        <v>50</v>
      </c>
      <c r="R313" s="984">
        <f t="shared" ref="R313" si="209">SUM(R312)</f>
        <v>1</v>
      </c>
      <c r="S313" s="1024">
        <f>SUM(S311:S312)</f>
        <v>50</v>
      </c>
      <c r="T313" s="992"/>
      <c r="U313" s="984"/>
      <c r="V313" s="1039"/>
      <c r="W313" s="984"/>
      <c r="X313" s="992">
        <f>State!X313</f>
        <v>0</v>
      </c>
      <c r="Y313" s="984">
        <f>SUM(Y312)</f>
        <v>1</v>
      </c>
      <c r="Z313" s="1024">
        <f>SUM(Z311:Z312)</f>
        <v>50</v>
      </c>
      <c r="AA313" s="984">
        <f t="shared" ref="AA313" si="210">SUM(AA312)</f>
        <v>1</v>
      </c>
      <c r="AB313" s="1024">
        <f>SUM(AB311:AB312)</f>
        <v>50</v>
      </c>
      <c r="AC313" s="1038"/>
      <c r="AE313" s="1" t="b">
        <f t="shared" si="152"/>
        <v>1</v>
      </c>
    </row>
    <row r="314" spans="1:31" ht="15.75">
      <c r="A314" s="563">
        <v>15</v>
      </c>
      <c r="B314" s="560" t="s">
        <v>87</v>
      </c>
      <c r="C314" s="701"/>
      <c r="D314" s="702">
        <v>0</v>
      </c>
      <c r="E314" s="701"/>
      <c r="F314" s="702">
        <v>0</v>
      </c>
      <c r="G314" s="625"/>
      <c r="H314" s="625"/>
      <c r="I314" s="705">
        <f t="shared" si="149"/>
        <v>0</v>
      </c>
      <c r="J314" s="706">
        <f t="shared" si="150"/>
        <v>0</v>
      </c>
      <c r="K314" s="701"/>
      <c r="L314" s="702"/>
      <c r="M314" s="704"/>
      <c r="N314" s="704"/>
      <c r="O314" s="568"/>
      <c r="P314" s="596"/>
      <c r="Q314" s="561"/>
      <c r="R314" s="583">
        <f t="shared" si="166"/>
        <v>0</v>
      </c>
      <c r="S314" s="523">
        <f t="shared" si="166"/>
        <v>0</v>
      </c>
      <c r="T314" s="569"/>
      <c r="U314" s="596"/>
      <c r="V314" s="561"/>
      <c r="W314" s="583"/>
      <c r="X314" s="569"/>
      <c r="Y314" s="596"/>
      <c r="Z314" s="561"/>
      <c r="AA314" s="583">
        <f t="shared" ref="AA314" si="211">Y314+T314</f>
        <v>0</v>
      </c>
      <c r="AB314" s="523">
        <f t="shared" ref="AB314:AB316" si="212">Z314+U314</f>
        <v>0</v>
      </c>
      <c r="AC314" s="560"/>
      <c r="AD314" s="1" t="b">
        <f t="shared" si="151"/>
        <v>1</v>
      </c>
      <c r="AE314" s="1" t="b">
        <f t="shared" si="152"/>
        <v>1</v>
      </c>
    </row>
    <row r="315" spans="1:31" ht="15.75">
      <c r="A315" s="559">
        <v>15.01</v>
      </c>
      <c r="B315" s="564" t="s">
        <v>88</v>
      </c>
      <c r="C315" s="705"/>
      <c r="D315" s="706">
        <v>0</v>
      </c>
      <c r="E315" s="705"/>
      <c r="F315" s="706">
        <v>0</v>
      </c>
      <c r="G315" s="625"/>
      <c r="H315" s="625"/>
      <c r="I315" s="705">
        <f t="shared" si="149"/>
        <v>0</v>
      </c>
      <c r="J315" s="706">
        <f t="shared" si="150"/>
        <v>0</v>
      </c>
      <c r="K315" s="705"/>
      <c r="L315" s="706"/>
      <c r="M315" s="708"/>
      <c r="N315" s="708"/>
      <c r="O315" s="568">
        <f>State!O315</f>
        <v>0.03</v>
      </c>
      <c r="P315" s="570"/>
      <c r="Q315" s="624">
        <f>O315*P315</f>
        <v>0</v>
      </c>
      <c r="R315" s="583">
        <f t="shared" ref="R315:R316" si="213">P315</f>
        <v>0</v>
      </c>
      <c r="S315" s="523">
        <f t="shared" si="166"/>
        <v>0</v>
      </c>
      <c r="T315" s="569"/>
      <c r="U315" s="570"/>
      <c r="V315" s="624"/>
      <c r="W315" s="583"/>
      <c r="X315" s="569">
        <f>State!X315</f>
        <v>0.03</v>
      </c>
      <c r="Y315" s="570"/>
      <c r="Z315" s="624">
        <f>X315*Y315</f>
        <v>0</v>
      </c>
      <c r="AA315" s="583">
        <f t="shared" ref="AA315:AA316" si="214">Y315</f>
        <v>0</v>
      </c>
      <c r="AB315" s="523">
        <f t="shared" si="212"/>
        <v>0</v>
      </c>
      <c r="AC315" s="564"/>
      <c r="AD315" s="1" t="b">
        <f t="shared" si="151"/>
        <v>1</v>
      </c>
      <c r="AE315" s="1" t="b">
        <f t="shared" si="152"/>
        <v>1</v>
      </c>
    </row>
    <row r="316" spans="1:31" ht="15.75">
      <c r="A316" s="559">
        <v>15.02</v>
      </c>
      <c r="B316" s="564" t="s">
        <v>89</v>
      </c>
      <c r="C316" s="705"/>
      <c r="D316" s="706">
        <v>0</v>
      </c>
      <c r="E316" s="705"/>
      <c r="F316" s="706">
        <v>0</v>
      </c>
      <c r="G316" s="625"/>
      <c r="H316" s="625"/>
      <c r="I316" s="705">
        <f t="shared" si="149"/>
        <v>0</v>
      </c>
      <c r="J316" s="706">
        <f t="shared" si="150"/>
        <v>0</v>
      </c>
      <c r="K316" s="705"/>
      <c r="L316" s="706"/>
      <c r="M316" s="708"/>
      <c r="N316" s="708"/>
      <c r="O316" s="568">
        <f>State!O316</f>
        <v>0.1</v>
      </c>
      <c r="P316" s="570"/>
      <c r="Q316" s="624">
        <f>O316*P316</f>
        <v>0</v>
      </c>
      <c r="R316" s="583">
        <f t="shared" si="213"/>
        <v>0</v>
      </c>
      <c r="S316" s="523">
        <f t="shared" si="166"/>
        <v>0</v>
      </c>
      <c r="T316" s="569"/>
      <c r="U316" s="570"/>
      <c r="V316" s="624"/>
      <c r="W316" s="583"/>
      <c r="X316" s="569">
        <f>State!X316</f>
        <v>0.1</v>
      </c>
      <c r="Y316" s="570"/>
      <c r="Z316" s="624">
        <f>X316*Y316</f>
        <v>0</v>
      </c>
      <c r="AA316" s="583">
        <f t="shared" si="214"/>
        <v>0</v>
      </c>
      <c r="AB316" s="523">
        <f t="shared" si="212"/>
        <v>0</v>
      </c>
      <c r="AC316" s="564"/>
      <c r="AD316" s="1" t="b">
        <f t="shared" si="151"/>
        <v>1</v>
      </c>
      <c r="AE316" s="1" t="b">
        <f t="shared" si="152"/>
        <v>1</v>
      </c>
    </row>
    <row r="317" spans="1:31" s="226" customFormat="1" ht="15.75">
      <c r="A317" s="1022"/>
      <c r="B317" s="1038" t="s">
        <v>16</v>
      </c>
      <c r="C317" s="1023"/>
      <c r="D317" s="1024">
        <f>SUM(D315:D316)</f>
        <v>0</v>
      </c>
      <c r="E317" s="1023"/>
      <c r="F317" s="1024">
        <f>SUM(F315:F316)</f>
        <v>0</v>
      </c>
      <c r="G317" s="1069"/>
      <c r="H317" s="1069"/>
      <c r="I317" s="996">
        <f t="shared" si="149"/>
        <v>0</v>
      </c>
      <c r="J317" s="997">
        <f t="shared" si="150"/>
        <v>0</v>
      </c>
      <c r="K317" s="1023"/>
      <c r="L317" s="1024"/>
      <c r="M317" s="1027"/>
      <c r="N317" s="1027"/>
      <c r="O317" s="1028">
        <f>State!O317</f>
        <v>0</v>
      </c>
      <c r="P317" s="993">
        <f t="shared" ref="P317" si="215">SUM(P315:P316)</f>
        <v>0</v>
      </c>
      <c r="Q317" s="1024">
        <f>SUM(Q315:Q316)</f>
        <v>0</v>
      </c>
      <c r="R317" s="1002">
        <f t="shared" si="166"/>
        <v>0</v>
      </c>
      <c r="S317" s="1024">
        <f>SUM(S315:S316)</f>
        <v>0</v>
      </c>
      <c r="T317" s="1031"/>
      <c r="U317" s="993"/>
      <c r="V317" s="1039"/>
      <c r="W317" s="1002"/>
      <c r="X317" s="1031">
        <f>State!X317</f>
        <v>0</v>
      </c>
      <c r="Y317" s="993">
        <f t="shared" ref="Y317" si="216">SUM(Y315:Y316)</f>
        <v>0</v>
      </c>
      <c r="Z317" s="1024">
        <f>SUM(Z315:Z316)</f>
        <v>0</v>
      </c>
      <c r="AA317" s="1002">
        <f t="shared" ref="AA317" si="217">Y317+T317</f>
        <v>0</v>
      </c>
      <c r="AB317" s="1024">
        <f>SUM(AB315:AB316)</f>
        <v>0</v>
      </c>
      <c r="AC317" s="1038"/>
      <c r="AD317" s="1" t="b">
        <f t="shared" si="151"/>
        <v>1</v>
      </c>
      <c r="AE317" s="1" t="b">
        <f t="shared" si="152"/>
        <v>1</v>
      </c>
    </row>
    <row r="318" spans="1:31" ht="15.75">
      <c r="A318" s="554" t="s">
        <v>90</v>
      </c>
      <c r="B318" s="560" t="s">
        <v>91</v>
      </c>
      <c r="C318" s="701"/>
      <c r="D318" s="702"/>
      <c r="E318" s="701"/>
      <c r="F318" s="702"/>
      <c r="G318" s="625"/>
      <c r="H318" s="625"/>
      <c r="I318" s="705">
        <f t="shared" si="149"/>
        <v>0</v>
      </c>
      <c r="J318" s="706">
        <f t="shared" si="150"/>
        <v>0</v>
      </c>
      <c r="K318" s="701"/>
      <c r="L318" s="702"/>
      <c r="M318" s="704"/>
      <c r="N318" s="704"/>
      <c r="O318" s="568"/>
      <c r="P318" s="596"/>
      <c r="Q318" s="561"/>
      <c r="R318" s="583"/>
      <c r="S318" s="523"/>
      <c r="T318" s="569"/>
      <c r="U318" s="596"/>
      <c r="V318" s="561"/>
      <c r="W318" s="583"/>
      <c r="X318" s="569"/>
      <c r="Y318" s="596"/>
      <c r="Z318" s="561"/>
      <c r="AA318" s="583"/>
      <c r="AB318" s="523"/>
      <c r="AC318" s="560"/>
      <c r="AD318" s="1" t="b">
        <f t="shared" si="151"/>
        <v>1</v>
      </c>
      <c r="AE318" s="1" t="b">
        <f t="shared" si="152"/>
        <v>1</v>
      </c>
    </row>
    <row r="319" spans="1:31" ht="15.75">
      <c r="A319" s="563">
        <v>16</v>
      </c>
      <c r="B319" s="560" t="s">
        <v>92</v>
      </c>
      <c r="C319" s="714"/>
      <c r="D319" s="715"/>
      <c r="E319" s="714"/>
      <c r="F319" s="715"/>
      <c r="G319" s="625"/>
      <c r="H319" s="625"/>
      <c r="I319" s="705">
        <f t="shared" si="149"/>
        <v>0</v>
      </c>
      <c r="J319" s="706">
        <f t="shared" si="150"/>
        <v>0</v>
      </c>
      <c r="K319" s="701"/>
      <c r="L319" s="702"/>
      <c r="M319" s="704"/>
      <c r="N319" s="704"/>
      <c r="O319" s="568">
        <f>State!O319</f>
        <v>0</v>
      </c>
      <c r="P319" s="596"/>
      <c r="Q319" s="561"/>
      <c r="R319" s="583"/>
      <c r="S319" s="523"/>
      <c r="T319" s="569"/>
      <c r="U319" s="596"/>
      <c r="V319" s="561"/>
      <c r="W319" s="583"/>
      <c r="X319" s="569">
        <f>State!X319</f>
        <v>0</v>
      </c>
      <c r="Y319" s="596"/>
      <c r="Z319" s="561"/>
      <c r="AA319" s="583"/>
      <c r="AB319" s="523"/>
      <c r="AC319" s="560"/>
      <c r="AD319" s="1" t="b">
        <f t="shared" si="151"/>
        <v>1</v>
      </c>
      <c r="AE319" s="1" t="b">
        <f t="shared" si="152"/>
        <v>1</v>
      </c>
    </row>
    <row r="320" spans="1:31" ht="15.75">
      <c r="A320" s="559">
        <v>16.010000000000002</v>
      </c>
      <c r="B320" s="564" t="s">
        <v>93</v>
      </c>
      <c r="C320" s="742"/>
      <c r="D320" s="743">
        <v>0</v>
      </c>
      <c r="E320" s="770">
        <f t="shared" ref="E320:E323" si="218">C320</f>
        <v>0</v>
      </c>
      <c r="F320" s="771">
        <f t="shared" ref="F320:F323" si="219">D320</f>
        <v>0</v>
      </c>
      <c r="G320" s="625"/>
      <c r="H320" s="625"/>
      <c r="I320" s="705">
        <f t="shared" si="149"/>
        <v>0</v>
      </c>
      <c r="J320" s="706">
        <f t="shared" si="150"/>
        <v>0</v>
      </c>
      <c r="K320" s="705"/>
      <c r="L320" s="706"/>
      <c r="M320" s="708"/>
      <c r="N320" s="708"/>
      <c r="O320" s="568">
        <f>State!O320</f>
        <v>0</v>
      </c>
      <c r="P320" s="570"/>
      <c r="Q320" s="565"/>
      <c r="R320" s="583">
        <f t="shared" si="166"/>
        <v>0</v>
      </c>
      <c r="S320" s="523">
        <f t="shared" si="166"/>
        <v>0</v>
      </c>
      <c r="T320" s="569"/>
      <c r="U320" s="570"/>
      <c r="V320" s="565"/>
      <c r="W320" s="583"/>
      <c r="X320" s="569">
        <f>State!X320</f>
        <v>0</v>
      </c>
      <c r="Y320" s="570"/>
      <c r="Z320" s="565"/>
      <c r="AA320" s="583">
        <f t="shared" ref="AA320" si="220">Y320+T320</f>
        <v>0</v>
      </c>
      <c r="AB320" s="523">
        <f t="shared" ref="AB320:AB323" si="221">Z320+U320</f>
        <v>0</v>
      </c>
      <c r="AC320" s="564"/>
      <c r="AD320" s="1" t="b">
        <f t="shared" si="151"/>
        <v>1</v>
      </c>
      <c r="AE320" s="1" t="b">
        <f t="shared" si="152"/>
        <v>1</v>
      </c>
    </row>
    <row r="321" spans="1:31" ht="15.75">
      <c r="A321" s="559"/>
      <c r="B321" s="564" t="s">
        <v>41</v>
      </c>
      <c r="C321" s="742">
        <v>586</v>
      </c>
      <c r="D321" s="743">
        <v>2.93</v>
      </c>
      <c r="E321" s="770">
        <f t="shared" si="218"/>
        <v>586</v>
      </c>
      <c r="F321" s="771">
        <f t="shared" si="219"/>
        <v>2.93</v>
      </c>
      <c r="G321" s="625">
        <f t="shared" si="193"/>
        <v>1</v>
      </c>
      <c r="H321" s="625">
        <f t="shared" si="193"/>
        <v>1</v>
      </c>
      <c r="I321" s="705">
        <f t="shared" si="149"/>
        <v>0</v>
      </c>
      <c r="J321" s="706">
        <f t="shared" si="150"/>
        <v>0</v>
      </c>
      <c r="K321" s="705"/>
      <c r="L321" s="706"/>
      <c r="M321" s="708"/>
      <c r="N321" s="708"/>
      <c r="O321" s="568">
        <f>State!O321</f>
        <v>5.0000000000000001E-3</v>
      </c>
      <c r="P321" s="623">
        <v>557</v>
      </c>
      <c r="Q321" s="624">
        <f>P321*O321</f>
        <v>2.7850000000000001</v>
      </c>
      <c r="R321" s="583">
        <f t="shared" ref="R321:R327" si="222">P321</f>
        <v>557</v>
      </c>
      <c r="S321" s="662">
        <f t="shared" si="166"/>
        <v>2.7850000000000001</v>
      </c>
      <c r="T321" s="569"/>
      <c r="U321" s="623"/>
      <c r="V321" s="624"/>
      <c r="W321" s="583"/>
      <c r="X321" s="569">
        <f>O321</f>
        <v>5.0000000000000001E-3</v>
      </c>
      <c r="Y321" s="623">
        <f>P321</f>
        <v>557</v>
      </c>
      <c r="Z321" s="624">
        <f>Y321*X321</f>
        <v>2.7850000000000001</v>
      </c>
      <c r="AA321" s="583">
        <f t="shared" ref="AA321:AA323" si="223">Y321</f>
        <v>557</v>
      </c>
      <c r="AB321" s="662">
        <f t="shared" si="221"/>
        <v>2.7850000000000001</v>
      </c>
      <c r="AC321" s="564"/>
      <c r="AD321" s="1" t="b">
        <f t="shared" si="151"/>
        <v>1</v>
      </c>
      <c r="AE321" s="1" t="b">
        <f t="shared" si="152"/>
        <v>1</v>
      </c>
    </row>
    <row r="322" spans="1:31" ht="15.75">
      <c r="A322" s="559"/>
      <c r="B322" s="564" t="s">
        <v>42</v>
      </c>
      <c r="C322" s="742"/>
      <c r="D322" s="743">
        <v>0</v>
      </c>
      <c r="E322" s="770">
        <f t="shared" si="218"/>
        <v>0</v>
      </c>
      <c r="F322" s="771">
        <f t="shared" si="219"/>
        <v>0</v>
      </c>
      <c r="G322" s="625"/>
      <c r="H322" s="625"/>
      <c r="I322" s="705">
        <f t="shared" si="149"/>
        <v>0</v>
      </c>
      <c r="J322" s="706">
        <f t="shared" si="150"/>
        <v>0</v>
      </c>
      <c r="K322" s="705"/>
      <c r="L322" s="706"/>
      <c r="M322" s="708"/>
      <c r="N322" s="708"/>
      <c r="O322" s="568">
        <f>State!O322</f>
        <v>5.0000000000000001E-3</v>
      </c>
      <c r="P322" s="623"/>
      <c r="Q322" s="624">
        <f t="shared" ref="Q322:Q323" si="224">P322*O322</f>
        <v>0</v>
      </c>
      <c r="R322" s="583">
        <f t="shared" si="222"/>
        <v>0</v>
      </c>
      <c r="S322" s="662">
        <f t="shared" si="166"/>
        <v>0</v>
      </c>
      <c r="T322" s="569"/>
      <c r="U322" s="623"/>
      <c r="V322" s="624"/>
      <c r="W322" s="583"/>
      <c r="X322" s="569">
        <f>State!X322</f>
        <v>5.0000000000000001E-3</v>
      </c>
      <c r="Y322" s="623"/>
      <c r="Z322" s="624">
        <f t="shared" ref="Z322:Z323" si="225">Y322*X322</f>
        <v>0</v>
      </c>
      <c r="AA322" s="583">
        <f t="shared" si="223"/>
        <v>0</v>
      </c>
      <c r="AB322" s="662">
        <f t="shared" si="221"/>
        <v>0</v>
      </c>
      <c r="AC322" s="564"/>
      <c r="AD322" s="1" t="b">
        <f t="shared" si="151"/>
        <v>1</v>
      </c>
      <c r="AE322" s="1" t="b">
        <f t="shared" si="152"/>
        <v>1</v>
      </c>
    </row>
    <row r="323" spans="1:31" ht="15.75">
      <c r="A323" s="559">
        <v>16.02</v>
      </c>
      <c r="B323" s="564" t="s">
        <v>330</v>
      </c>
      <c r="C323" s="742">
        <v>227</v>
      </c>
      <c r="D323" s="743">
        <v>1.135</v>
      </c>
      <c r="E323" s="770">
        <f t="shared" si="218"/>
        <v>227</v>
      </c>
      <c r="F323" s="771">
        <f t="shared" si="219"/>
        <v>1.135</v>
      </c>
      <c r="G323" s="625">
        <f t="shared" si="193"/>
        <v>1</v>
      </c>
      <c r="H323" s="625">
        <f t="shared" si="193"/>
        <v>1</v>
      </c>
      <c r="I323" s="705">
        <f t="shared" si="149"/>
        <v>0</v>
      </c>
      <c r="J323" s="706">
        <f t="shared" si="150"/>
        <v>0</v>
      </c>
      <c r="K323" s="705"/>
      <c r="L323" s="706"/>
      <c r="M323" s="708"/>
      <c r="N323" s="708"/>
      <c r="O323" s="568">
        <f>State!O323</f>
        <v>5.0000000000000001E-3</v>
      </c>
      <c r="P323" s="623">
        <v>207</v>
      </c>
      <c r="Q323" s="624">
        <f t="shared" si="224"/>
        <v>1.0349999999999999</v>
      </c>
      <c r="R323" s="583">
        <f t="shared" si="222"/>
        <v>207</v>
      </c>
      <c r="S323" s="662">
        <f t="shared" si="166"/>
        <v>1.0349999999999999</v>
      </c>
      <c r="T323" s="569"/>
      <c r="U323" s="623"/>
      <c r="V323" s="624"/>
      <c r="W323" s="583"/>
      <c r="X323" s="569">
        <f>O323</f>
        <v>5.0000000000000001E-3</v>
      </c>
      <c r="Y323" s="623">
        <v>207</v>
      </c>
      <c r="Z323" s="624">
        <f t="shared" si="225"/>
        <v>1.0349999999999999</v>
      </c>
      <c r="AA323" s="583">
        <f t="shared" si="223"/>
        <v>207</v>
      </c>
      <c r="AB323" s="662">
        <f t="shared" si="221"/>
        <v>1.0349999999999999</v>
      </c>
      <c r="AC323" s="564"/>
      <c r="AD323" s="1" t="b">
        <f t="shared" si="151"/>
        <v>1</v>
      </c>
      <c r="AE323" s="1" t="b">
        <f t="shared" si="152"/>
        <v>1</v>
      </c>
    </row>
    <row r="324" spans="1:31" ht="15.75">
      <c r="A324" s="983"/>
      <c r="B324" s="1038" t="s">
        <v>36</v>
      </c>
      <c r="C324" s="1124">
        <f>SUM(C321:C323)</f>
        <v>813</v>
      </c>
      <c r="D324" s="1039">
        <f>SUM(D321:D323)</f>
        <v>4.0650000000000004</v>
      </c>
      <c r="E324" s="1124">
        <f>SUM(E321:E323)</f>
        <v>813</v>
      </c>
      <c r="F324" s="1039">
        <f>SUM(F321:F323)</f>
        <v>4.0650000000000004</v>
      </c>
      <c r="G324" s="1069">
        <f t="shared" si="193"/>
        <v>1</v>
      </c>
      <c r="H324" s="1069">
        <f t="shared" si="193"/>
        <v>1</v>
      </c>
      <c r="I324" s="996">
        <f t="shared" si="149"/>
        <v>0</v>
      </c>
      <c r="J324" s="997">
        <f t="shared" si="150"/>
        <v>0</v>
      </c>
      <c r="K324" s="984">
        <f t="shared" ref="K324:N324" si="226">SUM(K321:K323)</f>
        <v>0</v>
      </c>
      <c r="L324" s="1039">
        <f t="shared" si="226"/>
        <v>0</v>
      </c>
      <c r="M324" s="984">
        <f t="shared" si="226"/>
        <v>0</v>
      </c>
      <c r="N324" s="1038">
        <f t="shared" si="226"/>
        <v>0</v>
      </c>
      <c r="O324" s="989"/>
      <c r="P324" s="1124">
        <f t="shared" ref="P324:S324" si="227">SUM(P321:P323)</f>
        <v>764</v>
      </c>
      <c r="Q324" s="1039">
        <f t="shared" si="227"/>
        <v>3.8200000000000003</v>
      </c>
      <c r="R324" s="1124">
        <f t="shared" si="227"/>
        <v>764</v>
      </c>
      <c r="S324" s="1039">
        <f t="shared" si="227"/>
        <v>3.8200000000000003</v>
      </c>
      <c r="T324" s="992"/>
      <c r="U324" s="984"/>
      <c r="V324" s="1039"/>
      <c r="W324" s="984"/>
      <c r="X324" s="992"/>
      <c r="Y324" s="1124">
        <f t="shared" ref="Y324:AB324" si="228">SUM(Y321:Y323)</f>
        <v>764</v>
      </c>
      <c r="Z324" s="1039">
        <f t="shared" si="228"/>
        <v>3.8200000000000003</v>
      </c>
      <c r="AA324" s="1124">
        <f t="shared" si="228"/>
        <v>764</v>
      </c>
      <c r="AB324" s="1039">
        <f t="shared" si="228"/>
        <v>3.8200000000000003</v>
      </c>
      <c r="AC324" s="1038"/>
      <c r="AE324" s="1" t="b">
        <f t="shared" si="152"/>
        <v>1</v>
      </c>
    </row>
    <row r="325" spans="1:31" ht="15.75">
      <c r="A325" s="563">
        <v>17</v>
      </c>
      <c r="B325" s="560" t="s">
        <v>94</v>
      </c>
      <c r="C325" s="714"/>
      <c r="D325" s="715"/>
      <c r="E325" s="714"/>
      <c r="F325" s="715"/>
      <c r="G325" s="625"/>
      <c r="H325" s="625"/>
      <c r="I325" s="705">
        <f t="shared" si="149"/>
        <v>0</v>
      </c>
      <c r="J325" s="706">
        <f t="shared" si="150"/>
        <v>0</v>
      </c>
      <c r="K325" s="701"/>
      <c r="L325" s="702"/>
      <c r="M325" s="704"/>
      <c r="N325" s="704"/>
      <c r="O325" s="568">
        <f>State!O325</f>
        <v>0</v>
      </c>
      <c r="P325" s="596"/>
      <c r="Q325" s="561"/>
      <c r="R325" s="583">
        <f t="shared" si="222"/>
        <v>0</v>
      </c>
      <c r="S325" s="523"/>
      <c r="T325" s="569"/>
      <c r="U325" s="596"/>
      <c r="V325" s="561"/>
      <c r="W325" s="583"/>
      <c r="X325" s="569">
        <f>State!X325</f>
        <v>0</v>
      </c>
      <c r="Y325" s="596"/>
      <c r="Z325" s="561"/>
      <c r="AA325" s="583">
        <f t="shared" ref="AA325:AA327" si="229">Y325</f>
        <v>0</v>
      </c>
      <c r="AB325" s="523"/>
      <c r="AC325" s="560"/>
      <c r="AD325" s="1" t="b">
        <f t="shared" si="151"/>
        <v>1</v>
      </c>
      <c r="AE325" s="1" t="b">
        <f t="shared" si="152"/>
        <v>1</v>
      </c>
    </row>
    <row r="326" spans="1:31" ht="15.75">
      <c r="A326" s="559">
        <v>17.010000000000002</v>
      </c>
      <c r="B326" s="564" t="s">
        <v>93</v>
      </c>
      <c r="C326" s="742">
        <v>94</v>
      </c>
      <c r="D326" s="743">
        <v>4.7</v>
      </c>
      <c r="E326" s="770">
        <f t="shared" ref="E326:E327" si="230">C326</f>
        <v>94</v>
      </c>
      <c r="F326" s="771">
        <f t="shared" ref="F326:F327" si="231">D326</f>
        <v>4.7</v>
      </c>
      <c r="G326" s="625">
        <f t="shared" si="193"/>
        <v>1</v>
      </c>
      <c r="H326" s="625">
        <f t="shared" si="193"/>
        <v>1</v>
      </c>
      <c r="I326" s="705">
        <f t="shared" si="149"/>
        <v>0</v>
      </c>
      <c r="J326" s="706">
        <f t="shared" si="150"/>
        <v>0</v>
      </c>
      <c r="K326" s="705"/>
      <c r="L326" s="565"/>
      <c r="M326" s="708"/>
      <c r="N326" s="708"/>
      <c r="O326" s="568">
        <f>State!O326</f>
        <v>0.05</v>
      </c>
      <c r="P326" s="570">
        <v>93</v>
      </c>
      <c r="Q326" s="624">
        <f>P326*O326</f>
        <v>4.6500000000000004</v>
      </c>
      <c r="R326" s="583">
        <f t="shared" si="222"/>
        <v>93</v>
      </c>
      <c r="S326" s="523">
        <f t="shared" si="166"/>
        <v>4.6500000000000004</v>
      </c>
      <c r="T326" s="569"/>
      <c r="U326" s="570"/>
      <c r="V326" s="624"/>
      <c r="W326" s="583"/>
      <c r="X326" s="569">
        <f t="shared" ref="X326:X327" si="232">O326</f>
        <v>0.05</v>
      </c>
      <c r="Y326" s="570">
        <v>93</v>
      </c>
      <c r="Z326" s="624">
        <f>Y326*X326</f>
        <v>4.6500000000000004</v>
      </c>
      <c r="AA326" s="583">
        <f t="shared" si="229"/>
        <v>93</v>
      </c>
      <c r="AB326" s="523">
        <f t="shared" ref="AB326:AB327" si="233">Z326+U326</f>
        <v>4.6500000000000004</v>
      </c>
      <c r="AC326" s="564"/>
      <c r="AD326" s="1" t="b">
        <f t="shared" si="151"/>
        <v>1</v>
      </c>
      <c r="AE326" s="1" t="b">
        <f t="shared" si="152"/>
        <v>1</v>
      </c>
    </row>
    <row r="327" spans="1:31" ht="15.75">
      <c r="A327" s="559">
        <v>17.02</v>
      </c>
      <c r="B327" s="564" t="s">
        <v>89</v>
      </c>
      <c r="C327" s="742">
        <v>33</v>
      </c>
      <c r="D327" s="743">
        <v>2.31</v>
      </c>
      <c r="E327" s="770">
        <f t="shared" si="230"/>
        <v>33</v>
      </c>
      <c r="F327" s="771">
        <f t="shared" si="231"/>
        <v>2.31</v>
      </c>
      <c r="G327" s="625">
        <f t="shared" si="193"/>
        <v>1</v>
      </c>
      <c r="H327" s="625">
        <f t="shared" si="193"/>
        <v>1</v>
      </c>
      <c r="I327" s="705">
        <f t="shared" si="149"/>
        <v>0</v>
      </c>
      <c r="J327" s="706">
        <f t="shared" si="150"/>
        <v>0</v>
      </c>
      <c r="K327" s="705"/>
      <c r="L327" s="565"/>
      <c r="M327" s="708"/>
      <c r="N327" s="708"/>
      <c r="O327" s="568">
        <f>State!O327</f>
        <v>7.0000000000000007E-2</v>
      </c>
      <c r="P327" s="570">
        <v>33</v>
      </c>
      <c r="Q327" s="624">
        <f>P327*O327</f>
        <v>2.31</v>
      </c>
      <c r="R327" s="583">
        <f t="shared" si="222"/>
        <v>33</v>
      </c>
      <c r="S327" s="523">
        <f t="shared" si="166"/>
        <v>2.31</v>
      </c>
      <c r="T327" s="569"/>
      <c r="U327" s="570"/>
      <c r="V327" s="624"/>
      <c r="W327" s="583"/>
      <c r="X327" s="569">
        <f t="shared" si="232"/>
        <v>7.0000000000000007E-2</v>
      </c>
      <c r="Y327" s="570">
        <v>33</v>
      </c>
      <c r="Z327" s="624">
        <f>Y327*X327</f>
        <v>2.31</v>
      </c>
      <c r="AA327" s="583">
        <f t="shared" si="229"/>
        <v>33</v>
      </c>
      <c r="AB327" s="523">
        <f t="shared" si="233"/>
        <v>2.31</v>
      </c>
      <c r="AC327" s="564"/>
      <c r="AD327" s="1" t="b">
        <f t="shared" si="151"/>
        <v>1</v>
      </c>
      <c r="AE327" s="1" t="b">
        <f t="shared" si="152"/>
        <v>1</v>
      </c>
    </row>
    <row r="328" spans="1:31" s="226" customFormat="1" ht="15.75">
      <c r="A328" s="1022"/>
      <c r="B328" s="1038" t="s">
        <v>36</v>
      </c>
      <c r="C328" s="1023">
        <f>SUM(C326:C327)</f>
        <v>127</v>
      </c>
      <c r="D328" s="1023">
        <f>SUM(D326:D327)</f>
        <v>7.01</v>
      </c>
      <c r="E328" s="1023">
        <f>SUM(E326:E327)</f>
        <v>127</v>
      </c>
      <c r="F328" s="1023">
        <f>SUM(F326:F327)</f>
        <v>7.01</v>
      </c>
      <c r="G328" s="1069">
        <f t="shared" si="193"/>
        <v>1</v>
      </c>
      <c r="H328" s="1069">
        <f t="shared" si="193"/>
        <v>1</v>
      </c>
      <c r="I328" s="1132">
        <f t="shared" ref="I328:N328" si="234">SUM(I326:I327)</f>
        <v>0</v>
      </c>
      <c r="J328" s="1024">
        <f t="shared" si="234"/>
        <v>0</v>
      </c>
      <c r="K328" s="1023">
        <f t="shared" si="234"/>
        <v>0</v>
      </c>
      <c r="L328" s="1024"/>
      <c r="M328" s="1132">
        <f t="shared" si="234"/>
        <v>0</v>
      </c>
      <c r="N328" s="1132">
        <f t="shared" si="234"/>
        <v>0</v>
      </c>
      <c r="O328" s="1028">
        <f>State!O328</f>
        <v>0</v>
      </c>
      <c r="P328" s="1023">
        <f>SUM(P326:P327)</f>
        <v>126</v>
      </c>
      <c r="Q328" s="1023">
        <f>SUM(Q326:Q327)</f>
        <v>6.9600000000000009</v>
      </c>
      <c r="R328" s="1023">
        <f>SUM(R326:R327)</f>
        <v>126</v>
      </c>
      <c r="S328" s="1023">
        <f>SUM(S326:S327)</f>
        <v>6.9600000000000009</v>
      </c>
      <c r="T328" s="1031"/>
      <c r="U328" s="993"/>
      <c r="V328" s="1024"/>
      <c r="W328" s="1002"/>
      <c r="X328" s="1031">
        <f>State!X328</f>
        <v>0</v>
      </c>
      <c r="Y328" s="1023">
        <f t="shared" ref="Y328:AB328" si="235">SUM(Y326:Y327)</f>
        <v>126</v>
      </c>
      <c r="Z328" s="1023">
        <f t="shared" si="235"/>
        <v>6.9600000000000009</v>
      </c>
      <c r="AA328" s="1023">
        <f t="shared" si="235"/>
        <v>126</v>
      </c>
      <c r="AB328" s="1023">
        <f t="shared" si="235"/>
        <v>6.9600000000000009</v>
      </c>
      <c r="AC328" s="1038"/>
      <c r="AD328" s="1"/>
      <c r="AE328" s="1" t="b">
        <f t="shared" ref="AE328:AE391" si="236">+U328+Z328=AB328</f>
        <v>1</v>
      </c>
    </row>
    <row r="329" spans="1:31" ht="15.75">
      <c r="A329" s="563">
        <v>18</v>
      </c>
      <c r="B329" s="560" t="s">
        <v>95</v>
      </c>
      <c r="C329" s="701"/>
      <c r="D329" s="702"/>
      <c r="E329" s="701"/>
      <c r="F329" s="702"/>
      <c r="G329" s="625"/>
      <c r="H329" s="625"/>
      <c r="I329" s="705">
        <f t="shared" ref="I329:I391" si="237">C329-E329</f>
        <v>0</v>
      </c>
      <c r="J329" s="706">
        <f t="shared" ref="J329:J391" si="238">D329-F329</f>
        <v>0</v>
      </c>
      <c r="K329" s="701"/>
      <c r="L329" s="702"/>
      <c r="M329" s="704"/>
      <c r="N329" s="704"/>
      <c r="O329" s="568"/>
      <c r="P329" s="596"/>
      <c r="Q329" s="561"/>
      <c r="R329" s="583"/>
      <c r="S329" s="523"/>
      <c r="T329" s="569"/>
      <c r="U329" s="596"/>
      <c r="V329" s="561"/>
      <c r="W329" s="583"/>
      <c r="X329" s="569"/>
      <c r="Y329" s="596"/>
      <c r="Z329" s="561"/>
      <c r="AA329" s="583"/>
      <c r="AB329" s="523"/>
      <c r="AC329" s="560"/>
      <c r="AD329" s="1" t="b">
        <f t="shared" ref="AD329:AD391" si="239">+X329*Y329=Z329</f>
        <v>1</v>
      </c>
      <c r="AE329" s="1" t="b">
        <f t="shared" si="236"/>
        <v>1</v>
      </c>
    </row>
    <row r="330" spans="1:31" ht="15.75">
      <c r="A330" s="559">
        <v>18.010000000000002</v>
      </c>
      <c r="B330" s="564" t="s">
        <v>96</v>
      </c>
      <c r="C330" s="705"/>
      <c r="D330" s="706"/>
      <c r="E330" s="705"/>
      <c r="F330" s="706"/>
      <c r="G330" s="625"/>
      <c r="H330" s="625"/>
      <c r="I330" s="705">
        <f t="shared" si="237"/>
        <v>0</v>
      </c>
      <c r="J330" s="706">
        <f t="shared" si="238"/>
        <v>0</v>
      </c>
      <c r="K330" s="705"/>
      <c r="L330" s="706"/>
      <c r="M330" s="708"/>
      <c r="N330" s="708"/>
      <c r="O330" s="568">
        <f>State!O330</f>
        <v>1.1E-4</v>
      </c>
      <c r="P330" s="570">
        <v>6084</v>
      </c>
      <c r="Q330" s="624">
        <f>O330*P330</f>
        <v>0.66924000000000006</v>
      </c>
      <c r="R330" s="583">
        <f t="shared" ref="R330:R331" si="240">P330</f>
        <v>6084</v>
      </c>
      <c r="S330" s="523">
        <f t="shared" si="166"/>
        <v>0.66924000000000006</v>
      </c>
      <c r="T330" s="628"/>
      <c r="U330" s="570"/>
      <c r="V330" s="624"/>
      <c r="W330" s="583"/>
      <c r="X330" s="628">
        <f>State!X330</f>
        <v>1.1E-4</v>
      </c>
      <c r="Y330" s="570">
        <v>0</v>
      </c>
      <c r="Z330" s="624">
        <v>0</v>
      </c>
      <c r="AA330" s="583">
        <f t="shared" ref="AA330:AA331" si="241">Y330</f>
        <v>0</v>
      </c>
      <c r="AB330" s="523">
        <f t="shared" ref="AB330:AB351" si="242">Z330+U330</f>
        <v>0</v>
      </c>
      <c r="AC330" s="564"/>
      <c r="AD330" s="1" t="b">
        <f t="shared" si="239"/>
        <v>1</v>
      </c>
      <c r="AE330" s="1" t="b">
        <f t="shared" si="236"/>
        <v>1</v>
      </c>
    </row>
    <row r="331" spans="1:31" ht="15.75">
      <c r="A331" s="559">
        <f>+A330+0.01</f>
        <v>18.020000000000003</v>
      </c>
      <c r="B331" s="564" t="s">
        <v>97</v>
      </c>
      <c r="C331" s="705"/>
      <c r="D331" s="706"/>
      <c r="E331" s="705"/>
      <c r="F331" s="706"/>
      <c r="G331" s="625"/>
      <c r="H331" s="625"/>
      <c r="I331" s="705">
        <f t="shared" si="237"/>
        <v>0</v>
      </c>
      <c r="J331" s="706">
        <f t="shared" si="238"/>
        <v>0</v>
      </c>
      <c r="K331" s="705"/>
      <c r="L331" s="706"/>
      <c r="M331" s="708"/>
      <c r="N331" s="708"/>
      <c r="O331" s="568">
        <f>State!O331</f>
        <v>0</v>
      </c>
      <c r="P331" s="570"/>
      <c r="Q331" s="624"/>
      <c r="R331" s="583">
        <f t="shared" si="240"/>
        <v>0</v>
      </c>
      <c r="S331" s="523">
        <f t="shared" si="166"/>
        <v>0</v>
      </c>
      <c r="T331" s="569"/>
      <c r="U331" s="570"/>
      <c r="V331" s="624"/>
      <c r="W331" s="583"/>
      <c r="X331" s="569">
        <f>State!X331</f>
        <v>0</v>
      </c>
      <c r="Y331" s="570"/>
      <c r="Z331" s="624"/>
      <c r="AA331" s="583">
        <f t="shared" si="241"/>
        <v>0</v>
      </c>
      <c r="AB331" s="523">
        <f t="shared" si="242"/>
        <v>0</v>
      </c>
      <c r="AC331" s="564"/>
      <c r="AD331" s="1" t="b">
        <f t="shared" si="239"/>
        <v>1</v>
      </c>
      <c r="AE331" s="1" t="b">
        <f t="shared" si="236"/>
        <v>1</v>
      </c>
    </row>
    <row r="332" spans="1:31" s="226" customFormat="1" ht="15.75">
      <c r="A332" s="1022"/>
      <c r="B332" s="1038" t="s">
        <v>36</v>
      </c>
      <c r="C332" s="1023"/>
      <c r="D332" s="1024"/>
      <c r="E332" s="1023"/>
      <c r="F332" s="1024"/>
      <c r="G332" s="1069"/>
      <c r="H332" s="1069"/>
      <c r="I332" s="1038"/>
      <c r="J332" s="1024"/>
      <c r="K332" s="1023"/>
      <c r="L332" s="1024"/>
      <c r="M332" s="1027"/>
      <c r="N332" s="1027"/>
      <c r="O332" s="1028">
        <f>State!O332</f>
        <v>0</v>
      </c>
      <c r="P332" s="984">
        <f>SUM(P330:P331)</f>
        <v>6084</v>
      </c>
      <c r="Q332" s="985">
        <f>SUM(Q330:Q331)</f>
        <v>0.66924000000000006</v>
      </c>
      <c r="R332" s="984">
        <f>SUM(R330:R331)</f>
        <v>6084</v>
      </c>
      <c r="S332" s="985">
        <f>SUM(S330:S331)</f>
        <v>0.66924000000000006</v>
      </c>
      <c r="T332" s="1031"/>
      <c r="U332" s="984"/>
      <c r="V332" s="1039"/>
      <c r="W332" s="1002"/>
      <c r="X332" s="1031">
        <f>State!X332</f>
        <v>0</v>
      </c>
      <c r="Y332" s="984">
        <f t="shared" ref="Y332:AB332" si="243">SUM(Y330:Y331)</f>
        <v>0</v>
      </c>
      <c r="Z332" s="985">
        <f t="shared" si="243"/>
        <v>0</v>
      </c>
      <c r="AA332" s="984">
        <f t="shared" si="243"/>
        <v>0</v>
      </c>
      <c r="AB332" s="985">
        <f t="shared" si="243"/>
        <v>0</v>
      </c>
      <c r="AC332" s="1038"/>
      <c r="AD332" s="1" t="b">
        <f t="shared" si="239"/>
        <v>1</v>
      </c>
      <c r="AE332" s="1" t="b">
        <f t="shared" si="236"/>
        <v>1</v>
      </c>
    </row>
    <row r="333" spans="1:31" ht="15.75">
      <c r="A333" s="563">
        <v>19</v>
      </c>
      <c r="B333" s="560" t="s">
        <v>98</v>
      </c>
      <c r="C333" s="714"/>
      <c r="D333" s="715"/>
      <c r="E333" s="714"/>
      <c r="F333" s="715"/>
      <c r="G333" s="625"/>
      <c r="H333" s="625"/>
      <c r="I333" s="705">
        <f t="shared" si="237"/>
        <v>0</v>
      </c>
      <c r="J333" s="706">
        <f t="shared" si="238"/>
        <v>0</v>
      </c>
      <c r="K333" s="701"/>
      <c r="L333" s="702"/>
      <c r="M333" s="704"/>
      <c r="N333" s="704"/>
      <c r="O333" s="568">
        <f>State!O333</f>
        <v>0</v>
      </c>
      <c r="P333" s="596"/>
      <c r="Q333" s="561"/>
      <c r="R333" s="583">
        <f t="shared" si="166"/>
        <v>0</v>
      </c>
      <c r="S333" s="523">
        <f t="shared" si="166"/>
        <v>0</v>
      </c>
      <c r="T333" s="569"/>
      <c r="U333" s="596"/>
      <c r="V333" s="561"/>
      <c r="W333" s="583"/>
      <c r="X333" s="569">
        <f>State!X333</f>
        <v>0</v>
      </c>
      <c r="Y333" s="596"/>
      <c r="Z333" s="561"/>
      <c r="AA333" s="583">
        <f t="shared" ref="AA333" si="244">Y333+T333</f>
        <v>0</v>
      </c>
      <c r="AB333" s="523">
        <f t="shared" si="242"/>
        <v>0</v>
      </c>
      <c r="AC333" s="560"/>
      <c r="AD333" s="1" t="b">
        <f t="shared" si="239"/>
        <v>1</v>
      </c>
      <c r="AE333" s="1" t="b">
        <f t="shared" si="236"/>
        <v>1</v>
      </c>
    </row>
    <row r="334" spans="1:31" ht="15.75">
      <c r="A334" s="559">
        <v>19.010000000000002</v>
      </c>
      <c r="B334" s="564" t="s">
        <v>99</v>
      </c>
      <c r="C334" s="742">
        <v>127</v>
      </c>
      <c r="D334" s="743">
        <v>9.5250000000000004</v>
      </c>
      <c r="E334" s="770">
        <f>C334</f>
        <v>127</v>
      </c>
      <c r="F334" s="771">
        <f>D334</f>
        <v>9.5250000000000004</v>
      </c>
      <c r="G334" s="625">
        <f t="shared" si="193"/>
        <v>1</v>
      </c>
      <c r="H334" s="625">
        <f t="shared" si="193"/>
        <v>1</v>
      </c>
      <c r="I334" s="705">
        <f t="shared" si="237"/>
        <v>0</v>
      </c>
      <c r="J334" s="706">
        <f t="shared" si="238"/>
        <v>0</v>
      </c>
      <c r="K334" s="705"/>
      <c r="L334" s="706"/>
      <c r="M334" s="708"/>
      <c r="N334" s="708"/>
      <c r="O334" s="568">
        <f>State!O334</f>
        <v>7.4999999999999997E-2</v>
      </c>
      <c r="P334" s="613">
        <v>126</v>
      </c>
      <c r="Q334" s="614">
        <f>O334*P334</f>
        <v>9.4499999999999993</v>
      </c>
      <c r="R334" s="583">
        <f t="shared" ref="R334" si="245">P334</f>
        <v>126</v>
      </c>
      <c r="S334" s="523">
        <f t="shared" si="166"/>
        <v>9.4499999999999993</v>
      </c>
      <c r="T334" s="569"/>
      <c r="U334" s="613"/>
      <c r="V334" s="614"/>
      <c r="W334" s="583"/>
      <c r="X334" s="569">
        <f>O334</f>
        <v>7.4999999999999997E-2</v>
      </c>
      <c r="Y334" s="613">
        <v>126</v>
      </c>
      <c r="Z334" s="614">
        <f>X334*Y334</f>
        <v>9.4499999999999993</v>
      </c>
      <c r="AA334" s="583">
        <f t="shared" ref="AA334" si="246">Y334</f>
        <v>126</v>
      </c>
      <c r="AB334" s="523">
        <f t="shared" si="242"/>
        <v>9.4499999999999993</v>
      </c>
      <c r="AC334" s="564"/>
      <c r="AD334" s="1" t="b">
        <f t="shared" si="239"/>
        <v>1</v>
      </c>
      <c r="AE334" s="1" t="b">
        <f t="shared" si="236"/>
        <v>1</v>
      </c>
    </row>
    <row r="335" spans="1:31" ht="15.75">
      <c r="A335" s="983"/>
      <c r="B335" s="1038" t="s">
        <v>36</v>
      </c>
      <c r="C335" s="1023">
        <f>C334</f>
        <v>127</v>
      </c>
      <c r="D335" s="1024">
        <f>D334</f>
        <v>9.5250000000000004</v>
      </c>
      <c r="E335" s="1023">
        <f>E334</f>
        <v>127</v>
      </c>
      <c r="F335" s="1024">
        <f>F334</f>
        <v>9.5250000000000004</v>
      </c>
      <c r="G335" s="1069">
        <f t="shared" si="193"/>
        <v>1</v>
      </c>
      <c r="H335" s="1069">
        <f t="shared" si="193"/>
        <v>1</v>
      </c>
      <c r="I335" s="1038"/>
      <c r="J335" s="1024"/>
      <c r="K335" s="1023"/>
      <c r="L335" s="1024"/>
      <c r="M335" s="1027"/>
      <c r="N335" s="1027"/>
      <c r="O335" s="989">
        <f>State!O335</f>
        <v>0</v>
      </c>
      <c r="P335" s="1023">
        <f>P334</f>
        <v>126</v>
      </c>
      <c r="Q335" s="1024">
        <f>Q334</f>
        <v>9.4499999999999993</v>
      </c>
      <c r="R335" s="1023">
        <f>R334</f>
        <v>126</v>
      </c>
      <c r="S335" s="1024">
        <f>S334</f>
        <v>9.4499999999999993</v>
      </c>
      <c r="T335" s="992"/>
      <c r="U335" s="1038"/>
      <c r="V335" s="1039"/>
      <c r="W335" s="1002"/>
      <c r="X335" s="992">
        <f>State!X335</f>
        <v>0</v>
      </c>
      <c r="Y335" s="1023">
        <f>Y334</f>
        <v>126</v>
      </c>
      <c r="Z335" s="1024">
        <f>Z334</f>
        <v>9.4499999999999993</v>
      </c>
      <c r="AA335" s="1023">
        <f>AA334</f>
        <v>126</v>
      </c>
      <c r="AB335" s="1024">
        <f>AB334</f>
        <v>9.4499999999999993</v>
      </c>
      <c r="AC335" s="1038"/>
      <c r="AE335" s="1" t="b">
        <f t="shared" si="236"/>
        <v>1</v>
      </c>
    </row>
    <row r="336" spans="1:31" ht="15.75">
      <c r="A336" s="559" t="s">
        <v>100</v>
      </c>
      <c r="B336" s="560" t="s">
        <v>101</v>
      </c>
      <c r="C336" s="701"/>
      <c r="D336" s="702">
        <v>0</v>
      </c>
      <c r="E336" s="701"/>
      <c r="F336" s="702">
        <v>0</v>
      </c>
      <c r="G336" s="625"/>
      <c r="H336" s="625"/>
      <c r="I336" s="705">
        <f t="shared" si="237"/>
        <v>0</v>
      </c>
      <c r="J336" s="706">
        <f t="shared" si="238"/>
        <v>0</v>
      </c>
      <c r="K336" s="701"/>
      <c r="L336" s="702"/>
      <c r="M336" s="704"/>
      <c r="N336" s="704"/>
      <c r="O336" s="568">
        <f>State!O336</f>
        <v>0</v>
      </c>
      <c r="P336" s="596"/>
      <c r="Q336" s="561"/>
      <c r="R336" s="583">
        <f t="shared" si="166"/>
        <v>0</v>
      </c>
      <c r="S336" s="523">
        <f t="shared" si="166"/>
        <v>0</v>
      </c>
      <c r="T336" s="569"/>
      <c r="U336" s="596"/>
      <c r="V336" s="561"/>
      <c r="W336" s="583"/>
      <c r="X336" s="569">
        <f>State!X336</f>
        <v>0</v>
      </c>
      <c r="Y336" s="596"/>
      <c r="Z336" s="561"/>
      <c r="AA336" s="583">
        <f t="shared" ref="AA336:AA337" si="247">Y336+T336</f>
        <v>0</v>
      </c>
      <c r="AB336" s="523">
        <f t="shared" si="242"/>
        <v>0</v>
      </c>
      <c r="AC336" s="560"/>
      <c r="AD336" s="1" t="b">
        <f t="shared" si="239"/>
        <v>1</v>
      </c>
      <c r="AE336" s="1" t="b">
        <f t="shared" si="236"/>
        <v>1</v>
      </c>
    </row>
    <row r="337" spans="1:31" ht="15.75">
      <c r="A337" s="563">
        <v>20</v>
      </c>
      <c r="B337" s="560" t="s">
        <v>102</v>
      </c>
      <c r="C337" s="714"/>
      <c r="D337" s="715">
        <v>0</v>
      </c>
      <c r="E337" s="714"/>
      <c r="F337" s="715">
        <v>0</v>
      </c>
      <c r="G337" s="625"/>
      <c r="H337" s="625"/>
      <c r="I337" s="705">
        <f t="shared" si="237"/>
        <v>0</v>
      </c>
      <c r="J337" s="706">
        <f t="shared" si="238"/>
        <v>0</v>
      </c>
      <c r="K337" s="701"/>
      <c r="L337" s="702"/>
      <c r="M337" s="704"/>
      <c r="N337" s="704"/>
      <c r="O337" s="568">
        <f>State!O337</f>
        <v>0</v>
      </c>
      <c r="P337" s="596"/>
      <c r="Q337" s="561"/>
      <c r="R337" s="583">
        <f t="shared" si="166"/>
        <v>0</v>
      </c>
      <c r="S337" s="523">
        <f t="shared" si="166"/>
        <v>0</v>
      </c>
      <c r="T337" s="569"/>
      <c r="U337" s="596"/>
      <c r="V337" s="561"/>
      <c r="W337" s="583"/>
      <c r="X337" s="569">
        <f>State!X337</f>
        <v>0</v>
      </c>
      <c r="Y337" s="596"/>
      <c r="Z337" s="561"/>
      <c r="AA337" s="583">
        <f t="shared" si="247"/>
        <v>0</v>
      </c>
      <c r="AB337" s="523">
        <f t="shared" si="242"/>
        <v>0</v>
      </c>
      <c r="AC337" s="560"/>
      <c r="AD337" s="1" t="b">
        <f t="shared" si="239"/>
        <v>1</v>
      </c>
      <c r="AE337" s="1" t="b">
        <f t="shared" si="236"/>
        <v>1</v>
      </c>
    </row>
    <row r="338" spans="1:31" ht="15.75">
      <c r="A338" s="683">
        <v>20.010000000000002</v>
      </c>
      <c r="B338" s="564" t="s">
        <v>103</v>
      </c>
      <c r="C338" s="742">
        <v>99</v>
      </c>
      <c r="D338" s="743">
        <v>2.9699999999999998</v>
      </c>
      <c r="E338" s="770">
        <f>C338</f>
        <v>99</v>
      </c>
      <c r="F338" s="771">
        <f>D338</f>
        <v>2.9699999999999998</v>
      </c>
      <c r="G338" s="625">
        <f t="shared" si="193"/>
        <v>1</v>
      </c>
      <c r="H338" s="625">
        <f t="shared" si="193"/>
        <v>1</v>
      </c>
      <c r="I338" s="705">
        <f t="shared" si="237"/>
        <v>0</v>
      </c>
      <c r="J338" s="706">
        <f t="shared" si="238"/>
        <v>0</v>
      </c>
      <c r="K338" s="705"/>
      <c r="L338" s="706"/>
      <c r="M338" s="708"/>
      <c r="N338" s="708"/>
      <c r="O338" s="568">
        <f>State!O338</f>
        <v>0.03</v>
      </c>
      <c r="P338" s="623">
        <v>88</v>
      </c>
      <c r="Q338" s="624">
        <f>O338*P338</f>
        <v>2.6399999999999997</v>
      </c>
      <c r="R338" s="583">
        <f t="shared" ref="R338" si="248">P338</f>
        <v>88</v>
      </c>
      <c r="S338" s="523">
        <f t="shared" ref="R338:S398" si="249">Q338+L338</f>
        <v>2.6399999999999997</v>
      </c>
      <c r="T338" s="569"/>
      <c r="U338" s="623"/>
      <c r="V338" s="624"/>
      <c r="W338" s="583"/>
      <c r="X338" s="569">
        <f>O338</f>
        <v>0.03</v>
      </c>
      <c r="Y338" s="623">
        <v>88</v>
      </c>
      <c r="Z338" s="624">
        <f>X338*Y338</f>
        <v>2.6399999999999997</v>
      </c>
      <c r="AA338" s="583">
        <f t="shared" ref="AA338" si="250">Y338</f>
        <v>88</v>
      </c>
      <c r="AB338" s="523">
        <f t="shared" si="242"/>
        <v>2.6399999999999997</v>
      </c>
      <c r="AC338" s="564"/>
      <c r="AD338" s="1" t="b">
        <f t="shared" si="239"/>
        <v>1</v>
      </c>
      <c r="AE338" s="1" t="b">
        <f t="shared" si="236"/>
        <v>1</v>
      </c>
    </row>
    <row r="339" spans="1:31" s="226" customFormat="1" ht="15.75">
      <c r="A339" s="1022"/>
      <c r="B339" s="1038" t="s">
        <v>36</v>
      </c>
      <c r="C339" s="1023">
        <f>C338</f>
        <v>99</v>
      </c>
      <c r="D339" s="1024">
        <f>D338</f>
        <v>2.9699999999999998</v>
      </c>
      <c r="E339" s="1023">
        <f>E338</f>
        <v>99</v>
      </c>
      <c r="F339" s="1024">
        <f>F338</f>
        <v>2.9699999999999998</v>
      </c>
      <c r="G339" s="1069">
        <f t="shared" si="193"/>
        <v>1</v>
      </c>
      <c r="H339" s="1069">
        <f t="shared" si="193"/>
        <v>1</v>
      </c>
      <c r="I339" s="1023">
        <f>SUM(I338)</f>
        <v>0</v>
      </c>
      <c r="J339" s="1024">
        <f>SUM(J338)</f>
        <v>0</v>
      </c>
      <c r="K339" s="1023"/>
      <c r="L339" s="1024"/>
      <c r="M339" s="1027"/>
      <c r="N339" s="1027"/>
      <c r="O339" s="1028">
        <f>State!O339</f>
        <v>0</v>
      </c>
      <c r="P339" s="1023">
        <f>P338</f>
        <v>88</v>
      </c>
      <c r="Q339" s="1024">
        <f>Q338</f>
        <v>2.6399999999999997</v>
      </c>
      <c r="R339" s="1023">
        <f>R338</f>
        <v>88</v>
      </c>
      <c r="S339" s="1024">
        <f>S338</f>
        <v>2.6399999999999997</v>
      </c>
      <c r="T339" s="1031"/>
      <c r="U339" s="1038"/>
      <c r="V339" s="1039"/>
      <c r="W339" s="1002"/>
      <c r="X339" s="1031">
        <f>State!X339</f>
        <v>0</v>
      </c>
      <c r="Y339" s="1023">
        <f>Y338</f>
        <v>88</v>
      </c>
      <c r="Z339" s="1024">
        <f>Z338</f>
        <v>2.6399999999999997</v>
      </c>
      <c r="AA339" s="1023">
        <f>AA338</f>
        <v>88</v>
      </c>
      <c r="AB339" s="1024">
        <f>AB338</f>
        <v>2.6399999999999997</v>
      </c>
      <c r="AC339" s="1038"/>
      <c r="AD339" s="1"/>
      <c r="AE339" s="1" t="b">
        <f t="shared" si="236"/>
        <v>1</v>
      </c>
    </row>
    <row r="340" spans="1:31" ht="15.75">
      <c r="A340" s="563">
        <v>21</v>
      </c>
      <c r="B340" s="560" t="s">
        <v>104</v>
      </c>
      <c r="C340" s="701"/>
      <c r="D340" s="702">
        <v>0</v>
      </c>
      <c r="E340" s="701"/>
      <c r="F340" s="702">
        <v>0</v>
      </c>
      <c r="G340" s="625"/>
      <c r="H340" s="625"/>
      <c r="I340" s="705">
        <f t="shared" si="237"/>
        <v>0</v>
      </c>
      <c r="J340" s="706">
        <f t="shared" si="238"/>
        <v>0</v>
      </c>
      <c r="K340" s="701"/>
      <c r="L340" s="702"/>
      <c r="M340" s="704"/>
      <c r="N340" s="704"/>
      <c r="O340" s="568"/>
      <c r="P340" s="596"/>
      <c r="Q340" s="561"/>
      <c r="R340" s="583">
        <f t="shared" si="249"/>
        <v>0</v>
      </c>
      <c r="S340" s="523">
        <f t="shared" si="249"/>
        <v>0</v>
      </c>
      <c r="T340" s="569"/>
      <c r="U340" s="596"/>
      <c r="V340" s="561"/>
      <c r="W340" s="583"/>
      <c r="X340" s="569"/>
      <c r="Y340" s="596"/>
      <c r="Z340" s="561"/>
      <c r="AA340" s="583">
        <f t="shared" ref="AA340" si="251">Y340+T340</f>
        <v>0</v>
      </c>
      <c r="AB340" s="523">
        <f t="shared" si="242"/>
        <v>0</v>
      </c>
      <c r="AC340" s="560"/>
      <c r="AD340" s="1" t="b">
        <f t="shared" si="239"/>
        <v>1</v>
      </c>
      <c r="AE340" s="1" t="b">
        <f t="shared" si="236"/>
        <v>1</v>
      </c>
    </row>
    <row r="341" spans="1:31" ht="15.75">
      <c r="A341" s="559">
        <v>21.01</v>
      </c>
      <c r="B341" s="564" t="s">
        <v>105</v>
      </c>
      <c r="C341" s="742">
        <v>1</v>
      </c>
      <c r="D341" s="743">
        <v>12.5</v>
      </c>
      <c r="E341" s="770">
        <f t="shared" ref="E341:E344" si="252">C341</f>
        <v>1</v>
      </c>
      <c r="F341" s="771">
        <f t="shared" ref="F341:F344" si="253">D341</f>
        <v>12.5</v>
      </c>
      <c r="G341" s="625"/>
      <c r="H341" s="625"/>
      <c r="I341" s="705">
        <f t="shared" si="237"/>
        <v>0</v>
      </c>
      <c r="J341" s="706">
        <f t="shared" si="238"/>
        <v>0</v>
      </c>
      <c r="K341" s="705"/>
      <c r="L341" s="706"/>
      <c r="M341" s="708"/>
      <c r="N341" s="708"/>
      <c r="O341" s="568">
        <f>State!O341</f>
        <v>7.8E-2</v>
      </c>
      <c r="P341" s="570">
        <v>1</v>
      </c>
      <c r="Q341" s="624">
        <v>12.5</v>
      </c>
      <c r="R341" s="583">
        <f t="shared" ref="R341:R344" si="254">P341</f>
        <v>1</v>
      </c>
      <c r="S341" s="523">
        <f t="shared" si="249"/>
        <v>12.5</v>
      </c>
      <c r="T341" s="569"/>
      <c r="U341" s="570"/>
      <c r="V341" s="624"/>
      <c r="W341" s="583"/>
      <c r="X341" s="569">
        <v>12.5</v>
      </c>
      <c r="Y341" s="570">
        <v>1</v>
      </c>
      <c r="Z341" s="624">
        <v>12.5</v>
      </c>
      <c r="AA341" s="583">
        <f t="shared" ref="AA341:AA344" si="255">Y341</f>
        <v>1</v>
      </c>
      <c r="AB341" s="523">
        <f t="shared" si="242"/>
        <v>12.5</v>
      </c>
      <c r="AC341" s="551"/>
      <c r="AD341" s="1185" t="b">
        <f t="shared" si="239"/>
        <v>1</v>
      </c>
      <c r="AE341" s="1" t="b">
        <f t="shared" si="236"/>
        <v>1</v>
      </c>
    </row>
    <row r="342" spans="1:31" ht="15.75">
      <c r="A342" s="559">
        <v>21.02</v>
      </c>
      <c r="B342" s="564" t="s">
        <v>106</v>
      </c>
      <c r="C342" s="742">
        <v>1</v>
      </c>
      <c r="D342" s="743">
        <v>12.5</v>
      </c>
      <c r="E342" s="770">
        <f t="shared" si="252"/>
        <v>1</v>
      </c>
      <c r="F342" s="771">
        <f t="shared" si="253"/>
        <v>12.5</v>
      </c>
      <c r="G342" s="625"/>
      <c r="H342" s="625"/>
      <c r="I342" s="705">
        <f t="shared" si="237"/>
        <v>0</v>
      </c>
      <c r="J342" s="706">
        <f t="shared" si="238"/>
        <v>0</v>
      </c>
      <c r="K342" s="705"/>
      <c r="L342" s="706"/>
      <c r="M342" s="708"/>
      <c r="N342" s="708"/>
      <c r="O342" s="568">
        <f>State!O342</f>
        <v>15</v>
      </c>
      <c r="P342" s="570">
        <v>1</v>
      </c>
      <c r="Q342" s="624">
        <v>12.5</v>
      </c>
      <c r="R342" s="583">
        <f t="shared" si="254"/>
        <v>1</v>
      </c>
      <c r="S342" s="523">
        <f t="shared" si="249"/>
        <v>12.5</v>
      </c>
      <c r="T342" s="569"/>
      <c r="U342" s="570"/>
      <c r="V342" s="624"/>
      <c r="W342" s="583"/>
      <c r="X342" s="569">
        <v>12.5</v>
      </c>
      <c r="Y342" s="570">
        <v>1</v>
      </c>
      <c r="Z342" s="624">
        <v>12.5</v>
      </c>
      <c r="AA342" s="583">
        <f t="shared" si="255"/>
        <v>1</v>
      </c>
      <c r="AB342" s="523">
        <f t="shared" si="242"/>
        <v>12.5</v>
      </c>
      <c r="AC342" s="564"/>
      <c r="AD342" s="1185" t="b">
        <f t="shared" si="239"/>
        <v>1</v>
      </c>
      <c r="AE342" s="1" t="b">
        <f t="shared" si="236"/>
        <v>1</v>
      </c>
    </row>
    <row r="343" spans="1:31" ht="15.75">
      <c r="A343" s="559">
        <f t="shared" ref="A343:A344" si="256">+A342+0.01</f>
        <v>21.03</v>
      </c>
      <c r="B343" s="564" t="s">
        <v>589</v>
      </c>
      <c r="C343" s="742">
        <v>1</v>
      </c>
      <c r="D343" s="743">
        <v>12.5</v>
      </c>
      <c r="E343" s="770">
        <f t="shared" si="252"/>
        <v>1</v>
      </c>
      <c r="F343" s="771">
        <f t="shared" si="253"/>
        <v>12.5</v>
      </c>
      <c r="G343" s="625"/>
      <c r="H343" s="625"/>
      <c r="I343" s="705">
        <f t="shared" si="237"/>
        <v>0</v>
      </c>
      <c r="J343" s="706">
        <f t="shared" si="238"/>
        <v>0</v>
      </c>
      <c r="K343" s="705"/>
      <c r="L343" s="706"/>
      <c r="M343" s="708"/>
      <c r="N343" s="708"/>
      <c r="O343" s="568">
        <f>State!O343</f>
        <v>15</v>
      </c>
      <c r="P343" s="570">
        <v>1</v>
      </c>
      <c r="Q343" s="624">
        <v>12.5</v>
      </c>
      <c r="R343" s="583">
        <f t="shared" si="254"/>
        <v>1</v>
      </c>
      <c r="S343" s="523">
        <f t="shared" si="249"/>
        <v>12.5</v>
      </c>
      <c r="T343" s="569"/>
      <c r="U343" s="570"/>
      <c r="V343" s="624"/>
      <c r="W343" s="583"/>
      <c r="X343" s="569">
        <v>12.5</v>
      </c>
      <c r="Y343" s="570">
        <v>1</v>
      </c>
      <c r="Z343" s="624">
        <v>12.5</v>
      </c>
      <c r="AA343" s="583">
        <f t="shared" si="255"/>
        <v>1</v>
      </c>
      <c r="AB343" s="523">
        <f t="shared" si="242"/>
        <v>12.5</v>
      </c>
      <c r="AC343" s="564"/>
      <c r="AD343" s="1185" t="b">
        <f t="shared" si="239"/>
        <v>1</v>
      </c>
      <c r="AE343" s="1" t="b">
        <f t="shared" si="236"/>
        <v>1</v>
      </c>
    </row>
    <row r="344" spans="1:31" ht="15.75">
      <c r="A344" s="559">
        <f t="shared" si="256"/>
        <v>21.040000000000003</v>
      </c>
      <c r="B344" s="564" t="s">
        <v>107</v>
      </c>
      <c r="C344" s="742">
        <v>1</v>
      </c>
      <c r="D344" s="743">
        <v>12.5</v>
      </c>
      <c r="E344" s="770">
        <f t="shared" si="252"/>
        <v>1</v>
      </c>
      <c r="F344" s="771">
        <f t="shared" si="253"/>
        <v>12.5</v>
      </c>
      <c r="G344" s="625"/>
      <c r="H344" s="625"/>
      <c r="I344" s="705">
        <f t="shared" si="237"/>
        <v>0</v>
      </c>
      <c r="J344" s="706">
        <f t="shared" si="238"/>
        <v>0</v>
      </c>
      <c r="K344" s="705"/>
      <c r="L344" s="706"/>
      <c r="M344" s="708"/>
      <c r="N344" s="708"/>
      <c r="O344" s="568">
        <f>State!O344</f>
        <v>15</v>
      </c>
      <c r="P344" s="570">
        <v>1</v>
      </c>
      <c r="Q344" s="624">
        <v>12.5</v>
      </c>
      <c r="R344" s="583">
        <f t="shared" si="254"/>
        <v>1</v>
      </c>
      <c r="S344" s="523">
        <f t="shared" si="249"/>
        <v>12.5</v>
      </c>
      <c r="T344" s="569"/>
      <c r="U344" s="570"/>
      <c r="V344" s="624"/>
      <c r="W344" s="583"/>
      <c r="X344" s="569">
        <v>12.5</v>
      </c>
      <c r="Y344" s="570">
        <v>1</v>
      </c>
      <c r="Z344" s="624">
        <v>12.5</v>
      </c>
      <c r="AA344" s="583">
        <f t="shared" si="255"/>
        <v>1</v>
      </c>
      <c r="AB344" s="523">
        <f t="shared" si="242"/>
        <v>12.5</v>
      </c>
      <c r="AC344" s="564"/>
      <c r="AD344" s="1185" t="b">
        <f t="shared" si="239"/>
        <v>1</v>
      </c>
      <c r="AE344" s="1" t="b">
        <f t="shared" si="236"/>
        <v>1</v>
      </c>
    </row>
    <row r="345" spans="1:31" ht="15.75">
      <c r="A345" s="983"/>
      <c r="B345" s="1038" t="s">
        <v>36</v>
      </c>
      <c r="C345" s="1023">
        <v>1</v>
      </c>
      <c r="D345" s="1024">
        <f>SUM(D341:D344)</f>
        <v>50</v>
      </c>
      <c r="E345" s="1023">
        <v>1</v>
      </c>
      <c r="F345" s="1024">
        <f>SUM(F341:F344)</f>
        <v>50</v>
      </c>
      <c r="G345" s="1069"/>
      <c r="H345" s="1069"/>
      <c r="I345" s="1038">
        <f>I342</f>
        <v>0</v>
      </c>
      <c r="J345" s="1024"/>
      <c r="K345" s="1023"/>
      <c r="L345" s="1024"/>
      <c r="M345" s="1027"/>
      <c r="N345" s="1027"/>
      <c r="O345" s="989">
        <f>State!O345</f>
        <v>0</v>
      </c>
      <c r="P345" s="984">
        <f>SUM(P341:P344)</f>
        <v>4</v>
      </c>
      <c r="Q345" s="1024">
        <f>SUM(Q341:Q344)</f>
        <v>50</v>
      </c>
      <c r="R345" s="984">
        <f>SUM(R341:R344)</f>
        <v>4</v>
      </c>
      <c r="S345" s="1024">
        <f>SUM(S341:S344)</f>
        <v>50</v>
      </c>
      <c r="T345" s="992"/>
      <c r="U345" s="984"/>
      <c r="V345" s="1039"/>
      <c r="W345" s="984"/>
      <c r="X345" s="992">
        <f>State!X345</f>
        <v>0</v>
      </c>
      <c r="Y345" s="984">
        <f>SUM(Y341:Y344)</f>
        <v>4</v>
      </c>
      <c r="Z345" s="1024">
        <f>SUM(Z341:Z344)</f>
        <v>50</v>
      </c>
      <c r="AA345" s="984">
        <f>SUM(AA341:AA344)</f>
        <v>4</v>
      </c>
      <c r="AB345" s="1024">
        <f>SUM(AB341:AB344)</f>
        <v>50</v>
      </c>
      <c r="AC345" s="1038"/>
      <c r="AE345" s="1" t="b">
        <f t="shared" si="236"/>
        <v>1</v>
      </c>
    </row>
    <row r="346" spans="1:31" ht="15.75">
      <c r="A346" s="563">
        <v>22</v>
      </c>
      <c r="B346" s="560" t="s">
        <v>108</v>
      </c>
      <c r="C346" s="701"/>
      <c r="D346" s="702">
        <v>0</v>
      </c>
      <c r="E346" s="701"/>
      <c r="F346" s="702">
        <v>0</v>
      </c>
      <c r="G346" s="625"/>
      <c r="H346" s="625"/>
      <c r="I346" s="705">
        <f t="shared" si="237"/>
        <v>0</v>
      </c>
      <c r="J346" s="706">
        <f t="shared" si="238"/>
        <v>0</v>
      </c>
      <c r="K346" s="701"/>
      <c r="L346" s="702"/>
      <c r="M346" s="704"/>
      <c r="N346" s="704"/>
      <c r="O346" s="568">
        <f>State!O346</f>
        <v>0</v>
      </c>
      <c r="P346" s="596"/>
      <c r="Q346" s="561"/>
      <c r="R346" s="583">
        <f t="shared" si="249"/>
        <v>0</v>
      </c>
      <c r="S346" s="523">
        <f t="shared" si="249"/>
        <v>0</v>
      </c>
      <c r="T346" s="569"/>
      <c r="U346" s="596"/>
      <c r="V346" s="561"/>
      <c r="W346" s="583"/>
      <c r="X346" s="569">
        <f>State!X346</f>
        <v>0</v>
      </c>
      <c r="Y346" s="596"/>
      <c r="Z346" s="561"/>
      <c r="AA346" s="583">
        <f t="shared" ref="AA346" si="257">Y346+T346</f>
        <v>0</v>
      </c>
      <c r="AB346" s="523">
        <f t="shared" si="242"/>
        <v>0</v>
      </c>
      <c r="AC346" s="560"/>
      <c r="AD346" s="1" t="b">
        <f t="shared" si="239"/>
        <v>1</v>
      </c>
      <c r="AE346" s="1" t="b">
        <f t="shared" si="236"/>
        <v>1</v>
      </c>
    </row>
    <row r="347" spans="1:31" ht="15.75">
      <c r="A347" s="559">
        <v>22.01</v>
      </c>
      <c r="B347" s="564" t="s">
        <v>109</v>
      </c>
      <c r="C347" s="742"/>
      <c r="D347" s="743">
        <v>0</v>
      </c>
      <c r="E347" s="742"/>
      <c r="F347" s="743">
        <v>0</v>
      </c>
      <c r="G347" s="625"/>
      <c r="H347" s="625"/>
      <c r="I347" s="705">
        <f t="shared" si="237"/>
        <v>0</v>
      </c>
      <c r="J347" s="706">
        <f t="shared" si="238"/>
        <v>0</v>
      </c>
      <c r="K347" s="705"/>
      <c r="L347" s="706"/>
      <c r="M347" s="708"/>
      <c r="N347" s="708"/>
      <c r="O347" s="568">
        <f>State!O347</f>
        <v>0</v>
      </c>
      <c r="P347" s="570"/>
      <c r="Q347" s="565"/>
      <c r="R347" s="583">
        <f t="shared" ref="R347:R348" si="258">P347</f>
        <v>0</v>
      </c>
      <c r="S347" s="523">
        <f t="shared" si="249"/>
        <v>0</v>
      </c>
      <c r="T347" s="569"/>
      <c r="U347" s="570"/>
      <c r="V347" s="565"/>
      <c r="W347" s="583"/>
      <c r="X347" s="569">
        <f>State!X347</f>
        <v>0</v>
      </c>
      <c r="Y347" s="570"/>
      <c r="Z347" s="565"/>
      <c r="AA347" s="583">
        <f t="shared" ref="AA347:AA348" si="259">Y347</f>
        <v>0</v>
      </c>
      <c r="AB347" s="523">
        <f t="shared" si="242"/>
        <v>0</v>
      </c>
      <c r="AC347" s="564"/>
      <c r="AD347" s="1" t="b">
        <f t="shared" si="239"/>
        <v>1</v>
      </c>
      <c r="AE347" s="1" t="b">
        <f t="shared" si="236"/>
        <v>1</v>
      </c>
    </row>
    <row r="348" spans="1:31" ht="15.75">
      <c r="A348" s="559">
        <v>22.02</v>
      </c>
      <c r="B348" s="564" t="s">
        <v>110</v>
      </c>
      <c r="C348" s="742">
        <v>456</v>
      </c>
      <c r="D348" s="743">
        <v>1.3680000000000001</v>
      </c>
      <c r="E348" s="770">
        <f t="shared" ref="E348" si="260">C348</f>
        <v>456</v>
      </c>
      <c r="F348" s="771">
        <f t="shared" ref="F348" si="261">D348</f>
        <v>1.3680000000000001</v>
      </c>
      <c r="G348" s="625">
        <f t="shared" si="193"/>
        <v>1</v>
      </c>
      <c r="H348" s="625">
        <f t="shared" si="193"/>
        <v>1</v>
      </c>
      <c r="I348" s="705">
        <f t="shared" si="237"/>
        <v>0</v>
      </c>
      <c r="J348" s="706">
        <f t="shared" si="238"/>
        <v>0</v>
      </c>
      <c r="K348" s="705"/>
      <c r="L348" s="706"/>
      <c r="M348" s="708"/>
      <c r="N348" s="708"/>
      <c r="O348" s="568">
        <f>State!O348</f>
        <v>3.0000000000000001E-3</v>
      </c>
      <c r="P348" s="742">
        <v>456</v>
      </c>
      <c r="Q348" s="624">
        <f>O348*P348</f>
        <v>1.3680000000000001</v>
      </c>
      <c r="R348" s="583">
        <f t="shared" si="258"/>
        <v>456</v>
      </c>
      <c r="S348" s="523">
        <f t="shared" si="249"/>
        <v>1.3680000000000001</v>
      </c>
      <c r="T348" s="569"/>
      <c r="U348" s="742"/>
      <c r="V348" s="624"/>
      <c r="W348" s="583"/>
      <c r="X348" s="569">
        <f>O348</f>
        <v>3.0000000000000001E-3</v>
      </c>
      <c r="Y348" s="742">
        <v>456</v>
      </c>
      <c r="Z348" s="624">
        <f>X348*Y348</f>
        <v>1.3680000000000001</v>
      </c>
      <c r="AA348" s="583">
        <f t="shared" si="259"/>
        <v>456</v>
      </c>
      <c r="AB348" s="523">
        <f t="shared" si="242"/>
        <v>1.3680000000000001</v>
      </c>
      <c r="AC348" s="564"/>
      <c r="AD348" s="1" t="b">
        <f t="shared" si="239"/>
        <v>1</v>
      </c>
      <c r="AE348" s="1" t="b">
        <f t="shared" si="236"/>
        <v>1</v>
      </c>
    </row>
    <row r="349" spans="1:31" s="226" customFormat="1" ht="15.75">
      <c r="A349" s="1022"/>
      <c r="B349" s="1019" t="s">
        <v>16</v>
      </c>
      <c r="C349" s="1023">
        <f>SUM(C347:C348)</f>
        <v>456</v>
      </c>
      <c r="D349" s="1024">
        <f>SUM(D347:D348)</f>
        <v>1.3680000000000001</v>
      </c>
      <c r="E349" s="1023">
        <f>SUM(E347:E348)</f>
        <v>456</v>
      </c>
      <c r="F349" s="1024">
        <f>SUM(F347:F348)</f>
        <v>1.3680000000000001</v>
      </c>
      <c r="G349" s="1069">
        <f t="shared" si="193"/>
        <v>1</v>
      </c>
      <c r="H349" s="1069">
        <f t="shared" si="193"/>
        <v>1</v>
      </c>
      <c r="I349" s="1019"/>
      <c r="J349" s="1024"/>
      <c r="K349" s="1023"/>
      <c r="L349" s="1024"/>
      <c r="M349" s="1027"/>
      <c r="N349" s="1027"/>
      <c r="O349" s="1028">
        <f>State!O349</f>
        <v>0</v>
      </c>
      <c r="P349" s="1023">
        <f>SUM(P347:P348)</f>
        <v>456</v>
      </c>
      <c r="Q349" s="1024">
        <f>SUM(Q347:Q348)</f>
        <v>1.3680000000000001</v>
      </c>
      <c r="R349" s="1023">
        <f>SUM(R347:R348)</f>
        <v>456</v>
      </c>
      <c r="S349" s="1024">
        <f>SUM(S347:S348)</f>
        <v>1.3680000000000001</v>
      </c>
      <c r="T349" s="1031"/>
      <c r="U349" s="1023"/>
      <c r="V349" s="1020"/>
      <c r="W349" s="1002"/>
      <c r="X349" s="1031">
        <f>State!X349</f>
        <v>0</v>
      </c>
      <c r="Y349" s="1023">
        <f>SUM(Y347:Y348)</f>
        <v>456</v>
      </c>
      <c r="Z349" s="1024">
        <f>SUM(Z347:Z348)</f>
        <v>1.3680000000000001</v>
      </c>
      <c r="AA349" s="1023">
        <f>SUM(AA347:AA348)</f>
        <v>456</v>
      </c>
      <c r="AB349" s="1024">
        <f>SUM(AB347:AB348)</f>
        <v>1.3680000000000001</v>
      </c>
      <c r="AC349" s="1019"/>
      <c r="AD349" s="1"/>
      <c r="AE349" s="1" t="b">
        <f t="shared" si="236"/>
        <v>1</v>
      </c>
    </row>
    <row r="350" spans="1:31" ht="15.75">
      <c r="A350" s="554" t="s">
        <v>100</v>
      </c>
      <c r="B350" s="560" t="s">
        <v>111</v>
      </c>
      <c r="C350" s="701"/>
      <c r="D350" s="702">
        <v>0</v>
      </c>
      <c r="E350" s="701"/>
      <c r="F350" s="702">
        <v>0</v>
      </c>
      <c r="G350" s="625"/>
      <c r="H350" s="625"/>
      <c r="I350" s="705">
        <f t="shared" si="237"/>
        <v>0</v>
      </c>
      <c r="J350" s="706">
        <f t="shared" si="238"/>
        <v>0</v>
      </c>
      <c r="K350" s="701"/>
      <c r="L350" s="702"/>
      <c r="M350" s="704"/>
      <c r="N350" s="704"/>
      <c r="O350" s="568">
        <f>State!O350</f>
        <v>0</v>
      </c>
      <c r="P350" s="596"/>
      <c r="Q350" s="561"/>
      <c r="R350" s="583">
        <f t="shared" si="249"/>
        <v>0</v>
      </c>
      <c r="S350" s="523">
        <f t="shared" si="249"/>
        <v>0</v>
      </c>
      <c r="T350" s="569"/>
      <c r="U350" s="596"/>
      <c r="V350" s="561"/>
      <c r="W350" s="583"/>
      <c r="X350" s="569">
        <f>State!X350</f>
        <v>0</v>
      </c>
      <c r="Y350" s="596"/>
      <c r="Z350" s="561"/>
      <c r="AA350" s="583">
        <f t="shared" ref="AA350:AA351" si="262">Y350+T350</f>
        <v>0</v>
      </c>
      <c r="AB350" s="523">
        <f t="shared" si="242"/>
        <v>0</v>
      </c>
      <c r="AC350" s="560"/>
      <c r="AD350" s="1" t="b">
        <f t="shared" si="239"/>
        <v>1</v>
      </c>
      <c r="AE350" s="1" t="b">
        <f t="shared" si="236"/>
        <v>1</v>
      </c>
    </row>
    <row r="351" spans="1:31" ht="15.75">
      <c r="A351" s="563">
        <v>23</v>
      </c>
      <c r="B351" s="560" t="s">
        <v>112</v>
      </c>
      <c r="C351" s="701"/>
      <c r="D351" s="702">
        <v>0</v>
      </c>
      <c r="E351" s="701"/>
      <c r="F351" s="702">
        <v>0</v>
      </c>
      <c r="G351" s="625"/>
      <c r="H351" s="625"/>
      <c r="I351" s="705">
        <f t="shared" si="237"/>
        <v>0</v>
      </c>
      <c r="J351" s="706">
        <f t="shared" si="238"/>
        <v>0</v>
      </c>
      <c r="K351" s="701"/>
      <c r="L351" s="702"/>
      <c r="M351" s="704"/>
      <c r="N351" s="704"/>
      <c r="O351" s="568">
        <f>State!O351</f>
        <v>0</v>
      </c>
      <c r="P351" s="596"/>
      <c r="Q351" s="561"/>
      <c r="R351" s="583">
        <f t="shared" si="249"/>
        <v>0</v>
      </c>
      <c r="S351" s="523">
        <f t="shared" si="249"/>
        <v>0</v>
      </c>
      <c r="T351" s="569"/>
      <c r="U351" s="596"/>
      <c r="V351" s="561"/>
      <c r="W351" s="583"/>
      <c r="X351" s="569">
        <f>State!X351</f>
        <v>0</v>
      </c>
      <c r="Y351" s="596"/>
      <c r="Z351" s="561"/>
      <c r="AA351" s="583">
        <f t="shared" si="262"/>
        <v>0</v>
      </c>
      <c r="AB351" s="523">
        <f t="shared" si="242"/>
        <v>0</v>
      </c>
      <c r="AC351" s="560"/>
      <c r="AD351" s="1" t="b">
        <f t="shared" si="239"/>
        <v>1</v>
      </c>
      <c r="AE351" s="1" t="b">
        <f t="shared" si="236"/>
        <v>1</v>
      </c>
    </row>
    <row r="352" spans="1:31" ht="15.75">
      <c r="A352" s="559">
        <v>23.01</v>
      </c>
      <c r="B352" s="564" t="s">
        <v>113</v>
      </c>
      <c r="C352" s="705"/>
      <c r="D352" s="706">
        <v>0</v>
      </c>
      <c r="E352" s="705"/>
      <c r="F352" s="706">
        <v>0</v>
      </c>
      <c r="G352" s="625"/>
      <c r="H352" s="625"/>
      <c r="I352" s="705">
        <f t="shared" si="237"/>
        <v>0</v>
      </c>
      <c r="J352" s="706">
        <f t="shared" si="238"/>
        <v>0</v>
      </c>
      <c r="K352" s="705"/>
      <c r="L352" s="706">
        <f>J352</f>
        <v>0</v>
      </c>
      <c r="M352" s="708"/>
      <c r="N352" s="708"/>
      <c r="O352" s="568">
        <f>State!O352</f>
        <v>61.9</v>
      </c>
      <c r="P352" s="623"/>
      <c r="Q352" s="624">
        <f>P352*O352</f>
        <v>0</v>
      </c>
      <c r="R352" s="583">
        <f>P352</f>
        <v>0</v>
      </c>
      <c r="S352" s="523">
        <f>Q352+L352+N352</f>
        <v>0</v>
      </c>
      <c r="T352" s="569"/>
      <c r="U352" s="623"/>
      <c r="V352" s="624"/>
      <c r="W352" s="583"/>
      <c r="X352" s="569">
        <f>State!X352</f>
        <v>61.9</v>
      </c>
      <c r="Y352" s="623"/>
      <c r="Z352" s="624">
        <f>Y352*X352</f>
        <v>0</v>
      </c>
      <c r="AA352" s="583">
        <f>Y352</f>
        <v>0</v>
      </c>
      <c r="AB352" s="523">
        <f>Z352+U352+W352</f>
        <v>0</v>
      </c>
      <c r="AC352" s="564"/>
      <c r="AD352" s="1" t="b">
        <f t="shared" si="239"/>
        <v>1</v>
      </c>
      <c r="AE352" s="1" t="b">
        <f t="shared" si="236"/>
        <v>1</v>
      </c>
    </row>
    <row r="353" spans="1:31" ht="15.75">
      <c r="A353" s="559">
        <f>+A352+0.01</f>
        <v>23.020000000000003</v>
      </c>
      <c r="B353" s="564" t="s">
        <v>114</v>
      </c>
      <c r="C353" s="705"/>
      <c r="D353" s="706">
        <v>0</v>
      </c>
      <c r="E353" s="705"/>
      <c r="F353" s="706">
        <v>0</v>
      </c>
      <c r="G353" s="625"/>
      <c r="H353" s="625"/>
      <c r="I353" s="705">
        <f t="shared" si="237"/>
        <v>0</v>
      </c>
      <c r="J353" s="706">
        <f t="shared" si="238"/>
        <v>0</v>
      </c>
      <c r="K353" s="705"/>
      <c r="L353" s="706">
        <f t="shared" ref="L353:L380" si="263">J353</f>
        <v>0</v>
      </c>
      <c r="M353" s="708"/>
      <c r="N353" s="708"/>
      <c r="O353" s="568">
        <f>State!O353</f>
        <v>0</v>
      </c>
      <c r="P353" s="623"/>
      <c r="Q353" s="624">
        <f t="shared" ref="Q353:Q380" si="264">P353*O353</f>
        <v>0</v>
      </c>
      <c r="R353" s="583">
        <f t="shared" ref="R353:R380" si="265">P353</f>
        <v>0</v>
      </c>
      <c r="S353" s="523">
        <f t="shared" ref="S353:S380" si="266">Q353+L353+N353</f>
        <v>0</v>
      </c>
      <c r="T353" s="569"/>
      <c r="U353" s="623"/>
      <c r="V353" s="624"/>
      <c r="W353" s="583"/>
      <c r="X353" s="569">
        <f>State!X353</f>
        <v>0</v>
      </c>
      <c r="Y353" s="623"/>
      <c r="Z353" s="624">
        <f t="shared" ref="Z353:Z371" si="267">Y353*X353</f>
        <v>0</v>
      </c>
      <c r="AA353" s="583">
        <f t="shared" ref="AA353:AA371" si="268">Y353</f>
        <v>0</v>
      </c>
      <c r="AB353" s="523">
        <f t="shared" ref="AB353:AB371" si="269">Z353+U353+W353</f>
        <v>0</v>
      </c>
      <c r="AC353" s="564"/>
      <c r="AD353" s="1" t="b">
        <f t="shared" si="239"/>
        <v>1</v>
      </c>
      <c r="AE353" s="1" t="b">
        <f t="shared" si="236"/>
        <v>1</v>
      </c>
    </row>
    <row r="354" spans="1:31" ht="15.75">
      <c r="A354" s="559">
        <f t="shared" ref="A354:A374" si="270">+A353+0.01</f>
        <v>23.030000000000005</v>
      </c>
      <c r="B354" s="564" t="s">
        <v>115</v>
      </c>
      <c r="C354" s="705"/>
      <c r="D354" s="706">
        <v>0</v>
      </c>
      <c r="E354" s="705"/>
      <c r="F354" s="706">
        <v>0</v>
      </c>
      <c r="G354" s="625"/>
      <c r="H354" s="625"/>
      <c r="I354" s="705">
        <f t="shared" si="237"/>
        <v>0</v>
      </c>
      <c r="J354" s="706">
        <f t="shared" si="238"/>
        <v>0</v>
      </c>
      <c r="K354" s="705"/>
      <c r="L354" s="706">
        <f t="shared" si="263"/>
        <v>0</v>
      </c>
      <c r="M354" s="708"/>
      <c r="N354" s="708"/>
      <c r="O354" s="568">
        <f>State!O354</f>
        <v>0</v>
      </c>
      <c r="P354" s="623"/>
      <c r="Q354" s="624">
        <f t="shared" si="264"/>
        <v>0</v>
      </c>
      <c r="R354" s="583">
        <f t="shared" si="265"/>
        <v>0</v>
      </c>
      <c r="S354" s="523">
        <f t="shared" si="266"/>
        <v>0</v>
      </c>
      <c r="T354" s="569"/>
      <c r="U354" s="623"/>
      <c r="V354" s="624"/>
      <c r="W354" s="583"/>
      <c r="X354" s="569">
        <f>State!X354</f>
        <v>0</v>
      </c>
      <c r="Y354" s="623"/>
      <c r="Z354" s="624">
        <f t="shared" si="267"/>
        <v>0</v>
      </c>
      <c r="AA354" s="583">
        <f t="shared" si="268"/>
        <v>0</v>
      </c>
      <c r="AB354" s="523">
        <f t="shared" si="269"/>
        <v>0</v>
      </c>
      <c r="AC354" s="564"/>
      <c r="AD354" s="1" t="b">
        <f t="shared" si="239"/>
        <v>1</v>
      </c>
      <c r="AE354" s="1" t="b">
        <f t="shared" si="236"/>
        <v>1</v>
      </c>
    </row>
    <row r="355" spans="1:31" ht="15.75">
      <c r="A355" s="559">
        <f t="shared" si="270"/>
        <v>23.040000000000006</v>
      </c>
      <c r="B355" s="564" t="s">
        <v>116</v>
      </c>
      <c r="C355" s="705"/>
      <c r="D355" s="706">
        <v>0</v>
      </c>
      <c r="E355" s="705"/>
      <c r="F355" s="706">
        <v>0</v>
      </c>
      <c r="G355" s="625"/>
      <c r="H355" s="625"/>
      <c r="I355" s="705">
        <f t="shared" si="237"/>
        <v>0</v>
      </c>
      <c r="J355" s="706">
        <f t="shared" si="238"/>
        <v>0</v>
      </c>
      <c r="K355" s="705"/>
      <c r="L355" s="706">
        <f t="shared" si="263"/>
        <v>0</v>
      </c>
      <c r="M355" s="708"/>
      <c r="N355" s="708"/>
      <c r="O355" s="568">
        <f>State!O355</f>
        <v>0</v>
      </c>
      <c r="P355" s="623"/>
      <c r="Q355" s="624">
        <f t="shared" si="264"/>
        <v>0</v>
      </c>
      <c r="R355" s="583">
        <f t="shared" si="265"/>
        <v>0</v>
      </c>
      <c r="S355" s="523">
        <f t="shared" si="266"/>
        <v>0</v>
      </c>
      <c r="T355" s="569"/>
      <c r="U355" s="623"/>
      <c r="V355" s="624"/>
      <c r="W355" s="583"/>
      <c r="X355" s="569">
        <f>State!X355</f>
        <v>0</v>
      </c>
      <c r="Y355" s="623"/>
      <c r="Z355" s="624">
        <f t="shared" si="267"/>
        <v>0</v>
      </c>
      <c r="AA355" s="583">
        <f t="shared" si="268"/>
        <v>0</v>
      </c>
      <c r="AB355" s="523">
        <f t="shared" si="269"/>
        <v>0</v>
      </c>
      <c r="AC355" s="564"/>
      <c r="AD355" s="1" t="b">
        <f t="shared" si="239"/>
        <v>1</v>
      </c>
      <c r="AE355" s="1" t="b">
        <f t="shared" si="236"/>
        <v>1</v>
      </c>
    </row>
    <row r="356" spans="1:31" ht="15.75">
      <c r="A356" s="559">
        <f t="shared" si="270"/>
        <v>23.050000000000008</v>
      </c>
      <c r="B356" s="564" t="s">
        <v>117</v>
      </c>
      <c r="C356" s="705"/>
      <c r="D356" s="706">
        <v>0</v>
      </c>
      <c r="E356" s="705"/>
      <c r="F356" s="706">
        <v>0</v>
      </c>
      <c r="G356" s="625"/>
      <c r="H356" s="625"/>
      <c r="I356" s="705">
        <f t="shared" si="237"/>
        <v>0</v>
      </c>
      <c r="J356" s="706">
        <f t="shared" si="238"/>
        <v>0</v>
      </c>
      <c r="K356" s="705"/>
      <c r="L356" s="706">
        <f t="shared" si="263"/>
        <v>0</v>
      </c>
      <c r="M356" s="708"/>
      <c r="N356" s="708"/>
      <c r="O356" s="568">
        <f>State!O356</f>
        <v>0</v>
      </c>
      <c r="P356" s="623"/>
      <c r="Q356" s="624">
        <f t="shared" si="264"/>
        <v>0</v>
      </c>
      <c r="R356" s="583">
        <f t="shared" si="265"/>
        <v>0</v>
      </c>
      <c r="S356" s="523">
        <f t="shared" si="266"/>
        <v>0</v>
      </c>
      <c r="T356" s="569"/>
      <c r="U356" s="623"/>
      <c r="V356" s="624"/>
      <c r="W356" s="583"/>
      <c r="X356" s="569">
        <f>State!X356</f>
        <v>0</v>
      </c>
      <c r="Y356" s="623"/>
      <c r="Z356" s="624">
        <f t="shared" si="267"/>
        <v>0</v>
      </c>
      <c r="AA356" s="583">
        <f t="shared" si="268"/>
        <v>0</v>
      </c>
      <c r="AB356" s="523">
        <f t="shared" si="269"/>
        <v>0</v>
      </c>
      <c r="AC356" s="564"/>
      <c r="AD356" s="1" t="b">
        <f t="shared" si="239"/>
        <v>1</v>
      </c>
      <c r="AE356" s="1" t="b">
        <f t="shared" si="236"/>
        <v>1</v>
      </c>
    </row>
    <row r="357" spans="1:31" ht="15.75">
      <c r="A357" s="559">
        <f t="shared" si="270"/>
        <v>23.060000000000009</v>
      </c>
      <c r="B357" s="564" t="s">
        <v>118</v>
      </c>
      <c r="C357" s="742"/>
      <c r="D357" s="743">
        <v>15.324999999999999</v>
      </c>
      <c r="E357" s="742"/>
      <c r="F357" s="743">
        <v>15.324999999999999</v>
      </c>
      <c r="G357" s="625"/>
      <c r="H357" s="645">
        <f>F357/D357</f>
        <v>1</v>
      </c>
      <c r="I357" s="705">
        <f t="shared" si="237"/>
        <v>0</v>
      </c>
      <c r="J357" s="706">
        <f t="shared" si="238"/>
        <v>0</v>
      </c>
      <c r="K357" s="705"/>
      <c r="L357" s="706">
        <f t="shared" si="263"/>
        <v>0</v>
      </c>
      <c r="M357" s="708"/>
      <c r="N357" s="708"/>
      <c r="O357" s="568">
        <f>State!O357</f>
        <v>8.84</v>
      </c>
      <c r="P357" s="623"/>
      <c r="Q357" s="624">
        <f t="shared" si="264"/>
        <v>0</v>
      </c>
      <c r="R357" s="583">
        <f t="shared" si="265"/>
        <v>0</v>
      </c>
      <c r="S357" s="523">
        <f t="shared" si="266"/>
        <v>0</v>
      </c>
      <c r="T357" s="569"/>
      <c r="U357" s="623"/>
      <c r="V357" s="624"/>
      <c r="W357" s="583"/>
      <c r="X357" s="569">
        <f>State!X357</f>
        <v>8.84</v>
      </c>
      <c r="Y357" s="623"/>
      <c r="Z357" s="624">
        <f t="shared" si="267"/>
        <v>0</v>
      </c>
      <c r="AA357" s="583">
        <f t="shared" si="268"/>
        <v>0</v>
      </c>
      <c r="AB357" s="523">
        <f t="shared" si="269"/>
        <v>0</v>
      </c>
      <c r="AC357" s="564"/>
      <c r="AD357" s="1" t="b">
        <f t="shared" si="239"/>
        <v>1</v>
      </c>
      <c r="AE357" s="1" t="b">
        <f t="shared" si="236"/>
        <v>1</v>
      </c>
    </row>
    <row r="358" spans="1:31" ht="15.75">
      <c r="A358" s="559">
        <f t="shared" si="270"/>
        <v>23.070000000000011</v>
      </c>
      <c r="B358" s="564" t="s">
        <v>119</v>
      </c>
      <c r="C358" s="742"/>
      <c r="D358" s="743">
        <v>0</v>
      </c>
      <c r="E358" s="742"/>
      <c r="F358" s="743">
        <v>0</v>
      </c>
      <c r="G358" s="625"/>
      <c r="H358" s="645"/>
      <c r="I358" s="705">
        <f t="shared" si="237"/>
        <v>0</v>
      </c>
      <c r="J358" s="706">
        <f t="shared" si="238"/>
        <v>0</v>
      </c>
      <c r="K358" s="705"/>
      <c r="L358" s="706">
        <f t="shared" si="263"/>
        <v>0</v>
      </c>
      <c r="M358" s="708"/>
      <c r="N358" s="708"/>
      <c r="O358" s="568">
        <f>State!O358</f>
        <v>0</v>
      </c>
      <c r="P358" s="623"/>
      <c r="Q358" s="624">
        <f t="shared" si="264"/>
        <v>0</v>
      </c>
      <c r="R358" s="583">
        <f t="shared" si="265"/>
        <v>0</v>
      </c>
      <c r="S358" s="523">
        <f t="shared" si="266"/>
        <v>0</v>
      </c>
      <c r="T358" s="569"/>
      <c r="U358" s="623"/>
      <c r="V358" s="624"/>
      <c r="W358" s="583"/>
      <c r="X358" s="569">
        <f>State!X358</f>
        <v>0</v>
      </c>
      <c r="Y358" s="623"/>
      <c r="Z358" s="624">
        <f t="shared" si="267"/>
        <v>0</v>
      </c>
      <c r="AA358" s="583">
        <f t="shared" si="268"/>
        <v>0</v>
      </c>
      <c r="AB358" s="523">
        <f t="shared" si="269"/>
        <v>0</v>
      </c>
      <c r="AC358" s="564"/>
      <c r="AD358" s="1" t="b">
        <f t="shared" si="239"/>
        <v>1</v>
      </c>
      <c r="AE358" s="1" t="b">
        <f t="shared" si="236"/>
        <v>1</v>
      </c>
    </row>
    <row r="359" spans="1:31" ht="15.75">
      <c r="A359" s="559">
        <f t="shared" si="270"/>
        <v>23.080000000000013</v>
      </c>
      <c r="B359" s="564" t="s">
        <v>120</v>
      </c>
      <c r="C359" s="742"/>
      <c r="D359" s="743">
        <v>0</v>
      </c>
      <c r="E359" s="742"/>
      <c r="F359" s="743">
        <v>0</v>
      </c>
      <c r="G359" s="625"/>
      <c r="H359" s="645"/>
      <c r="I359" s="705">
        <f t="shared" si="237"/>
        <v>0</v>
      </c>
      <c r="J359" s="706">
        <f t="shared" si="238"/>
        <v>0</v>
      </c>
      <c r="K359" s="705"/>
      <c r="L359" s="706">
        <f t="shared" si="263"/>
        <v>0</v>
      </c>
      <c r="M359" s="708"/>
      <c r="N359" s="708"/>
      <c r="O359" s="568">
        <f>State!O359</f>
        <v>8.84</v>
      </c>
      <c r="P359" s="623"/>
      <c r="Q359" s="624">
        <f t="shared" si="264"/>
        <v>0</v>
      </c>
      <c r="R359" s="583">
        <f t="shared" si="265"/>
        <v>0</v>
      </c>
      <c r="S359" s="523">
        <f t="shared" si="266"/>
        <v>0</v>
      </c>
      <c r="T359" s="569"/>
      <c r="U359" s="623"/>
      <c r="V359" s="624"/>
      <c r="W359" s="583"/>
      <c r="X359" s="569">
        <f>State!X359</f>
        <v>8.84</v>
      </c>
      <c r="Y359" s="623"/>
      <c r="Z359" s="624">
        <f t="shared" si="267"/>
        <v>0</v>
      </c>
      <c r="AA359" s="583">
        <f t="shared" si="268"/>
        <v>0</v>
      </c>
      <c r="AB359" s="523">
        <f t="shared" si="269"/>
        <v>0</v>
      </c>
      <c r="AC359" s="564"/>
      <c r="AD359" s="1" t="b">
        <f t="shared" si="239"/>
        <v>1</v>
      </c>
      <c r="AE359" s="1" t="b">
        <f t="shared" si="236"/>
        <v>1</v>
      </c>
    </row>
    <row r="360" spans="1:31" ht="15.75">
      <c r="A360" s="559">
        <v>23.09</v>
      </c>
      <c r="B360" s="564" t="s">
        <v>300</v>
      </c>
      <c r="C360" s="742"/>
      <c r="D360" s="743">
        <v>0</v>
      </c>
      <c r="E360" s="742"/>
      <c r="F360" s="743">
        <v>0</v>
      </c>
      <c r="G360" s="625"/>
      <c r="H360" s="645"/>
      <c r="I360" s="705">
        <f t="shared" si="237"/>
        <v>0</v>
      </c>
      <c r="J360" s="706">
        <f t="shared" si="238"/>
        <v>0</v>
      </c>
      <c r="K360" s="705"/>
      <c r="L360" s="706">
        <f t="shared" si="263"/>
        <v>0</v>
      </c>
      <c r="M360" s="708"/>
      <c r="N360" s="708"/>
      <c r="O360" s="568">
        <f>State!O360</f>
        <v>0</v>
      </c>
      <c r="P360" s="623"/>
      <c r="Q360" s="624">
        <f t="shared" si="264"/>
        <v>0</v>
      </c>
      <c r="R360" s="583">
        <f t="shared" si="265"/>
        <v>0</v>
      </c>
      <c r="S360" s="523">
        <f t="shared" si="266"/>
        <v>0</v>
      </c>
      <c r="T360" s="569"/>
      <c r="U360" s="623"/>
      <c r="V360" s="624"/>
      <c r="W360" s="583"/>
      <c r="X360" s="569">
        <f>State!X360</f>
        <v>0</v>
      </c>
      <c r="Y360" s="623"/>
      <c r="Z360" s="624">
        <f t="shared" si="267"/>
        <v>0</v>
      </c>
      <c r="AA360" s="583">
        <f t="shared" si="268"/>
        <v>0</v>
      </c>
      <c r="AB360" s="523">
        <f t="shared" si="269"/>
        <v>0</v>
      </c>
      <c r="AC360" s="564"/>
      <c r="AD360" s="1" t="b">
        <f t="shared" si="239"/>
        <v>1</v>
      </c>
      <c r="AE360" s="1" t="b">
        <f t="shared" si="236"/>
        <v>1</v>
      </c>
    </row>
    <row r="361" spans="1:31" ht="15.75">
      <c r="A361" s="559">
        <f>+A360+0.01</f>
        <v>23.1</v>
      </c>
      <c r="B361" s="564" t="s">
        <v>327</v>
      </c>
      <c r="C361" s="742"/>
      <c r="D361" s="743">
        <v>93.335000000000008</v>
      </c>
      <c r="E361" s="742"/>
      <c r="F361" s="743">
        <v>30</v>
      </c>
      <c r="G361" s="625"/>
      <c r="H361" s="645">
        <f t="shared" ref="H361:H395" si="271">F361/D361</f>
        <v>0.32142283173514757</v>
      </c>
      <c r="I361" s="705">
        <f t="shared" si="237"/>
        <v>0</v>
      </c>
      <c r="J361" s="706">
        <f t="shared" si="238"/>
        <v>63.335000000000008</v>
      </c>
      <c r="K361" s="705"/>
      <c r="L361" s="706">
        <f t="shared" si="263"/>
        <v>63.335000000000008</v>
      </c>
      <c r="M361" s="708"/>
      <c r="N361" s="708"/>
      <c r="O361" s="568">
        <f>State!O361</f>
        <v>3</v>
      </c>
      <c r="P361" s="623">
        <v>1</v>
      </c>
      <c r="Q361" s="624">
        <f t="shared" si="264"/>
        <v>3</v>
      </c>
      <c r="R361" s="583">
        <f t="shared" si="265"/>
        <v>1</v>
      </c>
      <c r="S361" s="523">
        <f t="shared" si="266"/>
        <v>66.335000000000008</v>
      </c>
      <c r="T361" s="569"/>
      <c r="U361" s="624">
        <v>63.335000000000008</v>
      </c>
      <c r="V361" s="624"/>
      <c r="W361" s="583"/>
      <c r="X361" s="569">
        <f>O361</f>
        <v>3</v>
      </c>
      <c r="Y361" s="623">
        <v>1</v>
      </c>
      <c r="Z361" s="624">
        <f t="shared" si="267"/>
        <v>3</v>
      </c>
      <c r="AA361" s="583">
        <f t="shared" si="268"/>
        <v>1</v>
      </c>
      <c r="AB361" s="523">
        <f t="shared" si="269"/>
        <v>66.335000000000008</v>
      </c>
      <c r="AC361" s="564"/>
      <c r="AD361" s="1" t="b">
        <f t="shared" si="239"/>
        <v>1</v>
      </c>
      <c r="AE361" s="1" t="b">
        <f t="shared" si="236"/>
        <v>1</v>
      </c>
    </row>
    <row r="362" spans="1:31" ht="15.75">
      <c r="A362" s="559">
        <f t="shared" si="270"/>
        <v>23.110000000000003</v>
      </c>
      <c r="B362" s="564" t="s">
        <v>121</v>
      </c>
      <c r="C362" s="742"/>
      <c r="D362" s="743">
        <v>44</v>
      </c>
      <c r="E362" s="742"/>
      <c r="F362" s="743">
        <v>0</v>
      </c>
      <c r="G362" s="625"/>
      <c r="H362" s="645">
        <f t="shared" si="271"/>
        <v>0</v>
      </c>
      <c r="I362" s="705">
        <f t="shared" si="237"/>
        <v>0</v>
      </c>
      <c r="J362" s="706">
        <f t="shared" si="238"/>
        <v>44</v>
      </c>
      <c r="K362" s="705"/>
      <c r="L362" s="706">
        <f t="shared" si="263"/>
        <v>44</v>
      </c>
      <c r="M362" s="708"/>
      <c r="N362" s="708"/>
      <c r="O362" s="568">
        <f>State!O362</f>
        <v>3</v>
      </c>
      <c r="P362" s="623"/>
      <c r="Q362" s="624">
        <f t="shared" si="264"/>
        <v>0</v>
      </c>
      <c r="R362" s="583">
        <f t="shared" si="265"/>
        <v>0</v>
      </c>
      <c r="S362" s="523">
        <f t="shared" si="266"/>
        <v>44</v>
      </c>
      <c r="T362" s="569"/>
      <c r="U362" s="624">
        <v>44</v>
      </c>
      <c r="V362" s="624"/>
      <c r="W362" s="583"/>
      <c r="X362" s="569">
        <f>O362</f>
        <v>3</v>
      </c>
      <c r="Y362" s="623"/>
      <c r="Z362" s="624">
        <f t="shared" si="267"/>
        <v>0</v>
      </c>
      <c r="AA362" s="583">
        <f t="shared" si="268"/>
        <v>0</v>
      </c>
      <c r="AB362" s="523">
        <f t="shared" si="269"/>
        <v>44</v>
      </c>
      <c r="AC362" s="564"/>
      <c r="AD362" s="1" t="b">
        <f t="shared" si="239"/>
        <v>1</v>
      </c>
      <c r="AE362" s="1" t="b">
        <f t="shared" si="236"/>
        <v>1</v>
      </c>
    </row>
    <row r="363" spans="1:31" ht="15.75">
      <c r="A363" s="559">
        <f t="shared" si="270"/>
        <v>23.120000000000005</v>
      </c>
      <c r="B363" s="564" t="s">
        <v>272</v>
      </c>
      <c r="C363" s="742"/>
      <c r="D363" s="743">
        <v>27</v>
      </c>
      <c r="E363" s="742"/>
      <c r="F363" s="743">
        <v>18</v>
      </c>
      <c r="G363" s="625"/>
      <c r="H363" s="645">
        <f t="shared" si="271"/>
        <v>0.66666666666666663</v>
      </c>
      <c r="I363" s="705">
        <f t="shared" si="237"/>
        <v>0</v>
      </c>
      <c r="J363" s="706">
        <f t="shared" si="238"/>
        <v>9</v>
      </c>
      <c r="K363" s="705"/>
      <c r="L363" s="706">
        <f t="shared" si="263"/>
        <v>9</v>
      </c>
      <c r="M363" s="708"/>
      <c r="N363" s="708"/>
      <c r="O363" s="568">
        <f>State!O363</f>
        <v>1.5</v>
      </c>
      <c r="P363" s="623"/>
      <c r="Q363" s="624">
        <f t="shared" si="264"/>
        <v>0</v>
      </c>
      <c r="R363" s="583">
        <f t="shared" si="265"/>
        <v>0</v>
      </c>
      <c r="S363" s="523">
        <f t="shared" si="266"/>
        <v>9</v>
      </c>
      <c r="T363" s="569"/>
      <c r="U363" s="624">
        <v>9</v>
      </c>
      <c r="V363" s="624"/>
      <c r="W363" s="583"/>
      <c r="X363" s="569">
        <f>O363</f>
        <v>1.5</v>
      </c>
      <c r="Y363" s="623"/>
      <c r="Z363" s="624">
        <f t="shared" si="267"/>
        <v>0</v>
      </c>
      <c r="AA363" s="583">
        <f t="shared" si="268"/>
        <v>0</v>
      </c>
      <c r="AB363" s="523">
        <f t="shared" si="269"/>
        <v>9</v>
      </c>
      <c r="AC363" s="564"/>
      <c r="AD363" s="1" t="b">
        <f t="shared" si="239"/>
        <v>1</v>
      </c>
      <c r="AE363" s="1" t="b">
        <f t="shared" si="236"/>
        <v>1</v>
      </c>
    </row>
    <row r="364" spans="1:31" ht="15.75">
      <c r="A364" s="559">
        <f t="shared" si="270"/>
        <v>23.130000000000006</v>
      </c>
      <c r="B364" s="564" t="s">
        <v>296</v>
      </c>
      <c r="C364" s="742">
        <v>23</v>
      </c>
      <c r="D364" s="743">
        <v>11.5</v>
      </c>
      <c r="E364" s="742">
        <v>23</v>
      </c>
      <c r="F364" s="743">
        <v>11.5</v>
      </c>
      <c r="G364" s="625">
        <f t="shared" ref="G364" si="272">C364/E364</f>
        <v>1</v>
      </c>
      <c r="H364" s="645">
        <f t="shared" si="271"/>
        <v>1</v>
      </c>
      <c r="I364" s="705">
        <f t="shared" si="237"/>
        <v>0</v>
      </c>
      <c r="J364" s="706">
        <f t="shared" si="238"/>
        <v>0</v>
      </c>
      <c r="K364" s="705"/>
      <c r="L364" s="706">
        <f t="shared" si="263"/>
        <v>0</v>
      </c>
      <c r="M364" s="708"/>
      <c r="N364" s="708"/>
      <c r="O364" s="568">
        <f>State!O364</f>
        <v>0.5</v>
      </c>
      <c r="P364" s="623"/>
      <c r="Q364" s="624">
        <f t="shared" si="264"/>
        <v>0</v>
      </c>
      <c r="R364" s="583">
        <f t="shared" si="265"/>
        <v>0</v>
      </c>
      <c r="S364" s="523">
        <f t="shared" si="266"/>
        <v>0</v>
      </c>
      <c r="T364" s="569"/>
      <c r="U364" s="623"/>
      <c r="V364" s="624"/>
      <c r="W364" s="583"/>
      <c r="X364" s="569">
        <f>State!X364</f>
        <v>0.5</v>
      </c>
      <c r="Y364" s="623"/>
      <c r="Z364" s="624">
        <f t="shared" si="267"/>
        <v>0</v>
      </c>
      <c r="AA364" s="583">
        <f t="shared" si="268"/>
        <v>0</v>
      </c>
      <c r="AB364" s="523">
        <f t="shared" si="269"/>
        <v>0</v>
      </c>
      <c r="AC364" s="564"/>
      <c r="AD364" s="1" t="b">
        <f t="shared" si="239"/>
        <v>1</v>
      </c>
      <c r="AE364" s="1" t="b">
        <f t="shared" si="236"/>
        <v>1</v>
      </c>
    </row>
    <row r="365" spans="1:31" ht="15.75">
      <c r="A365" s="559">
        <f t="shared" si="270"/>
        <v>23.140000000000008</v>
      </c>
      <c r="B365" s="564" t="s">
        <v>122</v>
      </c>
      <c r="C365" s="742"/>
      <c r="D365" s="743">
        <v>0</v>
      </c>
      <c r="E365" s="742"/>
      <c r="F365" s="743">
        <v>0</v>
      </c>
      <c r="G365" s="625"/>
      <c r="H365" s="645"/>
      <c r="I365" s="705">
        <f t="shared" si="237"/>
        <v>0</v>
      </c>
      <c r="J365" s="706">
        <f t="shared" si="238"/>
        <v>0</v>
      </c>
      <c r="K365" s="705"/>
      <c r="L365" s="706">
        <f t="shared" si="263"/>
        <v>0</v>
      </c>
      <c r="M365" s="708"/>
      <c r="N365" s="708"/>
      <c r="O365" s="568">
        <v>0.02</v>
      </c>
      <c r="P365" s="623"/>
      <c r="Q365" s="624">
        <f t="shared" si="264"/>
        <v>0</v>
      </c>
      <c r="R365" s="583">
        <f t="shared" si="265"/>
        <v>0</v>
      </c>
      <c r="S365" s="523">
        <f t="shared" si="266"/>
        <v>0</v>
      </c>
      <c r="T365" s="569"/>
      <c r="U365" s="623"/>
      <c r="V365" s="624"/>
      <c r="W365" s="583"/>
      <c r="X365" s="569">
        <v>0.02</v>
      </c>
      <c r="Y365" s="623"/>
      <c r="Z365" s="624">
        <f t="shared" si="267"/>
        <v>0</v>
      </c>
      <c r="AA365" s="583">
        <f t="shared" si="268"/>
        <v>0</v>
      </c>
      <c r="AB365" s="523">
        <f t="shared" si="269"/>
        <v>0</v>
      </c>
      <c r="AC365" s="564"/>
      <c r="AD365" s="1" t="b">
        <f t="shared" si="239"/>
        <v>1</v>
      </c>
      <c r="AE365" s="1" t="b">
        <f t="shared" si="236"/>
        <v>1</v>
      </c>
    </row>
    <row r="366" spans="1:31" ht="15.75">
      <c r="A366" s="559">
        <f t="shared" si="270"/>
        <v>23.150000000000009</v>
      </c>
      <c r="B366" s="573" t="s">
        <v>123</v>
      </c>
      <c r="C366" s="742"/>
      <c r="D366" s="743">
        <v>0</v>
      </c>
      <c r="E366" s="742"/>
      <c r="F366" s="743">
        <v>0</v>
      </c>
      <c r="G366" s="625"/>
      <c r="H366" s="645"/>
      <c r="I366" s="705">
        <f t="shared" si="237"/>
        <v>0</v>
      </c>
      <c r="J366" s="706">
        <f t="shared" si="238"/>
        <v>0</v>
      </c>
      <c r="K366" s="705"/>
      <c r="L366" s="706">
        <f t="shared" si="263"/>
        <v>0</v>
      </c>
      <c r="M366" s="720"/>
      <c r="N366" s="720"/>
      <c r="O366" s="568">
        <f>State!O366</f>
        <v>0.5</v>
      </c>
      <c r="P366" s="663">
        <v>25</v>
      </c>
      <c r="Q366" s="624">
        <f t="shared" si="264"/>
        <v>12.5</v>
      </c>
      <c r="R366" s="583">
        <f t="shared" si="265"/>
        <v>25</v>
      </c>
      <c r="S366" s="523">
        <f t="shared" si="266"/>
        <v>12.5</v>
      </c>
      <c r="T366" s="569"/>
      <c r="U366" s="663"/>
      <c r="V366" s="624"/>
      <c r="W366" s="583"/>
      <c r="X366" s="569">
        <f>State!X366</f>
        <v>0.5</v>
      </c>
      <c r="Y366" s="663">
        <v>0</v>
      </c>
      <c r="Z366" s="624">
        <f t="shared" si="267"/>
        <v>0</v>
      </c>
      <c r="AA366" s="583">
        <f t="shared" si="268"/>
        <v>0</v>
      </c>
      <c r="AB366" s="523">
        <f t="shared" si="269"/>
        <v>0</v>
      </c>
      <c r="AC366" s="573"/>
      <c r="AD366" s="1" t="b">
        <f t="shared" si="239"/>
        <v>1</v>
      </c>
      <c r="AE366" s="1" t="b">
        <f t="shared" si="236"/>
        <v>1</v>
      </c>
    </row>
    <row r="367" spans="1:31" ht="15.75">
      <c r="A367" s="559">
        <f t="shared" si="270"/>
        <v>23.160000000000011</v>
      </c>
      <c r="B367" s="685" t="s">
        <v>124</v>
      </c>
      <c r="C367" s="742"/>
      <c r="D367" s="743">
        <v>0</v>
      </c>
      <c r="E367" s="742"/>
      <c r="F367" s="743">
        <v>0</v>
      </c>
      <c r="G367" s="625"/>
      <c r="H367" s="645"/>
      <c r="I367" s="705">
        <f t="shared" si="237"/>
        <v>0</v>
      </c>
      <c r="J367" s="706">
        <f t="shared" si="238"/>
        <v>0</v>
      </c>
      <c r="K367" s="705"/>
      <c r="L367" s="706">
        <f t="shared" si="263"/>
        <v>0</v>
      </c>
      <c r="M367" s="708"/>
      <c r="N367" s="708"/>
      <c r="O367" s="568">
        <f>State!O367</f>
        <v>0</v>
      </c>
      <c r="P367" s="686"/>
      <c r="Q367" s="624">
        <f t="shared" si="264"/>
        <v>0</v>
      </c>
      <c r="R367" s="583">
        <f t="shared" si="265"/>
        <v>0</v>
      </c>
      <c r="S367" s="523">
        <f t="shared" si="266"/>
        <v>0</v>
      </c>
      <c r="T367" s="569"/>
      <c r="U367" s="686"/>
      <c r="V367" s="624"/>
      <c r="W367" s="583"/>
      <c r="X367" s="569">
        <f>State!X367</f>
        <v>0</v>
      </c>
      <c r="Y367" s="686"/>
      <c r="Z367" s="624">
        <f t="shared" si="267"/>
        <v>0</v>
      </c>
      <c r="AA367" s="583">
        <f t="shared" si="268"/>
        <v>0</v>
      </c>
      <c r="AB367" s="523">
        <f t="shared" si="269"/>
        <v>0</v>
      </c>
      <c r="AC367" s="685"/>
      <c r="AD367" s="1" t="b">
        <f t="shared" si="239"/>
        <v>1</v>
      </c>
      <c r="AE367" s="1" t="b">
        <f t="shared" si="236"/>
        <v>1</v>
      </c>
    </row>
    <row r="368" spans="1:31" ht="28.5">
      <c r="A368" s="559">
        <f t="shared" si="270"/>
        <v>23.170000000000012</v>
      </c>
      <c r="B368" s="685" t="s">
        <v>125</v>
      </c>
      <c r="C368" s="742"/>
      <c r="D368" s="743">
        <v>0</v>
      </c>
      <c r="E368" s="742"/>
      <c r="F368" s="743">
        <v>0</v>
      </c>
      <c r="G368" s="625"/>
      <c r="H368" s="645"/>
      <c r="I368" s="705">
        <f t="shared" si="237"/>
        <v>0</v>
      </c>
      <c r="J368" s="706">
        <f t="shared" si="238"/>
        <v>0</v>
      </c>
      <c r="K368" s="705"/>
      <c r="L368" s="706">
        <f t="shared" si="263"/>
        <v>0</v>
      </c>
      <c r="M368" s="708"/>
      <c r="N368" s="708"/>
      <c r="O368" s="568">
        <f>State!O368</f>
        <v>0</v>
      </c>
      <c r="P368" s="686"/>
      <c r="Q368" s="624">
        <f t="shared" si="264"/>
        <v>0</v>
      </c>
      <c r="R368" s="583">
        <f t="shared" si="265"/>
        <v>0</v>
      </c>
      <c r="S368" s="523">
        <f t="shared" si="266"/>
        <v>0</v>
      </c>
      <c r="T368" s="569"/>
      <c r="U368" s="686"/>
      <c r="V368" s="624"/>
      <c r="W368" s="583"/>
      <c r="X368" s="569">
        <f>State!X368</f>
        <v>0</v>
      </c>
      <c r="Y368" s="686"/>
      <c r="Z368" s="624">
        <f t="shared" si="267"/>
        <v>0</v>
      </c>
      <c r="AA368" s="583">
        <f t="shared" si="268"/>
        <v>0</v>
      </c>
      <c r="AB368" s="523">
        <f t="shared" si="269"/>
        <v>0</v>
      </c>
      <c r="AC368" s="685"/>
      <c r="AD368" s="1" t="b">
        <f t="shared" si="239"/>
        <v>1</v>
      </c>
      <c r="AE368" s="1" t="b">
        <f t="shared" si="236"/>
        <v>1</v>
      </c>
    </row>
    <row r="369" spans="1:31" ht="15.75">
      <c r="A369" s="559">
        <f t="shared" si="270"/>
        <v>23.180000000000014</v>
      </c>
      <c r="B369" s="685" t="s">
        <v>126</v>
      </c>
      <c r="C369" s="742"/>
      <c r="D369" s="743">
        <v>0</v>
      </c>
      <c r="E369" s="742"/>
      <c r="F369" s="743">
        <v>0</v>
      </c>
      <c r="G369" s="625"/>
      <c r="H369" s="645"/>
      <c r="I369" s="705">
        <f t="shared" si="237"/>
        <v>0</v>
      </c>
      <c r="J369" s="706">
        <f t="shared" si="238"/>
        <v>0</v>
      </c>
      <c r="K369" s="705"/>
      <c r="L369" s="706">
        <f t="shared" si="263"/>
        <v>0</v>
      </c>
      <c r="M369" s="708"/>
      <c r="N369" s="708"/>
      <c r="O369" s="568">
        <f>State!O369</f>
        <v>5</v>
      </c>
      <c r="P369" s="686"/>
      <c r="Q369" s="624">
        <f t="shared" si="264"/>
        <v>0</v>
      </c>
      <c r="R369" s="583">
        <f t="shared" si="265"/>
        <v>0</v>
      </c>
      <c r="S369" s="523">
        <f t="shared" si="266"/>
        <v>0</v>
      </c>
      <c r="T369" s="569"/>
      <c r="U369" s="686"/>
      <c r="V369" s="624"/>
      <c r="W369" s="583"/>
      <c r="X369" s="569">
        <f>State!X369</f>
        <v>5</v>
      </c>
      <c r="Y369" s="686"/>
      <c r="Z369" s="624">
        <f t="shared" si="267"/>
        <v>0</v>
      </c>
      <c r="AA369" s="583">
        <f t="shared" si="268"/>
        <v>0</v>
      </c>
      <c r="AB369" s="523">
        <f t="shared" si="269"/>
        <v>0</v>
      </c>
      <c r="AC369" s="685"/>
      <c r="AD369" s="1" t="b">
        <f t="shared" si="239"/>
        <v>1</v>
      </c>
      <c r="AE369" s="1" t="b">
        <f t="shared" si="236"/>
        <v>1</v>
      </c>
    </row>
    <row r="370" spans="1:31" ht="15.75">
      <c r="A370" s="559">
        <f t="shared" si="270"/>
        <v>23.190000000000015</v>
      </c>
      <c r="B370" s="573" t="s">
        <v>127</v>
      </c>
      <c r="C370" s="742"/>
      <c r="D370" s="743">
        <v>0</v>
      </c>
      <c r="E370" s="742"/>
      <c r="F370" s="743">
        <v>0</v>
      </c>
      <c r="G370" s="625"/>
      <c r="H370" s="645"/>
      <c r="I370" s="705">
        <f t="shared" si="237"/>
        <v>0</v>
      </c>
      <c r="J370" s="706">
        <f t="shared" si="238"/>
        <v>0</v>
      </c>
      <c r="K370" s="705"/>
      <c r="L370" s="706">
        <f t="shared" si="263"/>
        <v>0</v>
      </c>
      <c r="M370" s="720"/>
      <c r="N370" s="720"/>
      <c r="O370" s="568">
        <f>State!O370</f>
        <v>0.75</v>
      </c>
      <c r="P370" s="663"/>
      <c r="Q370" s="624">
        <f t="shared" si="264"/>
        <v>0</v>
      </c>
      <c r="R370" s="583">
        <f t="shared" si="265"/>
        <v>0</v>
      </c>
      <c r="S370" s="523">
        <f t="shared" si="266"/>
        <v>0</v>
      </c>
      <c r="T370" s="569"/>
      <c r="U370" s="663"/>
      <c r="V370" s="624"/>
      <c r="W370" s="583"/>
      <c r="X370" s="569">
        <f>State!X370</f>
        <v>0.75</v>
      </c>
      <c r="Y370" s="663"/>
      <c r="Z370" s="624">
        <f t="shared" si="267"/>
        <v>0</v>
      </c>
      <c r="AA370" s="583">
        <f t="shared" si="268"/>
        <v>0</v>
      </c>
      <c r="AB370" s="523">
        <f t="shared" si="269"/>
        <v>0</v>
      </c>
      <c r="AC370" s="573"/>
      <c r="AD370" s="1" t="b">
        <f t="shared" si="239"/>
        <v>1</v>
      </c>
      <c r="AE370" s="1" t="b">
        <f t="shared" si="236"/>
        <v>1</v>
      </c>
    </row>
    <row r="371" spans="1:31" ht="15.75">
      <c r="A371" s="559">
        <f t="shared" si="270"/>
        <v>23.200000000000017</v>
      </c>
      <c r="B371" s="573" t="s">
        <v>128</v>
      </c>
      <c r="C371" s="742"/>
      <c r="D371" s="743">
        <v>0</v>
      </c>
      <c r="E371" s="742"/>
      <c r="F371" s="743">
        <v>0</v>
      </c>
      <c r="G371" s="625"/>
      <c r="H371" s="645"/>
      <c r="I371" s="705">
        <f t="shared" si="237"/>
        <v>0</v>
      </c>
      <c r="J371" s="706">
        <f t="shared" si="238"/>
        <v>0</v>
      </c>
      <c r="K371" s="705"/>
      <c r="L371" s="706">
        <f t="shared" si="263"/>
        <v>0</v>
      </c>
      <c r="M371" s="720"/>
      <c r="N371" s="720"/>
      <c r="O371" s="568">
        <f>State!O371</f>
        <v>0</v>
      </c>
      <c r="P371" s="663"/>
      <c r="Q371" s="624">
        <f t="shared" si="264"/>
        <v>0</v>
      </c>
      <c r="R371" s="583">
        <f t="shared" si="265"/>
        <v>0</v>
      </c>
      <c r="S371" s="523">
        <f t="shared" si="266"/>
        <v>0</v>
      </c>
      <c r="T371" s="569"/>
      <c r="U371" s="663"/>
      <c r="V371" s="624"/>
      <c r="W371" s="583"/>
      <c r="X371" s="569">
        <f>State!X371</f>
        <v>0</v>
      </c>
      <c r="Y371" s="663"/>
      <c r="Z371" s="624">
        <f t="shared" si="267"/>
        <v>0</v>
      </c>
      <c r="AA371" s="583">
        <f t="shared" si="268"/>
        <v>0</v>
      </c>
      <c r="AB371" s="523">
        <f t="shared" si="269"/>
        <v>0</v>
      </c>
      <c r="AC371" s="573"/>
      <c r="AD371" s="1" t="b">
        <f t="shared" si="239"/>
        <v>1</v>
      </c>
      <c r="AE371" s="1" t="b">
        <f t="shared" si="236"/>
        <v>1</v>
      </c>
    </row>
    <row r="372" spans="1:31" ht="15.75">
      <c r="A372" s="559">
        <f t="shared" si="270"/>
        <v>23.210000000000019</v>
      </c>
      <c r="B372" s="564" t="s">
        <v>133</v>
      </c>
      <c r="C372" s="742"/>
      <c r="D372" s="743">
        <v>0</v>
      </c>
      <c r="E372" s="742"/>
      <c r="F372" s="743">
        <v>0</v>
      </c>
      <c r="G372" s="625"/>
      <c r="H372" s="645"/>
      <c r="I372" s="705">
        <f t="shared" si="237"/>
        <v>0</v>
      </c>
      <c r="J372" s="706">
        <f t="shared" si="238"/>
        <v>0</v>
      </c>
      <c r="K372" s="705"/>
      <c r="L372" s="706">
        <f t="shared" si="263"/>
        <v>0</v>
      </c>
      <c r="M372" s="720"/>
      <c r="N372" s="720"/>
      <c r="O372" s="568"/>
      <c r="P372" s="663"/>
      <c r="Q372" s="624"/>
      <c r="R372" s="583"/>
      <c r="S372" s="523"/>
      <c r="T372" s="569"/>
      <c r="U372" s="663"/>
      <c r="V372" s="624"/>
      <c r="W372" s="583"/>
      <c r="X372" s="569"/>
      <c r="Y372" s="663"/>
      <c r="Z372" s="624"/>
      <c r="AA372" s="583"/>
      <c r="AB372" s="523"/>
      <c r="AC372" s="573"/>
      <c r="AD372" s="1" t="b">
        <f t="shared" si="239"/>
        <v>1</v>
      </c>
      <c r="AE372" s="1" t="b">
        <f t="shared" si="236"/>
        <v>1</v>
      </c>
    </row>
    <row r="373" spans="1:31" ht="15.75">
      <c r="A373" s="559">
        <f t="shared" si="270"/>
        <v>23.22000000000002</v>
      </c>
      <c r="B373" s="564" t="s">
        <v>134</v>
      </c>
      <c r="C373" s="742">
        <v>1</v>
      </c>
      <c r="D373" s="743">
        <v>3.87</v>
      </c>
      <c r="E373" s="742">
        <v>1</v>
      </c>
      <c r="F373" s="743">
        <v>3.87</v>
      </c>
      <c r="G373" s="625">
        <f t="shared" ref="G373:G395" si="273">C373/E373</f>
        <v>1</v>
      </c>
      <c r="H373" s="645">
        <f t="shared" si="271"/>
        <v>1</v>
      </c>
      <c r="I373" s="705">
        <f t="shared" si="237"/>
        <v>0</v>
      </c>
      <c r="J373" s="706">
        <f t="shared" si="238"/>
        <v>0</v>
      </c>
      <c r="K373" s="705"/>
      <c r="L373" s="706">
        <f t="shared" si="263"/>
        <v>0</v>
      </c>
      <c r="M373" s="720"/>
      <c r="N373" s="720"/>
      <c r="O373" s="568">
        <f>State!O373</f>
        <v>0</v>
      </c>
      <c r="P373" s="663">
        <v>2</v>
      </c>
      <c r="Q373" s="624">
        <v>4</v>
      </c>
      <c r="R373" s="583">
        <f t="shared" ref="R373:R374" si="274">P373</f>
        <v>2</v>
      </c>
      <c r="S373" s="523">
        <f t="shared" ref="S373:S374" si="275">Q373+L373+N373</f>
        <v>4</v>
      </c>
      <c r="T373" s="569"/>
      <c r="U373" s="663"/>
      <c r="V373" s="624"/>
      <c r="W373" s="583"/>
      <c r="X373" s="569">
        <f>State!X373</f>
        <v>0</v>
      </c>
      <c r="Y373" s="663">
        <f>P373</f>
        <v>2</v>
      </c>
      <c r="Z373" s="624">
        <f>Q373</f>
        <v>4</v>
      </c>
      <c r="AA373" s="583">
        <f t="shared" ref="AA373:AA380" si="276">Y373</f>
        <v>2</v>
      </c>
      <c r="AB373" s="523">
        <f t="shared" ref="AB373:AB380" si="277">Z373+U373+W373</f>
        <v>4</v>
      </c>
      <c r="AC373" s="573"/>
      <c r="AD373" s="1181" t="b">
        <f t="shared" si="239"/>
        <v>0</v>
      </c>
      <c r="AE373" s="1" t="b">
        <f t="shared" si="236"/>
        <v>1</v>
      </c>
    </row>
    <row r="374" spans="1:31" ht="15.75">
      <c r="A374" s="559">
        <f t="shared" si="270"/>
        <v>23.230000000000022</v>
      </c>
      <c r="B374" s="564" t="s">
        <v>135</v>
      </c>
      <c r="C374" s="742"/>
      <c r="D374" s="743">
        <v>0</v>
      </c>
      <c r="E374" s="742"/>
      <c r="F374" s="743">
        <v>0</v>
      </c>
      <c r="G374" s="625"/>
      <c r="H374" s="645"/>
      <c r="I374" s="705">
        <f t="shared" si="237"/>
        <v>0</v>
      </c>
      <c r="J374" s="706">
        <f t="shared" si="238"/>
        <v>0</v>
      </c>
      <c r="K374" s="705"/>
      <c r="L374" s="706">
        <f t="shared" si="263"/>
        <v>0</v>
      </c>
      <c r="M374" s="720"/>
      <c r="N374" s="720"/>
      <c r="O374" s="568">
        <f>State!O374</f>
        <v>0</v>
      </c>
      <c r="P374" s="663">
        <v>1</v>
      </c>
      <c r="Q374" s="664">
        <v>2</v>
      </c>
      <c r="R374" s="583">
        <f t="shared" si="274"/>
        <v>1</v>
      </c>
      <c r="S374" s="523">
        <f t="shared" si="275"/>
        <v>2</v>
      </c>
      <c r="T374" s="569"/>
      <c r="U374" s="663"/>
      <c r="V374" s="664"/>
      <c r="W374" s="583"/>
      <c r="X374" s="569">
        <f>State!X374</f>
        <v>0</v>
      </c>
      <c r="Y374" s="663">
        <f>P374</f>
        <v>1</v>
      </c>
      <c r="Z374" s="664">
        <f>Q374</f>
        <v>2</v>
      </c>
      <c r="AA374" s="583">
        <f t="shared" si="276"/>
        <v>1</v>
      </c>
      <c r="AB374" s="523">
        <f t="shared" si="277"/>
        <v>2</v>
      </c>
      <c r="AC374" s="573"/>
      <c r="AD374" s="1181" t="b">
        <f t="shared" si="239"/>
        <v>0</v>
      </c>
      <c r="AE374" s="1" t="b">
        <f t="shared" si="236"/>
        <v>1</v>
      </c>
    </row>
    <row r="375" spans="1:31" ht="28.5">
      <c r="A375" s="559">
        <v>23.24</v>
      </c>
      <c r="B375" s="577" t="s">
        <v>129</v>
      </c>
      <c r="C375" s="714"/>
      <c r="D375" s="715">
        <v>0</v>
      </c>
      <c r="E375" s="714"/>
      <c r="F375" s="715">
        <v>0</v>
      </c>
      <c r="G375" s="625"/>
      <c r="H375" s="645"/>
      <c r="I375" s="705">
        <f t="shared" si="237"/>
        <v>0</v>
      </c>
      <c r="J375" s="706">
        <f t="shared" si="238"/>
        <v>0</v>
      </c>
      <c r="K375" s="705"/>
      <c r="L375" s="706">
        <f t="shared" si="263"/>
        <v>0</v>
      </c>
      <c r="M375" s="712"/>
      <c r="N375" s="712"/>
      <c r="O375" s="568">
        <f>State!O375</f>
        <v>0</v>
      </c>
      <c r="P375" s="665"/>
      <c r="Q375" s="624">
        <f t="shared" si="264"/>
        <v>0</v>
      </c>
      <c r="R375" s="583">
        <f t="shared" si="265"/>
        <v>0</v>
      </c>
      <c r="S375" s="523">
        <f t="shared" si="266"/>
        <v>0</v>
      </c>
      <c r="T375" s="569"/>
      <c r="U375" s="665"/>
      <c r="V375" s="624"/>
      <c r="W375" s="583"/>
      <c r="X375" s="569">
        <f>State!X375</f>
        <v>0</v>
      </c>
      <c r="Y375" s="665"/>
      <c r="Z375" s="624">
        <f t="shared" ref="Z375:Z379" si="278">Y375*X375</f>
        <v>0</v>
      </c>
      <c r="AA375" s="583">
        <f t="shared" si="276"/>
        <v>0</v>
      </c>
      <c r="AB375" s="523">
        <f t="shared" si="277"/>
        <v>0</v>
      </c>
      <c r="AC375" s="577"/>
      <c r="AD375" s="1" t="b">
        <f t="shared" si="239"/>
        <v>1</v>
      </c>
      <c r="AE375" s="1" t="b">
        <f t="shared" si="236"/>
        <v>1</v>
      </c>
    </row>
    <row r="376" spans="1:31" ht="28.5">
      <c r="A376" s="559"/>
      <c r="B376" s="573" t="s">
        <v>130</v>
      </c>
      <c r="C376" s="742"/>
      <c r="D376" s="743">
        <v>0</v>
      </c>
      <c r="E376" s="742"/>
      <c r="F376" s="743">
        <v>0</v>
      </c>
      <c r="G376" s="625"/>
      <c r="H376" s="645"/>
      <c r="I376" s="705">
        <f t="shared" si="237"/>
        <v>0</v>
      </c>
      <c r="J376" s="706">
        <f t="shared" si="238"/>
        <v>0</v>
      </c>
      <c r="K376" s="705"/>
      <c r="L376" s="706">
        <f t="shared" si="263"/>
        <v>0</v>
      </c>
      <c r="M376" s="720"/>
      <c r="N376" s="720"/>
      <c r="O376" s="568">
        <f>State!O376</f>
        <v>0</v>
      </c>
      <c r="P376" s="663"/>
      <c r="Q376" s="624">
        <f t="shared" si="264"/>
        <v>0</v>
      </c>
      <c r="R376" s="583">
        <f t="shared" si="265"/>
        <v>0</v>
      </c>
      <c r="S376" s="523">
        <f t="shared" si="266"/>
        <v>0</v>
      </c>
      <c r="T376" s="569"/>
      <c r="U376" s="663"/>
      <c r="V376" s="624"/>
      <c r="W376" s="583"/>
      <c r="X376" s="569">
        <f>State!X376</f>
        <v>0</v>
      </c>
      <c r="Y376" s="663"/>
      <c r="Z376" s="624">
        <f t="shared" si="278"/>
        <v>0</v>
      </c>
      <c r="AA376" s="583">
        <f t="shared" si="276"/>
        <v>0</v>
      </c>
      <c r="AB376" s="523">
        <f t="shared" si="277"/>
        <v>0</v>
      </c>
      <c r="AC376" s="573"/>
      <c r="AD376" s="1" t="b">
        <f t="shared" si="239"/>
        <v>1</v>
      </c>
      <c r="AE376" s="1" t="b">
        <f t="shared" si="236"/>
        <v>1</v>
      </c>
    </row>
    <row r="377" spans="1:31" ht="15.75">
      <c r="A377" s="559"/>
      <c r="B377" s="573" t="s">
        <v>131</v>
      </c>
      <c r="C377" s="742"/>
      <c r="D377" s="743">
        <v>0</v>
      </c>
      <c r="E377" s="742"/>
      <c r="F377" s="743">
        <v>0</v>
      </c>
      <c r="G377" s="625"/>
      <c r="H377" s="645"/>
      <c r="I377" s="705">
        <f t="shared" si="237"/>
        <v>0</v>
      </c>
      <c r="J377" s="706">
        <f t="shared" si="238"/>
        <v>0</v>
      </c>
      <c r="K377" s="705"/>
      <c r="L377" s="706">
        <f t="shared" si="263"/>
        <v>0</v>
      </c>
      <c r="M377" s="720"/>
      <c r="N377" s="720"/>
      <c r="O377" s="568">
        <f>State!O377</f>
        <v>0</v>
      </c>
      <c r="P377" s="663"/>
      <c r="Q377" s="624">
        <f t="shared" si="264"/>
        <v>0</v>
      </c>
      <c r="R377" s="583">
        <f t="shared" si="265"/>
        <v>0</v>
      </c>
      <c r="S377" s="523">
        <f t="shared" si="266"/>
        <v>0</v>
      </c>
      <c r="T377" s="569"/>
      <c r="U377" s="663"/>
      <c r="V377" s="624"/>
      <c r="W377" s="583"/>
      <c r="X377" s="569">
        <f>State!X377</f>
        <v>0</v>
      </c>
      <c r="Y377" s="663"/>
      <c r="Z377" s="624">
        <f t="shared" si="278"/>
        <v>0</v>
      </c>
      <c r="AA377" s="583">
        <f t="shared" si="276"/>
        <v>0</v>
      </c>
      <c r="AB377" s="523">
        <f t="shared" si="277"/>
        <v>0</v>
      </c>
      <c r="AC377" s="573"/>
      <c r="AD377" s="1" t="b">
        <f t="shared" si="239"/>
        <v>1</v>
      </c>
      <c r="AE377" s="1" t="b">
        <f t="shared" si="236"/>
        <v>1</v>
      </c>
    </row>
    <row r="378" spans="1:31" ht="15.75">
      <c r="A378" s="559"/>
      <c r="B378" s="573" t="s">
        <v>132</v>
      </c>
      <c r="C378" s="742"/>
      <c r="D378" s="743">
        <v>0</v>
      </c>
      <c r="E378" s="742"/>
      <c r="F378" s="743">
        <v>0</v>
      </c>
      <c r="G378" s="625"/>
      <c r="H378" s="645"/>
      <c r="I378" s="705">
        <f t="shared" si="237"/>
        <v>0</v>
      </c>
      <c r="J378" s="706">
        <f t="shared" si="238"/>
        <v>0</v>
      </c>
      <c r="K378" s="705"/>
      <c r="L378" s="706">
        <f t="shared" si="263"/>
        <v>0</v>
      </c>
      <c r="M378" s="720"/>
      <c r="N378" s="720"/>
      <c r="O378" s="568">
        <f>State!O378</f>
        <v>0</v>
      </c>
      <c r="P378" s="573"/>
      <c r="Q378" s="624">
        <f t="shared" si="264"/>
        <v>0</v>
      </c>
      <c r="R378" s="583">
        <f t="shared" si="265"/>
        <v>0</v>
      </c>
      <c r="S378" s="523">
        <f t="shared" si="266"/>
        <v>0</v>
      </c>
      <c r="T378" s="569"/>
      <c r="U378" s="573"/>
      <c r="V378" s="624"/>
      <c r="W378" s="583"/>
      <c r="X378" s="569">
        <f>State!X378</f>
        <v>0</v>
      </c>
      <c r="Y378" s="573"/>
      <c r="Z378" s="624">
        <f t="shared" si="278"/>
        <v>0</v>
      </c>
      <c r="AA378" s="583">
        <f t="shared" si="276"/>
        <v>0</v>
      </c>
      <c r="AB378" s="523">
        <f t="shared" si="277"/>
        <v>0</v>
      </c>
      <c r="AC378" s="573"/>
      <c r="AD378" s="1" t="b">
        <f t="shared" si="239"/>
        <v>1</v>
      </c>
      <c r="AE378" s="1" t="b">
        <f t="shared" si="236"/>
        <v>1</v>
      </c>
    </row>
    <row r="379" spans="1:31" ht="15.75">
      <c r="A379" s="559"/>
      <c r="B379" s="573" t="s">
        <v>301</v>
      </c>
      <c r="C379" s="742"/>
      <c r="D379" s="743">
        <v>0</v>
      </c>
      <c r="E379" s="742"/>
      <c r="F379" s="743">
        <v>0</v>
      </c>
      <c r="G379" s="625"/>
      <c r="H379" s="645"/>
      <c r="I379" s="705">
        <f t="shared" si="237"/>
        <v>0</v>
      </c>
      <c r="J379" s="706">
        <f t="shared" si="238"/>
        <v>0</v>
      </c>
      <c r="K379" s="705"/>
      <c r="L379" s="706">
        <f t="shared" si="263"/>
        <v>0</v>
      </c>
      <c r="M379" s="720"/>
      <c r="N379" s="720"/>
      <c r="O379" s="568">
        <f>State!O379</f>
        <v>0</v>
      </c>
      <c r="P379" s="573"/>
      <c r="Q379" s="624">
        <f t="shared" si="264"/>
        <v>0</v>
      </c>
      <c r="R379" s="583">
        <f t="shared" si="265"/>
        <v>0</v>
      </c>
      <c r="S379" s="523">
        <f t="shared" si="266"/>
        <v>0</v>
      </c>
      <c r="T379" s="569"/>
      <c r="U379" s="573"/>
      <c r="V379" s="624"/>
      <c r="W379" s="583"/>
      <c r="X379" s="569">
        <f>State!X379</f>
        <v>0</v>
      </c>
      <c r="Y379" s="573"/>
      <c r="Z379" s="624">
        <f t="shared" si="278"/>
        <v>0</v>
      </c>
      <c r="AA379" s="583">
        <f t="shared" si="276"/>
        <v>0</v>
      </c>
      <c r="AB379" s="523">
        <f t="shared" si="277"/>
        <v>0</v>
      </c>
      <c r="AC379" s="573"/>
      <c r="AD379" s="1" t="b">
        <f t="shared" si="239"/>
        <v>1</v>
      </c>
      <c r="AE379" s="1" t="b">
        <f t="shared" si="236"/>
        <v>1</v>
      </c>
    </row>
    <row r="380" spans="1:31" ht="28.5">
      <c r="A380" s="559">
        <f>+A375+0.01</f>
        <v>23.25</v>
      </c>
      <c r="B380" s="573" t="s">
        <v>313</v>
      </c>
      <c r="C380" s="742"/>
      <c r="D380" s="743">
        <v>0</v>
      </c>
      <c r="E380" s="742"/>
      <c r="F380" s="743">
        <v>0</v>
      </c>
      <c r="G380" s="625"/>
      <c r="H380" s="645"/>
      <c r="I380" s="705">
        <f t="shared" si="237"/>
        <v>0</v>
      </c>
      <c r="J380" s="706">
        <f t="shared" si="238"/>
        <v>0</v>
      </c>
      <c r="K380" s="705"/>
      <c r="L380" s="706">
        <f t="shared" si="263"/>
        <v>0</v>
      </c>
      <c r="M380" s="720"/>
      <c r="N380" s="720"/>
      <c r="O380" s="688">
        <f>State!O380</f>
        <v>26.99</v>
      </c>
      <c r="P380" s="573">
        <v>5</v>
      </c>
      <c r="Q380" s="624">
        <f t="shared" si="264"/>
        <v>134.94999999999999</v>
      </c>
      <c r="R380" s="583">
        <f t="shared" si="265"/>
        <v>5</v>
      </c>
      <c r="S380" s="523">
        <f t="shared" si="266"/>
        <v>134.94999999999999</v>
      </c>
      <c r="T380" s="689"/>
      <c r="U380" s="573"/>
      <c r="V380" s="624"/>
      <c r="W380" s="583"/>
      <c r="X380" s="689">
        <f>State!X380</f>
        <v>26.99</v>
      </c>
      <c r="Y380" s="573">
        <v>0</v>
      </c>
      <c r="Z380" s="624">
        <v>0</v>
      </c>
      <c r="AA380" s="583">
        <f t="shared" si="276"/>
        <v>0</v>
      </c>
      <c r="AB380" s="523">
        <f t="shared" si="277"/>
        <v>0</v>
      </c>
      <c r="AC380" s="573"/>
      <c r="AD380" s="1" t="b">
        <f t="shared" si="239"/>
        <v>1</v>
      </c>
      <c r="AE380" s="1" t="b">
        <f t="shared" si="236"/>
        <v>1</v>
      </c>
    </row>
    <row r="381" spans="1:31" ht="15.75">
      <c r="A381" s="983"/>
      <c r="B381" s="1038" t="s">
        <v>16</v>
      </c>
      <c r="C381" s="1023">
        <f>SUM(C352:C380)</f>
        <v>24</v>
      </c>
      <c r="D381" s="1023">
        <f>SUM(D352:D380)</f>
        <v>195.03000000000003</v>
      </c>
      <c r="E381" s="1023">
        <f>SUM(E352:E380)</f>
        <v>24</v>
      </c>
      <c r="F381" s="1023">
        <f>SUM(F352:F380)</f>
        <v>78.695000000000007</v>
      </c>
      <c r="G381" s="1103">
        <f t="shared" si="273"/>
        <v>1</v>
      </c>
      <c r="H381" s="1104">
        <f t="shared" si="271"/>
        <v>0.40350202532943646</v>
      </c>
      <c r="I381" s="1023">
        <f t="shared" ref="I381:J381" si="279">SUM(I352:I380)</f>
        <v>0</v>
      </c>
      <c r="J381" s="1024">
        <f t="shared" si="279"/>
        <v>116.33500000000001</v>
      </c>
      <c r="K381" s="1023"/>
      <c r="L381" s="1024">
        <f>SUM(L352:L380)</f>
        <v>116.33500000000001</v>
      </c>
      <c r="M381" s="1027"/>
      <c r="N381" s="1027"/>
      <c r="O381" s="989">
        <f>State!O381</f>
        <v>0</v>
      </c>
      <c r="P381" s="1023">
        <f>SUM(P352:P380)</f>
        <v>34</v>
      </c>
      <c r="Q381" s="1024">
        <f>SUM(Q352:Q380)</f>
        <v>156.44999999999999</v>
      </c>
      <c r="R381" s="1023">
        <f>SUM(R352:R380)</f>
        <v>34</v>
      </c>
      <c r="S381" s="1024">
        <f>SUM(S352:S380)</f>
        <v>272.78499999999997</v>
      </c>
      <c r="T381" s="992"/>
      <c r="U381" s="984"/>
      <c r="V381" s="985"/>
      <c r="W381" s="1036"/>
      <c r="X381" s="992">
        <f>State!X381</f>
        <v>0</v>
      </c>
      <c r="Y381" s="1023">
        <f>SUM(Y352:Y380)</f>
        <v>4</v>
      </c>
      <c r="Z381" s="1024">
        <f>SUM(Z352:Z380)</f>
        <v>9</v>
      </c>
      <c r="AA381" s="1023">
        <f>SUM(AA352:AA380)</f>
        <v>4</v>
      </c>
      <c r="AB381" s="1024">
        <f>SUM(AB352:AB380)</f>
        <v>125.33500000000001</v>
      </c>
      <c r="AC381" s="1038"/>
      <c r="AE381" s="1" t="b">
        <f t="shared" si="236"/>
        <v>0</v>
      </c>
    </row>
    <row r="382" spans="1:31" ht="15.75">
      <c r="A382" s="554" t="s">
        <v>136</v>
      </c>
      <c r="B382" s="560" t="s">
        <v>137</v>
      </c>
      <c r="C382" s="701"/>
      <c r="D382" s="702"/>
      <c r="E382" s="701"/>
      <c r="F382" s="702"/>
      <c r="G382" s="625"/>
      <c r="H382" s="645"/>
      <c r="I382" s="705">
        <f t="shared" si="237"/>
        <v>0</v>
      </c>
      <c r="J382" s="706">
        <f t="shared" si="238"/>
        <v>0</v>
      </c>
      <c r="K382" s="701"/>
      <c r="L382" s="702"/>
      <c r="M382" s="704"/>
      <c r="N382" s="704"/>
      <c r="O382" s="568"/>
      <c r="P382" s="596"/>
      <c r="Q382" s="561"/>
      <c r="R382" s="583"/>
      <c r="S382" s="523"/>
      <c r="T382" s="569"/>
      <c r="U382" s="596"/>
      <c r="V382" s="561"/>
      <c r="W382" s="583"/>
      <c r="X382" s="569"/>
      <c r="Y382" s="596"/>
      <c r="Z382" s="561"/>
      <c r="AA382" s="583"/>
      <c r="AB382" s="523"/>
      <c r="AC382" s="560"/>
      <c r="AD382" s="1" t="b">
        <f t="shared" si="239"/>
        <v>1</v>
      </c>
      <c r="AE382" s="1" t="b">
        <f t="shared" si="236"/>
        <v>1</v>
      </c>
    </row>
    <row r="383" spans="1:31" ht="21" customHeight="1">
      <c r="A383" s="563">
        <v>24</v>
      </c>
      <c r="B383" s="560" t="s">
        <v>138</v>
      </c>
      <c r="C383" s="701"/>
      <c r="D383" s="702"/>
      <c r="E383" s="701"/>
      <c r="F383" s="702"/>
      <c r="G383" s="625"/>
      <c r="H383" s="645"/>
      <c r="I383" s="705">
        <f t="shared" si="237"/>
        <v>0</v>
      </c>
      <c r="J383" s="706">
        <f t="shared" si="238"/>
        <v>0</v>
      </c>
      <c r="K383" s="701"/>
      <c r="L383" s="702"/>
      <c r="M383" s="704"/>
      <c r="N383" s="704"/>
      <c r="O383" s="568"/>
      <c r="P383" s="596"/>
      <c r="Q383" s="561"/>
      <c r="R383" s="583"/>
      <c r="S383" s="523"/>
      <c r="T383" s="569"/>
      <c r="U383" s="596"/>
      <c r="V383" s="561"/>
      <c r="W383" s="583"/>
      <c r="X383" s="569"/>
      <c r="Y383" s="596"/>
      <c r="Z383" s="561"/>
      <c r="AA383" s="583"/>
      <c r="AB383" s="523"/>
      <c r="AC383" s="560"/>
      <c r="AD383" s="1" t="b">
        <f t="shared" si="239"/>
        <v>1</v>
      </c>
      <c r="AE383" s="1" t="b">
        <f t="shared" si="236"/>
        <v>1</v>
      </c>
    </row>
    <row r="384" spans="1:31" ht="21" customHeight="1">
      <c r="A384" s="559">
        <v>24.01</v>
      </c>
      <c r="B384" s="564" t="s">
        <v>139</v>
      </c>
      <c r="C384" s="705"/>
      <c r="D384" s="706">
        <v>0</v>
      </c>
      <c r="E384" s="705"/>
      <c r="F384" s="706">
        <v>0</v>
      </c>
      <c r="G384" s="625"/>
      <c r="H384" s="645"/>
      <c r="I384" s="705">
        <f t="shared" si="237"/>
        <v>0</v>
      </c>
      <c r="J384" s="706">
        <f t="shared" si="238"/>
        <v>0</v>
      </c>
      <c r="K384" s="705"/>
      <c r="L384" s="706"/>
      <c r="M384" s="708"/>
      <c r="N384" s="708"/>
      <c r="O384" s="568">
        <f>State!O384</f>
        <v>0</v>
      </c>
      <c r="P384" s="570"/>
      <c r="Q384" s="624"/>
      <c r="R384" s="583">
        <f t="shared" si="249"/>
        <v>0</v>
      </c>
      <c r="S384" s="523">
        <f t="shared" si="249"/>
        <v>0</v>
      </c>
      <c r="T384" s="569"/>
      <c r="U384" s="570"/>
      <c r="V384" s="624"/>
      <c r="W384" s="583"/>
      <c r="X384" s="569">
        <f>State!X384</f>
        <v>0</v>
      </c>
      <c r="Y384" s="570"/>
      <c r="Z384" s="624"/>
      <c r="AA384" s="583">
        <f t="shared" ref="AA384" si="280">Y384+T384</f>
        <v>0</v>
      </c>
      <c r="AB384" s="523">
        <f t="shared" ref="AB384:AB387" si="281">Z384+U384</f>
        <v>0</v>
      </c>
      <c r="AC384" s="564"/>
      <c r="AD384" s="1" t="b">
        <f t="shared" si="239"/>
        <v>1</v>
      </c>
      <c r="AE384" s="1" t="b">
        <f t="shared" si="236"/>
        <v>1</v>
      </c>
    </row>
    <row r="385" spans="1:31" ht="15.75">
      <c r="A385" s="559"/>
      <c r="B385" s="564" t="s">
        <v>140</v>
      </c>
      <c r="C385" s="742">
        <v>1</v>
      </c>
      <c r="D385" s="743">
        <v>20</v>
      </c>
      <c r="E385" s="742">
        <v>1</v>
      </c>
      <c r="F385" s="743">
        <f>D385</f>
        <v>20</v>
      </c>
      <c r="G385" s="625"/>
      <c r="H385" s="645">
        <f t="shared" si="271"/>
        <v>1</v>
      </c>
      <c r="I385" s="705">
        <f t="shared" si="237"/>
        <v>0</v>
      </c>
      <c r="J385" s="706">
        <f t="shared" si="238"/>
        <v>0</v>
      </c>
      <c r="K385" s="705"/>
      <c r="L385" s="706"/>
      <c r="M385" s="708"/>
      <c r="N385" s="708"/>
      <c r="O385" s="568">
        <f>State!O385</f>
        <v>0</v>
      </c>
      <c r="P385" s="570">
        <v>1</v>
      </c>
      <c r="Q385" s="624">
        <v>20</v>
      </c>
      <c r="R385" s="583">
        <f t="shared" ref="R385:R387" si="282">P385</f>
        <v>1</v>
      </c>
      <c r="S385" s="523">
        <f t="shared" si="249"/>
        <v>20</v>
      </c>
      <c r="T385" s="569"/>
      <c r="U385" s="570"/>
      <c r="V385" s="624"/>
      <c r="W385" s="583"/>
      <c r="X385" s="569">
        <f>State!X385</f>
        <v>0</v>
      </c>
      <c r="Y385" s="570">
        <v>1</v>
      </c>
      <c r="Z385" s="624">
        <v>20</v>
      </c>
      <c r="AA385" s="583">
        <f t="shared" ref="AA385:AA387" si="283">Y385</f>
        <v>1</v>
      </c>
      <c r="AB385" s="523">
        <f t="shared" si="281"/>
        <v>20</v>
      </c>
      <c r="AC385" s="564"/>
      <c r="AD385" s="1181" t="b">
        <f t="shared" si="239"/>
        <v>0</v>
      </c>
      <c r="AE385" s="1" t="b">
        <f t="shared" si="236"/>
        <v>1</v>
      </c>
    </row>
    <row r="386" spans="1:31" ht="15.75">
      <c r="A386" s="559"/>
      <c r="B386" s="573" t="s">
        <v>141</v>
      </c>
      <c r="C386" s="742"/>
      <c r="D386" s="743">
        <v>0</v>
      </c>
      <c r="E386" s="742"/>
      <c r="F386" s="743">
        <v>0</v>
      </c>
      <c r="G386" s="625"/>
      <c r="H386" s="645"/>
      <c r="I386" s="705">
        <f t="shared" si="237"/>
        <v>0</v>
      </c>
      <c r="J386" s="706">
        <f t="shared" si="238"/>
        <v>0</v>
      </c>
      <c r="K386" s="718"/>
      <c r="L386" s="719"/>
      <c r="M386" s="720"/>
      <c r="N386" s="720"/>
      <c r="O386" s="568">
        <f>State!O386</f>
        <v>0</v>
      </c>
      <c r="P386" s="573"/>
      <c r="Q386" s="664"/>
      <c r="R386" s="583">
        <f t="shared" si="282"/>
        <v>0</v>
      </c>
      <c r="S386" s="523">
        <f t="shared" si="249"/>
        <v>0</v>
      </c>
      <c r="T386" s="569"/>
      <c r="U386" s="573"/>
      <c r="V386" s="664"/>
      <c r="W386" s="583"/>
      <c r="X386" s="569">
        <f>State!X386</f>
        <v>0</v>
      </c>
      <c r="Y386" s="573"/>
      <c r="Z386" s="664"/>
      <c r="AA386" s="583">
        <f t="shared" si="283"/>
        <v>0</v>
      </c>
      <c r="AB386" s="523">
        <f t="shared" si="281"/>
        <v>0</v>
      </c>
      <c r="AC386" s="573"/>
      <c r="AD386" s="1" t="b">
        <f t="shared" si="239"/>
        <v>1</v>
      </c>
      <c r="AE386" s="1" t="b">
        <f t="shared" si="236"/>
        <v>1</v>
      </c>
    </row>
    <row r="387" spans="1:31" ht="15.75">
      <c r="A387" s="559"/>
      <c r="B387" s="564" t="s">
        <v>142</v>
      </c>
      <c r="C387" s="742"/>
      <c r="D387" s="743">
        <v>0</v>
      </c>
      <c r="E387" s="742"/>
      <c r="F387" s="743">
        <v>0</v>
      </c>
      <c r="G387" s="625"/>
      <c r="H387" s="645"/>
      <c r="I387" s="705">
        <f t="shared" si="237"/>
        <v>0</v>
      </c>
      <c r="J387" s="706">
        <f t="shared" si="238"/>
        <v>0</v>
      </c>
      <c r="K387" s="714"/>
      <c r="L387" s="715"/>
      <c r="M387" s="717">
        <f t="shared" ref="I387:M388" si="284">SUM(M383:M386)</f>
        <v>0</v>
      </c>
      <c r="N387" s="708"/>
      <c r="O387" s="568">
        <f>State!O387</f>
        <v>0</v>
      </c>
      <c r="P387" s="570"/>
      <c r="Q387" s="624"/>
      <c r="R387" s="583">
        <f t="shared" si="282"/>
        <v>0</v>
      </c>
      <c r="S387" s="523">
        <f t="shared" si="249"/>
        <v>0</v>
      </c>
      <c r="T387" s="569"/>
      <c r="U387" s="570"/>
      <c r="V387" s="624"/>
      <c r="W387" s="583"/>
      <c r="X387" s="569">
        <f>State!X387</f>
        <v>0</v>
      </c>
      <c r="Y387" s="570"/>
      <c r="Z387" s="624"/>
      <c r="AA387" s="583">
        <f t="shared" si="283"/>
        <v>0</v>
      </c>
      <c r="AB387" s="523">
        <f t="shared" si="281"/>
        <v>0</v>
      </c>
      <c r="AC387" s="564"/>
      <c r="AD387" s="1" t="b">
        <f t="shared" si="239"/>
        <v>1</v>
      </c>
      <c r="AE387" s="1" t="b">
        <f t="shared" si="236"/>
        <v>1</v>
      </c>
    </row>
    <row r="388" spans="1:31" ht="15.75">
      <c r="A388" s="928"/>
      <c r="B388" s="961" t="s">
        <v>36</v>
      </c>
      <c r="C388" s="938">
        <v>1</v>
      </c>
      <c r="D388" s="939">
        <f>SUM(D385:D387)</f>
        <v>20</v>
      </c>
      <c r="E388" s="938">
        <v>1</v>
      </c>
      <c r="F388" s="939">
        <f>SUM(F385:F387)</f>
        <v>20</v>
      </c>
      <c r="G388" s="1067"/>
      <c r="H388" s="1133">
        <f t="shared" si="271"/>
        <v>1</v>
      </c>
      <c r="I388" s="943">
        <f t="shared" si="284"/>
        <v>0</v>
      </c>
      <c r="J388" s="939">
        <f t="shared" si="284"/>
        <v>0</v>
      </c>
      <c r="K388" s="938"/>
      <c r="L388" s="939">
        <f t="shared" si="284"/>
        <v>0</v>
      </c>
      <c r="M388" s="943">
        <f t="shared" si="284"/>
        <v>0</v>
      </c>
      <c r="N388" s="943"/>
      <c r="O388" s="934">
        <f>State!O388</f>
        <v>0</v>
      </c>
      <c r="P388" s="964">
        <f>SUM(P384:P387)</f>
        <v>1</v>
      </c>
      <c r="Q388" s="939">
        <f>SUM(Q385:Q387)</f>
        <v>20</v>
      </c>
      <c r="R388" s="935">
        <f t="shared" si="249"/>
        <v>1</v>
      </c>
      <c r="S388" s="939">
        <f>SUM(S385:S387)</f>
        <v>20</v>
      </c>
      <c r="T388" s="937"/>
      <c r="U388" s="964"/>
      <c r="V388" s="962"/>
      <c r="W388" s="935"/>
      <c r="X388" s="937">
        <f>State!X388</f>
        <v>0</v>
      </c>
      <c r="Y388" s="964">
        <f>SUM(Y384:Y387)</f>
        <v>1</v>
      </c>
      <c r="Z388" s="939">
        <f>SUM(Z385:Z387)</f>
        <v>20</v>
      </c>
      <c r="AA388" s="935">
        <f t="shared" ref="AA388" si="285">Y388+T388</f>
        <v>1</v>
      </c>
      <c r="AB388" s="939">
        <f>SUM(AB385:AB387)</f>
        <v>20</v>
      </c>
      <c r="AC388" s="961"/>
      <c r="AE388" s="1" t="b">
        <f t="shared" si="236"/>
        <v>1</v>
      </c>
    </row>
    <row r="389" spans="1:31" ht="42.75">
      <c r="A389" s="559">
        <v>24.02</v>
      </c>
      <c r="B389" s="564" t="s">
        <v>143</v>
      </c>
      <c r="C389" s="705"/>
      <c r="D389" s="706"/>
      <c r="E389" s="705"/>
      <c r="F389" s="706"/>
      <c r="G389" s="625"/>
      <c r="H389" s="645"/>
      <c r="I389" s="705">
        <f t="shared" si="237"/>
        <v>0</v>
      </c>
      <c r="J389" s="706">
        <f t="shared" si="238"/>
        <v>0</v>
      </c>
      <c r="K389" s="705"/>
      <c r="L389" s="706"/>
      <c r="M389" s="708"/>
      <c r="N389" s="708"/>
      <c r="O389" s="568">
        <f>State!O389</f>
        <v>0</v>
      </c>
      <c r="P389" s="570"/>
      <c r="Q389" s="565"/>
      <c r="R389" s="583"/>
      <c r="S389" s="523"/>
      <c r="T389" s="569"/>
      <c r="U389" s="570"/>
      <c r="V389" s="565"/>
      <c r="W389" s="583"/>
      <c r="X389" s="569">
        <f>State!X389</f>
        <v>0</v>
      </c>
      <c r="Y389" s="570"/>
      <c r="Z389" s="565"/>
      <c r="AA389" s="583"/>
      <c r="AB389" s="523"/>
      <c r="AC389" s="564"/>
      <c r="AD389" s="1" t="b">
        <f t="shared" si="239"/>
        <v>1</v>
      </c>
      <c r="AE389" s="1" t="b">
        <f t="shared" si="236"/>
        <v>1</v>
      </c>
    </row>
    <row r="390" spans="1:31" ht="15.75">
      <c r="A390" s="559"/>
      <c r="B390" s="564" t="s">
        <v>41</v>
      </c>
      <c r="C390" s="742">
        <v>82</v>
      </c>
      <c r="D390" s="743">
        <v>12.3</v>
      </c>
      <c r="E390" s="742"/>
      <c r="F390" s="743">
        <f>D390</f>
        <v>12.3</v>
      </c>
      <c r="G390" s="625"/>
      <c r="H390" s="645">
        <f t="shared" si="271"/>
        <v>1</v>
      </c>
      <c r="I390" s="705">
        <f t="shared" si="237"/>
        <v>82</v>
      </c>
      <c r="J390" s="706">
        <f t="shared" si="238"/>
        <v>0</v>
      </c>
      <c r="K390" s="705"/>
      <c r="L390" s="706"/>
      <c r="M390" s="708"/>
      <c r="N390" s="708"/>
      <c r="O390" s="568">
        <f>State!O390</f>
        <v>0.02</v>
      </c>
      <c r="P390" s="742">
        <v>82</v>
      </c>
      <c r="Q390" s="743">
        <f>P390*O390</f>
        <v>1.6400000000000001</v>
      </c>
      <c r="R390" s="773">
        <f>P390+K390</f>
        <v>82</v>
      </c>
      <c r="S390" s="662">
        <f t="shared" si="249"/>
        <v>1.6400000000000001</v>
      </c>
      <c r="T390" s="569"/>
      <c r="U390" s="742"/>
      <c r="V390" s="743"/>
      <c r="W390" s="773"/>
      <c r="X390" s="569">
        <f t="shared" ref="X390:X392" si="286">O390</f>
        <v>0.02</v>
      </c>
      <c r="Y390" s="742">
        <f>P390</f>
        <v>82</v>
      </c>
      <c r="Z390" s="743">
        <f>Y390*X390</f>
        <v>1.6400000000000001</v>
      </c>
      <c r="AA390" s="773">
        <f>Y390+T390</f>
        <v>82</v>
      </c>
      <c r="AB390" s="662">
        <f>AA390*X390</f>
        <v>1.6400000000000001</v>
      </c>
      <c r="AC390" s="564"/>
      <c r="AD390" s="1" t="b">
        <f t="shared" si="239"/>
        <v>1</v>
      </c>
      <c r="AE390" s="1" t="b">
        <f t="shared" si="236"/>
        <v>1</v>
      </c>
    </row>
    <row r="391" spans="1:31" ht="15.75">
      <c r="A391" s="559"/>
      <c r="B391" s="564" t="s">
        <v>42</v>
      </c>
      <c r="C391" s="742">
        <v>76</v>
      </c>
      <c r="D391" s="743">
        <v>4.5599999999999996</v>
      </c>
      <c r="E391" s="742"/>
      <c r="F391" s="743">
        <f t="shared" ref="F391:F393" si="287">D391</f>
        <v>4.5599999999999996</v>
      </c>
      <c r="G391" s="625"/>
      <c r="H391" s="645">
        <f t="shared" si="271"/>
        <v>1</v>
      </c>
      <c r="I391" s="705">
        <f t="shared" si="237"/>
        <v>76</v>
      </c>
      <c r="J391" s="706">
        <f t="shared" si="238"/>
        <v>0</v>
      </c>
      <c r="K391" s="705"/>
      <c r="L391" s="706"/>
      <c r="M391" s="708"/>
      <c r="N391" s="708"/>
      <c r="O391" s="568">
        <f>State!O391</f>
        <v>0.03</v>
      </c>
      <c r="P391" s="742">
        <v>76</v>
      </c>
      <c r="Q391" s="743">
        <f t="shared" ref="Q391:Q392" si="288">P391*O391</f>
        <v>2.2799999999999998</v>
      </c>
      <c r="R391" s="744">
        <f t="shared" ref="R391:R393" si="289">P391</f>
        <v>76</v>
      </c>
      <c r="S391" s="662">
        <f t="shared" si="249"/>
        <v>2.2799999999999998</v>
      </c>
      <c r="T391" s="569"/>
      <c r="U391" s="742"/>
      <c r="V391" s="743"/>
      <c r="W391" s="744"/>
      <c r="X391" s="569">
        <f t="shared" si="286"/>
        <v>0.03</v>
      </c>
      <c r="Y391" s="742">
        <f>P391</f>
        <v>76</v>
      </c>
      <c r="Z391" s="743">
        <f t="shared" ref="Z391:Z392" si="290">Y391*X391</f>
        <v>2.2799999999999998</v>
      </c>
      <c r="AA391" s="744">
        <f t="shared" ref="AA391:AA393" si="291">Y391</f>
        <v>76</v>
      </c>
      <c r="AB391" s="662">
        <f t="shared" ref="AB391:AB392" si="292">AA391*X391</f>
        <v>2.2799999999999998</v>
      </c>
      <c r="AC391" s="564"/>
      <c r="AD391" s="1" t="b">
        <f t="shared" si="239"/>
        <v>1</v>
      </c>
      <c r="AE391" s="1" t="b">
        <f t="shared" si="236"/>
        <v>1</v>
      </c>
    </row>
    <row r="392" spans="1:31" ht="15.75">
      <c r="A392" s="559"/>
      <c r="B392" s="564" t="s">
        <v>66</v>
      </c>
      <c r="C392" s="742">
        <v>24</v>
      </c>
      <c r="D392" s="743">
        <v>1.8599999999999994</v>
      </c>
      <c r="E392" s="742"/>
      <c r="F392" s="743">
        <f t="shared" si="287"/>
        <v>1.8599999999999994</v>
      </c>
      <c r="G392" s="625"/>
      <c r="H392" s="645">
        <f t="shared" si="271"/>
        <v>1</v>
      </c>
      <c r="I392" s="705">
        <f t="shared" ref="I392:I455" si="293">C392-E392</f>
        <v>24</v>
      </c>
      <c r="J392" s="706">
        <f t="shared" ref="J392:J455" si="294">D392-F392</f>
        <v>0</v>
      </c>
      <c r="K392" s="705"/>
      <c r="L392" s="706"/>
      <c r="M392" s="708"/>
      <c r="N392" s="708"/>
      <c r="O392" s="568">
        <f>State!O392</f>
        <v>0.01</v>
      </c>
      <c r="P392" s="742">
        <v>270</v>
      </c>
      <c r="Q392" s="743">
        <f t="shared" si="288"/>
        <v>2.7</v>
      </c>
      <c r="R392" s="744">
        <f t="shared" si="289"/>
        <v>270</v>
      </c>
      <c r="S392" s="662">
        <f t="shared" si="249"/>
        <v>2.7</v>
      </c>
      <c r="T392" s="569"/>
      <c r="U392" s="742"/>
      <c r="V392" s="743"/>
      <c r="W392" s="744"/>
      <c r="X392" s="569">
        <f t="shared" si="286"/>
        <v>0.01</v>
      </c>
      <c r="Y392" s="742">
        <f>P392</f>
        <v>270</v>
      </c>
      <c r="Z392" s="743">
        <f t="shared" si="290"/>
        <v>2.7</v>
      </c>
      <c r="AA392" s="744">
        <f t="shared" si="291"/>
        <v>270</v>
      </c>
      <c r="AB392" s="662">
        <f t="shared" si="292"/>
        <v>2.7</v>
      </c>
      <c r="AC392" s="564"/>
      <c r="AD392" s="1" t="b">
        <f t="shared" ref="AD392:AD455" si="295">+X392*Y392=Z392</f>
        <v>1</v>
      </c>
      <c r="AE392" s="1" t="b">
        <f t="shared" ref="AE392:AE455" si="296">+U392+Z392=AB392</f>
        <v>1</v>
      </c>
    </row>
    <row r="393" spans="1:31" ht="15.75">
      <c r="A393" s="559">
        <v>24.03</v>
      </c>
      <c r="B393" s="564" t="s">
        <v>144</v>
      </c>
      <c r="C393" s="742">
        <v>1</v>
      </c>
      <c r="D393" s="743">
        <v>3</v>
      </c>
      <c r="E393" s="742">
        <v>1</v>
      </c>
      <c r="F393" s="743">
        <f t="shared" si="287"/>
        <v>3</v>
      </c>
      <c r="G393" s="625">
        <f t="shared" si="273"/>
        <v>1</v>
      </c>
      <c r="H393" s="645">
        <f t="shared" si="271"/>
        <v>1</v>
      </c>
      <c r="I393" s="705">
        <f t="shared" si="293"/>
        <v>0</v>
      </c>
      <c r="J393" s="706">
        <f t="shared" si="294"/>
        <v>0</v>
      </c>
      <c r="K393" s="705"/>
      <c r="L393" s="706"/>
      <c r="M393" s="708"/>
      <c r="N393" s="708"/>
      <c r="O393" s="568">
        <f>State!O393</f>
        <v>0</v>
      </c>
      <c r="P393" s="742">
        <v>1</v>
      </c>
      <c r="Q393" s="743">
        <v>5.75</v>
      </c>
      <c r="R393" s="744">
        <f t="shared" si="289"/>
        <v>1</v>
      </c>
      <c r="S393" s="662">
        <f t="shared" si="249"/>
        <v>5.75</v>
      </c>
      <c r="T393" s="569"/>
      <c r="U393" s="742"/>
      <c r="V393" s="743"/>
      <c r="W393" s="744"/>
      <c r="X393" s="569">
        <f>State!X393</f>
        <v>0</v>
      </c>
      <c r="Y393" s="742">
        <v>1</v>
      </c>
      <c r="Z393" s="743">
        <v>5.75</v>
      </c>
      <c r="AA393" s="744">
        <f t="shared" si="291"/>
        <v>1</v>
      </c>
      <c r="AB393" s="662">
        <f t="shared" ref="AB393" si="297">Z393+U393</f>
        <v>5.75</v>
      </c>
      <c r="AC393" s="564"/>
      <c r="AE393" s="1" t="b">
        <f t="shared" si="296"/>
        <v>1</v>
      </c>
    </row>
    <row r="394" spans="1:31" ht="15.75">
      <c r="A394" s="928"/>
      <c r="B394" s="961" t="s">
        <v>36</v>
      </c>
      <c r="C394" s="938">
        <v>1</v>
      </c>
      <c r="D394" s="939">
        <f>SUM(D390:D393)</f>
        <v>21.72</v>
      </c>
      <c r="E394" s="938">
        <v>1</v>
      </c>
      <c r="F394" s="939">
        <f>SUM(F390:F393)</f>
        <v>21.72</v>
      </c>
      <c r="G394" s="1067">
        <f t="shared" si="273"/>
        <v>1</v>
      </c>
      <c r="H394" s="1133">
        <f t="shared" si="271"/>
        <v>1</v>
      </c>
      <c r="I394" s="961"/>
      <c r="J394" s="939"/>
      <c r="K394" s="938"/>
      <c r="L394" s="939"/>
      <c r="M394" s="943"/>
      <c r="N394" s="943"/>
      <c r="O394" s="934">
        <f>State!O394</f>
        <v>0</v>
      </c>
      <c r="P394" s="1140">
        <f>SUM(P390:P393)</f>
        <v>429</v>
      </c>
      <c r="Q394" s="939">
        <f>SUM(Q390:Q393)</f>
        <v>12.370000000000001</v>
      </c>
      <c r="R394" s="962">
        <f>SUM(R390:R393)</f>
        <v>429</v>
      </c>
      <c r="S394" s="939">
        <f>SUM(S390:S393)</f>
        <v>12.370000000000001</v>
      </c>
      <c r="T394" s="937"/>
      <c r="U394" s="1140"/>
      <c r="V394" s="962"/>
      <c r="W394" s="962"/>
      <c r="X394" s="937">
        <f>State!X394</f>
        <v>0</v>
      </c>
      <c r="Y394" s="1141">
        <f>SUM(Y390:Y393)</f>
        <v>429</v>
      </c>
      <c r="Z394" s="939">
        <f>SUM(Z390:Z393)</f>
        <v>12.370000000000001</v>
      </c>
      <c r="AA394" s="1141">
        <f>SUM(AA390:AA393)</f>
        <v>429</v>
      </c>
      <c r="AB394" s="939">
        <f>SUM(AB390:AB393)</f>
        <v>12.370000000000001</v>
      </c>
      <c r="AC394" s="961"/>
      <c r="AE394" s="1" t="b">
        <f t="shared" si="296"/>
        <v>1</v>
      </c>
    </row>
    <row r="395" spans="1:31" s="774" customFormat="1" ht="15.75">
      <c r="A395" s="1154"/>
      <c r="B395" s="1120" t="s">
        <v>145</v>
      </c>
      <c r="C395" s="1151">
        <f>C45+C77+C110+C142+C147+C149+C193+C206+C212+C216+C261+C284+C299+C308+C313+C317+C324+C328+C332+C335+C339+C345+C349+C381+C388+C394</f>
        <v>11840</v>
      </c>
      <c r="D395" s="1152">
        <f>D45+D77+D110+D142+D147+D149+D193+D206+D212+D216+D261+D284+D299+D308+D313+D317+D324+D328+D332+D335+D339+D345+D349+D381+D388+D394</f>
        <v>1185.1805000000002</v>
      </c>
      <c r="E395" s="1151">
        <f>E45+E77+E110+E142+E147+E149+E193+E206+E212+E216+E261+E284+E299+E308+E313+E317+E324+E328+E332+E335+E339+E345+E349+E381+E388+E394</f>
        <v>11840</v>
      </c>
      <c r="F395" s="1152">
        <f>F45+F77+F110+F142+F147+F149+F193+F206+F212+F216+F261+F284+F299+F308+F313+F317+F324+F328+F332+F335+F339+F345+F349+F381+F388+F394</f>
        <v>1068.8455000000001</v>
      </c>
      <c r="G395" s="1098">
        <f t="shared" si="273"/>
        <v>1</v>
      </c>
      <c r="H395" s="1099">
        <f t="shared" si="271"/>
        <v>0.90184195571898118</v>
      </c>
      <c r="I395" s="1042">
        <f>I394+I388+I381+I349+I345+I339+I335+I332+I328+I324+I317+I313+I308+I299+I284+I261+I216+I212+I206+I193+I147+I143+I78</f>
        <v>55</v>
      </c>
      <c r="J395" s="1039">
        <f>J394+J388+J381+J349+J345+J339+J335+J332+J328+J324+J317+J313+J308+J299+J284+J261+J216+J212+J206+J193+J147+J143+J78</f>
        <v>116.33500000000001</v>
      </c>
      <c r="K395" s="1042">
        <f>K394+K388+K381+K349+K345+K339+K335+K332+K328+K324+K317+K313+K308+K299+K284+K261+K216+K212+K206+K193+K147+K143+K78</f>
        <v>0</v>
      </c>
      <c r="L395" s="1039">
        <f>L394+L388+L381+L349+L345+L339+L335+L332+L328+L324+L317+L313+L308+L299+L284+L261+L216+L212+L206+L193+L147+L143+L78</f>
        <v>116.33500000000001</v>
      </c>
      <c r="M395" s="1042">
        <f t="shared" ref="M395:N395" si="298">M394+M388+M381+M349+M345+M339+M335+M332+M328+M324+M317+M313+M308+M299+M284+M259+M237+M212+M206+M193+M186+M180+M174+M162+M156+M147+M141+M109+M86+M76+M44+M21</f>
        <v>0</v>
      </c>
      <c r="N395" s="1042">
        <f t="shared" si="298"/>
        <v>0</v>
      </c>
      <c r="O395" s="1153"/>
      <c r="P395" s="1151">
        <f>P45+P77+P110+P142+P147+P149+P193+P206+P212+P216+P261+P284+P299+P308+P313+P317+P324+P328+P332+P335+P339+P345+P349+P381+P388+P394</f>
        <v>17660</v>
      </c>
      <c r="Q395" s="1152">
        <f>Q45+Q77+Q110+Q142+Q147+Q149+Q193+Q206+Q212+Q216+Q261+Q284+Q299+Q308+Q313+Q317+Q324+Q328+Q332+Q335+Q339+Q345+Q349+Q381+Q388+Q394</f>
        <v>1210.9895399999998</v>
      </c>
      <c r="R395" s="1151">
        <f>R45+R77+R110+R142+R147+R149+R193+R206+R212+R216+R261+R284+R299+R308+R313+R317+R324+R328+R332+R335+R339+R345+R349+R381+R388+R394</f>
        <v>17660</v>
      </c>
      <c r="S395" s="1152">
        <f>S45+S77+S110+S142+S147+S149+S193+S206+S212+S216+S261+S284+S299+S308+S313+S317+S324+S328+S332+S335+S339+S345+S349+S381+S388+S394</f>
        <v>1327.3245399999998</v>
      </c>
      <c r="T395" s="1042"/>
      <c r="U395" s="1151"/>
      <c r="V395" s="1152"/>
      <c r="W395" s="1151"/>
      <c r="X395" s="1042"/>
      <c r="Y395" s="1151">
        <f>Y45+Y77+Y110+Y142+Y147+Y149+Y193+Y206+Y212+Y216+Y261+Y284+Y299+Y308+Y313+Y317+Y324+Y328+Y332+Y335+Y339+Y345+Y349+Y381+Y388+Y394</f>
        <v>11546</v>
      </c>
      <c r="Z395" s="1152">
        <f>Z45+Z77+Z110+Z142+Z147+Z149+Z193+Z206+Z212+Z216+Z261+Z284+Z299+Z308+Z313+Z317+Z324+Z328+Z332+Z335+Z339+Z345+Z349+Z381+Z388+Z394</f>
        <v>1062.8703</v>
      </c>
      <c r="AA395" s="1151">
        <f>AA45+AA77+AA110+AA142+AA147+AA149+AA193+AA206+AA212+AA216+AA261+AA284+AA299+AA308+AA313+AA317+AA324+AA328+AA332+AA335+AA339+AA345+AA349+AA381+AA388+AA394</f>
        <v>11546</v>
      </c>
      <c r="AB395" s="1152">
        <f>AB45+AB77+AB110+AB142+AB147+AB149+AB193+AB206+AB212+AB216+AB261+AB284+AB299+AB308+AB313+AB317+AB324+AB328+AB332+AB335+AB339+AB345+AB349+AB381+AB388+AB394</f>
        <v>1179.2052999999999</v>
      </c>
      <c r="AC395" s="987"/>
      <c r="AD395" s="1"/>
      <c r="AE395" s="1" t="b">
        <f t="shared" si="296"/>
        <v>0</v>
      </c>
    </row>
    <row r="396" spans="1:31" ht="15.75">
      <c r="A396" s="553">
        <v>25</v>
      </c>
      <c r="B396" s="560" t="s">
        <v>146</v>
      </c>
      <c r="C396" s="701"/>
      <c r="D396" s="702"/>
      <c r="E396" s="701"/>
      <c r="F396" s="702">
        <v>0</v>
      </c>
      <c r="G396" s="625"/>
      <c r="H396" s="625"/>
      <c r="I396" s="705">
        <f t="shared" si="293"/>
        <v>0</v>
      </c>
      <c r="J396" s="706">
        <f t="shared" si="294"/>
        <v>0</v>
      </c>
      <c r="K396" s="701"/>
      <c r="L396" s="702"/>
      <c r="M396" s="704"/>
      <c r="N396" s="704"/>
      <c r="O396" s="568">
        <f>State!O396</f>
        <v>0</v>
      </c>
      <c r="P396" s="596"/>
      <c r="Q396" s="561"/>
      <c r="R396" s="583">
        <f t="shared" si="249"/>
        <v>0</v>
      </c>
      <c r="S396" s="523">
        <f t="shared" si="249"/>
        <v>0</v>
      </c>
      <c r="T396" s="569"/>
      <c r="U396" s="596"/>
      <c r="V396" s="561"/>
      <c r="W396" s="583"/>
      <c r="X396" s="569">
        <f>State!X396</f>
        <v>0</v>
      </c>
      <c r="Y396" s="596"/>
      <c r="Z396" s="561"/>
      <c r="AA396" s="583">
        <f t="shared" ref="AA396" si="299">Y396+T396</f>
        <v>0</v>
      </c>
      <c r="AB396" s="523">
        <f t="shared" ref="AB396:AB398" si="300">Z396+U396</f>
        <v>0</v>
      </c>
      <c r="AC396" s="560"/>
      <c r="AE396" s="1" t="b">
        <f t="shared" si="296"/>
        <v>1</v>
      </c>
    </row>
    <row r="397" spans="1:31" ht="15.75">
      <c r="A397" s="559">
        <v>25.01</v>
      </c>
      <c r="B397" s="564" t="s">
        <v>147</v>
      </c>
      <c r="C397" s="705"/>
      <c r="D397" s="706"/>
      <c r="E397" s="705"/>
      <c r="F397" s="706">
        <v>0</v>
      </c>
      <c r="G397" s="625"/>
      <c r="H397" s="625"/>
      <c r="I397" s="705">
        <f t="shared" si="293"/>
        <v>0</v>
      </c>
      <c r="J397" s="706">
        <f t="shared" si="294"/>
        <v>0</v>
      </c>
      <c r="K397" s="705"/>
      <c r="L397" s="706"/>
      <c r="M397" s="708"/>
      <c r="N397" s="708"/>
      <c r="O397" s="568">
        <f>State!O397</f>
        <v>0</v>
      </c>
      <c r="P397" s="570"/>
      <c r="Q397" s="565"/>
      <c r="R397" s="583">
        <f t="shared" ref="R397:R398" si="301">P397</f>
        <v>0</v>
      </c>
      <c r="S397" s="523">
        <f t="shared" si="249"/>
        <v>0</v>
      </c>
      <c r="T397" s="569"/>
      <c r="U397" s="570"/>
      <c r="V397" s="565"/>
      <c r="W397" s="583"/>
      <c r="X397" s="569">
        <f>State!X397</f>
        <v>0</v>
      </c>
      <c r="Y397" s="570"/>
      <c r="Z397" s="565"/>
      <c r="AA397" s="583">
        <f t="shared" ref="AA397:AA398" si="302">Y397</f>
        <v>0</v>
      </c>
      <c r="AB397" s="523">
        <f t="shared" si="300"/>
        <v>0</v>
      </c>
      <c r="AC397" s="564"/>
      <c r="AE397" s="1" t="b">
        <f t="shared" si="296"/>
        <v>1</v>
      </c>
    </row>
    <row r="398" spans="1:31" ht="15.75">
      <c r="A398" s="559">
        <v>25.02</v>
      </c>
      <c r="B398" s="564" t="s">
        <v>148</v>
      </c>
      <c r="C398" s="705"/>
      <c r="D398" s="706"/>
      <c r="E398" s="705"/>
      <c r="F398" s="706">
        <v>0</v>
      </c>
      <c r="G398" s="625"/>
      <c r="H398" s="625"/>
      <c r="I398" s="705">
        <f t="shared" si="293"/>
        <v>0</v>
      </c>
      <c r="J398" s="706">
        <f t="shared" si="294"/>
        <v>0</v>
      </c>
      <c r="K398" s="705"/>
      <c r="L398" s="706"/>
      <c r="M398" s="708"/>
      <c r="N398" s="708"/>
      <c r="O398" s="568">
        <f>State!O398</f>
        <v>1.30067E-2</v>
      </c>
      <c r="P398" s="570"/>
      <c r="Q398" s="565"/>
      <c r="R398" s="583">
        <f t="shared" si="301"/>
        <v>0</v>
      </c>
      <c r="S398" s="523">
        <f t="shared" si="249"/>
        <v>0</v>
      </c>
      <c r="T398" s="569"/>
      <c r="U398" s="570"/>
      <c r="V398" s="565"/>
      <c r="W398" s="583"/>
      <c r="X398" s="569">
        <f>O398</f>
        <v>1.30067E-2</v>
      </c>
      <c r="Y398" s="570"/>
      <c r="Z398" s="565"/>
      <c r="AA398" s="583">
        <f t="shared" si="302"/>
        <v>0</v>
      </c>
      <c r="AB398" s="523">
        <f t="shared" si="300"/>
        <v>0</v>
      </c>
      <c r="AC398" s="551"/>
      <c r="AD398" s="1" t="b">
        <f t="shared" si="295"/>
        <v>1</v>
      </c>
      <c r="AE398" s="1" t="b">
        <f t="shared" si="296"/>
        <v>1</v>
      </c>
    </row>
    <row r="399" spans="1:31" ht="15.75">
      <c r="A399" s="928"/>
      <c r="B399" s="961" t="s">
        <v>36</v>
      </c>
      <c r="C399" s="938"/>
      <c r="D399" s="939"/>
      <c r="E399" s="938"/>
      <c r="F399" s="939">
        <v>0</v>
      </c>
      <c r="G399" s="1067"/>
      <c r="H399" s="1067"/>
      <c r="I399" s="961"/>
      <c r="J399" s="939"/>
      <c r="K399" s="938"/>
      <c r="L399" s="939"/>
      <c r="M399" s="943"/>
      <c r="N399" s="943"/>
      <c r="O399" s="934"/>
      <c r="P399" s="964"/>
      <c r="Q399" s="962"/>
      <c r="R399" s="935"/>
      <c r="S399" s="936"/>
      <c r="T399" s="937"/>
      <c r="U399" s="964"/>
      <c r="V399" s="962"/>
      <c r="W399" s="935"/>
      <c r="X399" s="937"/>
      <c r="Y399" s="964"/>
      <c r="Z399" s="962"/>
      <c r="AA399" s="935"/>
      <c r="AB399" s="936"/>
      <c r="AC399" s="961"/>
      <c r="AE399" s="1" t="b">
        <f t="shared" si="296"/>
        <v>1</v>
      </c>
    </row>
    <row r="400" spans="1:31">
      <c r="A400" s="983"/>
      <c r="B400" s="1038" t="s">
        <v>149</v>
      </c>
      <c r="C400" s="1023">
        <f>C395+C399</f>
        <v>11840</v>
      </c>
      <c r="D400" s="1024">
        <f t="shared" ref="D400:F400" si="303">D395+D399</f>
        <v>1185.1805000000002</v>
      </c>
      <c r="E400" s="1023">
        <f t="shared" si="303"/>
        <v>11840</v>
      </c>
      <c r="F400" s="1024">
        <f t="shared" si="303"/>
        <v>1068.8455000000001</v>
      </c>
      <c r="G400" s="1156">
        <f t="shared" ref="G400:H400" si="304">G395</f>
        <v>1</v>
      </c>
      <c r="H400" s="1126">
        <f t="shared" si="304"/>
        <v>0.90184195571898118</v>
      </c>
      <c r="I400" s="1023"/>
      <c r="J400" s="1024"/>
      <c r="K400" s="1023"/>
      <c r="L400" s="1024">
        <f>L395</f>
        <v>116.33500000000001</v>
      </c>
      <c r="M400" s="1023"/>
      <c r="N400" s="1027"/>
      <c r="O400" s="989"/>
      <c r="P400" s="1023">
        <f>P395+P399</f>
        <v>17660</v>
      </c>
      <c r="Q400" s="1024">
        <f t="shared" ref="Q400" si="305">Q395+Q399</f>
        <v>1210.9895399999998</v>
      </c>
      <c r="R400" s="1023">
        <f>R395+R399</f>
        <v>17660</v>
      </c>
      <c r="S400" s="1024">
        <f t="shared" ref="S400" si="306">S395+S399</f>
        <v>1327.3245399999998</v>
      </c>
      <c r="T400" s="1023">
        <f>T395+T399</f>
        <v>0</v>
      </c>
      <c r="U400" s="1024">
        <f t="shared" ref="U400" si="307">U395+U399</f>
        <v>0</v>
      </c>
      <c r="V400" s="1024"/>
      <c r="W400" s="1023"/>
      <c r="X400" s="992"/>
      <c r="Y400" s="1023">
        <f>Y395+Y399</f>
        <v>11546</v>
      </c>
      <c r="Z400" s="1024">
        <f t="shared" ref="Z400" si="308">Z395+Z399</f>
        <v>1062.8703</v>
      </c>
      <c r="AA400" s="1023">
        <f>AA395+AA399</f>
        <v>11546</v>
      </c>
      <c r="AB400" s="1024">
        <f t="shared" ref="AB400" si="309">AB395+AB399</f>
        <v>1179.2052999999999</v>
      </c>
      <c r="AC400" s="1038"/>
      <c r="AE400" s="1" t="b">
        <f t="shared" si="296"/>
        <v>0</v>
      </c>
    </row>
    <row r="401" spans="1:31" ht="28.5">
      <c r="A401" s="553">
        <v>26</v>
      </c>
      <c r="B401" s="560" t="s">
        <v>150</v>
      </c>
      <c r="C401" s="701"/>
      <c r="D401" s="702"/>
      <c r="E401" s="701"/>
      <c r="F401" s="702"/>
      <c r="G401" s="625"/>
      <c r="H401" s="625"/>
      <c r="I401" s="705"/>
      <c r="J401" s="706"/>
      <c r="K401" s="701"/>
      <c r="L401" s="702"/>
      <c r="M401" s="704"/>
      <c r="N401" s="704"/>
      <c r="O401" s="568"/>
      <c r="P401" s="596"/>
      <c r="Q401" s="561"/>
      <c r="R401" s="583"/>
      <c r="S401" s="523"/>
      <c r="T401" s="569"/>
      <c r="U401" s="596"/>
      <c r="V401" s="561"/>
      <c r="W401" s="583"/>
      <c r="X401" s="569"/>
      <c r="Y401" s="596"/>
      <c r="Z401" s="561"/>
      <c r="AA401" s="583"/>
      <c r="AB401" s="523"/>
      <c r="AC401" s="560"/>
      <c r="AD401" s="1" t="b">
        <f t="shared" si="295"/>
        <v>1</v>
      </c>
      <c r="AE401" s="1" t="b">
        <f t="shared" si="296"/>
        <v>1</v>
      </c>
    </row>
    <row r="402" spans="1:31" ht="15.75">
      <c r="A402" s="563"/>
      <c r="B402" s="560" t="s">
        <v>151</v>
      </c>
      <c r="C402" s="701"/>
      <c r="D402" s="702"/>
      <c r="E402" s="701"/>
      <c r="F402" s="702"/>
      <c r="G402" s="625"/>
      <c r="H402" s="625"/>
      <c r="I402" s="705"/>
      <c r="J402" s="706"/>
      <c r="K402" s="701"/>
      <c r="L402" s="702"/>
      <c r="M402" s="704"/>
      <c r="N402" s="704"/>
      <c r="O402" s="568"/>
      <c r="P402" s="596"/>
      <c r="Q402" s="561"/>
      <c r="R402" s="583"/>
      <c r="S402" s="523"/>
      <c r="T402" s="569"/>
      <c r="U402" s="596"/>
      <c r="V402" s="561"/>
      <c r="W402" s="583"/>
      <c r="X402" s="569"/>
      <c r="Y402" s="596"/>
      <c r="Z402" s="561"/>
      <c r="AA402" s="583"/>
      <c r="AB402" s="523"/>
      <c r="AC402" s="560"/>
      <c r="AD402" s="1" t="b">
        <f t="shared" si="295"/>
        <v>1</v>
      </c>
      <c r="AE402" s="1" t="b">
        <f t="shared" si="296"/>
        <v>1</v>
      </c>
    </row>
    <row r="403" spans="1:31" ht="15.75">
      <c r="A403" s="559"/>
      <c r="B403" s="560" t="s">
        <v>152</v>
      </c>
      <c r="C403" s="701"/>
      <c r="D403" s="702"/>
      <c r="E403" s="701"/>
      <c r="F403" s="702"/>
      <c r="G403" s="625"/>
      <c r="H403" s="625"/>
      <c r="I403" s="705">
        <f t="shared" si="293"/>
        <v>0</v>
      </c>
      <c r="J403" s="706">
        <f t="shared" si="294"/>
        <v>0</v>
      </c>
      <c r="K403" s="701"/>
      <c r="L403" s="702"/>
      <c r="M403" s="704"/>
      <c r="N403" s="704"/>
      <c r="O403" s="568">
        <f>State!O403</f>
        <v>0</v>
      </c>
      <c r="P403" s="596"/>
      <c r="Q403" s="561"/>
      <c r="R403" s="583">
        <f t="shared" ref="R403:S465" si="310">P403+K403</f>
        <v>0</v>
      </c>
      <c r="S403" s="523">
        <f t="shared" si="310"/>
        <v>0</v>
      </c>
      <c r="T403" s="569"/>
      <c r="U403" s="596"/>
      <c r="V403" s="561"/>
      <c r="W403" s="583"/>
      <c r="X403" s="569">
        <f>State!X403</f>
        <v>0</v>
      </c>
      <c r="Y403" s="596"/>
      <c r="Z403" s="561"/>
      <c r="AA403" s="583">
        <f t="shared" ref="AA403" si="311">Y403+T403</f>
        <v>0</v>
      </c>
      <c r="AB403" s="523">
        <f t="shared" ref="AB403:AB466" si="312">Z403+U403</f>
        <v>0</v>
      </c>
      <c r="AC403" s="560"/>
      <c r="AD403" s="1" t="b">
        <f t="shared" si="295"/>
        <v>1</v>
      </c>
      <c r="AE403" s="1" t="b">
        <f t="shared" si="296"/>
        <v>1</v>
      </c>
    </row>
    <row r="404" spans="1:31" ht="15.75">
      <c r="A404" s="559">
        <v>26.01</v>
      </c>
      <c r="B404" s="570" t="s">
        <v>153</v>
      </c>
      <c r="C404" s="718"/>
      <c r="D404" s="719"/>
      <c r="E404" s="718"/>
      <c r="F404" s="719"/>
      <c r="G404" s="625"/>
      <c r="H404" s="625"/>
      <c r="I404" s="705">
        <f t="shared" si="293"/>
        <v>0</v>
      </c>
      <c r="J404" s="706">
        <f t="shared" si="294"/>
        <v>0</v>
      </c>
      <c r="K404" s="718"/>
      <c r="L404" s="719"/>
      <c r="M404" s="720"/>
      <c r="N404" s="720"/>
      <c r="O404" s="568">
        <f>State!O404</f>
        <v>0</v>
      </c>
      <c r="P404" s="570"/>
      <c r="Q404" s="571"/>
      <c r="R404" s="583">
        <f t="shared" ref="R404:R412" si="313">P404</f>
        <v>0</v>
      </c>
      <c r="S404" s="523">
        <f t="shared" si="310"/>
        <v>0</v>
      </c>
      <c r="T404" s="569"/>
      <c r="U404" s="570"/>
      <c r="V404" s="571"/>
      <c r="W404" s="583"/>
      <c r="X404" s="569">
        <f>State!X404</f>
        <v>0</v>
      </c>
      <c r="Y404" s="570"/>
      <c r="Z404" s="571"/>
      <c r="AA404" s="583">
        <f t="shared" ref="AA404:AA412" si="314">Y404</f>
        <v>0</v>
      </c>
      <c r="AB404" s="523">
        <f t="shared" si="312"/>
        <v>0</v>
      </c>
      <c r="AC404" s="570"/>
      <c r="AD404" s="1" t="b">
        <f t="shared" si="295"/>
        <v>1</v>
      </c>
      <c r="AE404" s="1" t="b">
        <f t="shared" si="296"/>
        <v>1</v>
      </c>
    </row>
    <row r="405" spans="1:31" ht="15.75">
      <c r="A405" s="559">
        <f>+A404+0.01</f>
        <v>26.020000000000003</v>
      </c>
      <c r="B405" s="570" t="s">
        <v>154</v>
      </c>
      <c r="C405" s="718"/>
      <c r="D405" s="719"/>
      <c r="E405" s="718"/>
      <c r="F405" s="719"/>
      <c r="G405" s="625"/>
      <c r="H405" s="625"/>
      <c r="I405" s="705">
        <f t="shared" si="293"/>
        <v>0</v>
      </c>
      <c r="J405" s="706">
        <f t="shared" si="294"/>
        <v>0</v>
      </c>
      <c r="K405" s="718"/>
      <c r="L405" s="719"/>
      <c r="M405" s="720"/>
      <c r="N405" s="720"/>
      <c r="O405" s="568">
        <f>State!O405</f>
        <v>0</v>
      </c>
      <c r="P405" s="570"/>
      <c r="Q405" s="571"/>
      <c r="R405" s="583">
        <f t="shared" si="313"/>
        <v>0</v>
      </c>
      <c r="S405" s="523">
        <f t="shared" si="310"/>
        <v>0</v>
      </c>
      <c r="T405" s="569"/>
      <c r="U405" s="570"/>
      <c r="V405" s="571"/>
      <c r="W405" s="583"/>
      <c r="X405" s="569">
        <f>State!X405</f>
        <v>0</v>
      </c>
      <c r="Y405" s="570"/>
      <c r="Z405" s="571"/>
      <c r="AA405" s="583">
        <f t="shared" si="314"/>
        <v>0</v>
      </c>
      <c r="AB405" s="523">
        <f t="shared" si="312"/>
        <v>0</v>
      </c>
      <c r="AC405" s="570"/>
      <c r="AD405" s="1" t="b">
        <f t="shared" si="295"/>
        <v>1</v>
      </c>
      <c r="AE405" s="1" t="b">
        <f t="shared" si="296"/>
        <v>1</v>
      </c>
    </row>
    <row r="406" spans="1:31" ht="15.75">
      <c r="A406" s="559">
        <f t="shared" ref="A406:A412" si="315">+A405+0.01</f>
        <v>26.030000000000005</v>
      </c>
      <c r="B406" s="570" t="s">
        <v>321</v>
      </c>
      <c r="C406" s="718"/>
      <c r="D406" s="719"/>
      <c r="E406" s="718"/>
      <c r="F406" s="719"/>
      <c r="G406" s="625"/>
      <c r="H406" s="625"/>
      <c r="I406" s="705">
        <f t="shared" si="293"/>
        <v>0</v>
      </c>
      <c r="J406" s="706">
        <f t="shared" si="294"/>
        <v>0</v>
      </c>
      <c r="K406" s="718"/>
      <c r="L406" s="719"/>
      <c r="M406" s="720"/>
      <c r="N406" s="720"/>
      <c r="O406" s="568">
        <f>State!O406</f>
        <v>0</v>
      </c>
      <c r="P406" s="570"/>
      <c r="Q406" s="571"/>
      <c r="R406" s="583">
        <f t="shared" si="313"/>
        <v>0</v>
      </c>
      <c r="S406" s="523">
        <f t="shared" si="310"/>
        <v>0</v>
      </c>
      <c r="T406" s="569"/>
      <c r="U406" s="570"/>
      <c r="V406" s="571"/>
      <c r="W406" s="583"/>
      <c r="X406" s="569">
        <f>State!X406</f>
        <v>0</v>
      </c>
      <c r="Y406" s="570"/>
      <c r="Z406" s="571"/>
      <c r="AA406" s="583">
        <f t="shared" si="314"/>
        <v>0</v>
      </c>
      <c r="AB406" s="523">
        <f t="shared" si="312"/>
        <v>0</v>
      </c>
      <c r="AC406" s="570"/>
      <c r="AD406" s="1" t="b">
        <f t="shared" si="295"/>
        <v>1</v>
      </c>
      <c r="AE406" s="1" t="b">
        <f t="shared" si="296"/>
        <v>1</v>
      </c>
    </row>
    <row r="407" spans="1:31" ht="15.75">
      <c r="A407" s="559">
        <f t="shared" si="315"/>
        <v>26.040000000000006</v>
      </c>
      <c r="B407" s="570" t="s">
        <v>322</v>
      </c>
      <c r="C407" s="718"/>
      <c r="D407" s="719"/>
      <c r="E407" s="718"/>
      <c r="F407" s="719"/>
      <c r="G407" s="625"/>
      <c r="H407" s="625"/>
      <c r="I407" s="705">
        <f t="shared" si="293"/>
        <v>0</v>
      </c>
      <c r="J407" s="706">
        <f t="shared" si="294"/>
        <v>0</v>
      </c>
      <c r="K407" s="718"/>
      <c r="L407" s="719"/>
      <c r="M407" s="720"/>
      <c r="N407" s="720"/>
      <c r="O407" s="568">
        <f>State!O407</f>
        <v>0</v>
      </c>
      <c r="P407" s="570"/>
      <c r="Q407" s="571"/>
      <c r="R407" s="583">
        <f t="shared" si="313"/>
        <v>0</v>
      </c>
      <c r="S407" s="523">
        <f t="shared" si="310"/>
        <v>0</v>
      </c>
      <c r="T407" s="569"/>
      <c r="U407" s="570"/>
      <c r="V407" s="571"/>
      <c r="W407" s="583"/>
      <c r="X407" s="569">
        <f>State!X407</f>
        <v>0</v>
      </c>
      <c r="Y407" s="570"/>
      <c r="Z407" s="571"/>
      <c r="AA407" s="583">
        <f t="shared" si="314"/>
        <v>0</v>
      </c>
      <c r="AB407" s="523">
        <f t="shared" si="312"/>
        <v>0</v>
      </c>
      <c r="AC407" s="570"/>
      <c r="AD407" s="1" t="b">
        <f t="shared" si="295"/>
        <v>1</v>
      </c>
      <c r="AE407" s="1" t="b">
        <f t="shared" si="296"/>
        <v>1</v>
      </c>
    </row>
    <row r="408" spans="1:31" ht="15.75">
      <c r="A408" s="559">
        <f t="shared" si="315"/>
        <v>26.050000000000008</v>
      </c>
      <c r="B408" s="570" t="s">
        <v>323</v>
      </c>
      <c r="C408" s="718"/>
      <c r="D408" s="719"/>
      <c r="E408" s="718"/>
      <c r="F408" s="719"/>
      <c r="G408" s="625"/>
      <c r="H408" s="625"/>
      <c r="I408" s="705">
        <f t="shared" si="293"/>
        <v>0</v>
      </c>
      <c r="J408" s="706">
        <f t="shared" si="294"/>
        <v>0</v>
      </c>
      <c r="K408" s="718"/>
      <c r="L408" s="719"/>
      <c r="M408" s="720"/>
      <c r="N408" s="720"/>
      <c r="O408" s="568">
        <f>State!O408</f>
        <v>0</v>
      </c>
      <c r="P408" s="570"/>
      <c r="Q408" s="571"/>
      <c r="R408" s="583">
        <f t="shared" si="313"/>
        <v>0</v>
      </c>
      <c r="S408" s="523">
        <f t="shared" si="310"/>
        <v>0</v>
      </c>
      <c r="T408" s="569"/>
      <c r="U408" s="570"/>
      <c r="V408" s="571"/>
      <c r="W408" s="583"/>
      <c r="X408" s="569">
        <f>State!X408</f>
        <v>0</v>
      </c>
      <c r="Y408" s="570"/>
      <c r="Z408" s="571"/>
      <c r="AA408" s="583">
        <f t="shared" si="314"/>
        <v>0</v>
      </c>
      <c r="AB408" s="523">
        <f t="shared" si="312"/>
        <v>0</v>
      </c>
      <c r="AC408" s="570"/>
      <c r="AD408" s="1" t="b">
        <f t="shared" si="295"/>
        <v>1</v>
      </c>
      <c r="AE408" s="1" t="b">
        <f t="shared" si="296"/>
        <v>1</v>
      </c>
    </row>
    <row r="409" spans="1:31" ht="15.75">
      <c r="A409" s="559">
        <f t="shared" si="315"/>
        <v>26.060000000000009</v>
      </c>
      <c r="B409" s="570" t="s">
        <v>155</v>
      </c>
      <c r="C409" s="718"/>
      <c r="D409" s="719"/>
      <c r="E409" s="718"/>
      <c r="F409" s="719"/>
      <c r="G409" s="625"/>
      <c r="H409" s="625"/>
      <c r="I409" s="705">
        <f t="shared" si="293"/>
        <v>0</v>
      </c>
      <c r="J409" s="706">
        <f t="shared" si="294"/>
        <v>0</v>
      </c>
      <c r="K409" s="718"/>
      <c r="L409" s="719"/>
      <c r="M409" s="720"/>
      <c r="N409" s="720"/>
      <c r="O409" s="568">
        <f>State!O409</f>
        <v>0</v>
      </c>
      <c r="P409" s="570"/>
      <c r="Q409" s="571"/>
      <c r="R409" s="583">
        <f t="shared" si="313"/>
        <v>0</v>
      </c>
      <c r="S409" s="523">
        <f t="shared" si="310"/>
        <v>0</v>
      </c>
      <c r="T409" s="569"/>
      <c r="U409" s="570"/>
      <c r="V409" s="571"/>
      <c r="W409" s="583"/>
      <c r="X409" s="569">
        <f>State!X409</f>
        <v>0</v>
      </c>
      <c r="Y409" s="570"/>
      <c r="Z409" s="571"/>
      <c r="AA409" s="583">
        <f t="shared" si="314"/>
        <v>0</v>
      </c>
      <c r="AB409" s="523">
        <f t="shared" si="312"/>
        <v>0</v>
      </c>
      <c r="AC409" s="570"/>
      <c r="AD409" s="1" t="b">
        <f t="shared" si="295"/>
        <v>1</v>
      </c>
      <c r="AE409" s="1" t="b">
        <f t="shared" si="296"/>
        <v>1</v>
      </c>
    </row>
    <row r="410" spans="1:31" ht="15.75">
      <c r="A410" s="559">
        <f t="shared" si="315"/>
        <v>26.070000000000011</v>
      </c>
      <c r="B410" s="570" t="s">
        <v>15</v>
      </c>
      <c r="C410" s="718"/>
      <c r="D410" s="719"/>
      <c r="E410" s="718"/>
      <c r="F410" s="719"/>
      <c r="G410" s="625"/>
      <c r="H410" s="625"/>
      <c r="I410" s="705">
        <f t="shared" si="293"/>
        <v>0</v>
      </c>
      <c r="J410" s="706">
        <f t="shared" si="294"/>
        <v>0</v>
      </c>
      <c r="K410" s="718"/>
      <c r="L410" s="719"/>
      <c r="M410" s="720"/>
      <c r="N410" s="720"/>
      <c r="O410" s="568">
        <f>State!O410</f>
        <v>3.5</v>
      </c>
      <c r="P410" s="570"/>
      <c r="Q410" s="571"/>
      <c r="R410" s="583">
        <f t="shared" si="313"/>
        <v>0</v>
      </c>
      <c r="S410" s="523">
        <f t="shared" si="310"/>
        <v>0</v>
      </c>
      <c r="T410" s="569"/>
      <c r="U410" s="570"/>
      <c r="V410" s="571"/>
      <c r="W410" s="583"/>
      <c r="X410" s="569">
        <f>State!X410</f>
        <v>3.5</v>
      </c>
      <c r="Y410" s="570"/>
      <c r="Z410" s="571"/>
      <c r="AA410" s="583">
        <f t="shared" si="314"/>
        <v>0</v>
      </c>
      <c r="AB410" s="523">
        <f t="shared" si="312"/>
        <v>0</v>
      </c>
      <c r="AC410" s="570"/>
      <c r="AD410" s="1" t="b">
        <f t="shared" si="295"/>
        <v>1</v>
      </c>
      <c r="AE410" s="1" t="b">
        <f t="shared" si="296"/>
        <v>1</v>
      </c>
    </row>
    <row r="411" spans="1:31" ht="15.75">
      <c r="A411" s="559">
        <f t="shared" si="315"/>
        <v>26.080000000000013</v>
      </c>
      <c r="B411" s="570" t="s">
        <v>282</v>
      </c>
      <c r="C411" s="718"/>
      <c r="D411" s="719"/>
      <c r="E411" s="718"/>
      <c r="F411" s="719"/>
      <c r="G411" s="625"/>
      <c r="H411" s="625"/>
      <c r="I411" s="705">
        <f t="shared" si="293"/>
        <v>0</v>
      </c>
      <c r="J411" s="706">
        <f t="shared" si="294"/>
        <v>0</v>
      </c>
      <c r="K411" s="718"/>
      <c r="L411" s="719"/>
      <c r="M411" s="720"/>
      <c r="N411" s="720"/>
      <c r="O411" s="568">
        <f>State!O411</f>
        <v>0</v>
      </c>
      <c r="P411" s="570"/>
      <c r="Q411" s="571"/>
      <c r="R411" s="583">
        <f t="shared" si="313"/>
        <v>0</v>
      </c>
      <c r="S411" s="523">
        <f t="shared" si="310"/>
        <v>0</v>
      </c>
      <c r="T411" s="569"/>
      <c r="U411" s="570"/>
      <c r="V411" s="571"/>
      <c r="W411" s="583"/>
      <c r="X411" s="569">
        <f>State!X411</f>
        <v>0</v>
      </c>
      <c r="Y411" s="570"/>
      <c r="Z411" s="571"/>
      <c r="AA411" s="583">
        <f t="shared" si="314"/>
        <v>0</v>
      </c>
      <c r="AB411" s="523">
        <f t="shared" si="312"/>
        <v>0</v>
      </c>
      <c r="AC411" s="570"/>
      <c r="AD411" s="1" t="b">
        <f t="shared" si="295"/>
        <v>1</v>
      </c>
      <c r="AE411" s="1" t="b">
        <f t="shared" si="296"/>
        <v>1</v>
      </c>
    </row>
    <row r="412" spans="1:31" ht="15.75">
      <c r="A412" s="559">
        <f t="shared" si="315"/>
        <v>26.090000000000014</v>
      </c>
      <c r="B412" s="570" t="s">
        <v>157</v>
      </c>
      <c r="C412" s="718"/>
      <c r="D412" s="719"/>
      <c r="E412" s="718"/>
      <c r="F412" s="719"/>
      <c r="G412" s="625"/>
      <c r="H412" s="625"/>
      <c r="I412" s="705">
        <f t="shared" si="293"/>
        <v>0</v>
      </c>
      <c r="J412" s="706">
        <f t="shared" si="294"/>
        <v>0</v>
      </c>
      <c r="K412" s="718"/>
      <c r="L412" s="719"/>
      <c r="M412" s="720"/>
      <c r="N412" s="720"/>
      <c r="O412" s="568">
        <f>State!O412</f>
        <v>7.4999999999999997E-2</v>
      </c>
      <c r="P412" s="570"/>
      <c r="Q412" s="571"/>
      <c r="R412" s="583">
        <f t="shared" si="313"/>
        <v>0</v>
      </c>
      <c r="S412" s="523">
        <f t="shared" si="310"/>
        <v>0</v>
      </c>
      <c r="T412" s="569"/>
      <c r="U412" s="570"/>
      <c r="V412" s="571"/>
      <c r="W412" s="583"/>
      <c r="X412" s="569">
        <f>State!X412</f>
        <v>7.4999999999999997E-2</v>
      </c>
      <c r="Y412" s="570"/>
      <c r="Z412" s="571"/>
      <c r="AA412" s="583">
        <f t="shared" si="314"/>
        <v>0</v>
      </c>
      <c r="AB412" s="523">
        <f t="shared" si="312"/>
        <v>0</v>
      </c>
      <c r="AC412" s="570"/>
      <c r="AD412" s="1" t="b">
        <f t="shared" si="295"/>
        <v>1</v>
      </c>
      <c r="AE412" s="1" t="b">
        <f t="shared" si="296"/>
        <v>1</v>
      </c>
    </row>
    <row r="413" spans="1:31" s="226" customFormat="1" ht="15.75">
      <c r="A413" s="1057"/>
      <c r="B413" s="964" t="s">
        <v>158</v>
      </c>
      <c r="C413" s="1159">
        <f>SUM(C404:C412)</f>
        <v>0</v>
      </c>
      <c r="D413" s="1159">
        <f>SUM(D404:D412)</f>
        <v>0</v>
      </c>
      <c r="E413" s="1159">
        <f t="shared" ref="E413:F413" si="316">SUM(E404:E412)</f>
        <v>0</v>
      </c>
      <c r="F413" s="1159">
        <f t="shared" si="316"/>
        <v>0</v>
      </c>
      <c r="G413" s="1067"/>
      <c r="H413" s="1067"/>
      <c r="I413" s="1159">
        <f>I412</f>
        <v>0</v>
      </c>
      <c r="J413" s="1160"/>
      <c r="K413" s="1159">
        <f>K412</f>
        <v>0</v>
      </c>
      <c r="L413" s="1160"/>
      <c r="M413" s="1161"/>
      <c r="N413" s="1161"/>
      <c r="O413" s="1062">
        <f>State!O413</f>
        <v>0</v>
      </c>
      <c r="P413" s="1159">
        <f t="shared" ref="P413" si="317">SUM(P404:P412)</f>
        <v>0</v>
      </c>
      <c r="Q413" s="1159">
        <f t="shared" ref="Q413" si="318">SUM(Q404:Q412)</f>
        <v>0</v>
      </c>
      <c r="R413" s="1159">
        <f t="shared" ref="R413" si="319">SUM(R404:R412)</f>
        <v>0</v>
      </c>
      <c r="S413" s="1159">
        <f t="shared" ref="S413" si="320">SUM(S404:S412)</f>
        <v>0</v>
      </c>
      <c r="T413" s="1159">
        <f t="shared" ref="T413" si="321">SUM(T404:T412)</f>
        <v>0</v>
      </c>
      <c r="U413" s="1159">
        <f t="shared" ref="U413" si="322">SUM(U404:U412)</f>
        <v>0</v>
      </c>
      <c r="V413" s="1138"/>
      <c r="W413" s="1063"/>
      <c r="X413" s="1065">
        <f>State!X413</f>
        <v>0</v>
      </c>
      <c r="Y413" s="1159">
        <f t="shared" ref="Y413" si="323">SUM(Y404:Y412)</f>
        <v>0</v>
      </c>
      <c r="Z413" s="1159">
        <f t="shared" ref="Z413" si="324">SUM(Z404:Z412)</f>
        <v>0</v>
      </c>
      <c r="AA413" s="1159">
        <f t="shared" ref="AA413" si="325">SUM(AA404:AA412)</f>
        <v>0</v>
      </c>
      <c r="AB413" s="1159">
        <f t="shared" ref="AB413" si="326">SUM(AB404:AB412)</f>
        <v>0</v>
      </c>
      <c r="AC413" s="964"/>
      <c r="AD413" s="1" t="b">
        <f t="shared" si="295"/>
        <v>1</v>
      </c>
      <c r="AE413" s="1" t="b">
        <f t="shared" si="296"/>
        <v>1</v>
      </c>
    </row>
    <row r="414" spans="1:31" ht="15.75">
      <c r="A414" s="559"/>
      <c r="B414" s="580" t="s">
        <v>17</v>
      </c>
      <c r="C414" s="701"/>
      <c r="D414" s="702"/>
      <c r="E414" s="701"/>
      <c r="F414" s="702"/>
      <c r="G414" s="625"/>
      <c r="H414" s="625"/>
      <c r="I414" s="705">
        <f t="shared" si="293"/>
        <v>0</v>
      </c>
      <c r="J414" s="706">
        <f t="shared" si="294"/>
        <v>0</v>
      </c>
      <c r="K414" s="701"/>
      <c r="L414" s="702"/>
      <c r="M414" s="704"/>
      <c r="N414" s="704"/>
      <c r="O414" s="568">
        <f>State!O414</f>
        <v>0</v>
      </c>
      <c r="P414" s="713"/>
      <c r="Q414" s="581"/>
      <c r="R414" s="583">
        <f t="shared" si="310"/>
        <v>0</v>
      </c>
      <c r="S414" s="523">
        <f t="shared" si="310"/>
        <v>0</v>
      </c>
      <c r="T414" s="569"/>
      <c r="U414" s="713"/>
      <c r="V414" s="581"/>
      <c r="W414" s="583"/>
      <c r="X414" s="569">
        <f>State!X414</f>
        <v>0</v>
      </c>
      <c r="Y414" s="713"/>
      <c r="Z414" s="581"/>
      <c r="AA414" s="583">
        <f t="shared" ref="AA414" si="327">Y414+T414</f>
        <v>0</v>
      </c>
      <c r="AB414" s="523">
        <f t="shared" si="312"/>
        <v>0</v>
      </c>
      <c r="AC414" s="580"/>
      <c r="AD414" s="1" t="b">
        <f t="shared" si="295"/>
        <v>1</v>
      </c>
      <c r="AE414" s="1" t="b">
        <f t="shared" si="296"/>
        <v>1</v>
      </c>
    </row>
    <row r="415" spans="1:31" ht="15.75">
      <c r="A415" s="654">
        <v>26.1</v>
      </c>
      <c r="B415" s="587" t="s">
        <v>210</v>
      </c>
      <c r="C415" s="718"/>
      <c r="D415" s="719"/>
      <c r="E415" s="718"/>
      <c r="F415" s="719"/>
      <c r="G415" s="625"/>
      <c r="H415" s="625"/>
      <c r="I415" s="705">
        <f t="shared" si="293"/>
        <v>0</v>
      </c>
      <c r="J415" s="706">
        <f t="shared" si="294"/>
        <v>0</v>
      </c>
      <c r="K415" s="718"/>
      <c r="L415" s="719"/>
      <c r="M415" s="720"/>
      <c r="N415" s="720"/>
      <c r="O415" s="568">
        <f>State!O415</f>
        <v>0.18</v>
      </c>
      <c r="P415" s="587"/>
      <c r="Q415" s="588"/>
      <c r="R415" s="583">
        <f t="shared" ref="R415:R436" si="328">P415</f>
        <v>0</v>
      </c>
      <c r="S415" s="523">
        <f t="shared" si="310"/>
        <v>0</v>
      </c>
      <c r="T415" s="569"/>
      <c r="U415" s="587"/>
      <c r="V415" s="588"/>
      <c r="W415" s="583"/>
      <c r="X415" s="569">
        <f>State!X415</f>
        <v>0.18</v>
      </c>
      <c r="Y415" s="587"/>
      <c r="Z415" s="588"/>
      <c r="AA415" s="583">
        <f t="shared" ref="AA415:AA436" si="329">Y415</f>
        <v>0</v>
      </c>
      <c r="AB415" s="523">
        <f t="shared" si="312"/>
        <v>0</v>
      </c>
      <c r="AC415" s="587"/>
      <c r="AD415" s="1" t="b">
        <f t="shared" si="295"/>
        <v>1</v>
      </c>
      <c r="AE415" s="1" t="b">
        <f t="shared" si="296"/>
        <v>1</v>
      </c>
    </row>
    <row r="416" spans="1:31" ht="15.75">
      <c r="A416" s="654">
        <f>+A415+0.01</f>
        <v>26.110000000000003</v>
      </c>
      <c r="B416" s="587" t="s">
        <v>211</v>
      </c>
      <c r="C416" s="718"/>
      <c r="D416" s="719"/>
      <c r="E416" s="718"/>
      <c r="F416" s="719"/>
      <c r="G416" s="625"/>
      <c r="H416" s="625"/>
      <c r="I416" s="705">
        <f t="shared" si="293"/>
        <v>0</v>
      </c>
      <c r="J416" s="706">
        <f t="shared" si="294"/>
        <v>0</v>
      </c>
      <c r="K416" s="718"/>
      <c r="L416" s="719"/>
      <c r="M416" s="720"/>
      <c r="N416" s="720"/>
      <c r="O416" s="568">
        <f>State!O416</f>
        <v>1.2E-2</v>
      </c>
      <c r="P416" s="587"/>
      <c r="Q416" s="588"/>
      <c r="R416" s="583">
        <f t="shared" si="328"/>
        <v>0</v>
      </c>
      <c r="S416" s="523">
        <f t="shared" si="310"/>
        <v>0</v>
      </c>
      <c r="T416" s="569"/>
      <c r="U416" s="587"/>
      <c r="V416" s="588"/>
      <c r="W416" s="583"/>
      <c r="X416" s="569">
        <f>State!X416</f>
        <v>1.2E-2</v>
      </c>
      <c r="Y416" s="587"/>
      <c r="Z416" s="588"/>
      <c r="AA416" s="583">
        <f t="shared" si="329"/>
        <v>0</v>
      </c>
      <c r="AB416" s="523">
        <f t="shared" si="312"/>
        <v>0</v>
      </c>
      <c r="AC416" s="587"/>
      <c r="AD416" s="1" t="b">
        <f t="shared" si="295"/>
        <v>1</v>
      </c>
      <c r="AE416" s="1" t="b">
        <f t="shared" si="296"/>
        <v>1</v>
      </c>
    </row>
    <row r="417" spans="1:31" ht="28.5">
      <c r="A417" s="654">
        <f t="shared" ref="A417:A418" si="330">+A416+0.01</f>
        <v>26.120000000000005</v>
      </c>
      <c r="B417" s="587" t="s">
        <v>212</v>
      </c>
      <c r="C417" s="718"/>
      <c r="D417" s="719"/>
      <c r="E417" s="718"/>
      <c r="F417" s="719"/>
      <c r="G417" s="625"/>
      <c r="H417" s="625"/>
      <c r="I417" s="705">
        <f t="shared" si="293"/>
        <v>0</v>
      </c>
      <c r="J417" s="706">
        <f t="shared" si="294"/>
        <v>0</v>
      </c>
      <c r="K417" s="718"/>
      <c r="L417" s="719"/>
      <c r="M417" s="720"/>
      <c r="N417" s="720"/>
      <c r="O417" s="568">
        <f>State!O417</f>
        <v>0.01</v>
      </c>
      <c r="P417" s="587"/>
      <c r="Q417" s="588"/>
      <c r="R417" s="583">
        <f t="shared" si="328"/>
        <v>0</v>
      </c>
      <c r="S417" s="523">
        <f t="shared" si="310"/>
        <v>0</v>
      </c>
      <c r="T417" s="569"/>
      <c r="U417" s="587"/>
      <c r="V417" s="588"/>
      <c r="W417" s="583"/>
      <c r="X417" s="569">
        <f>State!X417</f>
        <v>0.01</v>
      </c>
      <c r="Y417" s="587"/>
      <c r="Z417" s="588"/>
      <c r="AA417" s="583">
        <f t="shared" si="329"/>
        <v>0</v>
      </c>
      <c r="AB417" s="523">
        <f t="shared" si="312"/>
        <v>0</v>
      </c>
      <c r="AC417" s="587"/>
      <c r="AD417" s="1" t="b">
        <f t="shared" si="295"/>
        <v>1</v>
      </c>
      <c r="AE417" s="1" t="b">
        <f t="shared" si="296"/>
        <v>1</v>
      </c>
    </row>
    <row r="418" spans="1:31" ht="15.75">
      <c r="A418" s="654">
        <f t="shared" si="330"/>
        <v>26.130000000000006</v>
      </c>
      <c r="B418" s="587" t="s">
        <v>18</v>
      </c>
      <c r="C418" s="718"/>
      <c r="D418" s="719"/>
      <c r="E418" s="718"/>
      <c r="F418" s="719"/>
      <c r="G418" s="625"/>
      <c r="H418" s="625"/>
      <c r="I418" s="705">
        <f t="shared" si="293"/>
        <v>0</v>
      </c>
      <c r="J418" s="706">
        <f t="shared" si="294"/>
        <v>0</v>
      </c>
      <c r="K418" s="718"/>
      <c r="L418" s="719"/>
      <c r="M418" s="720"/>
      <c r="N418" s="720"/>
      <c r="O418" s="568">
        <f>State!O418</f>
        <v>0</v>
      </c>
      <c r="P418" s="587"/>
      <c r="Q418" s="588"/>
      <c r="R418" s="583">
        <f t="shared" si="328"/>
        <v>0</v>
      </c>
      <c r="S418" s="523">
        <f t="shared" si="310"/>
        <v>0</v>
      </c>
      <c r="T418" s="569"/>
      <c r="U418" s="587"/>
      <c r="V418" s="588"/>
      <c r="W418" s="583"/>
      <c r="X418" s="569">
        <f>State!X418</f>
        <v>0</v>
      </c>
      <c r="Y418" s="587"/>
      <c r="Z418" s="588"/>
      <c r="AA418" s="583">
        <f t="shared" si="329"/>
        <v>0</v>
      </c>
      <c r="AB418" s="523">
        <f t="shared" si="312"/>
        <v>0</v>
      </c>
      <c r="AC418" s="587"/>
      <c r="AD418" s="1" t="b">
        <f t="shared" si="295"/>
        <v>1</v>
      </c>
      <c r="AE418" s="1" t="b">
        <f t="shared" si="296"/>
        <v>1</v>
      </c>
    </row>
    <row r="419" spans="1:31" ht="15.75">
      <c r="A419" s="654" t="s">
        <v>19</v>
      </c>
      <c r="B419" s="610" t="s">
        <v>213</v>
      </c>
      <c r="C419" s="775"/>
      <c r="D419" s="776"/>
      <c r="E419" s="775"/>
      <c r="F419" s="776"/>
      <c r="G419" s="625"/>
      <c r="H419" s="625"/>
      <c r="I419" s="705">
        <f t="shared" si="293"/>
        <v>0</v>
      </c>
      <c r="J419" s="706">
        <f t="shared" si="294"/>
        <v>0</v>
      </c>
      <c r="K419" s="775"/>
      <c r="L419" s="776"/>
      <c r="M419" s="777"/>
      <c r="N419" s="777"/>
      <c r="O419" s="568">
        <f>State!O419</f>
        <v>3</v>
      </c>
      <c r="P419" s="610"/>
      <c r="Q419" s="611"/>
      <c r="R419" s="583">
        <f t="shared" si="328"/>
        <v>0</v>
      </c>
      <c r="S419" s="523">
        <f t="shared" si="310"/>
        <v>0</v>
      </c>
      <c r="T419" s="569"/>
      <c r="U419" s="610"/>
      <c r="V419" s="611"/>
      <c r="W419" s="583"/>
      <c r="X419" s="569">
        <f>State!X419</f>
        <v>3</v>
      </c>
      <c r="Y419" s="610"/>
      <c r="Z419" s="611"/>
      <c r="AA419" s="583">
        <f t="shared" si="329"/>
        <v>0</v>
      </c>
      <c r="AB419" s="523">
        <f t="shared" si="312"/>
        <v>0</v>
      </c>
      <c r="AC419" s="610"/>
      <c r="AD419" s="1" t="b">
        <f t="shared" si="295"/>
        <v>1</v>
      </c>
      <c r="AE419" s="1" t="b">
        <f t="shared" si="296"/>
        <v>1</v>
      </c>
    </row>
    <row r="420" spans="1:31" ht="28.5">
      <c r="A420" s="654" t="s">
        <v>20</v>
      </c>
      <c r="B420" s="610" t="s">
        <v>227</v>
      </c>
      <c r="C420" s="775"/>
      <c r="D420" s="776"/>
      <c r="E420" s="775"/>
      <c r="F420" s="776"/>
      <c r="G420" s="625"/>
      <c r="H420" s="625"/>
      <c r="I420" s="705">
        <f t="shared" si="293"/>
        <v>0</v>
      </c>
      <c r="J420" s="706">
        <f t="shared" si="294"/>
        <v>0</v>
      </c>
      <c r="K420" s="775"/>
      <c r="L420" s="776"/>
      <c r="M420" s="777"/>
      <c r="N420" s="777"/>
      <c r="O420" s="568">
        <f>State!O420</f>
        <v>3</v>
      </c>
      <c r="P420" s="610"/>
      <c r="Q420" s="611"/>
      <c r="R420" s="583">
        <f t="shared" si="328"/>
        <v>0</v>
      </c>
      <c r="S420" s="523">
        <f t="shared" si="310"/>
        <v>0</v>
      </c>
      <c r="T420" s="569"/>
      <c r="U420" s="610"/>
      <c r="V420" s="611"/>
      <c r="W420" s="583"/>
      <c r="X420" s="569">
        <f>State!X420</f>
        <v>3</v>
      </c>
      <c r="Y420" s="610"/>
      <c r="Z420" s="611"/>
      <c r="AA420" s="583">
        <f t="shared" si="329"/>
        <v>0</v>
      </c>
      <c r="AB420" s="523">
        <f t="shared" si="312"/>
        <v>0</v>
      </c>
      <c r="AC420" s="610"/>
      <c r="AD420" s="1" t="b">
        <f t="shared" si="295"/>
        <v>1</v>
      </c>
      <c r="AE420" s="1" t="b">
        <f t="shared" si="296"/>
        <v>1</v>
      </c>
    </row>
    <row r="421" spans="1:31" ht="28.5">
      <c r="A421" s="654" t="s">
        <v>21</v>
      </c>
      <c r="B421" s="610" t="s">
        <v>228</v>
      </c>
      <c r="C421" s="775"/>
      <c r="D421" s="776"/>
      <c r="E421" s="775"/>
      <c r="F421" s="776"/>
      <c r="G421" s="625"/>
      <c r="H421" s="625"/>
      <c r="I421" s="705">
        <f t="shared" si="293"/>
        <v>0</v>
      </c>
      <c r="J421" s="706">
        <f t="shared" si="294"/>
        <v>0</v>
      </c>
      <c r="K421" s="775"/>
      <c r="L421" s="776"/>
      <c r="M421" s="777"/>
      <c r="N421" s="777"/>
      <c r="O421" s="568">
        <f>State!O421</f>
        <v>0.2</v>
      </c>
      <c r="P421" s="610"/>
      <c r="Q421" s="611"/>
      <c r="R421" s="583">
        <f t="shared" si="328"/>
        <v>0</v>
      </c>
      <c r="S421" s="523">
        <f t="shared" si="310"/>
        <v>0</v>
      </c>
      <c r="T421" s="569"/>
      <c r="U421" s="610"/>
      <c r="V421" s="611"/>
      <c r="W421" s="583"/>
      <c r="X421" s="569">
        <f>State!X421</f>
        <v>0.2</v>
      </c>
      <c r="Y421" s="610"/>
      <c r="Z421" s="611"/>
      <c r="AA421" s="583">
        <f t="shared" si="329"/>
        <v>0</v>
      </c>
      <c r="AB421" s="523">
        <f t="shared" si="312"/>
        <v>0</v>
      </c>
      <c r="AC421" s="610"/>
      <c r="AD421" s="1" t="b">
        <f>+X421*Y421*12=Z421</f>
        <v>1</v>
      </c>
      <c r="AE421" s="1" t="b">
        <f t="shared" si="296"/>
        <v>1</v>
      </c>
    </row>
    <row r="422" spans="1:31" ht="42.75">
      <c r="A422" s="654" t="s">
        <v>175</v>
      </c>
      <c r="B422" s="610" t="s">
        <v>229</v>
      </c>
      <c r="C422" s="775"/>
      <c r="D422" s="776"/>
      <c r="E422" s="775"/>
      <c r="F422" s="776"/>
      <c r="G422" s="625"/>
      <c r="H422" s="625"/>
      <c r="I422" s="705">
        <f t="shared" si="293"/>
        <v>0</v>
      </c>
      <c r="J422" s="706">
        <f t="shared" si="294"/>
        <v>0</v>
      </c>
      <c r="K422" s="775"/>
      <c r="L422" s="776"/>
      <c r="M422" s="777"/>
      <c r="N422" s="777"/>
      <c r="O422" s="568">
        <f>State!O422</f>
        <v>2.88</v>
      </c>
      <c r="P422" s="610"/>
      <c r="Q422" s="611"/>
      <c r="R422" s="583">
        <f t="shared" si="328"/>
        <v>0</v>
      </c>
      <c r="S422" s="523">
        <f t="shared" si="310"/>
        <v>0</v>
      </c>
      <c r="T422" s="569"/>
      <c r="U422" s="610"/>
      <c r="V422" s="611"/>
      <c r="W422" s="583"/>
      <c r="X422" s="569">
        <f>State!X422</f>
        <v>2.88</v>
      </c>
      <c r="Y422" s="610"/>
      <c r="Z422" s="611"/>
      <c r="AA422" s="583">
        <f t="shared" si="329"/>
        <v>0</v>
      </c>
      <c r="AB422" s="523">
        <f t="shared" si="312"/>
        <v>0</v>
      </c>
      <c r="AC422" s="610"/>
      <c r="AD422" s="1" t="b">
        <f t="shared" si="295"/>
        <v>1</v>
      </c>
      <c r="AE422" s="1" t="b">
        <f t="shared" si="296"/>
        <v>1</v>
      </c>
    </row>
    <row r="423" spans="1:31" ht="15.75">
      <c r="A423" s="654" t="s">
        <v>177</v>
      </c>
      <c r="B423" s="610" t="s">
        <v>214</v>
      </c>
      <c r="C423" s="775"/>
      <c r="D423" s="776"/>
      <c r="E423" s="775"/>
      <c r="F423" s="776"/>
      <c r="G423" s="625"/>
      <c r="H423" s="625"/>
      <c r="I423" s="705">
        <f t="shared" si="293"/>
        <v>0</v>
      </c>
      <c r="J423" s="706">
        <f t="shared" si="294"/>
        <v>0</v>
      </c>
      <c r="K423" s="775"/>
      <c r="L423" s="776"/>
      <c r="M423" s="777"/>
      <c r="N423" s="777"/>
      <c r="O423" s="568">
        <f>State!O423</f>
        <v>0.05</v>
      </c>
      <c r="P423" s="610"/>
      <c r="Q423" s="611"/>
      <c r="R423" s="583">
        <f t="shared" si="328"/>
        <v>0</v>
      </c>
      <c r="S423" s="523">
        <f t="shared" si="310"/>
        <v>0</v>
      </c>
      <c r="T423" s="569"/>
      <c r="U423" s="610"/>
      <c r="V423" s="611"/>
      <c r="W423" s="583"/>
      <c r="X423" s="569">
        <f>State!X423</f>
        <v>0.05</v>
      </c>
      <c r="Y423" s="610"/>
      <c r="Z423" s="611"/>
      <c r="AA423" s="583">
        <f t="shared" si="329"/>
        <v>0</v>
      </c>
      <c r="AB423" s="523">
        <f t="shared" si="312"/>
        <v>0</v>
      </c>
      <c r="AC423" s="610"/>
      <c r="AD423" s="1" t="b">
        <f>+X423*Y423*12=Z423</f>
        <v>1</v>
      </c>
      <c r="AE423" s="1" t="b">
        <f t="shared" si="296"/>
        <v>1</v>
      </c>
    </row>
    <row r="424" spans="1:31" ht="15.75">
      <c r="A424" s="654" t="s">
        <v>179</v>
      </c>
      <c r="B424" s="610" t="s">
        <v>178</v>
      </c>
      <c r="C424" s="775"/>
      <c r="D424" s="776"/>
      <c r="E424" s="775"/>
      <c r="F424" s="776"/>
      <c r="G424" s="625"/>
      <c r="H424" s="625"/>
      <c r="I424" s="705">
        <f t="shared" si="293"/>
        <v>0</v>
      </c>
      <c r="J424" s="706">
        <f t="shared" si="294"/>
        <v>0</v>
      </c>
      <c r="K424" s="775"/>
      <c r="L424" s="776"/>
      <c r="M424" s="777"/>
      <c r="N424" s="777"/>
      <c r="O424" s="568">
        <f>State!O424</f>
        <v>1.2000000000000002</v>
      </c>
      <c r="P424" s="610"/>
      <c r="Q424" s="611"/>
      <c r="R424" s="583">
        <f t="shared" si="328"/>
        <v>0</v>
      </c>
      <c r="S424" s="523">
        <f t="shared" si="310"/>
        <v>0</v>
      </c>
      <c r="T424" s="569"/>
      <c r="U424" s="610"/>
      <c r="V424" s="611"/>
      <c r="W424" s="583"/>
      <c r="X424" s="569">
        <f>State!X424</f>
        <v>1.2000000000000002</v>
      </c>
      <c r="Y424" s="610"/>
      <c r="Z424" s="611"/>
      <c r="AA424" s="583">
        <f t="shared" si="329"/>
        <v>0</v>
      </c>
      <c r="AB424" s="523">
        <f t="shared" si="312"/>
        <v>0</v>
      </c>
      <c r="AC424" s="610"/>
      <c r="AD424" s="1" t="b">
        <f t="shared" si="295"/>
        <v>1</v>
      </c>
      <c r="AE424" s="1" t="b">
        <f t="shared" si="296"/>
        <v>1</v>
      </c>
    </row>
    <row r="425" spans="1:31" ht="28.5">
      <c r="A425" s="654" t="s">
        <v>181</v>
      </c>
      <c r="B425" s="610" t="s">
        <v>215</v>
      </c>
      <c r="C425" s="775"/>
      <c r="D425" s="776"/>
      <c r="E425" s="775"/>
      <c r="F425" s="776"/>
      <c r="G425" s="625"/>
      <c r="H425" s="625"/>
      <c r="I425" s="705">
        <f t="shared" si="293"/>
        <v>0</v>
      </c>
      <c r="J425" s="706">
        <f t="shared" si="294"/>
        <v>0</v>
      </c>
      <c r="K425" s="775"/>
      <c r="L425" s="776"/>
      <c r="M425" s="777"/>
      <c r="N425" s="777"/>
      <c r="O425" s="568">
        <f>State!O425</f>
        <v>0.05</v>
      </c>
      <c r="P425" s="610"/>
      <c r="Q425" s="611"/>
      <c r="R425" s="583">
        <f t="shared" si="328"/>
        <v>0</v>
      </c>
      <c r="S425" s="523">
        <f t="shared" si="310"/>
        <v>0</v>
      </c>
      <c r="T425" s="569"/>
      <c r="U425" s="610"/>
      <c r="V425" s="611"/>
      <c r="W425" s="583"/>
      <c r="X425" s="569">
        <f>State!X425</f>
        <v>0.05</v>
      </c>
      <c r="Y425" s="610"/>
      <c r="Z425" s="611"/>
      <c r="AA425" s="583">
        <f t="shared" si="329"/>
        <v>0</v>
      </c>
      <c r="AB425" s="523">
        <f t="shared" si="312"/>
        <v>0</v>
      </c>
      <c r="AC425" s="610"/>
      <c r="AD425" s="1" t="b">
        <f>+X425*Y425*12=Z425</f>
        <v>1</v>
      </c>
      <c r="AE425" s="1" t="b">
        <f t="shared" si="296"/>
        <v>1</v>
      </c>
    </row>
    <row r="426" spans="1:31" ht="28.5">
      <c r="A426" s="654" t="s">
        <v>239</v>
      </c>
      <c r="B426" s="610" t="s">
        <v>230</v>
      </c>
      <c r="C426" s="775"/>
      <c r="D426" s="776"/>
      <c r="E426" s="775"/>
      <c r="F426" s="776"/>
      <c r="G426" s="625"/>
      <c r="H426" s="625"/>
      <c r="I426" s="705">
        <f t="shared" si="293"/>
        <v>0</v>
      </c>
      <c r="J426" s="706">
        <f t="shared" si="294"/>
        <v>0</v>
      </c>
      <c r="K426" s="775"/>
      <c r="L426" s="776"/>
      <c r="M426" s="777"/>
      <c r="N426" s="777"/>
      <c r="O426" s="568">
        <f>State!O426</f>
        <v>0.05</v>
      </c>
      <c r="P426" s="610"/>
      <c r="Q426" s="611"/>
      <c r="R426" s="583">
        <f t="shared" si="328"/>
        <v>0</v>
      </c>
      <c r="S426" s="523">
        <f t="shared" si="310"/>
        <v>0</v>
      </c>
      <c r="T426" s="569"/>
      <c r="U426" s="610"/>
      <c r="V426" s="611"/>
      <c r="W426" s="583"/>
      <c r="X426" s="569">
        <f>State!X426</f>
        <v>0.05</v>
      </c>
      <c r="Y426" s="610"/>
      <c r="Z426" s="611"/>
      <c r="AA426" s="583">
        <f t="shared" si="329"/>
        <v>0</v>
      </c>
      <c r="AB426" s="523">
        <f t="shared" si="312"/>
        <v>0</v>
      </c>
      <c r="AC426" s="610"/>
      <c r="AD426" s="1" t="b">
        <f>+X426*Y426*12=Z426</f>
        <v>1</v>
      </c>
      <c r="AE426" s="1" t="b">
        <f t="shared" si="296"/>
        <v>1</v>
      </c>
    </row>
    <row r="427" spans="1:31" ht="15.75">
      <c r="A427" s="654">
        <v>26.14</v>
      </c>
      <c r="B427" s="587" t="s">
        <v>216</v>
      </c>
      <c r="C427" s="718"/>
      <c r="D427" s="719"/>
      <c r="E427" s="718"/>
      <c r="F427" s="719"/>
      <c r="G427" s="625"/>
      <c r="H427" s="625"/>
      <c r="I427" s="705">
        <f t="shared" si="293"/>
        <v>0</v>
      </c>
      <c r="J427" s="706">
        <f t="shared" si="294"/>
        <v>0</v>
      </c>
      <c r="K427" s="718"/>
      <c r="L427" s="719"/>
      <c r="M427" s="720"/>
      <c r="N427" s="720"/>
      <c r="O427" s="568">
        <f>State!O427</f>
        <v>0.01</v>
      </c>
      <c r="P427" s="587"/>
      <c r="Q427" s="588"/>
      <c r="R427" s="583">
        <f t="shared" si="328"/>
        <v>0</v>
      </c>
      <c r="S427" s="523">
        <f t="shared" si="310"/>
        <v>0</v>
      </c>
      <c r="T427" s="569"/>
      <c r="U427" s="587"/>
      <c r="V427" s="588"/>
      <c r="W427" s="583"/>
      <c r="X427" s="569">
        <f>State!X427</f>
        <v>0.01</v>
      </c>
      <c r="Y427" s="587"/>
      <c r="Z427" s="588"/>
      <c r="AA427" s="583">
        <f t="shared" si="329"/>
        <v>0</v>
      </c>
      <c r="AB427" s="523">
        <f t="shared" si="312"/>
        <v>0</v>
      </c>
      <c r="AC427" s="587"/>
      <c r="AD427" s="1" t="b">
        <f t="shared" si="295"/>
        <v>1</v>
      </c>
      <c r="AE427" s="1" t="b">
        <f t="shared" si="296"/>
        <v>1</v>
      </c>
    </row>
    <row r="428" spans="1:31" ht="15.75">
      <c r="A428" s="654">
        <f t="shared" ref="A428:A436" si="331">+A427+0.01</f>
        <v>26.150000000000002</v>
      </c>
      <c r="B428" s="587" t="s">
        <v>217</v>
      </c>
      <c r="C428" s="718"/>
      <c r="D428" s="719"/>
      <c r="E428" s="718"/>
      <c r="F428" s="719"/>
      <c r="G428" s="625"/>
      <c r="H428" s="625"/>
      <c r="I428" s="705">
        <f t="shared" si="293"/>
        <v>0</v>
      </c>
      <c r="J428" s="706">
        <f t="shared" si="294"/>
        <v>0</v>
      </c>
      <c r="K428" s="718"/>
      <c r="L428" s="719"/>
      <c r="M428" s="720"/>
      <c r="N428" s="720"/>
      <c r="O428" s="568">
        <f>State!O428</f>
        <v>0.01</v>
      </c>
      <c r="P428" s="587"/>
      <c r="Q428" s="588"/>
      <c r="R428" s="583">
        <f t="shared" si="328"/>
        <v>0</v>
      </c>
      <c r="S428" s="523">
        <f t="shared" si="310"/>
        <v>0</v>
      </c>
      <c r="T428" s="569"/>
      <c r="U428" s="587"/>
      <c r="V428" s="588"/>
      <c r="W428" s="583"/>
      <c r="X428" s="569">
        <f>State!X428</f>
        <v>0.01</v>
      </c>
      <c r="Y428" s="587"/>
      <c r="Z428" s="588"/>
      <c r="AA428" s="583">
        <f t="shared" si="329"/>
        <v>0</v>
      </c>
      <c r="AB428" s="523">
        <f t="shared" si="312"/>
        <v>0</v>
      </c>
      <c r="AC428" s="587"/>
      <c r="AD428" s="1" t="b">
        <f t="shared" si="295"/>
        <v>1</v>
      </c>
      <c r="AE428" s="1" t="b">
        <f t="shared" si="296"/>
        <v>1</v>
      </c>
    </row>
    <row r="429" spans="1:31" ht="28.5">
      <c r="A429" s="654">
        <f t="shared" si="331"/>
        <v>26.160000000000004</v>
      </c>
      <c r="B429" s="587" t="s">
        <v>218</v>
      </c>
      <c r="C429" s="718"/>
      <c r="D429" s="719"/>
      <c r="E429" s="718"/>
      <c r="F429" s="719"/>
      <c r="G429" s="625"/>
      <c r="H429" s="625"/>
      <c r="I429" s="705">
        <f t="shared" si="293"/>
        <v>0</v>
      </c>
      <c r="J429" s="706">
        <f t="shared" si="294"/>
        <v>0</v>
      </c>
      <c r="K429" s="718"/>
      <c r="L429" s="719"/>
      <c r="M429" s="720"/>
      <c r="N429" s="720"/>
      <c r="O429" s="568">
        <f>State!O429</f>
        <v>1.2500000000000001E-2</v>
      </c>
      <c r="P429" s="587"/>
      <c r="Q429" s="588"/>
      <c r="R429" s="583">
        <f t="shared" si="328"/>
        <v>0</v>
      </c>
      <c r="S429" s="523">
        <f t="shared" si="310"/>
        <v>0</v>
      </c>
      <c r="T429" s="569"/>
      <c r="U429" s="587"/>
      <c r="V429" s="588"/>
      <c r="W429" s="583"/>
      <c r="X429" s="569">
        <f>State!X429</f>
        <v>1.2500000000000001E-2</v>
      </c>
      <c r="Y429" s="587"/>
      <c r="Z429" s="588"/>
      <c r="AA429" s="583">
        <f t="shared" si="329"/>
        <v>0</v>
      </c>
      <c r="AB429" s="523">
        <f t="shared" si="312"/>
        <v>0</v>
      </c>
      <c r="AC429" s="587"/>
      <c r="AD429" s="1" t="b">
        <f t="shared" si="295"/>
        <v>1</v>
      </c>
      <c r="AE429" s="1" t="b">
        <f t="shared" si="296"/>
        <v>1</v>
      </c>
    </row>
    <row r="430" spans="1:31" ht="15.75">
      <c r="A430" s="654">
        <f t="shared" si="331"/>
        <v>26.170000000000005</v>
      </c>
      <c r="B430" s="587" t="s">
        <v>219</v>
      </c>
      <c r="C430" s="718"/>
      <c r="D430" s="719"/>
      <c r="E430" s="718"/>
      <c r="F430" s="719"/>
      <c r="G430" s="625"/>
      <c r="H430" s="625"/>
      <c r="I430" s="705">
        <f t="shared" si="293"/>
        <v>0</v>
      </c>
      <c r="J430" s="706">
        <f t="shared" si="294"/>
        <v>0</v>
      </c>
      <c r="K430" s="718"/>
      <c r="L430" s="719"/>
      <c r="M430" s="720"/>
      <c r="N430" s="720"/>
      <c r="O430" s="568">
        <f>State!O430</f>
        <v>7.4999999999999997E-3</v>
      </c>
      <c r="P430" s="587"/>
      <c r="Q430" s="588"/>
      <c r="R430" s="583">
        <f t="shared" si="328"/>
        <v>0</v>
      </c>
      <c r="S430" s="523">
        <f t="shared" si="310"/>
        <v>0</v>
      </c>
      <c r="T430" s="569"/>
      <c r="U430" s="587"/>
      <c r="V430" s="588"/>
      <c r="W430" s="583"/>
      <c r="X430" s="569">
        <f>State!X430</f>
        <v>7.4999999999999997E-3</v>
      </c>
      <c r="Y430" s="587"/>
      <c r="Z430" s="588"/>
      <c r="AA430" s="583">
        <f t="shared" si="329"/>
        <v>0</v>
      </c>
      <c r="AB430" s="523">
        <f t="shared" si="312"/>
        <v>0</v>
      </c>
      <c r="AC430" s="587"/>
      <c r="AD430" s="1" t="b">
        <f t="shared" si="295"/>
        <v>1</v>
      </c>
      <c r="AE430" s="1" t="b">
        <f t="shared" si="296"/>
        <v>1</v>
      </c>
    </row>
    <row r="431" spans="1:31" ht="15.75">
      <c r="A431" s="654">
        <f t="shared" si="331"/>
        <v>26.180000000000007</v>
      </c>
      <c r="B431" s="587" t="s">
        <v>220</v>
      </c>
      <c r="C431" s="718"/>
      <c r="D431" s="719"/>
      <c r="E431" s="718"/>
      <c r="F431" s="719"/>
      <c r="G431" s="625"/>
      <c r="H431" s="625"/>
      <c r="I431" s="705">
        <f t="shared" si="293"/>
        <v>0</v>
      </c>
      <c r="J431" s="706">
        <f t="shared" si="294"/>
        <v>0</v>
      </c>
      <c r="K431" s="718"/>
      <c r="L431" s="719"/>
      <c r="M431" s="720"/>
      <c r="N431" s="720"/>
      <c r="O431" s="568">
        <f>State!O431</f>
        <v>7.4999999999999997E-3</v>
      </c>
      <c r="P431" s="587"/>
      <c r="Q431" s="588"/>
      <c r="R431" s="583">
        <f t="shared" si="328"/>
        <v>0</v>
      </c>
      <c r="S431" s="523">
        <f t="shared" si="310"/>
        <v>0</v>
      </c>
      <c r="T431" s="569"/>
      <c r="U431" s="587"/>
      <c r="V431" s="588"/>
      <c r="W431" s="583"/>
      <c r="X431" s="569">
        <f>State!X431</f>
        <v>7.4999999999999997E-3</v>
      </c>
      <c r="Y431" s="587"/>
      <c r="Z431" s="588"/>
      <c r="AA431" s="583">
        <f t="shared" si="329"/>
        <v>0</v>
      </c>
      <c r="AB431" s="523">
        <f t="shared" si="312"/>
        <v>0</v>
      </c>
      <c r="AC431" s="587"/>
      <c r="AD431" s="1" t="b">
        <f t="shared" si="295"/>
        <v>1</v>
      </c>
      <c r="AE431" s="1" t="b">
        <f t="shared" si="296"/>
        <v>1</v>
      </c>
    </row>
    <row r="432" spans="1:31" ht="15.75">
      <c r="A432" s="654">
        <f t="shared" si="331"/>
        <v>26.190000000000008</v>
      </c>
      <c r="B432" s="587" t="s">
        <v>221</v>
      </c>
      <c r="C432" s="718"/>
      <c r="D432" s="719"/>
      <c r="E432" s="718"/>
      <c r="F432" s="719"/>
      <c r="G432" s="625"/>
      <c r="H432" s="625"/>
      <c r="I432" s="705">
        <f t="shared" si="293"/>
        <v>0</v>
      </c>
      <c r="J432" s="706">
        <f t="shared" si="294"/>
        <v>0</v>
      </c>
      <c r="K432" s="718"/>
      <c r="L432" s="719"/>
      <c r="M432" s="720"/>
      <c r="N432" s="720"/>
      <c r="O432" s="568">
        <f>State!O432</f>
        <v>2E-3</v>
      </c>
      <c r="P432" s="587"/>
      <c r="Q432" s="588"/>
      <c r="R432" s="583">
        <f t="shared" si="328"/>
        <v>0</v>
      </c>
      <c r="S432" s="523">
        <f t="shared" si="310"/>
        <v>0</v>
      </c>
      <c r="T432" s="569"/>
      <c r="U432" s="587"/>
      <c r="V432" s="588"/>
      <c r="W432" s="583"/>
      <c r="X432" s="569">
        <f>State!X432</f>
        <v>2E-3</v>
      </c>
      <c r="Y432" s="587"/>
      <c r="Z432" s="588"/>
      <c r="AA432" s="583">
        <f t="shared" si="329"/>
        <v>0</v>
      </c>
      <c r="AB432" s="523">
        <f t="shared" si="312"/>
        <v>0</v>
      </c>
      <c r="AC432" s="587"/>
      <c r="AD432" s="1" t="b">
        <f t="shared" si="295"/>
        <v>1</v>
      </c>
      <c r="AE432" s="1" t="b">
        <f t="shared" si="296"/>
        <v>1</v>
      </c>
    </row>
    <row r="433" spans="1:31" ht="15.75">
      <c r="A433" s="654">
        <f t="shared" si="331"/>
        <v>26.20000000000001</v>
      </c>
      <c r="B433" s="587" t="s">
        <v>222</v>
      </c>
      <c r="C433" s="718"/>
      <c r="D433" s="719"/>
      <c r="E433" s="718"/>
      <c r="F433" s="719"/>
      <c r="G433" s="625"/>
      <c r="H433" s="625"/>
      <c r="I433" s="705">
        <f t="shared" si="293"/>
        <v>0</v>
      </c>
      <c r="J433" s="706">
        <f t="shared" si="294"/>
        <v>0</v>
      </c>
      <c r="K433" s="718"/>
      <c r="L433" s="719"/>
      <c r="M433" s="720"/>
      <c r="N433" s="720"/>
      <c r="O433" s="568">
        <f>State!O433</f>
        <v>2E-3</v>
      </c>
      <c r="P433" s="587"/>
      <c r="Q433" s="588"/>
      <c r="R433" s="583">
        <f t="shared" si="328"/>
        <v>0</v>
      </c>
      <c r="S433" s="523">
        <f t="shared" si="310"/>
        <v>0</v>
      </c>
      <c r="T433" s="569"/>
      <c r="U433" s="587"/>
      <c r="V433" s="588"/>
      <c r="W433" s="583"/>
      <c r="X433" s="569">
        <f>State!X433</f>
        <v>2E-3</v>
      </c>
      <c r="Y433" s="587"/>
      <c r="Z433" s="588"/>
      <c r="AA433" s="583">
        <f t="shared" si="329"/>
        <v>0</v>
      </c>
      <c r="AB433" s="523">
        <f t="shared" si="312"/>
        <v>0</v>
      </c>
      <c r="AC433" s="587"/>
      <c r="AD433" s="1" t="b">
        <f t="shared" si="295"/>
        <v>1</v>
      </c>
      <c r="AE433" s="1" t="b">
        <f t="shared" si="296"/>
        <v>1</v>
      </c>
    </row>
    <row r="434" spans="1:31" ht="15.75">
      <c r="A434" s="654">
        <f t="shared" si="331"/>
        <v>26.210000000000012</v>
      </c>
      <c r="B434" s="587" t="s">
        <v>231</v>
      </c>
      <c r="C434" s="718"/>
      <c r="D434" s="719"/>
      <c r="E434" s="718"/>
      <c r="F434" s="719"/>
      <c r="G434" s="625"/>
      <c r="H434" s="625"/>
      <c r="I434" s="705">
        <f t="shared" si="293"/>
        <v>0</v>
      </c>
      <c r="J434" s="706">
        <f t="shared" si="294"/>
        <v>0</v>
      </c>
      <c r="K434" s="718"/>
      <c r="L434" s="719"/>
      <c r="M434" s="720"/>
      <c r="N434" s="720"/>
      <c r="O434" s="568">
        <f>State!O434</f>
        <v>0</v>
      </c>
      <c r="P434" s="587"/>
      <c r="Q434" s="588"/>
      <c r="R434" s="583">
        <f t="shared" si="328"/>
        <v>0</v>
      </c>
      <c r="S434" s="523">
        <f t="shared" si="310"/>
        <v>0</v>
      </c>
      <c r="T434" s="569"/>
      <c r="U434" s="587"/>
      <c r="V434" s="588"/>
      <c r="W434" s="583"/>
      <c r="X434" s="569">
        <f>State!X434</f>
        <v>0</v>
      </c>
      <c r="Y434" s="587"/>
      <c r="Z434" s="588"/>
      <c r="AA434" s="583">
        <f t="shared" si="329"/>
        <v>0</v>
      </c>
      <c r="AB434" s="523">
        <f t="shared" si="312"/>
        <v>0</v>
      </c>
      <c r="AC434" s="587"/>
      <c r="AD434" s="1" t="b">
        <f t="shared" si="295"/>
        <v>1</v>
      </c>
      <c r="AE434" s="1" t="b">
        <f t="shared" si="296"/>
        <v>1</v>
      </c>
    </row>
    <row r="435" spans="1:31" ht="15.75">
      <c r="A435" s="654">
        <f t="shared" si="331"/>
        <v>26.220000000000013</v>
      </c>
      <c r="B435" s="587" t="s">
        <v>223</v>
      </c>
      <c r="C435" s="718"/>
      <c r="D435" s="719"/>
      <c r="E435" s="718"/>
      <c r="F435" s="719"/>
      <c r="G435" s="625"/>
      <c r="H435" s="625"/>
      <c r="I435" s="705">
        <f t="shared" si="293"/>
        <v>0</v>
      </c>
      <c r="J435" s="706">
        <f t="shared" si="294"/>
        <v>0</v>
      </c>
      <c r="K435" s="718"/>
      <c r="L435" s="719"/>
      <c r="M435" s="720"/>
      <c r="N435" s="720"/>
      <c r="O435" s="568">
        <f>State!O435</f>
        <v>5.0000000000000001E-3</v>
      </c>
      <c r="P435" s="587"/>
      <c r="Q435" s="588"/>
      <c r="R435" s="583">
        <f t="shared" si="328"/>
        <v>0</v>
      </c>
      <c r="S435" s="523">
        <f t="shared" si="310"/>
        <v>0</v>
      </c>
      <c r="T435" s="569"/>
      <c r="U435" s="587"/>
      <c r="V435" s="588"/>
      <c r="W435" s="583"/>
      <c r="X435" s="569">
        <f>State!X435</f>
        <v>5.0000000000000001E-3</v>
      </c>
      <c r="Y435" s="587"/>
      <c r="Z435" s="588"/>
      <c r="AA435" s="583">
        <f t="shared" si="329"/>
        <v>0</v>
      </c>
      <c r="AB435" s="523">
        <f t="shared" si="312"/>
        <v>0</v>
      </c>
      <c r="AC435" s="587"/>
      <c r="AD435" s="1" t="b">
        <f t="shared" si="295"/>
        <v>1</v>
      </c>
      <c r="AE435" s="1" t="b">
        <f t="shared" si="296"/>
        <v>1</v>
      </c>
    </row>
    <row r="436" spans="1:31" ht="28.5">
      <c r="A436" s="654">
        <f t="shared" si="331"/>
        <v>26.230000000000015</v>
      </c>
      <c r="B436" s="587" t="s">
        <v>232</v>
      </c>
      <c r="C436" s="718"/>
      <c r="D436" s="719"/>
      <c r="E436" s="718"/>
      <c r="F436" s="719"/>
      <c r="G436" s="625"/>
      <c r="H436" s="625"/>
      <c r="I436" s="705">
        <f t="shared" si="293"/>
        <v>0</v>
      </c>
      <c r="J436" s="706">
        <f t="shared" si="294"/>
        <v>0</v>
      </c>
      <c r="K436" s="718"/>
      <c r="L436" s="719"/>
      <c r="M436" s="720"/>
      <c r="N436" s="720"/>
      <c r="O436" s="568">
        <f>State!O436</f>
        <v>2E-3</v>
      </c>
      <c r="P436" s="587"/>
      <c r="Q436" s="588"/>
      <c r="R436" s="583">
        <f t="shared" si="328"/>
        <v>0</v>
      </c>
      <c r="S436" s="523">
        <f t="shared" si="310"/>
        <v>0</v>
      </c>
      <c r="T436" s="569"/>
      <c r="U436" s="587"/>
      <c r="V436" s="588"/>
      <c r="W436" s="583"/>
      <c r="X436" s="569">
        <f>State!X436</f>
        <v>2E-3</v>
      </c>
      <c r="Y436" s="587"/>
      <c r="Z436" s="588"/>
      <c r="AA436" s="583">
        <f t="shared" si="329"/>
        <v>0</v>
      </c>
      <c r="AB436" s="523">
        <f t="shared" si="312"/>
        <v>0</v>
      </c>
      <c r="AC436" s="587"/>
      <c r="AD436" s="1" t="b">
        <f t="shared" si="295"/>
        <v>1</v>
      </c>
      <c r="AE436" s="1" t="b">
        <f t="shared" si="296"/>
        <v>1</v>
      </c>
    </row>
    <row r="437" spans="1:31" ht="15.75">
      <c r="A437" s="928"/>
      <c r="B437" s="964" t="s">
        <v>159</v>
      </c>
      <c r="C437" s="1159">
        <f>SUM(C415:C436)</f>
        <v>0</v>
      </c>
      <c r="D437" s="1159">
        <f>SUM(D415:D436)</f>
        <v>0</v>
      </c>
      <c r="E437" s="1159">
        <f>SUM(E415:E436)</f>
        <v>0</v>
      </c>
      <c r="F437" s="1159">
        <f>SUM(F415:F436)</f>
        <v>0</v>
      </c>
      <c r="G437" s="1067"/>
      <c r="H437" s="1067"/>
      <c r="I437" s="964"/>
      <c r="J437" s="1160"/>
      <c r="K437" s="1159">
        <f>SUM(K415:K436)</f>
        <v>0</v>
      </c>
      <c r="L437" s="1159">
        <f>SUM(L415:L436)</f>
        <v>0</v>
      </c>
      <c r="M437" s="1161"/>
      <c r="N437" s="1161"/>
      <c r="O437" s="934">
        <f>State!O437</f>
        <v>0</v>
      </c>
      <c r="P437" s="1159">
        <f t="shared" ref="P437:U437" si="332">SUM(P415:P436)</f>
        <v>0</v>
      </c>
      <c r="Q437" s="1159">
        <f t="shared" si="332"/>
        <v>0</v>
      </c>
      <c r="R437" s="1159">
        <f t="shared" si="332"/>
        <v>0</v>
      </c>
      <c r="S437" s="1159">
        <f t="shared" si="332"/>
        <v>0</v>
      </c>
      <c r="T437" s="1159">
        <f t="shared" si="332"/>
        <v>0</v>
      </c>
      <c r="U437" s="1159">
        <f t="shared" si="332"/>
        <v>0</v>
      </c>
      <c r="V437" s="1138"/>
      <c r="W437" s="935"/>
      <c r="X437" s="937">
        <f>State!X437</f>
        <v>0</v>
      </c>
      <c r="Y437" s="1159">
        <f>SUM(Y415:Y436)</f>
        <v>0</v>
      </c>
      <c r="Z437" s="1159">
        <f>SUM(Z415:Z436)</f>
        <v>0</v>
      </c>
      <c r="AA437" s="1159">
        <f>SUM(AA415:AA436)</f>
        <v>0</v>
      </c>
      <c r="AB437" s="1159">
        <f>SUM(AB415:AB436)</f>
        <v>0</v>
      </c>
      <c r="AC437" s="964"/>
      <c r="AE437" s="1" t="b">
        <f t="shared" si="296"/>
        <v>1</v>
      </c>
    </row>
    <row r="438" spans="1:31" ht="15.75">
      <c r="A438" s="983"/>
      <c r="B438" s="984" t="s">
        <v>307</v>
      </c>
      <c r="C438" s="993">
        <f>C413+C437</f>
        <v>0</v>
      </c>
      <c r="D438" s="993">
        <f>D413+D437</f>
        <v>0</v>
      </c>
      <c r="E438" s="993">
        <f t="shared" ref="E438:F438" si="333">E413+E437</f>
        <v>0</v>
      </c>
      <c r="F438" s="993">
        <f t="shared" si="333"/>
        <v>0</v>
      </c>
      <c r="G438" s="1069"/>
      <c r="H438" s="1069"/>
      <c r="I438" s="993"/>
      <c r="J438" s="993"/>
      <c r="K438" s="993">
        <f t="shared" ref="K438" si="334">K413+K437</f>
        <v>0</v>
      </c>
      <c r="L438" s="993">
        <f t="shared" ref="L438" si="335">L413+L437</f>
        <v>0</v>
      </c>
      <c r="M438" s="998"/>
      <c r="N438" s="998"/>
      <c r="O438" s="989">
        <f>State!O438</f>
        <v>0</v>
      </c>
      <c r="P438" s="993">
        <f t="shared" ref="P438" si="336">P413+P437</f>
        <v>0</v>
      </c>
      <c r="Q438" s="993">
        <f t="shared" ref="Q438" si="337">Q413+Q437</f>
        <v>0</v>
      </c>
      <c r="R438" s="993">
        <f t="shared" ref="R438" si="338">R413+R437</f>
        <v>0</v>
      </c>
      <c r="S438" s="993">
        <f t="shared" ref="S438" si="339">S413+S437</f>
        <v>0</v>
      </c>
      <c r="T438" s="993">
        <f t="shared" ref="T438" si="340">T413+T437</f>
        <v>0</v>
      </c>
      <c r="U438" s="993">
        <f t="shared" ref="U438" si="341">U413+U437</f>
        <v>0</v>
      </c>
      <c r="V438" s="985"/>
      <c r="W438" s="990"/>
      <c r="X438" s="992">
        <f>State!X438</f>
        <v>0</v>
      </c>
      <c r="Y438" s="993">
        <f t="shared" ref="Y438" si="342">Y413+Y437</f>
        <v>0</v>
      </c>
      <c r="Z438" s="993">
        <f t="shared" ref="Z438" si="343">Z413+Z437</f>
        <v>0</v>
      </c>
      <c r="AA438" s="993">
        <f t="shared" ref="AA438" si="344">AA413+AA437</f>
        <v>0</v>
      </c>
      <c r="AB438" s="993">
        <f t="shared" ref="AB438" si="345">AB413+AB437</f>
        <v>0</v>
      </c>
      <c r="AC438" s="984"/>
      <c r="AE438" s="1" t="b">
        <f t="shared" si="296"/>
        <v>1</v>
      </c>
    </row>
    <row r="439" spans="1:31" ht="15.75">
      <c r="A439" s="559"/>
      <c r="B439" s="596" t="s">
        <v>160</v>
      </c>
      <c r="C439" s="709"/>
      <c r="D439" s="710"/>
      <c r="E439" s="709"/>
      <c r="F439" s="710"/>
      <c r="G439" s="625"/>
      <c r="H439" s="625"/>
      <c r="I439" s="705">
        <f t="shared" si="293"/>
        <v>0</v>
      </c>
      <c r="J439" s="706">
        <f t="shared" si="294"/>
        <v>0</v>
      </c>
      <c r="K439" s="709"/>
      <c r="L439" s="710"/>
      <c r="M439" s="712"/>
      <c r="N439" s="712"/>
      <c r="O439" s="568">
        <f>State!O439</f>
        <v>0</v>
      </c>
      <c r="P439" s="596"/>
      <c r="Q439" s="597"/>
      <c r="R439" s="583">
        <f t="shared" si="310"/>
        <v>0</v>
      </c>
      <c r="S439" s="523">
        <f t="shared" si="310"/>
        <v>0</v>
      </c>
      <c r="T439" s="569"/>
      <c r="U439" s="596"/>
      <c r="V439" s="597"/>
      <c r="W439" s="583"/>
      <c r="X439" s="569">
        <f>State!X439</f>
        <v>0</v>
      </c>
      <c r="Y439" s="596"/>
      <c r="Z439" s="597"/>
      <c r="AA439" s="583">
        <f t="shared" ref="AA439:AA502" si="346">Y439+T439</f>
        <v>0</v>
      </c>
      <c r="AB439" s="523">
        <f t="shared" si="312"/>
        <v>0</v>
      </c>
      <c r="AC439" s="596"/>
      <c r="AD439" s="1" t="b">
        <f t="shared" si="295"/>
        <v>1</v>
      </c>
      <c r="AE439" s="1" t="b">
        <f t="shared" si="296"/>
        <v>1</v>
      </c>
    </row>
    <row r="440" spans="1:31" ht="15.75">
      <c r="A440" s="693"/>
      <c r="B440" s="599" t="s">
        <v>161</v>
      </c>
      <c r="C440" s="701"/>
      <c r="D440" s="702"/>
      <c r="E440" s="701"/>
      <c r="F440" s="702"/>
      <c r="G440" s="625"/>
      <c r="H440" s="625"/>
      <c r="I440" s="705">
        <f t="shared" si="293"/>
        <v>0</v>
      </c>
      <c r="J440" s="706">
        <f t="shared" si="294"/>
        <v>0</v>
      </c>
      <c r="K440" s="701"/>
      <c r="L440" s="702"/>
      <c r="M440" s="704"/>
      <c r="N440" s="704"/>
      <c r="O440" s="568">
        <f>State!O440</f>
        <v>0</v>
      </c>
      <c r="P440" s="607"/>
      <c r="Q440" s="600"/>
      <c r="R440" s="583">
        <f t="shared" si="310"/>
        <v>0</v>
      </c>
      <c r="S440" s="523">
        <f t="shared" si="310"/>
        <v>0</v>
      </c>
      <c r="T440" s="569"/>
      <c r="U440" s="607"/>
      <c r="V440" s="600"/>
      <c r="W440" s="583"/>
      <c r="X440" s="569">
        <f>State!X440</f>
        <v>0</v>
      </c>
      <c r="Y440" s="607"/>
      <c r="Z440" s="600"/>
      <c r="AA440" s="583">
        <f t="shared" si="346"/>
        <v>0</v>
      </c>
      <c r="AB440" s="523">
        <f t="shared" si="312"/>
        <v>0</v>
      </c>
      <c r="AC440" s="599"/>
      <c r="AD440" s="1" t="b">
        <f t="shared" si="295"/>
        <v>1</v>
      </c>
      <c r="AE440" s="1" t="b">
        <f t="shared" si="296"/>
        <v>1</v>
      </c>
    </row>
    <row r="441" spans="1:31" ht="15.75">
      <c r="A441" s="694">
        <v>26.24</v>
      </c>
      <c r="B441" s="602" t="s">
        <v>162</v>
      </c>
      <c r="C441" s="718"/>
      <c r="D441" s="719"/>
      <c r="E441" s="718"/>
      <c r="F441" s="719"/>
      <c r="G441" s="625"/>
      <c r="H441" s="625"/>
      <c r="I441" s="705">
        <f t="shared" si="293"/>
        <v>0</v>
      </c>
      <c r="J441" s="706">
        <f t="shared" si="294"/>
        <v>0</v>
      </c>
      <c r="K441" s="718"/>
      <c r="L441" s="719"/>
      <c r="M441" s="720"/>
      <c r="N441" s="720"/>
      <c r="O441" s="568">
        <f>State!O441</f>
        <v>0</v>
      </c>
      <c r="P441" s="602"/>
      <c r="Q441" s="603"/>
      <c r="R441" s="583">
        <f t="shared" si="310"/>
        <v>0</v>
      </c>
      <c r="S441" s="523">
        <f t="shared" si="310"/>
        <v>0</v>
      </c>
      <c r="T441" s="569"/>
      <c r="U441" s="602"/>
      <c r="V441" s="603"/>
      <c r="W441" s="583"/>
      <c r="X441" s="569">
        <f>State!X441</f>
        <v>0</v>
      </c>
      <c r="Y441" s="602"/>
      <c r="Z441" s="603"/>
      <c r="AA441" s="583">
        <f t="shared" si="346"/>
        <v>0</v>
      </c>
      <c r="AB441" s="523">
        <f t="shared" si="312"/>
        <v>0</v>
      </c>
      <c r="AC441" s="602"/>
      <c r="AD441" s="1" t="b">
        <f t="shared" si="295"/>
        <v>1</v>
      </c>
      <c r="AE441" s="1" t="b">
        <f t="shared" si="296"/>
        <v>1</v>
      </c>
    </row>
    <row r="442" spans="1:31" ht="15.75">
      <c r="A442" s="654">
        <f t="shared" ref="A442:A449" si="347">+A441+0.01</f>
        <v>26.25</v>
      </c>
      <c r="B442" s="602" t="s">
        <v>163</v>
      </c>
      <c r="C442" s="718"/>
      <c r="D442" s="719"/>
      <c r="E442" s="718"/>
      <c r="F442" s="719"/>
      <c r="G442" s="625"/>
      <c r="H442" s="625"/>
      <c r="I442" s="705">
        <f t="shared" si="293"/>
        <v>0</v>
      </c>
      <c r="J442" s="706">
        <f t="shared" si="294"/>
        <v>0</v>
      </c>
      <c r="K442" s="718"/>
      <c r="L442" s="719"/>
      <c r="M442" s="720"/>
      <c r="N442" s="720"/>
      <c r="O442" s="568">
        <f>State!O442</f>
        <v>0</v>
      </c>
      <c r="P442" s="602"/>
      <c r="Q442" s="603"/>
      <c r="R442" s="583">
        <f t="shared" si="310"/>
        <v>0</v>
      </c>
      <c r="S442" s="523">
        <f t="shared" si="310"/>
        <v>0</v>
      </c>
      <c r="T442" s="569"/>
      <c r="U442" s="602"/>
      <c r="V442" s="603"/>
      <c r="W442" s="583"/>
      <c r="X442" s="569">
        <f>State!X442</f>
        <v>0</v>
      </c>
      <c r="Y442" s="602"/>
      <c r="Z442" s="603"/>
      <c r="AA442" s="583">
        <f t="shared" si="346"/>
        <v>0</v>
      </c>
      <c r="AB442" s="523">
        <f t="shared" si="312"/>
        <v>0</v>
      </c>
      <c r="AC442" s="602"/>
      <c r="AD442" s="1" t="b">
        <f t="shared" si="295"/>
        <v>1</v>
      </c>
      <c r="AE442" s="1" t="b">
        <f t="shared" si="296"/>
        <v>1</v>
      </c>
    </row>
    <row r="443" spans="1:31" ht="15.75">
      <c r="A443" s="654">
        <f t="shared" si="347"/>
        <v>26.26</v>
      </c>
      <c r="B443" s="602" t="s">
        <v>321</v>
      </c>
      <c r="C443" s="718"/>
      <c r="D443" s="719"/>
      <c r="E443" s="718"/>
      <c r="F443" s="719"/>
      <c r="G443" s="625"/>
      <c r="H443" s="625"/>
      <c r="I443" s="705">
        <f t="shared" si="293"/>
        <v>0</v>
      </c>
      <c r="J443" s="706">
        <f t="shared" si="294"/>
        <v>0</v>
      </c>
      <c r="K443" s="718"/>
      <c r="L443" s="719"/>
      <c r="M443" s="720"/>
      <c r="N443" s="720"/>
      <c r="O443" s="568">
        <f>State!O443</f>
        <v>0</v>
      </c>
      <c r="P443" s="602"/>
      <c r="Q443" s="603"/>
      <c r="R443" s="583">
        <f t="shared" si="310"/>
        <v>0</v>
      </c>
      <c r="S443" s="523">
        <f t="shared" si="310"/>
        <v>0</v>
      </c>
      <c r="T443" s="569"/>
      <c r="U443" s="602"/>
      <c r="V443" s="603"/>
      <c r="W443" s="583"/>
      <c r="X443" s="569">
        <f>State!X443</f>
        <v>0</v>
      </c>
      <c r="Y443" s="602"/>
      <c r="Z443" s="603"/>
      <c r="AA443" s="583">
        <f t="shared" si="346"/>
        <v>0</v>
      </c>
      <c r="AB443" s="523">
        <f t="shared" si="312"/>
        <v>0</v>
      </c>
      <c r="AC443" s="602"/>
      <c r="AD443" s="1" t="b">
        <f t="shared" si="295"/>
        <v>1</v>
      </c>
      <c r="AE443" s="1" t="b">
        <f t="shared" si="296"/>
        <v>1</v>
      </c>
    </row>
    <row r="444" spans="1:31" ht="15.75">
      <c r="A444" s="654">
        <f t="shared" si="347"/>
        <v>26.270000000000003</v>
      </c>
      <c r="B444" s="602" t="s">
        <v>324</v>
      </c>
      <c r="C444" s="718"/>
      <c r="D444" s="719"/>
      <c r="E444" s="718"/>
      <c r="F444" s="719"/>
      <c r="G444" s="625"/>
      <c r="H444" s="625"/>
      <c r="I444" s="705">
        <f t="shared" si="293"/>
        <v>0</v>
      </c>
      <c r="J444" s="706">
        <f t="shared" si="294"/>
        <v>0</v>
      </c>
      <c r="K444" s="718"/>
      <c r="L444" s="719"/>
      <c r="M444" s="720"/>
      <c r="N444" s="720"/>
      <c r="O444" s="568">
        <f>State!O444</f>
        <v>0</v>
      </c>
      <c r="P444" s="602"/>
      <c r="Q444" s="603"/>
      <c r="R444" s="583">
        <f t="shared" si="310"/>
        <v>0</v>
      </c>
      <c r="S444" s="523">
        <f t="shared" si="310"/>
        <v>0</v>
      </c>
      <c r="T444" s="569"/>
      <c r="U444" s="602"/>
      <c r="V444" s="603"/>
      <c r="W444" s="583"/>
      <c r="X444" s="569">
        <f>State!X444</f>
        <v>0</v>
      </c>
      <c r="Y444" s="602"/>
      <c r="Z444" s="603"/>
      <c r="AA444" s="583">
        <f t="shared" si="346"/>
        <v>0</v>
      </c>
      <c r="AB444" s="523">
        <f t="shared" si="312"/>
        <v>0</v>
      </c>
      <c r="AC444" s="602"/>
      <c r="AD444" s="1" t="b">
        <f t="shared" si="295"/>
        <v>1</v>
      </c>
      <c r="AE444" s="1" t="b">
        <f t="shared" si="296"/>
        <v>1</v>
      </c>
    </row>
    <row r="445" spans="1:31" ht="15.75">
      <c r="A445" s="654">
        <f t="shared" si="347"/>
        <v>26.280000000000005</v>
      </c>
      <c r="B445" s="602" t="s">
        <v>325</v>
      </c>
      <c r="C445" s="718"/>
      <c r="D445" s="719"/>
      <c r="E445" s="718"/>
      <c r="F445" s="719"/>
      <c r="G445" s="625"/>
      <c r="H445" s="625"/>
      <c r="I445" s="705">
        <f t="shared" si="293"/>
        <v>0</v>
      </c>
      <c r="J445" s="706">
        <f t="shared" si="294"/>
        <v>0</v>
      </c>
      <c r="K445" s="718"/>
      <c r="L445" s="719"/>
      <c r="M445" s="720"/>
      <c r="N445" s="720"/>
      <c r="O445" s="568">
        <f>State!O445</f>
        <v>0</v>
      </c>
      <c r="P445" s="602"/>
      <c r="Q445" s="603"/>
      <c r="R445" s="583">
        <f t="shared" si="310"/>
        <v>0</v>
      </c>
      <c r="S445" s="523">
        <f t="shared" si="310"/>
        <v>0</v>
      </c>
      <c r="T445" s="569"/>
      <c r="U445" s="602"/>
      <c r="V445" s="603"/>
      <c r="W445" s="583"/>
      <c r="X445" s="569">
        <f>State!X445</f>
        <v>0</v>
      </c>
      <c r="Y445" s="602"/>
      <c r="Z445" s="603"/>
      <c r="AA445" s="583">
        <f t="shared" si="346"/>
        <v>0</v>
      </c>
      <c r="AB445" s="523">
        <f t="shared" si="312"/>
        <v>0</v>
      </c>
      <c r="AC445" s="602"/>
      <c r="AD445" s="1" t="b">
        <f t="shared" si="295"/>
        <v>1</v>
      </c>
      <c r="AE445" s="1" t="b">
        <f t="shared" si="296"/>
        <v>1</v>
      </c>
    </row>
    <row r="446" spans="1:31" ht="15.75">
      <c r="A446" s="654">
        <f t="shared" si="347"/>
        <v>26.290000000000006</v>
      </c>
      <c r="B446" s="602" t="s">
        <v>164</v>
      </c>
      <c r="C446" s="718"/>
      <c r="D446" s="719"/>
      <c r="E446" s="718"/>
      <c r="F446" s="719"/>
      <c r="G446" s="625"/>
      <c r="H446" s="625"/>
      <c r="I446" s="705">
        <f t="shared" si="293"/>
        <v>0</v>
      </c>
      <c r="J446" s="706">
        <f t="shared" si="294"/>
        <v>0</v>
      </c>
      <c r="K446" s="718"/>
      <c r="L446" s="719"/>
      <c r="M446" s="720"/>
      <c r="N446" s="720"/>
      <c r="O446" s="568">
        <f>State!O446</f>
        <v>2</v>
      </c>
      <c r="P446" s="602"/>
      <c r="Q446" s="603"/>
      <c r="R446" s="583">
        <f t="shared" si="310"/>
        <v>0</v>
      </c>
      <c r="S446" s="523">
        <f t="shared" si="310"/>
        <v>0</v>
      </c>
      <c r="T446" s="569"/>
      <c r="U446" s="602"/>
      <c r="V446" s="603"/>
      <c r="W446" s="583"/>
      <c r="X446" s="569">
        <f>State!X446</f>
        <v>2</v>
      </c>
      <c r="Y446" s="602"/>
      <c r="Z446" s="603"/>
      <c r="AA446" s="583">
        <f t="shared" si="346"/>
        <v>0</v>
      </c>
      <c r="AB446" s="523">
        <f t="shared" si="312"/>
        <v>0</v>
      </c>
      <c r="AC446" s="602"/>
      <c r="AD446" s="1" t="b">
        <f t="shared" si="295"/>
        <v>1</v>
      </c>
      <c r="AE446" s="1" t="b">
        <f t="shared" si="296"/>
        <v>1</v>
      </c>
    </row>
    <row r="447" spans="1:31" ht="15.75">
      <c r="A447" s="654">
        <f t="shared" si="347"/>
        <v>26.300000000000008</v>
      </c>
      <c r="B447" s="602" t="s">
        <v>165</v>
      </c>
      <c r="C447" s="718"/>
      <c r="D447" s="719"/>
      <c r="E447" s="718"/>
      <c r="F447" s="719"/>
      <c r="G447" s="625"/>
      <c r="H447" s="625"/>
      <c r="I447" s="705">
        <f t="shared" si="293"/>
        <v>0</v>
      </c>
      <c r="J447" s="706">
        <f t="shared" si="294"/>
        <v>0</v>
      </c>
      <c r="K447" s="718"/>
      <c r="L447" s="719"/>
      <c r="M447" s="720"/>
      <c r="N447" s="720"/>
      <c r="O447" s="568">
        <f>State!O447</f>
        <v>3</v>
      </c>
      <c r="P447" s="602"/>
      <c r="Q447" s="603"/>
      <c r="R447" s="583">
        <f t="shared" si="310"/>
        <v>0</v>
      </c>
      <c r="S447" s="523">
        <f t="shared" si="310"/>
        <v>0</v>
      </c>
      <c r="T447" s="569"/>
      <c r="U447" s="602"/>
      <c r="V447" s="603"/>
      <c r="W447" s="583"/>
      <c r="X447" s="569">
        <f>State!X447</f>
        <v>3</v>
      </c>
      <c r="Y447" s="602"/>
      <c r="Z447" s="603"/>
      <c r="AA447" s="583">
        <f t="shared" si="346"/>
        <v>0</v>
      </c>
      <c r="AB447" s="523">
        <f t="shared" si="312"/>
        <v>0</v>
      </c>
      <c r="AC447" s="602"/>
      <c r="AD447" s="1" t="b">
        <f t="shared" si="295"/>
        <v>1</v>
      </c>
      <c r="AE447" s="1" t="b">
        <f t="shared" si="296"/>
        <v>1</v>
      </c>
    </row>
    <row r="448" spans="1:31" ht="15.75">
      <c r="A448" s="654">
        <f t="shared" si="347"/>
        <v>26.310000000000009</v>
      </c>
      <c r="B448" s="602" t="s">
        <v>282</v>
      </c>
      <c r="C448" s="718"/>
      <c r="D448" s="719"/>
      <c r="E448" s="718"/>
      <c r="F448" s="719"/>
      <c r="G448" s="625"/>
      <c r="H448" s="625"/>
      <c r="I448" s="705">
        <f t="shared" si="293"/>
        <v>0</v>
      </c>
      <c r="J448" s="706">
        <f t="shared" si="294"/>
        <v>0</v>
      </c>
      <c r="K448" s="718"/>
      <c r="L448" s="719"/>
      <c r="M448" s="720"/>
      <c r="N448" s="720"/>
      <c r="O448" s="568">
        <f>State!O448</f>
        <v>0.375</v>
      </c>
      <c r="P448" s="602"/>
      <c r="Q448" s="603"/>
      <c r="R448" s="583">
        <f t="shared" si="310"/>
        <v>0</v>
      </c>
      <c r="S448" s="523">
        <f t="shared" si="310"/>
        <v>0</v>
      </c>
      <c r="T448" s="569"/>
      <c r="U448" s="602"/>
      <c r="V448" s="603"/>
      <c r="W448" s="583"/>
      <c r="X448" s="569">
        <f>State!X448</f>
        <v>0.375</v>
      </c>
      <c r="Y448" s="602"/>
      <c r="Z448" s="603"/>
      <c r="AA448" s="583">
        <f t="shared" si="346"/>
        <v>0</v>
      </c>
      <c r="AB448" s="523">
        <f t="shared" si="312"/>
        <v>0</v>
      </c>
      <c r="AC448" s="602"/>
      <c r="AD448" s="1" t="b">
        <f t="shared" si="295"/>
        <v>1</v>
      </c>
      <c r="AE448" s="1" t="b">
        <f t="shared" si="296"/>
        <v>1</v>
      </c>
    </row>
    <row r="449" spans="1:31" ht="15.75">
      <c r="A449" s="654">
        <f t="shared" si="347"/>
        <v>26.320000000000011</v>
      </c>
      <c r="B449" s="602" t="s">
        <v>157</v>
      </c>
      <c r="C449" s="718"/>
      <c r="D449" s="719"/>
      <c r="E449" s="718"/>
      <c r="F449" s="719"/>
      <c r="G449" s="625"/>
      <c r="H449" s="625"/>
      <c r="I449" s="705">
        <f t="shared" si="293"/>
        <v>0</v>
      </c>
      <c r="J449" s="706">
        <f t="shared" si="294"/>
        <v>0</v>
      </c>
      <c r="K449" s="718"/>
      <c r="L449" s="719"/>
      <c r="M449" s="720"/>
      <c r="N449" s="720"/>
      <c r="O449" s="568">
        <f>State!O449</f>
        <v>0</v>
      </c>
      <c r="P449" s="602"/>
      <c r="Q449" s="603"/>
      <c r="R449" s="583">
        <f t="shared" si="310"/>
        <v>0</v>
      </c>
      <c r="S449" s="523">
        <f t="shared" si="310"/>
        <v>0</v>
      </c>
      <c r="T449" s="569"/>
      <c r="U449" s="602"/>
      <c r="V449" s="603"/>
      <c r="W449" s="583"/>
      <c r="X449" s="569">
        <f>State!X449</f>
        <v>0</v>
      </c>
      <c r="Y449" s="602"/>
      <c r="Z449" s="603"/>
      <c r="AA449" s="583">
        <f t="shared" si="346"/>
        <v>0</v>
      </c>
      <c r="AB449" s="523">
        <f t="shared" si="312"/>
        <v>0</v>
      </c>
      <c r="AC449" s="602"/>
      <c r="AD449" s="1" t="b">
        <f t="shared" si="295"/>
        <v>1</v>
      </c>
      <c r="AE449" s="1" t="b">
        <f t="shared" si="296"/>
        <v>1</v>
      </c>
    </row>
    <row r="450" spans="1:31" ht="15.75">
      <c r="A450" s="1163"/>
      <c r="B450" s="957" t="s">
        <v>167</v>
      </c>
      <c r="C450" s="1159">
        <f>SUM(C441:C449)</f>
        <v>0</v>
      </c>
      <c r="D450" s="1159">
        <f>SUM(D441:D449)</f>
        <v>0</v>
      </c>
      <c r="E450" s="1159">
        <f>SUM(E441:E449)</f>
        <v>0</v>
      </c>
      <c r="F450" s="1159">
        <f>SUM(F441:F449)</f>
        <v>0</v>
      </c>
      <c r="G450" s="1067"/>
      <c r="H450" s="1067"/>
      <c r="I450" s="941">
        <f t="shared" si="293"/>
        <v>0</v>
      </c>
      <c r="J450" s="942">
        <f t="shared" si="294"/>
        <v>0</v>
      </c>
      <c r="K450" s="1159">
        <f t="shared" ref="K450:L450" si="348">SUM(K441:K449)</f>
        <v>0</v>
      </c>
      <c r="L450" s="1159">
        <f t="shared" si="348"/>
        <v>0</v>
      </c>
      <c r="M450" s="1161"/>
      <c r="N450" s="1161"/>
      <c r="O450" s="934">
        <f>State!O450</f>
        <v>0</v>
      </c>
      <c r="P450" s="1159">
        <f t="shared" ref="P450:U450" si="349">SUM(P441:P449)</f>
        <v>0</v>
      </c>
      <c r="Q450" s="1159">
        <f t="shared" si="349"/>
        <v>0</v>
      </c>
      <c r="R450" s="1159">
        <f t="shared" si="349"/>
        <v>0</v>
      </c>
      <c r="S450" s="1159">
        <f t="shared" si="349"/>
        <v>0</v>
      </c>
      <c r="T450" s="1159">
        <f t="shared" si="349"/>
        <v>0</v>
      </c>
      <c r="U450" s="1159">
        <f t="shared" si="349"/>
        <v>0</v>
      </c>
      <c r="V450" s="1164"/>
      <c r="W450" s="935"/>
      <c r="X450" s="937">
        <f>State!X450</f>
        <v>0</v>
      </c>
      <c r="Y450" s="1159">
        <f t="shared" ref="Y450:AB450" si="350">SUM(Y441:Y449)</f>
        <v>0</v>
      </c>
      <c r="Z450" s="1159">
        <f t="shared" si="350"/>
        <v>0</v>
      </c>
      <c r="AA450" s="1159">
        <f t="shared" si="350"/>
        <v>0</v>
      </c>
      <c r="AB450" s="1159">
        <f t="shared" si="350"/>
        <v>0</v>
      </c>
      <c r="AC450" s="957"/>
      <c r="AD450" s="1" t="b">
        <f t="shared" si="295"/>
        <v>1</v>
      </c>
      <c r="AE450" s="1" t="b">
        <f t="shared" si="296"/>
        <v>1</v>
      </c>
    </row>
    <row r="451" spans="1:31" ht="15.75">
      <c r="A451" s="694"/>
      <c r="B451" s="607" t="s">
        <v>168</v>
      </c>
      <c r="C451" s="709"/>
      <c r="D451" s="710"/>
      <c r="E451" s="709"/>
      <c r="F451" s="710"/>
      <c r="G451" s="625"/>
      <c r="H451" s="625"/>
      <c r="I451" s="705">
        <f t="shared" si="293"/>
        <v>0</v>
      </c>
      <c r="J451" s="706">
        <f t="shared" si="294"/>
        <v>0</v>
      </c>
      <c r="K451" s="709"/>
      <c r="L451" s="710"/>
      <c r="M451" s="712"/>
      <c r="N451" s="712"/>
      <c r="O451" s="568">
        <f>State!O451</f>
        <v>0</v>
      </c>
      <c r="P451" s="607"/>
      <c r="Q451" s="608"/>
      <c r="R451" s="583">
        <f t="shared" si="310"/>
        <v>0</v>
      </c>
      <c r="S451" s="523">
        <f t="shared" si="310"/>
        <v>0</v>
      </c>
      <c r="T451" s="569"/>
      <c r="U451" s="607"/>
      <c r="V451" s="608"/>
      <c r="W451" s="583"/>
      <c r="X451" s="569">
        <f>State!X451</f>
        <v>0</v>
      </c>
      <c r="Y451" s="607"/>
      <c r="Z451" s="608"/>
      <c r="AA451" s="583">
        <f t="shared" si="346"/>
        <v>0</v>
      </c>
      <c r="AB451" s="523">
        <f t="shared" si="312"/>
        <v>0</v>
      </c>
      <c r="AC451" s="607"/>
      <c r="AD451" s="1" t="b">
        <f t="shared" si="295"/>
        <v>1</v>
      </c>
      <c r="AE451" s="1" t="b">
        <f t="shared" si="296"/>
        <v>1</v>
      </c>
    </row>
    <row r="452" spans="1:31" ht="15.75">
      <c r="A452" s="559">
        <v>26.33</v>
      </c>
      <c r="B452" s="590" t="s">
        <v>169</v>
      </c>
      <c r="C452" s="718"/>
      <c r="D452" s="719"/>
      <c r="E452" s="718"/>
      <c r="F452" s="719"/>
      <c r="G452" s="625"/>
      <c r="H452" s="625"/>
      <c r="I452" s="705">
        <f t="shared" si="293"/>
        <v>0</v>
      </c>
      <c r="J452" s="706">
        <f t="shared" si="294"/>
        <v>0</v>
      </c>
      <c r="K452" s="718"/>
      <c r="L452" s="719"/>
      <c r="M452" s="720"/>
      <c r="N452" s="720"/>
      <c r="O452" s="568">
        <f>State!O452</f>
        <v>9</v>
      </c>
      <c r="P452" s="590"/>
      <c r="Q452" s="591"/>
      <c r="R452" s="583">
        <f t="shared" si="310"/>
        <v>0</v>
      </c>
      <c r="S452" s="523">
        <f t="shared" si="310"/>
        <v>0</v>
      </c>
      <c r="T452" s="569"/>
      <c r="U452" s="590"/>
      <c r="V452" s="591"/>
      <c r="W452" s="583"/>
      <c r="X452" s="569">
        <f>State!X452</f>
        <v>9</v>
      </c>
      <c r="Y452" s="590"/>
      <c r="Z452" s="591"/>
      <c r="AA452" s="583">
        <f t="shared" si="346"/>
        <v>0</v>
      </c>
      <c r="AB452" s="523">
        <f t="shared" si="312"/>
        <v>0</v>
      </c>
      <c r="AC452" s="590"/>
      <c r="AD452" s="1" t="b">
        <f t="shared" si="295"/>
        <v>1</v>
      </c>
      <c r="AE452" s="1" t="b">
        <f t="shared" si="296"/>
        <v>1</v>
      </c>
    </row>
    <row r="453" spans="1:31" ht="15.75">
      <c r="A453" s="654">
        <f t="shared" ref="A453:A455" si="351">+A452+0.01</f>
        <v>26.34</v>
      </c>
      <c r="B453" s="590" t="s">
        <v>170</v>
      </c>
      <c r="C453" s="718"/>
      <c r="D453" s="719"/>
      <c r="E453" s="718"/>
      <c r="F453" s="719"/>
      <c r="G453" s="625"/>
      <c r="H453" s="625"/>
      <c r="I453" s="705">
        <f t="shared" si="293"/>
        <v>0</v>
      </c>
      <c r="J453" s="706">
        <f t="shared" si="294"/>
        <v>0</v>
      </c>
      <c r="K453" s="718"/>
      <c r="L453" s="719"/>
      <c r="M453" s="720"/>
      <c r="N453" s="720"/>
      <c r="O453" s="568">
        <f>State!O453</f>
        <v>0.6</v>
      </c>
      <c r="P453" s="590"/>
      <c r="Q453" s="591"/>
      <c r="R453" s="583">
        <f t="shared" si="310"/>
        <v>0</v>
      </c>
      <c r="S453" s="523">
        <f t="shared" si="310"/>
        <v>0</v>
      </c>
      <c r="T453" s="569"/>
      <c r="U453" s="590"/>
      <c r="V453" s="591"/>
      <c r="W453" s="583"/>
      <c r="X453" s="569">
        <f>State!X453</f>
        <v>0.6</v>
      </c>
      <c r="Y453" s="590"/>
      <c r="Z453" s="591"/>
      <c r="AA453" s="583">
        <f t="shared" si="346"/>
        <v>0</v>
      </c>
      <c r="AB453" s="523">
        <f t="shared" si="312"/>
        <v>0</v>
      </c>
      <c r="AC453" s="590"/>
      <c r="AD453" s="1" t="b">
        <f t="shared" si="295"/>
        <v>1</v>
      </c>
      <c r="AE453" s="1" t="b">
        <f t="shared" si="296"/>
        <v>1</v>
      </c>
    </row>
    <row r="454" spans="1:31" ht="28.5">
      <c r="A454" s="654">
        <f t="shared" si="351"/>
        <v>26.35</v>
      </c>
      <c r="B454" s="570" t="s">
        <v>171</v>
      </c>
      <c r="C454" s="718"/>
      <c r="D454" s="719"/>
      <c r="E454" s="718"/>
      <c r="F454" s="719"/>
      <c r="G454" s="625"/>
      <c r="H454" s="625"/>
      <c r="I454" s="705">
        <f t="shared" si="293"/>
        <v>0</v>
      </c>
      <c r="J454" s="706">
        <f t="shared" si="294"/>
        <v>0</v>
      </c>
      <c r="K454" s="718"/>
      <c r="L454" s="719"/>
      <c r="M454" s="720"/>
      <c r="N454" s="720"/>
      <c r="O454" s="568">
        <f>State!O454</f>
        <v>0.5</v>
      </c>
      <c r="P454" s="570"/>
      <c r="Q454" s="571"/>
      <c r="R454" s="583">
        <f t="shared" si="310"/>
        <v>0</v>
      </c>
      <c r="S454" s="523">
        <f t="shared" si="310"/>
        <v>0</v>
      </c>
      <c r="T454" s="569"/>
      <c r="U454" s="570"/>
      <c r="V454" s="571"/>
      <c r="W454" s="583"/>
      <c r="X454" s="569">
        <f>State!X454</f>
        <v>0.5</v>
      </c>
      <c r="Y454" s="570"/>
      <c r="Z454" s="571"/>
      <c r="AA454" s="583">
        <f t="shared" si="346"/>
        <v>0</v>
      </c>
      <c r="AB454" s="523">
        <f t="shared" si="312"/>
        <v>0</v>
      </c>
      <c r="AC454" s="570"/>
      <c r="AD454" s="1" t="b">
        <f t="shared" si="295"/>
        <v>1</v>
      </c>
      <c r="AE454" s="1" t="b">
        <f t="shared" si="296"/>
        <v>1</v>
      </c>
    </row>
    <row r="455" spans="1:31" ht="15.75">
      <c r="A455" s="654">
        <f t="shared" si="351"/>
        <v>26.360000000000003</v>
      </c>
      <c r="B455" s="590" t="s">
        <v>172</v>
      </c>
      <c r="C455" s="718"/>
      <c r="D455" s="719"/>
      <c r="E455" s="718"/>
      <c r="F455" s="719"/>
      <c r="G455" s="625"/>
      <c r="H455" s="625"/>
      <c r="I455" s="705">
        <f t="shared" si="293"/>
        <v>0</v>
      </c>
      <c r="J455" s="706">
        <f t="shared" si="294"/>
        <v>0</v>
      </c>
      <c r="K455" s="718"/>
      <c r="L455" s="719"/>
      <c r="M455" s="720"/>
      <c r="N455" s="720"/>
      <c r="O455" s="568">
        <f>State!O455</f>
        <v>0</v>
      </c>
      <c r="P455" s="590"/>
      <c r="Q455" s="591"/>
      <c r="R455" s="583">
        <f t="shared" si="310"/>
        <v>0</v>
      </c>
      <c r="S455" s="523">
        <f t="shared" si="310"/>
        <v>0</v>
      </c>
      <c r="T455" s="569"/>
      <c r="U455" s="590"/>
      <c r="V455" s="591"/>
      <c r="W455" s="583"/>
      <c r="X455" s="569">
        <f>State!X455</f>
        <v>0</v>
      </c>
      <c r="Y455" s="590"/>
      <c r="Z455" s="591"/>
      <c r="AA455" s="583">
        <f t="shared" si="346"/>
        <v>0</v>
      </c>
      <c r="AB455" s="523">
        <f t="shared" si="312"/>
        <v>0</v>
      </c>
      <c r="AC455" s="590"/>
      <c r="AD455" s="1" t="b">
        <f t="shared" si="295"/>
        <v>1</v>
      </c>
      <c r="AE455" s="1" t="b">
        <f t="shared" si="296"/>
        <v>1</v>
      </c>
    </row>
    <row r="456" spans="1:31" ht="15.75">
      <c r="A456" s="559" t="s">
        <v>19</v>
      </c>
      <c r="B456" s="590" t="s">
        <v>173</v>
      </c>
      <c r="C456" s="718"/>
      <c r="D456" s="719"/>
      <c r="E456" s="718"/>
      <c r="F456" s="719"/>
      <c r="G456" s="625"/>
      <c r="H456" s="625"/>
      <c r="I456" s="705">
        <f t="shared" ref="I456:I507" si="352">C456-E456</f>
        <v>0</v>
      </c>
      <c r="J456" s="706">
        <f t="shared" ref="J456:J507" si="353">D456-F456</f>
        <v>0</v>
      </c>
      <c r="K456" s="718"/>
      <c r="L456" s="719"/>
      <c r="M456" s="720"/>
      <c r="N456" s="720"/>
      <c r="O456" s="568">
        <f>State!O456</f>
        <v>3</v>
      </c>
      <c r="P456" s="590"/>
      <c r="Q456" s="591"/>
      <c r="R456" s="583">
        <f t="shared" si="310"/>
        <v>0</v>
      </c>
      <c r="S456" s="523">
        <f t="shared" si="310"/>
        <v>0</v>
      </c>
      <c r="T456" s="569"/>
      <c r="U456" s="590"/>
      <c r="V456" s="591"/>
      <c r="W456" s="583"/>
      <c r="X456" s="569">
        <f>State!X456</f>
        <v>3</v>
      </c>
      <c r="Y456" s="590"/>
      <c r="Z456" s="591"/>
      <c r="AA456" s="583">
        <f t="shared" si="346"/>
        <v>0</v>
      </c>
      <c r="AB456" s="523">
        <f t="shared" si="312"/>
        <v>0</v>
      </c>
      <c r="AC456" s="590"/>
      <c r="AD456" s="1" t="b">
        <f t="shared" ref="AD456:AD510" si="354">+X456*Y456=Z456</f>
        <v>1</v>
      </c>
      <c r="AE456" s="1" t="b">
        <f t="shared" ref="AE456:AE513" si="355">+U456+Z456=AB456</f>
        <v>1</v>
      </c>
    </row>
    <row r="457" spans="1:31" ht="28.5">
      <c r="A457" s="559" t="s">
        <v>20</v>
      </c>
      <c r="B457" s="590" t="s">
        <v>174</v>
      </c>
      <c r="C457" s="718"/>
      <c r="D457" s="719"/>
      <c r="E457" s="718"/>
      <c r="F457" s="719"/>
      <c r="G457" s="625"/>
      <c r="H457" s="625"/>
      <c r="I457" s="705">
        <f t="shared" si="352"/>
        <v>0</v>
      </c>
      <c r="J457" s="706">
        <f t="shared" si="353"/>
        <v>0</v>
      </c>
      <c r="K457" s="718"/>
      <c r="L457" s="719"/>
      <c r="M457" s="720"/>
      <c r="N457" s="720"/>
      <c r="O457" s="568">
        <f>State!O457</f>
        <v>9.6</v>
      </c>
      <c r="P457" s="590"/>
      <c r="Q457" s="591"/>
      <c r="R457" s="583">
        <f t="shared" si="310"/>
        <v>0</v>
      </c>
      <c r="S457" s="523">
        <f t="shared" si="310"/>
        <v>0</v>
      </c>
      <c r="T457" s="569"/>
      <c r="U457" s="590"/>
      <c r="V457" s="591"/>
      <c r="W457" s="583"/>
      <c r="X457" s="569">
        <f>State!X457</f>
        <v>9.6</v>
      </c>
      <c r="Y457" s="590"/>
      <c r="Z457" s="591"/>
      <c r="AA457" s="583">
        <f t="shared" si="346"/>
        <v>0</v>
      </c>
      <c r="AB457" s="523">
        <f t="shared" si="312"/>
        <v>0</v>
      </c>
      <c r="AC457" s="590"/>
      <c r="AD457" s="1" t="b">
        <f t="shared" si="354"/>
        <v>1</v>
      </c>
      <c r="AE457" s="1" t="b">
        <f t="shared" si="355"/>
        <v>1</v>
      </c>
    </row>
    <row r="458" spans="1:31" ht="42.75">
      <c r="A458" s="559" t="s">
        <v>21</v>
      </c>
      <c r="B458" s="590" t="s">
        <v>225</v>
      </c>
      <c r="C458" s="718"/>
      <c r="D458" s="719"/>
      <c r="E458" s="718"/>
      <c r="F458" s="719"/>
      <c r="G458" s="625"/>
      <c r="H458" s="625"/>
      <c r="I458" s="705">
        <f t="shared" si="352"/>
        <v>0</v>
      </c>
      <c r="J458" s="706">
        <f t="shared" si="353"/>
        <v>0</v>
      </c>
      <c r="K458" s="718"/>
      <c r="L458" s="719"/>
      <c r="M458" s="720"/>
      <c r="N458" s="720"/>
      <c r="O458" s="568">
        <f>State!O458</f>
        <v>2.88</v>
      </c>
      <c r="P458" s="590"/>
      <c r="Q458" s="591"/>
      <c r="R458" s="583">
        <f t="shared" si="310"/>
        <v>0</v>
      </c>
      <c r="S458" s="523">
        <f t="shared" si="310"/>
        <v>0</v>
      </c>
      <c r="T458" s="569"/>
      <c r="U458" s="590"/>
      <c r="V458" s="591"/>
      <c r="W458" s="583"/>
      <c r="X458" s="569">
        <f>State!X458</f>
        <v>2.88</v>
      </c>
      <c r="Y458" s="590"/>
      <c r="Z458" s="591"/>
      <c r="AA458" s="583">
        <f t="shared" si="346"/>
        <v>0</v>
      </c>
      <c r="AB458" s="523">
        <f t="shared" si="312"/>
        <v>0</v>
      </c>
      <c r="AC458" s="590"/>
      <c r="AD458" s="1" t="b">
        <f t="shared" si="354"/>
        <v>1</v>
      </c>
      <c r="AE458" s="1" t="b">
        <f t="shared" si="355"/>
        <v>1</v>
      </c>
    </row>
    <row r="459" spans="1:31" ht="15.75">
      <c r="A459" s="559" t="s">
        <v>175</v>
      </c>
      <c r="B459" s="590" t="s">
        <v>176</v>
      </c>
      <c r="C459" s="718"/>
      <c r="D459" s="719"/>
      <c r="E459" s="718"/>
      <c r="F459" s="719"/>
      <c r="G459" s="625"/>
      <c r="H459" s="625"/>
      <c r="I459" s="705">
        <f t="shared" si="352"/>
        <v>0</v>
      </c>
      <c r="J459" s="706">
        <f t="shared" si="353"/>
        <v>0</v>
      </c>
      <c r="K459" s="718"/>
      <c r="L459" s="719"/>
      <c r="M459" s="720"/>
      <c r="N459" s="720"/>
      <c r="O459" s="568">
        <f>State!O459</f>
        <v>1.5</v>
      </c>
      <c r="P459" s="590"/>
      <c r="Q459" s="591"/>
      <c r="R459" s="583">
        <f t="shared" si="310"/>
        <v>0</v>
      </c>
      <c r="S459" s="523">
        <f t="shared" si="310"/>
        <v>0</v>
      </c>
      <c r="T459" s="569"/>
      <c r="U459" s="590"/>
      <c r="V459" s="591"/>
      <c r="W459" s="583"/>
      <c r="X459" s="569">
        <f>State!X459</f>
        <v>1.5</v>
      </c>
      <c r="Y459" s="590"/>
      <c r="Z459" s="591"/>
      <c r="AA459" s="583">
        <f t="shared" si="346"/>
        <v>0</v>
      </c>
      <c r="AB459" s="523">
        <f t="shared" si="312"/>
        <v>0</v>
      </c>
      <c r="AC459" s="590"/>
      <c r="AD459" s="1" t="b">
        <f t="shared" si="354"/>
        <v>1</v>
      </c>
      <c r="AE459" s="1" t="b">
        <f t="shared" si="355"/>
        <v>1</v>
      </c>
    </row>
    <row r="460" spans="1:31" ht="15.75">
      <c r="A460" s="559" t="s">
        <v>177</v>
      </c>
      <c r="B460" s="590" t="s">
        <v>178</v>
      </c>
      <c r="C460" s="718"/>
      <c r="D460" s="719"/>
      <c r="E460" s="718"/>
      <c r="F460" s="719"/>
      <c r="G460" s="625"/>
      <c r="H460" s="625"/>
      <c r="I460" s="705">
        <f t="shared" si="352"/>
        <v>0</v>
      </c>
      <c r="J460" s="706">
        <f t="shared" si="353"/>
        <v>0</v>
      </c>
      <c r="K460" s="718"/>
      <c r="L460" s="719"/>
      <c r="M460" s="720"/>
      <c r="N460" s="720"/>
      <c r="O460" s="568">
        <f>State!O460</f>
        <v>1.2</v>
      </c>
      <c r="P460" s="590"/>
      <c r="Q460" s="591"/>
      <c r="R460" s="583">
        <f t="shared" si="310"/>
        <v>0</v>
      </c>
      <c r="S460" s="523">
        <f t="shared" si="310"/>
        <v>0</v>
      </c>
      <c r="T460" s="569"/>
      <c r="U460" s="590"/>
      <c r="V460" s="591"/>
      <c r="W460" s="583"/>
      <c r="X460" s="569">
        <f>State!X460</f>
        <v>1.2</v>
      </c>
      <c r="Y460" s="590"/>
      <c r="Z460" s="591"/>
      <c r="AA460" s="583">
        <f t="shared" si="346"/>
        <v>0</v>
      </c>
      <c r="AB460" s="523">
        <f t="shared" si="312"/>
        <v>0</v>
      </c>
      <c r="AC460" s="590"/>
      <c r="AD460" s="1" t="b">
        <f t="shared" si="354"/>
        <v>1</v>
      </c>
      <c r="AE460" s="1" t="b">
        <f t="shared" si="355"/>
        <v>1</v>
      </c>
    </row>
    <row r="461" spans="1:31" ht="28.5">
      <c r="A461" s="559" t="s">
        <v>179</v>
      </c>
      <c r="B461" s="590" t="s">
        <v>180</v>
      </c>
      <c r="C461" s="718"/>
      <c r="D461" s="719"/>
      <c r="E461" s="718"/>
      <c r="F461" s="719"/>
      <c r="G461" s="625"/>
      <c r="H461" s="625"/>
      <c r="I461" s="705">
        <f t="shared" si="352"/>
        <v>0</v>
      </c>
      <c r="J461" s="706">
        <f t="shared" si="353"/>
        <v>0</v>
      </c>
      <c r="K461" s="718"/>
      <c r="L461" s="719"/>
      <c r="M461" s="720"/>
      <c r="N461" s="720"/>
      <c r="O461" s="568">
        <f>State!O461</f>
        <v>1.2</v>
      </c>
      <c r="P461" s="590"/>
      <c r="Q461" s="591"/>
      <c r="R461" s="583">
        <f t="shared" si="310"/>
        <v>0</v>
      </c>
      <c r="S461" s="523">
        <f t="shared" si="310"/>
        <v>0</v>
      </c>
      <c r="T461" s="569"/>
      <c r="U461" s="590"/>
      <c r="V461" s="591"/>
      <c r="W461" s="583"/>
      <c r="X461" s="569">
        <f>State!X461</f>
        <v>1.2</v>
      </c>
      <c r="Y461" s="590"/>
      <c r="Z461" s="591"/>
      <c r="AA461" s="583">
        <f t="shared" si="346"/>
        <v>0</v>
      </c>
      <c r="AB461" s="523">
        <f t="shared" si="312"/>
        <v>0</v>
      </c>
      <c r="AC461" s="590"/>
      <c r="AD461" s="1" t="b">
        <f t="shared" si="354"/>
        <v>1</v>
      </c>
      <c r="AE461" s="1" t="b">
        <f t="shared" si="355"/>
        <v>1</v>
      </c>
    </row>
    <row r="462" spans="1:31" ht="28.5">
      <c r="A462" s="559" t="s">
        <v>181</v>
      </c>
      <c r="B462" s="590" t="s">
        <v>226</v>
      </c>
      <c r="C462" s="718"/>
      <c r="D462" s="719"/>
      <c r="E462" s="718"/>
      <c r="F462" s="719"/>
      <c r="G462" s="625"/>
      <c r="H462" s="625"/>
      <c r="I462" s="705">
        <f t="shared" si="352"/>
        <v>0</v>
      </c>
      <c r="J462" s="706">
        <f t="shared" si="353"/>
        <v>0</v>
      </c>
      <c r="K462" s="718"/>
      <c r="L462" s="719"/>
      <c r="M462" s="720"/>
      <c r="N462" s="720"/>
      <c r="O462" s="568">
        <f>State!O462</f>
        <v>1.8</v>
      </c>
      <c r="P462" s="590"/>
      <c r="Q462" s="591"/>
      <c r="R462" s="583">
        <f t="shared" si="310"/>
        <v>0</v>
      </c>
      <c r="S462" s="523">
        <f t="shared" si="310"/>
        <v>0</v>
      </c>
      <c r="T462" s="569"/>
      <c r="U462" s="590"/>
      <c r="V462" s="591"/>
      <c r="W462" s="583"/>
      <c r="X462" s="569">
        <f>State!X462</f>
        <v>1.8</v>
      </c>
      <c r="Y462" s="590"/>
      <c r="Z462" s="591"/>
      <c r="AA462" s="583">
        <f t="shared" si="346"/>
        <v>0</v>
      </c>
      <c r="AB462" s="523">
        <f t="shared" si="312"/>
        <v>0</v>
      </c>
      <c r="AC462" s="590"/>
      <c r="AD462" s="1" t="b">
        <f t="shared" si="354"/>
        <v>1</v>
      </c>
      <c r="AE462" s="1" t="b">
        <f t="shared" si="355"/>
        <v>1</v>
      </c>
    </row>
    <row r="463" spans="1:31" ht="15.75">
      <c r="A463" s="559">
        <v>26.37</v>
      </c>
      <c r="B463" s="590" t="s">
        <v>273</v>
      </c>
      <c r="C463" s="718"/>
      <c r="D463" s="719"/>
      <c r="E463" s="718"/>
      <c r="F463" s="719"/>
      <c r="G463" s="625"/>
      <c r="H463" s="625"/>
      <c r="I463" s="705">
        <f t="shared" si="352"/>
        <v>0</v>
      </c>
      <c r="J463" s="706">
        <f t="shared" si="353"/>
        <v>0</v>
      </c>
      <c r="K463" s="718"/>
      <c r="L463" s="719"/>
      <c r="M463" s="720"/>
      <c r="N463" s="720"/>
      <c r="O463" s="568">
        <f>State!O463</f>
        <v>0.5</v>
      </c>
      <c r="P463" s="590"/>
      <c r="Q463" s="591"/>
      <c r="R463" s="583">
        <f t="shared" si="310"/>
        <v>0</v>
      </c>
      <c r="S463" s="523">
        <f t="shared" si="310"/>
        <v>0</v>
      </c>
      <c r="T463" s="569"/>
      <c r="U463" s="590"/>
      <c r="V463" s="591"/>
      <c r="W463" s="583"/>
      <c r="X463" s="569">
        <f>State!X463</f>
        <v>0.5</v>
      </c>
      <c r="Y463" s="590"/>
      <c r="Z463" s="591"/>
      <c r="AA463" s="583">
        <f t="shared" si="346"/>
        <v>0</v>
      </c>
      <c r="AB463" s="523">
        <f t="shared" si="312"/>
        <v>0</v>
      </c>
      <c r="AC463" s="590"/>
      <c r="AD463" s="1" t="b">
        <f t="shared" si="354"/>
        <v>1</v>
      </c>
      <c r="AE463" s="1" t="b">
        <f t="shared" si="355"/>
        <v>1</v>
      </c>
    </row>
    <row r="464" spans="1:31" ht="28.5">
      <c r="A464" s="654">
        <f t="shared" ref="A464:A472" si="356">+A463+0.01</f>
        <v>26.380000000000003</v>
      </c>
      <c r="B464" s="590" t="s">
        <v>274</v>
      </c>
      <c r="C464" s="718"/>
      <c r="D464" s="719"/>
      <c r="E464" s="718"/>
      <c r="F464" s="719"/>
      <c r="G464" s="625"/>
      <c r="H464" s="625"/>
      <c r="I464" s="705">
        <f t="shared" si="352"/>
        <v>0</v>
      </c>
      <c r="J464" s="706">
        <f t="shared" si="353"/>
        <v>0</v>
      </c>
      <c r="K464" s="718"/>
      <c r="L464" s="719"/>
      <c r="M464" s="720"/>
      <c r="N464" s="720"/>
      <c r="O464" s="568">
        <f>State!O464</f>
        <v>0.5</v>
      </c>
      <c r="P464" s="590"/>
      <c r="Q464" s="591"/>
      <c r="R464" s="583">
        <f t="shared" si="310"/>
        <v>0</v>
      </c>
      <c r="S464" s="523">
        <f t="shared" si="310"/>
        <v>0</v>
      </c>
      <c r="T464" s="569"/>
      <c r="U464" s="590"/>
      <c r="V464" s="591"/>
      <c r="W464" s="583"/>
      <c r="X464" s="569">
        <f>State!X464</f>
        <v>0.5</v>
      </c>
      <c r="Y464" s="590"/>
      <c r="Z464" s="591"/>
      <c r="AA464" s="583">
        <f t="shared" si="346"/>
        <v>0</v>
      </c>
      <c r="AB464" s="523">
        <f t="shared" si="312"/>
        <v>0</v>
      </c>
      <c r="AC464" s="590"/>
      <c r="AD464" s="1" t="b">
        <f t="shared" si="354"/>
        <v>1</v>
      </c>
      <c r="AE464" s="1" t="b">
        <f t="shared" si="355"/>
        <v>1</v>
      </c>
    </row>
    <row r="465" spans="1:31" ht="28.5">
      <c r="A465" s="654">
        <f t="shared" si="356"/>
        <v>26.390000000000004</v>
      </c>
      <c r="B465" s="590" t="s">
        <v>200</v>
      </c>
      <c r="C465" s="718"/>
      <c r="D465" s="719"/>
      <c r="E465" s="718"/>
      <c r="F465" s="719"/>
      <c r="G465" s="625"/>
      <c r="H465" s="625"/>
      <c r="I465" s="705">
        <f t="shared" si="352"/>
        <v>0</v>
      </c>
      <c r="J465" s="706">
        <f t="shared" si="353"/>
        <v>0</v>
      </c>
      <c r="K465" s="718"/>
      <c r="L465" s="719"/>
      <c r="M465" s="720"/>
      <c r="N465" s="720"/>
      <c r="O465" s="568">
        <f>State!O465</f>
        <v>0.625</v>
      </c>
      <c r="P465" s="590"/>
      <c r="Q465" s="591"/>
      <c r="R465" s="583">
        <f t="shared" si="310"/>
        <v>0</v>
      </c>
      <c r="S465" s="523">
        <f t="shared" si="310"/>
        <v>0</v>
      </c>
      <c r="T465" s="569"/>
      <c r="U465" s="590"/>
      <c r="V465" s="591"/>
      <c r="W465" s="583"/>
      <c r="X465" s="569">
        <f>State!X465</f>
        <v>0.625</v>
      </c>
      <c r="Y465" s="590"/>
      <c r="Z465" s="591"/>
      <c r="AA465" s="583">
        <f t="shared" si="346"/>
        <v>0</v>
      </c>
      <c r="AB465" s="523">
        <f t="shared" si="312"/>
        <v>0</v>
      </c>
      <c r="AC465" s="590"/>
      <c r="AD465" s="1" t="b">
        <f t="shared" si="354"/>
        <v>1</v>
      </c>
      <c r="AE465" s="1" t="b">
        <f t="shared" si="355"/>
        <v>1</v>
      </c>
    </row>
    <row r="466" spans="1:31" ht="15.75">
      <c r="A466" s="654">
        <f t="shared" si="356"/>
        <v>26.400000000000006</v>
      </c>
      <c r="B466" s="590" t="s">
        <v>182</v>
      </c>
      <c r="C466" s="718"/>
      <c r="D466" s="719"/>
      <c r="E466" s="718"/>
      <c r="F466" s="719"/>
      <c r="G466" s="625"/>
      <c r="H466" s="625"/>
      <c r="I466" s="705">
        <f t="shared" si="352"/>
        <v>0</v>
      </c>
      <c r="J466" s="706">
        <f t="shared" si="353"/>
        <v>0</v>
      </c>
      <c r="K466" s="718"/>
      <c r="L466" s="719"/>
      <c r="M466" s="720"/>
      <c r="N466" s="720"/>
      <c r="O466" s="568">
        <f>State!O466</f>
        <v>0.375</v>
      </c>
      <c r="P466" s="590"/>
      <c r="Q466" s="591"/>
      <c r="R466" s="583">
        <f t="shared" ref="R466:S507" si="357">P466+K466</f>
        <v>0</v>
      </c>
      <c r="S466" s="523">
        <f t="shared" si="357"/>
        <v>0</v>
      </c>
      <c r="T466" s="569"/>
      <c r="U466" s="590"/>
      <c r="V466" s="591"/>
      <c r="W466" s="583"/>
      <c r="X466" s="569">
        <f>State!X466</f>
        <v>0.375</v>
      </c>
      <c r="Y466" s="590"/>
      <c r="Z466" s="591"/>
      <c r="AA466" s="583">
        <f t="shared" si="346"/>
        <v>0</v>
      </c>
      <c r="AB466" s="523">
        <f t="shared" si="312"/>
        <v>0</v>
      </c>
      <c r="AC466" s="590"/>
      <c r="AD466" s="1" t="b">
        <f t="shared" si="354"/>
        <v>1</v>
      </c>
      <c r="AE466" s="1" t="b">
        <f t="shared" si="355"/>
        <v>1</v>
      </c>
    </row>
    <row r="467" spans="1:31" ht="15.75">
      <c r="A467" s="654">
        <f t="shared" si="356"/>
        <v>26.410000000000007</v>
      </c>
      <c r="B467" s="590" t="s">
        <v>183</v>
      </c>
      <c r="C467" s="718"/>
      <c r="D467" s="719"/>
      <c r="E467" s="718"/>
      <c r="F467" s="719"/>
      <c r="G467" s="625"/>
      <c r="H467" s="625"/>
      <c r="I467" s="705">
        <f t="shared" si="352"/>
        <v>0</v>
      </c>
      <c r="J467" s="706">
        <f t="shared" si="353"/>
        <v>0</v>
      </c>
      <c r="K467" s="718"/>
      <c r="L467" s="719"/>
      <c r="M467" s="720"/>
      <c r="N467" s="720"/>
      <c r="O467" s="568">
        <f>State!O467</f>
        <v>0.375</v>
      </c>
      <c r="P467" s="590"/>
      <c r="Q467" s="591"/>
      <c r="R467" s="583">
        <f t="shared" si="357"/>
        <v>0</v>
      </c>
      <c r="S467" s="523">
        <f t="shared" si="357"/>
        <v>0</v>
      </c>
      <c r="T467" s="569"/>
      <c r="U467" s="590"/>
      <c r="V467" s="591"/>
      <c r="W467" s="583"/>
      <c r="X467" s="569">
        <f>State!X467</f>
        <v>0.375</v>
      </c>
      <c r="Y467" s="590"/>
      <c r="Z467" s="591"/>
      <c r="AA467" s="583">
        <f t="shared" si="346"/>
        <v>0</v>
      </c>
      <c r="AB467" s="523">
        <f t="shared" ref="AB467:AB507" si="358">Z467+U467</f>
        <v>0</v>
      </c>
      <c r="AC467" s="590"/>
      <c r="AD467" s="1" t="b">
        <f t="shared" si="354"/>
        <v>1</v>
      </c>
      <c r="AE467" s="1" t="b">
        <f t="shared" si="355"/>
        <v>1</v>
      </c>
    </row>
    <row r="468" spans="1:31" ht="15.75">
      <c r="A468" s="654">
        <f t="shared" si="356"/>
        <v>26.420000000000009</v>
      </c>
      <c r="B468" s="590" t="s">
        <v>184</v>
      </c>
      <c r="C468" s="718"/>
      <c r="D468" s="719"/>
      <c r="E468" s="718"/>
      <c r="F468" s="719"/>
      <c r="G468" s="625"/>
      <c r="H468" s="625"/>
      <c r="I468" s="705">
        <f t="shared" si="352"/>
        <v>0</v>
      </c>
      <c r="J468" s="706">
        <f t="shared" si="353"/>
        <v>0</v>
      </c>
      <c r="K468" s="718"/>
      <c r="L468" s="719"/>
      <c r="M468" s="720"/>
      <c r="N468" s="720"/>
      <c r="O468" s="568">
        <f>State!O468</f>
        <v>0.15</v>
      </c>
      <c r="P468" s="590"/>
      <c r="Q468" s="591"/>
      <c r="R468" s="583">
        <f t="shared" si="357"/>
        <v>0</v>
      </c>
      <c r="S468" s="523">
        <f t="shared" si="357"/>
        <v>0</v>
      </c>
      <c r="T468" s="569"/>
      <c r="U468" s="590"/>
      <c r="V468" s="591"/>
      <c r="W468" s="583"/>
      <c r="X468" s="569">
        <f>State!X468</f>
        <v>0.15</v>
      </c>
      <c r="Y468" s="590"/>
      <c r="Z468" s="591"/>
      <c r="AA468" s="583">
        <f t="shared" si="346"/>
        <v>0</v>
      </c>
      <c r="AB468" s="523">
        <f t="shared" si="358"/>
        <v>0</v>
      </c>
      <c r="AC468" s="590"/>
      <c r="AD468" s="1" t="b">
        <f t="shared" si="354"/>
        <v>1</v>
      </c>
      <c r="AE468" s="1" t="b">
        <f t="shared" si="355"/>
        <v>1</v>
      </c>
    </row>
    <row r="469" spans="1:31" ht="15.75">
      <c r="A469" s="654">
        <f t="shared" si="356"/>
        <v>26.43000000000001</v>
      </c>
      <c r="B469" s="590" t="s">
        <v>185</v>
      </c>
      <c r="C469" s="718"/>
      <c r="D469" s="719"/>
      <c r="E469" s="718"/>
      <c r="F469" s="719"/>
      <c r="G469" s="625"/>
      <c r="H469" s="625"/>
      <c r="I469" s="705">
        <f t="shared" si="352"/>
        <v>0</v>
      </c>
      <c r="J469" s="706">
        <f t="shared" si="353"/>
        <v>0</v>
      </c>
      <c r="K469" s="718"/>
      <c r="L469" s="719"/>
      <c r="M469" s="720"/>
      <c r="N469" s="720"/>
      <c r="O469" s="568">
        <f>State!O469</f>
        <v>0.15</v>
      </c>
      <c r="P469" s="590"/>
      <c r="Q469" s="591"/>
      <c r="R469" s="583">
        <f t="shared" si="357"/>
        <v>0</v>
      </c>
      <c r="S469" s="523">
        <f t="shared" si="357"/>
        <v>0</v>
      </c>
      <c r="T469" s="569"/>
      <c r="U469" s="590"/>
      <c r="V469" s="591"/>
      <c r="W469" s="583"/>
      <c r="X469" s="569">
        <f>State!X469</f>
        <v>0.15</v>
      </c>
      <c r="Y469" s="590"/>
      <c r="Z469" s="591"/>
      <c r="AA469" s="583">
        <f t="shared" si="346"/>
        <v>0</v>
      </c>
      <c r="AB469" s="523">
        <f t="shared" si="358"/>
        <v>0</v>
      </c>
      <c r="AC469" s="590"/>
      <c r="AD469" s="1" t="b">
        <f t="shared" si="354"/>
        <v>1</v>
      </c>
      <c r="AE469" s="1" t="b">
        <f t="shared" si="355"/>
        <v>1</v>
      </c>
    </row>
    <row r="470" spans="1:31" ht="15.75">
      <c r="A470" s="654">
        <f t="shared" si="356"/>
        <v>26.440000000000012</v>
      </c>
      <c r="B470" s="590" t="s">
        <v>186</v>
      </c>
      <c r="C470" s="718"/>
      <c r="D470" s="719"/>
      <c r="E470" s="718"/>
      <c r="F470" s="719"/>
      <c r="G470" s="625"/>
      <c r="H470" s="625"/>
      <c r="I470" s="705">
        <f t="shared" si="352"/>
        <v>0</v>
      </c>
      <c r="J470" s="706">
        <f t="shared" si="353"/>
        <v>0</v>
      </c>
      <c r="K470" s="718"/>
      <c r="L470" s="719"/>
      <c r="M470" s="720"/>
      <c r="N470" s="720"/>
      <c r="O470" s="568">
        <f>State!O470</f>
        <v>0</v>
      </c>
      <c r="P470" s="590"/>
      <c r="Q470" s="591"/>
      <c r="R470" s="583">
        <f t="shared" si="357"/>
        <v>0</v>
      </c>
      <c r="S470" s="523">
        <f t="shared" si="357"/>
        <v>0</v>
      </c>
      <c r="T470" s="569"/>
      <c r="U470" s="590"/>
      <c r="V470" s="591"/>
      <c r="W470" s="583"/>
      <c r="X470" s="569">
        <f>State!X470</f>
        <v>0</v>
      </c>
      <c r="Y470" s="590"/>
      <c r="Z470" s="591"/>
      <c r="AA470" s="583">
        <f t="shared" si="346"/>
        <v>0</v>
      </c>
      <c r="AB470" s="523">
        <f t="shared" si="358"/>
        <v>0</v>
      </c>
      <c r="AC470" s="590"/>
      <c r="AD470" s="1" t="b">
        <f t="shared" si="354"/>
        <v>1</v>
      </c>
      <c r="AE470" s="1" t="b">
        <f t="shared" si="355"/>
        <v>1</v>
      </c>
    </row>
    <row r="471" spans="1:31" ht="15.75">
      <c r="A471" s="654">
        <f t="shared" si="356"/>
        <v>26.450000000000014</v>
      </c>
      <c r="B471" s="590" t="s">
        <v>187</v>
      </c>
      <c r="C471" s="718"/>
      <c r="D471" s="719"/>
      <c r="E471" s="718"/>
      <c r="F471" s="719"/>
      <c r="G471" s="625"/>
      <c r="H471" s="625"/>
      <c r="I471" s="705">
        <f t="shared" si="352"/>
        <v>0</v>
      </c>
      <c r="J471" s="706">
        <f t="shared" si="353"/>
        <v>0</v>
      </c>
      <c r="K471" s="718"/>
      <c r="L471" s="719"/>
      <c r="M471" s="720"/>
      <c r="N471" s="720"/>
      <c r="O471" s="568">
        <f>State!O471</f>
        <v>0.25</v>
      </c>
      <c r="P471" s="590"/>
      <c r="Q471" s="591"/>
      <c r="R471" s="583">
        <f t="shared" si="357"/>
        <v>0</v>
      </c>
      <c r="S471" s="523">
        <f t="shared" si="357"/>
        <v>0</v>
      </c>
      <c r="T471" s="569"/>
      <c r="U471" s="590"/>
      <c r="V471" s="591"/>
      <c r="W471" s="583"/>
      <c r="X471" s="569">
        <f>State!X471</f>
        <v>0.25</v>
      </c>
      <c r="Y471" s="590"/>
      <c r="Z471" s="591"/>
      <c r="AA471" s="583">
        <f t="shared" si="346"/>
        <v>0</v>
      </c>
      <c r="AB471" s="523">
        <f t="shared" si="358"/>
        <v>0</v>
      </c>
      <c r="AC471" s="590"/>
      <c r="AD471" s="1" t="b">
        <f t="shared" si="354"/>
        <v>1</v>
      </c>
      <c r="AE471" s="1" t="b">
        <f t="shared" si="355"/>
        <v>1</v>
      </c>
    </row>
    <row r="472" spans="1:31" ht="28.5">
      <c r="A472" s="654">
        <f t="shared" si="356"/>
        <v>26.460000000000015</v>
      </c>
      <c r="B472" s="590" t="s">
        <v>188</v>
      </c>
      <c r="C472" s="718"/>
      <c r="D472" s="719"/>
      <c r="E472" s="718"/>
      <c r="F472" s="719"/>
      <c r="G472" s="625"/>
      <c r="H472" s="625"/>
      <c r="I472" s="705">
        <f t="shared" si="352"/>
        <v>0</v>
      </c>
      <c r="J472" s="706">
        <f t="shared" si="353"/>
        <v>0</v>
      </c>
      <c r="K472" s="718"/>
      <c r="L472" s="719"/>
      <c r="M472" s="720"/>
      <c r="N472" s="720"/>
      <c r="O472" s="568">
        <f>State!O472</f>
        <v>0.1</v>
      </c>
      <c r="P472" s="590"/>
      <c r="Q472" s="591"/>
      <c r="R472" s="583">
        <f t="shared" si="357"/>
        <v>0</v>
      </c>
      <c r="S472" s="523">
        <f t="shared" si="357"/>
        <v>0</v>
      </c>
      <c r="T472" s="569"/>
      <c r="U472" s="590"/>
      <c r="V472" s="591"/>
      <c r="W472" s="583"/>
      <c r="X472" s="569">
        <f>State!X472</f>
        <v>0.1</v>
      </c>
      <c r="Y472" s="590"/>
      <c r="Z472" s="591"/>
      <c r="AA472" s="583">
        <f t="shared" si="346"/>
        <v>0</v>
      </c>
      <c r="AB472" s="523">
        <f t="shared" si="358"/>
        <v>0</v>
      </c>
      <c r="AC472" s="590"/>
      <c r="AD472" s="1" t="b">
        <f t="shared" si="354"/>
        <v>1</v>
      </c>
      <c r="AE472" s="1" t="b">
        <f t="shared" si="355"/>
        <v>1</v>
      </c>
    </row>
    <row r="473" spans="1:31" ht="15.75">
      <c r="A473" s="928"/>
      <c r="B473" s="1168" t="s">
        <v>189</v>
      </c>
      <c r="C473" s="1059">
        <f>SUM(C452:C472)</f>
        <v>0</v>
      </c>
      <c r="D473" s="1059">
        <f t="shared" ref="D473:F473" si="359">SUM(D452:D472)</f>
        <v>0</v>
      </c>
      <c r="E473" s="1059">
        <f t="shared" si="359"/>
        <v>0</v>
      </c>
      <c r="F473" s="1059">
        <f t="shared" si="359"/>
        <v>0</v>
      </c>
      <c r="G473" s="1067"/>
      <c r="H473" s="1067"/>
      <c r="I473" s="941">
        <f t="shared" si="352"/>
        <v>0</v>
      </c>
      <c r="J473" s="942">
        <f t="shared" si="353"/>
        <v>0</v>
      </c>
      <c r="K473" s="1059">
        <f t="shared" ref="K473:L473" si="360">SUM(K452:K472)</f>
        <v>0</v>
      </c>
      <c r="L473" s="1059">
        <f t="shared" si="360"/>
        <v>0</v>
      </c>
      <c r="M473" s="1061"/>
      <c r="N473" s="1061"/>
      <c r="O473" s="934">
        <f>State!O473</f>
        <v>0</v>
      </c>
      <c r="P473" s="1059">
        <f t="shared" ref="P473:U473" si="361">SUM(P452:P472)</f>
        <v>0</v>
      </c>
      <c r="Q473" s="1059">
        <f t="shared" si="361"/>
        <v>0</v>
      </c>
      <c r="R473" s="1059">
        <f t="shared" si="361"/>
        <v>0</v>
      </c>
      <c r="S473" s="1059">
        <f t="shared" si="361"/>
        <v>0</v>
      </c>
      <c r="T473" s="1059">
        <f t="shared" si="361"/>
        <v>0</v>
      </c>
      <c r="U473" s="1059">
        <f t="shared" si="361"/>
        <v>0</v>
      </c>
      <c r="V473" s="1169"/>
      <c r="W473" s="935"/>
      <c r="X473" s="937">
        <f>State!X473</f>
        <v>0</v>
      </c>
      <c r="Y473" s="1059">
        <f t="shared" ref="Y473:AB473" si="362">SUM(Y452:Y472)</f>
        <v>0</v>
      </c>
      <c r="Z473" s="1059">
        <f t="shared" si="362"/>
        <v>0</v>
      </c>
      <c r="AA473" s="1059">
        <f t="shared" si="362"/>
        <v>0</v>
      </c>
      <c r="AB473" s="1059">
        <f t="shared" si="362"/>
        <v>0</v>
      </c>
      <c r="AC473" s="1168"/>
      <c r="AD473" s="1" t="b">
        <f t="shared" si="354"/>
        <v>1</v>
      </c>
      <c r="AE473" s="1" t="b">
        <f t="shared" si="355"/>
        <v>1</v>
      </c>
    </row>
    <row r="474" spans="1:31" ht="15.75">
      <c r="A474" s="983"/>
      <c r="B474" s="1046" t="s">
        <v>308</v>
      </c>
      <c r="C474" s="1049">
        <f>C450+C473</f>
        <v>0</v>
      </c>
      <c r="D474" s="1049">
        <f>D450+D473</f>
        <v>0</v>
      </c>
      <c r="E474" s="1049">
        <f>E450+E473</f>
        <v>0</v>
      </c>
      <c r="F474" s="1049">
        <f>F450+F473</f>
        <v>0</v>
      </c>
      <c r="G474" s="1069"/>
      <c r="H474" s="1069"/>
      <c r="I474" s="996">
        <f t="shared" si="352"/>
        <v>0</v>
      </c>
      <c r="J474" s="997">
        <f t="shared" si="353"/>
        <v>0</v>
      </c>
      <c r="K474" s="1049">
        <f>K450+K473</f>
        <v>0</v>
      </c>
      <c r="L474" s="1049">
        <f>L450+L473</f>
        <v>0</v>
      </c>
      <c r="M474" s="1052"/>
      <c r="N474" s="1052"/>
      <c r="O474" s="989">
        <f>State!O474</f>
        <v>0</v>
      </c>
      <c r="P474" s="1049">
        <f t="shared" ref="P474:U474" si="363">P450+P473</f>
        <v>0</v>
      </c>
      <c r="Q474" s="1049">
        <f t="shared" si="363"/>
        <v>0</v>
      </c>
      <c r="R474" s="1049">
        <f t="shared" si="363"/>
        <v>0</v>
      </c>
      <c r="S474" s="1049">
        <f t="shared" si="363"/>
        <v>0</v>
      </c>
      <c r="T474" s="1049">
        <f t="shared" si="363"/>
        <v>0</v>
      </c>
      <c r="U474" s="1049">
        <f t="shared" si="363"/>
        <v>0</v>
      </c>
      <c r="V474" s="1047"/>
      <c r="W474" s="990"/>
      <c r="X474" s="992">
        <f>State!X474</f>
        <v>0</v>
      </c>
      <c r="Y474" s="1049">
        <f t="shared" ref="Y474:AB474" si="364">Y450+Y473</f>
        <v>0</v>
      </c>
      <c r="Z474" s="1049">
        <f t="shared" si="364"/>
        <v>0</v>
      </c>
      <c r="AA474" s="1049">
        <f t="shared" si="364"/>
        <v>0</v>
      </c>
      <c r="AB474" s="1049">
        <f t="shared" si="364"/>
        <v>0</v>
      </c>
      <c r="AC474" s="1046"/>
      <c r="AD474" s="1" t="b">
        <f t="shared" si="354"/>
        <v>1</v>
      </c>
      <c r="AE474" s="1" t="b">
        <f t="shared" si="355"/>
        <v>1</v>
      </c>
    </row>
    <row r="475" spans="1:31" ht="15.75">
      <c r="A475" s="559"/>
      <c r="B475" s="560" t="s">
        <v>190</v>
      </c>
      <c r="C475" s="701"/>
      <c r="D475" s="702"/>
      <c r="E475" s="701"/>
      <c r="F475" s="702"/>
      <c r="G475" s="625"/>
      <c r="H475" s="625"/>
      <c r="I475" s="705">
        <f t="shared" si="352"/>
        <v>0</v>
      </c>
      <c r="J475" s="706">
        <f t="shared" si="353"/>
        <v>0</v>
      </c>
      <c r="K475" s="701"/>
      <c r="L475" s="702"/>
      <c r="M475" s="704"/>
      <c r="N475" s="704"/>
      <c r="O475" s="568">
        <f>State!O475</f>
        <v>0</v>
      </c>
      <c r="P475" s="596"/>
      <c r="Q475" s="561"/>
      <c r="R475" s="583">
        <f t="shared" si="357"/>
        <v>0</v>
      </c>
      <c r="S475" s="523">
        <f t="shared" si="357"/>
        <v>0</v>
      </c>
      <c r="T475" s="569"/>
      <c r="U475" s="596"/>
      <c r="V475" s="561"/>
      <c r="W475" s="583"/>
      <c r="X475" s="569">
        <f>State!X475</f>
        <v>0</v>
      </c>
      <c r="Y475" s="596"/>
      <c r="Z475" s="561"/>
      <c r="AA475" s="583">
        <f t="shared" si="346"/>
        <v>0</v>
      </c>
      <c r="AB475" s="523">
        <f t="shared" si="358"/>
        <v>0</v>
      </c>
      <c r="AC475" s="560"/>
      <c r="AD475" s="1" t="b">
        <f t="shared" si="354"/>
        <v>1</v>
      </c>
      <c r="AE475" s="1" t="b">
        <f t="shared" si="355"/>
        <v>1</v>
      </c>
    </row>
    <row r="476" spans="1:31" ht="15.75">
      <c r="A476" s="684"/>
      <c r="B476" s="560" t="s">
        <v>191</v>
      </c>
      <c r="C476" s="701"/>
      <c r="D476" s="702"/>
      <c r="E476" s="701"/>
      <c r="F476" s="702"/>
      <c r="G476" s="625"/>
      <c r="H476" s="625"/>
      <c r="I476" s="705">
        <f t="shared" si="352"/>
        <v>0</v>
      </c>
      <c r="J476" s="706">
        <f t="shared" si="353"/>
        <v>0</v>
      </c>
      <c r="K476" s="701"/>
      <c r="L476" s="702"/>
      <c r="M476" s="704"/>
      <c r="N476" s="704"/>
      <c r="O476" s="568">
        <f>State!O476</f>
        <v>0</v>
      </c>
      <c r="P476" s="596"/>
      <c r="Q476" s="561"/>
      <c r="R476" s="583">
        <f t="shared" si="357"/>
        <v>0</v>
      </c>
      <c r="S476" s="523">
        <f t="shared" si="357"/>
        <v>0</v>
      </c>
      <c r="T476" s="569"/>
      <c r="U476" s="596"/>
      <c r="V476" s="561"/>
      <c r="W476" s="583"/>
      <c r="X476" s="569">
        <f>State!X476</f>
        <v>0</v>
      </c>
      <c r="Y476" s="596"/>
      <c r="Z476" s="561"/>
      <c r="AA476" s="583">
        <f t="shared" si="346"/>
        <v>0</v>
      </c>
      <c r="AB476" s="523">
        <f t="shared" si="358"/>
        <v>0</v>
      </c>
      <c r="AC476" s="560"/>
      <c r="AD476" s="1" t="b">
        <f t="shared" si="354"/>
        <v>1</v>
      </c>
      <c r="AE476" s="1" t="b">
        <f t="shared" si="355"/>
        <v>1</v>
      </c>
    </row>
    <row r="477" spans="1:31" ht="15.75">
      <c r="A477" s="559">
        <v>26.47</v>
      </c>
      <c r="B477" s="570" t="s">
        <v>162</v>
      </c>
      <c r="C477" s="718"/>
      <c r="D477" s="719"/>
      <c r="E477" s="718"/>
      <c r="F477" s="719"/>
      <c r="G477" s="625"/>
      <c r="H477" s="625"/>
      <c r="I477" s="705">
        <f t="shared" si="352"/>
        <v>0</v>
      </c>
      <c r="J477" s="706">
        <f t="shared" si="353"/>
        <v>0</v>
      </c>
      <c r="K477" s="718"/>
      <c r="L477" s="719"/>
      <c r="M477" s="720"/>
      <c r="N477" s="720"/>
      <c r="O477" s="568">
        <f>State!O477</f>
        <v>0</v>
      </c>
      <c r="P477" s="570"/>
      <c r="Q477" s="571"/>
      <c r="R477" s="583">
        <f t="shared" si="357"/>
        <v>0</v>
      </c>
      <c r="S477" s="523">
        <f t="shared" si="357"/>
        <v>0</v>
      </c>
      <c r="T477" s="569"/>
      <c r="U477" s="570"/>
      <c r="V477" s="571"/>
      <c r="W477" s="583"/>
      <c r="X477" s="569">
        <f>State!X477</f>
        <v>0</v>
      </c>
      <c r="Y477" s="570"/>
      <c r="Z477" s="571"/>
      <c r="AA477" s="583">
        <f t="shared" si="346"/>
        <v>0</v>
      </c>
      <c r="AB477" s="523">
        <f t="shared" si="358"/>
        <v>0</v>
      </c>
      <c r="AC477" s="570"/>
      <c r="AD477" s="1" t="b">
        <f t="shared" si="354"/>
        <v>1</v>
      </c>
      <c r="AE477" s="1" t="b">
        <f t="shared" si="355"/>
        <v>1</v>
      </c>
    </row>
    <row r="478" spans="1:31" ht="15.75">
      <c r="A478" s="654">
        <f t="shared" ref="A478:A485" si="365">+A477+0.01</f>
        <v>26.48</v>
      </c>
      <c r="B478" s="570" t="s">
        <v>275</v>
      </c>
      <c r="C478" s="718"/>
      <c r="D478" s="719"/>
      <c r="E478" s="718"/>
      <c r="F478" s="719"/>
      <c r="G478" s="625"/>
      <c r="H478" s="625"/>
      <c r="I478" s="705">
        <f t="shared" si="352"/>
        <v>0</v>
      </c>
      <c r="J478" s="706">
        <f t="shared" si="353"/>
        <v>0</v>
      </c>
      <c r="K478" s="718"/>
      <c r="L478" s="719"/>
      <c r="M478" s="720"/>
      <c r="N478" s="720"/>
      <c r="O478" s="568">
        <f>State!O478</f>
        <v>0</v>
      </c>
      <c r="P478" s="570"/>
      <c r="Q478" s="571"/>
      <c r="R478" s="583">
        <f t="shared" si="357"/>
        <v>0</v>
      </c>
      <c r="S478" s="523">
        <f t="shared" si="357"/>
        <v>0</v>
      </c>
      <c r="T478" s="569"/>
      <c r="U478" s="570"/>
      <c r="V478" s="571"/>
      <c r="W478" s="583"/>
      <c r="X478" s="569">
        <f>State!X478</f>
        <v>0</v>
      </c>
      <c r="Y478" s="570"/>
      <c r="Z478" s="571"/>
      <c r="AA478" s="583">
        <f t="shared" si="346"/>
        <v>0</v>
      </c>
      <c r="AB478" s="523">
        <f t="shared" si="358"/>
        <v>0</v>
      </c>
      <c r="AC478" s="570"/>
      <c r="AD478" s="1" t="b">
        <f t="shared" si="354"/>
        <v>1</v>
      </c>
      <c r="AE478" s="1" t="b">
        <f t="shared" si="355"/>
        <v>1</v>
      </c>
    </row>
    <row r="479" spans="1:31" ht="15.75">
      <c r="A479" s="654">
        <f t="shared" si="365"/>
        <v>26.490000000000002</v>
      </c>
      <c r="B479" s="570" t="s">
        <v>122</v>
      </c>
      <c r="C479" s="718"/>
      <c r="D479" s="719"/>
      <c r="E479" s="718"/>
      <c r="F479" s="719"/>
      <c r="G479" s="625"/>
      <c r="H479" s="625"/>
      <c r="I479" s="705">
        <f t="shared" si="352"/>
        <v>0</v>
      </c>
      <c r="J479" s="706">
        <f t="shared" si="353"/>
        <v>0</v>
      </c>
      <c r="K479" s="718"/>
      <c r="L479" s="719"/>
      <c r="M479" s="720"/>
      <c r="N479" s="720"/>
      <c r="O479" s="568">
        <f>State!O479</f>
        <v>0</v>
      </c>
      <c r="P479" s="570"/>
      <c r="Q479" s="571"/>
      <c r="R479" s="583">
        <f t="shared" si="357"/>
        <v>0</v>
      </c>
      <c r="S479" s="523">
        <f t="shared" si="357"/>
        <v>0</v>
      </c>
      <c r="T479" s="569"/>
      <c r="U479" s="570"/>
      <c r="V479" s="571"/>
      <c r="W479" s="583"/>
      <c r="X479" s="569">
        <f>State!X479</f>
        <v>0</v>
      </c>
      <c r="Y479" s="570"/>
      <c r="Z479" s="571"/>
      <c r="AA479" s="583">
        <f t="shared" si="346"/>
        <v>0</v>
      </c>
      <c r="AB479" s="523">
        <f t="shared" si="358"/>
        <v>0</v>
      </c>
      <c r="AC479" s="570"/>
      <c r="AD479" s="1" t="b">
        <f t="shared" si="354"/>
        <v>1</v>
      </c>
      <c r="AE479" s="1" t="b">
        <f t="shared" si="355"/>
        <v>1</v>
      </c>
    </row>
    <row r="480" spans="1:31" ht="15.75">
      <c r="A480" s="654">
        <f t="shared" si="365"/>
        <v>26.500000000000004</v>
      </c>
      <c r="B480" s="570" t="s">
        <v>326</v>
      </c>
      <c r="C480" s="718"/>
      <c r="D480" s="719"/>
      <c r="E480" s="718"/>
      <c r="F480" s="719"/>
      <c r="G480" s="625"/>
      <c r="H480" s="625"/>
      <c r="I480" s="705">
        <f t="shared" si="352"/>
        <v>0</v>
      </c>
      <c r="J480" s="706">
        <f t="shared" si="353"/>
        <v>0</v>
      </c>
      <c r="K480" s="718"/>
      <c r="L480" s="719"/>
      <c r="M480" s="720"/>
      <c r="N480" s="720"/>
      <c r="O480" s="568">
        <f>State!O480</f>
        <v>0</v>
      </c>
      <c r="P480" s="570"/>
      <c r="Q480" s="571"/>
      <c r="R480" s="583">
        <f t="shared" si="357"/>
        <v>0</v>
      </c>
      <c r="S480" s="523">
        <f t="shared" si="357"/>
        <v>0</v>
      </c>
      <c r="T480" s="569"/>
      <c r="U480" s="570"/>
      <c r="V480" s="571"/>
      <c r="W480" s="583"/>
      <c r="X480" s="569">
        <f>State!X480</f>
        <v>0</v>
      </c>
      <c r="Y480" s="570"/>
      <c r="Z480" s="571"/>
      <c r="AA480" s="583">
        <f t="shared" si="346"/>
        <v>0</v>
      </c>
      <c r="AB480" s="523">
        <f t="shared" si="358"/>
        <v>0</v>
      </c>
      <c r="AC480" s="570"/>
      <c r="AD480" s="1" t="b">
        <f t="shared" si="354"/>
        <v>1</v>
      </c>
      <c r="AE480" s="1" t="b">
        <f t="shared" si="355"/>
        <v>1</v>
      </c>
    </row>
    <row r="481" spans="1:31" ht="15.75">
      <c r="A481" s="654">
        <f t="shared" si="365"/>
        <v>26.510000000000005</v>
      </c>
      <c r="B481" s="570" t="s">
        <v>325</v>
      </c>
      <c r="C481" s="718"/>
      <c r="D481" s="719"/>
      <c r="E481" s="718"/>
      <c r="F481" s="719"/>
      <c r="G481" s="625"/>
      <c r="H481" s="625"/>
      <c r="I481" s="705">
        <f t="shared" si="352"/>
        <v>0</v>
      </c>
      <c r="J481" s="706">
        <f t="shared" si="353"/>
        <v>0</v>
      </c>
      <c r="K481" s="718"/>
      <c r="L481" s="719"/>
      <c r="M481" s="720"/>
      <c r="N481" s="720"/>
      <c r="O481" s="568">
        <f>State!O481</f>
        <v>0</v>
      </c>
      <c r="P481" s="570"/>
      <c r="Q481" s="571"/>
      <c r="R481" s="583">
        <f t="shared" si="357"/>
        <v>0</v>
      </c>
      <c r="S481" s="523">
        <f t="shared" si="357"/>
        <v>0</v>
      </c>
      <c r="T481" s="569"/>
      <c r="U481" s="570"/>
      <c r="V481" s="571"/>
      <c r="W481" s="583"/>
      <c r="X481" s="569">
        <f>State!X481</f>
        <v>0</v>
      </c>
      <c r="Y481" s="570"/>
      <c r="Z481" s="571"/>
      <c r="AA481" s="583">
        <f t="shared" si="346"/>
        <v>0</v>
      </c>
      <c r="AB481" s="523">
        <f t="shared" si="358"/>
        <v>0</v>
      </c>
      <c r="AC481" s="570"/>
      <c r="AD481" s="1" t="b">
        <f t="shared" si="354"/>
        <v>1</v>
      </c>
      <c r="AE481" s="1" t="b">
        <f t="shared" si="355"/>
        <v>1</v>
      </c>
    </row>
    <row r="482" spans="1:31" ht="15.75">
      <c r="A482" s="654">
        <f t="shared" si="365"/>
        <v>26.520000000000007</v>
      </c>
      <c r="B482" s="570" t="s">
        <v>164</v>
      </c>
      <c r="C482" s="718"/>
      <c r="D482" s="719"/>
      <c r="E482" s="718"/>
      <c r="F482" s="719"/>
      <c r="G482" s="625"/>
      <c r="H482" s="625"/>
      <c r="I482" s="705">
        <f t="shared" si="352"/>
        <v>0</v>
      </c>
      <c r="J482" s="706">
        <f t="shared" si="353"/>
        <v>0</v>
      </c>
      <c r="K482" s="718"/>
      <c r="L482" s="719"/>
      <c r="M482" s="720"/>
      <c r="N482" s="720"/>
      <c r="O482" s="568">
        <f>State!O482</f>
        <v>2.5</v>
      </c>
      <c r="P482" s="570"/>
      <c r="Q482" s="571"/>
      <c r="R482" s="583">
        <f t="shared" si="357"/>
        <v>0</v>
      </c>
      <c r="S482" s="523">
        <f t="shared" si="357"/>
        <v>0</v>
      </c>
      <c r="T482" s="569"/>
      <c r="U482" s="570"/>
      <c r="V482" s="571"/>
      <c r="W482" s="583"/>
      <c r="X482" s="569">
        <f>State!X482</f>
        <v>2.5</v>
      </c>
      <c r="Y482" s="570"/>
      <c r="Z482" s="571"/>
      <c r="AA482" s="583">
        <f t="shared" si="346"/>
        <v>0</v>
      </c>
      <c r="AB482" s="523">
        <f t="shared" si="358"/>
        <v>0</v>
      </c>
      <c r="AC482" s="570"/>
      <c r="AD482" s="1" t="b">
        <f t="shared" si="354"/>
        <v>1</v>
      </c>
      <c r="AE482" s="1" t="b">
        <f t="shared" si="355"/>
        <v>1</v>
      </c>
    </row>
    <row r="483" spans="1:31" ht="15.75">
      <c r="A483" s="654">
        <f t="shared" si="365"/>
        <v>26.530000000000008</v>
      </c>
      <c r="B483" s="570" t="s">
        <v>15</v>
      </c>
      <c r="C483" s="718"/>
      <c r="D483" s="719"/>
      <c r="E483" s="718"/>
      <c r="F483" s="719"/>
      <c r="G483" s="625"/>
      <c r="H483" s="625"/>
      <c r="I483" s="705">
        <f t="shared" si="352"/>
        <v>0</v>
      </c>
      <c r="J483" s="706">
        <f t="shared" si="353"/>
        <v>0</v>
      </c>
      <c r="K483" s="718"/>
      <c r="L483" s="719"/>
      <c r="M483" s="720"/>
      <c r="N483" s="720"/>
      <c r="O483" s="568">
        <f>State!O483</f>
        <v>3</v>
      </c>
      <c r="P483" s="570"/>
      <c r="Q483" s="571"/>
      <c r="R483" s="583">
        <f t="shared" si="357"/>
        <v>0</v>
      </c>
      <c r="S483" s="523">
        <f t="shared" si="357"/>
        <v>0</v>
      </c>
      <c r="T483" s="569"/>
      <c r="U483" s="570"/>
      <c r="V483" s="571"/>
      <c r="W483" s="583"/>
      <c r="X483" s="569">
        <f>State!X483</f>
        <v>3</v>
      </c>
      <c r="Y483" s="570"/>
      <c r="Z483" s="571"/>
      <c r="AA483" s="583">
        <f t="shared" si="346"/>
        <v>0</v>
      </c>
      <c r="AB483" s="523">
        <f t="shared" si="358"/>
        <v>0</v>
      </c>
      <c r="AC483" s="570"/>
      <c r="AD483" s="1" t="b">
        <f t="shared" si="354"/>
        <v>1</v>
      </c>
      <c r="AE483" s="1" t="b">
        <f t="shared" si="355"/>
        <v>1</v>
      </c>
    </row>
    <row r="484" spans="1:31" ht="15.75">
      <c r="A484" s="654">
        <f t="shared" si="365"/>
        <v>26.54000000000001</v>
      </c>
      <c r="B484" s="570" t="s">
        <v>282</v>
      </c>
      <c r="C484" s="718"/>
      <c r="D484" s="719"/>
      <c r="E484" s="718"/>
      <c r="F484" s="719"/>
      <c r="G484" s="625"/>
      <c r="H484" s="625"/>
      <c r="I484" s="705">
        <f t="shared" si="352"/>
        <v>0</v>
      </c>
      <c r="J484" s="706">
        <f t="shared" si="353"/>
        <v>0</v>
      </c>
      <c r="K484" s="718"/>
      <c r="L484" s="719"/>
      <c r="M484" s="720"/>
      <c r="N484" s="720"/>
      <c r="O484" s="568">
        <f>State!O484</f>
        <v>0.375</v>
      </c>
      <c r="P484" s="570"/>
      <c r="Q484" s="571"/>
      <c r="R484" s="583">
        <f t="shared" si="357"/>
        <v>0</v>
      </c>
      <c r="S484" s="523">
        <f t="shared" si="357"/>
        <v>0</v>
      </c>
      <c r="T484" s="569"/>
      <c r="U484" s="570"/>
      <c r="V484" s="571"/>
      <c r="W484" s="583"/>
      <c r="X484" s="569">
        <f>State!X484</f>
        <v>0.375</v>
      </c>
      <c r="Y484" s="570"/>
      <c r="Z484" s="571"/>
      <c r="AA484" s="583">
        <f t="shared" si="346"/>
        <v>0</v>
      </c>
      <c r="AB484" s="523">
        <f t="shared" si="358"/>
        <v>0</v>
      </c>
      <c r="AC484" s="570"/>
      <c r="AD484" s="1" t="b">
        <f t="shared" si="354"/>
        <v>1</v>
      </c>
      <c r="AE484" s="1" t="b">
        <f t="shared" si="355"/>
        <v>1</v>
      </c>
    </row>
    <row r="485" spans="1:31" ht="15.75">
      <c r="A485" s="654">
        <f t="shared" si="365"/>
        <v>26.550000000000011</v>
      </c>
      <c r="B485" s="570" t="s">
        <v>157</v>
      </c>
      <c r="C485" s="718"/>
      <c r="D485" s="719"/>
      <c r="E485" s="718"/>
      <c r="F485" s="719"/>
      <c r="G485" s="625"/>
      <c r="H485" s="625"/>
      <c r="I485" s="705">
        <f t="shared" si="352"/>
        <v>0</v>
      </c>
      <c r="J485" s="706">
        <f t="shared" si="353"/>
        <v>0</v>
      </c>
      <c r="K485" s="718"/>
      <c r="L485" s="719"/>
      <c r="M485" s="720"/>
      <c r="N485" s="720"/>
      <c r="O485" s="568">
        <f>State!O485</f>
        <v>0</v>
      </c>
      <c r="P485" s="570"/>
      <c r="Q485" s="571"/>
      <c r="R485" s="583">
        <f t="shared" si="357"/>
        <v>0</v>
      </c>
      <c r="S485" s="523">
        <f t="shared" si="357"/>
        <v>0</v>
      </c>
      <c r="T485" s="569"/>
      <c r="U485" s="570"/>
      <c r="V485" s="571"/>
      <c r="W485" s="583"/>
      <c r="X485" s="569">
        <f>State!X485</f>
        <v>0</v>
      </c>
      <c r="Y485" s="570"/>
      <c r="Z485" s="571"/>
      <c r="AA485" s="583">
        <f t="shared" si="346"/>
        <v>0</v>
      </c>
      <c r="AB485" s="523">
        <f t="shared" si="358"/>
        <v>0</v>
      </c>
      <c r="AC485" s="570"/>
      <c r="AD485" s="1" t="b">
        <f t="shared" si="354"/>
        <v>1</v>
      </c>
      <c r="AE485" s="1" t="b">
        <f t="shared" si="355"/>
        <v>1</v>
      </c>
    </row>
    <row r="486" spans="1:31" ht="15.75">
      <c r="A486" s="928"/>
      <c r="B486" s="964" t="s">
        <v>192</v>
      </c>
      <c r="C486" s="1159">
        <f>SUM(C477:C485)</f>
        <v>0</v>
      </c>
      <c r="D486" s="1159">
        <f>SUM(D477:D485)</f>
        <v>0</v>
      </c>
      <c r="E486" s="1159">
        <f>SUM(E477:E485)</f>
        <v>0</v>
      </c>
      <c r="F486" s="1159">
        <f>SUM(F477:F485)</f>
        <v>0</v>
      </c>
      <c r="G486" s="1067"/>
      <c r="H486" s="1067"/>
      <c r="I486" s="941">
        <f t="shared" si="352"/>
        <v>0</v>
      </c>
      <c r="J486" s="942">
        <f t="shared" si="353"/>
        <v>0</v>
      </c>
      <c r="K486" s="1159">
        <f>SUM(K477:K485)</f>
        <v>0</v>
      </c>
      <c r="L486" s="1159">
        <f>SUM(L477:L485)</f>
        <v>0</v>
      </c>
      <c r="M486" s="1161"/>
      <c r="N486" s="1161"/>
      <c r="O486" s="934">
        <f>State!O486</f>
        <v>0</v>
      </c>
      <c r="P486" s="1159">
        <f t="shared" ref="P486:U486" si="366">SUM(P477:P485)</f>
        <v>0</v>
      </c>
      <c r="Q486" s="1159">
        <f t="shared" si="366"/>
        <v>0</v>
      </c>
      <c r="R486" s="1159">
        <f t="shared" si="366"/>
        <v>0</v>
      </c>
      <c r="S486" s="1159">
        <f t="shared" si="366"/>
        <v>0</v>
      </c>
      <c r="T486" s="1159">
        <f t="shared" si="366"/>
        <v>0</v>
      </c>
      <c r="U486" s="1159">
        <f t="shared" si="366"/>
        <v>0</v>
      </c>
      <c r="V486" s="1138"/>
      <c r="W486" s="935"/>
      <c r="X486" s="937">
        <f>State!X486</f>
        <v>0</v>
      </c>
      <c r="Y486" s="1159">
        <f>SUM(Y477:Y485)</f>
        <v>0</v>
      </c>
      <c r="Z486" s="1159">
        <f>SUM(Z477:Z485)</f>
        <v>0</v>
      </c>
      <c r="AA486" s="1159">
        <f>SUM(AA477:AA485)</f>
        <v>0</v>
      </c>
      <c r="AB486" s="1159">
        <f>SUM(AB477:AB485)</f>
        <v>0</v>
      </c>
      <c r="AC486" s="964"/>
      <c r="AD486" s="1" t="b">
        <f t="shared" si="354"/>
        <v>1</v>
      </c>
      <c r="AE486" s="1" t="b">
        <f t="shared" si="355"/>
        <v>1</v>
      </c>
    </row>
    <row r="487" spans="1:31" ht="15.75">
      <c r="A487" s="684"/>
      <c r="B487" s="560" t="s">
        <v>193</v>
      </c>
      <c r="C487" s="701"/>
      <c r="D487" s="702"/>
      <c r="E487" s="701"/>
      <c r="F487" s="702"/>
      <c r="G487" s="625"/>
      <c r="H487" s="625"/>
      <c r="I487" s="705">
        <f t="shared" si="352"/>
        <v>0</v>
      </c>
      <c r="J487" s="706">
        <f t="shared" si="353"/>
        <v>0</v>
      </c>
      <c r="K487" s="701"/>
      <c r="L487" s="702"/>
      <c r="M487" s="704"/>
      <c r="N487" s="704"/>
      <c r="O487" s="568">
        <f>State!O487</f>
        <v>0</v>
      </c>
      <c r="P487" s="596"/>
      <c r="Q487" s="561"/>
      <c r="R487" s="583">
        <f t="shared" si="357"/>
        <v>0</v>
      </c>
      <c r="S487" s="523">
        <f t="shared" si="357"/>
        <v>0</v>
      </c>
      <c r="T487" s="569"/>
      <c r="U487" s="596"/>
      <c r="V487" s="561"/>
      <c r="W487" s="583"/>
      <c r="X487" s="569">
        <f>State!X487</f>
        <v>0</v>
      </c>
      <c r="Y487" s="596"/>
      <c r="Z487" s="561"/>
      <c r="AA487" s="583">
        <f t="shared" si="346"/>
        <v>0</v>
      </c>
      <c r="AB487" s="523">
        <f t="shared" si="358"/>
        <v>0</v>
      </c>
      <c r="AC487" s="560"/>
      <c r="AD487" s="1" t="b">
        <f t="shared" si="354"/>
        <v>1</v>
      </c>
      <c r="AE487" s="1" t="b">
        <f t="shared" si="355"/>
        <v>1</v>
      </c>
    </row>
    <row r="488" spans="1:31" ht="15.75">
      <c r="A488" s="654">
        <f>+A485+0.01</f>
        <v>26.560000000000013</v>
      </c>
      <c r="B488" s="615" t="s">
        <v>210</v>
      </c>
      <c r="C488" s="726"/>
      <c r="D488" s="730"/>
      <c r="E488" s="726"/>
      <c r="F488" s="730"/>
      <c r="G488" s="625"/>
      <c r="H488" s="625"/>
      <c r="I488" s="705">
        <f t="shared" si="352"/>
        <v>0</v>
      </c>
      <c r="J488" s="706">
        <f t="shared" si="353"/>
        <v>0</v>
      </c>
      <c r="K488" s="726"/>
      <c r="L488" s="730"/>
      <c r="M488" s="729"/>
      <c r="N488" s="729"/>
      <c r="O488" s="568">
        <f>State!O488</f>
        <v>9</v>
      </c>
      <c r="P488" s="615"/>
      <c r="Q488" s="617"/>
      <c r="R488" s="583">
        <f t="shared" si="357"/>
        <v>0</v>
      </c>
      <c r="S488" s="523">
        <f t="shared" si="357"/>
        <v>0</v>
      </c>
      <c r="T488" s="569"/>
      <c r="U488" s="615"/>
      <c r="V488" s="617"/>
      <c r="W488" s="583"/>
      <c r="X488" s="569">
        <f>State!X488</f>
        <v>9</v>
      </c>
      <c r="Y488" s="615"/>
      <c r="Z488" s="617"/>
      <c r="AA488" s="583">
        <f t="shared" si="346"/>
        <v>0</v>
      </c>
      <c r="AB488" s="523">
        <f t="shared" si="358"/>
        <v>0</v>
      </c>
      <c r="AC488" s="615"/>
      <c r="AD488" s="1" t="b">
        <f t="shared" si="354"/>
        <v>1</v>
      </c>
      <c r="AE488" s="1" t="b">
        <f t="shared" si="355"/>
        <v>1</v>
      </c>
    </row>
    <row r="489" spans="1:31" ht="15.75">
      <c r="A489" s="654">
        <f t="shared" ref="A489:A491" si="367">+A488+0.01</f>
        <v>26.570000000000014</v>
      </c>
      <c r="B489" s="615" t="s">
        <v>211</v>
      </c>
      <c r="C489" s="726"/>
      <c r="D489" s="730"/>
      <c r="E489" s="726"/>
      <c r="F489" s="730"/>
      <c r="G489" s="625"/>
      <c r="H489" s="625"/>
      <c r="I489" s="705">
        <f t="shared" si="352"/>
        <v>0</v>
      </c>
      <c r="J489" s="706">
        <f t="shared" si="353"/>
        <v>0</v>
      </c>
      <c r="K489" s="726"/>
      <c r="L489" s="730"/>
      <c r="M489" s="729"/>
      <c r="N489" s="729"/>
      <c r="O489" s="568">
        <f>State!O489</f>
        <v>0.60000000000000009</v>
      </c>
      <c r="P489" s="615"/>
      <c r="Q489" s="617"/>
      <c r="R489" s="583">
        <f t="shared" si="357"/>
        <v>0</v>
      </c>
      <c r="S489" s="523">
        <f t="shared" si="357"/>
        <v>0</v>
      </c>
      <c r="T489" s="569"/>
      <c r="U489" s="615"/>
      <c r="V489" s="617"/>
      <c r="W489" s="583"/>
      <c r="X489" s="569">
        <f>State!X489</f>
        <v>0.60000000000000009</v>
      </c>
      <c r="Y489" s="615"/>
      <c r="Z489" s="617"/>
      <c r="AA489" s="583">
        <f t="shared" si="346"/>
        <v>0</v>
      </c>
      <c r="AB489" s="523">
        <f t="shared" si="358"/>
        <v>0</v>
      </c>
      <c r="AC489" s="615"/>
      <c r="AD489" s="1" t="b">
        <f t="shared" si="354"/>
        <v>1</v>
      </c>
      <c r="AE489" s="1" t="b">
        <f t="shared" si="355"/>
        <v>1</v>
      </c>
    </row>
    <row r="490" spans="1:31" ht="30">
      <c r="A490" s="654">
        <f t="shared" si="367"/>
        <v>26.580000000000016</v>
      </c>
      <c r="B490" s="615" t="s">
        <v>212</v>
      </c>
      <c r="C490" s="726"/>
      <c r="D490" s="730"/>
      <c r="E490" s="726"/>
      <c r="F490" s="730"/>
      <c r="G490" s="625"/>
      <c r="H490" s="625"/>
      <c r="I490" s="705">
        <f t="shared" si="352"/>
        <v>0</v>
      </c>
      <c r="J490" s="706">
        <f t="shared" si="353"/>
        <v>0</v>
      </c>
      <c r="K490" s="726"/>
      <c r="L490" s="730"/>
      <c r="M490" s="729"/>
      <c r="N490" s="729"/>
      <c r="O490" s="568">
        <f>State!O490</f>
        <v>0.5</v>
      </c>
      <c r="P490" s="615"/>
      <c r="Q490" s="617"/>
      <c r="R490" s="583">
        <f t="shared" si="357"/>
        <v>0</v>
      </c>
      <c r="S490" s="523">
        <f t="shared" si="357"/>
        <v>0</v>
      </c>
      <c r="T490" s="569"/>
      <c r="U490" s="615"/>
      <c r="V490" s="617"/>
      <c r="W490" s="583"/>
      <c r="X490" s="569">
        <f>State!X490</f>
        <v>0.5</v>
      </c>
      <c r="Y490" s="615"/>
      <c r="Z490" s="617"/>
      <c r="AA490" s="583">
        <f t="shared" si="346"/>
        <v>0</v>
      </c>
      <c r="AB490" s="523">
        <f t="shared" si="358"/>
        <v>0</v>
      </c>
      <c r="AC490" s="615"/>
      <c r="AD490" s="1" t="b">
        <f t="shared" si="354"/>
        <v>1</v>
      </c>
      <c r="AE490" s="1" t="b">
        <f t="shared" si="355"/>
        <v>1</v>
      </c>
    </row>
    <row r="491" spans="1:31" ht="15.75">
      <c r="A491" s="654">
        <f t="shared" si="367"/>
        <v>26.590000000000018</v>
      </c>
      <c r="B491" s="615" t="s">
        <v>18</v>
      </c>
      <c r="C491" s="726"/>
      <c r="D491" s="730"/>
      <c r="E491" s="726"/>
      <c r="F491" s="730"/>
      <c r="G491" s="625"/>
      <c r="H491" s="625"/>
      <c r="I491" s="705">
        <f t="shared" si="352"/>
        <v>0</v>
      </c>
      <c r="J491" s="706">
        <f t="shared" si="353"/>
        <v>0</v>
      </c>
      <c r="K491" s="726"/>
      <c r="L491" s="730"/>
      <c r="M491" s="729"/>
      <c r="N491" s="729"/>
      <c r="O491" s="568">
        <f>State!O491</f>
        <v>0</v>
      </c>
      <c r="P491" s="615"/>
      <c r="Q491" s="617"/>
      <c r="R491" s="583">
        <f t="shared" si="357"/>
        <v>0</v>
      </c>
      <c r="S491" s="523">
        <f t="shared" si="357"/>
        <v>0</v>
      </c>
      <c r="T491" s="569"/>
      <c r="U491" s="615"/>
      <c r="V491" s="617"/>
      <c r="W491" s="583"/>
      <c r="X491" s="569">
        <f>State!X491</f>
        <v>0</v>
      </c>
      <c r="Y491" s="615"/>
      <c r="Z491" s="617"/>
      <c r="AA491" s="583">
        <f t="shared" si="346"/>
        <v>0</v>
      </c>
      <c r="AB491" s="523">
        <f t="shared" si="358"/>
        <v>0</v>
      </c>
      <c r="AC491" s="615"/>
      <c r="AD491" s="1" t="b">
        <f t="shared" si="354"/>
        <v>1</v>
      </c>
      <c r="AE491" s="1" t="b">
        <f t="shared" si="355"/>
        <v>1</v>
      </c>
    </row>
    <row r="492" spans="1:31" ht="15.75">
      <c r="A492" s="559" t="s">
        <v>19</v>
      </c>
      <c r="B492" s="620" t="s">
        <v>213</v>
      </c>
      <c r="C492" s="778"/>
      <c r="D492" s="779"/>
      <c r="E492" s="778"/>
      <c r="F492" s="779"/>
      <c r="G492" s="625"/>
      <c r="H492" s="625"/>
      <c r="I492" s="705">
        <f t="shared" si="352"/>
        <v>0</v>
      </c>
      <c r="J492" s="706">
        <f t="shared" si="353"/>
        <v>0</v>
      </c>
      <c r="K492" s="778"/>
      <c r="L492" s="779"/>
      <c r="M492" s="780"/>
      <c r="N492" s="780"/>
      <c r="O492" s="568">
        <f>State!O492</f>
        <v>3</v>
      </c>
      <c r="P492" s="620"/>
      <c r="Q492" s="621"/>
      <c r="R492" s="583">
        <f t="shared" si="357"/>
        <v>0</v>
      </c>
      <c r="S492" s="523">
        <f t="shared" si="357"/>
        <v>0</v>
      </c>
      <c r="T492" s="569"/>
      <c r="U492" s="620"/>
      <c r="V492" s="621"/>
      <c r="W492" s="583"/>
      <c r="X492" s="569">
        <f>State!X492</f>
        <v>3</v>
      </c>
      <c r="Y492" s="620"/>
      <c r="Z492" s="621"/>
      <c r="AA492" s="583">
        <f t="shared" si="346"/>
        <v>0</v>
      </c>
      <c r="AB492" s="523">
        <f t="shared" si="358"/>
        <v>0</v>
      </c>
      <c r="AC492" s="620"/>
      <c r="AD492" s="1" t="b">
        <f t="shared" si="354"/>
        <v>1</v>
      </c>
      <c r="AE492" s="1" t="b">
        <f t="shared" si="355"/>
        <v>1</v>
      </c>
    </row>
    <row r="493" spans="1:31" ht="42.75">
      <c r="A493" s="559" t="s">
        <v>20</v>
      </c>
      <c r="B493" s="570" t="s">
        <v>194</v>
      </c>
      <c r="C493" s="718"/>
      <c r="D493" s="719"/>
      <c r="E493" s="718"/>
      <c r="F493" s="719"/>
      <c r="G493" s="625"/>
      <c r="H493" s="625"/>
      <c r="I493" s="705">
        <f t="shared" si="352"/>
        <v>0</v>
      </c>
      <c r="J493" s="706">
        <f t="shared" si="353"/>
        <v>0</v>
      </c>
      <c r="K493" s="718"/>
      <c r="L493" s="719"/>
      <c r="M493" s="720"/>
      <c r="N493" s="720"/>
      <c r="O493" s="568">
        <f>State!O493</f>
        <v>2.88</v>
      </c>
      <c r="P493" s="570"/>
      <c r="Q493" s="571"/>
      <c r="R493" s="583">
        <f t="shared" si="357"/>
        <v>0</v>
      </c>
      <c r="S493" s="523">
        <f t="shared" si="357"/>
        <v>0</v>
      </c>
      <c r="T493" s="569"/>
      <c r="U493" s="570"/>
      <c r="V493" s="571"/>
      <c r="W493" s="583"/>
      <c r="X493" s="569">
        <f>State!X493</f>
        <v>2.88</v>
      </c>
      <c r="Y493" s="570"/>
      <c r="Z493" s="571"/>
      <c r="AA493" s="583">
        <f t="shared" si="346"/>
        <v>0</v>
      </c>
      <c r="AB493" s="523">
        <f t="shared" si="358"/>
        <v>0</v>
      </c>
      <c r="AC493" s="570"/>
      <c r="AD493" s="1" t="b">
        <f t="shared" si="354"/>
        <v>1</v>
      </c>
      <c r="AE493" s="1" t="b">
        <f t="shared" si="355"/>
        <v>1</v>
      </c>
    </row>
    <row r="494" spans="1:31" ht="15.75">
      <c r="A494" s="559" t="s">
        <v>21</v>
      </c>
      <c r="B494" s="570" t="s">
        <v>195</v>
      </c>
      <c r="C494" s="718"/>
      <c r="D494" s="719"/>
      <c r="E494" s="718"/>
      <c r="F494" s="719"/>
      <c r="G494" s="625"/>
      <c r="H494" s="625"/>
      <c r="I494" s="705">
        <f t="shared" si="352"/>
        <v>0</v>
      </c>
      <c r="J494" s="706">
        <f t="shared" si="353"/>
        <v>0</v>
      </c>
      <c r="K494" s="718"/>
      <c r="L494" s="719"/>
      <c r="M494" s="720"/>
      <c r="N494" s="720"/>
      <c r="O494" s="568">
        <f>State!O494</f>
        <v>1.5</v>
      </c>
      <c r="P494" s="570"/>
      <c r="Q494" s="571"/>
      <c r="R494" s="583">
        <f t="shared" si="357"/>
        <v>0</v>
      </c>
      <c r="S494" s="523">
        <f t="shared" si="357"/>
        <v>0</v>
      </c>
      <c r="T494" s="569"/>
      <c r="U494" s="570"/>
      <c r="V494" s="571"/>
      <c r="W494" s="583"/>
      <c r="X494" s="569">
        <f>State!X494</f>
        <v>1.5</v>
      </c>
      <c r="Y494" s="570"/>
      <c r="Z494" s="571"/>
      <c r="AA494" s="583">
        <f t="shared" si="346"/>
        <v>0</v>
      </c>
      <c r="AB494" s="523">
        <f t="shared" si="358"/>
        <v>0</v>
      </c>
      <c r="AC494" s="570"/>
      <c r="AD494" s="1" t="b">
        <f t="shared" si="354"/>
        <v>1</v>
      </c>
      <c r="AE494" s="1" t="b">
        <f t="shared" si="355"/>
        <v>1</v>
      </c>
    </row>
    <row r="495" spans="1:31" ht="15.75">
      <c r="A495" s="559" t="s">
        <v>175</v>
      </c>
      <c r="B495" s="570" t="s">
        <v>196</v>
      </c>
      <c r="C495" s="718"/>
      <c r="D495" s="719"/>
      <c r="E495" s="718"/>
      <c r="F495" s="719"/>
      <c r="G495" s="625"/>
      <c r="H495" s="625"/>
      <c r="I495" s="705">
        <f t="shared" si="352"/>
        <v>0</v>
      </c>
      <c r="J495" s="706">
        <f t="shared" si="353"/>
        <v>0</v>
      </c>
      <c r="K495" s="718"/>
      <c r="L495" s="719"/>
      <c r="M495" s="720"/>
      <c r="N495" s="720"/>
      <c r="O495" s="568">
        <f>State!O495</f>
        <v>1.2</v>
      </c>
      <c r="P495" s="570"/>
      <c r="Q495" s="571"/>
      <c r="R495" s="583">
        <f t="shared" si="357"/>
        <v>0</v>
      </c>
      <c r="S495" s="523">
        <f t="shared" si="357"/>
        <v>0</v>
      </c>
      <c r="T495" s="569"/>
      <c r="U495" s="570"/>
      <c r="V495" s="571"/>
      <c r="W495" s="583"/>
      <c r="X495" s="569">
        <f>State!X495</f>
        <v>1.2</v>
      </c>
      <c r="Y495" s="570"/>
      <c r="Z495" s="571"/>
      <c r="AA495" s="583">
        <f t="shared" si="346"/>
        <v>0</v>
      </c>
      <c r="AB495" s="523">
        <f t="shared" si="358"/>
        <v>0</v>
      </c>
      <c r="AC495" s="570"/>
      <c r="AD495" s="1" t="b">
        <f t="shared" si="354"/>
        <v>1</v>
      </c>
      <c r="AE495" s="1" t="b">
        <f t="shared" si="355"/>
        <v>1</v>
      </c>
    </row>
    <row r="496" spans="1:31" ht="28.5">
      <c r="A496" s="559" t="s">
        <v>177</v>
      </c>
      <c r="B496" s="570" t="s">
        <v>197</v>
      </c>
      <c r="C496" s="718"/>
      <c r="D496" s="719"/>
      <c r="E496" s="718"/>
      <c r="F496" s="719"/>
      <c r="G496" s="625"/>
      <c r="H496" s="625"/>
      <c r="I496" s="705">
        <f t="shared" si="352"/>
        <v>0</v>
      </c>
      <c r="J496" s="706">
        <f t="shared" si="353"/>
        <v>0</v>
      </c>
      <c r="K496" s="718"/>
      <c r="L496" s="719"/>
      <c r="M496" s="720"/>
      <c r="N496" s="720"/>
      <c r="O496" s="568">
        <f>State!O496</f>
        <v>1.2</v>
      </c>
      <c r="P496" s="570"/>
      <c r="Q496" s="571"/>
      <c r="R496" s="583">
        <f t="shared" si="357"/>
        <v>0</v>
      </c>
      <c r="S496" s="523">
        <f t="shared" si="357"/>
        <v>0</v>
      </c>
      <c r="T496" s="569"/>
      <c r="U496" s="570"/>
      <c r="V496" s="571"/>
      <c r="W496" s="583"/>
      <c r="X496" s="569">
        <f>State!X496</f>
        <v>1.2</v>
      </c>
      <c r="Y496" s="570"/>
      <c r="Z496" s="571"/>
      <c r="AA496" s="583">
        <f t="shared" si="346"/>
        <v>0</v>
      </c>
      <c r="AB496" s="523">
        <f t="shared" si="358"/>
        <v>0</v>
      </c>
      <c r="AC496" s="570"/>
      <c r="AD496" s="1" t="b">
        <f t="shared" si="354"/>
        <v>1</v>
      </c>
      <c r="AE496" s="1" t="b">
        <f t="shared" si="355"/>
        <v>1</v>
      </c>
    </row>
    <row r="497" spans="1:31" ht="28.5">
      <c r="A497" s="559" t="s">
        <v>179</v>
      </c>
      <c r="B497" s="570" t="s">
        <v>224</v>
      </c>
      <c r="C497" s="718"/>
      <c r="D497" s="719"/>
      <c r="E497" s="718"/>
      <c r="F497" s="719"/>
      <c r="G497" s="625"/>
      <c r="H497" s="625"/>
      <c r="I497" s="705">
        <f t="shared" si="352"/>
        <v>0</v>
      </c>
      <c r="J497" s="706">
        <f t="shared" si="353"/>
        <v>0</v>
      </c>
      <c r="K497" s="718"/>
      <c r="L497" s="719"/>
      <c r="M497" s="720"/>
      <c r="N497" s="720"/>
      <c r="O497" s="568">
        <f>State!O497</f>
        <v>1.8</v>
      </c>
      <c r="P497" s="570"/>
      <c r="Q497" s="571"/>
      <c r="R497" s="583">
        <f t="shared" si="357"/>
        <v>0</v>
      </c>
      <c r="S497" s="523">
        <f t="shared" si="357"/>
        <v>0</v>
      </c>
      <c r="T497" s="569"/>
      <c r="U497" s="570"/>
      <c r="V497" s="571"/>
      <c r="W497" s="583"/>
      <c r="X497" s="569">
        <f>State!X497</f>
        <v>1.8</v>
      </c>
      <c r="Y497" s="570"/>
      <c r="Z497" s="571"/>
      <c r="AA497" s="583">
        <f t="shared" si="346"/>
        <v>0</v>
      </c>
      <c r="AB497" s="523">
        <f t="shared" si="358"/>
        <v>0</v>
      </c>
      <c r="AC497" s="570"/>
      <c r="AD497" s="1" t="b">
        <f t="shared" si="354"/>
        <v>1</v>
      </c>
      <c r="AE497" s="1" t="b">
        <f t="shared" si="355"/>
        <v>1</v>
      </c>
    </row>
    <row r="498" spans="1:31" ht="15.75">
      <c r="A498" s="654">
        <f>+A491+0.01</f>
        <v>26.600000000000019</v>
      </c>
      <c r="B498" s="570" t="s">
        <v>198</v>
      </c>
      <c r="C498" s="718"/>
      <c r="D498" s="719"/>
      <c r="E498" s="718"/>
      <c r="F498" s="719"/>
      <c r="G498" s="625"/>
      <c r="H498" s="625"/>
      <c r="I498" s="705">
        <f t="shared" si="352"/>
        <v>0</v>
      </c>
      <c r="J498" s="706">
        <f t="shared" si="353"/>
        <v>0</v>
      </c>
      <c r="K498" s="718"/>
      <c r="L498" s="719"/>
      <c r="M498" s="720"/>
      <c r="N498" s="720"/>
      <c r="O498" s="568">
        <f>State!O498</f>
        <v>0.5</v>
      </c>
      <c r="P498" s="570"/>
      <c r="Q498" s="571"/>
      <c r="R498" s="583">
        <f t="shared" si="357"/>
        <v>0</v>
      </c>
      <c r="S498" s="523">
        <f t="shared" si="357"/>
        <v>0</v>
      </c>
      <c r="T498" s="569"/>
      <c r="U498" s="570"/>
      <c r="V498" s="571"/>
      <c r="W498" s="583"/>
      <c r="X498" s="569">
        <f>State!X498</f>
        <v>0.5</v>
      </c>
      <c r="Y498" s="570"/>
      <c r="Z498" s="571"/>
      <c r="AA498" s="583">
        <f t="shared" si="346"/>
        <v>0</v>
      </c>
      <c r="AB498" s="523">
        <f t="shared" si="358"/>
        <v>0</v>
      </c>
      <c r="AC498" s="570"/>
      <c r="AD498" s="1" t="b">
        <f t="shared" si="354"/>
        <v>1</v>
      </c>
      <c r="AE498" s="1" t="b">
        <f t="shared" si="355"/>
        <v>1</v>
      </c>
    </row>
    <row r="499" spans="1:31" ht="15.75">
      <c r="A499" s="654">
        <f t="shared" ref="A499:A507" si="368">+A498+0.01</f>
        <v>26.610000000000021</v>
      </c>
      <c r="B499" s="570" t="s">
        <v>199</v>
      </c>
      <c r="C499" s="718"/>
      <c r="D499" s="719"/>
      <c r="E499" s="718"/>
      <c r="F499" s="719"/>
      <c r="G499" s="625"/>
      <c r="H499" s="625"/>
      <c r="I499" s="705">
        <f t="shared" si="352"/>
        <v>0</v>
      </c>
      <c r="J499" s="706">
        <f t="shared" si="353"/>
        <v>0</v>
      </c>
      <c r="K499" s="718"/>
      <c r="L499" s="719"/>
      <c r="M499" s="720"/>
      <c r="N499" s="720"/>
      <c r="O499" s="568">
        <f>State!O499</f>
        <v>0.5</v>
      </c>
      <c r="P499" s="570"/>
      <c r="Q499" s="571"/>
      <c r="R499" s="583">
        <f t="shared" si="357"/>
        <v>0</v>
      </c>
      <c r="S499" s="523">
        <f t="shared" si="357"/>
        <v>0</v>
      </c>
      <c r="T499" s="569"/>
      <c r="U499" s="570"/>
      <c r="V499" s="571"/>
      <c r="W499" s="583"/>
      <c r="X499" s="569">
        <f>State!X499</f>
        <v>0.5</v>
      </c>
      <c r="Y499" s="570"/>
      <c r="Z499" s="571"/>
      <c r="AA499" s="583">
        <f t="shared" si="346"/>
        <v>0</v>
      </c>
      <c r="AB499" s="523">
        <f t="shared" si="358"/>
        <v>0</v>
      </c>
      <c r="AC499" s="570"/>
      <c r="AD499" s="1" t="b">
        <f t="shared" si="354"/>
        <v>1</v>
      </c>
      <c r="AE499" s="1" t="b">
        <f t="shared" si="355"/>
        <v>1</v>
      </c>
    </row>
    <row r="500" spans="1:31" ht="28.5">
      <c r="A500" s="654">
        <f t="shared" si="368"/>
        <v>26.620000000000022</v>
      </c>
      <c r="B500" s="570" t="s">
        <v>200</v>
      </c>
      <c r="C500" s="718"/>
      <c r="D500" s="719"/>
      <c r="E500" s="718"/>
      <c r="F500" s="719"/>
      <c r="G500" s="625"/>
      <c r="H500" s="625"/>
      <c r="I500" s="705">
        <f t="shared" si="352"/>
        <v>0</v>
      </c>
      <c r="J500" s="706">
        <f t="shared" si="353"/>
        <v>0</v>
      </c>
      <c r="K500" s="718"/>
      <c r="L500" s="719"/>
      <c r="M500" s="720"/>
      <c r="N500" s="720"/>
      <c r="O500" s="568">
        <f>State!O500</f>
        <v>0.625</v>
      </c>
      <c r="P500" s="570"/>
      <c r="Q500" s="571"/>
      <c r="R500" s="583">
        <f t="shared" si="357"/>
        <v>0</v>
      </c>
      <c r="S500" s="523">
        <f t="shared" si="357"/>
        <v>0</v>
      </c>
      <c r="T500" s="569"/>
      <c r="U500" s="570"/>
      <c r="V500" s="571"/>
      <c r="W500" s="583"/>
      <c r="X500" s="569">
        <f>State!X500</f>
        <v>0.625</v>
      </c>
      <c r="Y500" s="570"/>
      <c r="Z500" s="571"/>
      <c r="AA500" s="583">
        <f t="shared" si="346"/>
        <v>0</v>
      </c>
      <c r="AB500" s="523">
        <f t="shared" si="358"/>
        <v>0</v>
      </c>
      <c r="AC500" s="570"/>
      <c r="AD500" s="1" t="b">
        <f t="shared" si="354"/>
        <v>1</v>
      </c>
      <c r="AE500" s="1" t="b">
        <f t="shared" si="355"/>
        <v>1</v>
      </c>
    </row>
    <row r="501" spans="1:31" ht="15.75">
      <c r="A501" s="654">
        <f t="shared" si="368"/>
        <v>26.630000000000024</v>
      </c>
      <c r="B501" s="570" t="s">
        <v>201</v>
      </c>
      <c r="C501" s="718"/>
      <c r="D501" s="719"/>
      <c r="E501" s="718"/>
      <c r="F501" s="719"/>
      <c r="G501" s="625"/>
      <c r="H501" s="625"/>
      <c r="I501" s="705">
        <f t="shared" si="352"/>
        <v>0</v>
      </c>
      <c r="J501" s="706">
        <f t="shared" si="353"/>
        <v>0</v>
      </c>
      <c r="K501" s="718"/>
      <c r="L501" s="719"/>
      <c r="M501" s="720"/>
      <c r="N501" s="720"/>
      <c r="O501" s="568">
        <f>State!O501</f>
        <v>0.375</v>
      </c>
      <c r="P501" s="570"/>
      <c r="Q501" s="571"/>
      <c r="R501" s="583">
        <f t="shared" si="357"/>
        <v>0</v>
      </c>
      <c r="S501" s="523">
        <f t="shared" si="357"/>
        <v>0</v>
      </c>
      <c r="T501" s="569"/>
      <c r="U501" s="570"/>
      <c r="V501" s="571"/>
      <c r="W501" s="583"/>
      <c r="X501" s="569">
        <f>State!X501</f>
        <v>0.375</v>
      </c>
      <c r="Y501" s="570"/>
      <c r="Z501" s="571"/>
      <c r="AA501" s="583">
        <f t="shared" si="346"/>
        <v>0</v>
      </c>
      <c r="AB501" s="523">
        <f t="shared" si="358"/>
        <v>0</v>
      </c>
      <c r="AC501" s="570"/>
      <c r="AD501" s="1" t="b">
        <f t="shared" si="354"/>
        <v>1</v>
      </c>
      <c r="AE501" s="1" t="b">
        <f t="shared" si="355"/>
        <v>1</v>
      </c>
    </row>
    <row r="502" spans="1:31" ht="15.75">
      <c r="A502" s="654">
        <f t="shared" si="368"/>
        <v>26.640000000000025</v>
      </c>
      <c r="B502" s="570" t="s">
        <v>202</v>
      </c>
      <c r="C502" s="718"/>
      <c r="D502" s="719"/>
      <c r="E502" s="718"/>
      <c r="F502" s="719"/>
      <c r="G502" s="625"/>
      <c r="H502" s="625"/>
      <c r="I502" s="705">
        <f t="shared" si="352"/>
        <v>0</v>
      </c>
      <c r="J502" s="706">
        <f t="shared" si="353"/>
        <v>0</v>
      </c>
      <c r="K502" s="718"/>
      <c r="L502" s="719"/>
      <c r="M502" s="720"/>
      <c r="N502" s="720"/>
      <c r="O502" s="568">
        <f>State!O502</f>
        <v>0.375</v>
      </c>
      <c r="P502" s="570"/>
      <c r="Q502" s="571"/>
      <c r="R502" s="583">
        <f t="shared" si="357"/>
        <v>0</v>
      </c>
      <c r="S502" s="523">
        <f t="shared" si="357"/>
        <v>0</v>
      </c>
      <c r="T502" s="569"/>
      <c r="U502" s="570"/>
      <c r="V502" s="571"/>
      <c r="W502" s="583"/>
      <c r="X502" s="569">
        <f>State!X502</f>
        <v>0.375</v>
      </c>
      <c r="Y502" s="570"/>
      <c r="Z502" s="571"/>
      <c r="AA502" s="583">
        <f t="shared" si="346"/>
        <v>0</v>
      </c>
      <c r="AB502" s="523">
        <f t="shared" si="358"/>
        <v>0</v>
      </c>
      <c r="AC502" s="570"/>
      <c r="AD502" s="1" t="b">
        <f t="shared" si="354"/>
        <v>1</v>
      </c>
      <c r="AE502" s="1" t="b">
        <f t="shared" si="355"/>
        <v>1</v>
      </c>
    </row>
    <row r="503" spans="1:31" ht="15.75">
      <c r="A503" s="654">
        <f t="shared" si="368"/>
        <v>26.650000000000027</v>
      </c>
      <c r="B503" s="570" t="s">
        <v>203</v>
      </c>
      <c r="C503" s="718"/>
      <c r="D503" s="719"/>
      <c r="E503" s="718"/>
      <c r="F503" s="719"/>
      <c r="G503" s="625"/>
      <c r="H503" s="625"/>
      <c r="I503" s="705">
        <f t="shared" si="352"/>
        <v>0</v>
      </c>
      <c r="J503" s="706">
        <f t="shared" si="353"/>
        <v>0</v>
      </c>
      <c r="K503" s="718"/>
      <c r="L503" s="719"/>
      <c r="M503" s="720"/>
      <c r="N503" s="720"/>
      <c r="O503" s="568">
        <f>State!O503</f>
        <v>0.15</v>
      </c>
      <c r="P503" s="570"/>
      <c r="Q503" s="571"/>
      <c r="R503" s="583">
        <f t="shared" si="357"/>
        <v>0</v>
      </c>
      <c r="S503" s="523">
        <f t="shared" si="357"/>
        <v>0</v>
      </c>
      <c r="T503" s="569"/>
      <c r="U503" s="570"/>
      <c r="V503" s="571"/>
      <c r="W503" s="583"/>
      <c r="X503" s="569">
        <f>State!X503</f>
        <v>0.15</v>
      </c>
      <c r="Y503" s="570"/>
      <c r="Z503" s="571"/>
      <c r="AA503" s="583">
        <f t="shared" ref="AA503:AA507" si="369">Y503+T503</f>
        <v>0</v>
      </c>
      <c r="AB503" s="523">
        <f t="shared" si="358"/>
        <v>0</v>
      </c>
      <c r="AC503" s="570"/>
      <c r="AD503" s="1" t="b">
        <f t="shared" si="354"/>
        <v>1</v>
      </c>
      <c r="AE503" s="1" t="b">
        <f t="shared" si="355"/>
        <v>1</v>
      </c>
    </row>
    <row r="504" spans="1:31" ht="15.75">
      <c r="A504" s="654">
        <f t="shared" si="368"/>
        <v>26.660000000000029</v>
      </c>
      <c r="B504" s="570" t="s">
        <v>204</v>
      </c>
      <c r="C504" s="718"/>
      <c r="D504" s="719"/>
      <c r="E504" s="718"/>
      <c r="F504" s="719"/>
      <c r="G504" s="625"/>
      <c r="H504" s="625"/>
      <c r="I504" s="705">
        <f t="shared" si="352"/>
        <v>0</v>
      </c>
      <c r="J504" s="706">
        <f t="shared" si="353"/>
        <v>0</v>
      </c>
      <c r="K504" s="718"/>
      <c r="L504" s="719"/>
      <c r="M504" s="720"/>
      <c r="N504" s="720"/>
      <c r="O504" s="568">
        <f>State!O504</f>
        <v>0.15</v>
      </c>
      <c r="P504" s="570"/>
      <c r="Q504" s="571"/>
      <c r="R504" s="583">
        <f t="shared" si="357"/>
        <v>0</v>
      </c>
      <c r="S504" s="523">
        <f t="shared" si="357"/>
        <v>0</v>
      </c>
      <c r="T504" s="569"/>
      <c r="U504" s="570"/>
      <c r="V504" s="571"/>
      <c r="W504" s="583"/>
      <c r="X504" s="569">
        <f>State!X504</f>
        <v>0.15</v>
      </c>
      <c r="Y504" s="570"/>
      <c r="Z504" s="571"/>
      <c r="AA504" s="583">
        <f t="shared" si="369"/>
        <v>0</v>
      </c>
      <c r="AB504" s="523">
        <f t="shared" si="358"/>
        <v>0</v>
      </c>
      <c r="AC504" s="570"/>
      <c r="AD504" s="1" t="b">
        <f t="shared" si="354"/>
        <v>1</v>
      </c>
      <c r="AE504" s="1" t="b">
        <f t="shared" si="355"/>
        <v>1</v>
      </c>
    </row>
    <row r="505" spans="1:31" ht="15.75">
      <c r="A505" s="654">
        <f t="shared" si="368"/>
        <v>26.67000000000003</v>
      </c>
      <c r="B505" s="570" t="s">
        <v>205</v>
      </c>
      <c r="C505" s="718"/>
      <c r="D505" s="719"/>
      <c r="E505" s="718"/>
      <c r="F505" s="719"/>
      <c r="G505" s="625"/>
      <c r="H505" s="625"/>
      <c r="I505" s="705">
        <f t="shared" si="352"/>
        <v>0</v>
      </c>
      <c r="J505" s="706">
        <f t="shared" si="353"/>
        <v>0</v>
      </c>
      <c r="K505" s="718"/>
      <c r="L505" s="719"/>
      <c r="M505" s="720"/>
      <c r="N505" s="720"/>
      <c r="O505" s="568">
        <f>State!O505</f>
        <v>0</v>
      </c>
      <c r="P505" s="570"/>
      <c r="Q505" s="571"/>
      <c r="R505" s="583">
        <f t="shared" si="357"/>
        <v>0</v>
      </c>
      <c r="S505" s="523">
        <f t="shared" si="357"/>
        <v>0</v>
      </c>
      <c r="T505" s="569"/>
      <c r="U505" s="570"/>
      <c r="V505" s="571"/>
      <c r="W505" s="583"/>
      <c r="X505" s="569">
        <f>State!X505</f>
        <v>0</v>
      </c>
      <c r="Y505" s="570"/>
      <c r="Z505" s="571"/>
      <c r="AA505" s="583">
        <f t="shared" si="369"/>
        <v>0</v>
      </c>
      <c r="AB505" s="523">
        <f t="shared" si="358"/>
        <v>0</v>
      </c>
      <c r="AC505" s="570"/>
      <c r="AD505" s="1" t="b">
        <f t="shared" si="354"/>
        <v>1</v>
      </c>
      <c r="AE505" s="1" t="b">
        <f t="shared" si="355"/>
        <v>1</v>
      </c>
    </row>
    <row r="506" spans="1:31" ht="15.75">
      <c r="A506" s="654">
        <f t="shared" si="368"/>
        <v>26.680000000000032</v>
      </c>
      <c r="B506" s="570" t="s">
        <v>206</v>
      </c>
      <c r="C506" s="718"/>
      <c r="D506" s="719"/>
      <c r="E506" s="718"/>
      <c r="F506" s="719"/>
      <c r="G506" s="625"/>
      <c r="H506" s="625"/>
      <c r="I506" s="705">
        <f t="shared" si="352"/>
        <v>0</v>
      </c>
      <c r="J506" s="706">
        <f t="shared" si="353"/>
        <v>0</v>
      </c>
      <c r="K506" s="718"/>
      <c r="L506" s="719"/>
      <c r="M506" s="720"/>
      <c r="N506" s="720"/>
      <c r="O506" s="568">
        <f>State!O506</f>
        <v>0.25</v>
      </c>
      <c r="P506" s="570"/>
      <c r="Q506" s="571"/>
      <c r="R506" s="583">
        <f t="shared" si="357"/>
        <v>0</v>
      </c>
      <c r="S506" s="523">
        <f t="shared" si="357"/>
        <v>0</v>
      </c>
      <c r="T506" s="569"/>
      <c r="U506" s="570"/>
      <c r="V506" s="571"/>
      <c r="W506" s="583"/>
      <c r="X506" s="569">
        <f>State!X506</f>
        <v>0.25</v>
      </c>
      <c r="Y506" s="570"/>
      <c r="Z506" s="571"/>
      <c r="AA506" s="583">
        <f t="shared" si="369"/>
        <v>0</v>
      </c>
      <c r="AB506" s="523">
        <f t="shared" si="358"/>
        <v>0</v>
      </c>
      <c r="AC506" s="570"/>
      <c r="AD506" s="1" t="b">
        <f t="shared" si="354"/>
        <v>1</v>
      </c>
      <c r="AE506" s="1" t="b">
        <f t="shared" si="355"/>
        <v>1</v>
      </c>
    </row>
    <row r="507" spans="1:31" ht="28.5">
      <c r="A507" s="654">
        <f t="shared" si="368"/>
        <v>26.690000000000033</v>
      </c>
      <c r="B507" s="570" t="s">
        <v>207</v>
      </c>
      <c r="C507" s="718"/>
      <c r="D507" s="719"/>
      <c r="E507" s="718"/>
      <c r="F507" s="719"/>
      <c r="G507" s="625"/>
      <c r="H507" s="625"/>
      <c r="I507" s="705">
        <f t="shared" si="352"/>
        <v>0</v>
      </c>
      <c r="J507" s="706">
        <f t="shared" si="353"/>
        <v>0</v>
      </c>
      <c r="K507" s="718"/>
      <c r="L507" s="719"/>
      <c r="M507" s="720"/>
      <c r="N507" s="720"/>
      <c r="O507" s="568">
        <f>State!O507</f>
        <v>0.1</v>
      </c>
      <c r="P507" s="570"/>
      <c r="Q507" s="571"/>
      <c r="R507" s="583">
        <f t="shared" si="357"/>
        <v>0</v>
      </c>
      <c r="S507" s="523">
        <f t="shared" si="357"/>
        <v>0</v>
      </c>
      <c r="T507" s="569"/>
      <c r="U507" s="570"/>
      <c r="V507" s="571"/>
      <c r="W507" s="583"/>
      <c r="X507" s="569">
        <f>State!X507</f>
        <v>0.1</v>
      </c>
      <c r="Y507" s="570"/>
      <c r="Z507" s="571"/>
      <c r="AA507" s="583">
        <f t="shared" si="369"/>
        <v>0</v>
      </c>
      <c r="AB507" s="523">
        <f t="shared" si="358"/>
        <v>0</v>
      </c>
      <c r="AC507" s="570"/>
      <c r="AD507" s="1" t="b">
        <f t="shared" si="354"/>
        <v>1</v>
      </c>
      <c r="AE507" s="1" t="b">
        <f t="shared" si="355"/>
        <v>1</v>
      </c>
    </row>
    <row r="508" spans="1:31" ht="15.75">
      <c r="A508" s="928"/>
      <c r="B508" s="1168" t="s">
        <v>208</v>
      </c>
      <c r="C508" s="1059">
        <f>SUM(C488:C507)</f>
        <v>0</v>
      </c>
      <c r="D508" s="1059">
        <f>SUM(D488:D507)</f>
        <v>0</v>
      </c>
      <c r="E508" s="1059">
        <f>SUM(E488:E507)</f>
        <v>0</v>
      </c>
      <c r="F508" s="1059">
        <f>SUM(F488:F507)</f>
        <v>0</v>
      </c>
      <c r="G508" s="1067"/>
      <c r="H508" s="1067"/>
      <c r="I508" s="1168"/>
      <c r="J508" s="1060"/>
      <c r="K508" s="1059">
        <f>SUM(K488:K507)</f>
        <v>0</v>
      </c>
      <c r="L508" s="1059">
        <f>SUM(L488:L507)</f>
        <v>0</v>
      </c>
      <c r="M508" s="1061"/>
      <c r="N508" s="1061"/>
      <c r="O508" s="934">
        <f>State!O508</f>
        <v>0</v>
      </c>
      <c r="P508" s="1059">
        <f t="shared" ref="P508:U508" si="370">SUM(P488:P507)</f>
        <v>0</v>
      </c>
      <c r="Q508" s="1059">
        <f t="shared" si="370"/>
        <v>0</v>
      </c>
      <c r="R508" s="1059">
        <f t="shared" si="370"/>
        <v>0</v>
      </c>
      <c r="S508" s="1059">
        <f t="shared" si="370"/>
        <v>0</v>
      </c>
      <c r="T508" s="1059">
        <f t="shared" si="370"/>
        <v>0</v>
      </c>
      <c r="U508" s="1059">
        <f t="shared" si="370"/>
        <v>0</v>
      </c>
      <c r="V508" s="1169"/>
      <c r="W508" s="935"/>
      <c r="X508" s="937">
        <f>State!X508</f>
        <v>0</v>
      </c>
      <c r="Y508" s="1059">
        <f t="shared" ref="Y508:AB508" si="371">SUM(Y488:Y507)</f>
        <v>0</v>
      </c>
      <c r="Z508" s="1059">
        <f t="shared" si="371"/>
        <v>0</v>
      </c>
      <c r="AA508" s="1059">
        <f t="shared" si="371"/>
        <v>0</v>
      </c>
      <c r="AB508" s="1059">
        <f t="shared" si="371"/>
        <v>0</v>
      </c>
      <c r="AC508" s="1168"/>
      <c r="AD508" s="1" t="b">
        <f t="shared" si="354"/>
        <v>1</v>
      </c>
      <c r="AE508" s="1" t="b">
        <f t="shared" si="355"/>
        <v>1</v>
      </c>
    </row>
    <row r="509" spans="1:31" ht="15.75">
      <c r="A509" s="559"/>
      <c r="B509" s="560" t="s">
        <v>309</v>
      </c>
      <c r="C509" s="701">
        <f>C486+C508</f>
        <v>0</v>
      </c>
      <c r="D509" s="701">
        <f>D486+D508</f>
        <v>0</v>
      </c>
      <c r="E509" s="701">
        <f>E486+E508</f>
        <v>0</v>
      </c>
      <c r="F509" s="701">
        <f>F486+F508</f>
        <v>0</v>
      </c>
      <c r="G509" s="625"/>
      <c r="H509" s="625"/>
      <c r="I509" s="560"/>
      <c r="J509" s="702"/>
      <c r="K509" s="701">
        <f>K486+K508</f>
        <v>0</v>
      </c>
      <c r="L509" s="701">
        <f>L486+L508</f>
        <v>0</v>
      </c>
      <c r="M509" s="704"/>
      <c r="N509" s="704"/>
      <c r="O509" s="568">
        <f>State!O509</f>
        <v>0</v>
      </c>
      <c r="P509" s="701">
        <f t="shared" ref="P509:U509" si="372">P486+P508</f>
        <v>0</v>
      </c>
      <c r="Q509" s="701">
        <f t="shared" si="372"/>
        <v>0</v>
      </c>
      <c r="R509" s="701">
        <f t="shared" si="372"/>
        <v>0</v>
      </c>
      <c r="S509" s="701">
        <f t="shared" si="372"/>
        <v>0</v>
      </c>
      <c r="T509" s="701">
        <f t="shared" si="372"/>
        <v>0</v>
      </c>
      <c r="U509" s="701">
        <f t="shared" si="372"/>
        <v>0</v>
      </c>
      <c r="V509" s="561"/>
      <c r="W509" s="583"/>
      <c r="X509" s="569">
        <f>State!X509</f>
        <v>0</v>
      </c>
      <c r="Y509" s="701">
        <f t="shared" ref="Y509:AB509" si="373">Y486+Y508</f>
        <v>0</v>
      </c>
      <c r="Z509" s="701">
        <f t="shared" si="373"/>
        <v>0</v>
      </c>
      <c r="AA509" s="701">
        <f t="shared" si="373"/>
        <v>0</v>
      </c>
      <c r="AB509" s="701">
        <f t="shared" si="373"/>
        <v>0</v>
      </c>
      <c r="AC509" s="560"/>
      <c r="AD509" s="1" t="b">
        <f t="shared" si="354"/>
        <v>1</v>
      </c>
      <c r="AE509" s="1" t="b">
        <f t="shared" si="355"/>
        <v>1</v>
      </c>
    </row>
    <row r="510" spans="1:31" ht="15.75">
      <c r="A510" s="559"/>
      <c r="B510" s="596" t="s">
        <v>304</v>
      </c>
      <c r="C510" s="709">
        <f>C413+C450+C486</f>
        <v>0</v>
      </c>
      <c r="D510" s="709">
        <f>D413+D450+D486</f>
        <v>0</v>
      </c>
      <c r="E510" s="709">
        <f>E413+E450+E486</f>
        <v>0</v>
      </c>
      <c r="F510" s="709">
        <f>F413+F450+F486</f>
        <v>0</v>
      </c>
      <c r="G510" s="625"/>
      <c r="H510" s="625"/>
      <c r="I510" s="596"/>
      <c r="J510" s="710"/>
      <c r="K510" s="709">
        <f>K413+K450+K486</f>
        <v>0</v>
      </c>
      <c r="L510" s="709">
        <f>L413+L450+L486</f>
        <v>0</v>
      </c>
      <c r="M510" s="712"/>
      <c r="N510" s="712"/>
      <c r="O510" s="568">
        <f>State!O510</f>
        <v>0</v>
      </c>
      <c r="P510" s="709">
        <f t="shared" ref="P510:U510" si="374">P413+P450+P486</f>
        <v>0</v>
      </c>
      <c r="Q510" s="709">
        <f t="shared" si="374"/>
        <v>0</v>
      </c>
      <c r="R510" s="709">
        <f t="shared" si="374"/>
        <v>0</v>
      </c>
      <c r="S510" s="709">
        <f t="shared" si="374"/>
        <v>0</v>
      </c>
      <c r="T510" s="709">
        <f t="shared" si="374"/>
        <v>0</v>
      </c>
      <c r="U510" s="709">
        <f t="shared" si="374"/>
        <v>0</v>
      </c>
      <c r="V510" s="597"/>
      <c r="W510" s="583"/>
      <c r="X510" s="569">
        <f>State!X510</f>
        <v>0</v>
      </c>
      <c r="Y510" s="709">
        <f>Y413+Y450+Y486</f>
        <v>0</v>
      </c>
      <c r="Z510" s="709">
        <f>Z413+Z450+Z486</f>
        <v>0</v>
      </c>
      <c r="AA510" s="709">
        <f>AA413+AA450+AA486</f>
        <v>0</v>
      </c>
      <c r="AB510" s="709">
        <f>AB413+AB450+AB486</f>
        <v>0</v>
      </c>
      <c r="AC510" s="596"/>
      <c r="AD510" s="1" t="b">
        <f t="shared" si="354"/>
        <v>1</v>
      </c>
      <c r="AE510" s="1" t="b">
        <f t="shared" si="355"/>
        <v>1</v>
      </c>
    </row>
    <row r="511" spans="1:31" ht="15.75">
      <c r="A511" s="559"/>
      <c r="B511" s="596" t="s">
        <v>302</v>
      </c>
      <c r="C511" s="709">
        <f>C437+C473+C508</f>
        <v>0</v>
      </c>
      <c r="D511" s="709">
        <f>D437+D473+D508</f>
        <v>0</v>
      </c>
      <c r="E511" s="709">
        <f>E437+E473+E508</f>
        <v>0</v>
      </c>
      <c r="F511" s="709">
        <f>F437+F473+F508</f>
        <v>0</v>
      </c>
      <c r="G511" s="625"/>
      <c r="H511" s="625"/>
      <c r="I511" s="596"/>
      <c r="J511" s="710"/>
      <c r="K511" s="709">
        <f>K437+K473+K508</f>
        <v>0</v>
      </c>
      <c r="L511" s="709">
        <f>L437+L473+L508</f>
        <v>0</v>
      </c>
      <c r="M511" s="712"/>
      <c r="N511" s="712"/>
      <c r="O511" s="568">
        <f>State!O511</f>
        <v>0</v>
      </c>
      <c r="P511" s="709">
        <f t="shared" ref="P511:U511" si="375">P437+P473+P508</f>
        <v>0</v>
      </c>
      <c r="Q511" s="709">
        <f t="shared" si="375"/>
        <v>0</v>
      </c>
      <c r="R511" s="709">
        <f t="shared" si="375"/>
        <v>0</v>
      </c>
      <c r="S511" s="709">
        <f t="shared" si="375"/>
        <v>0</v>
      </c>
      <c r="T511" s="709">
        <f t="shared" si="375"/>
        <v>0</v>
      </c>
      <c r="U511" s="709">
        <f t="shared" si="375"/>
        <v>0</v>
      </c>
      <c r="V511" s="597"/>
      <c r="W511" s="583"/>
      <c r="X511" s="569">
        <f>State!X511</f>
        <v>0</v>
      </c>
      <c r="Y511" s="709">
        <f>Y437+Y473+Y508</f>
        <v>0</v>
      </c>
      <c r="Z511" s="709">
        <f>Z437+Z473+Z508</f>
        <v>0</v>
      </c>
      <c r="AA511" s="709">
        <f>AA437+AA473+AA508</f>
        <v>0</v>
      </c>
      <c r="AB511" s="709">
        <f>AB437+AB473+AB508</f>
        <v>0</v>
      </c>
      <c r="AC511" s="596"/>
      <c r="AE511" s="1" t="b">
        <f t="shared" si="355"/>
        <v>1</v>
      </c>
    </row>
    <row r="512" spans="1:31" ht="28.5">
      <c r="A512" s="968"/>
      <c r="B512" s="969" t="s">
        <v>303</v>
      </c>
      <c r="C512" s="974">
        <f>C510+C511</f>
        <v>0</v>
      </c>
      <c r="D512" s="974">
        <f t="shared" ref="D512:F512" si="376">D510+D511</f>
        <v>0</v>
      </c>
      <c r="E512" s="974">
        <f t="shared" si="376"/>
        <v>0</v>
      </c>
      <c r="F512" s="974">
        <f t="shared" si="376"/>
        <v>0</v>
      </c>
      <c r="G512" s="1162"/>
      <c r="H512" s="1162"/>
      <c r="I512" s="969"/>
      <c r="J512" s="975"/>
      <c r="K512" s="974">
        <f t="shared" ref="K512:L512" si="377">K510+K511</f>
        <v>0</v>
      </c>
      <c r="L512" s="974">
        <f t="shared" si="377"/>
        <v>0</v>
      </c>
      <c r="M512" s="976"/>
      <c r="N512" s="976"/>
      <c r="O512" s="971">
        <f>State!O512</f>
        <v>0</v>
      </c>
      <c r="P512" s="974">
        <f t="shared" ref="P512:U512" si="378">P510+P511</f>
        <v>0</v>
      </c>
      <c r="Q512" s="974">
        <f t="shared" si="378"/>
        <v>0</v>
      </c>
      <c r="R512" s="974">
        <f t="shared" si="378"/>
        <v>0</v>
      </c>
      <c r="S512" s="974">
        <f t="shared" si="378"/>
        <v>0</v>
      </c>
      <c r="T512" s="974">
        <f t="shared" si="378"/>
        <v>0</v>
      </c>
      <c r="U512" s="974">
        <f t="shared" si="378"/>
        <v>0</v>
      </c>
      <c r="V512" s="970"/>
      <c r="W512" s="972"/>
      <c r="X512" s="973">
        <f>State!X512</f>
        <v>0</v>
      </c>
      <c r="Y512" s="974">
        <f t="shared" ref="Y512:AB512" si="379">Y510+Y511</f>
        <v>0</v>
      </c>
      <c r="Z512" s="974">
        <f t="shared" si="379"/>
        <v>0</v>
      </c>
      <c r="AA512" s="974">
        <f t="shared" si="379"/>
        <v>0</v>
      </c>
      <c r="AB512" s="974">
        <f t="shared" si="379"/>
        <v>0</v>
      </c>
      <c r="AC512" s="969"/>
      <c r="AE512" s="1" t="b">
        <f t="shared" si="355"/>
        <v>1</v>
      </c>
    </row>
    <row r="513" spans="1:31" s="695" customFormat="1" ht="30" customHeight="1">
      <c r="A513" s="1174"/>
      <c r="B513" s="1175" t="s">
        <v>209</v>
      </c>
      <c r="C513" s="1146">
        <f>C512+C400</f>
        <v>11840</v>
      </c>
      <c r="D513" s="1147">
        <f>D512+D400</f>
        <v>1185.1805000000002</v>
      </c>
      <c r="E513" s="1146">
        <f>E512+E400</f>
        <v>11840</v>
      </c>
      <c r="F513" s="1147">
        <f>F512+F400</f>
        <v>1068.8455000000001</v>
      </c>
      <c r="G513" s="1144">
        <f t="shared" ref="G513" si="380">C513/E513</f>
        <v>1</v>
      </c>
      <c r="H513" s="1145">
        <f>F513/D513</f>
        <v>0.90184195571898118</v>
      </c>
      <c r="I513" s="1146">
        <f>I400</f>
        <v>0</v>
      </c>
      <c r="J513" s="1147">
        <f t="shared" ref="J513" si="381">J512+J395</f>
        <v>116.33500000000001</v>
      </c>
      <c r="K513" s="1146">
        <f>K512+K400</f>
        <v>0</v>
      </c>
      <c r="L513" s="1147">
        <f>L512+L400</f>
        <v>116.33500000000001</v>
      </c>
      <c r="M513" s="1146">
        <f t="shared" ref="M513:O513" si="382">M512+M395</f>
        <v>0</v>
      </c>
      <c r="N513" s="1146">
        <f t="shared" si="382"/>
        <v>0</v>
      </c>
      <c r="O513" s="1148">
        <f t="shared" si="382"/>
        <v>0</v>
      </c>
      <c r="P513" s="1146">
        <f t="shared" ref="P513:U513" si="383">P512+P400</f>
        <v>17660</v>
      </c>
      <c r="Q513" s="1147">
        <f t="shared" si="383"/>
        <v>1210.9895399999998</v>
      </c>
      <c r="R513" s="1146">
        <f t="shared" si="383"/>
        <v>17660</v>
      </c>
      <c r="S513" s="1147">
        <f t="shared" si="383"/>
        <v>1327.3245399999998</v>
      </c>
      <c r="T513" s="1146">
        <f t="shared" si="383"/>
        <v>0</v>
      </c>
      <c r="U513" s="1147">
        <f t="shared" si="383"/>
        <v>0</v>
      </c>
      <c r="V513" s="1147"/>
      <c r="W513" s="1146"/>
      <c r="X513" s="1146">
        <f t="shared" ref="X513" si="384">X512+X395</f>
        <v>0</v>
      </c>
      <c r="Y513" s="1146">
        <f t="shared" ref="Y513:AB513" si="385">Y512+Y400</f>
        <v>11546</v>
      </c>
      <c r="Z513" s="1147">
        <f t="shared" si="385"/>
        <v>1062.8703</v>
      </c>
      <c r="AA513" s="1146">
        <f t="shared" si="385"/>
        <v>11546</v>
      </c>
      <c r="AB513" s="1147">
        <f t="shared" si="385"/>
        <v>1179.2052999999999</v>
      </c>
      <c r="AC513" s="1149"/>
      <c r="AD513" s="1"/>
      <c r="AE513" s="1" t="b">
        <f t="shared" si="355"/>
        <v>0</v>
      </c>
    </row>
    <row r="515" spans="1:31" ht="15.75">
      <c r="B515" s="534" t="s">
        <v>756</v>
      </c>
      <c r="C515" s="535"/>
      <c r="D515" s="225">
        <f>(AB388+AB397)/AB513*100</f>
        <v>1.6960575058473704</v>
      </c>
      <c r="E515" s="228"/>
      <c r="I515" s="228"/>
    </row>
    <row r="516" spans="1:31" ht="15.75">
      <c r="B516" s="534" t="s">
        <v>757</v>
      </c>
      <c r="C516" s="696"/>
      <c r="D516" s="225">
        <f>(AB390+AB391+AB392)/AB513*100</f>
        <v>0.56139503443547967</v>
      </c>
    </row>
    <row r="517" spans="1:31" ht="15.75">
      <c r="B517" s="534" t="s">
        <v>758</v>
      </c>
      <c r="C517" s="696"/>
      <c r="D517" s="225">
        <f>AB393/AB513*100</f>
        <v>0.48761653293111901</v>
      </c>
      <c r="E517" s="228">
        <f>E515+I515</f>
        <v>0</v>
      </c>
    </row>
    <row r="518" spans="1:31" ht="15.75">
      <c r="B518" s="534" t="s">
        <v>759</v>
      </c>
      <c r="C518" s="696"/>
      <c r="D518" s="225">
        <f>SUM(D515:D517)</f>
        <v>2.7450690732139691</v>
      </c>
    </row>
    <row r="519" spans="1:31" ht="15.75">
      <c r="B519" s="534" t="s">
        <v>760</v>
      </c>
      <c r="C519" s="696"/>
      <c r="D519" s="225">
        <f>AB381/AB513*100</f>
        <v>10.62876837476901</v>
      </c>
      <c r="E519" s="1">
        <f>8.25-5.75</f>
        <v>2.5</v>
      </c>
    </row>
    <row r="520" spans="1:31" ht="15.75">
      <c r="B520" s="536" t="s">
        <v>761</v>
      </c>
      <c r="C520" s="696"/>
      <c r="D520" s="225">
        <f>AC149/AB513*100</f>
        <v>0</v>
      </c>
    </row>
  </sheetData>
  <mergeCells count="17">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I2:J2"/>
    <mergeCell ref="K2:L2"/>
  </mergeCells>
  <printOptions horizontalCentered="1"/>
  <pageMargins left="0.19685039370078741" right="0.19685039370078741" top="0.47244094488188981" bottom="0.19685039370078741" header="0.27559055118110237" footer="0.15748031496062992"/>
  <pageSetup paperSize="9" scale="40" orientation="landscape" r:id="rId1"/>
  <headerFooter alignWithMargins="0">
    <oddHeader>&amp;L&amp;"-,Bold"&amp;16Name of District: North Sikkim&amp;C&amp;"-,Bold"&amp;16Costing Sheets for AWP&amp;&amp;B 2017-18
SSA-RTE&amp;R&amp;"-,Bold"&amp;16(Rs. in lakh)</oddHeader>
  </headerFooter>
</worksheet>
</file>

<file path=xl/worksheets/sheet22.xml><?xml version="1.0" encoding="utf-8"?>
<worksheet xmlns="http://schemas.openxmlformats.org/spreadsheetml/2006/main" xmlns:r="http://schemas.openxmlformats.org/officeDocument/2006/relationships">
  <sheetPr>
    <tabColor rgb="FF00B050"/>
  </sheetPr>
  <dimension ref="A1:AE520"/>
  <sheetViews>
    <sheetView showZeros="0" zoomScale="85" zoomScaleNormal="85" workbookViewId="0">
      <pane xSplit="2" ySplit="3" topLeftCell="D499" activePane="bottomRight" state="frozen"/>
      <selection activeCell="AA505" sqref="AA505"/>
      <selection pane="topRight" activeCell="AA505" sqref="AA505"/>
      <selection pane="bottomLeft" activeCell="AA505" sqref="AA505"/>
      <selection pane="bottomRight" activeCell="AA505" sqref="AA505"/>
    </sheetView>
  </sheetViews>
  <sheetFormatPr defaultRowHeight="15"/>
  <cols>
    <col min="1" max="1" width="7.42578125" style="3" customWidth="1"/>
    <col min="2" max="2" width="55.140625" style="1" customWidth="1"/>
    <col min="3" max="3" width="12.28515625" style="1" customWidth="1"/>
    <col min="4" max="4" width="12.28515625" style="6" customWidth="1"/>
    <col min="5" max="5" width="12.28515625" style="1" customWidth="1"/>
    <col min="6" max="6" width="12.28515625" style="6" customWidth="1"/>
    <col min="7" max="8" width="12.28515625" style="11" customWidth="1"/>
    <col min="9" max="9" width="12.28515625" style="1" customWidth="1"/>
    <col min="10" max="10" width="12.28515625" style="6" customWidth="1"/>
    <col min="11" max="11" width="8.42578125" style="1" customWidth="1"/>
    <col min="12" max="12" width="9.140625" style="6" customWidth="1"/>
    <col min="13" max="13" width="12.28515625" style="1" hidden="1" customWidth="1"/>
    <col min="14" max="14" width="5.85546875" style="1" hidden="1" customWidth="1"/>
    <col min="15" max="15" width="12.85546875" style="359" customWidth="1"/>
    <col min="16" max="16" width="12.85546875" style="1" customWidth="1"/>
    <col min="17" max="17" width="11.42578125" style="6" customWidth="1"/>
    <col min="18" max="18" width="11.140625" style="1" customWidth="1"/>
    <col min="19" max="19" width="11.140625" style="6" customWidth="1"/>
    <col min="20" max="20" width="9" style="1" customWidth="1"/>
    <col min="21" max="21" width="9" style="6" customWidth="1"/>
    <col min="22" max="22" width="12.28515625" style="1" customWidth="1"/>
    <col min="23" max="23" width="13.7109375" style="1" customWidth="1"/>
    <col min="24" max="24" width="9.140625" style="1" customWidth="1"/>
    <col min="25" max="25" width="8.28515625" style="1" customWidth="1"/>
    <col min="26" max="26" width="10.140625" style="6" customWidth="1"/>
    <col min="27" max="27" width="8.85546875" style="1" customWidth="1"/>
    <col min="28" max="28" width="9.85546875" style="6" customWidth="1"/>
    <col min="29" max="29" width="25.140625" style="1" customWidth="1"/>
    <col min="30" max="30" width="12.140625" style="1" bestFit="1" customWidth="1"/>
    <col min="31" max="16384" width="9.140625" style="1"/>
  </cols>
  <sheetData>
    <row r="1" spans="1:31">
      <c r="A1" s="1447" t="s">
        <v>0</v>
      </c>
      <c r="B1" s="1448" t="s">
        <v>640</v>
      </c>
      <c r="C1" s="1434" t="s">
        <v>623</v>
      </c>
      <c r="D1" s="1443"/>
      <c r="E1" s="1443"/>
      <c r="F1" s="1443"/>
      <c r="G1" s="1443"/>
      <c r="H1" s="1443"/>
      <c r="I1" s="1443"/>
      <c r="J1" s="1443"/>
      <c r="K1" s="1434" t="s">
        <v>764</v>
      </c>
      <c r="L1" s="1443"/>
      <c r="M1" s="1443"/>
      <c r="N1" s="1443"/>
      <c r="O1" s="1443"/>
      <c r="P1" s="1443"/>
      <c r="Q1" s="1443"/>
      <c r="R1" s="1443"/>
      <c r="S1" s="1443"/>
      <c r="T1" s="1434" t="s">
        <v>765</v>
      </c>
      <c r="U1" s="1443"/>
      <c r="V1" s="1443"/>
      <c r="W1" s="1443"/>
      <c r="X1" s="1443"/>
      <c r="Y1" s="1443"/>
      <c r="Z1" s="1443"/>
      <c r="AA1" s="1443"/>
      <c r="AB1" s="1449"/>
      <c r="AC1" s="1443" t="s">
        <v>283</v>
      </c>
    </row>
    <row r="2" spans="1:31">
      <c r="A2" s="1447"/>
      <c r="B2" s="1448"/>
      <c r="C2" s="1443" t="s">
        <v>284</v>
      </c>
      <c r="D2" s="1443"/>
      <c r="E2" s="1443" t="s">
        <v>285</v>
      </c>
      <c r="F2" s="1443"/>
      <c r="G2" s="1443"/>
      <c r="H2" s="1443"/>
      <c r="I2" s="1444" t="s">
        <v>286</v>
      </c>
      <c r="J2" s="1444"/>
      <c r="K2" s="1445" t="s">
        <v>287</v>
      </c>
      <c r="L2" s="1446"/>
      <c r="M2" s="1449" t="s">
        <v>288</v>
      </c>
      <c r="N2" s="1451"/>
      <c r="O2" s="1443" t="s">
        <v>289</v>
      </c>
      <c r="P2" s="1443"/>
      <c r="Q2" s="1443"/>
      <c r="R2" s="1445" t="s">
        <v>38</v>
      </c>
      <c r="S2" s="1446"/>
      <c r="T2" s="1445" t="s">
        <v>287</v>
      </c>
      <c r="U2" s="1446"/>
      <c r="V2" s="1449" t="s">
        <v>288</v>
      </c>
      <c r="W2" s="1451"/>
      <c r="X2" s="1443" t="s">
        <v>289</v>
      </c>
      <c r="Y2" s="1443"/>
      <c r="Z2" s="1443"/>
      <c r="AA2" s="1445" t="s">
        <v>38</v>
      </c>
      <c r="AB2" s="1450"/>
      <c r="AC2" s="1443"/>
    </row>
    <row r="3" spans="1:31" ht="28.5">
      <c r="A3" s="1447"/>
      <c r="B3" s="1448"/>
      <c r="C3" s="553" t="s">
        <v>290</v>
      </c>
      <c r="D3" s="554" t="s">
        <v>291</v>
      </c>
      <c r="E3" s="553" t="s">
        <v>290</v>
      </c>
      <c r="F3" s="554" t="s">
        <v>292</v>
      </c>
      <c r="G3" s="555" t="s">
        <v>293</v>
      </c>
      <c r="H3" s="555" t="s">
        <v>294</v>
      </c>
      <c r="I3" s="553" t="s">
        <v>290</v>
      </c>
      <c r="J3" s="554" t="s">
        <v>292</v>
      </c>
      <c r="K3" s="553" t="s">
        <v>290</v>
      </c>
      <c r="L3" s="554" t="s">
        <v>292</v>
      </c>
      <c r="M3" s="553" t="s">
        <v>290</v>
      </c>
      <c r="N3" s="554" t="s">
        <v>292</v>
      </c>
      <c r="O3" s="556" t="s">
        <v>295</v>
      </c>
      <c r="P3" s="553" t="s">
        <v>290</v>
      </c>
      <c r="Q3" s="554" t="s">
        <v>292</v>
      </c>
      <c r="R3" s="553" t="s">
        <v>290</v>
      </c>
      <c r="S3" s="554" t="s">
        <v>292</v>
      </c>
      <c r="T3" s="553" t="s">
        <v>290</v>
      </c>
      <c r="U3" s="554" t="s">
        <v>292</v>
      </c>
      <c r="V3" s="553" t="s">
        <v>290</v>
      </c>
      <c r="W3" s="554" t="s">
        <v>292</v>
      </c>
      <c r="X3" s="557" t="s">
        <v>295</v>
      </c>
      <c r="Y3" s="553" t="s">
        <v>290</v>
      </c>
      <c r="Z3" s="554" t="s">
        <v>292</v>
      </c>
      <c r="AA3" s="553" t="s">
        <v>290</v>
      </c>
      <c r="AB3" s="558" t="s">
        <v>292</v>
      </c>
      <c r="AC3" s="1443"/>
    </row>
    <row r="4" spans="1:31">
      <c r="A4" s="559" t="s">
        <v>2</v>
      </c>
      <c r="B4" s="560" t="s">
        <v>3</v>
      </c>
      <c r="C4" s="560"/>
      <c r="D4" s="561"/>
      <c r="E4" s="560"/>
      <c r="F4" s="561"/>
      <c r="G4" s="562"/>
      <c r="H4" s="562"/>
      <c r="I4" s="560"/>
      <c r="J4" s="561"/>
      <c r="K4" s="560"/>
      <c r="L4" s="561"/>
      <c r="M4" s="560"/>
      <c r="N4" s="560"/>
      <c r="O4" s="556"/>
      <c r="P4" s="560"/>
      <c r="Q4" s="561"/>
      <c r="R4" s="560"/>
      <c r="S4" s="561"/>
      <c r="T4" s="560"/>
      <c r="U4" s="561"/>
      <c r="V4" s="560"/>
      <c r="W4" s="560"/>
      <c r="X4" s="560"/>
      <c r="Y4" s="560"/>
      <c r="Z4" s="561"/>
      <c r="AA4" s="560"/>
      <c r="AB4" s="561"/>
      <c r="AC4" s="560"/>
    </row>
    <row r="5" spans="1:31">
      <c r="A5" s="559"/>
      <c r="B5" s="560" t="s">
        <v>4</v>
      </c>
      <c r="C5" s="560"/>
      <c r="D5" s="561"/>
      <c r="E5" s="560"/>
      <c r="F5" s="561"/>
      <c r="G5" s="562"/>
      <c r="H5" s="562"/>
      <c r="I5" s="560"/>
      <c r="J5" s="561"/>
      <c r="K5" s="560"/>
      <c r="L5" s="561"/>
      <c r="M5" s="560"/>
      <c r="N5" s="560"/>
      <c r="O5" s="556"/>
      <c r="P5" s="560"/>
      <c r="Q5" s="561"/>
      <c r="R5" s="560"/>
      <c r="S5" s="561"/>
      <c r="T5" s="560"/>
      <c r="U5" s="561"/>
      <c r="V5" s="560"/>
      <c r="W5" s="560"/>
      <c r="X5" s="560"/>
      <c r="Y5" s="560"/>
      <c r="Z5" s="561"/>
      <c r="AA5" s="560"/>
      <c r="AB5" s="561"/>
      <c r="AC5" s="560"/>
    </row>
    <row r="6" spans="1:31">
      <c r="A6" s="563">
        <v>1</v>
      </c>
      <c r="B6" s="560" t="s">
        <v>5</v>
      </c>
      <c r="C6" s="560"/>
      <c r="D6" s="561"/>
      <c r="E6" s="560"/>
      <c r="F6" s="561"/>
      <c r="G6" s="562"/>
      <c r="H6" s="562"/>
      <c r="I6" s="560"/>
      <c r="J6" s="561"/>
      <c r="K6" s="560"/>
      <c r="L6" s="561"/>
      <c r="M6" s="560"/>
      <c r="N6" s="560"/>
      <c r="O6" s="556"/>
      <c r="P6" s="560"/>
      <c r="Q6" s="561"/>
      <c r="R6" s="560"/>
      <c r="S6" s="561"/>
      <c r="T6" s="560"/>
      <c r="U6" s="561"/>
      <c r="V6" s="560"/>
      <c r="W6" s="560"/>
      <c r="X6" s="560"/>
      <c r="Y6" s="560"/>
      <c r="Z6" s="561"/>
      <c r="AA6" s="560"/>
      <c r="AB6" s="561"/>
      <c r="AC6" s="560"/>
    </row>
    <row r="7" spans="1:31">
      <c r="A7" s="4">
        <v>1.01</v>
      </c>
      <c r="B7" s="564" t="s">
        <v>6</v>
      </c>
      <c r="C7" s="564"/>
      <c r="D7" s="565"/>
      <c r="E7" s="566">
        <v>1</v>
      </c>
      <c r="F7" s="565"/>
      <c r="G7" s="567"/>
      <c r="H7" s="567"/>
      <c r="I7" s="566">
        <f>C7-E7</f>
        <v>-1</v>
      </c>
      <c r="J7" s="565">
        <f>D7-F7</f>
        <v>0</v>
      </c>
      <c r="K7" s="564"/>
      <c r="L7" s="565"/>
      <c r="M7" s="564"/>
      <c r="N7" s="564"/>
      <c r="O7" s="568">
        <f>State!O7</f>
        <v>0</v>
      </c>
      <c r="P7" s="564"/>
      <c r="Q7" s="565"/>
      <c r="R7" s="564"/>
      <c r="S7" s="565"/>
      <c r="T7" s="569"/>
      <c r="U7" s="564"/>
      <c r="V7" s="565"/>
      <c r="W7" s="564"/>
      <c r="X7" s="569">
        <f>State!X7</f>
        <v>0</v>
      </c>
      <c r="Y7" s="564"/>
      <c r="Z7" s="565"/>
      <c r="AA7" s="564"/>
      <c r="AB7" s="565"/>
      <c r="AC7" s="564"/>
      <c r="AD7" s="1" t="b">
        <f>+X7*Y7=Z7</f>
        <v>1</v>
      </c>
      <c r="AE7" s="1" t="b">
        <f>+U7+Z7=AB7</f>
        <v>1</v>
      </c>
    </row>
    <row r="8" spans="1:31">
      <c r="A8" s="559">
        <v>1.02</v>
      </c>
      <c r="B8" s="564" t="s">
        <v>7</v>
      </c>
      <c r="C8" s="564"/>
      <c r="D8" s="565"/>
      <c r="E8" s="564"/>
      <c r="F8" s="565"/>
      <c r="G8" s="567"/>
      <c r="H8" s="567"/>
      <c r="I8" s="566">
        <f t="shared" ref="I8:I71" si="0">C8-E8</f>
        <v>0</v>
      </c>
      <c r="J8" s="565">
        <f t="shared" ref="J8:J71" si="1">D8-F8</f>
        <v>0</v>
      </c>
      <c r="K8" s="564"/>
      <c r="L8" s="565"/>
      <c r="M8" s="564"/>
      <c r="N8" s="564"/>
      <c r="O8" s="568">
        <f>State!O8</f>
        <v>0</v>
      </c>
      <c r="P8" s="564"/>
      <c r="Q8" s="565"/>
      <c r="R8" s="564"/>
      <c r="S8" s="565"/>
      <c r="T8" s="569"/>
      <c r="U8" s="564"/>
      <c r="V8" s="565"/>
      <c r="W8" s="564"/>
      <c r="X8" s="569">
        <f>State!X8</f>
        <v>0</v>
      </c>
      <c r="Y8" s="564"/>
      <c r="Z8" s="565"/>
      <c r="AA8" s="564"/>
      <c r="AB8" s="565"/>
      <c r="AC8" s="564"/>
      <c r="AD8" s="1" t="b">
        <f t="shared" ref="AD8:AD71" si="2">+X8*Y8=Z8</f>
        <v>1</v>
      </c>
      <c r="AE8" s="1" t="b">
        <f t="shared" ref="AE8:AE71" si="3">+U8+Z8=AB8</f>
        <v>1</v>
      </c>
    </row>
    <row r="9" spans="1:31">
      <c r="A9" s="559">
        <v>1.03</v>
      </c>
      <c r="B9" s="564" t="s">
        <v>8</v>
      </c>
      <c r="C9" s="564"/>
      <c r="D9" s="565"/>
      <c r="E9" s="564"/>
      <c r="F9" s="565"/>
      <c r="G9" s="567"/>
      <c r="H9" s="567"/>
      <c r="I9" s="566">
        <f t="shared" si="0"/>
        <v>0</v>
      </c>
      <c r="J9" s="565">
        <f t="shared" si="1"/>
        <v>0</v>
      </c>
      <c r="K9" s="564"/>
      <c r="L9" s="565"/>
      <c r="M9" s="564"/>
      <c r="N9" s="564"/>
      <c r="O9" s="568">
        <f>State!O9</f>
        <v>0</v>
      </c>
      <c r="P9" s="564"/>
      <c r="Q9" s="565"/>
      <c r="R9" s="564"/>
      <c r="S9" s="565"/>
      <c r="T9" s="569"/>
      <c r="U9" s="564"/>
      <c r="V9" s="565"/>
      <c r="W9" s="564"/>
      <c r="X9" s="569">
        <f>State!X9</f>
        <v>0</v>
      </c>
      <c r="Y9" s="564"/>
      <c r="Z9" s="565"/>
      <c r="AA9" s="564"/>
      <c r="AB9" s="565"/>
      <c r="AC9" s="564"/>
      <c r="AD9" s="1" t="b">
        <f t="shared" si="2"/>
        <v>1</v>
      </c>
      <c r="AE9" s="1" t="b">
        <f t="shared" si="3"/>
        <v>1</v>
      </c>
    </row>
    <row r="10" spans="1:31">
      <c r="A10" s="559">
        <v>1.04</v>
      </c>
      <c r="B10" s="570" t="s">
        <v>9</v>
      </c>
      <c r="C10" s="570"/>
      <c r="D10" s="571"/>
      <c r="E10" s="570"/>
      <c r="F10" s="571"/>
      <c r="G10" s="572"/>
      <c r="H10" s="572"/>
      <c r="I10" s="566">
        <f t="shared" si="0"/>
        <v>0</v>
      </c>
      <c r="J10" s="565">
        <f t="shared" si="1"/>
        <v>0</v>
      </c>
      <c r="K10" s="570"/>
      <c r="L10" s="571"/>
      <c r="M10" s="570"/>
      <c r="N10" s="570"/>
      <c r="O10" s="568">
        <f>State!O10</f>
        <v>0</v>
      </c>
      <c r="P10" s="570"/>
      <c r="Q10" s="571"/>
      <c r="R10" s="570"/>
      <c r="S10" s="571"/>
      <c r="T10" s="569"/>
      <c r="U10" s="570"/>
      <c r="V10" s="571"/>
      <c r="W10" s="570"/>
      <c r="X10" s="569">
        <f>State!X10</f>
        <v>0</v>
      </c>
      <c r="Y10" s="570"/>
      <c r="Z10" s="571"/>
      <c r="AA10" s="570"/>
      <c r="AB10" s="571"/>
      <c r="AC10" s="570"/>
      <c r="AD10" s="1" t="b">
        <f t="shared" si="2"/>
        <v>1</v>
      </c>
      <c r="AE10" s="1" t="b">
        <f t="shared" si="3"/>
        <v>1</v>
      </c>
    </row>
    <row r="11" spans="1:31">
      <c r="A11" s="559">
        <v>1.05</v>
      </c>
      <c r="B11" s="570" t="s">
        <v>10</v>
      </c>
      <c r="C11" s="570"/>
      <c r="D11" s="571"/>
      <c r="E11" s="570"/>
      <c r="F11" s="571"/>
      <c r="G11" s="572"/>
      <c r="H11" s="572"/>
      <c r="I11" s="566">
        <f t="shared" si="0"/>
        <v>0</v>
      </c>
      <c r="J11" s="565">
        <f t="shared" si="1"/>
        <v>0</v>
      </c>
      <c r="K11" s="570"/>
      <c r="L11" s="571"/>
      <c r="M11" s="570"/>
      <c r="N11" s="570"/>
      <c r="O11" s="568">
        <f>State!O11</f>
        <v>0</v>
      </c>
      <c r="P11" s="570"/>
      <c r="Q11" s="571"/>
      <c r="R11" s="570"/>
      <c r="S11" s="571"/>
      <c r="T11" s="569"/>
      <c r="U11" s="570"/>
      <c r="V11" s="571"/>
      <c r="W11" s="570"/>
      <c r="X11" s="569">
        <f>State!X11</f>
        <v>0</v>
      </c>
      <c r="Y11" s="570"/>
      <c r="Z11" s="571"/>
      <c r="AA11" s="570"/>
      <c r="AB11" s="571"/>
      <c r="AC11" s="570"/>
      <c r="AD11" s="1" t="b">
        <f t="shared" si="2"/>
        <v>1</v>
      </c>
      <c r="AE11" s="1" t="b">
        <f t="shared" si="3"/>
        <v>1</v>
      </c>
    </row>
    <row r="12" spans="1:31">
      <c r="A12" s="559">
        <v>1.06</v>
      </c>
      <c r="B12" s="573" t="s">
        <v>11</v>
      </c>
      <c r="C12" s="573"/>
      <c r="D12" s="574"/>
      <c r="E12" s="575"/>
      <c r="F12" s="574"/>
      <c r="G12" s="576"/>
      <c r="H12" s="576"/>
      <c r="I12" s="566">
        <f t="shared" si="0"/>
        <v>0</v>
      </c>
      <c r="J12" s="565">
        <f t="shared" si="1"/>
        <v>0</v>
      </c>
      <c r="K12" s="573"/>
      <c r="L12" s="574"/>
      <c r="M12" s="573"/>
      <c r="N12" s="573"/>
      <c r="O12" s="568">
        <f>State!O12</f>
        <v>0</v>
      </c>
      <c r="P12" s="573"/>
      <c r="Q12" s="574"/>
      <c r="R12" s="573"/>
      <c r="S12" s="574"/>
      <c r="T12" s="569"/>
      <c r="U12" s="573"/>
      <c r="V12" s="574"/>
      <c r="W12" s="573"/>
      <c r="X12" s="569">
        <f>State!X12</f>
        <v>0</v>
      </c>
      <c r="Y12" s="573"/>
      <c r="Z12" s="574"/>
      <c r="AA12" s="573"/>
      <c r="AB12" s="574"/>
      <c r="AC12" s="573"/>
      <c r="AD12" s="1" t="b">
        <f t="shared" si="2"/>
        <v>1</v>
      </c>
      <c r="AE12" s="1" t="b">
        <f t="shared" si="3"/>
        <v>1</v>
      </c>
    </row>
    <row r="13" spans="1:31">
      <c r="A13" s="559">
        <v>1.07</v>
      </c>
      <c r="B13" s="573" t="s">
        <v>12</v>
      </c>
      <c r="C13" s="573"/>
      <c r="D13" s="574"/>
      <c r="E13" s="573"/>
      <c r="F13" s="574"/>
      <c r="G13" s="576"/>
      <c r="H13" s="576"/>
      <c r="I13" s="566">
        <f t="shared" si="0"/>
        <v>0</v>
      </c>
      <c r="J13" s="565">
        <f t="shared" si="1"/>
        <v>0</v>
      </c>
      <c r="K13" s="573"/>
      <c r="L13" s="574"/>
      <c r="M13" s="573"/>
      <c r="N13" s="573"/>
      <c r="O13" s="568">
        <f>State!O13</f>
        <v>0</v>
      </c>
      <c r="P13" s="573"/>
      <c r="Q13" s="574"/>
      <c r="R13" s="573"/>
      <c r="S13" s="574"/>
      <c r="T13" s="569"/>
      <c r="U13" s="573"/>
      <c r="V13" s="574"/>
      <c r="W13" s="573"/>
      <c r="X13" s="569">
        <f>State!X13</f>
        <v>0</v>
      </c>
      <c r="Y13" s="573"/>
      <c r="Z13" s="574"/>
      <c r="AA13" s="573"/>
      <c r="AB13" s="574"/>
      <c r="AC13" s="573"/>
      <c r="AD13" s="1" t="b">
        <f t="shared" si="2"/>
        <v>1</v>
      </c>
      <c r="AE13" s="1" t="b">
        <f t="shared" si="3"/>
        <v>1</v>
      </c>
    </row>
    <row r="14" spans="1:31">
      <c r="A14" s="563">
        <v>2</v>
      </c>
      <c r="B14" s="577" t="s">
        <v>13</v>
      </c>
      <c r="C14" s="577"/>
      <c r="D14" s="578"/>
      <c r="E14" s="577"/>
      <c r="F14" s="578"/>
      <c r="G14" s="579"/>
      <c r="H14" s="579"/>
      <c r="I14" s="566">
        <f t="shared" si="0"/>
        <v>0</v>
      </c>
      <c r="J14" s="565">
        <f t="shared" si="1"/>
        <v>0</v>
      </c>
      <c r="K14" s="577"/>
      <c r="L14" s="578"/>
      <c r="M14" s="577"/>
      <c r="N14" s="577"/>
      <c r="O14" s="568">
        <f>State!O14</f>
        <v>0</v>
      </c>
      <c r="P14" s="577"/>
      <c r="Q14" s="578"/>
      <c r="R14" s="577"/>
      <c r="S14" s="578"/>
      <c r="T14" s="569"/>
      <c r="U14" s="577"/>
      <c r="V14" s="578"/>
      <c r="W14" s="577"/>
      <c r="X14" s="569">
        <f>State!X14</f>
        <v>0</v>
      </c>
      <c r="Y14" s="577"/>
      <c r="Z14" s="578"/>
      <c r="AA14" s="577"/>
      <c r="AB14" s="578"/>
      <c r="AC14" s="577"/>
      <c r="AD14" s="1" t="b">
        <f t="shared" si="2"/>
        <v>1</v>
      </c>
      <c r="AE14" s="1" t="b">
        <f t="shared" si="3"/>
        <v>1</v>
      </c>
    </row>
    <row r="15" spans="1:31">
      <c r="A15" s="563"/>
      <c r="B15" s="577" t="s">
        <v>260</v>
      </c>
      <c r="C15" s="577"/>
      <c r="D15" s="578"/>
      <c r="E15" s="577"/>
      <c r="F15" s="578"/>
      <c r="G15" s="579"/>
      <c r="H15" s="579"/>
      <c r="I15" s="566">
        <f t="shared" si="0"/>
        <v>0</v>
      </c>
      <c r="J15" s="565">
        <f t="shared" si="1"/>
        <v>0</v>
      </c>
      <c r="K15" s="577"/>
      <c r="L15" s="578"/>
      <c r="M15" s="577"/>
      <c r="N15" s="577"/>
      <c r="O15" s="568">
        <f>State!O15</f>
        <v>0</v>
      </c>
      <c r="P15" s="577"/>
      <c r="Q15" s="578"/>
      <c r="R15" s="577"/>
      <c r="S15" s="578"/>
      <c r="T15" s="569"/>
      <c r="U15" s="577"/>
      <c r="V15" s="578"/>
      <c r="W15" s="577"/>
      <c r="X15" s="569">
        <f>State!X15</f>
        <v>0</v>
      </c>
      <c r="Y15" s="577"/>
      <c r="Z15" s="578"/>
      <c r="AA15" s="577"/>
      <c r="AB15" s="578"/>
      <c r="AC15" s="577"/>
      <c r="AD15" s="1" t="b">
        <f t="shared" si="2"/>
        <v>1</v>
      </c>
      <c r="AE15" s="1" t="b">
        <f t="shared" si="3"/>
        <v>1</v>
      </c>
    </row>
    <row r="16" spans="1:31">
      <c r="A16" s="559"/>
      <c r="B16" s="580" t="s">
        <v>14</v>
      </c>
      <c r="C16" s="580"/>
      <c r="D16" s="581"/>
      <c r="E16" s="580"/>
      <c r="F16" s="581"/>
      <c r="G16" s="582"/>
      <c r="H16" s="582"/>
      <c r="I16" s="566">
        <f t="shared" si="0"/>
        <v>0</v>
      </c>
      <c r="J16" s="565">
        <f t="shared" si="1"/>
        <v>0</v>
      </c>
      <c r="K16" s="580"/>
      <c r="L16" s="581"/>
      <c r="M16" s="580"/>
      <c r="N16" s="580"/>
      <c r="O16" s="568">
        <f>State!O16</f>
        <v>0</v>
      </c>
      <c r="P16" s="580"/>
      <c r="Q16" s="581"/>
      <c r="R16" s="580"/>
      <c r="S16" s="581"/>
      <c r="T16" s="569"/>
      <c r="U16" s="580"/>
      <c r="V16" s="581"/>
      <c r="W16" s="580"/>
      <c r="X16" s="569">
        <f>State!X16</f>
        <v>0</v>
      </c>
      <c r="Y16" s="580"/>
      <c r="Z16" s="581"/>
      <c r="AA16" s="580"/>
      <c r="AB16" s="581"/>
      <c r="AC16" s="580"/>
      <c r="AD16" s="1" t="b">
        <f t="shared" si="2"/>
        <v>1</v>
      </c>
      <c r="AE16" s="1" t="b">
        <f t="shared" si="3"/>
        <v>1</v>
      </c>
    </row>
    <row r="17" spans="1:31" ht="15.75">
      <c r="A17" s="559">
        <v>2.0099999999999998</v>
      </c>
      <c r="B17" s="570" t="s">
        <v>155</v>
      </c>
      <c r="C17" s="570">
        <v>0</v>
      </c>
      <c r="D17" s="571">
        <v>0</v>
      </c>
      <c r="E17" s="570"/>
      <c r="F17" s="571"/>
      <c r="G17" s="572"/>
      <c r="H17" s="572"/>
      <c r="I17" s="566">
        <f t="shared" si="0"/>
        <v>0</v>
      </c>
      <c r="J17" s="565">
        <f t="shared" si="1"/>
        <v>0</v>
      </c>
      <c r="K17" s="570"/>
      <c r="L17" s="571"/>
      <c r="M17" s="570"/>
      <c r="N17" s="570"/>
      <c r="O17" s="568">
        <f>State!O17</f>
        <v>2</v>
      </c>
      <c r="P17" s="570"/>
      <c r="Q17" s="571"/>
      <c r="R17" s="583">
        <f>P17+K17</f>
        <v>0</v>
      </c>
      <c r="S17" s="523">
        <f>Q17+L17</f>
        <v>0</v>
      </c>
      <c r="T17" s="569"/>
      <c r="U17" s="570"/>
      <c r="V17" s="571"/>
      <c r="W17" s="583"/>
      <c r="X17" s="569">
        <f>State!X17</f>
        <v>2</v>
      </c>
      <c r="Y17" s="570"/>
      <c r="Z17" s="571"/>
      <c r="AA17" s="583">
        <f>Y17+T17</f>
        <v>0</v>
      </c>
      <c r="AB17" s="523">
        <f>Z17+U17</f>
        <v>0</v>
      </c>
      <c r="AC17" s="570"/>
      <c r="AD17" s="1" t="b">
        <f t="shared" si="2"/>
        <v>1</v>
      </c>
      <c r="AE17" s="1" t="b">
        <f t="shared" si="3"/>
        <v>1</v>
      </c>
    </row>
    <row r="18" spans="1:31" ht="15.75">
      <c r="A18" s="559">
        <v>2.02</v>
      </c>
      <c r="B18" s="570" t="s">
        <v>15</v>
      </c>
      <c r="C18" s="570">
        <v>0</v>
      </c>
      <c r="D18" s="571">
        <v>0</v>
      </c>
      <c r="E18" s="570"/>
      <c r="F18" s="571"/>
      <c r="G18" s="572"/>
      <c r="H18" s="572"/>
      <c r="I18" s="566">
        <f t="shared" si="0"/>
        <v>0</v>
      </c>
      <c r="J18" s="565">
        <f t="shared" si="1"/>
        <v>0</v>
      </c>
      <c r="K18" s="570"/>
      <c r="L18" s="571"/>
      <c r="M18" s="570"/>
      <c r="N18" s="570"/>
      <c r="O18" s="568">
        <f>State!O18</f>
        <v>3</v>
      </c>
      <c r="P18" s="570"/>
      <c r="Q18" s="571"/>
      <c r="R18" s="583">
        <f t="shared" ref="R18:S81" si="4">P18+K18</f>
        <v>0</v>
      </c>
      <c r="S18" s="523">
        <f t="shared" si="4"/>
        <v>0</v>
      </c>
      <c r="T18" s="569"/>
      <c r="U18" s="570"/>
      <c r="V18" s="571"/>
      <c r="W18" s="583"/>
      <c r="X18" s="569">
        <f>State!X18</f>
        <v>3</v>
      </c>
      <c r="Y18" s="570"/>
      <c r="Z18" s="571"/>
      <c r="AA18" s="583">
        <f t="shared" ref="AA18:AA81" si="5">Y18+T18</f>
        <v>0</v>
      </c>
      <c r="AB18" s="523">
        <f t="shared" ref="AB18:AB81" si="6">Z18+U18</f>
        <v>0</v>
      </c>
      <c r="AC18" s="570"/>
      <c r="AD18" s="1" t="b">
        <f t="shared" si="2"/>
        <v>1</v>
      </c>
      <c r="AE18" s="1" t="b">
        <f t="shared" si="3"/>
        <v>1</v>
      </c>
    </row>
    <row r="19" spans="1:31" ht="15.75">
      <c r="A19" s="559">
        <v>2.0299999999999998</v>
      </c>
      <c r="B19" s="570" t="s">
        <v>156</v>
      </c>
      <c r="C19" s="570">
        <v>0</v>
      </c>
      <c r="D19" s="571">
        <v>0</v>
      </c>
      <c r="E19" s="570"/>
      <c r="F19" s="571"/>
      <c r="G19" s="572"/>
      <c r="H19" s="572"/>
      <c r="I19" s="566">
        <f t="shared" si="0"/>
        <v>0</v>
      </c>
      <c r="J19" s="565">
        <f t="shared" si="1"/>
        <v>0</v>
      </c>
      <c r="K19" s="570"/>
      <c r="L19" s="571"/>
      <c r="M19" s="570"/>
      <c r="N19" s="570"/>
      <c r="O19" s="568">
        <f>State!O19</f>
        <v>0.375</v>
      </c>
      <c r="P19" s="570"/>
      <c r="Q19" s="571"/>
      <c r="R19" s="583">
        <f t="shared" si="4"/>
        <v>0</v>
      </c>
      <c r="S19" s="523">
        <f t="shared" si="4"/>
        <v>0</v>
      </c>
      <c r="T19" s="569"/>
      <c r="U19" s="570"/>
      <c r="V19" s="571"/>
      <c r="W19" s="583"/>
      <c r="X19" s="569">
        <f>State!X19</f>
        <v>0.375</v>
      </c>
      <c r="Y19" s="570"/>
      <c r="Z19" s="571"/>
      <c r="AA19" s="583">
        <f t="shared" si="5"/>
        <v>0</v>
      </c>
      <c r="AB19" s="523">
        <f t="shared" si="6"/>
        <v>0</v>
      </c>
      <c r="AC19" s="570"/>
      <c r="AD19" s="1" t="b">
        <f t="shared" si="2"/>
        <v>1</v>
      </c>
      <c r="AE19" s="1" t="b">
        <f t="shared" si="3"/>
        <v>1</v>
      </c>
    </row>
    <row r="20" spans="1:31" ht="15.75">
      <c r="A20" s="559">
        <v>2.04</v>
      </c>
      <c r="B20" s="570" t="s">
        <v>157</v>
      </c>
      <c r="C20" s="570">
        <v>0</v>
      </c>
      <c r="D20" s="571">
        <v>0</v>
      </c>
      <c r="E20" s="570"/>
      <c r="F20" s="571"/>
      <c r="G20" s="572"/>
      <c r="H20" s="572"/>
      <c r="I20" s="566">
        <f t="shared" si="0"/>
        <v>0</v>
      </c>
      <c r="J20" s="565">
        <f t="shared" si="1"/>
        <v>0</v>
      </c>
      <c r="K20" s="570"/>
      <c r="L20" s="571"/>
      <c r="M20" s="570"/>
      <c r="N20" s="570"/>
      <c r="O20" s="568">
        <f>State!O20</f>
        <v>0</v>
      </c>
      <c r="P20" s="570"/>
      <c r="Q20" s="571"/>
      <c r="R20" s="583">
        <f t="shared" si="4"/>
        <v>0</v>
      </c>
      <c r="S20" s="523">
        <f t="shared" si="4"/>
        <v>0</v>
      </c>
      <c r="T20" s="569"/>
      <c r="U20" s="570"/>
      <c r="V20" s="571"/>
      <c r="W20" s="583"/>
      <c r="X20" s="569">
        <f>State!X20</f>
        <v>0</v>
      </c>
      <c r="Y20" s="570"/>
      <c r="Z20" s="571"/>
      <c r="AA20" s="583">
        <f t="shared" si="5"/>
        <v>0</v>
      </c>
      <c r="AB20" s="523">
        <f t="shared" si="6"/>
        <v>0</v>
      </c>
      <c r="AC20" s="570"/>
      <c r="AD20" s="1" t="b">
        <f t="shared" si="2"/>
        <v>1</v>
      </c>
      <c r="AE20" s="1" t="b">
        <f t="shared" si="3"/>
        <v>1</v>
      </c>
    </row>
    <row r="21" spans="1:31" ht="15.75">
      <c r="A21" s="928"/>
      <c r="B21" s="929" t="s">
        <v>235</v>
      </c>
      <c r="C21" s="929">
        <v>0</v>
      </c>
      <c r="D21" s="930">
        <v>0</v>
      </c>
      <c r="E21" s="929"/>
      <c r="F21" s="930"/>
      <c r="G21" s="931"/>
      <c r="H21" s="931"/>
      <c r="I21" s="932">
        <f t="shared" si="0"/>
        <v>0</v>
      </c>
      <c r="J21" s="933">
        <f t="shared" si="1"/>
        <v>0</v>
      </c>
      <c r="K21" s="929"/>
      <c r="L21" s="930"/>
      <c r="M21" s="929"/>
      <c r="N21" s="929"/>
      <c r="O21" s="934">
        <f>State!O21</f>
        <v>0</v>
      </c>
      <c r="P21" s="929"/>
      <c r="Q21" s="930"/>
      <c r="R21" s="935">
        <f t="shared" si="4"/>
        <v>0</v>
      </c>
      <c r="S21" s="936">
        <f t="shared" si="4"/>
        <v>0</v>
      </c>
      <c r="T21" s="937"/>
      <c r="U21" s="929"/>
      <c r="V21" s="930"/>
      <c r="W21" s="935"/>
      <c r="X21" s="937">
        <f>State!X21</f>
        <v>0</v>
      </c>
      <c r="Y21" s="929"/>
      <c r="Z21" s="930"/>
      <c r="AA21" s="935">
        <f t="shared" si="5"/>
        <v>0</v>
      </c>
      <c r="AB21" s="936">
        <f t="shared" si="6"/>
        <v>0</v>
      </c>
      <c r="AC21" s="929"/>
      <c r="AD21" s="1" t="b">
        <f t="shared" si="2"/>
        <v>1</v>
      </c>
      <c r="AE21" s="1" t="b">
        <f t="shared" si="3"/>
        <v>1</v>
      </c>
    </row>
    <row r="22" spans="1:31" ht="15.75">
      <c r="A22" s="559"/>
      <c r="B22" s="580" t="s">
        <v>331</v>
      </c>
      <c r="C22" s="580">
        <v>0</v>
      </c>
      <c r="D22" s="581">
        <v>0</v>
      </c>
      <c r="E22" s="580"/>
      <c r="F22" s="581"/>
      <c r="G22" s="582"/>
      <c r="H22" s="582"/>
      <c r="I22" s="566">
        <f t="shared" si="0"/>
        <v>0</v>
      </c>
      <c r="J22" s="565">
        <f t="shared" si="1"/>
        <v>0</v>
      </c>
      <c r="K22" s="580"/>
      <c r="L22" s="581"/>
      <c r="M22" s="580"/>
      <c r="N22" s="580"/>
      <c r="O22" s="568">
        <f>State!O22</f>
        <v>0</v>
      </c>
      <c r="P22" s="580"/>
      <c r="Q22" s="581"/>
      <c r="R22" s="583">
        <f t="shared" si="4"/>
        <v>0</v>
      </c>
      <c r="S22" s="523">
        <f t="shared" si="4"/>
        <v>0</v>
      </c>
      <c r="T22" s="569"/>
      <c r="U22" s="580"/>
      <c r="V22" s="581"/>
      <c r="W22" s="583"/>
      <c r="X22" s="569">
        <f>State!X22</f>
        <v>0</v>
      </c>
      <c r="Y22" s="580"/>
      <c r="Z22" s="581"/>
      <c r="AA22" s="583">
        <f t="shared" si="5"/>
        <v>0</v>
      </c>
      <c r="AB22" s="523">
        <f t="shared" si="6"/>
        <v>0</v>
      </c>
      <c r="AC22" s="580"/>
      <c r="AD22" s="1" t="b">
        <f t="shared" si="2"/>
        <v>1</v>
      </c>
      <c r="AE22" s="1" t="b">
        <f t="shared" si="3"/>
        <v>1</v>
      </c>
    </row>
    <row r="23" spans="1:31" ht="15.75">
      <c r="A23" s="559">
        <v>2.0499999999999998</v>
      </c>
      <c r="B23" s="587" t="s">
        <v>247</v>
      </c>
      <c r="C23" s="587">
        <v>0</v>
      </c>
      <c r="D23" s="588">
        <v>0</v>
      </c>
      <c r="E23" s="587"/>
      <c r="F23" s="588"/>
      <c r="G23" s="589"/>
      <c r="H23" s="589"/>
      <c r="I23" s="566">
        <f t="shared" si="0"/>
        <v>0</v>
      </c>
      <c r="J23" s="565">
        <f t="shared" si="1"/>
        <v>0</v>
      </c>
      <c r="K23" s="587"/>
      <c r="L23" s="588"/>
      <c r="M23" s="587"/>
      <c r="N23" s="587"/>
      <c r="O23" s="568">
        <f>State!O23</f>
        <v>9</v>
      </c>
      <c r="P23" s="587"/>
      <c r="Q23" s="588"/>
      <c r="R23" s="583">
        <f t="shared" si="4"/>
        <v>0</v>
      </c>
      <c r="S23" s="523">
        <f t="shared" si="4"/>
        <v>0</v>
      </c>
      <c r="T23" s="569"/>
      <c r="U23" s="587"/>
      <c r="V23" s="588"/>
      <c r="W23" s="583"/>
      <c r="X23" s="569">
        <f>State!X23</f>
        <v>9</v>
      </c>
      <c r="Y23" s="587"/>
      <c r="Z23" s="588"/>
      <c r="AA23" s="583">
        <f t="shared" si="5"/>
        <v>0</v>
      </c>
      <c r="AB23" s="523">
        <f t="shared" si="6"/>
        <v>0</v>
      </c>
      <c r="AC23" s="587"/>
      <c r="AD23" s="1" t="b">
        <f t="shared" si="2"/>
        <v>1</v>
      </c>
      <c r="AE23" s="1" t="b">
        <f t="shared" si="3"/>
        <v>1</v>
      </c>
    </row>
    <row r="24" spans="1:31" ht="15.75">
      <c r="A24" s="559">
        <v>2.06</v>
      </c>
      <c r="B24" s="587" t="s">
        <v>170</v>
      </c>
      <c r="C24" s="587">
        <v>0</v>
      </c>
      <c r="D24" s="588">
        <v>0</v>
      </c>
      <c r="E24" s="587"/>
      <c r="F24" s="588"/>
      <c r="G24" s="589"/>
      <c r="H24" s="589"/>
      <c r="I24" s="566">
        <f t="shared" si="0"/>
        <v>0</v>
      </c>
      <c r="J24" s="565">
        <f t="shared" si="1"/>
        <v>0</v>
      </c>
      <c r="K24" s="587"/>
      <c r="L24" s="588"/>
      <c r="M24" s="587"/>
      <c r="N24" s="587"/>
      <c r="O24" s="568">
        <f>State!O24</f>
        <v>0.6</v>
      </c>
      <c r="P24" s="587"/>
      <c r="Q24" s="588"/>
      <c r="R24" s="583">
        <f t="shared" si="4"/>
        <v>0</v>
      </c>
      <c r="S24" s="523">
        <f t="shared" si="4"/>
        <v>0</v>
      </c>
      <c r="T24" s="569"/>
      <c r="U24" s="587"/>
      <c r="V24" s="588"/>
      <c r="W24" s="583"/>
      <c r="X24" s="569">
        <f>State!X24</f>
        <v>0.6</v>
      </c>
      <c r="Y24" s="587"/>
      <c r="Z24" s="588"/>
      <c r="AA24" s="583">
        <f t="shared" si="5"/>
        <v>0</v>
      </c>
      <c r="AB24" s="523">
        <f t="shared" si="6"/>
        <v>0</v>
      </c>
      <c r="AC24" s="587"/>
      <c r="AD24" s="1" t="b">
        <f t="shared" si="2"/>
        <v>1</v>
      </c>
      <c r="AE24" s="1" t="b">
        <f t="shared" si="3"/>
        <v>1</v>
      </c>
    </row>
    <row r="25" spans="1:31" ht="28.5">
      <c r="A25" s="559">
        <v>2.0699999999999998</v>
      </c>
      <c r="B25" s="587" t="s">
        <v>246</v>
      </c>
      <c r="C25" s="587">
        <v>0</v>
      </c>
      <c r="D25" s="588">
        <v>0</v>
      </c>
      <c r="E25" s="587"/>
      <c r="F25" s="588"/>
      <c r="G25" s="589"/>
      <c r="H25" s="589"/>
      <c r="I25" s="566">
        <f t="shared" si="0"/>
        <v>0</v>
      </c>
      <c r="J25" s="565">
        <f t="shared" si="1"/>
        <v>0</v>
      </c>
      <c r="K25" s="587"/>
      <c r="L25" s="588"/>
      <c r="M25" s="587"/>
      <c r="N25" s="587"/>
      <c r="O25" s="568">
        <f>State!O25</f>
        <v>0.5</v>
      </c>
      <c r="P25" s="587"/>
      <c r="Q25" s="588"/>
      <c r="R25" s="583">
        <f t="shared" si="4"/>
        <v>0</v>
      </c>
      <c r="S25" s="523">
        <f t="shared" si="4"/>
        <v>0</v>
      </c>
      <c r="T25" s="569"/>
      <c r="U25" s="587"/>
      <c r="V25" s="588"/>
      <c r="W25" s="583"/>
      <c r="X25" s="569">
        <f>State!X25</f>
        <v>0.5</v>
      </c>
      <c r="Y25" s="587"/>
      <c r="Z25" s="588"/>
      <c r="AA25" s="583">
        <f t="shared" si="5"/>
        <v>0</v>
      </c>
      <c r="AB25" s="523">
        <f t="shared" si="6"/>
        <v>0</v>
      </c>
      <c r="AC25" s="587"/>
      <c r="AD25" s="1" t="b">
        <f t="shared" si="2"/>
        <v>1</v>
      </c>
      <c r="AE25" s="1" t="b">
        <f t="shared" si="3"/>
        <v>1</v>
      </c>
    </row>
    <row r="26" spans="1:31" ht="15.75">
      <c r="A26" s="559">
        <v>2.08</v>
      </c>
      <c r="B26" s="587" t="s">
        <v>18</v>
      </c>
      <c r="C26" s="587">
        <v>0</v>
      </c>
      <c r="D26" s="588">
        <v>0</v>
      </c>
      <c r="E26" s="587"/>
      <c r="F26" s="588"/>
      <c r="G26" s="589"/>
      <c r="H26" s="589"/>
      <c r="I26" s="566">
        <f t="shared" si="0"/>
        <v>0</v>
      </c>
      <c r="J26" s="565">
        <f t="shared" si="1"/>
        <v>0</v>
      </c>
      <c r="K26" s="587"/>
      <c r="L26" s="588"/>
      <c r="M26" s="587"/>
      <c r="N26" s="587"/>
      <c r="O26" s="568">
        <f>State!O26</f>
        <v>0</v>
      </c>
      <c r="P26" s="587"/>
      <c r="Q26" s="588"/>
      <c r="R26" s="583">
        <f t="shared" si="4"/>
        <v>0</v>
      </c>
      <c r="S26" s="523">
        <f t="shared" si="4"/>
        <v>0</v>
      </c>
      <c r="T26" s="569"/>
      <c r="U26" s="587"/>
      <c r="V26" s="588"/>
      <c r="W26" s="583"/>
      <c r="X26" s="569">
        <f>State!X26</f>
        <v>0</v>
      </c>
      <c r="Y26" s="587"/>
      <c r="Z26" s="588"/>
      <c r="AA26" s="583">
        <f t="shared" si="5"/>
        <v>0</v>
      </c>
      <c r="AB26" s="523">
        <f t="shared" si="6"/>
        <v>0</v>
      </c>
      <c r="AC26" s="587"/>
      <c r="AD26" s="1" t="b">
        <f t="shared" si="2"/>
        <v>1</v>
      </c>
      <c r="AE26" s="1" t="b">
        <f t="shared" si="3"/>
        <v>1</v>
      </c>
    </row>
    <row r="27" spans="1:31" ht="15.75">
      <c r="A27" s="559" t="s">
        <v>19</v>
      </c>
      <c r="B27" s="590" t="s">
        <v>173</v>
      </c>
      <c r="C27" s="590">
        <v>0</v>
      </c>
      <c r="D27" s="591">
        <v>0</v>
      </c>
      <c r="E27" s="590"/>
      <c r="F27" s="591"/>
      <c r="G27" s="592"/>
      <c r="H27" s="592"/>
      <c r="I27" s="566">
        <f t="shared" si="0"/>
        <v>0</v>
      </c>
      <c r="J27" s="565">
        <f t="shared" si="1"/>
        <v>0</v>
      </c>
      <c r="K27" s="590"/>
      <c r="L27" s="591"/>
      <c r="M27" s="590"/>
      <c r="N27" s="590"/>
      <c r="O27" s="568">
        <f>State!O27</f>
        <v>3</v>
      </c>
      <c r="P27" s="590"/>
      <c r="Q27" s="591"/>
      <c r="R27" s="583">
        <f t="shared" si="4"/>
        <v>0</v>
      </c>
      <c r="S27" s="523">
        <f t="shared" si="4"/>
        <v>0</v>
      </c>
      <c r="T27" s="569"/>
      <c r="U27" s="590"/>
      <c r="V27" s="591"/>
      <c r="W27" s="583"/>
      <c r="X27" s="569">
        <f>State!X27</f>
        <v>3</v>
      </c>
      <c r="Y27" s="590"/>
      <c r="Z27" s="591"/>
      <c r="AA27" s="583">
        <f t="shared" si="5"/>
        <v>0</v>
      </c>
      <c r="AB27" s="523">
        <f t="shared" si="6"/>
        <v>0</v>
      </c>
      <c r="AC27" s="590"/>
      <c r="AD27" s="1" t="b">
        <f t="shared" si="2"/>
        <v>1</v>
      </c>
      <c r="AE27" s="1" t="b">
        <f t="shared" si="3"/>
        <v>1</v>
      </c>
    </row>
    <row r="28" spans="1:31" ht="28.5">
      <c r="A28" s="559" t="s">
        <v>20</v>
      </c>
      <c r="B28" s="590" t="s">
        <v>174</v>
      </c>
      <c r="C28" s="590">
        <v>0</v>
      </c>
      <c r="D28" s="591">
        <v>0</v>
      </c>
      <c r="E28" s="590"/>
      <c r="F28" s="591"/>
      <c r="G28" s="592"/>
      <c r="H28" s="592"/>
      <c r="I28" s="566">
        <f t="shared" si="0"/>
        <v>0</v>
      </c>
      <c r="J28" s="565">
        <f t="shared" si="1"/>
        <v>0</v>
      </c>
      <c r="K28" s="590"/>
      <c r="L28" s="591"/>
      <c r="M28" s="590"/>
      <c r="N28" s="590"/>
      <c r="O28" s="568">
        <f>State!O28</f>
        <v>9.6</v>
      </c>
      <c r="P28" s="590"/>
      <c r="Q28" s="591"/>
      <c r="R28" s="583">
        <f t="shared" si="4"/>
        <v>0</v>
      </c>
      <c r="S28" s="523">
        <f t="shared" si="4"/>
        <v>0</v>
      </c>
      <c r="T28" s="569"/>
      <c r="U28" s="590"/>
      <c r="V28" s="591"/>
      <c r="W28" s="583"/>
      <c r="X28" s="569">
        <f>State!X28</f>
        <v>9.6</v>
      </c>
      <c r="Y28" s="590"/>
      <c r="Z28" s="591"/>
      <c r="AA28" s="583">
        <f t="shared" si="5"/>
        <v>0</v>
      </c>
      <c r="AB28" s="523">
        <f t="shared" si="6"/>
        <v>0</v>
      </c>
      <c r="AC28" s="590"/>
      <c r="AD28" s="1" t="b">
        <f t="shared" si="2"/>
        <v>1</v>
      </c>
      <c r="AE28" s="1" t="b">
        <f t="shared" si="3"/>
        <v>1</v>
      </c>
    </row>
    <row r="29" spans="1:31" ht="42.75">
      <c r="A29" s="559" t="s">
        <v>21</v>
      </c>
      <c r="B29" s="590" t="s">
        <v>225</v>
      </c>
      <c r="C29" s="590">
        <v>0</v>
      </c>
      <c r="D29" s="591">
        <v>0</v>
      </c>
      <c r="E29" s="590"/>
      <c r="F29" s="591"/>
      <c r="G29" s="592"/>
      <c r="H29" s="592"/>
      <c r="I29" s="566">
        <f t="shared" si="0"/>
        <v>0</v>
      </c>
      <c r="J29" s="565">
        <f t="shared" si="1"/>
        <v>0</v>
      </c>
      <c r="K29" s="590"/>
      <c r="L29" s="591"/>
      <c r="M29" s="590"/>
      <c r="N29" s="590"/>
      <c r="O29" s="568">
        <f>State!O29</f>
        <v>2.88</v>
      </c>
      <c r="P29" s="590"/>
      <c r="Q29" s="591"/>
      <c r="R29" s="583">
        <f t="shared" si="4"/>
        <v>0</v>
      </c>
      <c r="S29" s="523">
        <f t="shared" si="4"/>
        <v>0</v>
      </c>
      <c r="T29" s="569"/>
      <c r="U29" s="590"/>
      <c r="V29" s="591"/>
      <c r="W29" s="583"/>
      <c r="X29" s="569">
        <f>State!X29</f>
        <v>2.88</v>
      </c>
      <c r="Y29" s="590"/>
      <c r="Z29" s="591"/>
      <c r="AA29" s="583">
        <f t="shared" si="5"/>
        <v>0</v>
      </c>
      <c r="AB29" s="523">
        <f t="shared" si="6"/>
        <v>0</v>
      </c>
      <c r="AC29" s="590"/>
      <c r="AD29" s="1" t="b">
        <f t="shared" si="2"/>
        <v>1</v>
      </c>
      <c r="AE29" s="1" t="b">
        <f t="shared" si="3"/>
        <v>1</v>
      </c>
    </row>
    <row r="30" spans="1:31" ht="15.75">
      <c r="A30" s="559" t="s">
        <v>175</v>
      </c>
      <c r="B30" s="590" t="s">
        <v>176</v>
      </c>
      <c r="C30" s="590">
        <v>0</v>
      </c>
      <c r="D30" s="591">
        <v>0</v>
      </c>
      <c r="E30" s="590"/>
      <c r="F30" s="591"/>
      <c r="G30" s="592"/>
      <c r="H30" s="592"/>
      <c r="I30" s="566">
        <f t="shared" si="0"/>
        <v>0</v>
      </c>
      <c r="J30" s="565">
        <f t="shared" si="1"/>
        <v>0</v>
      </c>
      <c r="K30" s="590"/>
      <c r="L30" s="591"/>
      <c r="M30" s="590"/>
      <c r="N30" s="590"/>
      <c r="O30" s="568">
        <f>State!O30</f>
        <v>1.5</v>
      </c>
      <c r="P30" s="590"/>
      <c r="Q30" s="591"/>
      <c r="R30" s="583">
        <f t="shared" si="4"/>
        <v>0</v>
      </c>
      <c r="S30" s="523">
        <f t="shared" si="4"/>
        <v>0</v>
      </c>
      <c r="T30" s="569"/>
      <c r="U30" s="590"/>
      <c r="V30" s="591"/>
      <c r="W30" s="583"/>
      <c r="X30" s="569">
        <f>State!X30</f>
        <v>1.5</v>
      </c>
      <c r="Y30" s="590"/>
      <c r="Z30" s="591"/>
      <c r="AA30" s="583">
        <f t="shared" si="5"/>
        <v>0</v>
      </c>
      <c r="AB30" s="523">
        <f t="shared" si="6"/>
        <v>0</v>
      </c>
      <c r="AC30" s="590"/>
      <c r="AD30" s="1" t="b">
        <f t="shared" si="2"/>
        <v>1</v>
      </c>
      <c r="AE30" s="1" t="b">
        <f t="shared" si="3"/>
        <v>1</v>
      </c>
    </row>
    <row r="31" spans="1:31" ht="15.75">
      <c r="A31" s="559" t="s">
        <v>177</v>
      </c>
      <c r="B31" s="590" t="s">
        <v>178</v>
      </c>
      <c r="C31" s="590">
        <v>0</v>
      </c>
      <c r="D31" s="591">
        <v>0</v>
      </c>
      <c r="E31" s="590"/>
      <c r="F31" s="591"/>
      <c r="G31" s="592"/>
      <c r="H31" s="592"/>
      <c r="I31" s="566">
        <f t="shared" si="0"/>
        <v>0</v>
      </c>
      <c r="J31" s="565">
        <f t="shared" si="1"/>
        <v>0</v>
      </c>
      <c r="K31" s="590"/>
      <c r="L31" s="591"/>
      <c r="M31" s="590"/>
      <c r="N31" s="590"/>
      <c r="O31" s="568">
        <f>State!O31</f>
        <v>1.2</v>
      </c>
      <c r="P31" s="590"/>
      <c r="Q31" s="591"/>
      <c r="R31" s="583">
        <f t="shared" si="4"/>
        <v>0</v>
      </c>
      <c r="S31" s="523">
        <f t="shared" si="4"/>
        <v>0</v>
      </c>
      <c r="T31" s="569"/>
      <c r="U31" s="590"/>
      <c r="V31" s="591"/>
      <c r="W31" s="583"/>
      <c r="X31" s="569">
        <f>State!X31</f>
        <v>1.2</v>
      </c>
      <c r="Y31" s="590"/>
      <c r="Z31" s="591"/>
      <c r="AA31" s="583">
        <f t="shared" si="5"/>
        <v>0</v>
      </c>
      <c r="AB31" s="523">
        <f t="shared" si="6"/>
        <v>0</v>
      </c>
      <c r="AC31" s="590"/>
      <c r="AD31" s="1" t="b">
        <f t="shared" si="2"/>
        <v>1</v>
      </c>
      <c r="AE31" s="1" t="b">
        <f t="shared" si="3"/>
        <v>1</v>
      </c>
    </row>
    <row r="32" spans="1:31" ht="28.5">
      <c r="A32" s="559" t="s">
        <v>179</v>
      </c>
      <c r="B32" s="590" t="s">
        <v>180</v>
      </c>
      <c r="C32" s="590">
        <v>0</v>
      </c>
      <c r="D32" s="591">
        <v>0</v>
      </c>
      <c r="E32" s="590"/>
      <c r="F32" s="591"/>
      <c r="G32" s="592"/>
      <c r="H32" s="592"/>
      <c r="I32" s="566">
        <f t="shared" si="0"/>
        <v>0</v>
      </c>
      <c r="J32" s="565">
        <f t="shared" si="1"/>
        <v>0</v>
      </c>
      <c r="K32" s="590"/>
      <c r="L32" s="591"/>
      <c r="M32" s="590"/>
      <c r="N32" s="590"/>
      <c r="O32" s="568">
        <f>State!O32</f>
        <v>1.2</v>
      </c>
      <c r="P32" s="590"/>
      <c r="Q32" s="591"/>
      <c r="R32" s="583">
        <f t="shared" si="4"/>
        <v>0</v>
      </c>
      <c r="S32" s="523">
        <f t="shared" si="4"/>
        <v>0</v>
      </c>
      <c r="T32" s="569"/>
      <c r="U32" s="590"/>
      <c r="V32" s="591"/>
      <c r="W32" s="583"/>
      <c r="X32" s="569">
        <f>State!X32</f>
        <v>1.2</v>
      </c>
      <c r="Y32" s="590"/>
      <c r="Z32" s="591"/>
      <c r="AA32" s="583">
        <f t="shared" si="5"/>
        <v>0</v>
      </c>
      <c r="AB32" s="523">
        <f t="shared" si="6"/>
        <v>0</v>
      </c>
      <c r="AC32" s="590"/>
      <c r="AD32" s="1" t="b">
        <f t="shared" si="2"/>
        <v>1</v>
      </c>
      <c r="AE32" s="1" t="b">
        <f t="shared" si="3"/>
        <v>1</v>
      </c>
    </row>
    <row r="33" spans="1:31" ht="28.5">
      <c r="A33" s="559" t="s">
        <v>181</v>
      </c>
      <c r="B33" s="590" t="s">
        <v>226</v>
      </c>
      <c r="C33" s="590">
        <v>0</v>
      </c>
      <c r="D33" s="591">
        <v>0</v>
      </c>
      <c r="E33" s="590"/>
      <c r="F33" s="591"/>
      <c r="G33" s="592"/>
      <c r="H33" s="592"/>
      <c r="I33" s="566">
        <f t="shared" si="0"/>
        <v>0</v>
      </c>
      <c r="J33" s="565">
        <f t="shared" si="1"/>
        <v>0</v>
      </c>
      <c r="K33" s="590"/>
      <c r="L33" s="591"/>
      <c r="M33" s="590"/>
      <c r="N33" s="590"/>
      <c r="O33" s="568">
        <f>State!O33</f>
        <v>1.8</v>
      </c>
      <c r="P33" s="590"/>
      <c r="Q33" s="591"/>
      <c r="R33" s="583">
        <f t="shared" si="4"/>
        <v>0</v>
      </c>
      <c r="S33" s="523">
        <f t="shared" si="4"/>
        <v>0</v>
      </c>
      <c r="T33" s="569"/>
      <c r="U33" s="590"/>
      <c r="V33" s="591"/>
      <c r="W33" s="583"/>
      <c r="X33" s="569">
        <f>State!X33</f>
        <v>1.8</v>
      </c>
      <c r="Y33" s="590"/>
      <c r="Z33" s="591"/>
      <c r="AA33" s="583">
        <f t="shared" si="5"/>
        <v>0</v>
      </c>
      <c r="AB33" s="523">
        <f t="shared" si="6"/>
        <v>0</v>
      </c>
      <c r="AC33" s="590"/>
      <c r="AD33" s="1" t="b">
        <f t="shared" si="2"/>
        <v>1</v>
      </c>
      <c r="AE33" s="1" t="b">
        <f t="shared" si="3"/>
        <v>1</v>
      </c>
    </row>
    <row r="34" spans="1:31" ht="15.75">
      <c r="A34" s="559">
        <v>2.09</v>
      </c>
      <c r="B34" s="590" t="s">
        <v>264</v>
      </c>
      <c r="C34" s="590">
        <v>0</v>
      </c>
      <c r="D34" s="591">
        <v>0</v>
      </c>
      <c r="E34" s="590"/>
      <c r="F34" s="591"/>
      <c r="G34" s="592"/>
      <c r="H34" s="592"/>
      <c r="I34" s="566">
        <f t="shared" si="0"/>
        <v>0</v>
      </c>
      <c r="J34" s="565">
        <f t="shared" si="1"/>
        <v>0</v>
      </c>
      <c r="K34" s="590"/>
      <c r="L34" s="591"/>
      <c r="M34" s="590"/>
      <c r="N34" s="590"/>
      <c r="O34" s="568">
        <f>State!O34</f>
        <v>0.5</v>
      </c>
      <c r="P34" s="590"/>
      <c r="Q34" s="591"/>
      <c r="R34" s="583">
        <f t="shared" si="4"/>
        <v>0</v>
      </c>
      <c r="S34" s="523">
        <f t="shared" si="4"/>
        <v>0</v>
      </c>
      <c r="T34" s="569"/>
      <c r="U34" s="590"/>
      <c r="V34" s="591"/>
      <c r="W34" s="583"/>
      <c r="X34" s="569">
        <f>State!X34</f>
        <v>0.5</v>
      </c>
      <c r="Y34" s="590"/>
      <c r="Z34" s="591"/>
      <c r="AA34" s="583">
        <f t="shared" si="5"/>
        <v>0</v>
      </c>
      <c r="AB34" s="523">
        <f t="shared" si="6"/>
        <v>0</v>
      </c>
      <c r="AC34" s="590"/>
      <c r="AD34" s="1" t="b">
        <f t="shared" si="2"/>
        <v>1</v>
      </c>
      <c r="AE34" s="1" t="b">
        <f t="shared" si="3"/>
        <v>1</v>
      </c>
    </row>
    <row r="35" spans="1:31" ht="28.5">
      <c r="A35" s="559">
        <v>2.1</v>
      </c>
      <c r="B35" s="590" t="s">
        <v>265</v>
      </c>
      <c r="C35" s="590">
        <v>0</v>
      </c>
      <c r="D35" s="591">
        <v>0</v>
      </c>
      <c r="E35" s="590"/>
      <c r="F35" s="591"/>
      <c r="G35" s="592"/>
      <c r="H35" s="592"/>
      <c r="I35" s="566">
        <f t="shared" si="0"/>
        <v>0</v>
      </c>
      <c r="J35" s="565">
        <f t="shared" si="1"/>
        <v>0</v>
      </c>
      <c r="K35" s="590"/>
      <c r="L35" s="591"/>
      <c r="M35" s="590"/>
      <c r="N35" s="590"/>
      <c r="O35" s="568">
        <f>State!O35</f>
        <v>0.5</v>
      </c>
      <c r="P35" s="590"/>
      <c r="Q35" s="591"/>
      <c r="R35" s="583">
        <f t="shared" si="4"/>
        <v>0</v>
      </c>
      <c r="S35" s="523">
        <f t="shared" si="4"/>
        <v>0</v>
      </c>
      <c r="T35" s="569"/>
      <c r="U35" s="590"/>
      <c r="V35" s="591"/>
      <c r="W35" s="583"/>
      <c r="X35" s="569">
        <f>State!X35</f>
        <v>0.5</v>
      </c>
      <c r="Y35" s="590"/>
      <c r="Z35" s="591"/>
      <c r="AA35" s="583">
        <f t="shared" si="5"/>
        <v>0</v>
      </c>
      <c r="AB35" s="523">
        <f t="shared" si="6"/>
        <v>0</v>
      </c>
      <c r="AC35" s="590"/>
      <c r="AD35" s="1" t="b">
        <f t="shared" si="2"/>
        <v>1</v>
      </c>
      <c r="AE35" s="1" t="b">
        <f t="shared" si="3"/>
        <v>1</v>
      </c>
    </row>
    <row r="36" spans="1:31" ht="28.5">
      <c r="A36" s="559">
        <f>+A35+0.01</f>
        <v>2.11</v>
      </c>
      <c r="B36" s="590" t="s">
        <v>266</v>
      </c>
      <c r="C36" s="590">
        <v>0</v>
      </c>
      <c r="D36" s="591">
        <v>0</v>
      </c>
      <c r="E36" s="590"/>
      <c r="F36" s="591"/>
      <c r="G36" s="592"/>
      <c r="H36" s="592"/>
      <c r="I36" s="566">
        <f t="shared" si="0"/>
        <v>0</v>
      </c>
      <c r="J36" s="565">
        <f t="shared" si="1"/>
        <v>0</v>
      </c>
      <c r="K36" s="590"/>
      <c r="L36" s="591"/>
      <c r="M36" s="590"/>
      <c r="N36" s="590"/>
      <c r="O36" s="568">
        <f>State!O36</f>
        <v>0.625</v>
      </c>
      <c r="P36" s="590"/>
      <c r="Q36" s="591"/>
      <c r="R36" s="583">
        <f t="shared" si="4"/>
        <v>0</v>
      </c>
      <c r="S36" s="523">
        <f t="shared" si="4"/>
        <v>0</v>
      </c>
      <c r="T36" s="569"/>
      <c r="U36" s="590"/>
      <c r="V36" s="591"/>
      <c r="W36" s="583"/>
      <c r="X36" s="569">
        <f>State!X36</f>
        <v>0.625</v>
      </c>
      <c r="Y36" s="590"/>
      <c r="Z36" s="591"/>
      <c r="AA36" s="583">
        <f t="shared" si="5"/>
        <v>0</v>
      </c>
      <c r="AB36" s="523">
        <f t="shared" si="6"/>
        <v>0</v>
      </c>
      <c r="AC36" s="590"/>
      <c r="AD36" s="1" t="b">
        <f t="shared" si="2"/>
        <v>1</v>
      </c>
      <c r="AE36" s="1" t="b">
        <f t="shared" si="3"/>
        <v>1</v>
      </c>
    </row>
    <row r="37" spans="1:31" ht="15.75">
      <c r="A37" s="559">
        <f t="shared" ref="A37:A43" si="7">+A36+0.01</f>
        <v>2.1199999999999997</v>
      </c>
      <c r="B37" s="590" t="s">
        <v>182</v>
      </c>
      <c r="C37" s="590">
        <v>0</v>
      </c>
      <c r="D37" s="591">
        <v>0</v>
      </c>
      <c r="E37" s="590"/>
      <c r="F37" s="591"/>
      <c r="G37" s="592"/>
      <c r="H37" s="592"/>
      <c r="I37" s="566">
        <f t="shared" si="0"/>
        <v>0</v>
      </c>
      <c r="J37" s="565">
        <f t="shared" si="1"/>
        <v>0</v>
      </c>
      <c r="K37" s="590"/>
      <c r="L37" s="591"/>
      <c r="M37" s="590"/>
      <c r="N37" s="590"/>
      <c r="O37" s="568">
        <f>State!O37</f>
        <v>0.375</v>
      </c>
      <c r="P37" s="590"/>
      <c r="Q37" s="591"/>
      <c r="R37" s="583">
        <f t="shared" si="4"/>
        <v>0</v>
      </c>
      <c r="S37" s="523">
        <f t="shared" si="4"/>
        <v>0</v>
      </c>
      <c r="T37" s="569"/>
      <c r="U37" s="590"/>
      <c r="V37" s="591"/>
      <c r="W37" s="583"/>
      <c r="X37" s="569">
        <f>State!X37</f>
        <v>0.375</v>
      </c>
      <c r="Y37" s="590"/>
      <c r="Z37" s="591"/>
      <c r="AA37" s="583">
        <f t="shared" si="5"/>
        <v>0</v>
      </c>
      <c r="AB37" s="523">
        <f t="shared" si="6"/>
        <v>0</v>
      </c>
      <c r="AC37" s="590"/>
      <c r="AD37" s="1" t="b">
        <f t="shared" si="2"/>
        <v>1</v>
      </c>
      <c r="AE37" s="1" t="b">
        <f t="shared" si="3"/>
        <v>1</v>
      </c>
    </row>
    <row r="38" spans="1:31" ht="15.75">
      <c r="A38" s="559">
        <f t="shared" si="7"/>
        <v>2.1299999999999994</v>
      </c>
      <c r="B38" s="590" t="s">
        <v>183</v>
      </c>
      <c r="C38" s="590">
        <v>0</v>
      </c>
      <c r="D38" s="591">
        <v>0</v>
      </c>
      <c r="E38" s="590"/>
      <c r="F38" s="591"/>
      <c r="G38" s="592"/>
      <c r="H38" s="592"/>
      <c r="I38" s="566">
        <f t="shared" si="0"/>
        <v>0</v>
      </c>
      <c r="J38" s="565">
        <f t="shared" si="1"/>
        <v>0</v>
      </c>
      <c r="K38" s="590"/>
      <c r="L38" s="591"/>
      <c r="M38" s="590"/>
      <c r="N38" s="590"/>
      <c r="O38" s="568">
        <f>State!O38</f>
        <v>0.375</v>
      </c>
      <c r="P38" s="590"/>
      <c r="Q38" s="591"/>
      <c r="R38" s="583">
        <f t="shared" si="4"/>
        <v>0</v>
      </c>
      <c r="S38" s="523">
        <f t="shared" si="4"/>
        <v>0</v>
      </c>
      <c r="T38" s="569"/>
      <c r="U38" s="590"/>
      <c r="V38" s="591"/>
      <c r="W38" s="583"/>
      <c r="X38" s="569">
        <f>State!X38</f>
        <v>0.375</v>
      </c>
      <c r="Y38" s="590"/>
      <c r="Z38" s="591"/>
      <c r="AA38" s="583">
        <f t="shared" si="5"/>
        <v>0</v>
      </c>
      <c r="AB38" s="523">
        <f t="shared" si="6"/>
        <v>0</v>
      </c>
      <c r="AC38" s="590"/>
      <c r="AD38" s="1" t="b">
        <f t="shared" si="2"/>
        <v>1</v>
      </c>
      <c r="AE38" s="1" t="b">
        <f t="shared" si="3"/>
        <v>1</v>
      </c>
    </row>
    <row r="39" spans="1:31" ht="15.75">
      <c r="A39" s="559">
        <f t="shared" si="7"/>
        <v>2.1399999999999992</v>
      </c>
      <c r="B39" s="590" t="s">
        <v>184</v>
      </c>
      <c r="C39" s="590">
        <v>0</v>
      </c>
      <c r="D39" s="591">
        <v>0</v>
      </c>
      <c r="E39" s="590"/>
      <c r="F39" s="591"/>
      <c r="G39" s="592"/>
      <c r="H39" s="592"/>
      <c r="I39" s="566">
        <f t="shared" si="0"/>
        <v>0</v>
      </c>
      <c r="J39" s="565">
        <f t="shared" si="1"/>
        <v>0</v>
      </c>
      <c r="K39" s="590"/>
      <c r="L39" s="591"/>
      <c r="M39" s="590"/>
      <c r="N39" s="590"/>
      <c r="O39" s="568">
        <f>State!O39</f>
        <v>0.15</v>
      </c>
      <c r="P39" s="590"/>
      <c r="Q39" s="591"/>
      <c r="R39" s="583">
        <f t="shared" si="4"/>
        <v>0</v>
      </c>
      <c r="S39" s="523">
        <f t="shared" si="4"/>
        <v>0</v>
      </c>
      <c r="T39" s="569"/>
      <c r="U39" s="590"/>
      <c r="V39" s="591"/>
      <c r="W39" s="583"/>
      <c r="X39" s="569">
        <f>State!X39</f>
        <v>0.15</v>
      </c>
      <c r="Y39" s="590"/>
      <c r="Z39" s="591"/>
      <c r="AA39" s="583">
        <f t="shared" si="5"/>
        <v>0</v>
      </c>
      <c r="AB39" s="523">
        <f t="shared" si="6"/>
        <v>0</v>
      </c>
      <c r="AC39" s="590"/>
      <c r="AD39" s="1" t="b">
        <f t="shared" si="2"/>
        <v>1</v>
      </c>
      <c r="AE39" s="1" t="b">
        <f t="shared" si="3"/>
        <v>1</v>
      </c>
    </row>
    <row r="40" spans="1:31" ht="15.75">
      <c r="A40" s="559">
        <f t="shared" si="7"/>
        <v>2.149999999999999</v>
      </c>
      <c r="B40" s="590" t="s">
        <v>185</v>
      </c>
      <c r="C40" s="590">
        <v>0</v>
      </c>
      <c r="D40" s="591">
        <v>0</v>
      </c>
      <c r="E40" s="590"/>
      <c r="F40" s="591"/>
      <c r="G40" s="592"/>
      <c r="H40" s="592"/>
      <c r="I40" s="566">
        <f t="shared" si="0"/>
        <v>0</v>
      </c>
      <c r="J40" s="565">
        <f t="shared" si="1"/>
        <v>0</v>
      </c>
      <c r="K40" s="590"/>
      <c r="L40" s="591"/>
      <c r="M40" s="590"/>
      <c r="N40" s="590"/>
      <c r="O40" s="568">
        <f>State!O40</f>
        <v>0.15</v>
      </c>
      <c r="P40" s="590"/>
      <c r="Q40" s="591"/>
      <c r="R40" s="583">
        <f t="shared" si="4"/>
        <v>0</v>
      </c>
      <c r="S40" s="523">
        <f t="shared" si="4"/>
        <v>0</v>
      </c>
      <c r="T40" s="569"/>
      <c r="U40" s="590"/>
      <c r="V40" s="591"/>
      <c r="W40" s="583"/>
      <c r="X40" s="569">
        <f>State!X40</f>
        <v>0.15</v>
      </c>
      <c r="Y40" s="590"/>
      <c r="Z40" s="591"/>
      <c r="AA40" s="583">
        <f t="shared" si="5"/>
        <v>0</v>
      </c>
      <c r="AB40" s="523">
        <f t="shared" si="6"/>
        <v>0</v>
      </c>
      <c r="AC40" s="590"/>
      <c r="AD40" s="1" t="b">
        <f t="shared" si="2"/>
        <v>1</v>
      </c>
      <c r="AE40" s="1" t="b">
        <f t="shared" si="3"/>
        <v>1</v>
      </c>
    </row>
    <row r="41" spans="1:31" ht="15.75">
      <c r="A41" s="559">
        <f t="shared" si="7"/>
        <v>2.1599999999999988</v>
      </c>
      <c r="B41" s="590" t="s">
        <v>186</v>
      </c>
      <c r="C41" s="590">
        <v>0</v>
      </c>
      <c r="D41" s="591">
        <v>0</v>
      </c>
      <c r="E41" s="590"/>
      <c r="F41" s="591"/>
      <c r="G41" s="592"/>
      <c r="H41" s="592"/>
      <c r="I41" s="566">
        <f t="shared" si="0"/>
        <v>0</v>
      </c>
      <c r="J41" s="565">
        <f t="shared" si="1"/>
        <v>0</v>
      </c>
      <c r="K41" s="590"/>
      <c r="L41" s="591"/>
      <c r="M41" s="590"/>
      <c r="N41" s="590"/>
      <c r="O41" s="568">
        <f>State!O41</f>
        <v>0</v>
      </c>
      <c r="P41" s="590"/>
      <c r="Q41" s="591"/>
      <c r="R41" s="583">
        <f t="shared" si="4"/>
        <v>0</v>
      </c>
      <c r="S41" s="523">
        <f t="shared" si="4"/>
        <v>0</v>
      </c>
      <c r="T41" s="569"/>
      <c r="U41" s="590"/>
      <c r="V41" s="591"/>
      <c r="W41" s="583"/>
      <c r="X41" s="569">
        <f>State!X41</f>
        <v>0</v>
      </c>
      <c r="Y41" s="590"/>
      <c r="Z41" s="591"/>
      <c r="AA41" s="583">
        <f t="shared" si="5"/>
        <v>0</v>
      </c>
      <c r="AB41" s="523">
        <f t="shared" si="6"/>
        <v>0</v>
      </c>
      <c r="AC41" s="590"/>
      <c r="AD41" s="1" t="b">
        <f t="shared" si="2"/>
        <v>1</v>
      </c>
      <c r="AE41" s="1" t="b">
        <f t="shared" si="3"/>
        <v>1</v>
      </c>
    </row>
    <row r="42" spans="1:31" ht="15.75">
      <c r="A42" s="559">
        <f t="shared" si="7"/>
        <v>2.1699999999999986</v>
      </c>
      <c r="B42" s="590" t="s">
        <v>187</v>
      </c>
      <c r="C42" s="590">
        <v>0</v>
      </c>
      <c r="D42" s="591">
        <v>0</v>
      </c>
      <c r="E42" s="590"/>
      <c r="F42" s="591"/>
      <c r="G42" s="592"/>
      <c r="H42" s="592"/>
      <c r="I42" s="566">
        <f t="shared" si="0"/>
        <v>0</v>
      </c>
      <c r="J42" s="565">
        <f t="shared" si="1"/>
        <v>0</v>
      </c>
      <c r="K42" s="590"/>
      <c r="L42" s="591"/>
      <c r="M42" s="590"/>
      <c r="N42" s="590"/>
      <c r="O42" s="568">
        <f>State!O42</f>
        <v>0.25</v>
      </c>
      <c r="P42" s="590"/>
      <c r="Q42" s="591"/>
      <c r="R42" s="583">
        <f t="shared" si="4"/>
        <v>0</v>
      </c>
      <c r="S42" s="523">
        <f t="shared" si="4"/>
        <v>0</v>
      </c>
      <c r="T42" s="569"/>
      <c r="U42" s="590"/>
      <c r="V42" s="591"/>
      <c r="W42" s="583"/>
      <c r="X42" s="569">
        <f>State!X42</f>
        <v>0.25</v>
      </c>
      <c r="Y42" s="590"/>
      <c r="Z42" s="591"/>
      <c r="AA42" s="583">
        <f t="shared" si="5"/>
        <v>0</v>
      </c>
      <c r="AB42" s="523">
        <f t="shared" si="6"/>
        <v>0</v>
      </c>
      <c r="AC42" s="590"/>
      <c r="AD42" s="1" t="b">
        <f t="shared" si="2"/>
        <v>1</v>
      </c>
      <c r="AE42" s="1" t="b">
        <f t="shared" si="3"/>
        <v>1</v>
      </c>
    </row>
    <row r="43" spans="1:31" ht="28.5">
      <c r="A43" s="559">
        <f t="shared" si="7"/>
        <v>2.1799999999999984</v>
      </c>
      <c r="B43" s="590" t="s">
        <v>188</v>
      </c>
      <c r="C43" s="590">
        <v>0</v>
      </c>
      <c r="D43" s="591">
        <v>0</v>
      </c>
      <c r="E43" s="590"/>
      <c r="F43" s="591"/>
      <c r="G43" s="592"/>
      <c r="H43" s="592"/>
      <c r="I43" s="566">
        <f t="shared" si="0"/>
        <v>0</v>
      </c>
      <c r="J43" s="565">
        <f t="shared" si="1"/>
        <v>0</v>
      </c>
      <c r="K43" s="590"/>
      <c r="L43" s="591"/>
      <c r="M43" s="590"/>
      <c r="N43" s="590"/>
      <c r="O43" s="568">
        <f>State!O43</f>
        <v>0.1</v>
      </c>
      <c r="P43" s="590"/>
      <c r="Q43" s="591"/>
      <c r="R43" s="583">
        <f t="shared" si="4"/>
        <v>0</v>
      </c>
      <c r="S43" s="523">
        <f t="shared" si="4"/>
        <v>0</v>
      </c>
      <c r="T43" s="569"/>
      <c r="U43" s="590"/>
      <c r="V43" s="591"/>
      <c r="W43" s="583"/>
      <c r="X43" s="569">
        <f>State!X43</f>
        <v>0.1</v>
      </c>
      <c r="Y43" s="590"/>
      <c r="Z43" s="591"/>
      <c r="AA43" s="583">
        <f t="shared" si="5"/>
        <v>0</v>
      </c>
      <c r="AB43" s="523">
        <f t="shared" si="6"/>
        <v>0</v>
      </c>
      <c r="AC43" s="590"/>
      <c r="AD43" s="1" t="b">
        <f t="shared" si="2"/>
        <v>1</v>
      </c>
      <c r="AE43" s="1" t="b">
        <f t="shared" si="3"/>
        <v>1</v>
      </c>
    </row>
    <row r="44" spans="1:31" ht="15.75">
      <c r="A44" s="559"/>
      <c r="B44" s="593" t="s">
        <v>234</v>
      </c>
      <c r="C44" s="593">
        <v>0</v>
      </c>
      <c r="D44" s="594">
        <v>0</v>
      </c>
      <c r="E44" s="593"/>
      <c r="F44" s="594"/>
      <c r="G44" s="595"/>
      <c r="H44" s="595"/>
      <c r="I44" s="566">
        <f t="shared" si="0"/>
        <v>0</v>
      </c>
      <c r="J44" s="565">
        <f t="shared" si="1"/>
        <v>0</v>
      </c>
      <c r="K44" s="593"/>
      <c r="L44" s="594"/>
      <c r="M44" s="593"/>
      <c r="N44" s="593"/>
      <c r="O44" s="568">
        <f>State!O44</f>
        <v>0</v>
      </c>
      <c r="P44" s="593"/>
      <c r="Q44" s="594"/>
      <c r="R44" s="583">
        <f t="shared" si="4"/>
        <v>0</v>
      </c>
      <c r="S44" s="523">
        <f t="shared" si="4"/>
        <v>0</v>
      </c>
      <c r="T44" s="569"/>
      <c r="U44" s="593"/>
      <c r="V44" s="594"/>
      <c r="W44" s="583"/>
      <c r="X44" s="569">
        <f>State!X44</f>
        <v>0</v>
      </c>
      <c r="Y44" s="593"/>
      <c r="Z44" s="594"/>
      <c r="AA44" s="583">
        <f t="shared" si="5"/>
        <v>0</v>
      </c>
      <c r="AB44" s="523">
        <f t="shared" si="6"/>
        <v>0</v>
      </c>
      <c r="AC44" s="593"/>
      <c r="AD44" s="1" t="b">
        <f t="shared" si="2"/>
        <v>1</v>
      </c>
      <c r="AE44" s="1" t="b">
        <f t="shared" si="3"/>
        <v>1</v>
      </c>
    </row>
    <row r="45" spans="1:31" ht="15.75">
      <c r="A45" s="559"/>
      <c r="B45" s="584" t="s">
        <v>236</v>
      </c>
      <c r="C45" s="584">
        <v>0</v>
      </c>
      <c r="D45" s="585">
        <v>0</v>
      </c>
      <c r="E45" s="584"/>
      <c r="F45" s="585"/>
      <c r="G45" s="586"/>
      <c r="H45" s="586"/>
      <c r="I45" s="566">
        <f t="shared" si="0"/>
        <v>0</v>
      </c>
      <c r="J45" s="565">
        <f t="shared" si="1"/>
        <v>0</v>
      </c>
      <c r="K45" s="584"/>
      <c r="L45" s="585"/>
      <c r="M45" s="584"/>
      <c r="N45" s="584"/>
      <c r="O45" s="568">
        <f>State!O45</f>
        <v>0</v>
      </c>
      <c r="P45" s="584"/>
      <c r="Q45" s="585"/>
      <c r="R45" s="583">
        <f t="shared" si="4"/>
        <v>0</v>
      </c>
      <c r="S45" s="523">
        <f t="shared" si="4"/>
        <v>0</v>
      </c>
      <c r="T45" s="569"/>
      <c r="U45" s="584"/>
      <c r="V45" s="585"/>
      <c r="W45" s="583"/>
      <c r="X45" s="569">
        <f>State!X45</f>
        <v>0</v>
      </c>
      <c r="Y45" s="584"/>
      <c r="Z45" s="585"/>
      <c r="AA45" s="583">
        <f t="shared" si="5"/>
        <v>0</v>
      </c>
      <c r="AB45" s="523">
        <f t="shared" si="6"/>
        <v>0</v>
      </c>
      <c r="AC45" s="584"/>
      <c r="AD45" s="1" t="b">
        <f t="shared" si="2"/>
        <v>1</v>
      </c>
      <c r="AE45" s="1" t="b">
        <f t="shared" si="3"/>
        <v>1</v>
      </c>
    </row>
    <row r="46" spans="1:31" ht="15.75">
      <c r="A46" s="559"/>
      <c r="B46" s="596" t="s">
        <v>262</v>
      </c>
      <c r="C46" s="596">
        <v>0</v>
      </c>
      <c r="D46" s="597">
        <v>0</v>
      </c>
      <c r="E46" s="596"/>
      <c r="F46" s="597"/>
      <c r="G46" s="598"/>
      <c r="H46" s="598"/>
      <c r="I46" s="566">
        <f t="shared" si="0"/>
        <v>0</v>
      </c>
      <c r="J46" s="565">
        <f t="shared" si="1"/>
        <v>0</v>
      </c>
      <c r="K46" s="596"/>
      <c r="L46" s="597"/>
      <c r="M46" s="596"/>
      <c r="N46" s="596"/>
      <c r="O46" s="568">
        <f>State!O46</f>
        <v>0</v>
      </c>
      <c r="P46" s="596"/>
      <c r="Q46" s="597"/>
      <c r="R46" s="583">
        <f t="shared" si="4"/>
        <v>0</v>
      </c>
      <c r="S46" s="523">
        <f t="shared" si="4"/>
        <v>0</v>
      </c>
      <c r="T46" s="569"/>
      <c r="U46" s="596"/>
      <c r="V46" s="597"/>
      <c r="W46" s="583"/>
      <c r="X46" s="569">
        <f>State!X46</f>
        <v>0</v>
      </c>
      <c r="Y46" s="596"/>
      <c r="Z46" s="597"/>
      <c r="AA46" s="583">
        <f t="shared" si="5"/>
        <v>0</v>
      </c>
      <c r="AB46" s="523">
        <f t="shared" si="6"/>
        <v>0</v>
      </c>
      <c r="AC46" s="596"/>
      <c r="AD46" s="1" t="b">
        <f t="shared" si="2"/>
        <v>1</v>
      </c>
      <c r="AE46" s="1" t="b">
        <f t="shared" si="3"/>
        <v>1</v>
      </c>
    </row>
    <row r="47" spans="1:31" ht="15.75">
      <c r="A47" s="559"/>
      <c r="B47" s="599" t="s">
        <v>14</v>
      </c>
      <c r="C47" s="599">
        <v>0</v>
      </c>
      <c r="D47" s="600">
        <v>0</v>
      </c>
      <c r="E47" s="599"/>
      <c r="F47" s="600"/>
      <c r="G47" s="601"/>
      <c r="H47" s="601"/>
      <c r="I47" s="566">
        <f t="shared" si="0"/>
        <v>0</v>
      </c>
      <c r="J47" s="565">
        <f t="shared" si="1"/>
        <v>0</v>
      </c>
      <c r="K47" s="599"/>
      <c r="L47" s="600"/>
      <c r="M47" s="599"/>
      <c r="N47" s="599"/>
      <c r="O47" s="568">
        <f>State!O47</f>
        <v>0</v>
      </c>
      <c r="P47" s="599"/>
      <c r="Q47" s="600"/>
      <c r="R47" s="583">
        <f t="shared" si="4"/>
        <v>0</v>
      </c>
      <c r="S47" s="523">
        <f t="shared" si="4"/>
        <v>0</v>
      </c>
      <c r="T47" s="569"/>
      <c r="U47" s="599"/>
      <c r="V47" s="600"/>
      <c r="W47" s="583"/>
      <c r="X47" s="569">
        <f>State!X47</f>
        <v>0</v>
      </c>
      <c r="Y47" s="599"/>
      <c r="Z47" s="600"/>
      <c r="AA47" s="583">
        <f t="shared" si="5"/>
        <v>0</v>
      </c>
      <c r="AB47" s="523">
        <f t="shared" si="6"/>
        <v>0</v>
      </c>
      <c r="AC47" s="599"/>
      <c r="AD47" s="1" t="b">
        <f t="shared" si="2"/>
        <v>1</v>
      </c>
      <c r="AE47" s="1" t="b">
        <f t="shared" si="3"/>
        <v>1</v>
      </c>
    </row>
    <row r="48" spans="1:31" ht="15.75">
      <c r="A48" s="559">
        <v>2.19</v>
      </c>
      <c r="B48" s="602" t="s">
        <v>164</v>
      </c>
      <c r="C48" s="602">
        <v>0</v>
      </c>
      <c r="D48" s="603">
        <v>0</v>
      </c>
      <c r="E48" s="602"/>
      <c r="F48" s="603"/>
      <c r="G48" s="604"/>
      <c r="H48" s="604"/>
      <c r="I48" s="566">
        <f t="shared" si="0"/>
        <v>0</v>
      </c>
      <c r="J48" s="565">
        <f t="shared" si="1"/>
        <v>0</v>
      </c>
      <c r="K48" s="602"/>
      <c r="L48" s="603"/>
      <c r="M48" s="602"/>
      <c r="N48" s="602"/>
      <c r="O48" s="568">
        <f>State!O48</f>
        <v>3</v>
      </c>
      <c r="P48" s="602"/>
      <c r="Q48" s="603"/>
      <c r="R48" s="583">
        <f t="shared" si="4"/>
        <v>0</v>
      </c>
      <c r="S48" s="523">
        <f t="shared" si="4"/>
        <v>0</v>
      </c>
      <c r="T48" s="569"/>
      <c r="U48" s="602"/>
      <c r="V48" s="603"/>
      <c r="W48" s="583"/>
      <c r="X48" s="569">
        <f>State!X48</f>
        <v>3</v>
      </c>
      <c r="Y48" s="602"/>
      <c r="Z48" s="603"/>
      <c r="AA48" s="583">
        <f t="shared" si="5"/>
        <v>0</v>
      </c>
      <c r="AB48" s="523">
        <f t="shared" si="6"/>
        <v>0</v>
      </c>
      <c r="AC48" s="602"/>
      <c r="AD48" s="1" t="b">
        <f t="shared" si="2"/>
        <v>1</v>
      </c>
      <c r="AE48" s="1" t="b">
        <f t="shared" si="3"/>
        <v>1</v>
      </c>
    </row>
    <row r="49" spans="1:31" ht="15.75">
      <c r="A49" s="559">
        <f t="shared" ref="A49:A51" si="8">+A48+0.01</f>
        <v>2.1999999999999997</v>
      </c>
      <c r="B49" s="602" t="s">
        <v>165</v>
      </c>
      <c r="C49" s="602">
        <v>0</v>
      </c>
      <c r="D49" s="603">
        <v>0</v>
      </c>
      <c r="E49" s="602"/>
      <c r="F49" s="603"/>
      <c r="G49" s="604"/>
      <c r="H49" s="604"/>
      <c r="I49" s="566">
        <f t="shared" si="0"/>
        <v>0</v>
      </c>
      <c r="J49" s="565">
        <f t="shared" si="1"/>
        <v>0</v>
      </c>
      <c r="K49" s="602"/>
      <c r="L49" s="603"/>
      <c r="M49" s="602"/>
      <c r="N49" s="602"/>
      <c r="O49" s="568">
        <f>State!O49</f>
        <v>3.5</v>
      </c>
      <c r="P49" s="602"/>
      <c r="Q49" s="603"/>
      <c r="R49" s="583">
        <f t="shared" si="4"/>
        <v>0</v>
      </c>
      <c r="S49" s="523">
        <f t="shared" si="4"/>
        <v>0</v>
      </c>
      <c r="T49" s="569"/>
      <c r="U49" s="602"/>
      <c r="V49" s="603"/>
      <c r="W49" s="583"/>
      <c r="X49" s="569">
        <f>State!X49</f>
        <v>3.5</v>
      </c>
      <c r="Y49" s="602"/>
      <c r="Z49" s="603"/>
      <c r="AA49" s="583">
        <f t="shared" si="5"/>
        <v>0</v>
      </c>
      <c r="AB49" s="523">
        <f t="shared" si="6"/>
        <v>0</v>
      </c>
      <c r="AC49" s="602"/>
      <c r="AD49" s="1" t="b">
        <f t="shared" si="2"/>
        <v>1</v>
      </c>
      <c r="AE49" s="1" t="b">
        <f t="shared" si="3"/>
        <v>1</v>
      </c>
    </row>
    <row r="50" spans="1:31" ht="15.75">
      <c r="A50" s="559">
        <f t="shared" si="8"/>
        <v>2.2099999999999995</v>
      </c>
      <c r="B50" s="602" t="s">
        <v>166</v>
      </c>
      <c r="C50" s="602">
        <v>0</v>
      </c>
      <c r="D50" s="603">
        <v>0</v>
      </c>
      <c r="E50" s="602"/>
      <c r="F50" s="603"/>
      <c r="G50" s="604"/>
      <c r="H50" s="604"/>
      <c r="I50" s="566">
        <f t="shared" si="0"/>
        <v>0</v>
      </c>
      <c r="J50" s="565">
        <f t="shared" si="1"/>
        <v>0</v>
      </c>
      <c r="K50" s="602"/>
      <c r="L50" s="603"/>
      <c r="M50" s="602"/>
      <c r="N50" s="602"/>
      <c r="O50" s="568">
        <f>State!O50</f>
        <v>0.75</v>
      </c>
      <c r="P50" s="602"/>
      <c r="Q50" s="603"/>
      <c r="R50" s="583">
        <f t="shared" si="4"/>
        <v>0</v>
      </c>
      <c r="S50" s="523">
        <f t="shared" si="4"/>
        <v>0</v>
      </c>
      <c r="T50" s="569"/>
      <c r="U50" s="602"/>
      <c r="V50" s="603"/>
      <c r="W50" s="583"/>
      <c r="X50" s="569">
        <f>State!X50</f>
        <v>0.75</v>
      </c>
      <c r="Y50" s="602"/>
      <c r="Z50" s="603"/>
      <c r="AA50" s="583">
        <f t="shared" si="5"/>
        <v>0</v>
      </c>
      <c r="AB50" s="523">
        <f t="shared" si="6"/>
        <v>0</v>
      </c>
      <c r="AC50" s="602"/>
      <c r="AD50" s="1" t="b">
        <f t="shared" si="2"/>
        <v>1</v>
      </c>
      <c r="AE50" s="1" t="b">
        <f t="shared" si="3"/>
        <v>1</v>
      </c>
    </row>
    <row r="51" spans="1:31" ht="15.75">
      <c r="A51" s="559">
        <f t="shared" si="8"/>
        <v>2.2199999999999993</v>
      </c>
      <c r="B51" s="602" t="s">
        <v>157</v>
      </c>
      <c r="C51" s="602">
        <v>0</v>
      </c>
      <c r="D51" s="603">
        <v>0</v>
      </c>
      <c r="E51" s="602"/>
      <c r="F51" s="603"/>
      <c r="G51" s="604"/>
      <c r="H51" s="604"/>
      <c r="I51" s="566">
        <f t="shared" si="0"/>
        <v>0</v>
      </c>
      <c r="J51" s="565">
        <f t="shared" si="1"/>
        <v>0</v>
      </c>
      <c r="K51" s="602"/>
      <c r="L51" s="603"/>
      <c r="M51" s="602"/>
      <c r="N51" s="602"/>
      <c r="O51" s="568">
        <f>State!O51</f>
        <v>0</v>
      </c>
      <c r="P51" s="602"/>
      <c r="Q51" s="603"/>
      <c r="R51" s="583">
        <f t="shared" si="4"/>
        <v>0</v>
      </c>
      <c r="S51" s="523">
        <f t="shared" si="4"/>
        <v>0</v>
      </c>
      <c r="T51" s="569"/>
      <c r="U51" s="602"/>
      <c r="V51" s="603"/>
      <c r="W51" s="583"/>
      <c r="X51" s="569">
        <f>State!X51</f>
        <v>0</v>
      </c>
      <c r="Y51" s="602"/>
      <c r="Z51" s="603"/>
      <c r="AA51" s="583">
        <f t="shared" si="5"/>
        <v>0</v>
      </c>
      <c r="AB51" s="523">
        <f t="shared" si="6"/>
        <v>0</v>
      </c>
      <c r="AC51" s="602"/>
      <c r="AD51" s="1" t="b">
        <f t="shared" si="2"/>
        <v>1</v>
      </c>
      <c r="AE51" s="1" t="b">
        <f t="shared" si="3"/>
        <v>1</v>
      </c>
    </row>
    <row r="52" spans="1:31" ht="15.75">
      <c r="A52" s="928"/>
      <c r="B52" s="954" t="s">
        <v>237</v>
      </c>
      <c r="C52" s="954">
        <v>0</v>
      </c>
      <c r="D52" s="955">
        <v>0</v>
      </c>
      <c r="E52" s="954"/>
      <c r="F52" s="955"/>
      <c r="G52" s="956"/>
      <c r="H52" s="956"/>
      <c r="I52" s="932">
        <f t="shared" si="0"/>
        <v>0</v>
      </c>
      <c r="J52" s="933">
        <f t="shared" si="1"/>
        <v>0</v>
      </c>
      <c r="K52" s="954"/>
      <c r="L52" s="955"/>
      <c r="M52" s="954"/>
      <c r="N52" s="954"/>
      <c r="O52" s="934">
        <f>State!O52</f>
        <v>0</v>
      </c>
      <c r="P52" s="954"/>
      <c r="Q52" s="955"/>
      <c r="R52" s="935">
        <f t="shared" si="4"/>
        <v>0</v>
      </c>
      <c r="S52" s="936">
        <f t="shared" si="4"/>
        <v>0</v>
      </c>
      <c r="T52" s="937"/>
      <c r="U52" s="954"/>
      <c r="V52" s="955"/>
      <c r="W52" s="935"/>
      <c r="X52" s="937">
        <f>State!X52</f>
        <v>0</v>
      </c>
      <c r="Y52" s="954"/>
      <c r="Z52" s="955"/>
      <c r="AA52" s="935">
        <f t="shared" si="5"/>
        <v>0</v>
      </c>
      <c r="AB52" s="936">
        <f t="shared" si="6"/>
        <v>0</v>
      </c>
      <c r="AC52" s="954"/>
      <c r="AD52" s="1" t="b">
        <f t="shared" si="2"/>
        <v>1</v>
      </c>
      <c r="AE52" s="1" t="b">
        <f t="shared" si="3"/>
        <v>1</v>
      </c>
    </row>
    <row r="53" spans="1:31" ht="15.75">
      <c r="A53" s="559"/>
      <c r="B53" s="607" t="s">
        <v>233</v>
      </c>
      <c r="C53" s="607">
        <v>0</v>
      </c>
      <c r="D53" s="608">
        <v>0</v>
      </c>
      <c r="E53" s="607"/>
      <c r="F53" s="608"/>
      <c r="G53" s="609"/>
      <c r="H53" s="609"/>
      <c r="I53" s="566">
        <f t="shared" si="0"/>
        <v>0</v>
      </c>
      <c r="J53" s="565">
        <f t="shared" si="1"/>
        <v>0</v>
      </c>
      <c r="K53" s="607"/>
      <c r="L53" s="608"/>
      <c r="M53" s="607"/>
      <c r="N53" s="607"/>
      <c r="O53" s="568">
        <f>State!O53</f>
        <v>0</v>
      </c>
      <c r="P53" s="607"/>
      <c r="Q53" s="608"/>
      <c r="R53" s="583">
        <f t="shared" si="4"/>
        <v>0</v>
      </c>
      <c r="S53" s="523">
        <f t="shared" si="4"/>
        <v>0</v>
      </c>
      <c r="T53" s="569"/>
      <c r="U53" s="607"/>
      <c r="V53" s="608"/>
      <c r="W53" s="583"/>
      <c r="X53" s="569">
        <f>State!X53</f>
        <v>0</v>
      </c>
      <c r="Y53" s="607"/>
      <c r="Z53" s="608"/>
      <c r="AA53" s="583">
        <f t="shared" si="5"/>
        <v>0</v>
      </c>
      <c r="AB53" s="523">
        <f t="shared" si="6"/>
        <v>0</v>
      </c>
      <c r="AC53" s="607"/>
      <c r="AD53" s="1" t="b">
        <f t="shared" si="2"/>
        <v>1</v>
      </c>
      <c r="AE53" s="1" t="b">
        <f t="shared" si="3"/>
        <v>1</v>
      </c>
    </row>
    <row r="54" spans="1:31" ht="15.75">
      <c r="A54" s="559">
        <v>2.23</v>
      </c>
      <c r="B54" s="590" t="s">
        <v>169</v>
      </c>
      <c r="C54" s="590">
        <v>0</v>
      </c>
      <c r="D54" s="591">
        <v>0</v>
      </c>
      <c r="E54" s="590"/>
      <c r="F54" s="591"/>
      <c r="G54" s="592"/>
      <c r="H54" s="592"/>
      <c r="I54" s="566">
        <f t="shared" si="0"/>
        <v>0</v>
      </c>
      <c r="J54" s="565">
        <f t="shared" si="1"/>
        <v>0</v>
      </c>
      <c r="K54" s="590"/>
      <c r="L54" s="591"/>
      <c r="M54" s="590"/>
      <c r="N54" s="590"/>
      <c r="O54" s="568">
        <f>State!O54</f>
        <v>18</v>
      </c>
      <c r="P54" s="590"/>
      <c r="Q54" s="591"/>
      <c r="R54" s="583">
        <f t="shared" si="4"/>
        <v>0</v>
      </c>
      <c r="S54" s="523">
        <f t="shared" si="4"/>
        <v>0</v>
      </c>
      <c r="T54" s="569"/>
      <c r="U54" s="590"/>
      <c r="V54" s="591"/>
      <c r="W54" s="583"/>
      <c r="X54" s="569">
        <f>State!X54</f>
        <v>18</v>
      </c>
      <c r="Y54" s="590"/>
      <c r="Z54" s="591"/>
      <c r="AA54" s="583">
        <f t="shared" si="5"/>
        <v>0</v>
      </c>
      <c r="AB54" s="523">
        <f t="shared" si="6"/>
        <v>0</v>
      </c>
      <c r="AC54" s="590"/>
      <c r="AD54" s="1" t="b">
        <f t="shared" si="2"/>
        <v>1</v>
      </c>
      <c r="AE54" s="1" t="b">
        <f t="shared" si="3"/>
        <v>1</v>
      </c>
    </row>
    <row r="55" spans="1:31" ht="15.75">
      <c r="A55" s="559">
        <f t="shared" ref="A55:A75" si="9">+A54+0.01</f>
        <v>2.2399999999999998</v>
      </c>
      <c r="B55" s="590" t="s">
        <v>170</v>
      </c>
      <c r="C55" s="590">
        <v>0</v>
      </c>
      <c r="D55" s="591">
        <v>0</v>
      </c>
      <c r="E55" s="590"/>
      <c r="F55" s="591"/>
      <c r="G55" s="592"/>
      <c r="H55" s="592"/>
      <c r="I55" s="566">
        <f t="shared" si="0"/>
        <v>0</v>
      </c>
      <c r="J55" s="565">
        <f t="shared" si="1"/>
        <v>0</v>
      </c>
      <c r="K55" s="590"/>
      <c r="L55" s="591"/>
      <c r="M55" s="590"/>
      <c r="N55" s="590"/>
      <c r="O55" s="568">
        <f>State!O55</f>
        <v>1.2</v>
      </c>
      <c r="P55" s="590"/>
      <c r="Q55" s="591"/>
      <c r="R55" s="583">
        <f t="shared" si="4"/>
        <v>0</v>
      </c>
      <c r="S55" s="523">
        <f t="shared" si="4"/>
        <v>0</v>
      </c>
      <c r="T55" s="569"/>
      <c r="U55" s="590"/>
      <c r="V55" s="591"/>
      <c r="W55" s="583"/>
      <c r="X55" s="569">
        <f>State!X55</f>
        <v>1.2</v>
      </c>
      <c r="Y55" s="590"/>
      <c r="Z55" s="591"/>
      <c r="AA55" s="583">
        <f t="shared" si="5"/>
        <v>0</v>
      </c>
      <c r="AB55" s="523">
        <f t="shared" si="6"/>
        <v>0</v>
      </c>
      <c r="AC55" s="590"/>
      <c r="AD55" s="1" t="b">
        <f t="shared" si="2"/>
        <v>1</v>
      </c>
      <c r="AE55" s="1" t="b">
        <f t="shared" si="3"/>
        <v>1</v>
      </c>
    </row>
    <row r="56" spans="1:31" ht="28.5">
      <c r="A56" s="559">
        <f t="shared" si="9"/>
        <v>2.2499999999999996</v>
      </c>
      <c r="B56" s="570" t="s">
        <v>263</v>
      </c>
      <c r="C56" s="570">
        <v>0</v>
      </c>
      <c r="D56" s="571">
        <v>0</v>
      </c>
      <c r="E56" s="570"/>
      <c r="F56" s="571"/>
      <c r="G56" s="572"/>
      <c r="H56" s="572"/>
      <c r="I56" s="566">
        <f t="shared" si="0"/>
        <v>0</v>
      </c>
      <c r="J56" s="565">
        <f t="shared" si="1"/>
        <v>0</v>
      </c>
      <c r="K56" s="570"/>
      <c r="L56" s="571"/>
      <c r="M56" s="570"/>
      <c r="N56" s="570"/>
      <c r="O56" s="568">
        <f>State!O56</f>
        <v>1</v>
      </c>
      <c r="P56" s="570"/>
      <c r="Q56" s="571"/>
      <c r="R56" s="583">
        <f t="shared" si="4"/>
        <v>0</v>
      </c>
      <c r="S56" s="523">
        <f t="shared" si="4"/>
        <v>0</v>
      </c>
      <c r="T56" s="569"/>
      <c r="U56" s="570"/>
      <c r="V56" s="571"/>
      <c r="W56" s="583"/>
      <c r="X56" s="569">
        <f>State!X56</f>
        <v>1</v>
      </c>
      <c r="Y56" s="570"/>
      <c r="Z56" s="571"/>
      <c r="AA56" s="583">
        <f t="shared" si="5"/>
        <v>0</v>
      </c>
      <c r="AB56" s="523">
        <f t="shared" si="6"/>
        <v>0</v>
      </c>
      <c r="AC56" s="570"/>
      <c r="AD56" s="1" t="b">
        <f t="shared" si="2"/>
        <v>1</v>
      </c>
      <c r="AE56" s="1" t="b">
        <f t="shared" si="3"/>
        <v>1</v>
      </c>
    </row>
    <row r="57" spans="1:31" ht="15.75">
      <c r="A57" s="559">
        <f t="shared" si="9"/>
        <v>2.2599999999999993</v>
      </c>
      <c r="B57" s="590" t="s">
        <v>172</v>
      </c>
      <c r="C57" s="590">
        <v>0</v>
      </c>
      <c r="D57" s="591">
        <v>0</v>
      </c>
      <c r="E57" s="590"/>
      <c r="F57" s="591"/>
      <c r="G57" s="592"/>
      <c r="H57" s="592"/>
      <c r="I57" s="566">
        <f t="shared" si="0"/>
        <v>0</v>
      </c>
      <c r="J57" s="565">
        <f t="shared" si="1"/>
        <v>0</v>
      </c>
      <c r="K57" s="590"/>
      <c r="L57" s="591"/>
      <c r="M57" s="590"/>
      <c r="N57" s="590"/>
      <c r="O57" s="568">
        <f>State!O57</f>
        <v>0</v>
      </c>
      <c r="P57" s="590"/>
      <c r="Q57" s="591"/>
      <c r="R57" s="583">
        <f t="shared" si="4"/>
        <v>0</v>
      </c>
      <c r="S57" s="523">
        <f t="shared" si="4"/>
        <v>0</v>
      </c>
      <c r="T57" s="569"/>
      <c r="U57" s="590"/>
      <c r="V57" s="591"/>
      <c r="W57" s="583"/>
      <c r="X57" s="569">
        <f>State!X57</f>
        <v>0</v>
      </c>
      <c r="Y57" s="590"/>
      <c r="Z57" s="591"/>
      <c r="AA57" s="583">
        <f t="shared" si="5"/>
        <v>0</v>
      </c>
      <c r="AB57" s="523">
        <f t="shared" si="6"/>
        <v>0</v>
      </c>
      <c r="AC57" s="590"/>
      <c r="AD57" s="1" t="b">
        <f t="shared" si="2"/>
        <v>1</v>
      </c>
      <c r="AE57" s="1" t="b">
        <f t="shared" si="3"/>
        <v>1</v>
      </c>
    </row>
    <row r="58" spans="1:31" ht="15.75">
      <c r="A58" s="559" t="s">
        <v>19</v>
      </c>
      <c r="B58" s="610" t="s">
        <v>213</v>
      </c>
      <c r="C58" s="610">
        <v>0</v>
      </c>
      <c r="D58" s="611">
        <v>0</v>
      </c>
      <c r="E58" s="610"/>
      <c r="F58" s="611"/>
      <c r="G58" s="612"/>
      <c r="H58" s="612"/>
      <c r="I58" s="566">
        <f t="shared" si="0"/>
        <v>0</v>
      </c>
      <c r="J58" s="565">
        <f t="shared" si="1"/>
        <v>0</v>
      </c>
      <c r="K58" s="610"/>
      <c r="L58" s="611"/>
      <c r="M58" s="610"/>
      <c r="N58" s="610"/>
      <c r="O58" s="568">
        <f>State!O58</f>
        <v>3</v>
      </c>
      <c r="P58" s="610"/>
      <c r="Q58" s="611"/>
      <c r="R58" s="583">
        <f t="shared" si="4"/>
        <v>0</v>
      </c>
      <c r="S58" s="523">
        <f t="shared" si="4"/>
        <v>0</v>
      </c>
      <c r="T58" s="569"/>
      <c r="U58" s="610"/>
      <c r="V58" s="611"/>
      <c r="W58" s="583"/>
      <c r="X58" s="569">
        <f>State!X58</f>
        <v>3</v>
      </c>
      <c r="Y58" s="610"/>
      <c r="Z58" s="611"/>
      <c r="AA58" s="583">
        <f t="shared" si="5"/>
        <v>0</v>
      </c>
      <c r="AB58" s="523">
        <f t="shared" si="6"/>
        <v>0</v>
      </c>
      <c r="AC58" s="610"/>
      <c r="AD58" s="1" t="b">
        <f t="shared" si="2"/>
        <v>1</v>
      </c>
      <c r="AE58" s="1" t="b">
        <f t="shared" si="3"/>
        <v>1</v>
      </c>
    </row>
    <row r="59" spans="1:31" ht="28.5">
      <c r="A59" s="559" t="s">
        <v>20</v>
      </c>
      <c r="B59" s="610" t="s">
        <v>227</v>
      </c>
      <c r="C59" s="610">
        <v>0</v>
      </c>
      <c r="D59" s="611">
        <v>0</v>
      </c>
      <c r="E59" s="610"/>
      <c r="F59" s="611"/>
      <c r="G59" s="612"/>
      <c r="H59" s="612"/>
      <c r="I59" s="566">
        <f t="shared" si="0"/>
        <v>0</v>
      </c>
      <c r="J59" s="565">
        <f t="shared" si="1"/>
        <v>0</v>
      </c>
      <c r="K59" s="610"/>
      <c r="L59" s="611"/>
      <c r="M59" s="610"/>
      <c r="N59" s="610"/>
      <c r="O59" s="568">
        <f>State!O59</f>
        <v>3</v>
      </c>
      <c r="P59" s="610"/>
      <c r="Q59" s="611"/>
      <c r="R59" s="583">
        <f t="shared" si="4"/>
        <v>0</v>
      </c>
      <c r="S59" s="523">
        <f t="shared" si="4"/>
        <v>0</v>
      </c>
      <c r="T59" s="569"/>
      <c r="U59" s="610"/>
      <c r="V59" s="611"/>
      <c r="W59" s="583"/>
      <c r="X59" s="569">
        <f>State!X59</f>
        <v>3</v>
      </c>
      <c r="Y59" s="610"/>
      <c r="Z59" s="611"/>
      <c r="AA59" s="583">
        <f t="shared" si="5"/>
        <v>0</v>
      </c>
      <c r="AB59" s="523">
        <f t="shared" si="6"/>
        <v>0</v>
      </c>
      <c r="AC59" s="610"/>
      <c r="AD59" s="1" t="b">
        <f t="shared" si="2"/>
        <v>1</v>
      </c>
      <c r="AE59" s="1" t="b">
        <f t="shared" si="3"/>
        <v>1</v>
      </c>
    </row>
    <row r="60" spans="1:31" ht="28.5">
      <c r="A60" s="559" t="s">
        <v>21</v>
      </c>
      <c r="B60" s="610" t="s">
        <v>228</v>
      </c>
      <c r="C60" s="610">
        <v>0</v>
      </c>
      <c r="D60" s="611">
        <v>0</v>
      </c>
      <c r="E60" s="610"/>
      <c r="F60" s="611"/>
      <c r="G60" s="612"/>
      <c r="H60" s="612"/>
      <c r="I60" s="566">
        <f t="shared" si="0"/>
        <v>0</v>
      </c>
      <c r="J60" s="565">
        <f t="shared" si="1"/>
        <v>0</v>
      </c>
      <c r="K60" s="610"/>
      <c r="L60" s="611"/>
      <c r="M60" s="610"/>
      <c r="N60" s="610"/>
      <c r="O60" s="568">
        <f>State!O60</f>
        <v>9.6000000000000014</v>
      </c>
      <c r="P60" s="610"/>
      <c r="Q60" s="611"/>
      <c r="R60" s="583">
        <f t="shared" si="4"/>
        <v>0</v>
      </c>
      <c r="S60" s="523">
        <f t="shared" si="4"/>
        <v>0</v>
      </c>
      <c r="T60" s="569"/>
      <c r="U60" s="610"/>
      <c r="V60" s="611"/>
      <c r="W60" s="583"/>
      <c r="X60" s="569">
        <f>State!X60</f>
        <v>9.6000000000000014</v>
      </c>
      <c r="Y60" s="610"/>
      <c r="Z60" s="611"/>
      <c r="AA60" s="583">
        <f t="shared" si="5"/>
        <v>0</v>
      </c>
      <c r="AB60" s="523">
        <f t="shared" si="6"/>
        <v>0</v>
      </c>
      <c r="AC60" s="610"/>
      <c r="AD60" s="1" t="b">
        <f t="shared" si="2"/>
        <v>1</v>
      </c>
      <c r="AE60" s="1" t="b">
        <f t="shared" si="3"/>
        <v>1</v>
      </c>
    </row>
    <row r="61" spans="1:31" ht="42.75">
      <c r="A61" s="559" t="s">
        <v>175</v>
      </c>
      <c r="B61" s="610" t="s">
        <v>229</v>
      </c>
      <c r="C61" s="610">
        <v>0</v>
      </c>
      <c r="D61" s="611">
        <v>0</v>
      </c>
      <c r="E61" s="610"/>
      <c r="F61" s="611"/>
      <c r="G61" s="612"/>
      <c r="H61" s="612"/>
      <c r="I61" s="566">
        <f t="shared" si="0"/>
        <v>0</v>
      </c>
      <c r="J61" s="565">
        <f t="shared" si="1"/>
        <v>0</v>
      </c>
      <c r="K61" s="610"/>
      <c r="L61" s="611"/>
      <c r="M61" s="610"/>
      <c r="N61" s="610"/>
      <c r="O61" s="568">
        <f>State!O61</f>
        <v>2.88</v>
      </c>
      <c r="P61" s="610"/>
      <c r="Q61" s="611"/>
      <c r="R61" s="583">
        <f t="shared" si="4"/>
        <v>0</v>
      </c>
      <c r="S61" s="523">
        <f t="shared" si="4"/>
        <v>0</v>
      </c>
      <c r="T61" s="569"/>
      <c r="U61" s="610"/>
      <c r="V61" s="611"/>
      <c r="W61" s="583"/>
      <c r="X61" s="569">
        <f>State!X61</f>
        <v>2.88</v>
      </c>
      <c r="Y61" s="610"/>
      <c r="Z61" s="611"/>
      <c r="AA61" s="583">
        <f t="shared" si="5"/>
        <v>0</v>
      </c>
      <c r="AB61" s="523">
        <f t="shared" si="6"/>
        <v>0</v>
      </c>
      <c r="AC61" s="610"/>
      <c r="AD61" s="1" t="b">
        <f t="shared" si="2"/>
        <v>1</v>
      </c>
      <c r="AE61" s="1" t="b">
        <f t="shared" si="3"/>
        <v>1</v>
      </c>
    </row>
    <row r="62" spans="1:31" ht="15.75">
      <c r="A62" s="559" t="s">
        <v>177</v>
      </c>
      <c r="B62" s="610" t="s">
        <v>214</v>
      </c>
      <c r="C62" s="610">
        <v>0</v>
      </c>
      <c r="D62" s="611">
        <v>0</v>
      </c>
      <c r="E62" s="610"/>
      <c r="F62" s="611"/>
      <c r="G62" s="612"/>
      <c r="H62" s="612"/>
      <c r="I62" s="566">
        <f t="shared" si="0"/>
        <v>0</v>
      </c>
      <c r="J62" s="565">
        <f t="shared" si="1"/>
        <v>0</v>
      </c>
      <c r="K62" s="610"/>
      <c r="L62" s="611"/>
      <c r="M62" s="610"/>
      <c r="N62" s="610"/>
      <c r="O62" s="568">
        <f>State!O62</f>
        <v>1.5</v>
      </c>
      <c r="P62" s="610"/>
      <c r="Q62" s="611"/>
      <c r="R62" s="583">
        <f t="shared" si="4"/>
        <v>0</v>
      </c>
      <c r="S62" s="523">
        <f t="shared" si="4"/>
        <v>0</v>
      </c>
      <c r="T62" s="569"/>
      <c r="U62" s="610"/>
      <c r="V62" s="611"/>
      <c r="W62" s="583"/>
      <c r="X62" s="569">
        <f>State!X62</f>
        <v>1.5</v>
      </c>
      <c r="Y62" s="610"/>
      <c r="Z62" s="611"/>
      <c r="AA62" s="583">
        <f t="shared" si="5"/>
        <v>0</v>
      </c>
      <c r="AB62" s="523">
        <f t="shared" si="6"/>
        <v>0</v>
      </c>
      <c r="AC62" s="610"/>
      <c r="AD62" s="1" t="b">
        <f t="shared" si="2"/>
        <v>1</v>
      </c>
      <c r="AE62" s="1" t="b">
        <f t="shared" si="3"/>
        <v>1</v>
      </c>
    </row>
    <row r="63" spans="1:31" ht="15.75">
      <c r="A63" s="559" t="s">
        <v>179</v>
      </c>
      <c r="B63" s="610" t="s">
        <v>178</v>
      </c>
      <c r="C63" s="610">
        <v>0</v>
      </c>
      <c r="D63" s="611">
        <v>0</v>
      </c>
      <c r="E63" s="610"/>
      <c r="F63" s="611"/>
      <c r="G63" s="612"/>
      <c r="H63" s="612"/>
      <c r="I63" s="566">
        <f t="shared" si="0"/>
        <v>0</v>
      </c>
      <c r="J63" s="565">
        <f t="shared" si="1"/>
        <v>0</v>
      </c>
      <c r="K63" s="610"/>
      <c r="L63" s="611"/>
      <c r="M63" s="610"/>
      <c r="N63" s="610"/>
      <c r="O63" s="568">
        <f>State!O63</f>
        <v>1.2000000000000002</v>
      </c>
      <c r="P63" s="610"/>
      <c r="Q63" s="611"/>
      <c r="R63" s="583">
        <f t="shared" si="4"/>
        <v>0</v>
      </c>
      <c r="S63" s="523">
        <f t="shared" si="4"/>
        <v>0</v>
      </c>
      <c r="T63" s="569"/>
      <c r="U63" s="610"/>
      <c r="V63" s="611"/>
      <c r="W63" s="583"/>
      <c r="X63" s="569">
        <f>State!X63</f>
        <v>1.2000000000000002</v>
      </c>
      <c r="Y63" s="610"/>
      <c r="Z63" s="611"/>
      <c r="AA63" s="583">
        <f t="shared" si="5"/>
        <v>0</v>
      </c>
      <c r="AB63" s="523">
        <f t="shared" si="6"/>
        <v>0</v>
      </c>
      <c r="AC63" s="610"/>
      <c r="AD63" s="1" t="b">
        <f t="shared" si="2"/>
        <v>1</v>
      </c>
      <c r="AE63" s="1" t="b">
        <f t="shared" si="3"/>
        <v>1</v>
      </c>
    </row>
    <row r="64" spans="1:31" ht="28.5">
      <c r="A64" s="559" t="s">
        <v>181</v>
      </c>
      <c r="B64" s="610" t="s">
        <v>215</v>
      </c>
      <c r="C64" s="610">
        <v>0</v>
      </c>
      <c r="D64" s="611">
        <v>0</v>
      </c>
      <c r="E64" s="610"/>
      <c r="F64" s="611"/>
      <c r="G64" s="612"/>
      <c r="H64" s="612"/>
      <c r="I64" s="566">
        <f t="shared" si="0"/>
        <v>0</v>
      </c>
      <c r="J64" s="565">
        <f t="shared" si="1"/>
        <v>0</v>
      </c>
      <c r="K64" s="610"/>
      <c r="L64" s="611"/>
      <c r="M64" s="610"/>
      <c r="N64" s="610"/>
      <c r="O64" s="568">
        <f>State!O64</f>
        <v>1.2000000000000002</v>
      </c>
      <c r="P64" s="610"/>
      <c r="Q64" s="611"/>
      <c r="R64" s="583">
        <f t="shared" si="4"/>
        <v>0</v>
      </c>
      <c r="S64" s="523">
        <f t="shared" si="4"/>
        <v>0</v>
      </c>
      <c r="T64" s="569"/>
      <c r="U64" s="610"/>
      <c r="V64" s="611"/>
      <c r="W64" s="583"/>
      <c r="X64" s="569">
        <f>State!X64</f>
        <v>1.2000000000000002</v>
      </c>
      <c r="Y64" s="610"/>
      <c r="Z64" s="611"/>
      <c r="AA64" s="583">
        <f t="shared" si="5"/>
        <v>0</v>
      </c>
      <c r="AB64" s="523">
        <f t="shared" si="6"/>
        <v>0</v>
      </c>
      <c r="AC64" s="610"/>
      <c r="AD64" s="1" t="b">
        <f t="shared" si="2"/>
        <v>1</v>
      </c>
      <c r="AE64" s="1" t="b">
        <f t="shared" si="3"/>
        <v>1</v>
      </c>
    </row>
    <row r="65" spans="1:31" ht="28.5">
      <c r="A65" s="559" t="s">
        <v>239</v>
      </c>
      <c r="B65" s="610" t="s">
        <v>230</v>
      </c>
      <c r="C65" s="610">
        <v>0</v>
      </c>
      <c r="D65" s="611">
        <v>0</v>
      </c>
      <c r="E65" s="610"/>
      <c r="F65" s="611"/>
      <c r="G65" s="612"/>
      <c r="H65" s="612"/>
      <c r="I65" s="566">
        <f t="shared" si="0"/>
        <v>0</v>
      </c>
      <c r="J65" s="565">
        <f t="shared" si="1"/>
        <v>0</v>
      </c>
      <c r="K65" s="610"/>
      <c r="L65" s="611"/>
      <c r="M65" s="610"/>
      <c r="N65" s="610"/>
      <c r="O65" s="568">
        <f>State!O65</f>
        <v>1.7999999999999998</v>
      </c>
      <c r="P65" s="610"/>
      <c r="Q65" s="611"/>
      <c r="R65" s="583">
        <f t="shared" si="4"/>
        <v>0</v>
      </c>
      <c r="S65" s="523">
        <f t="shared" si="4"/>
        <v>0</v>
      </c>
      <c r="T65" s="569"/>
      <c r="U65" s="610"/>
      <c r="V65" s="611"/>
      <c r="W65" s="583"/>
      <c r="X65" s="569">
        <f>State!X65</f>
        <v>1.7999999999999998</v>
      </c>
      <c r="Y65" s="610"/>
      <c r="Z65" s="611"/>
      <c r="AA65" s="583">
        <f t="shared" si="5"/>
        <v>0</v>
      </c>
      <c r="AB65" s="523">
        <f t="shared" si="6"/>
        <v>0</v>
      </c>
      <c r="AC65" s="610"/>
      <c r="AD65" s="1" t="b">
        <f t="shared" si="2"/>
        <v>1</v>
      </c>
      <c r="AE65" s="1" t="b">
        <f t="shared" si="3"/>
        <v>1</v>
      </c>
    </row>
    <row r="66" spans="1:31" ht="15.75">
      <c r="A66" s="559">
        <v>2.27</v>
      </c>
      <c r="B66" s="587" t="s">
        <v>248</v>
      </c>
      <c r="C66" s="587">
        <v>0</v>
      </c>
      <c r="D66" s="588">
        <v>0</v>
      </c>
      <c r="E66" s="587"/>
      <c r="F66" s="588"/>
      <c r="G66" s="589"/>
      <c r="H66" s="589"/>
      <c r="I66" s="566">
        <f t="shared" si="0"/>
        <v>0</v>
      </c>
      <c r="J66" s="565">
        <f t="shared" si="1"/>
        <v>0</v>
      </c>
      <c r="K66" s="587"/>
      <c r="L66" s="588"/>
      <c r="M66" s="587"/>
      <c r="N66" s="587"/>
      <c r="O66" s="568">
        <f>State!O66</f>
        <v>1</v>
      </c>
      <c r="P66" s="610"/>
      <c r="Q66" s="588"/>
      <c r="R66" s="583">
        <f t="shared" si="4"/>
        <v>0</v>
      </c>
      <c r="S66" s="523">
        <f t="shared" si="4"/>
        <v>0</v>
      </c>
      <c r="T66" s="569"/>
      <c r="U66" s="610"/>
      <c r="V66" s="588"/>
      <c r="W66" s="583"/>
      <c r="X66" s="569">
        <f>State!X66</f>
        <v>1</v>
      </c>
      <c r="Y66" s="610"/>
      <c r="Z66" s="588"/>
      <c r="AA66" s="583">
        <f t="shared" si="5"/>
        <v>0</v>
      </c>
      <c r="AB66" s="523">
        <f t="shared" si="6"/>
        <v>0</v>
      </c>
      <c r="AC66" s="587"/>
      <c r="AD66" s="1" t="b">
        <f t="shared" si="2"/>
        <v>1</v>
      </c>
      <c r="AE66" s="1" t="b">
        <f t="shared" si="3"/>
        <v>1</v>
      </c>
    </row>
    <row r="67" spans="1:31" ht="28.5">
      <c r="A67" s="559">
        <f t="shared" si="9"/>
        <v>2.2799999999999998</v>
      </c>
      <c r="B67" s="587" t="s">
        <v>249</v>
      </c>
      <c r="C67" s="587">
        <v>0</v>
      </c>
      <c r="D67" s="588">
        <v>0</v>
      </c>
      <c r="E67" s="587"/>
      <c r="F67" s="588"/>
      <c r="G67" s="589"/>
      <c r="H67" s="589"/>
      <c r="I67" s="566">
        <f t="shared" si="0"/>
        <v>0</v>
      </c>
      <c r="J67" s="565">
        <f t="shared" si="1"/>
        <v>0</v>
      </c>
      <c r="K67" s="587"/>
      <c r="L67" s="588"/>
      <c r="M67" s="587"/>
      <c r="N67" s="587"/>
      <c r="O67" s="568">
        <f>State!O67</f>
        <v>1</v>
      </c>
      <c r="P67" s="610"/>
      <c r="Q67" s="588"/>
      <c r="R67" s="583">
        <f t="shared" si="4"/>
        <v>0</v>
      </c>
      <c r="S67" s="523">
        <f t="shared" si="4"/>
        <v>0</v>
      </c>
      <c r="T67" s="569"/>
      <c r="U67" s="610"/>
      <c r="V67" s="588"/>
      <c r="W67" s="583"/>
      <c r="X67" s="569">
        <f>State!X67</f>
        <v>1</v>
      </c>
      <c r="Y67" s="610"/>
      <c r="Z67" s="588"/>
      <c r="AA67" s="583">
        <f t="shared" si="5"/>
        <v>0</v>
      </c>
      <c r="AB67" s="523">
        <f t="shared" si="6"/>
        <v>0</v>
      </c>
      <c r="AC67" s="587"/>
      <c r="AD67" s="1" t="b">
        <f t="shared" si="2"/>
        <v>1</v>
      </c>
      <c r="AE67" s="1" t="b">
        <f t="shared" si="3"/>
        <v>1</v>
      </c>
    </row>
    <row r="68" spans="1:31" ht="28.5">
      <c r="A68" s="559">
        <f t="shared" si="9"/>
        <v>2.2899999999999996</v>
      </c>
      <c r="B68" s="587" t="s">
        <v>200</v>
      </c>
      <c r="C68" s="587">
        <v>0</v>
      </c>
      <c r="D68" s="588">
        <v>0</v>
      </c>
      <c r="E68" s="587"/>
      <c r="F68" s="588"/>
      <c r="G68" s="589"/>
      <c r="H68" s="589"/>
      <c r="I68" s="566">
        <f t="shared" si="0"/>
        <v>0</v>
      </c>
      <c r="J68" s="565">
        <f t="shared" si="1"/>
        <v>0</v>
      </c>
      <c r="K68" s="587"/>
      <c r="L68" s="588"/>
      <c r="M68" s="587"/>
      <c r="N68" s="587"/>
      <c r="O68" s="568">
        <f>State!O68</f>
        <v>1.25</v>
      </c>
      <c r="P68" s="610"/>
      <c r="Q68" s="588"/>
      <c r="R68" s="583">
        <f t="shared" si="4"/>
        <v>0</v>
      </c>
      <c r="S68" s="523">
        <f t="shared" si="4"/>
        <v>0</v>
      </c>
      <c r="T68" s="569"/>
      <c r="U68" s="610"/>
      <c r="V68" s="588"/>
      <c r="W68" s="583"/>
      <c r="X68" s="569">
        <f>State!X68</f>
        <v>1.25</v>
      </c>
      <c r="Y68" s="610"/>
      <c r="Z68" s="588"/>
      <c r="AA68" s="583">
        <f t="shared" si="5"/>
        <v>0</v>
      </c>
      <c r="AB68" s="523">
        <f t="shared" si="6"/>
        <v>0</v>
      </c>
      <c r="AC68" s="587"/>
      <c r="AD68" s="1" t="b">
        <f t="shared" si="2"/>
        <v>1</v>
      </c>
      <c r="AE68" s="1" t="b">
        <f t="shared" si="3"/>
        <v>1</v>
      </c>
    </row>
    <row r="69" spans="1:31" ht="15.75">
      <c r="A69" s="559">
        <f t="shared" si="9"/>
        <v>2.2999999999999994</v>
      </c>
      <c r="B69" s="587" t="s">
        <v>250</v>
      </c>
      <c r="C69" s="587">
        <v>0</v>
      </c>
      <c r="D69" s="588">
        <v>0</v>
      </c>
      <c r="E69" s="587"/>
      <c r="F69" s="588"/>
      <c r="G69" s="589"/>
      <c r="H69" s="589"/>
      <c r="I69" s="566">
        <f t="shared" si="0"/>
        <v>0</v>
      </c>
      <c r="J69" s="565">
        <f t="shared" si="1"/>
        <v>0</v>
      </c>
      <c r="K69" s="587"/>
      <c r="L69" s="588"/>
      <c r="M69" s="587"/>
      <c r="N69" s="587"/>
      <c r="O69" s="568">
        <f>State!O69</f>
        <v>0.75</v>
      </c>
      <c r="P69" s="610"/>
      <c r="Q69" s="588"/>
      <c r="R69" s="583">
        <f t="shared" si="4"/>
        <v>0</v>
      </c>
      <c r="S69" s="523">
        <f t="shared" si="4"/>
        <v>0</v>
      </c>
      <c r="T69" s="569"/>
      <c r="U69" s="610"/>
      <c r="V69" s="588"/>
      <c r="W69" s="583"/>
      <c r="X69" s="569">
        <f>State!X69</f>
        <v>0.75</v>
      </c>
      <c r="Y69" s="610"/>
      <c r="Z69" s="588"/>
      <c r="AA69" s="583">
        <f t="shared" si="5"/>
        <v>0</v>
      </c>
      <c r="AB69" s="523">
        <f t="shared" si="6"/>
        <v>0</v>
      </c>
      <c r="AC69" s="587"/>
      <c r="AD69" s="1" t="b">
        <f t="shared" si="2"/>
        <v>1</v>
      </c>
      <c r="AE69" s="1" t="b">
        <f t="shared" si="3"/>
        <v>1</v>
      </c>
    </row>
    <row r="70" spans="1:31" ht="15.75">
      <c r="A70" s="559">
        <f t="shared" si="9"/>
        <v>2.3099999999999992</v>
      </c>
      <c r="B70" s="587" t="s">
        <v>251</v>
      </c>
      <c r="C70" s="587">
        <v>0</v>
      </c>
      <c r="D70" s="588">
        <v>0</v>
      </c>
      <c r="E70" s="587"/>
      <c r="F70" s="588"/>
      <c r="G70" s="589"/>
      <c r="H70" s="589"/>
      <c r="I70" s="566">
        <f t="shared" si="0"/>
        <v>0</v>
      </c>
      <c r="J70" s="565">
        <f t="shared" si="1"/>
        <v>0</v>
      </c>
      <c r="K70" s="587"/>
      <c r="L70" s="588"/>
      <c r="M70" s="587"/>
      <c r="N70" s="587"/>
      <c r="O70" s="568">
        <f>State!O70</f>
        <v>0.75</v>
      </c>
      <c r="P70" s="610"/>
      <c r="Q70" s="588"/>
      <c r="R70" s="583">
        <f t="shared" si="4"/>
        <v>0</v>
      </c>
      <c r="S70" s="523">
        <f t="shared" si="4"/>
        <v>0</v>
      </c>
      <c r="T70" s="569"/>
      <c r="U70" s="610"/>
      <c r="V70" s="588"/>
      <c r="W70" s="583"/>
      <c r="X70" s="569">
        <f>State!X70</f>
        <v>0.75</v>
      </c>
      <c r="Y70" s="610"/>
      <c r="Z70" s="588"/>
      <c r="AA70" s="583">
        <f t="shared" si="5"/>
        <v>0</v>
      </c>
      <c r="AB70" s="523">
        <f t="shared" si="6"/>
        <v>0</v>
      </c>
      <c r="AC70" s="587"/>
      <c r="AD70" s="1" t="b">
        <f t="shared" si="2"/>
        <v>1</v>
      </c>
      <c r="AE70" s="1" t="b">
        <f t="shared" si="3"/>
        <v>1</v>
      </c>
    </row>
    <row r="71" spans="1:31" ht="15.75">
      <c r="A71" s="559">
        <f t="shared" si="9"/>
        <v>2.319999999999999</v>
      </c>
      <c r="B71" s="587" t="s">
        <v>252</v>
      </c>
      <c r="C71" s="587">
        <v>0</v>
      </c>
      <c r="D71" s="588">
        <v>0</v>
      </c>
      <c r="E71" s="587"/>
      <c r="F71" s="588"/>
      <c r="G71" s="589"/>
      <c r="H71" s="589"/>
      <c r="I71" s="566">
        <f t="shared" si="0"/>
        <v>0</v>
      </c>
      <c r="J71" s="565">
        <f t="shared" si="1"/>
        <v>0</v>
      </c>
      <c r="K71" s="587"/>
      <c r="L71" s="588"/>
      <c r="M71" s="587"/>
      <c r="N71" s="587"/>
      <c r="O71" s="568">
        <f>State!O71</f>
        <v>0.2</v>
      </c>
      <c r="P71" s="610"/>
      <c r="Q71" s="588"/>
      <c r="R71" s="583">
        <f t="shared" si="4"/>
        <v>0</v>
      </c>
      <c r="S71" s="523">
        <f t="shared" si="4"/>
        <v>0</v>
      </c>
      <c r="T71" s="569"/>
      <c r="U71" s="610"/>
      <c r="V71" s="588"/>
      <c r="W71" s="583"/>
      <c r="X71" s="569">
        <f>State!X71</f>
        <v>0.2</v>
      </c>
      <c r="Y71" s="610"/>
      <c r="Z71" s="588"/>
      <c r="AA71" s="583">
        <f t="shared" si="5"/>
        <v>0</v>
      </c>
      <c r="AB71" s="523">
        <f t="shared" si="6"/>
        <v>0</v>
      </c>
      <c r="AC71" s="587"/>
      <c r="AD71" s="1" t="b">
        <f t="shared" si="2"/>
        <v>1</v>
      </c>
      <c r="AE71" s="1" t="b">
        <f t="shared" si="3"/>
        <v>1</v>
      </c>
    </row>
    <row r="72" spans="1:31" ht="15.75">
      <c r="A72" s="559">
        <f t="shared" si="9"/>
        <v>2.3299999999999987</v>
      </c>
      <c r="B72" s="587" t="s">
        <v>253</v>
      </c>
      <c r="C72" s="587">
        <v>0</v>
      </c>
      <c r="D72" s="588">
        <v>0</v>
      </c>
      <c r="E72" s="587"/>
      <c r="F72" s="588"/>
      <c r="G72" s="589"/>
      <c r="H72" s="589"/>
      <c r="I72" s="566">
        <f t="shared" ref="I72:I135" si="10">C72-E72</f>
        <v>0</v>
      </c>
      <c r="J72" s="565">
        <f t="shared" ref="J72:J135" si="11">D72-F72</f>
        <v>0</v>
      </c>
      <c r="K72" s="587"/>
      <c r="L72" s="588"/>
      <c r="M72" s="587"/>
      <c r="N72" s="587"/>
      <c r="O72" s="568">
        <f>State!O72</f>
        <v>0.2</v>
      </c>
      <c r="P72" s="610"/>
      <c r="Q72" s="588"/>
      <c r="R72" s="583">
        <f t="shared" si="4"/>
        <v>0</v>
      </c>
      <c r="S72" s="523">
        <f t="shared" si="4"/>
        <v>0</v>
      </c>
      <c r="T72" s="569"/>
      <c r="U72" s="610"/>
      <c r="V72" s="588"/>
      <c r="W72" s="583"/>
      <c r="X72" s="569">
        <f>State!X72</f>
        <v>0.2</v>
      </c>
      <c r="Y72" s="610"/>
      <c r="Z72" s="588"/>
      <c r="AA72" s="583">
        <f t="shared" si="5"/>
        <v>0</v>
      </c>
      <c r="AB72" s="523">
        <f t="shared" si="6"/>
        <v>0</v>
      </c>
      <c r="AC72" s="587"/>
      <c r="AD72" s="1" t="b">
        <f t="shared" ref="AD72:AD135" si="12">+X72*Y72=Z72</f>
        <v>1</v>
      </c>
      <c r="AE72" s="1" t="b">
        <f t="shared" ref="AE72:AE135" si="13">+U72+Z72=AB72</f>
        <v>1</v>
      </c>
    </row>
    <row r="73" spans="1:31" ht="15.75">
      <c r="A73" s="559">
        <f t="shared" si="9"/>
        <v>2.3399999999999985</v>
      </c>
      <c r="B73" s="587" t="s">
        <v>231</v>
      </c>
      <c r="C73" s="587">
        <v>0</v>
      </c>
      <c r="D73" s="588">
        <v>0</v>
      </c>
      <c r="E73" s="587"/>
      <c r="F73" s="588"/>
      <c r="G73" s="589"/>
      <c r="H73" s="589"/>
      <c r="I73" s="566">
        <f t="shared" si="10"/>
        <v>0</v>
      </c>
      <c r="J73" s="565">
        <f t="shared" si="11"/>
        <v>0</v>
      </c>
      <c r="K73" s="587"/>
      <c r="L73" s="588"/>
      <c r="M73" s="587"/>
      <c r="N73" s="587"/>
      <c r="O73" s="568">
        <f>State!O73</f>
        <v>0</v>
      </c>
      <c r="P73" s="610"/>
      <c r="Q73" s="588"/>
      <c r="R73" s="583">
        <f t="shared" si="4"/>
        <v>0</v>
      </c>
      <c r="S73" s="523">
        <f t="shared" si="4"/>
        <v>0</v>
      </c>
      <c r="T73" s="569"/>
      <c r="U73" s="610"/>
      <c r="V73" s="588"/>
      <c r="W73" s="583"/>
      <c r="X73" s="569">
        <f>State!X73</f>
        <v>0</v>
      </c>
      <c r="Y73" s="610"/>
      <c r="Z73" s="588"/>
      <c r="AA73" s="583">
        <f t="shared" si="5"/>
        <v>0</v>
      </c>
      <c r="AB73" s="523">
        <f t="shared" si="6"/>
        <v>0</v>
      </c>
      <c r="AC73" s="587"/>
      <c r="AD73" s="1" t="b">
        <f t="shared" si="12"/>
        <v>1</v>
      </c>
      <c r="AE73" s="1" t="b">
        <f t="shared" si="13"/>
        <v>1</v>
      </c>
    </row>
    <row r="74" spans="1:31" ht="15.75">
      <c r="A74" s="559">
        <f t="shared" si="9"/>
        <v>2.3499999999999983</v>
      </c>
      <c r="B74" s="587" t="s">
        <v>254</v>
      </c>
      <c r="C74" s="587">
        <v>0</v>
      </c>
      <c r="D74" s="588">
        <v>0</v>
      </c>
      <c r="E74" s="587"/>
      <c r="F74" s="588"/>
      <c r="G74" s="589"/>
      <c r="H74" s="589"/>
      <c r="I74" s="566">
        <f t="shared" si="10"/>
        <v>0</v>
      </c>
      <c r="J74" s="565">
        <f t="shared" si="11"/>
        <v>0</v>
      </c>
      <c r="K74" s="587"/>
      <c r="L74" s="588"/>
      <c r="M74" s="587"/>
      <c r="N74" s="587"/>
      <c r="O74" s="568">
        <f>State!O74</f>
        <v>0.5</v>
      </c>
      <c r="P74" s="610"/>
      <c r="Q74" s="588"/>
      <c r="R74" s="583">
        <f t="shared" si="4"/>
        <v>0</v>
      </c>
      <c r="S74" s="523">
        <f t="shared" si="4"/>
        <v>0</v>
      </c>
      <c r="T74" s="569"/>
      <c r="U74" s="610"/>
      <c r="V74" s="588"/>
      <c r="W74" s="583"/>
      <c r="X74" s="569">
        <f>State!X74</f>
        <v>0.5</v>
      </c>
      <c r="Y74" s="610"/>
      <c r="Z74" s="588"/>
      <c r="AA74" s="583">
        <f t="shared" si="5"/>
        <v>0</v>
      </c>
      <c r="AB74" s="523">
        <f t="shared" si="6"/>
        <v>0</v>
      </c>
      <c r="AC74" s="587"/>
      <c r="AD74" s="1" t="b">
        <f t="shared" si="12"/>
        <v>1</v>
      </c>
      <c r="AE74" s="1" t="b">
        <f t="shared" si="13"/>
        <v>1</v>
      </c>
    </row>
    <row r="75" spans="1:31" ht="28.5">
      <c r="A75" s="559">
        <f t="shared" si="9"/>
        <v>2.3599999999999981</v>
      </c>
      <c r="B75" s="587" t="s">
        <v>232</v>
      </c>
      <c r="C75" s="587">
        <v>0</v>
      </c>
      <c r="D75" s="588">
        <v>0</v>
      </c>
      <c r="E75" s="587"/>
      <c r="F75" s="588"/>
      <c r="G75" s="589"/>
      <c r="H75" s="589"/>
      <c r="I75" s="566">
        <f t="shared" si="10"/>
        <v>0</v>
      </c>
      <c r="J75" s="565">
        <f t="shared" si="11"/>
        <v>0</v>
      </c>
      <c r="K75" s="587"/>
      <c r="L75" s="588"/>
      <c r="M75" s="587"/>
      <c r="N75" s="587"/>
      <c r="O75" s="568">
        <f>State!O75</f>
        <v>0.2</v>
      </c>
      <c r="P75" s="610"/>
      <c r="Q75" s="588"/>
      <c r="R75" s="583">
        <f t="shared" si="4"/>
        <v>0</v>
      </c>
      <c r="S75" s="523">
        <f t="shared" si="4"/>
        <v>0</v>
      </c>
      <c r="T75" s="569"/>
      <c r="U75" s="610"/>
      <c r="V75" s="588"/>
      <c r="W75" s="583"/>
      <c r="X75" s="569">
        <f>State!X75</f>
        <v>0.2</v>
      </c>
      <c r="Y75" s="610"/>
      <c r="Z75" s="588"/>
      <c r="AA75" s="583">
        <f t="shared" si="5"/>
        <v>0</v>
      </c>
      <c r="AB75" s="523">
        <f t="shared" si="6"/>
        <v>0</v>
      </c>
      <c r="AC75" s="587"/>
      <c r="AD75" s="1" t="b">
        <f t="shared" si="12"/>
        <v>1</v>
      </c>
      <c r="AE75" s="1" t="b">
        <f t="shared" si="13"/>
        <v>1</v>
      </c>
    </row>
    <row r="76" spans="1:31" ht="15.75">
      <c r="A76" s="928"/>
      <c r="B76" s="961" t="s">
        <v>234</v>
      </c>
      <c r="C76" s="961">
        <v>0</v>
      </c>
      <c r="D76" s="962">
        <v>0</v>
      </c>
      <c r="E76" s="961"/>
      <c r="F76" s="962"/>
      <c r="G76" s="963"/>
      <c r="H76" s="963"/>
      <c r="I76" s="932">
        <f t="shared" si="10"/>
        <v>0</v>
      </c>
      <c r="J76" s="933">
        <f t="shared" si="11"/>
        <v>0</v>
      </c>
      <c r="K76" s="961"/>
      <c r="L76" s="962"/>
      <c r="M76" s="961"/>
      <c r="N76" s="961"/>
      <c r="O76" s="934">
        <f>State!O76</f>
        <v>0</v>
      </c>
      <c r="P76" s="961"/>
      <c r="Q76" s="962"/>
      <c r="R76" s="935">
        <f t="shared" si="4"/>
        <v>0</v>
      </c>
      <c r="S76" s="936">
        <f t="shared" si="4"/>
        <v>0</v>
      </c>
      <c r="T76" s="937"/>
      <c r="U76" s="961"/>
      <c r="V76" s="962"/>
      <c r="W76" s="935"/>
      <c r="X76" s="937">
        <f>State!X76</f>
        <v>0</v>
      </c>
      <c r="Y76" s="961"/>
      <c r="Z76" s="962"/>
      <c r="AA76" s="935">
        <f t="shared" si="5"/>
        <v>0</v>
      </c>
      <c r="AB76" s="936">
        <f t="shared" si="6"/>
        <v>0</v>
      </c>
      <c r="AC76" s="961"/>
      <c r="AD76" s="1" t="b">
        <f t="shared" si="12"/>
        <v>1</v>
      </c>
      <c r="AE76" s="1" t="b">
        <f t="shared" si="13"/>
        <v>1</v>
      </c>
    </row>
    <row r="77" spans="1:31" ht="15.75">
      <c r="A77" s="559"/>
      <c r="B77" s="560" t="s">
        <v>238</v>
      </c>
      <c r="C77" s="560">
        <v>0</v>
      </c>
      <c r="D77" s="561">
        <v>0</v>
      </c>
      <c r="E77" s="560"/>
      <c r="F77" s="561"/>
      <c r="G77" s="562"/>
      <c r="H77" s="562"/>
      <c r="I77" s="566">
        <f t="shared" si="10"/>
        <v>0</v>
      </c>
      <c r="J77" s="565">
        <f t="shared" si="11"/>
        <v>0</v>
      </c>
      <c r="K77" s="560"/>
      <c r="L77" s="561"/>
      <c r="M77" s="560"/>
      <c r="N77" s="560"/>
      <c r="O77" s="568">
        <f>State!O77</f>
        <v>0</v>
      </c>
      <c r="P77" s="560"/>
      <c r="Q77" s="561"/>
      <c r="R77" s="583">
        <f t="shared" si="4"/>
        <v>0</v>
      </c>
      <c r="S77" s="523">
        <f t="shared" si="4"/>
        <v>0</v>
      </c>
      <c r="T77" s="569"/>
      <c r="U77" s="560"/>
      <c r="V77" s="561"/>
      <c r="W77" s="583"/>
      <c r="X77" s="569">
        <f>State!X77</f>
        <v>0</v>
      </c>
      <c r="Y77" s="560"/>
      <c r="Z77" s="561"/>
      <c r="AA77" s="583">
        <f t="shared" si="5"/>
        <v>0</v>
      </c>
      <c r="AB77" s="523">
        <f t="shared" si="6"/>
        <v>0</v>
      </c>
      <c r="AC77" s="560"/>
      <c r="AD77" s="1" t="b">
        <f t="shared" si="12"/>
        <v>1</v>
      </c>
      <c r="AE77" s="1" t="b">
        <f t="shared" si="13"/>
        <v>1</v>
      </c>
    </row>
    <row r="78" spans="1:31" ht="15.75">
      <c r="A78" s="983"/>
      <c r="B78" s="984" t="s">
        <v>297</v>
      </c>
      <c r="C78" s="984">
        <v>0</v>
      </c>
      <c r="D78" s="985">
        <v>0</v>
      </c>
      <c r="E78" s="984"/>
      <c r="F78" s="985"/>
      <c r="G78" s="986"/>
      <c r="H78" s="986"/>
      <c r="I78" s="987">
        <f t="shared" si="10"/>
        <v>0</v>
      </c>
      <c r="J78" s="988">
        <f t="shared" si="11"/>
        <v>0</v>
      </c>
      <c r="K78" s="984"/>
      <c r="L78" s="985"/>
      <c r="M78" s="984"/>
      <c r="N78" s="984"/>
      <c r="O78" s="989">
        <f>State!O78</f>
        <v>0</v>
      </c>
      <c r="P78" s="984"/>
      <c r="Q78" s="985"/>
      <c r="R78" s="990">
        <f t="shared" si="4"/>
        <v>0</v>
      </c>
      <c r="S78" s="991">
        <f t="shared" si="4"/>
        <v>0</v>
      </c>
      <c r="T78" s="992"/>
      <c r="U78" s="984"/>
      <c r="V78" s="985"/>
      <c r="W78" s="990"/>
      <c r="X78" s="992">
        <f>State!X78</f>
        <v>0</v>
      </c>
      <c r="Y78" s="984"/>
      <c r="Z78" s="985"/>
      <c r="AA78" s="990">
        <f t="shared" si="5"/>
        <v>0</v>
      </c>
      <c r="AB78" s="991">
        <f t="shared" si="6"/>
        <v>0</v>
      </c>
      <c r="AC78" s="984"/>
      <c r="AD78" s="1" t="b">
        <f t="shared" si="12"/>
        <v>1</v>
      </c>
      <c r="AE78" s="1" t="b">
        <f t="shared" si="13"/>
        <v>1</v>
      </c>
    </row>
    <row r="79" spans="1:31" ht="15.75">
      <c r="A79" s="563">
        <v>3</v>
      </c>
      <c r="B79" s="577" t="s">
        <v>22</v>
      </c>
      <c r="C79" s="577">
        <v>0</v>
      </c>
      <c r="D79" s="578">
        <v>0</v>
      </c>
      <c r="E79" s="577"/>
      <c r="F79" s="578"/>
      <c r="G79" s="579"/>
      <c r="H79" s="579"/>
      <c r="I79" s="566">
        <f t="shared" si="10"/>
        <v>0</v>
      </c>
      <c r="J79" s="565">
        <f t="shared" si="11"/>
        <v>0</v>
      </c>
      <c r="K79" s="577"/>
      <c r="L79" s="578"/>
      <c r="M79" s="577"/>
      <c r="N79" s="577"/>
      <c r="O79" s="568">
        <f>State!O79</f>
        <v>0</v>
      </c>
      <c r="P79" s="577"/>
      <c r="Q79" s="578"/>
      <c r="R79" s="583">
        <f t="shared" si="4"/>
        <v>0</v>
      </c>
      <c r="S79" s="523">
        <f t="shared" si="4"/>
        <v>0</v>
      </c>
      <c r="T79" s="569"/>
      <c r="U79" s="577"/>
      <c r="V79" s="578"/>
      <c r="W79" s="583"/>
      <c r="X79" s="569">
        <f>State!X79</f>
        <v>0</v>
      </c>
      <c r="Y79" s="577"/>
      <c r="Z79" s="578"/>
      <c r="AA79" s="583">
        <f t="shared" si="5"/>
        <v>0</v>
      </c>
      <c r="AB79" s="523">
        <f t="shared" si="6"/>
        <v>0</v>
      </c>
      <c r="AC79" s="577"/>
      <c r="AD79" s="1" t="b">
        <f t="shared" si="12"/>
        <v>1</v>
      </c>
      <c r="AE79" s="1" t="b">
        <f t="shared" si="13"/>
        <v>1</v>
      </c>
    </row>
    <row r="80" spans="1:31" ht="15.75">
      <c r="A80" s="554" t="s">
        <v>267</v>
      </c>
      <c r="B80" s="577" t="s">
        <v>260</v>
      </c>
      <c r="C80" s="577">
        <v>0</v>
      </c>
      <c r="D80" s="578">
        <v>0</v>
      </c>
      <c r="E80" s="577"/>
      <c r="F80" s="578"/>
      <c r="G80" s="579"/>
      <c r="H80" s="579"/>
      <c r="I80" s="566">
        <f t="shared" si="10"/>
        <v>0</v>
      </c>
      <c r="J80" s="565">
        <f t="shared" si="11"/>
        <v>0</v>
      </c>
      <c r="K80" s="577"/>
      <c r="L80" s="578"/>
      <c r="M80" s="577"/>
      <c r="N80" s="577"/>
      <c r="O80" s="568">
        <f>State!O80</f>
        <v>0</v>
      </c>
      <c r="P80" s="577"/>
      <c r="Q80" s="578"/>
      <c r="R80" s="583">
        <f t="shared" si="4"/>
        <v>0</v>
      </c>
      <c r="S80" s="523">
        <f t="shared" si="4"/>
        <v>0</v>
      </c>
      <c r="T80" s="569"/>
      <c r="U80" s="577"/>
      <c r="V80" s="578"/>
      <c r="W80" s="583"/>
      <c r="X80" s="569">
        <f>State!X80</f>
        <v>0</v>
      </c>
      <c r="Y80" s="577"/>
      <c r="Z80" s="578"/>
      <c r="AA80" s="583">
        <f t="shared" si="5"/>
        <v>0</v>
      </c>
      <c r="AB80" s="523">
        <f t="shared" si="6"/>
        <v>0</v>
      </c>
      <c r="AC80" s="577"/>
      <c r="AD80" s="1" t="b">
        <f t="shared" si="12"/>
        <v>1</v>
      </c>
      <c r="AE80" s="1" t="b">
        <f t="shared" si="13"/>
        <v>1</v>
      </c>
    </row>
    <row r="81" spans="1:31" ht="15.75">
      <c r="A81" s="559"/>
      <c r="B81" s="580" t="s">
        <v>14</v>
      </c>
      <c r="C81" s="580">
        <v>0</v>
      </c>
      <c r="D81" s="581">
        <v>0</v>
      </c>
      <c r="E81" s="580"/>
      <c r="F81" s="581"/>
      <c r="G81" s="582"/>
      <c r="H81" s="582"/>
      <c r="I81" s="566">
        <f t="shared" si="10"/>
        <v>0</v>
      </c>
      <c r="J81" s="565">
        <f t="shared" si="11"/>
        <v>0</v>
      </c>
      <c r="K81" s="580"/>
      <c r="L81" s="581"/>
      <c r="M81" s="580"/>
      <c r="N81" s="580"/>
      <c r="O81" s="568">
        <f>State!O81</f>
        <v>0</v>
      </c>
      <c r="P81" s="580"/>
      <c r="Q81" s="581"/>
      <c r="R81" s="583">
        <f t="shared" si="4"/>
        <v>0</v>
      </c>
      <c r="S81" s="523">
        <f t="shared" si="4"/>
        <v>0</v>
      </c>
      <c r="T81" s="569"/>
      <c r="U81" s="580"/>
      <c r="V81" s="581"/>
      <c r="W81" s="583"/>
      <c r="X81" s="569">
        <f>State!X81</f>
        <v>0</v>
      </c>
      <c r="Y81" s="580"/>
      <c r="Z81" s="581"/>
      <c r="AA81" s="583">
        <f t="shared" si="5"/>
        <v>0</v>
      </c>
      <c r="AB81" s="523">
        <f t="shared" si="6"/>
        <v>0</v>
      </c>
      <c r="AC81" s="580"/>
      <c r="AD81" s="1" t="b">
        <f t="shared" si="12"/>
        <v>1</v>
      </c>
      <c r="AE81" s="1" t="b">
        <f t="shared" si="13"/>
        <v>1</v>
      </c>
    </row>
    <row r="82" spans="1:31" ht="15.75">
      <c r="A82" s="559">
        <v>3.01</v>
      </c>
      <c r="B82" s="570" t="s">
        <v>155</v>
      </c>
      <c r="C82" s="570">
        <v>0</v>
      </c>
      <c r="D82" s="571">
        <v>0</v>
      </c>
      <c r="E82" s="570"/>
      <c r="F82" s="571"/>
      <c r="G82" s="572"/>
      <c r="H82" s="572"/>
      <c r="I82" s="566">
        <f t="shared" si="10"/>
        <v>0</v>
      </c>
      <c r="J82" s="565">
        <f t="shared" si="11"/>
        <v>0</v>
      </c>
      <c r="K82" s="570"/>
      <c r="L82" s="571"/>
      <c r="M82" s="570"/>
      <c r="N82" s="570"/>
      <c r="O82" s="568">
        <f>State!O82</f>
        <v>1.4999999999999999E-2</v>
      </c>
      <c r="P82" s="570"/>
      <c r="Q82" s="571"/>
      <c r="R82" s="583">
        <f>P82</f>
        <v>0</v>
      </c>
      <c r="S82" s="523">
        <f t="shared" ref="R82:S145" si="14">Q82+L82</f>
        <v>0</v>
      </c>
      <c r="T82" s="569"/>
      <c r="U82" s="570"/>
      <c r="V82" s="571"/>
      <c r="W82" s="583"/>
      <c r="X82" s="569">
        <f>State!X82</f>
        <v>1.4999999999999999E-2</v>
      </c>
      <c r="Y82" s="570"/>
      <c r="Z82" s="571"/>
      <c r="AA82" s="583">
        <f>Y82</f>
        <v>0</v>
      </c>
      <c r="AB82" s="523">
        <f t="shared" ref="AB82:AB142" si="15">Z82+U82</f>
        <v>0</v>
      </c>
      <c r="AC82" s="570"/>
      <c r="AD82" s="1" t="b">
        <f t="shared" si="12"/>
        <v>1</v>
      </c>
      <c r="AE82" s="1" t="b">
        <f t="shared" si="13"/>
        <v>1</v>
      </c>
    </row>
    <row r="83" spans="1:31" ht="15.75">
      <c r="A83" s="559">
        <f t="shared" ref="A83:A85" si="16">+A82+0.01</f>
        <v>3.0199999999999996</v>
      </c>
      <c r="B83" s="570" t="s">
        <v>15</v>
      </c>
      <c r="C83" s="570">
        <v>0</v>
      </c>
      <c r="D83" s="571">
        <v>0</v>
      </c>
      <c r="E83" s="570"/>
      <c r="F83" s="571"/>
      <c r="G83" s="572"/>
      <c r="H83" s="572"/>
      <c r="I83" s="566">
        <f t="shared" si="10"/>
        <v>0</v>
      </c>
      <c r="J83" s="565">
        <f t="shared" si="11"/>
        <v>0</v>
      </c>
      <c r="K83" s="570"/>
      <c r="L83" s="571"/>
      <c r="M83" s="570"/>
      <c r="N83" s="570"/>
      <c r="O83" s="568">
        <f>State!O83</f>
        <v>1E-3</v>
      </c>
      <c r="P83" s="570"/>
      <c r="Q83" s="571"/>
      <c r="R83" s="583">
        <f t="shared" ref="R83:R85" si="17">P83</f>
        <v>0</v>
      </c>
      <c r="S83" s="523">
        <f t="shared" si="14"/>
        <v>0</v>
      </c>
      <c r="T83" s="569"/>
      <c r="U83" s="570"/>
      <c r="V83" s="571"/>
      <c r="W83" s="583"/>
      <c r="X83" s="569">
        <f>State!X83</f>
        <v>1E-3</v>
      </c>
      <c r="Y83" s="570"/>
      <c r="Z83" s="571"/>
      <c r="AA83" s="583">
        <f t="shared" ref="AA83:AA85" si="18">Y83</f>
        <v>0</v>
      </c>
      <c r="AB83" s="523">
        <f t="shared" si="15"/>
        <v>0</v>
      </c>
      <c r="AC83" s="570"/>
      <c r="AD83" s="1" t="b">
        <f t="shared" si="12"/>
        <v>1</v>
      </c>
      <c r="AE83" s="1" t="b">
        <f t="shared" si="13"/>
        <v>1</v>
      </c>
    </row>
    <row r="84" spans="1:31" ht="15.75">
      <c r="A84" s="559">
        <f t="shared" si="16"/>
        <v>3.0299999999999994</v>
      </c>
      <c r="B84" s="570" t="s">
        <v>156</v>
      </c>
      <c r="C84" s="570">
        <v>0</v>
      </c>
      <c r="D84" s="571">
        <v>0</v>
      </c>
      <c r="E84" s="570"/>
      <c r="F84" s="571"/>
      <c r="G84" s="572"/>
      <c r="H84" s="572"/>
      <c r="I84" s="566">
        <f t="shared" si="10"/>
        <v>0</v>
      </c>
      <c r="J84" s="565">
        <f t="shared" si="11"/>
        <v>0</v>
      </c>
      <c r="K84" s="570"/>
      <c r="L84" s="571"/>
      <c r="M84" s="570"/>
      <c r="N84" s="570"/>
      <c r="O84" s="568">
        <f>State!O84</f>
        <v>0.375</v>
      </c>
      <c r="P84" s="570"/>
      <c r="Q84" s="571"/>
      <c r="R84" s="583">
        <f t="shared" si="17"/>
        <v>0</v>
      </c>
      <c r="S84" s="523">
        <f t="shared" si="14"/>
        <v>0</v>
      </c>
      <c r="T84" s="569"/>
      <c r="U84" s="570"/>
      <c r="V84" s="571"/>
      <c r="W84" s="583"/>
      <c r="X84" s="569">
        <f>State!X84</f>
        <v>0.375</v>
      </c>
      <c r="Y84" s="570"/>
      <c r="Z84" s="571"/>
      <c r="AA84" s="583">
        <f t="shared" si="18"/>
        <v>0</v>
      </c>
      <c r="AB84" s="523">
        <f t="shared" si="15"/>
        <v>0</v>
      </c>
      <c r="AC84" s="570"/>
      <c r="AD84" s="1" t="b">
        <f t="shared" si="12"/>
        <v>1</v>
      </c>
      <c r="AE84" s="1" t="b">
        <f t="shared" si="13"/>
        <v>1</v>
      </c>
    </row>
    <row r="85" spans="1:31" ht="15.75">
      <c r="A85" s="559">
        <f t="shared" si="16"/>
        <v>3.0399999999999991</v>
      </c>
      <c r="B85" s="570" t="s">
        <v>157</v>
      </c>
      <c r="C85" s="570">
        <v>0</v>
      </c>
      <c r="D85" s="571">
        <v>0</v>
      </c>
      <c r="E85" s="570"/>
      <c r="F85" s="571"/>
      <c r="G85" s="572"/>
      <c r="H85" s="572"/>
      <c r="I85" s="566">
        <f t="shared" si="10"/>
        <v>0</v>
      </c>
      <c r="J85" s="565">
        <f t="shared" si="11"/>
        <v>0</v>
      </c>
      <c r="K85" s="570"/>
      <c r="L85" s="571"/>
      <c r="M85" s="570"/>
      <c r="N85" s="570"/>
      <c r="O85" s="568">
        <f>State!O85</f>
        <v>0</v>
      </c>
      <c r="P85" s="570"/>
      <c r="Q85" s="571"/>
      <c r="R85" s="583">
        <f t="shared" si="17"/>
        <v>0</v>
      </c>
      <c r="S85" s="523">
        <f t="shared" si="14"/>
        <v>0</v>
      </c>
      <c r="T85" s="569"/>
      <c r="U85" s="570"/>
      <c r="V85" s="571"/>
      <c r="W85" s="583"/>
      <c r="X85" s="569">
        <f>State!X85</f>
        <v>0</v>
      </c>
      <c r="Y85" s="570"/>
      <c r="Z85" s="571"/>
      <c r="AA85" s="583">
        <f t="shared" si="18"/>
        <v>0</v>
      </c>
      <c r="AB85" s="523">
        <f t="shared" si="15"/>
        <v>0</v>
      </c>
      <c r="AC85" s="570"/>
      <c r="AD85" s="1" t="b">
        <f t="shared" si="12"/>
        <v>1</v>
      </c>
      <c r="AE85" s="1" t="b">
        <f t="shared" si="13"/>
        <v>1</v>
      </c>
    </row>
    <row r="86" spans="1:31" ht="15.75">
      <c r="A86" s="928"/>
      <c r="B86" s="929" t="s">
        <v>235</v>
      </c>
      <c r="C86" s="929">
        <v>0</v>
      </c>
      <c r="D86" s="930">
        <v>0</v>
      </c>
      <c r="E86" s="929"/>
      <c r="F86" s="930"/>
      <c r="G86" s="931"/>
      <c r="H86" s="931"/>
      <c r="I86" s="932">
        <f t="shared" si="10"/>
        <v>0</v>
      </c>
      <c r="J86" s="933">
        <f t="shared" si="11"/>
        <v>0</v>
      </c>
      <c r="K86" s="929"/>
      <c r="L86" s="930"/>
      <c r="M86" s="929"/>
      <c r="N86" s="929"/>
      <c r="O86" s="934">
        <f>State!O86</f>
        <v>0</v>
      </c>
      <c r="P86" s="929"/>
      <c r="Q86" s="930"/>
      <c r="R86" s="935">
        <f t="shared" si="14"/>
        <v>0</v>
      </c>
      <c r="S86" s="936">
        <f t="shared" si="14"/>
        <v>0</v>
      </c>
      <c r="T86" s="937"/>
      <c r="U86" s="929"/>
      <c r="V86" s="930"/>
      <c r="W86" s="935"/>
      <c r="X86" s="937">
        <f>State!X86</f>
        <v>0</v>
      </c>
      <c r="Y86" s="929"/>
      <c r="Z86" s="930"/>
      <c r="AA86" s="935">
        <f t="shared" ref="AA86:AA87" si="19">Y86+T86</f>
        <v>0</v>
      </c>
      <c r="AB86" s="936">
        <f t="shared" si="15"/>
        <v>0</v>
      </c>
      <c r="AC86" s="929"/>
      <c r="AD86" s="1" t="b">
        <f t="shared" si="12"/>
        <v>1</v>
      </c>
      <c r="AE86" s="1" t="b">
        <f t="shared" si="13"/>
        <v>1</v>
      </c>
    </row>
    <row r="87" spans="1:31" ht="15.75">
      <c r="A87" s="559"/>
      <c r="B87" s="580" t="s">
        <v>331</v>
      </c>
      <c r="C87" s="580">
        <v>0</v>
      </c>
      <c r="D87" s="581">
        <v>0</v>
      </c>
      <c r="E87" s="580"/>
      <c r="F87" s="581"/>
      <c r="G87" s="582"/>
      <c r="H87" s="582"/>
      <c r="I87" s="566">
        <f t="shared" si="10"/>
        <v>0</v>
      </c>
      <c r="J87" s="565">
        <f t="shared" si="11"/>
        <v>0</v>
      </c>
      <c r="K87" s="580"/>
      <c r="L87" s="581"/>
      <c r="M87" s="580"/>
      <c r="N87" s="580"/>
      <c r="O87" s="568">
        <f>State!O87</f>
        <v>0</v>
      </c>
      <c r="P87" s="580"/>
      <c r="Q87" s="581"/>
      <c r="R87" s="583">
        <f t="shared" si="14"/>
        <v>0</v>
      </c>
      <c r="S87" s="523">
        <f t="shared" si="14"/>
        <v>0</v>
      </c>
      <c r="T87" s="569"/>
      <c r="U87" s="580"/>
      <c r="V87" s="581"/>
      <c r="W87" s="583"/>
      <c r="X87" s="569">
        <f>State!X87</f>
        <v>0</v>
      </c>
      <c r="Y87" s="580"/>
      <c r="Z87" s="581"/>
      <c r="AA87" s="583">
        <f t="shared" si="19"/>
        <v>0</v>
      </c>
      <c r="AB87" s="523">
        <f t="shared" si="15"/>
        <v>0</v>
      </c>
      <c r="AC87" s="580"/>
      <c r="AD87" s="1" t="b">
        <f t="shared" si="12"/>
        <v>1</v>
      </c>
      <c r="AE87" s="1" t="b">
        <f t="shared" si="13"/>
        <v>1</v>
      </c>
    </row>
    <row r="88" spans="1:31" ht="15.75">
      <c r="A88" s="559">
        <v>3.05</v>
      </c>
      <c r="B88" s="587" t="s">
        <v>247</v>
      </c>
      <c r="C88" s="615">
        <v>0</v>
      </c>
      <c r="D88" s="616">
        <v>0</v>
      </c>
      <c r="E88" s="615"/>
      <c r="F88" s="617"/>
      <c r="G88" s="618"/>
      <c r="H88" s="618"/>
      <c r="I88" s="566">
        <f t="shared" si="10"/>
        <v>0</v>
      </c>
      <c r="J88" s="565">
        <f t="shared" si="11"/>
        <v>0</v>
      </c>
      <c r="K88" s="615"/>
      <c r="L88" s="617"/>
      <c r="M88" s="615"/>
      <c r="N88" s="615"/>
      <c r="O88" s="568">
        <f>State!O88</f>
        <v>1.4999999999999999E-2</v>
      </c>
      <c r="P88" s="615"/>
      <c r="Q88" s="617"/>
      <c r="R88" s="583">
        <f t="shared" ref="R88:R108" si="20">P88</f>
        <v>0</v>
      </c>
      <c r="S88" s="523">
        <f t="shared" si="14"/>
        <v>0</v>
      </c>
      <c r="T88" s="569"/>
      <c r="U88" s="615"/>
      <c r="V88" s="617"/>
      <c r="W88" s="583"/>
      <c r="X88" s="569">
        <f>State!X88</f>
        <v>1.4999999999999999E-2</v>
      </c>
      <c r="Y88" s="615"/>
      <c r="Z88" s="617"/>
      <c r="AA88" s="583">
        <f t="shared" ref="AA88:AA108" si="21">Y88</f>
        <v>0</v>
      </c>
      <c r="AB88" s="523">
        <f t="shared" si="15"/>
        <v>0</v>
      </c>
      <c r="AC88" s="615"/>
      <c r="AD88" s="1" t="b">
        <f>+X88*Y88*12=Z88</f>
        <v>1</v>
      </c>
      <c r="AE88" s="1" t="b">
        <f t="shared" si="13"/>
        <v>1</v>
      </c>
    </row>
    <row r="89" spans="1:31" ht="15.75">
      <c r="A89" s="559">
        <f t="shared" ref="A89:A90" si="22">+A88+0.01</f>
        <v>3.0599999999999996</v>
      </c>
      <c r="B89" s="587" t="s">
        <v>170</v>
      </c>
      <c r="C89" s="615">
        <v>0</v>
      </c>
      <c r="D89" s="617">
        <v>0</v>
      </c>
      <c r="E89" s="615"/>
      <c r="F89" s="617"/>
      <c r="G89" s="618"/>
      <c r="H89" s="618"/>
      <c r="I89" s="566">
        <f t="shared" si="10"/>
        <v>0</v>
      </c>
      <c r="J89" s="565">
        <f t="shared" si="11"/>
        <v>0</v>
      </c>
      <c r="K89" s="615"/>
      <c r="L89" s="617"/>
      <c r="M89" s="615"/>
      <c r="N89" s="615"/>
      <c r="O89" s="552">
        <v>1E-3</v>
      </c>
      <c r="P89" s="532"/>
      <c r="Q89" s="617">
        <f>P89*12*O89</f>
        <v>0</v>
      </c>
      <c r="R89" s="583">
        <f t="shared" si="20"/>
        <v>0</v>
      </c>
      <c r="S89" s="523">
        <f t="shared" si="14"/>
        <v>0</v>
      </c>
      <c r="T89" s="569"/>
      <c r="U89" s="615"/>
      <c r="V89" s="617"/>
      <c r="W89" s="583"/>
      <c r="X89" s="552">
        <v>1E-3</v>
      </c>
      <c r="Y89" s="532"/>
      <c r="Z89" s="617">
        <f>Y89*X89*12</f>
        <v>0</v>
      </c>
      <c r="AA89" s="619">
        <f>Y89</f>
        <v>0</v>
      </c>
      <c r="AB89" s="523">
        <f>Z89</f>
        <v>0</v>
      </c>
      <c r="AC89" s="615"/>
      <c r="AD89" s="1" t="b">
        <f>+X89*Y89*12=Z89</f>
        <v>1</v>
      </c>
      <c r="AE89" s="1" t="b">
        <f t="shared" si="13"/>
        <v>1</v>
      </c>
    </row>
    <row r="90" spans="1:31" ht="28.5">
      <c r="A90" s="559">
        <f t="shared" si="22"/>
        <v>3.0699999999999994</v>
      </c>
      <c r="B90" s="587" t="s">
        <v>246</v>
      </c>
      <c r="C90" s="615">
        <v>0</v>
      </c>
      <c r="D90" s="617">
        <v>0</v>
      </c>
      <c r="E90" s="615"/>
      <c r="F90" s="617"/>
      <c r="G90" s="618"/>
      <c r="H90" s="618"/>
      <c r="I90" s="566">
        <f t="shared" si="10"/>
        <v>0</v>
      </c>
      <c r="J90" s="565">
        <f t="shared" si="11"/>
        <v>0</v>
      </c>
      <c r="K90" s="615"/>
      <c r="L90" s="617"/>
      <c r="M90" s="615"/>
      <c r="N90" s="615"/>
      <c r="O90" s="568">
        <f>State!O90</f>
        <v>0.01</v>
      </c>
      <c r="P90" s="615"/>
      <c r="Q90" s="617"/>
      <c r="R90" s="583">
        <f t="shared" si="20"/>
        <v>0</v>
      </c>
      <c r="S90" s="523">
        <f t="shared" si="14"/>
        <v>0</v>
      </c>
      <c r="T90" s="569"/>
      <c r="U90" s="615"/>
      <c r="V90" s="617"/>
      <c r="W90" s="583"/>
      <c r="X90" s="569">
        <f>State!X90</f>
        <v>0.01</v>
      </c>
      <c r="Y90" s="615"/>
      <c r="Z90" s="617"/>
      <c r="AA90" s="583">
        <f t="shared" si="21"/>
        <v>0</v>
      </c>
      <c r="AB90" s="523">
        <f t="shared" si="15"/>
        <v>0</v>
      </c>
      <c r="AC90" s="615"/>
      <c r="AD90" s="1" t="b">
        <f t="shared" si="12"/>
        <v>1</v>
      </c>
      <c r="AE90" s="1" t="b">
        <f t="shared" si="13"/>
        <v>1</v>
      </c>
    </row>
    <row r="91" spans="1:31" ht="15.75">
      <c r="A91" s="559"/>
      <c r="B91" s="587" t="s">
        <v>18</v>
      </c>
      <c r="C91" s="615">
        <v>0</v>
      </c>
      <c r="D91" s="617">
        <v>0</v>
      </c>
      <c r="E91" s="615"/>
      <c r="F91" s="617"/>
      <c r="G91" s="618"/>
      <c r="H91" s="618"/>
      <c r="I91" s="566">
        <f t="shared" si="10"/>
        <v>0</v>
      </c>
      <c r="J91" s="565">
        <f t="shared" si="11"/>
        <v>0</v>
      </c>
      <c r="K91" s="615"/>
      <c r="L91" s="617"/>
      <c r="M91" s="615"/>
      <c r="N91" s="615"/>
      <c r="O91" s="568">
        <f>State!O91</f>
        <v>0</v>
      </c>
      <c r="P91" s="615"/>
      <c r="Q91" s="617"/>
      <c r="R91" s="583">
        <f t="shared" si="20"/>
        <v>0</v>
      </c>
      <c r="S91" s="523">
        <f t="shared" si="14"/>
        <v>0</v>
      </c>
      <c r="T91" s="569"/>
      <c r="U91" s="615"/>
      <c r="V91" s="617"/>
      <c r="W91" s="583"/>
      <c r="X91" s="569">
        <f>State!X91</f>
        <v>0</v>
      </c>
      <c r="Y91" s="615"/>
      <c r="Z91" s="617"/>
      <c r="AA91" s="583">
        <f t="shared" si="21"/>
        <v>0</v>
      </c>
      <c r="AB91" s="523">
        <f t="shared" si="15"/>
        <v>0</v>
      </c>
      <c r="AC91" s="615"/>
      <c r="AD91" s="1" t="b">
        <f t="shared" si="12"/>
        <v>1</v>
      </c>
      <c r="AE91" s="1" t="b">
        <f t="shared" si="13"/>
        <v>1</v>
      </c>
    </row>
    <row r="92" spans="1:31" ht="15.75">
      <c r="A92" s="559" t="s">
        <v>19</v>
      </c>
      <c r="B92" s="590" t="s">
        <v>173</v>
      </c>
      <c r="C92" s="620">
        <v>0</v>
      </c>
      <c r="D92" s="621">
        <v>0</v>
      </c>
      <c r="E92" s="620"/>
      <c r="F92" s="621"/>
      <c r="G92" s="622"/>
      <c r="H92" s="622"/>
      <c r="I92" s="566">
        <f t="shared" si="10"/>
        <v>0</v>
      </c>
      <c r="J92" s="565">
        <f t="shared" si="11"/>
        <v>0</v>
      </c>
      <c r="K92" s="620"/>
      <c r="L92" s="621"/>
      <c r="M92" s="620"/>
      <c r="N92" s="620"/>
      <c r="O92" s="568">
        <f>State!O92</f>
        <v>0.25</v>
      </c>
      <c r="P92" s="620"/>
      <c r="Q92" s="621"/>
      <c r="R92" s="583">
        <f t="shared" si="20"/>
        <v>0</v>
      </c>
      <c r="S92" s="523">
        <f t="shared" si="14"/>
        <v>0</v>
      </c>
      <c r="T92" s="569"/>
      <c r="U92" s="620"/>
      <c r="V92" s="621"/>
      <c r="W92" s="583"/>
      <c r="X92" s="569">
        <f>State!X92</f>
        <v>0.25</v>
      </c>
      <c r="Y92" s="620"/>
      <c r="Z92" s="621"/>
      <c r="AA92" s="583">
        <f t="shared" si="21"/>
        <v>0</v>
      </c>
      <c r="AB92" s="523">
        <f t="shared" si="15"/>
        <v>0</v>
      </c>
      <c r="AC92" s="620"/>
      <c r="AD92" s="1" t="b">
        <f>+X92*Y92*12=Z92</f>
        <v>1</v>
      </c>
      <c r="AE92" s="1" t="b">
        <f t="shared" si="13"/>
        <v>1</v>
      </c>
    </row>
    <row r="93" spans="1:31" ht="28.5">
      <c r="A93" s="559" t="s">
        <v>20</v>
      </c>
      <c r="B93" s="590" t="s">
        <v>174</v>
      </c>
      <c r="C93" s="570">
        <v>0</v>
      </c>
      <c r="D93" s="571">
        <v>0</v>
      </c>
      <c r="E93" s="570"/>
      <c r="F93" s="571"/>
      <c r="G93" s="572"/>
      <c r="H93" s="572"/>
      <c r="I93" s="566">
        <f t="shared" si="10"/>
        <v>0</v>
      </c>
      <c r="J93" s="565">
        <f t="shared" si="11"/>
        <v>0</v>
      </c>
      <c r="K93" s="570"/>
      <c r="L93" s="571"/>
      <c r="M93" s="570"/>
      <c r="N93" s="570"/>
      <c r="O93" s="568">
        <f>State!O93</f>
        <v>9.6</v>
      </c>
      <c r="P93" s="570"/>
      <c r="Q93" s="571"/>
      <c r="R93" s="583">
        <f t="shared" si="20"/>
        <v>0</v>
      </c>
      <c r="S93" s="523">
        <f t="shared" si="14"/>
        <v>0</v>
      </c>
      <c r="T93" s="569"/>
      <c r="U93" s="570"/>
      <c r="V93" s="571"/>
      <c r="W93" s="583"/>
      <c r="X93" s="569">
        <f>State!X93</f>
        <v>9.6</v>
      </c>
      <c r="Y93" s="570"/>
      <c r="Z93" s="571"/>
      <c r="AA93" s="583">
        <f t="shared" si="21"/>
        <v>0</v>
      </c>
      <c r="AB93" s="523">
        <f t="shared" si="15"/>
        <v>0</v>
      </c>
      <c r="AC93" s="570"/>
      <c r="AD93" s="1" t="b">
        <f t="shared" si="12"/>
        <v>1</v>
      </c>
      <c r="AE93" s="1" t="b">
        <f t="shared" si="13"/>
        <v>1</v>
      </c>
    </row>
    <row r="94" spans="1:31" ht="42.75">
      <c r="A94" s="559" t="s">
        <v>21</v>
      </c>
      <c r="B94" s="590" t="s">
        <v>225</v>
      </c>
      <c r="C94" s="570">
        <v>0</v>
      </c>
      <c r="D94" s="571">
        <v>0</v>
      </c>
      <c r="E94" s="570"/>
      <c r="F94" s="571"/>
      <c r="G94" s="572"/>
      <c r="H94" s="572"/>
      <c r="I94" s="566">
        <f t="shared" si="10"/>
        <v>0</v>
      </c>
      <c r="J94" s="565">
        <f t="shared" si="11"/>
        <v>0</v>
      </c>
      <c r="K94" s="570"/>
      <c r="L94" s="571"/>
      <c r="M94" s="570"/>
      <c r="N94" s="570"/>
      <c r="O94" s="568">
        <f>State!O94</f>
        <v>2.88</v>
      </c>
      <c r="P94" s="570"/>
      <c r="Q94" s="571"/>
      <c r="R94" s="583">
        <f t="shared" si="20"/>
        <v>0</v>
      </c>
      <c r="S94" s="523">
        <f t="shared" si="14"/>
        <v>0</v>
      </c>
      <c r="T94" s="569"/>
      <c r="U94" s="570"/>
      <c r="V94" s="571"/>
      <c r="W94" s="583"/>
      <c r="X94" s="569">
        <f>State!X94</f>
        <v>2.88</v>
      </c>
      <c r="Y94" s="570"/>
      <c r="Z94" s="571"/>
      <c r="AA94" s="583">
        <f t="shared" si="21"/>
        <v>0</v>
      </c>
      <c r="AB94" s="523">
        <f t="shared" si="15"/>
        <v>0</v>
      </c>
      <c r="AC94" s="570"/>
      <c r="AD94" s="1" t="b">
        <f t="shared" si="12"/>
        <v>1</v>
      </c>
      <c r="AE94" s="1" t="b">
        <f t="shared" si="13"/>
        <v>1</v>
      </c>
    </row>
    <row r="95" spans="1:31" ht="15.75">
      <c r="A95" s="559" t="s">
        <v>175</v>
      </c>
      <c r="B95" s="590" t="s">
        <v>176</v>
      </c>
      <c r="C95" s="570">
        <v>0</v>
      </c>
      <c r="D95" s="571">
        <v>0</v>
      </c>
      <c r="E95" s="570"/>
      <c r="F95" s="571"/>
      <c r="G95" s="572"/>
      <c r="H95" s="572"/>
      <c r="I95" s="566">
        <f t="shared" si="10"/>
        <v>0</v>
      </c>
      <c r="J95" s="565">
        <f t="shared" si="11"/>
        <v>0</v>
      </c>
      <c r="K95" s="570"/>
      <c r="L95" s="571"/>
      <c r="M95" s="570"/>
      <c r="N95" s="570"/>
      <c r="O95" s="568">
        <f>State!O95</f>
        <v>1.8000000000000003</v>
      </c>
      <c r="P95" s="570"/>
      <c r="Q95" s="571"/>
      <c r="R95" s="583">
        <f t="shared" si="20"/>
        <v>0</v>
      </c>
      <c r="S95" s="523">
        <f t="shared" si="14"/>
        <v>0</v>
      </c>
      <c r="T95" s="569"/>
      <c r="U95" s="570"/>
      <c r="V95" s="571"/>
      <c r="W95" s="583"/>
      <c r="X95" s="569">
        <f>State!X95</f>
        <v>1.8000000000000003</v>
      </c>
      <c r="Y95" s="570"/>
      <c r="Z95" s="571"/>
      <c r="AA95" s="583">
        <f t="shared" si="21"/>
        <v>0</v>
      </c>
      <c r="AB95" s="523">
        <f t="shared" si="15"/>
        <v>0</v>
      </c>
      <c r="AC95" s="570"/>
      <c r="AD95" s="1" t="b">
        <f t="shared" si="12"/>
        <v>1</v>
      </c>
      <c r="AE95" s="1" t="b">
        <f t="shared" si="13"/>
        <v>1</v>
      </c>
    </row>
    <row r="96" spans="1:31" ht="15.75">
      <c r="A96" s="559" t="s">
        <v>177</v>
      </c>
      <c r="B96" s="590" t="s">
        <v>178</v>
      </c>
      <c r="C96" s="570">
        <v>0</v>
      </c>
      <c r="D96" s="571">
        <v>0</v>
      </c>
      <c r="E96" s="570"/>
      <c r="F96" s="571"/>
      <c r="G96" s="572"/>
      <c r="H96" s="572"/>
      <c r="I96" s="566">
        <f t="shared" si="10"/>
        <v>0</v>
      </c>
      <c r="J96" s="565">
        <f t="shared" si="11"/>
        <v>0</v>
      </c>
      <c r="K96" s="570"/>
      <c r="L96" s="571"/>
      <c r="M96" s="570"/>
      <c r="N96" s="570"/>
      <c r="O96" s="568">
        <f>State!O96</f>
        <v>1.2</v>
      </c>
      <c r="P96" s="570"/>
      <c r="Q96" s="571"/>
      <c r="R96" s="583">
        <f t="shared" si="20"/>
        <v>0</v>
      </c>
      <c r="S96" s="523">
        <f t="shared" si="14"/>
        <v>0</v>
      </c>
      <c r="T96" s="569"/>
      <c r="U96" s="570"/>
      <c r="V96" s="571"/>
      <c r="W96" s="583"/>
      <c r="X96" s="569">
        <f>State!X96</f>
        <v>1.2</v>
      </c>
      <c r="Y96" s="570"/>
      <c r="Z96" s="571"/>
      <c r="AA96" s="583">
        <f t="shared" si="21"/>
        <v>0</v>
      </c>
      <c r="AB96" s="523">
        <f t="shared" si="15"/>
        <v>0</v>
      </c>
      <c r="AC96" s="570"/>
      <c r="AD96" s="1" t="b">
        <f t="shared" si="12"/>
        <v>1</v>
      </c>
      <c r="AE96" s="1" t="b">
        <f t="shared" si="13"/>
        <v>1</v>
      </c>
    </row>
    <row r="97" spans="1:31" ht="28.5">
      <c r="A97" s="559" t="s">
        <v>179</v>
      </c>
      <c r="B97" s="590" t="s">
        <v>180</v>
      </c>
      <c r="C97" s="570">
        <v>0</v>
      </c>
      <c r="D97" s="571">
        <v>0</v>
      </c>
      <c r="E97" s="570"/>
      <c r="F97" s="571"/>
      <c r="G97" s="572"/>
      <c r="H97" s="572"/>
      <c r="I97" s="566">
        <f t="shared" si="10"/>
        <v>0</v>
      </c>
      <c r="J97" s="565">
        <f t="shared" si="11"/>
        <v>0</v>
      </c>
      <c r="K97" s="570"/>
      <c r="L97" s="571"/>
      <c r="M97" s="570"/>
      <c r="N97" s="570"/>
      <c r="O97" s="568">
        <f>State!O97</f>
        <v>1.2</v>
      </c>
      <c r="P97" s="570"/>
      <c r="Q97" s="571"/>
      <c r="R97" s="583">
        <f t="shared" si="20"/>
        <v>0</v>
      </c>
      <c r="S97" s="523">
        <f t="shared" si="14"/>
        <v>0</v>
      </c>
      <c r="T97" s="569"/>
      <c r="U97" s="570"/>
      <c r="V97" s="571"/>
      <c r="W97" s="583"/>
      <c r="X97" s="569">
        <f>State!X97</f>
        <v>1.2</v>
      </c>
      <c r="Y97" s="570"/>
      <c r="Z97" s="571"/>
      <c r="AA97" s="583">
        <f t="shared" si="21"/>
        <v>0</v>
      </c>
      <c r="AB97" s="523">
        <f t="shared" si="15"/>
        <v>0</v>
      </c>
      <c r="AC97" s="570"/>
      <c r="AD97" s="1" t="b">
        <f t="shared" si="12"/>
        <v>1</v>
      </c>
      <c r="AE97" s="1" t="b">
        <f t="shared" si="13"/>
        <v>1</v>
      </c>
    </row>
    <row r="98" spans="1:31" ht="28.5">
      <c r="A98" s="559" t="s">
        <v>181</v>
      </c>
      <c r="B98" s="590" t="s">
        <v>226</v>
      </c>
      <c r="C98" s="570">
        <v>0</v>
      </c>
      <c r="D98" s="571">
        <v>0</v>
      </c>
      <c r="E98" s="570"/>
      <c r="F98" s="571"/>
      <c r="G98" s="572"/>
      <c r="H98" s="572"/>
      <c r="I98" s="566">
        <f t="shared" si="10"/>
        <v>0</v>
      </c>
      <c r="J98" s="565">
        <f t="shared" si="11"/>
        <v>0</v>
      </c>
      <c r="K98" s="570"/>
      <c r="L98" s="571"/>
      <c r="M98" s="570"/>
      <c r="N98" s="570"/>
      <c r="O98" s="568">
        <f>State!O98</f>
        <v>0.15</v>
      </c>
      <c r="P98" s="570"/>
      <c r="Q98" s="571"/>
      <c r="R98" s="583">
        <f t="shared" si="20"/>
        <v>0</v>
      </c>
      <c r="S98" s="523">
        <f t="shared" si="14"/>
        <v>0</v>
      </c>
      <c r="T98" s="569"/>
      <c r="U98" s="570"/>
      <c r="V98" s="571"/>
      <c r="W98" s="583"/>
      <c r="X98" s="569">
        <v>0.15</v>
      </c>
      <c r="Y98" s="570"/>
      <c r="Z98" s="571"/>
      <c r="AA98" s="583">
        <f t="shared" si="21"/>
        <v>0</v>
      </c>
      <c r="AB98" s="523">
        <f t="shared" si="15"/>
        <v>0</v>
      </c>
      <c r="AC98" s="570"/>
      <c r="AD98" s="1181" t="b">
        <f>+X98*Y98*12=Z98</f>
        <v>1</v>
      </c>
      <c r="AE98" s="1" t="b">
        <f t="shared" si="13"/>
        <v>1</v>
      </c>
    </row>
    <row r="99" spans="1:31" ht="15.75">
      <c r="A99" s="559">
        <v>3.08</v>
      </c>
      <c r="B99" s="590" t="s">
        <v>264</v>
      </c>
      <c r="C99" s="570">
        <v>0</v>
      </c>
      <c r="D99" s="571">
        <v>0</v>
      </c>
      <c r="E99" s="570"/>
      <c r="F99" s="571"/>
      <c r="G99" s="572"/>
      <c r="H99" s="572"/>
      <c r="I99" s="566">
        <f t="shared" si="10"/>
        <v>0</v>
      </c>
      <c r="J99" s="565">
        <f t="shared" si="11"/>
        <v>0</v>
      </c>
      <c r="K99" s="570"/>
      <c r="L99" s="571"/>
      <c r="M99" s="570"/>
      <c r="N99" s="570"/>
      <c r="O99" s="568">
        <f>State!O99</f>
        <v>0.5</v>
      </c>
      <c r="P99" s="570"/>
      <c r="Q99" s="571"/>
      <c r="R99" s="583">
        <f t="shared" si="20"/>
        <v>0</v>
      </c>
      <c r="S99" s="523">
        <f t="shared" si="14"/>
        <v>0</v>
      </c>
      <c r="T99" s="569"/>
      <c r="U99" s="570"/>
      <c r="V99" s="571"/>
      <c r="W99" s="583"/>
      <c r="X99" s="569">
        <v>0.01</v>
      </c>
      <c r="Y99" s="570"/>
      <c r="Z99" s="571"/>
      <c r="AA99" s="583">
        <f t="shared" si="21"/>
        <v>0</v>
      </c>
      <c r="AB99" s="523">
        <f t="shared" si="15"/>
        <v>0</v>
      </c>
      <c r="AC99" s="570"/>
      <c r="AD99" s="1181" t="b">
        <f>+X99*Y99=Z99</f>
        <v>1</v>
      </c>
      <c r="AE99" s="1" t="b">
        <f t="shared" si="13"/>
        <v>1</v>
      </c>
    </row>
    <row r="100" spans="1:31" ht="28.5">
      <c r="A100" s="559">
        <f t="shared" ref="A100:A107" si="23">+A99+0.01</f>
        <v>3.09</v>
      </c>
      <c r="B100" s="590" t="s">
        <v>265</v>
      </c>
      <c r="C100" s="570">
        <v>0</v>
      </c>
      <c r="D100" s="571">
        <v>0</v>
      </c>
      <c r="E100" s="570"/>
      <c r="F100" s="571"/>
      <c r="G100" s="572"/>
      <c r="H100" s="572"/>
      <c r="I100" s="566">
        <f t="shared" si="10"/>
        <v>0</v>
      </c>
      <c r="J100" s="565">
        <f t="shared" si="11"/>
        <v>0</v>
      </c>
      <c r="K100" s="570"/>
      <c r="L100" s="571"/>
      <c r="M100" s="570"/>
      <c r="N100" s="570"/>
      <c r="O100" s="568">
        <f>State!O100</f>
        <v>0.01</v>
      </c>
      <c r="P100" s="570"/>
      <c r="Q100" s="571"/>
      <c r="R100" s="583">
        <f t="shared" si="20"/>
        <v>0</v>
      </c>
      <c r="S100" s="523">
        <f t="shared" si="14"/>
        <v>0</v>
      </c>
      <c r="T100" s="569"/>
      <c r="U100" s="570"/>
      <c r="V100" s="571"/>
      <c r="W100" s="583"/>
      <c r="X100" s="569">
        <f>State!X100</f>
        <v>0.01</v>
      </c>
      <c r="Y100" s="570"/>
      <c r="Z100" s="571"/>
      <c r="AA100" s="583">
        <f t="shared" si="21"/>
        <v>0</v>
      </c>
      <c r="AB100" s="523">
        <f t="shared" si="15"/>
        <v>0</v>
      </c>
      <c r="AC100" s="570"/>
      <c r="AD100" s="1" t="b">
        <f t="shared" si="12"/>
        <v>1</v>
      </c>
      <c r="AE100" s="1" t="b">
        <f t="shared" si="13"/>
        <v>1</v>
      </c>
    </row>
    <row r="101" spans="1:31" ht="28.5">
      <c r="A101" s="559">
        <f t="shared" si="23"/>
        <v>3.0999999999999996</v>
      </c>
      <c r="B101" s="590" t="s">
        <v>266</v>
      </c>
      <c r="C101" s="570">
        <v>0</v>
      </c>
      <c r="D101" s="571">
        <v>0</v>
      </c>
      <c r="E101" s="570"/>
      <c r="F101" s="571"/>
      <c r="G101" s="572"/>
      <c r="H101" s="572"/>
      <c r="I101" s="566">
        <f t="shared" si="10"/>
        <v>0</v>
      </c>
      <c r="J101" s="565">
        <f t="shared" si="11"/>
        <v>0</v>
      </c>
      <c r="K101" s="570"/>
      <c r="L101" s="571"/>
      <c r="M101" s="570"/>
      <c r="N101" s="570"/>
      <c r="O101" s="568">
        <f>State!O101</f>
        <v>1.2500000000000001E-2</v>
      </c>
      <c r="P101" s="570"/>
      <c r="Q101" s="571"/>
      <c r="R101" s="583">
        <f t="shared" si="20"/>
        <v>0</v>
      </c>
      <c r="S101" s="523">
        <f t="shared" si="14"/>
        <v>0</v>
      </c>
      <c r="T101" s="569"/>
      <c r="U101" s="570"/>
      <c r="V101" s="571"/>
      <c r="W101" s="583"/>
      <c r="X101" s="569">
        <f>State!X101</f>
        <v>1.2500000000000001E-2</v>
      </c>
      <c r="Y101" s="570"/>
      <c r="Z101" s="571"/>
      <c r="AA101" s="583">
        <f t="shared" si="21"/>
        <v>0</v>
      </c>
      <c r="AB101" s="523">
        <f t="shared" si="15"/>
        <v>0</v>
      </c>
      <c r="AC101" s="570"/>
      <c r="AD101" s="1" t="b">
        <f t="shared" si="12"/>
        <v>1</v>
      </c>
      <c r="AE101" s="1" t="b">
        <f t="shared" si="13"/>
        <v>1</v>
      </c>
    </row>
    <row r="102" spans="1:31" ht="15.75">
      <c r="A102" s="559">
        <f t="shared" si="23"/>
        <v>3.1099999999999994</v>
      </c>
      <c r="B102" s="590" t="s">
        <v>182</v>
      </c>
      <c r="C102" s="570">
        <v>0</v>
      </c>
      <c r="D102" s="571">
        <v>0</v>
      </c>
      <c r="E102" s="570"/>
      <c r="F102" s="571"/>
      <c r="G102" s="572"/>
      <c r="H102" s="572"/>
      <c r="I102" s="566">
        <f t="shared" si="10"/>
        <v>0</v>
      </c>
      <c r="J102" s="565">
        <f t="shared" si="11"/>
        <v>0</v>
      </c>
      <c r="K102" s="570"/>
      <c r="L102" s="571"/>
      <c r="M102" s="570"/>
      <c r="N102" s="570"/>
      <c r="O102" s="568">
        <f>State!O102</f>
        <v>7.4999999999999997E-3</v>
      </c>
      <c r="P102" s="570"/>
      <c r="Q102" s="571"/>
      <c r="R102" s="583">
        <f t="shared" si="20"/>
        <v>0</v>
      </c>
      <c r="S102" s="523">
        <f t="shared" si="14"/>
        <v>0</v>
      </c>
      <c r="T102" s="569"/>
      <c r="U102" s="570"/>
      <c r="V102" s="571"/>
      <c r="W102" s="583"/>
      <c r="X102" s="569">
        <f>State!X102</f>
        <v>7.4999999999999997E-3</v>
      </c>
      <c r="Y102" s="570"/>
      <c r="Z102" s="571"/>
      <c r="AA102" s="583">
        <f t="shared" si="21"/>
        <v>0</v>
      </c>
      <c r="AB102" s="523">
        <f t="shared" si="15"/>
        <v>0</v>
      </c>
      <c r="AC102" s="570"/>
      <c r="AD102" s="1" t="b">
        <f t="shared" si="12"/>
        <v>1</v>
      </c>
      <c r="AE102" s="1" t="b">
        <f t="shared" si="13"/>
        <v>1</v>
      </c>
    </row>
    <row r="103" spans="1:31" ht="15.75">
      <c r="A103" s="559">
        <f t="shared" si="23"/>
        <v>3.1199999999999992</v>
      </c>
      <c r="B103" s="590" t="s">
        <v>183</v>
      </c>
      <c r="C103" s="570">
        <v>0</v>
      </c>
      <c r="D103" s="571">
        <v>0</v>
      </c>
      <c r="E103" s="570"/>
      <c r="F103" s="571"/>
      <c r="G103" s="572"/>
      <c r="H103" s="572"/>
      <c r="I103" s="566">
        <f t="shared" si="10"/>
        <v>0</v>
      </c>
      <c r="J103" s="565">
        <f t="shared" si="11"/>
        <v>0</v>
      </c>
      <c r="K103" s="570"/>
      <c r="L103" s="571"/>
      <c r="M103" s="570"/>
      <c r="N103" s="570"/>
      <c r="O103" s="568">
        <f>State!O103</f>
        <v>7.4999999999999997E-3</v>
      </c>
      <c r="P103" s="570"/>
      <c r="Q103" s="571"/>
      <c r="R103" s="583">
        <f t="shared" si="20"/>
        <v>0</v>
      </c>
      <c r="S103" s="523">
        <f t="shared" si="14"/>
        <v>0</v>
      </c>
      <c r="T103" s="569"/>
      <c r="U103" s="570"/>
      <c r="V103" s="571"/>
      <c r="W103" s="583"/>
      <c r="X103" s="569">
        <f>State!X103</f>
        <v>7.4999999999999997E-3</v>
      </c>
      <c r="Y103" s="570"/>
      <c r="Z103" s="571"/>
      <c r="AA103" s="583">
        <f t="shared" si="21"/>
        <v>0</v>
      </c>
      <c r="AB103" s="523">
        <f t="shared" si="15"/>
        <v>0</v>
      </c>
      <c r="AC103" s="570"/>
      <c r="AD103" s="1" t="b">
        <f t="shared" si="12"/>
        <v>1</v>
      </c>
      <c r="AE103" s="1" t="b">
        <f t="shared" si="13"/>
        <v>1</v>
      </c>
    </row>
    <row r="104" spans="1:31" ht="15.75">
      <c r="A104" s="559">
        <f t="shared" si="23"/>
        <v>3.129999999999999</v>
      </c>
      <c r="B104" s="590" t="s">
        <v>184</v>
      </c>
      <c r="C104" s="570">
        <v>0</v>
      </c>
      <c r="D104" s="571">
        <v>0</v>
      </c>
      <c r="E104" s="570"/>
      <c r="F104" s="571"/>
      <c r="G104" s="572"/>
      <c r="H104" s="572"/>
      <c r="I104" s="566">
        <f t="shared" si="10"/>
        <v>0</v>
      </c>
      <c r="J104" s="565">
        <f t="shared" si="11"/>
        <v>0</v>
      </c>
      <c r="K104" s="570"/>
      <c r="L104" s="571"/>
      <c r="M104" s="570"/>
      <c r="N104" s="570"/>
      <c r="O104" s="568">
        <f>State!O104</f>
        <v>3.0000000000000001E-3</v>
      </c>
      <c r="P104" s="570"/>
      <c r="Q104" s="571"/>
      <c r="R104" s="583">
        <f t="shared" si="20"/>
        <v>0</v>
      </c>
      <c r="S104" s="523">
        <f t="shared" si="14"/>
        <v>0</v>
      </c>
      <c r="T104" s="569"/>
      <c r="U104" s="570"/>
      <c r="V104" s="571"/>
      <c r="W104" s="583"/>
      <c r="X104" s="569">
        <f>State!X104</f>
        <v>3.0000000000000001E-3</v>
      </c>
      <c r="Y104" s="570"/>
      <c r="Z104" s="571"/>
      <c r="AA104" s="583">
        <f t="shared" si="21"/>
        <v>0</v>
      </c>
      <c r="AB104" s="523">
        <f t="shared" si="15"/>
        <v>0</v>
      </c>
      <c r="AC104" s="570"/>
      <c r="AD104" s="1" t="b">
        <f t="shared" si="12"/>
        <v>1</v>
      </c>
      <c r="AE104" s="1" t="b">
        <f t="shared" si="13"/>
        <v>1</v>
      </c>
    </row>
    <row r="105" spans="1:31" ht="15.75">
      <c r="A105" s="559">
        <f t="shared" si="23"/>
        <v>3.1399999999999988</v>
      </c>
      <c r="B105" s="590" t="s">
        <v>185</v>
      </c>
      <c r="C105" s="570">
        <v>0</v>
      </c>
      <c r="D105" s="571">
        <v>0</v>
      </c>
      <c r="E105" s="570"/>
      <c r="F105" s="571"/>
      <c r="G105" s="572"/>
      <c r="H105" s="572"/>
      <c r="I105" s="566">
        <f t="shared" si="10"/>
        <v>0</v>
      </c>
      <c r="J105" s="565">
        <f t="shared" si="11"/>
        <v>0</v>
      </c>
      <c r="K105" s="570"/>
      <c r="L105" s="571"/>
      <c r="M105" s="570"/>
      <c r="N105" s="570"/>
      <c r="O105" s="568">
        <f>State!O105</f>
        <v>3.0000000000000001E-3</v>
      </c>
      <c r="P105" s="570"/>
      <c r="Q105" s="571"/>
      <c r="R105" s="583">
        <f t="shared" si="20"/>
        <v>0</v>
      </c>
      <c r="S105" s="523">
        <f t="shared" si="14"/>
        <v>0</v>
      </c>
      <c r="T105" s="569"/>
      <c r="U105" s="570"/>
      <c r="V105" s="571"/>
      <c r="W105" s="583"/>
      <c r="X105" s="569">
        <f>State!X105</f>
        <v>3.0000000000000001E-3</v>
      </c>
      <c r="Y105" s="570"/>
      <c r="Z105" s="571"/>
      <c r="AA105" s="583">
        <f t="shared" si="21"/>
        <v>0</v>
      </c>
      <c r="AB105" s="523">
        <f t="shared" si="15"/>
        <v>0</v>
      </c>
      <c r="AC105" s="570"/>
      <c r="AD105" s="1" t="b">
        <f t="shared" si="12"/>
        <v>1</v>
      </c>
      <c r="AE105" s="1" t="b">
        <f t="shared" si="13"/>
        <v>1</v>
      </c>
    </row>
    <row r="106" spans="1:31" ht="15.75">
      <c r="A106" s="559">
        <f t="shared" si="23"/>
        <v>3.1499999999999986</v>
      </c>
      <c r="B106" s="590" t="s">
        <v>186</v>
      </c>
      <c r="C106" s="570">
        <v>0</v>
      </c>
      <c r="D106" s="571">
        <v>0</v>
      </c>
      <c r="E106" s="570"/>
      <c r="F106" s="571"/>
      <c r="G106" s="572"/>
      <c r="H106" s="572"/>
      <c r="I106" s="566">
        <f t="shared" si="10"/>
        <v>0</v>
      </c>
      <c r="J106" s="565">
        <f t="shared" si="11"/>
        <v>0</v>
      </c>
      <c r="K106" s="570"/>
      <c r="L106" s="571"/>
      <c r="M106" s="570"/>
      <c r="N106" s="570"/>
      <c r="O106" s="568">
        <f>State!O106</f>
        <v>0</v>
      </c>
      <c r="P106" s="570"/>
      <c r="Q106" s="571"/>
      <c r="R106" s="583">
        <f t="shared" si="20"/>
        <v>0</v>
      </c>
      <c r="S106" s="523">
        <f t="shared" si="14"/>
        <v>0</v>
      </c>
      <c r="T106" s="569"/>
      <c r="U106" s="570"/>
      <c r="V106" s="571"/>
      <c r="W106" s="583"/>
      <c r="X106" s="569">
        <f>State!X106</f>
        <v>0</v>
      </c>
      <c r="Y106" s="570"/>
      <c r="Z106" s="571"/>
      <c r="AA106" s="583">
        <f t="shared" si="21"/>
        <v>0</v>
      </c>
      <c r="AB106" s="523">
        <f t="shared" si="15"/>
        <v>0</v>
      </c>
      <c r="AC106" s="570"/>
      <c r="AD106" s="1" t="b">
        <f t="shared" si="12"/>
        <v>1</v>
      </c>
      <c r="AE106" s="1" t="b">
        <f t="shared" si="13"/>
        <v>1</v>
      </c>
    </row>
    <row r="107" spans="1:31" ht="15.75">
      <c r="A107" s="559">
        <f t="shared" si="23"/>
        <v>3.1599999999999984</v>
      </c>
      <c r="B107" s="590" t="s">
        <v>187</v>
      </c>
      <c r="C107" s="570">
        <v>0</v>
      </c>
      <c r="D107" s="571">
        <v>0</v>
      </c>
      <c r="E107" s="570"/>
      <c r="F107" s="571"/>
      <c r="G107" s="572"/>
      <c r="H107" s="572"/>
      <c r="I107" s="566">
        <f t="shared" si="10"/>
        <v>0</v>
      </c>
      <c r="J107" s="565">
        <f t="shared" si="11"/>
        <v>0</v>
      </c>
      <c r="K107" s="570"/>
      <c r="L107" s="571"/>
      <c r="M107" s="570"/>
      <c r="N107" s="570"/>
      <c r="O107" s="568">
        <v>5.0000000000000001E-3</v>
      </c>
      <c r="P107" s="570"/>
      <c r="Q107" s="571"/>
      <c r="R107" s="583">
        <f t="shared" si="20"/>
        <v>0</v>
      </c>
      <c r="S107" s="523">
        <f t="shared" si="14"/>
        <v>0</v>
      </c>
      <c r="T107" s="569"/>
      <c r="U107" s="570"/>
      <c r="V107" s="571"/>
      <c r="W107" s="583"/>
      <c r="X107" s="569">
        <f>State!X107</f>
        <v>5.0000000000000001E-3</v>
      </c>
      <c r="Y107" s="570"/>
      <c r="Z107" s="571"/>
      <c r="AA107" s="583">
        <f t="shared" si="21"/>
        <v>0</v>
      </c>
      <c r="AB107" s="523">
        <f t="shared" si="15"/>
        <v>0</v>
      </c>
      <c r="AC107" s="570"/>
      <c r="AD107" s="1" t="b">
        <f t="shared" si="12"/>
        <v>1</v>
      </c>
      <c r="AE107" s="1" t="b">
        <f t="shared" si="13"/>
        <v>1</v>
      </c>
    </row>
    <row r="108" spans="1:31" ht="28.5">
      <c r="A108" s="559">
        <v>3.17</v>
      </c>
      <c r="B108" s="590" t="s">
        <v>188</v>
      </c>
      <c r="C108" s="570">
        <v>0</v>
      </c>
      <c r="D108" s="571">
        <v>0</v>
      </c>
      <c r="E108" s="570"/>
      <c r="F108" s="571"/>
      <c r="G108" s="572"/>
      <c r="H108" s="572"/>
      <c r="I108" s="570"/>
      <c r="J108" s="571"/>
      <c r="K108" s="570"/>
      <c r="L108" s="571"/>
      <c r="M108" s="570"/>
      <c r="N108" s="570"/>
      <c r="O108" s="568">
        <f>State!O108</f>
        <v>2E-3</v>
      </c>
      <c r="P108" s="570"/>
      <c r="Q108" s="571"/>
      <c r="R108" s="583">
        <f t="shared" si="20"/>
        <v>0</v>
      </c>
      <c r="S108" s="523">
        <f t="shared" si="14"/>
        <v>0</v>
      </c>
      <c r="T108" s="569"/>
      <c r="U108" s="570"/>
      <c r="V108" s="571"/>
      <c r="W108" s="583"/>
      <c r="X108" s="569">
        <f>State!X108</f>
        <v>2E-3</v>
      </c>
      <c r="Y108" s="570"/>
      <c r="Z108" s="571"/>
      <c r="AA108" s="583">
        <f t="shared" si="21"/>
        <v>0</v>
      </c>
      <c r="AB108" s="523">
        <f t="shared" si="15"/>
        <v>0</v>
      </c>
      <c r="AC108" s="570"/>
      <c r="AD108" s="1" t="b">
        <f t="shared" si="12"/>
        <v>1</v>
      </c>
      <c r="AE108" s="1" t="b">
        <f t="shared" si="13"/>
        <v>1</v>
      </c>
    </row>
    <row r="109" spans="1:31" ht="15.75">
      <c r="A109" s="928"/>
      <c r="B109" s="1009" t="s">
        <v>234</v>
      </c>
      <c r="C109" s="1009">
        <v>0</v>
      </c>
      <c r="D109" s="1010">
        <v>0</v>
      </c>
      <c r="E109" s="1009"/>
      <c r="F109" s="1010"/>
      <c r="G109" s="1011"/>
      <c r="H109" s="1011"/>
      <c r="I109" s="1009"/>
      <c r="J109" s="1010"/>
      <c r="K109" s="1009"/>
      <c r="L109" s="1010"/>
      <c r="M109" s="1009"/>
      <c r="N109" s="1009"/>
      <c r="O109" s="934">
        <f>State!O109</f>
        <v>0</v>
      </c>
      <c r="P109" s="1009">
        <f>P88</f>
        <v>0</v>
      </c>
      <c r="Q109" s="1010"/>
      <c r="R109" s="935">
        <f t="shared" si="14"/>
        <v>0</v>
      </c>
      <c r="S109" s="936">
        <f t="shared" si="14"/>
        <v>0</v>
      </c>
      <c r="T109" s="937"/>
      <c r="U109" s="1009"/>
      <c r="V109" s="1010"/>
      <c r="W109" s="935"/>
      <c r="X109" s="937">
        <f>State!X109</f>
        <v>0</v>
      </c>
      <c r="Y109" s="1009">
        <f>Y88</f>
        <v>0</v>
      </c>
      <c r="Z109" s="1010"/>
      <c r="AA109" s="935">
        <f t="shared" ref="AA109:AA112" si="24">Y109+T109</f>
        <v>0</v>
      </c>
      <c r="AB109" s="936">
        <f t="shared" si="15"/>
        <v>0</v>
      </c>
      <c r="AC109" s="1009"/>
      <c r="AE109" s="1" t="b">
        <f t="shared" si="13"/>
        <v>1</v>
      </c>
    </row>
    <row r="110" spans="1:31" ht="15.75">
      <c r="A110" s="983"/>
      <c r="B110" s="1019" t="s">
        <v>236</v>
      </c>
      <c r="C110" s="1019">
        <v>0</v>
      </c>
      <c r="D110" s="1020">
        <v>0</v>
      </c>
      <c r="E110" s="1019"/>
      <c r="F110" s="1020"/>
      <c r="G110" s="1021"/>
      <c r="H110" s="1021"/>
      <c r="I110" s="1019"/>
      <c r="J110" s="1020"/>
      <c r="K110" s="1019"/>
      <c r="L110" s="1020"/>
      <c r="M110" s="1019"/>
      <c r="N110" s="1019"/>
      <c r="O110" s="989">
        <f>State!O110</f>
        <v>0</v>
      </c>
      <c r="P110" s="1019"/>
      <c r="Q110" s="1020"/>
      <c r="R110" s="990">
        <f t="shared" si="14"/>
        <v>0</v>
      </c>
      <c r="S110" s="991">
        <f t="shared" si="14"/>
        <v>0</v>
      </c>
      <c r="T110" s="992"/>
      <c r="U110" s="1019"/>
      <c r="V110" s="1020"/>
      <c r="W110" s="990"/>
      <c r="X110" s="992">
        <f>State!X110</f>
        <v>0</v>
      </c>
      <c r="Y110" s="1019"/>
      <c r="Z110" s="1020"/>
      <c r="AA110" s="990">
        <f t="shared" si="24"/>
        <v>0</v>
      </c>
      <c r="AB110" s="991">
        <f t="shared" si="15"/>
        <v>0</v>
      </c>
      <c r="AC110" s="1020"/>
      <c r="AE110" s="1" t="b">
        <f t="shared" si="13"/>
        <v>1</v>
      </c>
    </row>
    <row r="111" spans="1:31" ht="15.75">
      <c r="A111" s="554" t="s">
        <v>268</v>
      </c>
      <c r="B111" s="596" t="s">
        <v>261</v>
      </c>
      <c r="C111" s="596">
        <v>0</v>
      </c>
      <c r="D111" s="597">
        <v>0</v>
      </c>
      <c r="E111" s="596"/>
      <c r="F111" s="597"/>
      <c r="G111" s="598"/>
      <c r="H111" s="598"/>
      <c r="I111" s="566">
        <f t="shared" si="10"/>
        <v>0</v>
      </c>
      <c r="J111" s="565">
        <f t="shared" si="11"/>
        <v>0</v>
      </c>
      <c r="K111" s="596"/>
      <c r="L111" s="597"/>
      <c r="M111" s="596"/>
      <c r="N111" s="596"/>
      <c r="O111" s="568">
        <f>State!O111</f>
        <v>0</v>
      </c>
      <c r="P111" s="596"/>
      <c r="Q111" s="597"/>
      <c r="R111" s="583">
        <f t="shared" si="14"/>
        <v>0</v>
      </c>
      <c r="S111" s="523">
        <f t="shared" si="14"/>
        <v>0</v>
      </c>
      <c r="T111" s="569"/>
      <c r="U111" s="596"/>
      <c r="V111" s="597"/>
      <c r="W111" s="583"/>
      <c r="X111" s="569">
        <f>State!X111</f>
        <v>0</v>
      </c>
      <c r="Y111" s="596"/>
      <c r="Z111" s="597"/>
      <c r="AA111" s="583">
        <f t="shared" si="24"/>
        <v>0</v>
      </c>
      <c r="AB111" s="523">
        <f t="shared" si="15"/>
        <v>0</v>
      </c>
      <c r="AC111" s="596"/>
      <c r="AD111" s="1" t="b">
        <f t="shared" si="12"/>
        <v>1</v>
      </c>
      <c r="AE111" s="1" t="b">
        <f t="shared" si="13"/>
        <v>1</v>
      </c>
    </row>
    <row r="112" spans="1:31" ht="15.75">
      <c r="A112" s="559"/>
      <c r="B112" s="599" t="s">
        <v>14</v>
      </c>
      <c r="C112" s="599">
        <v>0</v>
      </c>
      <c r="D112" s="600">
        <v>0</v>
      </c>
      <c r="E112" s="599"/>
      <c r="F112" s="600"/>
      <c r="G112" s="601"/>
      <c r="H112" s="601"/>
      <c r="I112" s="566">
        <f t="shared" si="10"/>
        <v>0</v>
      </c>
      <c r="J112" s="565">
        <f t="shared" si="11"/>
        <v>0</v>
      </c>
      <c r="K112" s="599"/>
      <c r="L112" s="600"/>
      <c r="M112" s="599"/>
      <c r="N112" s="599"/>
      <c r="O112" s="568">
        <f>State!O112</f>
        <v>0</v>
      </c>
      <c r="P112" s="599"/>
      <c r="Q112" s="600"/>
      <c r="R112" s="583">
        <f t="shared" si="14"/>
        <v>0</v>
      </c>
      <c r="S112" s="523">
        <f t="shared" si="14"/>
        <v>0</v>
      </c>
      <c r="T112" s="569"/>
      <c r="U112" s="599"/>
      <c r="V112" s="600"/>
      <c r="W112" s="583"/>
      <c r="X112" s="569">
        <f>State!X112</f>
        <v>0</v>
      </c>
      <c r="Y112" s="599"/>
      <c r="Z112" s="600"/>
      <c r="AA112" s="583">
        <f t="shared" si="24"/>
        <v>0</v>
      </c>
      <c r="AB112" s="523">
        <f t="shared" si="15"/>
        <v>0</v>
      </c>
      <c r="AC112" s="599"/>
      <c r="AD112" s="1" t="b">
        <f t="shared" si="12"/>
        <v>1</v>
      </c>
      <c r="AE112" s="1" t="b">
        <f t="shared" si="13"/>
        <v>1</v>
      </c>
    </row>
    <row r="113" spans="1:31" ht="15.75">
      <c r="A113" s="559">
        <v>3.18</v>
      </c>
      <c r="B113" s="602" t="s">
        <v>164</v>
      </c>
      <c r="C113" s="602">
        <v>0</v>
      </c>
      <c r="D113" s="603">
        <v>0</v>
      </c>
      <c r="E113" s="602"/>
      <c r="F113" s="603"/>
      <c r="G113" s="604"/>
      <c r="H113" s="604"/>
      <c r="I113" s="566">
        <f t="shared" si="10"/>
        <v>0</v>
      </c>
      <c r="J113" s="565">
        <f t="shared" si="11"/>
        <v>0</v>
      </c>
      <c r="K113" s="602"/>
      <c r="L113" s="603"/>
      <c r="M113" s="602"/>
      <c r="N113" s="602"/>
      <c r="O113" s="568">
        <f>State!O113</f>
        <v>3</v>
      </c>
      <c r="P113" s="602"/>
      <c r="Q113" s="603"/>
      <c r="R113" s="583">
        <f t="shared" ref="R113:R116" si="25">P113</f>
        <v>0</v>
      </c>
      <c r="S113" s="523">
        <f t="shared" si="14"/>
        <v>0</v>
      </c>
      <c r="T113" s="569"/>
      <c r="U113" s="602"/>
      <c r="V113" s="603"/>
      <c r="W113" s="583"/>
      <c r="X113" s="569">
        <f>State!X113</f>
        <v>3</v>
      </c>
      <c r="Y113" s="602"/>
      <c r="Z113" s="603"/>
      <c r="AA113" s="583">
        <f t="shared" ref="AA113:AA116" si="26">Y113</f>
        <v>0</v>
      </c>
      <c r="AB113" s="523">
        <f t="shared" si="15"/>
        <v>0</v>
      </c>
      <c r="AC113" s="602"/>
      <c r="AD113" s="1" t="b">
        <f t="shared" si="12"/>
        <v>1</v>
      </c>
      <c r="AE113" s="1" t="b">
        <f t="shared" si="13"/>
        <v>1</v>
      </c>
    </row>
    <row r="114" spans="1:31" ht="15.75">
      <c r="A114" s="559">
        <f t="shared" ref="A114:A116" si="27">+A113+0.01</f>
        <v>3.19</v>
      </c>
      <c r="B114" s="602" t="s">
        <v>165</v>
      </c>
      <c r="C114" s="602">
        <v>0</v>
      </c>
      <c r="D114" s="603">
        <v>0</v>
      </c>
      <c r="E114" s="602"/>
      <c r="F114" s="603"/>
      <c r="G114" s="604"/>
      <c r="H114" s="604"/>
      <c r="I114" s="566">
        <f t="shared" si="10"/>
        <v>0</v>
      </c>
      <c r="J114" s="565">
        <f t="shared" si="11"/>
        <v>0</v>
      </c>
      <c r="K114" s="602"/>
      <c r="L114" s="603"/>
      <c r="M114" s="602"/>
      <c r="N114" s="602"/>
      <c r="O114" s="568">
        <f>State!O114</f>
        <v>3.5</v>
      </c>
      <c r="P114" s="602"/>
      <c r="Q114" s="603"/>
      <c r="R114" s="583">
        <f t="shared" si="25"/>
        <v>0</v>
      </c>
      <c r="S114" s="523">
        <f t="shared" si="14"/>
        <v>0</v>
      </c>
      <c r="T114" s="569"/>
      <c r="U114" s="602"/>
      <c r="V114" s="603"/>
      <c r="W114" s="583"/>
      <c r="X114" s="569">
        <f>State!X114</f>
        <v>3.5</v>
      </c>
      <c r="Y114" s="602"/>
      <c r="Z114" s="603"/>
      <c r="AA114" s="583">
        <f t="shared" si="26"/>
        <v>0</v>
      </c>
      <c r="AB114" s="523">
        <f t="shared" si="15"/>
        <v>0</v>
      </c>
      <c r="AC114" s="602"/>
      <c r="AD114" s="1" t="b">
        <f t="shared" si="12"/>
        <v>1</v>
      </c>
      <c r="AE114" s="1" t="b">
        <f t="shared" si="13"/>
        <v>1</v>
      </c>
    </row>
    <row r="115" spans="1:31" ht="15.75">
      <c r="A115" s="559">
        <f t="shared" si="27"/>
        <v>3.1999999999999997</v>
      </c>
      <c r="B115" s="602" t="s">
        <v>166</v>
      </c>
      <c r="C115" s="602">
        <v>0</v>
      </c>
      <c r="D115" s="603">
        <v>0</v>
      </c>
      <c r="E115" s="602"/>
      <c r="F115" s="603"/>
      <c r="G115" s="604"/>
      <c r="H115" s="604"/>
      <c r="I115" s="566">
        <f t="shared" si="10"/>
        <v>0</v>
      </c>
      <c r="J115" s="565">
        <f t="shared" si="11"/>
        <v>0</v>
      </c>
      <c r="K115" s="602"/>
      <c r="L115" s="603"/>
      <c r="M115" s="602"/>
      <c r="N115" s="602"/>
      <c r="O115" s="568">
        <f>State!O115</f>
        <v>0.75</v>
      </c>
      <c r="P115" s="602"/>
      <c r="Q115" s="603"/>
      <c r="R115" s="583">
        <f t="shared" si="25"/>
        <v>0</v>
      </c>
      <c r="S115" s="523">
        <f t="shared" si="14"/>
        <v>0</v>
      </c>
      <c r="T115" s="569"/>
      <c r="U115" s="602"/>
      <c r="V115" s="603"/>
      <c r="W115" s="583"/>
      <c r="X115" s="569">
        <f>State!X115</f>
        <v>0.75</v>
      </c>
      <c r="Y115" s="602"/>
      <c r="Z115" s="603"/>
      <c r="AA115" s="583">
        <f t="shared" si="26"/>
        <v>0</v>
      </c>
      <c r="AB115" s="523">
        <f t="shared" si="15"/>
        <v>0</v>
      </c>
      <c r="AC115" s="602"/>
      <c r="AD115" s="1" t="b">
        <f t="shared" si="12"/>
        <v>1</v>
      </c>
      <c r="AE115" s="1" t="b">
        <f t="shared" si="13"/>
        <v>1</v>
      </c>
    </row>
    <row r="116" spans="1:31" ht="15.75">
      <c r="A116" s="559">
        <f t="shared" si="27"/>
        <v>3.2099999999999995</v>
      </c>
      <c r="B116" s="602" t="s">
        <v>157</v>
      </c>
      <c r="C116" s="602">
        <v>0</v>
      </c>
      <c r="D116" s="603">
        <v>0</v>
      </c>
      <c r="E116" s="602"/>
      <c r="F116" s="603"/>
      <c r="G116" s="604"/>
      <c r="H116" s="604"/>
      <c r="I116" s="566">
        <f t="shared" si="10"/>
        <v>0</v>
      </c>
      <c r="J116" s="565">
        <f t="shared" si="11"/>
        <v>0</v>
      </c>
      <c r="K116" s="602"/>
      <c r="L116" s="603"/>
      <c r="M116" s="602"/>
      <c r="N116" s="602"/>
      <c r="O116" s="568">
        <f>State!O116</f>
        <v>0</v>
      </c>
      <c r="P116" s="602"/>
      <c r="Q116" s="603"/>
      <c r="R116" s="583">
        <f t="shared" si="25"/>
        <v>0</v>
      </c>
      <c r="S116" s="523">
        <f t="shared" si="14"/>
        <v>0</v>
      </c>
      <c r="T116" s="569"/>
      <c r="U116" s="602"/>
      <c r="V116" s="603"/>
      <c r="W116" s="583"/>
      <c r="X116" s="569">
        <f>State!X116</f>
        <v>0</v>
      </c>
      <c r="Y116" s="602"/>
      <c r="Z116" s="603"/>
      <c r="AA116" s="583">
        <f t="shared" si="26"/>
        <v>0</v>
      </c>
      <c r="AB116" s="523">
        <f t="shared" si="15"/>
        <v>0</v>
      </c>
      <c r="AC116" s="602"/>
      <c r="AD116" s="1" t="b">
        <f t="shared" si="12"/>
        <v>1</v>
      </c>
      <c r="AE116" s="1" t="b">
        <f t="shared" si="13"/>
        <v>1</v>
      </c>
    </row>
    <row r="117" spans="1:31" ht="15.75">
      <c r="A117" s="928"/>
      <c r="B117" s="954" t="s">
        <v>237</v>
      </c>
      <c r="C117" s="954">
        <v>0</v>
      </c>
      <c r="D117" s="955">
        <v>0</v>
      </c>
      <c r="E117" s="954"/>
      <c r="F117" s="955"/>
      <c r="G117" s="956"/>
      <c r="H117" s="956"/>
      <c r="I117" s="932">
        <f t="shared" si="10"/>
        <v>0</v>
      </c>
      <c r="J117" s="933">
        <f t="shared" si="11"/>
        <v>0</v>
      </c>
      <c r="K117" s="954"/>
      <c r="L117" s="955"/>
      <c r="M117" s="954"/>
      <c r="N117" s="954"/>
      <c r="O117" s="934">
        <f>State!O117</f>
        <v>0</v>
      </c>
      <c r="P117" s="954"/>
      <c r="Q117" s="955"/>
      <c r="R117" s="935">
        <f t="shared" si="14"/>
        <v>0</v>
      </c>
      <c r="S117" s="936">
        <f t="shared" si="14"/>
        <v>0</v>
      </c>
      <c r="T117" s="937"/>
      <c r="U117" s="954"/>
      <c r="V117" s="955"/>
      <c r="W117" s="935"/>
      <c r="X117" s="937">
        <f>State!X117</f>
        <v>0</v>
      </c>
      <c r="Y117" s="954"/>
      <c r="Z117" s="955"/>
      <c r="AA117" s="935">
        <f t="shared" ref="AA117:AA118" si="28">Y117+T117</f>
        <v>0</v>
      </c>
      <c r="AB117" s="936">
        <f t="shared" si="15"/>
        <v>0</v>
      </c>
      <c r="AC117" s="954"/>
      <c r="AD117" s="1" t="b">
        <f t="shared" si="12"/>
        <v>1</v>
      </c>
      <c r="AE117" s="1" t="b">
        <f t="shared" si="13"/>
        <v>1</v>
      </c>
    </row>
    <row r="118" spans="1:31" ht="15.75">
      <c r="A118" s="559"/>
      <c r="B118" s="607" t="s">
        <v>233</v>
      </c>
      <c r="C118" s="607">
        <v>0</v>
      </c>
      <c r="D118" s="608">
        <v>0</v>
      </c>
      <c r="E118" s="607"/>
      <c r="F118" s="608"/>
      <c r="G118" s="609"/>
      <c r="H118" s="609"/>
      <c r="I118" s="566">
        <f t="shared" si="10"/>
        <v>0</v>
      </c>
      <c r="J118" s="565">
        <f t="shared" si="11"/>
        <v>0</v>
      </c>
      <c r="K118" s="607"/>
      <c r="L118" s="608"/>
      <c r="M118" s="607"/>
      <c r="N118" s="607"/>
      <c r="O118" s="568">
        <f>State!O118</f>
        <v>0</v>
      </c>
      <c r="P118" s="607"/>
      <c r="Q118" s="608"/>
      <c r="R118" s="583">
        <f t="shared" si="14"/>
        <v>0</v>
      </c>
      <c r="S118" s="523">
        <f t="shared" si="14"/>
        <v>0</v>
      </c>
      <c r="T118" s="569"/>
      <c r="U118" s="607"/>
      <c r="V118" s="608"/>
      <c r="W118" s="583"/>
      <c r="X118" s="569">
        <f>State!X118</f>
        <v>0</v>
      </c>
      <c r="Y118" s="607"/>
      <c r="Z118" s="608"/>
      <c r="AA118" s="583">
        <f t="shared" si="28"/>
        <v>0</v>
      </c>
      <c r="AB118" s="523">
        <f t="shared" si="15"/>
        <v>0</v>
      </c>
      <c r="AC118" s="607"/>
      <c r="AD118" s="1" t="b">
        <f t="shared" si="12"/>
        <v>1</v>
      </c>
      <c r="AE118" s="1" t="b">
        <f t="shared" si="13"/>
        <v>1</v>
      </c>
    </row>
    <row r="119" spans="1:31" ht="15.75">
      <c r="A119" s="559">
        <v>3.22</v>
      </c>
      <c r="B119" s="590" t="s">
        <v>169</v>
      </c>
      <c r="C119" s="615">
        <v>0</v>
      </c>
      <c r="D119" s="617">
        <v>0</v>
      </c>
      <c r="E119" s="615"/>
      <c r="F119" s="617"/>
      <c r="G119" s="618"/>
      <c r="H119" s="618"/>
      <c r="I119" s="566">
        <f t="shared" si="10"/>
        <v>0</v>
      </c>
      <c r="J119" s="565">
        <f t="shared" si="11"/>
        <v>0</v>
      </c>
      <c r="K119" s="615"/>
      <c r="L119" s="617"/>
      <c r="M119" s="615"/>
      <c r="N119" s="615"/>
      <c r="O119" s="568">
        <f>State!O119</f>
        <v>18</v>
      </c>
      <c r="P119" s="615"/>
      <c r="Q119" s="617"/>
      <c r="R119" s="583">
        <f t="shared" ref="R119:R140" si="29">P119</f>
        <v>0</v>
      </c>
      <c r="S119" s="523">
        <f t="shared" si="14"/>
        <v>0</v>
      </c>
      <c r="T119" s="569"/>
      <c r="U119" s="615"/>
      <c r="V119" s="617"/>
      <c r="W119" s="583"/>
      <c r="X119" s="569">
        <f>State!X119</f>
        <v>18</v>
      </c>
      <c r="Y119" s="615"/>
      <c r="Z119" s="617"/>
      <c r="AA119" s="583">
        <f t="shared" ref="AA119:AA140" si="30">Y119</f>
        <v>0</v>
      </c>
      <c r="AB119" s="523">
        <f t="shared" si="15"/>
        <v>0</v>
      </c>
      <c r="AC119" s="615"/>
      <c r="AD119" s="1" t="b">
        <f t="shared" si="12"/>
        <v>1</v>
      </c>
      <c r="AE119" s="1" t="b">
        <f t="shared" si="13"/>
        <v>1</v>
      </c>
    </row>
    <row r="120" spans="1:31" ht="15.75">
      <c r="A120" s="559">
        <f t="shared" ref="A120:A121" si="31">+A119+0.01</f>
        <v>3.23</v>
      </c>
      <c r="B120" s="590" t="s">
        <v>170</v>
      </c>
      <c r="C120" s="615">
        <v>0</v>
      </c>
      <c r="D120" s="617">
        <v>0</v>
      </c>
      <c r="E120" s="615"/>
      <c r="F120" s="617"/>
      <c r="G120" s="618"/>
      <c r="H120" s="618"/>
      <c r="I120" s="566">
        <f t="shared" si="10"/>
        <v>0</v>
      </c>
      <c r="J120" s="565">
        <f t="shared" si="11"/>
        <v>0</v>
      </c>
      <c r="K120" s="615"/>
      <c r="L120" s="617"/>
      <c r="M120" s="615"/>
      <c r="N120" s="615"/>
      <c r="O120" s="552">
        <v>1.2</v>
      </c>
      <c r="P120" s="532"/>
      <c r="Q120" s="617"/>
      <c r="R120" s="583">
        <f t="shared" si="29"/>
        <v>0</v>
      </c>
      <c r="S120" s="523">
        <f t="shared" si="14"/>
        <v>0</v>
      </c>
      <c r="T120" s="569"/>
      <c r="U120" s="615"/>
      <c r="V120" s="617"/>
      <c r="W120" s="583"/>
      <c r="X120" s="569">
        <f>State!X120</f>
        <v>1.2</v>
      </c>
      <c r="Y120" s="615"/>
      <c r="Z120" s="617"/>
      <c r="AA120" s="583">
        <f t="shared" si="30"/>
        <v>0</v>
      </c>
      <c r="AB120" s="523">
        <f t="shared" si="15"/>
        <v>0</v>
      </c>
      <c r="AC120" s="615"/>
      <c r="AD120" s="1" t="b">
        <f t="shared" si="12"/>
        <v>1</v>
      </c>
      <c r="AE120" s="1" t="b">
        <f t="shared" si="13"/>
        <v>1</v>
      </c>
    </row>
    <row r="121" spans="1:31" ht="28.5">
      <c r="A121" s="559">
        <f t="shared" si="31"/>
        <v>3.2399999999999998</v>
      </c>
      <c r="B121" s="570" t="s">
        <v>263</v>
      </c>
      <c r="C121" s="615">
        <v>0</v>
      </c>
      <c r="D121" s="617">
        <v>0</v>
      </c>
      <c r="E121" s="615"/>
      <c r="F121" s="617"/>
      <c r="G121" s="618"/>
      <c r="H121" s="618"/>
      <c r="I121" s="566">
        <f t="shared" si="10"/>
        <v>0</v>
      </c>
      <c r="J121" s="565">
        <f t="shared" si="11"/>
        <v>0</v>
      </c>
      <c r="K121" s="615"/>
      <c r="L121" s="617"/>
      <c r="M121" s="615"/>
      <c r="N121" s="615"/>
      <c r="O121" s="568">
        <f>State!O121</f>
        <v>1</v>
      </c>
      <c r="P121" s="615"/>
      <c r="Q121" s="617"/>
      <c r="R121" s="583">
        <f t="shared" si="29"/>
        <v>0</v>
      </c>
      <c r="S121" s="523">
        <f t="shared" si="14"/>
        <v>0</v>
      </c>
      <c r="T121" s="569"/>
      <c r="U121" s="615"/>
      <c r="V121" s="617"/>
      <c r="W121" s="583"/>
      <c r="X121" s="569">
        <f>State!X121</f>
        <v>1</v>
      </c>
      <c r="Y121" s="615"/>
      <c r="Z121" s="617"/>
      <c r="AA121" s="583">
        <f t="shared" si="30"/>
        <v>0</v>
      </c>
      <c r="AB121" s="523">
        <f t="shared" si="15"/>
        <v>0</v>
      </c>
      <c r="AC121" s="615"/>
      <c r="AD121" s="1" t="b">
        <f t="shared" si="12"/>
        <v>1</v>
      </c>
      <c r="AE121" s="1" t="b">
        <f t="shared" si="13"/>
        <v>1</v>
      </c>
    </row>
    <row r="122" spans="1:31" ht="15.75">
      <c r="B122" s="590" t="s">
        <v>172</v>
      </c>
      <c r="C122" s="615">
        <v>0</v>
      </c>
      <c r="D122" s="617">
        <v>0</v>
      </c>
      <c r="E122" s="615"/>
      <c r="F122" s="617"/>
      <c r="G122" s="618"/>
      <c r="H122" s="618"/>
      <c r="I122" s="566">
        <f t="shared" si="10"/>
        <v>0</v>
      </c>
      <c r="J122" s="565">
        <f t="shared" si="11"/>
        <v>0</v>
      </c>
      <c r="K122" s="615"/>
      <c r="L122" s="617"/>
      <c r="M122" s="615"/>
      <c r="N122" s="615"/>
      <c r="O122" s="568">
        <f>State!O122</f>
        <v>0</v>
      </c>
      <c r="P122" s="615"/>
      <c r="Q122" s="617"/>
      <c r="R122" s="583">
        <f t="shared" si="29"/>
        <v>0</v>
      </c>
      <c r="S122" s="523">
        <f t="shared" si="14"/>
        <v>0</v>
      </c>
      <c r="T122" s="569"/>
      <c r="U122" s="615"/>
      <c r="V122" s="617"/>
      <c r="W122" s="583"/>
      <c r="X122" s="569">
        <f>State!X122</f>
        <v>0</v>
      </c>
      <c r="Y122" s="615"/>
      <c r="Z122" s="617"/>
      <c r="AA122" s="583">
        <f t="shared" si="30"/>
        <v>0</v>
      </c>
      <c r="AB122" s="523">
        <f t="shared" si="15"/>
        <v>0</v>
      </c>
      <c r="AC122" s="615"/>
      <c r="AD122" s="1" t="b">
        <f t="shared" si="12"/>
        <v>1</v>
      </c>
      <c r="AE122" s="1" t="b">
        <f t="shared" si="13"/>
        <v>1</v>
      </c>
    </row>
    <row r="123" spans="1:31" ht="15.75">
      <c r="A123" s="559" t="s">
        <v>19</v>
      </c>
      <c r="B123" s="610" t="s">
        <v>213</v>
      </c>
      <c r="C123" s="620">
        <v>0</v>
      </c>
      <c r="D123" s="621">
        <v>0</v>
      </c>
      <c r="E123" s="620"/>
      <c r="F123" s="621"/>
      <c r="G123" s="622"/>
      <c r="H123" s="622"/>
      <c r="I123" s="566">
        <f t="shared" si="10"/>
        <v>0</v>
      </c>
      <c r="J123" s="565">
        <f t="shared" si="11"/>
        <v>0</v>
      </c>
      <c r="K123" s="620"/>
      <c r="L123" s="621"/>
      <c r="M123" s="620"/>
      <c r="N123" s="620"/>
      <c r="O123" s="568">
        <f>State!O123</f>
        <v>3</v>
      </c>
      <c r="P123" s="620"/>
      <c r="Q123" s="621"/>
      <c r="R123" s="583">
        <f t="shared" si="29"/>
        <v>0</v>
      </c>
      <c r="S123" s="523">
        <f t="shared" si="14"/>
        <v>0</v>
      </c>
      <c r="T123" s="569"/>
      <c r="U123" s="620"/>
      <c r="V123" s="621"/>
      <c r="W123" s="583"/>
      <c r="X123" s="569">
        <f>State!X123</f>
        <v>3</v>
      </c>
      <c r="Y123" s="620"/>
      <c r="Z123" s="621"/>
      <c r="AA123" s="583">
        <f t="shared" si="30"/>
        <v>0</v>
      </c>
      <c r="AB123" s="523">
        <f t="shared" si="15"/>
        <v>0</v>
      </c>
      <c r="AC123" s="620"/>
      <c r="AD123" s="1" t="b">
        <f t="shared" si="12"/>
        <v>1</v>
      </c>
      <c r="AE123" s="1" t="b">
        <f t="shared" si="13"/>
        <v>1</v>
      </c>
    </row>
    <row r="124" spans="1:31" ht="28.5">
      <c r="A124" s="559" t="s">
        <v>20</v>
      </c>
      <c r="B124" s="610" t="s">
        <v>227</v>
      </c>
      <c r="C124" s="570">
        <v>0</v>
      </c>
      <c r="D124" s="571">
        <v>0</v>
      </c>
      <c r="E124" s="570"/>
      <c r="F124" s="571"/>
      <c r="G124" s="572"/>
      <c r="H124" s="572"/>
      <c r="I124" s="566">
        <f t="shared" si="10"/>
        <v>0</v>
      </c>
      <c r="J124" s="565">
        <f t="shared" si="11"/>
        <v>0</v>
      </c>
      <c r="K124" s="570"/>
      <c r="L124" s="571"/>
      <c r="M124" s="570"/>
      <c r="N124" s="570"/>
      <c r="O124" s="568">
        <f>State!O124</f>
        <v>3</v>
      </c>
      <c r="P124" s="570"/>
      <c r="Q124" s="571"/>
      <c r="R124" s="583">
        <f t="shared" si="29"/>
        <v>0</v>
      </c>
      <c r="S124" s="523">
        <f t="shared" si="14"/>
        <v>0</v>
      </c>
      <c r="T124" s="569"/>
      <c r="U124" s="570"/>
      <c r="V124" s="571"/>
      <c r="W124" s="583"/>
      <c r="X124" s="569">
        <f>State!X124</f>
        <v>3</v>
      </c>
      <c r="Y124" s="570"/>
      <c r="Z124" s="571"/>
      <c r="AA124" s="583">
        <f t="shared" si="30"/>
        <v>0</v>
      </c>
      <c r="AB124" s="523">
        <f t="shared" si="15"/>
        <v>0</v>
      </c>
      <c r="AC124" s="570"/>
      <c r="AD124" s="1" t="b">
        <f t="shared" si="12"/>
        <v>1</v>
      </c>
      <c r="AE124" s="1" t="b">
        <f t="shared" si="13"/>
        <v>1</v>
      </c>
    </row>
    <row r="125" spans="1:31" ht="28.5">
      <c r="A125" s="559" t="s">
        <v>21</v>
      </c>
      <c r="B125" s="610" t="s">
        <v>228</v>
      </c>
      <c r="C125" s="570">
        <v>0</v>
      </c>
      <c r="D125" s="571">
        <v>0</v>
      </c>
      <c r="E125" s="570"/>
      <c r="F125" s="571"/>
      <c r="G125" s="572"/>
      <c r="H125" s="572"/>
      <c r="I125" s="566">
        <f t="shared" si="10"/>
        <v>0</v>
      </c>
      <c r="J125" s="565">
        <f t="shared" si="11"/>
        <v>0</v>
      </c>
      <c r="K125" s="570"/>
      <c r="L125" s="571"/>
      <c r="M125" s="570"/>
      <c r="N125" s="570"/>
      <c r="O125" s="568">
        <f>State!O125</f>
        <v>9.6000000000000014</v>
      </c>
      <c r="P125" s="570"/>
      <c r="Q125" s="571"/>
      <c r="R125" s="583">
        <f t="shared" si="29"/>
        <v>0</v>
      </c>
      <c r="S125" s="523">
        <f t="shared" si="14"/>
        <v>0</v>
      </c>
      <c r="T125" s="569"/>
      <c r="U125" s="570"/>
      <c r="V125" s="571"/>
      <c r="W125" s="583"/>
      <c r="X125" s="569">
        <f>State!X125</f>
        <v>9.6000000000000014</v>
      </c>
      <c r="Y125" s="570"/>
      <c r="Z125" s="571"/>
      <c r="AA125" s="583">
        <f t="shared" si="30"/>
        <v>0</v>
      </c>
      <c r="AB125" s="523">
        <f t="shared" si="15"/>
        <v>0</v>
      </c>
      <c r="AC125" s="570"/>
      <c r="AD125" s="1" t="b">
        <f t="shared" si="12"/>
        <v>1</v>
      </c>
      <c r="AE125" s="1" t="b">
        <f t="shared" si="13"/>
        <v>1</v>
      </c>
    </row>
    <row r="126" spans="1:31" ht="42.75">
      <c r="A126" s="559" t="s">
        <v>175</v>
      </c>
      <c r="B126" s="610" t="s">
        <v>229</v>
      </c>
      <c r="C126" s="570">
        <v>0</v>
      </c>
      <c r="D126" s="571">
        <v>0</v>
      </c>
      <c r="E126" s="570"/>
      <c r="F126" s="571"/>
      <c r="G126" s="572"/>
      <c r="H126" s="572"/>
      <c r="I126" s="566">
        <f t="shared" si="10"/>
        <v>0</v>
      </c>
      <c r="J126" s="565">
        <f t="shared" si="11"/>
        <v>0</v>
      </c>
      <c r="K126" s="570"/>
      <c r="L126" s="571"/>
      <c r="M126" s="570"/>
      <c r="N126" s="570"/>
      <c r="O126" s="568">
        <f>State!O126</f>
        <v>2.88</v>
      </c>
      <c r="P126" s="570"/>
      <c r="Q126" s="571"/>
      <c r="R126" s="583">
        <f t="shared" si="29"/>
        <v>0</v>
      </c>
      <c r="S126" s="523">
        <f t="shared" si="14"/>
        <v>0</v>
      </c>
      <c r="T126" s="569"/>
      <c r="U126" s="570"/>
      <c r="V126" s="571"/>
      <c r="W126" s="583"/>
      <c r="X126" s="569">
        <f>State!X126</f>
        <v>2.88</v>
      </c>
      <c r="Y126" s="570"/>
      <c r="Z126" s="571"/>
      <c r="AA126" s="583">
        <f t="shared" si="30"/>
        <v>0</v>
      </c>
      <c r="AB126" s="523">
        <f t="shared" si="15"/>
        <v>0</v>
      </c>
      <c r="AC126" s="570"/>
      <c r="AD126" s="1" t="b">
        <f t="shared" si="12"/>
        <v>1</v>
      </c>
      <c r="AE126" s="1" t="b">
        <f t="shared" si="13"/>
        <v>1</v>
      </c>
    </row>
    <row r="127" spans="1:31" ht="15.75">
      <c r="A127" s="559" t="s">
        <v>177</v>
      </c>
      <c r="B127" s="610" t="s">
        <v>214</v>
      </c>
      <c r="C127" s="570">
        <v>0</v>
      </c>
      <c r="D127" s="571">
        <v>0</v>
      </c>
      <c r="E127" s="570"/>
      <c r="F127" s="571"/>
      <c r="G127" s="572"/>
      <c r="H127" s="572"/>
      <c r="I127" s="566">
        <f t="shared" si="10"/>
        <v>0</v>
      </c>
      <c r="J127" s="565">
        <f t="shared" si="11"/>
        <v>0</v>
      </c>
      <c r="K127" s="570"/>
      <c r="L127" s="571"/>
      <c r="M127" s="570"/>
      <c r="N127" s="570"/>
      <c r="O127" s="568">
        <f>State!O127</f>
        <v>1.5</v>
      </c>
      <c r="P127" s="570"/>
      <c r="Q127" s="571"/>
      <c r="R127" s="583">
        <f t="shared" si="29"/>
        <v>0</v>
      </c>
      <c r="S127" s="523">
        <f t="shared" si="14"/>
        <v>0</v>
      </c>
      <c r="T127" s="569"/>
      <c r="U127" s="570"/>
      <c r="V127" s="571"/>
      <c r="W127" s="583"/>
      <c r="X127" s="569">
        <f>State!X127</f>
        <v>1.5</v>
      </c>
      <c r="Y127" s="570"/>
      <c r="Z127" s="571"/>
      <c r="AA127" s="583">
        <f t="shared" si="30"/>
        <v>0</v>
      </c>
      <c r="AB127" s="523">
        <f t="shared" si="15"/>
        <v>0</v>
      </c>
      <c r="AC127" s="570"/>
      <c r="AD127" s="1" t="b">
        <f t="shared" si="12"/>
        <v>1</v>
      </c>
      <c r="AE127" s="1" t="b">
        <f t="shared" si="13"/>
        <v>1</v>
      </c>
    </row>
    <row r="128" spans="1:31" ht="15.75">
      <c r="A128" s="559" t="s">
        <v>179</v>
      </c>
      <c r="B128" s="610" t="s">
        <v>178</v>
      </c>
      <c r="C128" s="570">
        <v>0</v>
      </c>
      <c r="D128" s="571">
        <v>0</v>
      </c>
      <c r="E128" s="570"/>
      <c r="F128" s="571"/>
      <c r="G128" s="572"/>
      <c r="H128" s="572"/>
      <c r="I128" s="566">
        <f t="shared" si="10"/>
        <v>0</v>
      </c>
      <c r="J128" s="565">
        <f t="shared" si="11"/>
        <v>0</v>
      </c>
      <c r="K128" s="570"/>
      <c r="L128" s="571"/>
      <c r="M128" s="570"/>
      <c r="N128" s="570"/>
      <c r="O128" s="568">
        <f>State!O128</f>
        <v>1.2000000000000002</v>
      </c>
      <c r="P128" s="570"/>
      <c r="Q128" s="571"/>
      <c r="R128" s="583">
        <f t="shared" si="29"/>
        <v>0</v>
      </c>
      <c r="S128" s="523">
        <f t="shared" si="14"/>
        <v>0</v>
      </c>
      <c r="T128" s="569"/>
      <c r="U128" s="570"/>
      <c r="V128" s="571"/>
      <c r="W128" s="583"/>
      <c r="X128" s="569">
        <f>State!X128</f>
        <v>1.2000000000000002</v>
      </c>
      <c r="Y128" s="570"/>
      <c r="Z128" s="571"/>
      <c r="AA128" s="583">
        <f t="shared" si="30"/>
        <v>0</v>
      </c>
      <c r="AB128" s="523">
        <f t="shared" si="15"/>
        <v>0</v>
      </c>
      <c r="AC128" s="570"/>
      <c r="AD128" s="1" t="b">
        <f t="shared" si="12"/>
        <v>1</v>
      </c>
      <c r="AE128" s="1" t="b">
        <f t="shared" si="13"/>
        <v>1</v>
      </c>
    </row>
    <row r="129" spans="1:31" ht="28.5">
      <c r="A129" s="559">
        <v>3.25</v>
      </c>
      <c r="B129" s="610" t="s">
        <v>215</v>
      </c>
      <c r="C129" s="570">
        <v>0</v>
      </c>
      <c r="D129" s="571">
        <v>0</v>
      </c>
      <c r="E129" s="570"/>
      <c r="F129" s="571"/>
      <c r="G129" s="572"/>
      <c r="H129" s="572"/>
      <c r="I129" s="566">
        <f t="shared" si="10"/>
        <v>0</v>
      </c>
      <c r="J129" s="565">
        <f t="shared" si="11"/>
        <v>0</v>
      </c>
      <c r="K129" s="570"/>
      <c r="L129" s="571"/>
      <c r="M129" s="570"/>
      <c r="N129" s="570"/>
      <c r="O129" s="568">
        <f>State!O129</f>
        <v>1.2000000000000002</v>
      </c>
      <c r="P129" s="570"/>
      <c r="Q129" s="571"/>
      <c r="R129" s="583">
        <f t="shared" si="29"/>
        <v>0</v>
      </c>
      <c r="S129" s="523">
        <f t="shared" si="14"/>
        <v>0</v>
      </c>
      <c r="T129" s="569"/>
      <c r="U129" s="570"/>
      <c r="V129" s="571"/>
      <c r="W129" s="583"/>
      <c r="X129" s="569">
        <f>State!X129</f>
        <v>1.2000000000000002</v>
      </c>
      <c r="Y129" s="570"/>
      <c r="Z129" s="571"/>
      <c r="AA129" s="583">
        <f t="shared" si="30"/>
        <v>0</v>
      </c>
      <c r="AB129" s="523">
        <f t="shared" si="15"/>
        <v>0</v>
      </c>
      <c r="AC129" s="570"/>
      <c r="AD129" s="1" t="b">
        <f t="shared" si="12"/>
        <v>1</v>
      </c>
      <c r="AE129" s="1" t="b">
        <f t="shared" si="13"/>
        <v>1</v>
      </c>
    </row>
    <row r="130" spans="1:31" ht="28.5">
      <c r="A130" s="559">
        <f t="shared" ref="A130:A138" si="32">+A129+0.01</f>
        <v>3.26</v>
      </c>
      <c r="B130" s="610" t="s">
        <v>230</v>
      </c>
      <c r="C130" s="570">
        <v>0</v>
      </c>
      <c r="D130" s="571">
        <v>0</v>
      </c>
      <c r="E130" s="570"/>
      <c r="F130" s="571"/>
      <c r="G130" s="572"/>
      <c r="H130" s="572"/>
      <c r="I130" s="566">
        <f t="shared" si="10"/>
        <v>0</v>
      </c>
      <c r="J130" s="565">
        <f t="shared" si="11"/>
        <v>0</v>
      </c>
      <c r="K130" s="570"/>
      <c r="L130" s="571"/>
      <c r="M130" s="570"/>
      <c r="N130" s="570"/>
      <c r="O130" s="568">
        <f>State!O130</f>
        <v>1.7999999999999998</v>
      </c>
      <c r="P130" s="570"/>
      <c r="Q130" s="571"/>
      <c r="R130" s="583">
        <f t="shared" si="29"/>
        <v>0</v>
      </c>
      <c r="S130" s="523">
        <f t="shared" si="14"/>
        <v>0</v>
      </c>
      <c r="T130" s="569"/>
      <c r="U130" s="570"/>
      <c r="V130" s="571"/>
      <c r="W130" s="583"/>
      <c r="X130" s="569">
        <f>State!X130</f>
        <v>1.7999999999999998</v>
      </c>
      <c r="Y130" s="570"/>
      <c r="Z130" s="571"/>
      <c r="AA130" s="583">
        <f t="shared" si="30"/>
        <v>0</v>
      </c>
      <c r="AB130" s="523">
        <f t="shared" si="15"/>
        <v>0</v>
      </c>
      <c r="AC130" s="570"/>
      <c r="AD130" s="1" t="b">
        <f t="shared" si="12"/>
        <v>1</v>
      </c>
      <c r="AE130" s="1" t="b">
        <f t="shared" si="13"/>
        <v>1</v>
      </c>
    </row>
    <row r="131" spans="1:31" ht="15.75">
      <c r="A131" s="559">
        <f t="shared" si="32"/>
        <v>3.2699999999999996</v>
      </c>
      <c r="B131" s="587" t="s">
        <v>248</v>
      </c>
      <c r="C131" s="570">
        <v>0</v>
      </c>
      <c r="D131" s="571">
        <v>0</v>
      </c>
      <c r="E131" s="570"/>
      <c r="F131" s="571"/>
      <c r="G131" s="572"/>
      <c r="H131" s="572"/>
      <c r="I131" s="566">
        <f t="shared" si="10"/>
        <v>0</v>
      </c>
      <c r="J131" s="565">
        <f t="shared" si="11"/>
        <v>0</v>
      </c>
      <c r="K131" s="570"/>
      <c r="L131" s="571"/>
      <c r="M131" s="570"/>
      <c r="N131" s="570"/>
      <c r="O131" s="568">
        <f>State!O131</f>
        <v>1</v>
      </c>
      <c r="P131" s="570"/>
      <c r="Q131" s="571"/>
      <c r="R131" s="583">
        <f t="shared" si="29"/>
        <v>0</v>
      </c>
      <c r="S131" s="523">
        <f t="shared" si="14"/>
        <v>0</v>
      </c>
      <c r="T131" s="569"/>
      <c r="U131" s="570"/>
      <c r="V131" s="571"/>
      <c r="W131" s="583"/>
      <c r="X131" s="569">
        <f>State!X131</f>
        <v>1</v>
      </c>
      <c r="Y131" s="570"/>
      <c r="Z131" s="571"/>
      <c r="AA131" s="583">
        <f t="shared" si="30"/>
        <v>0</v>
      </c>
      <c r="AB131" s="523">
        <f t="shared" si="15"/>
        <v>0</v>
      </c>
      <c r="AC131" s="570"/>
      <c r="AD131" s="1" t="b">
        <f t="shared" si="12"/>
        <v>1</v>
      </c>
      <c r="AE131" s="1" t="b">
        <f t="shared" si="13"/>
        <v>1</v>
      </c>
    </row>
    <row r="132" spans="1:31" ht="28.5">
      <c r="A132" s="559">
        <f t="shared" si="32"/>
        <v>3.2799999999999994</v>
      </c>
      <c r="B132" s="587" t="s">
        <v>249</v>
      </c>
      <c r="C132" s="570">
        <v>0</v>
      </c>
      <c r="D132" s="571">
        <v>0</v>
      </c>
      <c r="E132" s="570"/>
      <c r="F132" s="571"/>
      <c r="G132" s="572"/>
      <c r="H132" s="572"/>
      <c r="I132" s="566">
        <f t="shared" si="10"/>
        <v>0</v>
      </c>
      <c r="J132" s="565">
        <f t="shared" si="11"/>
        <v>0</v>
      </c>
      <c r="K132" s="570"/>
      <c r="L132" s="571"/>
      <c r="M132" s="570"/>
      <c r="N132" s="570"/>
      <c r="O132" s="568">
        <f>State!O132</f>
        <v>1</v>
      </c>
      <c r="P132" s="570"/>
      <c r="Q132" s="571"/>
      <c r="R132" s="583">
        <f t="shared" si="29"/>
        <v>0</v>
      </c>
      <c r="S132" s="523">
        <f t="shared" si="14"/>
        <v>0</v>
      </c>
      <c r="T132" s="569"/>
      <c r="U132" s="570"/>
      <c r="V132" s="571"/>
      <c r="W132" s="583"/>
      <c r="X132" s="569">
        <f>State!X132</f>
        <v>1</v>
      </c>
      <c r="Y132" s="570"/>
      <c r="Z132" s="571"/>
      <c r="AA132" s="583">
        <f t="shared" si="30"/>
        <v>0</v>
      </c>
      <c r="AB132" s="523">
        <f t="shared" si="15"/>
        <v>0</v>
      </c>
      <c r="AC132" s="570"/>
      <c r="AD132" s="1" t="b">
        <f t="shared" si="12"/>
        <v>1</v>
      </c>
      <c r="AE132" s="1" t="b">
        <f t="shared" si="13"/>
        <v>1</v>
      </c>
    </row>
    <row r="133" spans="1:31" ht="28.5">
      <c r="A133" s="559">
        <f t="shared" si="32"/>
        <v>3.2899999999999991</v>
      </c>
      <c r="B133" s="587" t="s">
        <v>200</v>
      </c>
      <c r="C133" s="570">
        <v>0</v>
      </c>
      <c r="D133" s="571">
        <v>0</v>
      </c>
      <c r="E133" s="570"/>
      <c r="F133" s="571"/>
      <c r="G133" s="572"/>
      <c r="H133" s="572"/>
      <c r="I133" s="566">
        <f t="shared" si="10"/>
        <v>0</v>
      </c>
      <c r="J133" s="565">
        <f t="shared" si="11"/>
        <v>0</v>
      </c>
      <c r="K133" s="570"/>
      <c r="L133" s="571"/>
      <c r="M133" s="570"/>
      <c r="N133" s="570"/>
      <c r="O133" s="568">
        <f>State!O133</f>
        <v>1.25</v>
      </c>
      <c r="P133" s="570"/>
      <c r="Q133" s="571"/>
      <c r="R133" s="583">
        <f t="shared" si="29"/>
        <v>0</v>
      </c>
      <c r="S133" s="523">
        <f t="shared" si="14"/>
        <v>0</v>
      </c>
      <c r="T133" s="569"/>
      <c r="U133" s="570"/>
      <c r="V133" s="571"/>
      <c r="W133" s="583"/>
      <c r="X133" s="569">
        <f>State!X133</f>
        <v>1.25</v>
      </c>
      <c r="Y133" s="570"/>
      <c r="Z133" s="571"/>
      <c r="AA133" s="583">
        <f t="shared" si="30"/>
        <v>0</v>
      </c>
      <c r="AB133" s="523">
        <f t="shared" si="15"/>
        <v>0</v>
      </c>
      <c r="AC133" s="570"/>
      <c r="AD133" s="1" t="b">
        <f t="shared" si="12"/>
        <v>1</v>
      </c>
      <c r="AE133" s="1" t="b">
        <f t="shared" si="13"/>
        <v>1</v>
      </c>
    </row>
    <row r="134" spans="1:31" ht="15.75">
      <c r="A134" s="559">
        <f t="shared" si="32"/>
        <v>3.2999999999999989</v>
      </c>
      <c r="B134" s="587" t="s">
        <v>250</v>
      </c>
      <c r="C134" s="570">
        <v>0</v>
      </c>
      <c r="D134" s="571">
        <v>0</v>
      </c>
      <c r="E134" s="570"/>
      <c r="F134" s="571"/>
      <c r="G134" s="572"/>
      <c r="H134" s="572"/>
      <c r="I134" s="566">
        <f t="shared" si="10"/>
        <v>0</v>
      </c>
      <c r="J134" s="565">
        <f t="shared" si="11"/>
        <v>0</v>
      </c>
      <c r="K134" s="570"/>
      <c r="L134" s="571"/>
      <c r="M134" s="570"/>
      <c r="N134" s="570"/>
      <c r="O134" s="568">
        <f>State!O134</f>
        <v>0.75</v>
      </c>
      <c r="P134" s="570"/>
      <c r="Q134" s="571"/>
      <c r="R134" s="583">
        <f t="shared" si="29"/>
        <v>0</v>
      </c>
      <c r="S134" s="523">
        <f t="shared" si="14"/>
        <v>0</v>
      </c>
      <c r="T134" s="569"/>
      <c r="U134" s="570"/>
      <c r="V134" s="571"/>
      <c r="W134" s="583"/>
      <c r="X134" s="569">
        <f>State!X134</f>
        <v>0.75</v>
      </c>
      <c r="Y134" s="570"/>
      <c r="Z134" s="571"/>
      <c r="AA134" s="583">
        <f t="shared" si="30"/>
        <v>0</v>
      </c>
      <c r="AB134" s="523">
        <f t="shared" si="15"/>
        <v>0</v>
      </c>
      <c r="AC134" s="570"/>
      <c r="AD134" s="1" t="b">
        <f t="shared" si="12"/>
        <v>1</v>
      </c>
      <c r="AE134" s="1" t="b">
        <f t="shared" si="13"/>
        <v>1</v>
      </c>
    </row>
    <row r="135" spans="1:31" ht="15.75">
      <c r="A135" s="559">
        <f t="shared" si="32"/>
        <v>3.3099999999999987</v>
      </c>
      <c r="B135" s="587" t="s">
        <v>251</v>
      </c>
      <c r="C135" s="570">
        <v>0</v>
      </c>
      <c r="D135" s="571">
        <v>0</v>
      </c>
      <c r="E135" s="570"/>
      <c r="F135" s="571"/>
      <c r="G135" s="572"/>
      <c r="H135" s="572"/>
      <c r="I135" s="566">
        <f t="shared" si="10"/>
        <v>0</v>
      </c>
      <c r="J135" s="565">
        <f t="shared" si="11"/>
        <v>0</v>
      </c>
      <c r="K135" s="570"/>
      <c r="L135" s="571"/>
      <c r="M135" s="570"/>
      <c r="N135" s="570"/>
      <c r="O135" s="568">
        <f>State!O135</f>
        <v>0.75</v>
      </c>
      <c r="P135" s="570"/>
      <c r="Q135" s="571"/>
      <c r="R135" s="583">
        <f t="shared" si="29"/>
        <v>0</v>
      </c>
      <c r="S135" s="523">
        <f t="shared" si="14"/>
        <v>0</v>
      </c>
      <c r="T135" s="569"/>
      <c r="U135" s="570"/>
      <c r="V135" s="571"/>
      <c r="W135" s="583"/>
      <c r="X135" s="569">
        <f>State!X135</f>
        <v>0.75</v>
      </c>
      <c r="Y135" s="570"/>
      <c r="Z135" s="571"/>
      <c r="AA135" s="583">
        <f t="shared" si="30"/>
        <v>0</v>
      </c>
      <c r="AB135" s="523">
        <f t="shared" si="15"/>
        <v>0</v>
      </c>
      <c r="AC135" s="570"/>
      <c r="AD135" s="1" t="b">
        <f t="shared" si="12"/>
        <v>1</v>
      </c>
      <c r="AE135" s="1" t="b">
        <f t="shared" si="13"/>
        <v>1</v>
      </c>
    </row>
    <row r="136" spans="1:31" ht="15.75">
      <c r="A136" s="559">
        <f t="shared" si="32"/>
        <v>3.3199999999999985</v>
      </c>
      <c r="B136" s="587" t="s">
        <v>252</v>
      </c>
      <c r="C136" s="570">
        <v>0</v>
      </c>
      <c r="D136" s="571">
        <v>0</v>
      </c>
      <c r="E136" s="570"/>
      <c r="F136" s="571"/>
      <c r="G136" s="572"/>
      <c r="H136" s="572"/>
      <c r="I136" s="566">
        <f t="shared" ref="I136:I199" si="33">C136-E136</f>
        <v>0</v>
      </c>
      <c r="J136" s="565">
        <f t="shared" ref="J136:J199" si="34">D136-F136</f>
        <v>0</v>
      </c>
      <c r="K136" s="570"/>
      <c r="L136" s="571"/>
      <c r="M136" s="570"/>
      <c r="N136" s="570"/>
      <c r="O136" s="568">
        <f>State!O136</f>
        <v>0.2</v>
      </c>
      <c r="P136" s="570"/>
      <c r="Q136" s="571"/>
      <c r="R136" s="583">
        <f t="shared" si="29"/>
        <v>0</v>
      </c>
      <c r="S136" s="523">
        <f t="shared" si="14"/>
        <v>0</v>
      </c>
      <c r="T136" s="569"/>
      <c r="U136" s="570"/>
      <c r="V136" s="571"/>
      <c r="W136" s="583"/>
      <c r="X136" s="569">
        <f>State!X136</f>
        <v>0.2</v>
      </c>
      <c r="Y136" s="570"/>
      <c r="Z136" s="571"/>
      <c r="AA136" s="583">
        <f t="shared" si="30"/>
        <v>0</v>
      </c>
      <c r="AB136" s="523">
        <f t="shared" si="15"/>
        <v>0</v>
      </c>
      <c r="AC136" s="570"/>
      <c r="AD136" s="1" t="b">
        <f t="shared" ref="AD136:AD199" si="35">+X136*Y136=Z136</f>
        <v>1</v>
      </c>
      <c r="AE136" s="1" t="b">
        <f t="shared" ref="AE136:AE199" si="36">+U136+Z136=AB136</f>
        <v>1</v>
      </c>
    </row>
    <row r="137" spans="1:31" ht="15.75">
      <c r="A137" s="559">
        <f t="shared" si="32"/>
        <v>3.3299999999999983</v>
      </c>
      <c r="B137" s="587" t="s">
        <v>253</v>
      </c>
      <c r="C137" s="570">
        <v>0</v>
      </c>
      <c r="D137" s="571">
        <v>0</v>
      </c>
      <c r="E137" s="570"/>
      <c r="F137" s="571"/>
      <c r="G137" s="572"/>
      <c r="H137" s="572"/>
      <c r="I137" s="566">
        <f t="shared" si="33"/>
        <v>0</v>
      </c>
      <c r="J137" s="565">
        <f t="shared" si="34"/>
        <v>0</v>
      </c>
      <c r="K137" s="570"/>
      <c r="L137" s="571"/>
      <c r="M137" s="570"/>
      <c r="N137" s="570"/>
      <c r="O137" s="568">
        <f>State!O137</f>
        <v>0.2</v>
      </c>
      <c r="P137" s="570"/>
      <c r="Q137" s="571"/>
      <c r="R137" s="583">
        <f t="shared" si="29"/>
        <v>0</v>
      </c>
      <c r="S137" s="523">
        <f t="shared" si="14"/>
        <v>0</v>
      </c>
      <c r="T137" s="569"/>
      <c r="U137" s="570"/>
      <c r="V137" s="571"/>
      <c r="W137" s="583"/>
      <c r="X137" s="569">
        <f>State!X137</f>
        <v>0.2</v>
      </c>
      <c r="Y137" s="570"/>
      <c r="Z137" s="571"/>
      <c r="AA137" s="583">
        <f t="shared" si="30"/>
        <v>0</v>
      </c>
      <c r="AB137" s="523">
        <f t="shared" si="15"/>
        <v>0</v>
      </c>
      <c r="AC137" s="570"/>
      <c r="AD137" s="1" t="b">
        <f t="shared" si="35"/>
        <v>1</v>
      </c>
      <c r="AE137" s="1" t="b">
        <f t="shared" si="36"/>
        <v>1</v>
      </c>
    </row>
    <row r="138" spans="1:31" ht="15.75">
      <c r="A138" s="559">
        <f t="shared" si="32"/>
        <v>3.3399999999999981</v>
      </c>
      <c r="B138" s="587" t="s">
        <v>231</v>
      </c>
      <c r="C138" s="570">
        <v>0</v>
      </c>
      <c r="D138" s="571">
        <v>0</v>
      </c>
      <c r="E138" s="570"/>
      <c r="F138" s="571"/>
      <c r="G138" s="572"/>
      <c r="H138" s="572"/>
      <c r="I138" s="566">
        <f t="shared" si="33"/>
        <v>0</v>
      </c>
      <c r="J138" s="565">
        <f t="shared" si="34"/>
        <v>0</v>
      </c>
      <c r="K138" s="570"/>
      <c r="L138" s="571"/>
      <c r="M138" s="570"/>
      <c r="N138" s="570"/>
      <c r="O138" s="568">
        <f>State!O138</f>
        <v>0</v>
      </c>
      <c r="P138" s="570"/>
      <c r="Q138" s="571"/>
      <c r="R138" s="583">
        <f t="shared" si="29"/>
        <v>0</v>
      </c>
      <c r="S138" s="523">
        <f t="shared" si="14"/>
        <v>0</v>
      </c>
      <c r="T138" s="569"/>
      <c r="U138" s="570"/>
      <c r="V138" s="571"/>
      <c r="W138" s="583"/>
      <c r="X138" s="569">
        <f>State!X138</f>
        <v>0</v>
      </c>
      <c r="Y138" s="570"/>
      <c r="Z138" s="571"/>
      <c r="AA138" s="583">
        <f t="shared" si="30"/>
        <v>0</v>
      </c>
      <c r="AB138" s="523">
        <f t="shared" si="15"/>
        <v>0</v>
      </c>
      <c r="AC138" s="570"/>
      <c r="AD138" s="1" t="b">
        <f t="shared" si="35"/>
        <v>1</v>
      </c>
      <c r="AE138" s="1" t="b">
        <f t="shared" si="36"/>
        <v>1</v>
      </c>
    </row>
    <row r="139" spans="1:31" ht="15.75">
      <c r="A139" s="559">
        <v>3.35</v>
      </c>
      <c r="B139" s="587" t="s">
        <v>254</v>
      </c>
      <c r="C139" s="570">
        <v>0</v>
      </c>
      <c r="D139" s="571">
        <v>0</v>
      </c>
      <c r="E139" s="570"/>
      <c r="F139" s="571"/>
      <c r="G139" s="572"/>
      <c r="H139" s="572"/>
      <c r="I139" s="566">
        <f t="shared" si="33"/>
        <v>0</v>
      </c>
      <c r="J139" s="565">
        <f t="shared" si="34"/>
        <v>0</v>
      </c>
      <c r="K139" s="570"/>
      <c r="L139" s="571"/>
      <c r="M139" s="570"/>
      <c r="N139" s="570"/>
      <c r="O139" s="568">
        <f>State!O139</f>
        <v>0.5</v>
      </c>
      <c r="P139" s="570"/>
      <c r="Q139" s="571"/>
      <c r="R139" s="583">
        <f t="shared" si="29"/>
        <v>0</v>
      </c>
      <c r="S139" s="523">
        <f t="shared" si="14"/>
        <v>0</v>
      </c>
      <c r="T139" s="569"/>
      <c r="U139" s="570"/>
      <c r="V139" s="571"/>
      <c r="W139" s="583"/>
      <c r="X139" s="569">
        <f>State!X139</f>
        <v>0.5</v>
      </c>
      <c r="Y139" s="570"/>
      <c r="Z139" s="571"/>
      <c r="AA139" s="583">
        <f t="shared" si="30"/>
        <v>0</v>
      </c>
      <c r="AB139" s="523">
        <f t="shared" si="15"/>
        <v>0</v>
      </c>
      <c r="AC139" s="570"/>
      <c r="AD139" s="1" t="b">
        <f t="shared" si="35"/>
        <v>1</v>
      </c>
      <c r="AE139" s="1" t="b">
        <f t="shared" si="36"/>
        <v>1</v>
      </c>
    </row>
    <row r="140" spans="1:31" ht="28.5">
      <c r="A140" s="559">
        <v>3.36</v>
      </c>
      <c r="B140" s="587" t="s">
        <v>232</v>
      </c>
      <c r="C140" s="570">
        <v>0</v>
      </c>
      <c r="D140" s="571">
        <v>0</v>
      </c>
      <c r="E140" s="570"/>
      <c r="F140" s="571"/>
      <c r="G140" s="572"/>
      <c r="H140" s="572"/>
      <c r="I140" s="566">
        <f t="shared" si="33"/>
        <v>0</v>
      </c>
      <c r="J140" s="565">
        <f t="shared" si="34"/>
        <v>0</v>
      </c>
      <c r="K140" s="570"/>
      <c r="L140" s="571"/>
      <c r="M140" s="570"/>
      <c r="N140" s="570"/>
      <c r="O140" s="568">
        <f>State!O140</f>
        <v>0.2</v>
      </c>
      <c r="P140" s="570"/>
      <c r="Q140" s="571"/>
      <c r="R140" s="583">
        <f t="shared" si="29"/>
        <v>0</v>
      </c>
      <c r="S140" s="523">
        <f t="shared" si="14"/>
        <v>0</v>
      </c>
      <c r="T140" s="569"/>
      <c r="U140" s="570"/>
      <c r="V140" s="571"/>
      <c r="W140" s="583"/>
      <c r="X140" s="569">
        <f>State!X140</f>
        <v>0.2</v>
      </c>
      <c r="Y140" s="570"/>
      <c r="Z140" s="571"/>
      <c r="AA140" s="583">
        <f t="shared" si="30"/>
        <v>0</v>
      </c>
      <c r="AB140" s="523">
        <f t="shared" si="15"/>
        <v>0</v>
      </c>
      <c r="AC140" s="570"/>
      <c r="AD140" s="1" t="b">
        <f t="shared" si="35"/>
        <v>1</v>
      </c>
      <c r="AE140" s="1" t="b">
        <f t="shared" si="36"/>
        <v>1</v>
      </c>
    </row>
    <row r="141" spans="1:31" ht="15.75">
      <c r="A141" s="928"/>
      <c r="B141" s="961" t="s">
        <v>234</v>
      </c>
      <c r="C141" s="961">
        <v>0</v>
      </c>
      <c r="D141" s="962">
        <v>0</v>
      </c>
      <c r="E141" s="961"/>
      <c r="F141" s="962"/>
      <c r="G141" s="963"/>
      <c r="H141" s="963"/>
      <c r="I141" s="932">
        <f t="shared" si="33"/>
        <v>0</v>
      </c>
      <c r="J141" s="933">
        <f t="shared" si="34"/>
        <v>0</v>
      </c>
      <c r="K141" s="961"/>
      <c r="L141" s="962"/>
      <c r="M141" s="961"/>
      <c r="N141" s="961"/>
      <c r="O141" s="934">
        <f>State!O141</f>
        <v>0</v>
      </c>
      <c r="P141" s="961"/>
      <c r="Q141" s="962"/>
      <c r="R141" s="935">
        <f t="shared" si="14"/>
        <v>0</v>
      </c>
      <c r="S141" s="936">
        <f t="shared" si="14"/>
        <v>0</v>
      </c>
      <c r="T141" s="937"/>
      <c r="U141" s="961"/>
      <c r="V141" s="962"/>
      <c r="W141" s="935"/>
      <c r="X141" s="937">
        <f>State!X141</f>
        <v>0</v>
      </c>
      <c r="Y141" s="961"/>
      <c r="Z141" s="962"/>
      <c r="AA141" s="935">
        <f t="shared" ref="AA141:AA142" si="37">Y141+T141</f>
        <v>0</v>
      </c>
      <c r="AB141" s="936">
        <f t="shared" si="15"/>
        <v>0</v>
      </c>
      <c r="AC141" s="961"/>
      <c r="AD141" s="1" t="b">
        <f t="shared" si="35"/>
        <v>1</v>
      </c>
      <c r="AE141" s="1" t="b">
        <f t="shared" si="36"/>
        <v>1</v>
      </c>
    </row>
    <row r="142" spans="1:31" ht="15.75">
      <c r="A142" s="559"/>
      <c r="B142" s="560" t="s">
        <v>238</v>
      </c>
      <c r="C142" s="560">
        <v>0</v>
      </c>
      <c r="D142" s="561">
        <v>0</v>
      </c>
      <c r="E142" s="560"/>
      <c r="F142" s="561"/>
      <c r="G142" s="562"/>
      <c r="H142" s="562"/>
      <c r="I142" s="566">
        <f t="shared" si="33"/>
        <v>0</v>
      </c>
      <c r="J142" s="565">
        <f t="shared" si="34"/>
        <v>0</v>
      </c>
      <c r="K142" s="560"/>
      <c r="L142" s="561"/>
      <c r="M142" s="560"/>
      <c r="N142" s="560"/>
      <c r="O142" s="568">
        <f>State!O142</f>
        <v>0</v>
      </c>
      <c r="P142" s="560"/>
      <c r="Q142" s="561"/>
      <c r="R142" s="583">
        <f t="shared" si="14"/>
        <v>0</v>
      </c>
      <c r="S142" s="523">
        <f t="shared" si="14"/>
        <v>0</v>
      </c>
      <c r="T142" s="569"/>
      <c r="U142" s="560"/>
      <c r="V142" s="561"/>
      <c r="W142" s="583"/>
      <c r="X142" s="569">
        <f>State!X142</f>
        <v>0</v>
      </c>
      <c r="Y142" s="560"/>
      <c r="Z142" s="561"/>
      <c r="AA142" s="583">
        <f t="shared" si="37"/>
        <v>0</v>
      </c>
      <c r="AB142" s="523">
        <f t="shared" si="15"/>
        <v>0</v>
      </c>
      <c r="AC142" s="560"/>
      <c r="AD142" s="1" t="b">
        <f t="shared" si="35"/>
        <v>1</v>
      </c>
      <c r="AE142" s="1" t="b">
        <f t="shared" si="36"/>
        <v>1</v>
      </c>
    </row>
    <row r="143" spans="1:31">
      <c r="A143" s="983"/>
      <c r="B143" s="984" t="s">
        <v>269</v>
      </c>
      <c r="C143" s="984">
        <v>0</v>
      </c>
      <c r="D143" s="985">
        <v>0</v>
      </c>
      <c r="E143" s="984">
        <f>E110+E142</f>
        <v>0</v>
      </c>
      <c r="F143" s="985">
        <f>F110+F142</f>
        <v>0</v>
      </c>
      <c r="G143" s="986"/>
      <c r="H143" s="986"/>
      <c r="I143" s="984">
        <f t="shared" ref="I143:N143" si="38">I110+I142</f>
        <v>0</v>
      </c>
      <c r="J143" s="985">
        <f t="shared" si="38"/>
        <v>0</v>
      </c>
      <c r="K143" s="984">
        <f t="shared" si="38"/>
        <v>0</v>
      </c>
      <c r="L143" s="985">
        <f t="shared" si="38"/>
        <v>0</v>
      </c>
      <c r="M143" s="984">
        <f t="shared" si="38"/>
        <v>0</v>
      </c>
      <c r="N143" s="984">
        <f t="shared" si="38"/>
        <v>0</v>
      </c>
      <c r="O143" s="989">
        <f>State!O143</f>
        <v>0</v>
      </c>
      <c r="P143" s="984">
        <f t="shared" ref="P143:S143" si="39">P110+P142</f>
        <v>0</v>
      </c>
      <c r="Q143" s="985">
        <f t="shared" si="39"/>
        <v>0</v>
      </c>
      <c r="R143" s="984">
        <f t="shared" si="39"/>
        <v>0</v>
      </c>
      <c r="S143" s="985">
        <f t="shared" si="39"/>
        <v>0</v>
      </c>
      <c r="T143" s="992"/>
      <c r="U143" s="984"/>
      <c r="V143" s="985"/>
      <c r="W143" s="984"/>
      <c r="X143" s="992">
        <f>State!X143</f>
        <v>0</v>
      </c>
      <c r="Y143" s="984">
        <f t="shared" ref="Y143:AB143" si="40">Y110+Y142</f>
        <v>0</v>
      </c>
      <c r="Z143" s="985">
        <f t="shared" si="40"/>
        <v>0</v>
      </c>
      <c r="AA143" s="984">
        <f t="shared" si="40"/>
        <v>0</v>
      </c>
      <c r="AB143" s="985">
        <f t="shared" si="40"/>
        <v>0</v>
      </c>
      <c r="AC143" s="984"/>
      <c r="AE143" s="1" t="b">
        <f t="shared" si="36"/>
        <v>1</v>
      </c>
    </row>
    <row r="144" spans="1:31" ht="15.75">
      <c r="A144" s="563">
        <v>4</v>
      </c>
      <c r="B144" s="560" t="s">
        <v>23</v>
      </c>
      <c r="C144" s="560">
        <v>0</v>
      </c>
      <c r="D144" s="561">
        <v>0</v>
      </c>
      <c r="E144" s="560"/>
      <c r="F144" s="561"/>
      <c r="G144" s="562"/>
      <c r="H144" s="562"/>
      <c r="I144" s="566">
        <f t="shared" si="33"/>
        <v>0</v>
      </c>
      <c r="J144" s="565">
        <f t="shared" si="34"/>
        <v>0</v>
      </c>
      <c r="K144" s="560"/>
      <c r="L144" s="561"/>
      <c r="M144" s="560"/>
      <c r="N144" s="560"/>
      <c r="O144" s="568">
        <f>State!O144</f>
        <v>0</v>
      </c>
      <c r="P144" s="560"/>
      <c r="Q144" s="561"/>
      <c r="R144" s="583">
        <f t="shared" si="14"/>
        <v>0</v>
      </c>
      <c r="S144" s="523">
        <f t="shared" si="14"/>
        <v>0</v>
      </c>
      <c r="T144" s="569"/>
      <c r="U144" s="560"/>
      <c r="V144" s="561"/>
      <c r="W144" s="583"/>
      <c r="X144" s="569">
        <f>State!X144</f>
        <v>0</v>
      </c>
      <c r="Y144" s="560"/>
      <c r="Z144" s="561"/>
      <c r="AA144" s="583">
        <f t="shared" ref="AA144" si="41">Y144+T144</f>
        <v>0</v>
      </c>
      <c r="AB144" s="523">
        <f t="shared" ref="AB144:AB207" si="42">Z144+U144</f>
        <v>0</v>
      </c>
      <c r="AC144" s="560"/>
      <c r="AD144" s="1" t="b">
        <f t="shared" si="35"/>
        <v>1</v>
      </c>
      <c r="AE144" s="1" t="b">
        <f t="shared" si="36"/>
        <v>1</v>
      </c>
    </row>
    <row r="145" spans="1:31" ht="15.75">
      <c r="A145" s="559">
        <v>4.01</v>
      </c>
      <c r="B145" s="564" t="s">
        <v>24</v>
      </c>
      <c r="C145" s="564">
        <v>0</v>
      </c>
      <c r="D145" s="565">
        <v>0</v>
      </c>
      <c r="E145" s="564"/>
      <c r="F145" s="565"/>
      <c r="G145" s="567"/>
      <c r="H145" s="567"/>
      <c r="I145" s="566">
        <f t="shared" si="33"/>
        <v>0</v>
      </c>
      <c r="J145" s="565">
        <f t="shared" si="34"/>
        <v>0</v>
      </c>
      <c r="K145" s="564"/>
      <c r="L145" s="565"/>
      <c r="M145" s="564"/>
      <c r="N145" s="564"/>
      <c r="O145" s="568">
        <f>State!O145</f>
        <v>0.03</v>
      </c>
      <c r="P145" s="564"/>
      <c r="Q145" s="565"/>
      <c r="R145" s="583">
        <f t="shared" ref="R145:R146" si="43">P145</f>
        <v>0</v>
      </c>
      <c r="S145" s="523">
        <f t="shared" si="14"/>
        <v>0</v>
      </c>
      <c r="T145" s="569"/>
      <c r="U145" s="564"/>
      <c r="V145" s="565"/>
      <c r="W145" s="583"/>
      <c r="X145" s="569">
        <f>State!X145</f>
        <v>0.03</v>
      </c>
      <c r="Y145" s="564"/>
      <c r="Z145" s="565"/>
      <c r="AA145" s="583">
        <f t="shared" ref="AA145:AA146" si="44">Y145</f>
        <v>0</v>
      </c>
      <c r="AB145" s="523">
        <f t="shared" si="42"/>
        <v>0</v>
      </c>
      <c r="AC145" s="564"/>
      <c r="AD145" s="1" t="b">
        <f t="shared" si="35"/>
        <v>1</v>
      </c>
      <c r="AE145" s="1" t="b">
        <f t="shared" si="36"/>
        <v>1</v>
      </c>
    </row>
    <row r="146" spans="1:31" ht="28.5">
      <c r="A146" s="559">
        <v>4.0199999999999996</v>
      </c>
      <c r="B146" s="564" t="s">
        <v>25</v>
      </c>
      <c r="C146" s="564">
        <v>0</v>
      </c>
      <c r="D146" s="565">
        <v>0</v>
      </c>
      <c r="E146" s="564"/>
      <c r="F146" s="565"/>
      <c r="G146" s="567"/>
      <c r="H146" s="567"/>
      <c r="I146" s="566">
        <f t="shared" si="33"/>
        <v>0</v>
      </c>
      <c r="J146" s="565">
        <f t="shared" si="34"/>
        <v>0</v>
      </c>
      <c r="K146" s="564"/>
      <c r="L146" s="565"/>
      <c r="M146" s="564"/>
      <c r="N146" s="564"/>
      <c r="O146" s="568">
        <f>State!O146</f>
        <v>0.03</v>
      </c>
      <c r="P146" s="564"/>
      <c r="Q146" s="565"/>
      <c r="R146" s="583">
        <f t="shared" si="43"/>
        <v>0</v>
      </c>
      <c r="S146" s="523">
        <f t="shared" ref="R146:S209" si="45">Q146+L146</f>
        <v>0</v>
      </c>
      <c r="T146" s="569"/>
      <c r="U146" s="564"/>
      <c r="V146" s="565"/>
      <c r="W146" s="583"/>
      <c r="X146" s="569">
        <f>State!X146</f>
        <v>0.03</v>
      </c>
      <c r="Y146" s="564"/>
      <c r="Z146" s="565"/>
      <c r="AA146" s="583">
        <f t="shared" si="44"/>
        <v>0</v>
      </c>
      <c r="AB146" s="523">
        <f t="shared" si="42"/>
        <v>0</v>
      </c>
      <c r="AC146" s="564"/>
      <c r="AD146" s="1" t="b">
        <f t="shared" si="35"/>
        <v>1</v>
      </c>
      <c r="AE146" s="1" t="b">
        <f t="shared" si="36"/>
        <v>1</v>
      </c>
    </row>
    <row r="147" spans="1:31" ht="15.75">
      <c r="A147" s="983"/>
      <c r="B147" s="1038" t="s">
        <v>16</v>
      </c>
      <c r="C147" s="1038">
        <v>0</v>
      </c>
      <c r="D147" s="1039">
        <v>0</v>
      </c>
      <c r="E147" s="1038"/>
      <c r="F147" s="1039"/>
      <c r="G147" s="1040"/>
      <c r="H147" s="1040"/>
      <c r="I147" s="987">
        <f t="shared" si="33"/>
        <v>0</v>
      </c>
      <c r="J147" s="988">
        <f t="shared" si="34"/>
        <v>0</v>
      </c>
      <c r="K147" s="1038"/>
      <c r="L147" s="1039"/>
      <c r="M147" s="1038"/>
      <c r="N147" s="1038"/>
      <c r="O147" s="989">
        <f>State!O147</f>
        <v>0</v>
      </c>
      <c r="P147" s="1038"/>
      <c r="Q147" s="1039"/>
      <c r="R147" s="990">
        <f t="shared" si="45"/>
        <v>0</v>
      </c>
      <c r="S147" s="991">
        <f t="shared" si="45"/>
        <v>0</v>
      </c>
      <c r="T147" s="992"/>
      <c r="U147" s="1038"/>
      <c r="V147" s="1039"/>
      <c r="W147" s="990"/>
      <c r="X147" s="992">
        <f>State!X147</f>
        <v>0</v>
      </c>
      <c r="Y147" s="1038"/>
      <c r="Z147" s="1039"/>
      <c r="AA147" s="990">
        <f t="shared" ref="AA147" si="46">Y147+T147</f>
        <v>0</v>
      </c>
      <c r="AB147" s="991">
        <f t="shared" si="42"/>
        <v>0</v>
      </c>
      <c r="AC147" s="1038"/>
      <c r="AD147" s="1" t="b">
        <f t="shared" si="35"/>
        <v>1</v>
      </c>
      <c r="AE147" s="1" t="b">
        <f t="shared" si="36"/>
        <v>1</v>
      </c>
    </row>
    <row r="148" spans="1:31" ht="57">
      <c r="A148" s="563">
        <v>5</v>
      </c>
      <c r="B148" s="560" t="s">
        <v>310</v>
      </c>
      <c r="C148" s="560">
        <v>0</v>
      </c>
      <c r="D148" s="561">
        <v>0</v>
      </c>
      <c r="E148" s="560"/>
      <c r="F148" s="561"/>
      <c r="G148" s="562"/>
      <c r="H148" s="562"/>
      <c r="I148" s="566">
        <f t="shared" si="33"/>
        <v>0</v>
      </c>
      <c r="J148" s="565">
        <f t="shared" si="34"/>
        <v>0</v>
      </c>
      <c r="K148" s="560"/>
      <c r="L148" s="561"/>
      <c r="M148" s="560"/>
      <c r="N148" s="560"/>
      <c r="O148" s="568">
        <f>State!O148</f>
        <v>0</v>
      </c>
      <c r="P148" s="560"/>
      <c r="Q148" s="561"/>
      <c r="R148" s="583">
        <f t="shared" ref="R148" si="47">P148</f>
        <v>0</v>
      </c>
      <c r="S148" s="523">
        <f t="shared" si="45"/>
        <v>0</v>
      </c>
      <c r="T148" s="569"/>
      <c r="U148" s="560"/>
      <c r="V148" s="561"/>
      <c r="W148" s="583"/>
      <c r="X148" s="569">
        <f>State!X148</f>
        <v>0</v>
      </c>
      <c r="Y148" s="560"/>
      <c r="Z148" s="561"/>
      <c r="AA148" s="583">
        <f t="shared" ref="AA148" si="48">Y148</f>
        <v>0</v>
      </c>
      <c r="AB148" s="523">
        <f t="shared" si="42"/>
        <v>0</v>
      </c>
      <c r="AC148" s="560"/>
      <c r="AD148" s="1" t="b">
        <f t="shared" si="35"/>
        <v>1</v>
      </c>
      <c r="AE148" s="1" t="b">
        <f t="shared" si="36"/>
        <v>1</v>
      </c>
    </row>
    <row r="149" spans="1:31" ht="15.75">
      <c r="A149" s="1045"/>
      <c r="B149" s="1046" t="s">
        <v>36</v>
      </c>
      <c r="C149" s="1046">
        <v>0</v>
      </c>
      <c r="D149" s="1047">
        <v>0</v>
      </c>
      <c r="E149" s="1046"/>
      <c r="F149" s="1047"/>
      <c r="G149" s="1048"/>
      <c r="H149" s="1048"/>
      <c r="I149" s="987">
        <f t="shared" si="33"/>
        <v>0</v>
      </c>
      <c r="J149" s="988">
        <f t="shared" si="34"/>
        <v>0</v>
      </c>
      <c r="K149" s="1046"/>
      <c r="L149" s="1047"/>
      <c r="M149" s="1046"/>
      <c r="N149" s="1046"/>
      <c r="O149" s="989">
        <f>State!O149</f>
        <v>0</v>
      </c>
      <c r="P149" s="1046"/>
      <c r="Q149" s="1047"/>
      <c r="R149" s="990">
        <f t="shared" si="45"/>
        <v>0</v>
      </c>
      <c r="S149" s="991">
        <f t="shared" si="45"/>
        <v>0</v>
      </c>
      <c r="T149" s="992"/>
      <c r="U149" s="1046"/>
      <c r="V149" s="1047"/>
      <c r="W149" s="990"/>
      <c r="X149" s="992">
        <f>State!X149</f>
        <v>0</v>
      </c>
      <c r="Y149" s="1046"/>
      <c r="Z149" s="1047"/>
      <c r="AA149" s="990">
        <f t="shared" ref="AA149:AA151" si="49">Y149+T149</f>
        <v>0</v>
      </c>
      <c r="AB149" s="991">
        <f t="shared" si="42"/>
        <v>0</v>
      </c>
      <c r="AC149" s="1046"/>
      <c r="AD149" s="1" t="b">
        <f t="shared" si="35"/>
        <v>1</v>
      </c>
      <c r="AE149" s="1" t="b">
        <f t="shared" si="36"/>
        <v>1</v>
      </c>
    </row>
    <row r="150" spans="1:31" ht="28.5">
      <c r="A150" s="563">
        <f>+A148+1</f>
        <v>6</v>
      </c>
      <c r="B150" s="560" t="s">
        <v>26</v>
      </c>
      <c r="C150" s="560">
        <v>0</v>
      </c>
      <c r="D150" s="561">
        <v>0</v>
      </c>
      <c r="E150" s="560"/>
      <c r="F150" s="561"/>
      <c r="G150" s="562"/>
      <c r="H150" s="562"/>
      <c r="I150" s="566">
        <f t="shared" si="33"/>
        <v>0</v>
      </c>
      <c r="J150" s="565">
        <f t="shared" si="34"/>
        <v>0</v>
      </c>
      <c r="K150" s="560"/>
      <c r="L150" s="561"/>
      <c r="M150" s="560"/>
      <c r="N150" s="560"/>
      <c r="O150" s="568">
        <f>State!O150</f>
        <v>0</v>
      </c>
      <c r="P150" s="560"/>
      <c r="Q150" s="561"/>
      <c r="R150" s="583">
        <f t="shared" si="45"/>
        <v>0</v>
      </c>
      <c r="S150" s="523">
        <f t="shared" si="45"/>
        <v>0</v>
      </c>
      <c r="T150" s="569"/>
      <c r="U150" s="560"/>
      <c r="V150" s="561"/>
      <c r="W150" s="583"/>
      <c r="X150" s="569">
        <f>State!X150</f>
        <v>0</v>
      </c>
      <c r="Y150" s="560"/>
      <c r="Z150" s="561"/>
      <c r="AA150" s="583">
        <f t="shared" si="49"/>
        <v>0</v>
      </c>
      <c r="AB150" s="523">
        <f t="shared" si="42"/>
        <v>0</v>
      </c>
      <c r="AC150" s="560"/>
      <c r="AD150" s="1" t="b">
        <f t="shared" si="35"/>
        <v>1</v>
      </c>
      <c r="AE150" s="1" t="b">
        <f t="shared" si="36"/>
        <v>1</v>
      </c>
    </row>
    <row r="151" spans="1:31" ht="15.75">
      <c r="A151" s="559">
        <v>6.01</v>
      </c>
      <c r="B151" s="596" t="s">
        <v>27</v>
      </c>
      <c r="C151" s="596">
        <v>0</v>
      </c>
      <c r="D151" s="597">
        <v>0</v>
      </c>
      <c r="E151" s="596"/>
      <c r="F151" s="597"/>
      <c r="G151" s="598"/>
      <c r="H151" s="598"/>
      <c r="I151" s="566">
        <f t="shared" si="33"/>
        <v>0</v>
      </c>
      <c r="J151" s="565">
        <f t="shared" si="34"/>
        <v>0</v>
      </c>
      <c r="K151" s="596"/>
      <c r="L151" s="597"/>
      <c r="M151" s="596"/>
      <c r="N151" s="596"/>
      <c r="O151" s="568">
        <f>State!O151</f>
        <v>0</v>
      </c>
      <c r="P151" s="596"/>
      <c r="Q151" s="597"/>
      <c r="R151" s="583">
        <f t="shared" si="45"/>
        <v>0</v>
      </c>
      <c r="S151" s="523">
        <f t="shared" si="45"/>
        <v>0</v>
      </c>
      <c r="T151" s="569"/>
      <c r="U151" s="596"/>
      <c r="V151" s="597"/>
      <c r="W151" s="583"/>
      <c r="X151" s="569">
        <f>State!X151</f>
        <v>0</v>
      </c>
      <c r="Y151" s="596"/>
      <c r="Z151" s="597"/>
      <c r="AA151" s="583">
        <f t="shared" si="49"/>
        <v>0</v>
      </c>
      <c r="AB151" s="523">
        <f t="shared" si="42"/>
        <v>0</v>
      </c>
      <c r="AC151" s="596"/>
      <c r="AD151" s="1" t="b">
        <f t="shared" si="35"/>
        <v>1</v>
      </c>
      <c r="AE151" s="1" t="b">
        <f t="shared" si="36"/>
        <v>1</v>
      </c>
    </row>
    <row r="152" spans="1:31" ht="15.75">
      <c r="A152" s="559"/>
      <c r="B152" s="564" t="s">
        <v>28</v>
      </c>
      <c r="C152" s="564">
        <v>0</v>
      </c>
      <c r="D152" s="565">
        <v>0</v>
      </c>
      <c r="E152" s="564"/>
      <c r="F152" s="565"/>
      <c r="G152" s="567"/>
      <c r="H152" s="567"/>
      <c r="I152" s="566">
        <f t="shared" si="33"/>
        <v>0</v>
      </c>
      <c r="J152" s="565">
        <f t="shared" si="34"/>
        <v>0</v>
      </c>
      <c r="K152" s="564"/>
      <c r="L152" s="565"/>
      <c r="M152" s="564"/>
      <c r="N152" s="564"/>
      <c r="O152" s="568">
        <f>State!O152</f>
        <v>0.02</v>
      </c>
      <c r="P152" s="564"/>
      <c r="Q152" s="565"/>
      <c r="R152" s="583">
        <f t="shared" ref="R152:R155" si="50">P152</f>
        <v>0</v>
      </c>
      <c r="S152" s="523">
        <f t="shared" si="45"/>
        <v>0</v>
      </c>
      <c r="T152" s="569"/>
      <c r="U152" s="564"/>
      <c r="V152" s="565"/>
      <c r="W152" s="583"/>
      <c r="X152" s="569">
        <f>State!X152</f>
        <v>0.02</v>
      </c>
      <c r="Y152" s="564"/>
      <c r="Z152" s="565"/>
      <c r="AA152" s="583">
        <f t="shared" ref="AA152:AA155" si="51">Y152</f>
        <v>0</v>
      </c>
      <c r="AB152" s="523">
        <f t="shared" si="42"/>
        <v>0</v>
      </c>
      <c r="AC152" s="564"/>
      <c r="AD152" s="1" t="b">
        <f t="shared" si="35"/>
        <v>1</v>
      </c>
      <c r="AE152" s="1" t="b">
        <f t="shared" si="36"/>
        <v>1</v>
      </c>
    </row>
    <row r="153" spans="1:31" ht="15.75">
      <c r="A153" s="559"/>
      <c r="B153" s="564" t="s">
        <v>29</v>
      </c>
      <c r="C153" s="564">
        <v>0</v>
      </c>
      <c r="D153" s="565">
        <v>0</v>
      </c>
      <c r="E153" s="564"/>
      <c r="F153" s="565"/>
      <c r="G153" s="567"/>
      <c r="H153" s="567"/>
      <c r="I153" s="566">
        <f t="shared" si="33"/>
        <v>0</v>
      </c>
      <c r="J153" s="565">
        <f t="shared" si="34"/>
        <v>0</v>
      </c>
      <c r="K153" s="564"/>
      <c r="L153" s="565"/>
      <c r="M153" s="564"/>
      <c r="N153" s="564"/>
      <c r="O153" s="568">
        <f>State!O153</f>
        <v>0.15</v>
      </c>
      <c r="P153" s="564"/>
      <c r="Q153" s="565"/>
      <c r="R153" s="583">
        <f t="shared" si="50"/>
        <v>0</v>
      </c>
      <c r="S153" s="523">
        <f t="shared" si="45"/>
        <v>0</v>
      </c>
      <c r="T153" s="569"/>
      <c r="U153" s="564"/>
      <c r="V153" s="565"/>
      <c r="W153" s="583"/>
      <c r="X153" s="569">
        <f>State!X153</f>
        <v>0.15</v>
      </c>
      <c r="Y153" s="564"/>
      <c r="Z153" s="565"/>
      <c r="AA153" s="583">
        <f t="shared" si="51"/>
        <v>0</v>
      </c>
      <c r="AB153" s="523">
        <f t="shared" si="42"/>
        <v>0</v>
      </c>
      <c r="AC153" s="564"/>
      <c r="AD153" s="1" t="b">
        <f t="shared" si="35"/>
        <v>1</v>
      </c>
      <c r="AE153" s="1" t="b">
        <f t="shared" si="36"/>
        <v>1</v>
      </c>
    </row>
    <row r="154" spans="1:31" ht="15.75">
      <c r="A154" s="559"/>
      <c r="B154" s="564" t="s">
        <v>30</v>
      </c>
      <c r="C154" s="564">
        <v>0</v>
      </c>
      <c r="D154" s="565">
        <v>0</v>
      </c>
      <c r="E154" s="564"/>
      <c r="F154" s="565"/>
      <c r="G154" s="567"/>
      <c r="H154" s="567"/>
      <c r="I154" s="566">
        <f t="shared" si="33"/>
        <v>0</v>
      </c>
      <c r="J154" s="565">
        <f t="shared" si="34"/>
        <v>0</v>
      </c>
      <c r="K154" s="564"/>
      <c r="L154" s="565"/>
      <c r="M154" s="564"/>
      <c r="N154" s="564"/>
      <c r="O154" s="568">
        <f>State!O154</f>
        <v>0.1</v>
      </c>
      <c r="P154" s="564"/>
      <c r="Q154" s="565"/>
      <c r="R154" s="583">
        <f t="shared" si="50"/>
        <v>0</v>
      </c>
      <c r="S154" s="523">
        <f t="shared" si="45"/>
        <v>0</v>
      </c>
      <c r="T154" s="569"/>
      <c r="U154" s="564"/>
      <c r="V154" s="565"/>
      <c r="W154" s="583"/>
      <c r="X154" s="569">
        <f>State!X154</f>
        <v>0.1</v>
      </c>
      <c r="Y154" s="564"/>
      <c r="Z154" s="565"/>
      <c r="AA154" s="583">
        <f t="shared" si="51"/>
        <v>0</v>
      </c>
      <c r="AB154" s="523">
        <f t="shared" si="42"/>
        <v>0</v>
      </c>
      <c r="AC154" s="564"/>
      <c r="AD154" s="1" t="b">
        <f t="shared" si="35"/>
        <v>1</v>
      </c>
      <c r="AE154" s="1" t="b">
        <f t="shared" si="36"/>
        <v>1</v>
      </c>
    </row>
    <row r="155" spans="1:31" ht="15.75">
      <c r="A155" s="559"/>
      <c r="B155" s="564" t="s">
        <v>31</v>
      </c>
      <c r="C155" s="564">
        <v>0</v>
      </c>
      <c r="D155" s="565">
        <v>0</v>
      </c>
      <c r="E155" s="564"/>
      <c r="F155" s="565"/>
      <c r="G155" s="567"/>
      <c r="H155" s="567"/>
      <c r="I155" s="566">
        <f t="shared" si="33"/>
        <v>0</v>
      </c>
      <c r="J155" s="565">
        <f t="shared" si="34"/>
        <v>0</v>
      </c>
      <c r="K155" s="564"/>
      <c r="L155" s="565"/>
      <c r="M155" s="564"/>
      <c r="N155" s="564"/>
      <c r="O155" s="568">
        <f>State!O155</f>
        <v>0.05</v>
      </c>
      <c r="P155" s="564"/>
      <c r="Q155" s="565"/>
      <c r="R155" s="583">
        <f t="shared" si="50"/>
        <v>0</v>
      </c>
      <c r="S155" s="523">
        <f t="shared" si="45"/>
        <v>0</v>
      </c>
      <c r="T155" s="569"/>
      <c r="U155" s="564"/>
      <c r="V155" s="565"/>
      <c r="W155" s="583"/>
      <c r="X155" s="569">
        <f>State!X155</f>
        <v>0.05</v>
      </c>
      <c r="Y155" s="564"/>
      <c r="Z155" s="565"/>
      <c r="AA155" s="583">
        <f t="shared" si="51"/>
        <v>0</v>
      </c>
      <c r="AB155" s="523">
        <f t="shared" si="42"/>
        <v>0</v>
      </c>
      <c r="AC155" s="564"/>
      <c r="AD155" s="1" t="b">
        <f t="shared" si="35"/>
        <v>1</v>
      </c>
      <c r="AE155" s="1" t="b">
        <f t="shared" si="36"/>
        <v>1</v>
      </c>
    </row>
    <row r="156" spans="1:31" ht="15.75">
      <c r="A156" s="928"/>
      <c r="B156" s="961" t="s">
        <v>16</v>
      </c>
      <c r="C156" s="961">
        <v>0</v>
      </c>
      <c r="D156" s="962">
        <v>0</v>
      </c>
      <c r="E156" s="961"/>
      <c r="F156" s="962"/>
      <c r="G156" s="963"/>
      <c r="H156" s="963"/>
      <c r="I156" s="932">
        <f t="shared" si="33"/>
        <v>0</v>
      </c>
      <c r="J156" s="933">
        <f t="shared" si="34"/>
        <v>0</v>
      </c>
      <c r="K156" s="961"/>
      <c r="L156" s="962"/>
      <c r="M156" s="961"/>
      <c r="N156" s="961"/>
      <c r="O156" s="934">
        <f>State!O156</f>
        <v>0</v>
      </c>
      <c r="P156" s="961"/>
      <c r="Q156" s="962"/>
      <c r="R156" s="935">
        <f t="shared" si="45"/>
        <v>0</v>
      </c>
      <c r="S156" s="936">
        <f t="shared" si="45"/>
        <v>0</v>
      </c>
      <c r="T156" s="937"/>
      <c r="U156" s="961"/>
      <c r="V156" s="962"/>
      <c r="W156" s="935"/>
      <c r="X156" s="937">
        <f>State!X156</f>
        <v>0</v>
      </c>
      <c r="Y156" s="961"/>
      <c r="Z156" s="962"/>
      <c r="AA156" s="935">
        <f t="shared" ref="AA156:AA157" si="52">Y156+T156</f>
        <v>0</v>
      </c>
      <c r="AB156" s="936">
        <f t="shared" si="42"/>
        <v>0</v>
      </c>
      <c r="AC156" s="961"/>
      <c r="AD156" s="1" t="b">
        <f t="shared" si="35"/>
        <v>1</v>
      </c>
      <c r="AE156" s="1" t="b">
        <f t="shared" si="36"/>
        <v>1</v>
      </c>
    </row>
    <row r="157" spans="1:31" ht="15.75">
      <c r="A157" s="559">
        <f>+A151+0.01</f>
        <v>6.02</v>
      </c>
      <c r="B157" s="560" t="s">
        <v>32</v>
      </c>
      <c r="C157" s="560">
        <v>0</v>
      </c>
      <c r="D157" s="561">
        <v>0</v>
      </c>
      <c r="E157" s="560"/>
      <c r="F157" s="561"/>
      <c r="G157" s="562"/>
      <c r="H157" s="562"/>
      <c r="I157" s="566">
        <f t="shared" si="33"/>
        <v>0</v>
      </c>
      <c r="J157" s="565">
        <f t="shared" si="34"/>
        <v>0</v>
      </c>
      <c r="K157" s="560"/>
      <c r="L157" s="561"/>
      <c r="M157" s="560"/>
      <c r="N157" s="560"/>
      <c r="O157" s="568">
        <f>State!O157</f>
        <v>0</v>
      </c>
      <c r="P157" s="560"/>
      <c r="Q157" s="561"/>
      <c r="R157" s="583">
        <f t="shared" si="45"/>
        <v>0</v>
      </c>
      <c r="S157" s="523">
        <f t="shared" si="45"/>
        <v>0</v>
      </c>
      <c r="T157" s="569"/>
      <c r="U157" s="560"/>
      <c r="V157" s="561"/>
      <c r="W157" s="583"/>
      <c r="X157" s="569">
        <f>State!X157</f>
        <v>0</v>
      </c>
      <c r="Y157" s="560"/>
      <c r="Z157" s="561"/>
      <c r="AA157" s="583">
        <f t="shared" si="52"/>
        <v>0</v>
      </c>
      <c r="AB157" s="523">
        <f t="shared" si="42"/>
        <v>0</v>
      </c>
      <c r="AC157" s="560"/>
      <c r="AD157" s="1" t="b">
        <f t="shared" si="35"/>
        <v>1</v>
      </c>
      <c r="AE157" s="1" t="b">
        <f t="shared" si="36"/>
        <v>1</v>
      </c>
    </row>
    <row r="158" spans="1:31" ht="15.75">
      <c r="A158" s="559"/>
      <c r="B158" s="564" t="s">
        <v>28</v>
      </c>
      <c r="C158" s="564">
        <v>0</v>
      </c>
      <c r="D158" s="565">
        <v>0</v>
      </c>
      <c r="E158" s="564"/>
      <c r="F158" s="565"/>
      <c r="G158" s="567"/>
      <c r="H158" s="567"/>
      <c r="I158" s="566">
        <f t="shared" si="33"/>
        <v>0</v>
      </c>
      <c r="J158" s="565">
        <f t="shared" si="34"/>
        <v>0</v>
      </c>
      <c r="K158" s="564"/>
      <c r="L158" s="565"/>
      <c r="M158" s="564"/>
      <c r="N158" s="564"/>
      <c r="O158" s="568">
        <f>State!O158</f>
        <v>0.2</v>
      </c>
      <c r="P158" s="564"/>
      <c r="Q158" s="565"/>
      <c r="R158" s="583">
        <f t="shared" ref="R158:R161" si="53">P158</f>
        <v>0</v>
      </c>
      <c r="S158" s="523">
        <f t="shared" si="45"/>
        <v>0</v>
      </c>
      <c r="T158" s="569"/>
      <c r="U158" s="564"/>
      <c r="V158" s="565"/>
      <c r="W158" s="583"/>
      <c r="X158" s="569">
        <f>State!X158</f>
        <v>0.2</v>
      </c>
      <c r="Y158" s="564"/>
      <c r="Z158" s="565"/>
      <c r="AA158" s="583">
        <f t="shared" ref="AA158:AA161" si="54">Y158</f>
        <v>0</v>
      </c>
      <c r="AB158" s="523">
        <f t="shared" si="42"/>
        <v>0</v>
      </c>
      <c r="AC158" s="564"/>
      <c r="AD158" s="1" t="b">
        <f t="shared" si="35"/>
        <v>1</v>
      </c>
      <c r="AE158" s="1" t="b">
        <f t="shared" si="36"/>
        <v>1</v>
      </c>
    </row>
    <row r="159" spans="1:31" ht="15.75">
      <c r="A159" s="559"/>
      <c r="B159" s="564" t="s">
        <v>29</v>
      </c>
      <c r="C159" s="564">
        <v>0</v>
      </c>
      <c r="D159" s="565">
        <v>0</v>
      </c>
      <c r="E159" s="564"/>
      <c r="F159" s="565"/>
      <c r="G159" s="567"/>
      <c r="H159" s="567"/>
      <c r="I159" s="566">
        <f t="shared" si="33"/>
        <v>0</v>
      </c>
      <c r="J159" s="565">
        <f t="shared" si="34"/>
        <v>0</v>
      </c>
      <c r="K159" s="564"/>
      <c r="L159" s="565"/>
      <c r="M159" s="564"/>
      <c r="N159" s="564"/>
      <c r="O159" s="568">
        <f>State!O159</f>
        <v>0.15</v>
      </c>
      <c r="P159" s="564"/>
      <c r="Q159" s="565"/>
      <c r="R159" s="583">
        <f t="shared" si="53"/>
        <v>0</v>
      </c>
      <c r="S159" s="523">
        <f t="shared" si="45"/>
        <v>0</v>
      </c>
      <c r="T159" s="569"/>
      <c r="U159" s="564"/>
      <c r="V159" s="565"/>
      <c r="W159" s="583"/>
      <c r="X159" s="569">
        <f>State!X159</f>
        <v>0.15</v>
      </c>
      <c r="Y159" s="564"/>
      <c r="Z159" s="565"/>
      <c r="AA159" s="583">
        <f t="shared" si="54"/>
        <v>0</v>
      </c>
      <c r="AB159" s="523">
        <f t="shared" si="42"/>
        <v>0</v>
      </c>
      <c r="AC159" s="564"/>
      <c r="AD159" s="1" t="b">
        <f t="shared" si="35"/>
        <v>1</v>
      </c>
      <c r="AE159" s="1" t="b">
        <f t="shared" si="36"/>
        <v>1</v>
      </c>
    </row>
    <row r="160" spans="1:31" ht="15.75">
      <c r="A160" s="559"/>
      <c r="B160" s="564" t="s">
        <v>30</v>
      </c>
      <c r="C160" s="564">
        <v>0</v>
      </c>
      <c r="D160" s="565">
        <v>0</v>
      </c>
      <c r="E160" s="564"/>
      <c r="F160" s="565"/>
      <c r="G160" s="567"/>
      <c r="H160" s="567"/>
      <c r="I160" s="566">
        <f t="shared" si="33"/>
        <v>0</v>
      </c>
      <c r="J160" s="565">
        <f t="shared" si="34"/>
        <v>0</v>
      </c>
      <c r="K160" s="564"/>
      <c r="L160" s="565"/>
      <c r="M160" s="564"/>
      <c r="N160" s="564"/>
      <c r="O160" s="568">
        <f>State!O160</f>
        <v>0.1</v>
      </c>
      <c r="P160" s="564"/>
      <c r="Q160" s="565"/>
      <c r="R160" s="583">
        <f t="shared" si="53"/>
        <v>0</v>
      </c>
      <c r="S160" s="523">
        <f t="shared" si="45"/>
        <v>0</v>
      </c>
      <c r="T160" s="569"/>
      <c r="U160" s="564"/>
      <c r="V160" s="565"/>
      <c r="W160" s="583"/>
      <c r="X160" s="569">
        <f>State!X160</f>
        <v>0.1</v>
      </c>
      <c r="Y160" s="564"/>
      <c r="Z160" s="565"/>
      <c r="AA160" s="583">
        <f t="shared" si="54"/>
        <v>0</v>
      </c>
      <c r="AB160" s="523">
        <f t="shared" si="42"/>
        <v>0</v>
      </c>
      <c r="AC160" s="564"/>
      <c r="AD160" s="1" t="b">
        <f t="shared" si="35"/>
        <v>1</v>
      </c>
      <c r="AE160" s="1" t="b">
        <f t="shared" si="36"/>
        <v>1</v>
      </c>
    </row>
    <row r="161" spans="1:31" ht="15.75">
      <c r="A161" s="559"/>
      <c r="B161" s="564" t="s">
        <v>31</v>
      </c>
      <c r="C161" s="564">
        <v>0</v>
      </c>
      <c r="D161" s="565">
        <v>0</v>
      </c>
      <c r="E161" s="564"/>
      <c r="F161" s="565"/>
      <c r="G161" s="567"/>
      <c r="H161" s="567"/>
      <c r="I161" s="566">
        <f t="shared" si="33"/>
        <v>0</v>
      </c>
      <c r="J161" s="565">
        <f t="shared" si="34"/>
        <v>0</v>
      </c>
      <c r="K161" s="564"/>
      <c r="L161" s="565"/>
      <c r="M161" s="564"/>
      <c r="N161" s="564"/>
      <c r="O161" s="568">
        <f>State!O161</f>
        <v>0.05</v>
      </c>
      <c r="P161" s="564"/>
      <c r="Q161" s="565"/>
      <c r="R161" s="583">
        <f t="shared" si="53"/>
        <v>0</v>
      </c>
      <c r="S161" s="523">
        <f t="shared" si="45"/>
        <v>0</v>
      </c>
      <c r="T161" s="569"/>
      <c r="U161" s="564"/>
      <c r="V161" s="565"/>
      <c r="W161" s="583"/>
      <c r="X161" s="569">
        <f>State!X161</f>
        <v>0.05</v>
      </c>
      <c r="Y161" s="564"/>
      <c r="Z161" s="565"/>
      <c r="AA161" s="583">
        <f t="shared" si="54"/>
        <v>0</v>
      </c>
      <c r="AB161" s="523">
        <f t="shared" si="42"/>
        <v>0</v>
      </c>
      <c r="AC161" s="564"/>
      <c r="AD161" s="1" t="b">
        <f t="shared" si="35"/>
        <v>1</v>
      </c>
      <c r="AE161" s="1" t="b">
        <f t="shared" si="36"/>
        <v>1</v>
      </c>
    </row>
    <row r="162" spans="1:31" ht="15.75">
      <c r="A162" s="928"/>
      <c r="B162" s="961" t="s">
        <v>16</v>
      </c>
      <c r="C162" s="961">
        <v>0</v>
      </c>
      <c r="D162" s="962">
        <v>0</v>
      </c>
      <c r="E162" s="961"/>
      <c r="F162" s="962"/>
      <c r="G162" s="963"/>
      <c r="H162" s="963"/>
      <c r="I162" s="932">
        <f t="shared" si="33"/>
        <v>0</v>
      </c>
      <c r="J162" s="933">
        <f t="shared" si="34"/>
        <v>0</v>
      </c>
      <c r="K162" s="961"/>
      <c r="L162" s="962"/>
      <c r="M162" s="961"/>
      <c r="N162" s="961"/>
      <c r="O162" s="934">
        <f>State!O162</f>
        <v>0</v>
      </c>
      <c r="P162" s="961"/>
      <c r="Q162" s="962"/>
      <c r="R162" s="935">
        <f t="shared" si="45"/>
        <v>0</v>
      </c>
      <c r="S162" s="936">
        <f t="shared" si="45"/>
        <v>0</v>
      </c>
      <c r="T162" s="937"/>
      <c r="U162" s="961"/>
      <c r="V162" s="962"/>
      <c r="W162" s="935"/>
      <c r="X162" s="937">
        <f>State!X162</f>
        <v>0</v>
      </c>
      <c r="Y162" s="961"/>
      <c r="Z162" s="962"/>
      <c r="AA162" s="935">
        <f t="shared" ref="AA162:AA163" si="55">Y162+T162</f>
        <v>0</v>
      </c>
      <c r="AB162" s="936">
        <f t="shared" si="42"/>
        <v>0</v>
      </c>
      <c r="AC162" s="961"/>
      <c r="AD162" s="1" t="b">
        <f t="shared" si="35"/>
        <v>1</v>
      </c>
      <c r="AE162" s="1" t="b">
        <f t="shared" si="36"/>
        <v>1</v>
      </c>
    </row>
    <row r="163" spans="1:31" ht="15.75">
      <c r="A163" s="559">
        <v>6.03</v>
      </c>
      <c r="B163" s="560" t="s">
        <v>33</v>
      </c>
      <c r="C163" s="613">
        <v>0</v>
      </c>
      <c r="D163" s="614">
        <v>0</v>
      </c>
      <c r="E163" s="613"/>
      <c r="F163" s="614"/>
      <c r="G163" s="562"/>
      <c r="H163" s="562"/>
      <c r="I163" s="566">
        <f t="shared" si="33"/>
        <v>0</v>
      </c>
      <c r="J163" s="565">
        <f t="shared" si="34"/>
        <v>0</v>
      </c>
      <c r="K163" s="560"/>
      <c r="L163" s="561"/>
      <c r="M163" s="560"/>
      <c r="N163" s="560"/>
      <c r="O163" s="568">
        <f>State!O163</f>
        <v>0</v>
      </c>
      <c r="P163" s="560"/>
      <c r="Q163" s="561"/>
      <c r="R163" s="583">
        <f t="shared" si="45"/>
        <v>0</v>
      </c>
      <c r="S163" s="523">
        <f t="shared" si="45"/>
        <v>0</v>
      </c>
      <c r="T163" s="569"/>
      <c r="U163" s="560"/>
      <c r="V163" s="561"/>
      <c r="W163" s="583"/>
      <c r="X163" s="569">
        <f>State!X163</f>
        <v>0</v>
      </c>
      <c r="Y163" s="560"/>
      <c r="Z163" s="561"/>
      <c r="AA163" s="583">
        <f t="shared" si="55"/>
        <v>0</v>
      </c>
      <c r="AB163" s="523">
        <f t="shared" si="42"/>
        <v>0</v>
      </c>
      <c r="AC163" s="560"/>
      <c r="AD163" s="1" t="b">
        <f t="shared" si="35"/>
        <v>1</v>
      </c>
      <c r="AE163" s="1" t="b">
        <f t="shared" si="36"/>
        <v>1</v>
      </c>
    </row>
    <row r="164" spans="1:31" ht="15.75">
      <c r="A164" s="559"/>
      <c r="B164" s="564" t="s">
        <v>28</v>
      </c>
      <c r="C164" s="623">
        <v>84</v>
      </c>
      <c r="D164" s="624">
        <v>0.84</v>
      </c>
      <c r="E164" s="623">
        <v>84</v>
      </c>
      <c r="F164" s="624">
        <v>0.84</v>
      </c>
      <c r="G164" s="625">
        <f>C164/E164</f>
        <v>1</v>
      </c>
      <c r="H164" s="625">
        <f>D164/F164</f>
        <v>1</v>
      </c>
      <c r="I164" s="566">
        <f t="shared" si="33"/>
        <v>0</v>
      </c>
      <c r="J164" s="565">
        <f t="shared" si="34"/>
        <v>0</v>
      </c>
      <c r="K164" s="564"/>
      <c r="L164" s="565"/>
      <c r="M164" s="564"/>
      <c r="N164" s="564"/>
      <c r="O164" s="568">
        <f>State!O164</f>
        <v>0.01</v>
      </c>
      <c r="P164" s="623">
        <v>60</v>
      </c>
      <c r="Q164" s="624">
        <f>P164*O164</f>
        <v>0.6</v>
      </c>
      <c r="R164" s="583">
        <f t="shared" ref="R164:R167" si="56">P164</f>
        <v>60</v>
      </c>
      <c r="S164" s="523">
        <f t="shared" si="45"/>
        <v>0.6</v>
      </c>
      <c r="T164" s="569"/>
      <c r="U164" s="623"/>
      <c r="V164" s="624"/>
      <c r="W164" s="583"/>
      <c r="X164" s="569">
        <f>O164</f>
        <v>0.01</v>
      </c>
      <c r="Y164" s="623">
        <v>60</v>
      </c>
      <c r="Z164" s="624">
        <f>Y164*X164</f>
        <v>0.6</v>
      </c>
      <c r="AA164" s="583">
        <f t="shared" ref="AA164:AA167" si="57">Y164</f>
        <v>60</v>
      </c>
      <c r="AB164" s="523">
        <f t="shared" si="42"/>
        <v>0.6</v>
      </c>
      <c r="AC164" s="564"/>
      <c r="AD164" s="1" t="b">
        <f t="shared" si="35"/>
        <v>1</v>
      </c>
      <c r="AE164" s="1" t="b">
        <f t="shared" si="36"/>
        <v>1</v>
      </c>
    </row>
    <row r="165" spans="1:31" ht="15.75">
      <c r="A165" s="559"/>
      <c r="B165" s="564" t="s">
        <v>29</v>
      </c>
      <c r="C165" s="623">
        <v>0</v>
      </c>
      <c r="D165" s="624">
        <v>0</v>
      </c>
      <c r="E165" s="623">
        <v>0</v>
      </c>
      <c r="F165" s="624">
        <v>0</v>
      </c>
      <c r="G165" s="625"/>
      <c r="H165" s="625"/>
      <c r="I165" s="566">
        <f t="shared" si="33"/>
        <v>0</v>
      </c>
      <c r="J165" s="565">
        <f t="shared" si="34"/>
        <v>0</v>
      </c>
      <c r="K165" s="564"/>
      <c r="L165" s="565"/>
      <c r="M165" s="564"/>
      <c r="N165" s="564"/>
      <c r="O165" s="568">
        <f>State!O165</f>
        <v>4.4999999999999998E-2</v>
      </c>
      <c r="P165" s="623"/>
      <c r="Q165" s="624"/>
      <c r="R165" s="583">
        <f t="shared" si="56"/>
        <v>0</v>
      </c>
      <c r="S165" s="523">
        <f t="shared" si="45"/>
        <v>0</v>
      </c>
      <c r="T165" s="569"/>
      <c r="U165" s="623"/>
      <c r="V165" s="624"/>
      <c r="W165" s="583"/>
      <c r="X165" s="569">
        <f>State!X165</f>
        <v>4.4999999999999998E-2</v>
      </c>
      <c r="Y165" s="623"/>
      <c r="Z165" s="624"/>
      <c r="AA165" s="583">
        <f t="shared" si="57"/>
        <v>0</v>
      </c>
      <c r="AB165" s="523">
        <f t="shared" si="42"/>
        <v>0</v>
      </c>
      <c r="AC165" s="564"/>
      <c r="AD165" s="1" t="b">
        <f t="shared" si="35"/>
        <v>1</v>
      </c>
      <c r="AE165" s="1" t="b">
        <f t="shared" si="36"/>
        <v>1</v>
      </c>
    </row>
    <row r="166" spans="1:31" ht="15.75">
      <c r="A166" s="559"/>
      <c r="B166" s="564" t="s">
        <v>30</v>
      </c>
      <c r="C166" s="623">
        <v>0</v>
      </c>
      <c r="D166" s="624">
        <v>0</v>
      </c>
      <c r="E166" s="623">
        <v>0</v>
      </c>
      <c r="F166" s="624">
        <v>0</v>
      </c>
      <c r="G166" s="625"/>
      <c r="H166" s="625"/>
      <c r="I166" s="566">
        <f t="shared" si="33"/>
        <v>0</v>
      </c>
      <c r="J166" s="565">
        <f t="shared" si="34"/>
        <v>0</v>
      </c>
      <c r="K166" s="564"/>
      <c r="L166" s="565"/>
      <c r="M166" s="564"/>
      <c r="N166" s="564"/>
      <c r="O166" s="568">
        <f>State!O166</f>
        <v>0.03</v>
      </c>
      <c r="P166" s="623"/>
      <c r="Q166" s="624"/>
      <c r="R166" s="583">
        <f t="shared" si="56"/>
        <v>0</v>
      </c>
      <c r="S166" s="523">
        <f t="shared" si="45"/>
        <v>0</v>
      </c>
      <c r="T166" s="569"/>
      <c r="U166" s="623"/>
      <c r="V166" s="624"/>
      <c r="W166" s="583"/>
      <c r="X166" s="569">
        <f>State!X166</f>
        <v>0.03</v>
      </c>
      <c r="Y166" s="623"/>
      <c r="Z166" s="624"/>
      <c r="AA166" s="583">
        <f t="shared" si="57"/>
        <v>0</v>
      </c>
      <c r="AB166" s="523">
        <f t="shared" si="42"/>
        <v>0</v>
      </c>
      <c r="AC166" s="564"/>
      <c r="AD166" s="1" t="b">
        <f t="shared" si="35"/>
        <v>1</v>
      </c>
      <c r="AE166" s="1" t="b">
        <f t="shared" si="36"/>
        <v>1</v>
      </c>
    </row>
    <row r="167" spans="1:31" ht="15.75">
      <c r="A167" s="559"/>
      <c r="B167" s="564" t="s">
        <v>31</v>
      </c>
      <c r="C167" s="623">
        <v>0</v>
      </c>
      <c r="D167" s="624">
        <v>0</v>
      </c>
      <c r="E167" s="623">
        <v>0</v>
      </c>
      <c r="F167" s="624">
        <v>0</v>
      </c>
      <c r="G167" s="625"/>
      <c r="H167" s="625"/>
      <c r="I167" s="566">
        <f t="shared" si="33"/>
        <v>0</v>
      </c>
      <c r="J167" s="565">
        <f t="shared" si="34"/>
        <v>0</v>
      </c>
      <c r="K167" s="564"/>
      <c r="L167" s="565"/>
      <c r="M167" s="564"/>
      <c r="N167" s="564"/>
      <c r="O167" s="568">
        <f>State!O167</f>
        <v>1.4999999999999999E-2</v>
      </c>
      <c r="P167" s="623"/>
      <c r="Q167" s="624"/>
      <c r="R167" s="583">
        <f t="shared" si="56"/>
        <v>0</v>
      </c>
      <c r="S167" s="523">
        <f t="shared" si="45"/>
        <v>0</v>
      </c>
      <c r="T167" s="569"/>
      <c r="U167" s="623"/>
      <c r="V167" s="624"/>
      <c r="W167" s="583"/>
      <c r="X167" s="569">
        <f>State!X167</f>
        <v>1.4999999999999999E-2</v>
      </c>
      <c r="Y167" s="623"/>
      <c r="Z167" s="624"/>
      <c r="AA167" s="583">
        <f t="shared" si="57"/>
        <v>0</v>
      </c>
      <c r="AB167" s="523">
        <f t="shared" si="42"/>
        <v>0</v>
      </c>
      <c r="AC167" s="564"/>
      <c r="AD167" s="1" t="b">
        <f t="shared" si="35"/>
        <v>1</v>
      </c>
      <c r="AE167" s="1" t="b">
        <f t="shared" si="36"/>
        <v>1</v>
      </c>
    </row>
    <row r="168" spans="1:31" ht="15.75">
      <c r="A168" s="928"/>
      <c r="B168" s="961" t="s">
        <v>16</v>
      </c>
      <c r="C168" s="1066">
        <f>SUM(C164:C167)</f>
        <v>84</v>
      </c>
      <c r="D168" s="1066">
        <f t="shared" ref="D168:F168" si="58">SUM(D164:D167)</f>
        <v>0.84</v>
      </c>
      <c r="E168" s="1066">
        <f t="shared" si="58"/>
        <v>84</v>
      </c>
      <c r="F168" s="1066">
        <f t="shared" si="58"/>
        <v>0.84</v>
      </c>
      <c r="G168" s="1067">
        <f t="shared" ref="G168:H212" si="59">C168/E168</f>
        <v>1</v>
      </c>
      <c r="H168" s="1067">
        <f t="shared" si="59"/>
        <v>1</v>
      </c>
      <c r="I168" s="932">
        <f>SUM(I164:I167)</f>
        <v>0</v>
      </c>
      <c r="J168" s="933">
        <f>SUM(J164:J167)</f>
        <v>0</v>
      </c>
      <c r="K168" s="961"/>
      <c r="L168" s="962"/>
      <c r="M168" s="961"/>
      <c r="N168" s="961"/>
      <c r="O168" s="1068"/>
      <c r="P168" s="965">
        <f>SUM(P164:P167)</f>
        <v>60</v>
      </c>
      <c r="Q168" s="965">
        <f t="shared" ref="Q168:S168" si="60">SUM(Q164:Q167)</f>
        <v>0.6</v>
      </c>
      <c r="R168" s="965">
        <f t="shared" si="60"/>
        <v>60</v>
      </c>
      <c r="S168" s="965">
        <f t="shared" si="60"/>
        <v>0.6</v>
      </c>
      <c r="T168" s="965">
        <f t="shared" ref="T168" si="61">SUM(T164:T167)</f>
        <v>0</v>
      </c>
      <c r="U168" s="965">
        <f t="shared" ref="U168" si="62">SUM(U164:U167)</f>
        <v>0</v>
      </c>
      <c r="V168" s="965">
        <f t="shared" ref="V168" si="63">SUM(V164:V167)</f>
        <v>0</v>
      </c>
      <c r="W168" s="935"/>
      <c r="X168" s="1068"/>
      <c r="Y168" s="965">
        <f t="shared" ref="Y168" si="64">SUM(Y164:Y167)</f>
        <v>60</v>
      </c>
      <c r="Z168" s="965">
        <f t="shared" ref="Z168" si="65">SUM(Z164:Z167)</f>
        <v>0.6</v>
      </c>
      <c r="AA168" s="965">
        <f t="shared" ref="AA168" si="66">SUM(AA164:AA167)</f>
        <v>60</v>
      </c>
      <c r="AB168" s="965">
        <f t="shared" ref="AB168" si="67">SUM(AB164:AB167)</f>
        <v>0.6</v>
      </c>
      <c r="AC168" s="961"/>
      <c r="AE168" s="1" t="b">
        <f t="shared" si="36"/>
        <v>1</v>
      </c>
    </row>
    <row r="169" spans="1:31" ht="15.75">
      <c r="A169" s="559">
        <v>6.04</v>
      </c>
      <c r="B169" s="560" t="s">
        <v>34</v>
      </c>
      <c r="C169" s="560">
        <v>0</v>
      </c>
      <c r="D169" s="561">
        <v>0</v>
      </c>
      <c r="E169" s="560">
        <v>0</v>
      </c>
      <c r="F169" s="561">
        <v>0</v>
      </c>
      <c r="G169" s="625"/>
      <c r="H169" s="625"/>
      <c r="I169" s="566">
        <f t="shared" si="33"/>
        <v>0</v>
      </c>
      <c r="J169" s="565">
        <f t="shared" si="34"/>
        <v>0</v>
      </c>
      <c r="K169" s="560"/>
      <c r="L169" s="561"/>
      <c r="M169" s="560"/>
      <c r="N169" s="560"/>
      <c r="O169" s="568">
        <f>State!O169</f>
        <v>0</v>
      </c>
      <c r="P169" s="560"/>
      <c r="Q169" s="561"/>
      <c r="R169" s="583">
        <f t="shared" si="45"/>
        <v>0</v>
      </c>
      <c r="S169" s="523">
        <f t="shared" si="45"/>
        <v>0</v>
      </c>
      <c r="T169" s="569"/>
      <c r="U169" s="560"/>
      <c r="V169" s="561"/>
      <c r="W169" s="583"/>
      <c r="X169" s="569">
        <f>State!X169</f>
        <v>0</v>
      </c>
      <c r="Y169" s="560"/>
      <c r="Z169" s="561"/>
      <c r="AA169" s="583">
        <f t="shared" ref="AA169" si="68">Y169+T169</f>
        <v>0</v>
      </c>
      <c r="AB169" s="523">
        <f t="shared" si="42"/>
        <v>0</v>
      </c>
      <c r="AC169" s="560"/>
      <c r="AD169" s="1" t="b">
        <f t="shared" si="35"/>
        <v>1</v>
      </c>
      <c r="AE169" s="1" t="b">
        <f t="shared" si="36"/>
        <v>1</v>
      </c>
    </row>
    <row r="170" spans="1:31" ht="15.75">
      <c r="A170" s="559"/>
      <c r="B170" s="564" t="s">
        <v>28</v>
      </c>
      <c r="C170" s="564">
        <v>0</v>
      </c>
      <c r="D170" s="565">
        <v>0</v>
      </c>
      <c r="E170" s="564">
        <v>0</v>
      </c>
      <c r="F170" s="565">
        <v>0</v>
      </c>
      <c r="G170" s="625"/>
      <c r="H170" s="625"/>
      <c r="I170" s="566">
        <f t="shared" si="33"/>
        <v>0</v>
      </c>
      <c r="J170" s="565">
        <f t="shared" si="34"/>
        <v>0</v>
      </c>
      <c r="K170" s="564"/>
      <c r="L170" s="565"/>
      <c r="M170" s="564"/>
      <c r="N170" s="564"/>
      <c r="O170" s="568">
        <f>State!O170</f>
        <v>0.06</v>
      </c>
      <c r="P170" s="564"/>
      <c r="Q170" s="565"/>
      <c r="R170" s="583">
        <f t="shared" ref="R170:R173" si="69">P170</f>
        <v>0</v>
      </c>
      <c r="S170" s="523">
        <f t="shared" si="45"/>
        <v>0</v>
      </c>
      <c r="T170" s="569"/>
      <c r="U170" s="564"/>
      <c r="V170" s="565"/>
      <c r="W170" s="583"/>
      <c r="X170" s="569">
        <f>State!X170</f>
        <v>0.06</v>
      </c>
      <c r="Y170" s="564"/>
      <c r="Z170" s="565"/>
      <c r="AA170" s="583">
        <f t="shared" ref="AA170:AA173" si="70">Y170</f>
        <v>0</v>
      </c>
      <c r="AB170" s="523">
        <f t="shared" si="42"/>
        <v>0</v>
      </c>
      <c r="AC170" s="564"/>
      <c r="AD170" s="1" t="b">
        <f t="shared" si="35"/>
        <v>1</v>
      </c>
      <c r="AE170" s="1" t="b">
        <f t="shared" si="36"/>
        <v>1</v>
      </c>
    </row>
    <row r="171" spans="1:31" ht="15.75">
      <c r="A171" s="559"/>
      <c r="B171" s="564" t="s">
        <v>29</v>
      </c>
      <c r="C171" s="564">
        <v>0</v>
      </c>
      <c r="D171" s="565">
        <v>0</v>
      </c>
      <c r="E171" s="564">
        <v>0</v>
      </c>
      <c r="F171" s="565">
        <v>0</v>
      </c>
      <c r="G171" s="625"/>
      <c r="H171" s="625"/>
      <c r="I171" s="566">
        <f t="shared" si="33"/>
        <v>0</v>
      </c>
      <c r="J171" s="565">
        <f t="shared" si="34"/>
        <v>0</v>
      </c>
      <c r="K171" s="564"/>
      <c r="L171" s="565"/>
      <c r="M171" s="564"/>
      <c r="N171" s="564"/>
      <c r="O171" s="568">
        <f>State!O171</f>
        <v>4.4999999999999998E-2</v>
      </c>
      <c r="P171" s="564"/>
      <c r="Q171" s="565"/>
      <c r="R171" s="583">
        <f t="shared" si="69"/>
        <v>0</v>
      </c>
      <c r="S171" s="523">
        <f t="shared" si="45"/>
        <v>0</v>
      </c>
      <c r="T171" s="569"/>
      <c r="U171" s="564"/>
      <c r="V171" s="565"/>
      <c r="W171" s="583"/>
      <c r="X171" s="569">
        <f>State!X171</f>
        <v>4.4999999999999998E-2</v>
      </c>
      <c r="Y171" s="564"/>
      <c r="Z171" s="565"/>
      <c r="AA171" s="583">
        <f t="shared" si="70"/>
        <v>0</v>
      </c>
      <c r="AB171" s="523">
        <f t="shared" si="42"/>
        <v>0</v>
      </c>
      <c r="AC171" s="564"/>
      <c r="AD171" s="1" t="b">
        <f t="shared" si="35"/>
        <v>1</v>
      </c>
      <c r="AE171" s="1" t="b">
        <f t="shared" si="36"/>
        <v>1</v>
      </c>
    </row>
    <row r="172" spans="1:31" ht="15.75">
      <c r="A172" s="559"/>
      <c r="B172" s="564" t="s">
        <v>30</v>
      </c>
      <c r="C172" s="564">
        <v>0</v>
      </c>
      <c r="D172" s="565">
        <v>0</v>
      </c>
      <c r="E172" s="564">
        <v>0</v>
      </c>
      <c r="F172" s="565">
        <v>0</v>
      </c>
      <c r="G172" s="625"/>
      <c r="H172" s="625"/>
      <c r="I172" s="566">
        <f t="shared" si="33"/>
        <v>0</v>
      </c>
      <c r="J172" s="565">
        <f t="shared" si="34"/>
        <v>0</v>
      </c>
      <c r="K172" s="564"/>
      <c r="L172" s="565"/>
      <c r="M172" s="564"/>
      <c r="N172" s="564"/>
      <c r="O172" s="568">
        <f>State!O172</f>
        <v>0.03</v>
      </c>
      <c r="P172" s="564"/>
      <c r="Q172" s="565"/>
      <c r="R172" s="583">
        <f t="shared" si="69"/>
        <v>0</v>
      </c>
      <c r="S172" s="523">
        <f t="shared" si="45"/>
        <v>0</v>
      </c>
      <c r="T172" s="569"/>
      <c r="U172" s="564"/>
      <c r="V172" s="565"/>
      <c r="W172" s="583"/>
      <c r="X172" s="569">
        <f>State!X172</f>
        <v>0.03</v>
      </c>
      <c r="Y172" s="564"/>
      <c r="Z172" s="565"/>
      <c r="AA172" s="583">
        <f t="shared" si="70"/>
        <v>0</v>
      </c>
      <c r="AB172" s="523">
        <f t="shared" si="42"/>
        <v>0</v>
      </c>
      <c r="AC172" s="564"/>
      <c r="AD172" s="1" t="b">
        <f t="shared" si="35"/>
        <v>1</v>
      </c>
      <c r="AE172" s="1" t="b">
        <f t="shared" si="36"/>
        <v>1</v>
      </c>
    </row>
    <row r="173" spans="1:31" ht="15.75">
      <c r="A173" s="559"/>
      <c r="B173" s="564" t="s">
        <v>31</v>
      </c>
      <c r="C173" s="564">
        <v>0</v>
      </c>
      <c r="D173" s="565">
        <v>0</v>
      </c>
      <c r="E173" s="564">
        <v>0</v>
      </c>
      <c r="F173" s="565">
        <v>0</v>
      </c>
      <c r="G173" s="625"/>
      <c r="H173" s="625"/>
      <c r="I173" s="566">
        <f t="shared" si="33"/>
        <v>0</v>
      </c>
      <c r="J173" s="565">
        <f t="shared" si="34"/>
        <v>0</v>
      </c>
      <c r="K173" s="564"/>
      <c r="L173" s="565"/>
      <c r="M173" s="564"/>
      <c r="N173" s="564"/>
      <c r="O173" s="568">
        <f>State!O173</f>
        <v>1.4999999999999999E-2</v>
      </c>
      <c r="P173" s="564"/>
      <c r="Q173" s="565"/>
      <c r="R173" s="583">
        <f t="shared" si="69"/>
        <v>0</v>
      </c>
      <c r="S173" s="523">
        <f t="shared" si="45"/>
        <v>0</v>
      </c>
      <c r="T173" s="569"/>
      <c r="U173" s="564"/>
      <c r="V173" s="565"/>
      <c r="W173" s="583"/>
      <c r="X173" s="569">
        <f>State!X173</f>
        <v>1.4999999999999999E-2</v>
      </c>
      <c r="Y173" s="564"/>
      <c r="Z173" s="565"/>
      <c r="AA173" s="583">
        <f t="shared" si="70"/>
        <v>0</v>
      </c>
      <c r="AB173" s="523">
        <f t="shared" si="42"/>
        <v>0</v>
      </c>
      <c r="AC173" s="564"/>
      <c r="AD173" s="1" t="b">
        <f t="shared" si="35"/>
        <v>1</v>
      </c>
      <c r="AE173" s="1" t="b">
        <f t="shared" si="36"/>
        <v>1</v>
      </c>
    </row>
    <row r="174" spans="1:31" ht="15.75">
      <c r="A174" s="928"/>
      <c r="B174" s="961" t="s">
        <v>16</v>
      </c>
      <c r="C174" s="961">
        <v>0</v>
      </c>
      <c r="D174" s="962">
        <v>0</v>
      </c>
      <c r="E174" s="961">
        <v>0</v>
      </c>
      <c r="F174" s="962">
        <v>0</v>
      </c>
      <c r="G174" s="1067"/>
      <c r="H174" s="1067"/>
      <c r="I174" s="932">
        <f t="shared" si="33"/>
        <v>0</v>
      </c>
      <c r="J174" s="933">
        <f t="shared" si="34"/>
        <v>0</v>
      </c>
      <c r="K174" s="961"/>
      <c r="L174" s="962"/>
      <c r="M174" s="961"/>
      <c r="N174" s="961"/>
      <c r="O174" s="934">
        <f>State!O174</f>
        <v>0</v>
      </c>
      <c r="P174" s="961"/>
      <c r="Q174" s="962"/>
      <c r="R174" s="935">
        <f t="shared" si="45"/>
        <v>0</v>
      </c>
      <c r="S174" s="936">
        <f t="shared" si="45"/>
        <v>0</v>
      </c>
      <c r="T174" s="937"/>
      <c r="U174" s="961"/>
      <c r="V174" s="962"/>
      <c r="W174" s="935"/>
      <c r="X174" s="937">
        <f>State!X174</f>
        <v>0</v>
      </c>
      <c r="Y174" s="961"/>
      <c r="Z174" s="962"/>
      <c r="AA174" s="935">
        <f t="shared" ref="AA174:AA175" si="71">Y174+T174</f>
        <v>0</v>
      </c>
      <c r="AB174" s="936">
        <f t="shared" si="42"/>
        <v>0</v>
      </c>
      <c r="AC174" s="961"/>
      <c r="AD174" s="1" t="b">
        <f t="shared" si="35"/>
        <v>1</v>
      </c>
      <c r="AE174" s="1" t="b">
        <f t="shared" si="36"/>
        <v>1</v>
      </c>
    </row>
    <row r="175" spans="1:31" ht="15.75">
      <c r="A175" s="559">
        <v>6.05</v>
      </c>
      <c r="B175" s="560" t="s">
        <v>35</v>
      </c>
      <c r="C175" s="560">
        <v>0</v>
      </c>
      <c r="D175" s="561">
        <v>0</v>
      </c>
      <c r="E175" s="560">
        <v>0</v>
      </c>
      <c r="F175" s="561">
        <v>0</v>
      </c>
      <c r="G175" s="625"/>
      <c r="H175" s="625"/>
      <c r="I175" s="566">
        <f t="shared" si="33"/>
        <v>0</v>
      </c>
      <c r="J175" s="565">
        <f t="shared" si="34"/>
        <v>0</v>
      </c>
      <c r="K175" s="560"/>
      <c r="L175" s="561"/>
      <c r="M175" s="560"/>
      <c r="N175" s="560"/>
      <c r="O175" s="568">
        <f>State!O175</f>
        <v>0</v>
      </c>
      <c r="P175" s="560"/>
      <c r="Q175" s="561"/>
      <c r="R175" s="583">
        <f t="shared" si="45"/>
        <v>0</v>
      </c>
      <c r="S175" s="523">
        <f t="shared" si="45"/>
        <v>0</v>
      </c>
      <c r="T175" s="569"/>
      <c r="U175" s="560"/>
      <c r="V175" s="561"/>
      <c r="W175" s="583"/>
      <c r="X175" s="569">
        <f>State!X175</f>
        <v>0</v>
      </c>
      <c r="Y175" s="560"/>
      <c r="Z175" s="561"/>
      <c r="AA175" s="583">
        <f t="shared" si="71"/>
        <v>0</v>
      </c>
      <c r="AB175" s="523">
        <f t="shared" si="42"/>
        <v>0</v>
      </c>
      <c r="AC175" s="560"/>
      <c r="AD175" s="1" t="b">
        <f t="shared" si="35"/>
        <v>1</v>
      </c>
      <c r="AE175" s="1" t="b">
        <f t="shared" si="36"/>
        <v>1</v>
      </c>
    </row>
    <row r="176" spans="1:31" ht="15.75">
      <c r="A176" s="559"/>
      <c r="B176" s="564" t="s">
        <v>28</v>
      </c>
      <c r="C176" s="564">
        <v>0</v>
      </c>
      <c r="D176" s="565">
        <v>0</v>
      </c>
      <c r="E176" s="564">
        <v>0</v>
      </c>
      <c r="F176" s="565">
        <v>0</v>
      </c>
      <c r="G176" s="625"/>
      <c r="H176" s="625"/>
      <c r="I176" s="566">
        <f t="shared" si="33"/>
        <v>0</v>
      </c>
      <c r="J176" s="565">
        <f t="shared" si="34"/>
        <v>0</v>
      </c>
      <c r="K176" s="564"/>
      <c r="L176" s="565"/>
      <c r="M176" s="564"/>
      <c r="N176" s="564"/>
      <c r="O176" s="568">
        <f>State!O176</f>
        <v>0.06</v>
      </c>
      <c r="P176" s="564"/>
      <c r="Q176" s="565"/>
      <c r="R176" s="583">
        <f t="shared" ref="R176:R179" si="72">P176</f>
        <v>0</v>
      </c>
      <c r="S176" s="523">
        <f t="shared" si="45"/>
        <v>0</v>
      </c>
      <c r="T176" s="569"/>
      <c r="U176" s="564"/>
      <c r="V176" s="565"/>
      <c r="W176" s="583"/>
      <c r="X176" s="569">
        <f>State!X176</f>
        <v>0.06</v>
      </c>
      <c r="Y176" s="564"/>
      <c r="Z176" s="565"/>
      <c r="AA176" s="583">
        <f t="shared" ref="AA176:AA179" si="73">Y176</f>
        <v>0</v>
      </c>
      <c r="AB176" s="523">
        <f t="shared" si="42"/>
        <v>0</v>
      </c>
      <c r="AC176" s="564"/>
      <c r="AD176" s="1" t="b">
        <f t="shared" si="35"/>
        <v>1</v>
      </c>
      <c r="AE176" s="1" t="b">
        <f t="shared" si="36"/>
        <v>1</v>
      </c>
    </row>
    <row r="177" spans="1:31" ht="15.75">
      <c r="A177" s="559"/>
      <c r="B177" s="564" t="s">
        <v>29</v>
      </c>
      <c r="C177" s="564">
        <v>0</v>
      </c>
      <c r="D177" s="565">
        <v>0</v>
      </c>
      <c r="E177" s="564">
        <v>0</v>
      </c>
      <c r="F177" s="565">
        <v>0</v>
      </c>
      <c r="G177" s="625"/>
      <c r="H177" s="625"/>
      <c r="I177" s="566">
        <f t="shared" si="33"/>
        <v>0</v>
      </c>
      <c r="J177" s="565">
        <f t="shared" si="34"/>
        <v>0</v>
      </c>
      <c r="K177" s="564"/>
      <c r="L177" s="565"/>
      <c r="M177" s="564"/>
      <c r="N177" s="564"/>
      <c r="O177" s="568">
        <f>State!O177</f>
        <v>4.4999999999999998E-2</v>
      </c>
      <c r="P177" s="564"/>
      <c r="Q177" s="565"/>
      <c r="R177" s="583">
        <f t="shared" si="72"/>
        <v>0</v>
      </c>
      <c r="S177" s="523">
        <f t="shared" si="45"/>
        <v>0</v>
      </c>
      <c r="T177" s="569"/>
      <c r="U177" s="564"/>
      <c r="V177" s="565"/>
      <c r="W177" s="583"/>
      <c r="X177" s="569">
        <f>State!X177</f>
        <v>4.4999999999999998E-2</v>
      </c>
      <c r="Y177" s="564"/>
      <c r="Z177" s="565"/>
      <c r="AA177" s="583">
        <f t="shared" si="73"/>
        <v>0</v>
      </c>
      <c r="AB177" s="523">
        <f t="shared" si="42"/>
        <v>0</v>
      </c>
      <c r="AC177" s="564"/>
      <c r="AD177" s="1" t="b">
        <f t="shared" si="35"/>
        <v>1</v>
      </c>
      <c r="AE177" s="1" t="b">
        <f t="shared" si="36"/>
        <v>1</v>
      </c>
    </row>
    <row r="178" spans="1:31" ht="15.75">
      <c r="A178" s="559"/>
      <c r="B178" s="564" t="s">
        <v>30</v>
      </c>
      <c r="C178" s="564">
        <v>0</v>
      </c>
      <c r="D178" s="565">
        <v>0</v>
      </c>
      <c r="E178" s="564">
        <v>0</v>
      </c>
      <c r="F178" s="565">
        <v>0</v>
      </c>
      <c r="G178" s="625"/>
      <c r="H178" s="625"/>
      <c r="I178" s="566">
        <f t="shared" si="33"/>
        <v>0</v>
      </c>
      <c r="J178" s="565">
        <f t="shared" si="34"/>
        <v>0</v>
      </c>
      <c r="K178" s="564"/>
      <c r="L178" s="565"/>
      <c r="M178" s="564"/>
      <c r="N178" s="564"/>
      <c r="O178" s="568">
        <f>State!O178</f>
        <v>0.03</v>
      </c>
      <c r="P178" s="564"/>
      <c r="Q178" s="565"/>
      <c r="R178" s="583">
        <f t="shared" si="72"/>
        <v>0</v>
      </c>
      <c r="S178" s="523">
        <f t="shared" si="45"/>
        <v>0</v>
      </c>
      <c r="T178" s="569"/>
      <c r="U178" s="564"/>
      <c r="V178" s="565"/>
      <c r="W178" s="583"/>
      <c r="X178" s="569">
        <f>State!X178</f>
        <v>0.03</v>
      </c>
      <c r="Y178" s="564"/>
      <c r="Z178" s="565"/>
      <c r="AA178" s="583">
        <f t="shared" si="73"/>
        <v>0</v>
      </c>
      <c r="AB178" s="523">
        <f t="shared" si="42"/>
        <v>0</v>
      </c>
      <c r="AC178" s="564"/>
      <c r="AD178" s="1" t="b">
        <f t="shared" si="35"/>
        <v>1</v>
      </c>
      <c r="AE178" s="1" t="b">
        <f t="shared" si="36"/>
        <v>1</v>
      </c>
    </row>
    <row r="179" spans="1:31" ht="15.75">
      <c r="A179" s="559"/>
      <c r="B179" s="564" t="s">
        <v>31</v>
      </c>
      <c r="C179" s="564">
        <v>0</v>
      </c>
      <c r="D179" s="565">
        <v>0</v>
      </c>
      <c r="E179" s="564">
        <v>0</v>
      </c>
      <c r="F179" s="565">
        <v>0</v>
      </c>
      <c r="G179" s="625"/>
      <c r="H179" s="625"/>
      <c r="I179" s="566">
        <f t="shared" si="33"/>
        <v>0</v>
      </c>
      <c r="J179" s="565">
        <f t="shared" si="34"/>
        <v>0</v>
      </c>
      <c r="K179" s="564"/>
      <c r="L179" s="565"/>
      <c r="M179" s="564"/>
      <c r="N179" s="564"/>
      <c r="O179" s="568">
        <f>State!O179</f>
        <v>1.4999999999999999E-2</v>
      </c>
      <c r="P179" s="564"/>
      <c r="Q179" s="565"/>
      <c r="R179" s="583">
        <f t="shared" si="72"/>
        <v>0</v>
      </c>
      <c r="S179" s="523">
        <f t="shared" si="45"/>
        <v>0</v>
      </c>
      <c r="T179" s="569"/>
      <c r="U179" s="564"/>
      <c r="V179" s="565"/>
      <c r="W179" s="583"/>
      <c r="X179" s="569">
        <f>State!X179</f>
        <v>1.4999999999999999E-2</v>
      </c>
      <c r="Y179" s="564"/>
      <c r="Z179" s="565"/>
      <c r="AA179" s="583">
        <f t="shared" si="73"/>
        <v>0</v>
      </c>
      <c r="AB179" s="523">
        <f t="shared" si="42"/>
        <v>0</v>
      </c>
      <c r="AC179" s="564"/>
      <c r="AD179" s="1" t="b">
        <f t="shared" si="35"/>
        <v>1</v>
      </c>
      <c r="AE179" s="1" t="b">
        <f t="shared" si="36"/>
        <v>1</v>
      </c>
    </row>
    <row r="180" spans="1:31" ht="15.75">
      <c r="A180" s="928"/>
      <c r="B180" s="961" t="s">
        <v>36</v>
      </c>
      <c r="C180" s="961">
        <v>0</v>
      </c>
      <c r="D180" s="962">
        <v>0</v>
      </c>
      <c r="E180" s="961">
        <v>0</v>
      </c>
      <c r="F180" s="962">
        <v>0</v>
      </c>
      <c r="G180" s="1067"/>
      <c r="H180" s="1067"/>
      <c r="I180" s="932">
        <f t="shared" si="33"/>
        <v>0</v>
      </c>
      <c r="J180" s="933">
        <f t="shared" si="34"/>
        <v>0</v>
      </c>
      <c r="K180" s="961"/>
      <c r="L180" s="962"/>
      <c r="M180" s="961"/>
      <c r="N180" s="961"/>
      <c r="O180" s="934">
        <f>State!O180</f>
        <v>0</v>
      </c>
      <c r="P180" s="961"/>
      <c r="Q180" s="962"/>
      <c r="R180" s="935">
        <f t="shared" si="45"/>
        <v>0</v>
      </c>
      <c r="S180" s="936">
        <f t="shared" si="45"/>
        <v>0</v>
      </c>
      <c r="T180" s="937"/>
      <c r="U180" s="961"/>
      <c r="V180" s="962"/>
      <c r="W180" s="935"/>
      <c r="X180" s="937">
        <f>State!X180</f>
        <v>0</v>
      </c>
      <c r="Y180" s="961"/>
      <c r="Z180" s="962"/>
      <c r="AA180" s="935">
        <f t="shared" ref="AA180:AA181" si="74">Y180+T180</f>
        <v>0</v>
      </c>
      <c r="AB180" s="936">
        <f t="shared" si="42"/>
        <v>0</v>
      </c>
      <c r="AC180" s="961"/>
      <c r="AD180" s="1" t="b">
        <f t="shared" si="35"/>
        <v>1</v>
      </c>
      <c r="AE180" s="1" t="b">
        <f t="shared" si="36"/>
        <v>1</v>
      </c>
    </row>
    <row r="181" spans="1:31" ht="15.75">
      <c r="A181" s="559">
        <v>6.06</v>
      </c>
      <c r="B181" s="560" t="s">
        <v>37</v>
      </c>
      <c r="C181" s="560">
        <v>0</v>
      </c>
      <c r="D181" s="561">
        <v>0</v>
      </c>
      <c r="E181" s="560">
        <v>0</v>
      </c>
      <c r="F181" s="561">
        <v>0</v>
      </c>
      <c r="G181" s="625"/>
      <c r="H181" s="625"/>
      <c r="I181" s="566">
        <f t="shared" si="33"/>
        <v>0</v>
      </c>
      <c r="J181" s="565">
        <f t="shared" si="34"/>
        <v>0</v>
      </c>
      <c r="K181" s="560"/>
      <c r="L181" s="561"/>
      <c r="M181" s="560"/>
      <c r="N181" s="560"/>
      <c r="O181" s="568">
        <f>State!O181</f>
        <v>0</v>
      </c>
      <c r="P181" s="560"/>
      <c r="Q181" s="561"/>
      <c r="R181" s="583">
        <f t="shared" si="45"/>
        <v>0</v>
      </c>
      <c r="S181" s="523">
        <f t="shared" si="45"/>
        <v>0</v>
      </c>
      <c r="T181" s="569"/>
      <c r="U181" s="560"/>
      <c r="V181" s="561"/>
      <c r="W181" s="583"/>
      <c r="X181" s="569">
        <f>State!X181</f>
        <v>0</v>
      </c>
      <c r="Y181" s="560"/>
      <c r="Z181" s="561"/>
      <c r="AA181" s="583">
        <f t="shared" si="74"/>
        <v>0</v>
      </c>
      <c r="AB181" s="523">
        <f t="shared" si="42"/>
        <v>0</v>
      </c>
      <c r="AC181" s="560"/>
      <c r="AD181" s="1" t="b">
        <f t="shared" si="35"/>
        <v>1</v>
      </c>
      <c r="AE181" s="1" t="b">
        <f t="shared" si="36"/>
        <v>1</v>
      </c>
    </row>
    <row r="182" spans="1:31" ht="15.75">
      <c r="A182" s="559"/>
      <c r="B182" s="564" t="s">
        <v>28</v>
      </c>
      <c r="C182" s="564">
        <v>0</v>
      </c>
      <c r="D182" s="565">
        <v>0</v>
      </c>
      <c r="E182" s="564">
        <v>0</v>
      </c>
      <c r="F182" s="565">
        <v>0</v>
      </c>
      <c r="G182" s="625"/>
      <c r="H182" s="625"/>
      <c r="I182" s="566">
        <f t="shared" si="33"/>
        <v>0</v>
      </c>
      <c r="J182" s="565">
        <f t="shared" si="34"/>
        <v>0</v>
      </c>
      <c r="K182" s="564"/>
      <c r="L182" s="565"/>
      <c r="M182" s="564"/>
      <c r="N182" s="564"/>
      <c r="O182" s="568">
        <f>State!O182</f>
        <v>0.2</v>
      </c>
      <c r="P182" s="564"/>
      <c r="Q182" s="565"/>
      <c r="R182" s="583">
        <f t="shared" ref="R182:R185" si="75">P182</f>
        <v>0</v>
      </c>
      <c r="S182" s="523">
        <f t="shared" si="45"/>
        <v>0</v>
      </c>
      <c r="T182" s="569"/>
      <c r="U182" s="564"/>
      <c r="V182" s="565"/>
      <c r="W182" s="583"/>
      <c r="X182" s="569">
        <f>State!X182</f>
        <v>0.2</v>
      </c>
      <c r="Y182" s="564"/>
      <c r="Z182" s="565"/>
      <c r="AA182" s="583">
        <f t="shared" ref="AA182:AA185" si="76">Y182</f>
        <v>0</v>
      </c>
      <c r="AB182" s="523">
        <f t="shared" si="42"/>
        <v>0</v>
      </c>
      <c r="AC182" s="564"/>
      <c r="AD182" s="1" t="b">
        <f t="shared" si="35"/>
        <v>1</v>
      </c>
      <c r="AE182" s="1" t="b">
        <f t="shared" si="36"/>
        <v>1</v>
      </c>
    </row>
    <row r="183" spans="1:31" ht="15.75">
      <c r="A183" s="559"/>
      <c r="B183" s="564" t="s">
        <v>29</v>
      </c>
      <c r="C183" s="564">
        <v>0</v>
      </c>
      <c r="D183" s="565">
        <v>0</v>
      </c>
      <c r="E183" s="564">
        <v>0</v>
      </c>
      <c r="F183" s="565">
        <v>0</v>
      </c>
      <c r="G183" s="625"/>
      <c r="H183" s="625"/>
      <c r="I183" s="566">
        <f t="shared" si="33"/>
        <v>0</v>
      </c>
      <c r="J183" s="565">
        <f t="shared" si="34"/>
        <v>0</v>
      </c>
      <c r="K183" s="564"/>
      <c r="L183" s="565"/>
      <c r="M183" s="564"/>
      <c r="N183" s="564"/>
      <c r="O183" s="568">
        <f>State!O183</f>
        <v>0.15</v>
      </c>
      <c r="P183" s="564"/>
      <c r="Q183" s="565"/>
      <c r="R183" s="583">
        <f t="shared" si="75"/>
        <v>0</v>
      </c>
      <c r="S183" s="523">
        <f t="shared" si="45"/>
        <v>0</v>
      </c>
      <c r="T183" s="569"/>
      <c r="U183" s="564"/>
      <c r="V183" s="565"/>
      <c r="W183" s="583"/>
      <c r="X183" s="569">
        <f>State!X183</f>
        <v>0.15</v>
      </c>
      <c r="Y183" s="564"/>
      <c r="Z183" s="565"/>
      <c r="AA183" s="583">
        <f t="shared" si="76"/>
        <v>0</v>
      </c>
      <c r="AB183" s="523">
        <f t="shared" si="42"/>
        <v>0</v>
      </c>
      <c r="AC183" s="564"/>
      <c r="AD183" s="1" t="b">
        <f t="shared" si="35"/>
        <v>1</v>
      </c>
      <c r="AE183" s="1" t="b">
        <f t="shared" si="36"/>
        <v>1</v>
      </c>
    </row>
    <row r="184" spans="1:31" ht="15.75">
      <c r="A184" s="559"/>
      <c r="B184" s="564" t="s">
        <v>30</v>
      </c>
      <c r="C184" s="564">
        <v>0</v>
      </c>
      <c r="D184" s="565">
        <v>0</v>
      </c>
      <c r="E184" s="564">
        <v>0</v>
      </c>
      <c r="F184" s="565">
        <v>0</v>
      </c>
      <c r="G184" s="625"/>
      <c r="H184" s="625"/>
      <c r="I184" s="566">
        <f t="shared" si="33"/>
        <v>0</v>
      </c>
      <c r="J184" s="565">
        <f t="shared" si="34"/>
        <v>0</v>
      </c>
      <c r="K184" s="564"/>
      <c r="L184" s="565"/>
      <c r="M184" s="564"/>
      <c r="N184" s="564"/>
      <c r="O184" s="568">
        <f>State!O184</f>
        <v>0.1</v>
      </c>
      <c r="P184" s="564"/>
      <c r="Q184" s="565"/>
      <c r="R184" s="583">
        <f t="shared" si="75"/>
        <v>0</v>
      </c>
      <c r="S184" s="523">
        <f t="shared" si="45"/>
        <v>0</v>
      </c>
      <c r="T184" s="569"/>
      <c r="U184" s="564"/>
      <c r="V184" s="565"/>
      <c r="W184" s="583"/>
      <c r="X184" s="569">
        <f>State!X184</f>
        <v>0.1</v>
      </c>
      <c r="Y184" s="564"/>
      <c r="Z184" s="565"/>
      <c r="AA184" s="583">
        <f t="shared" si="76"/>
        <v>0</v>
      </c>
      <c r="AB184" s="523">
        <f t="shared" si="42"/>
        <v>0</v>
      </c>
      <c r="AC184" s="564"/>
      <c r="AD184" s="1" t="b">
        <f t="shared" si="35"/>
        <v>1</v>
      </c>
      <c r="AE184" s="1" t="b">
        <f t="shared" si="36"/>
        <v>1</v>
      </c>
    </row>
    <row r="185" spans="1:31" ht="15.75">
      <c r="A185" s="559"/>
      <c r="B185" s="564" t="s">
        <v>31</v>
      </c>
      <c r="C185" s="564">
        <v>0</v>
      </c>
      <c r="D185" s="565">
        <v>0</v>
      </c>
      <c r="E185" s="564">
        <v>0</v>
      </c>
      <c r="F185" s="565">
        <v>0</v>
      </c>
      <c r="G185" s="625"/>
      <c r="H185" s="625"/>
      <c r="I185" s="566">
        <f t="shared" si="33"/>
        <v>0</v>
      </c>
      <c r="J185" s="565">
        <f t="shared" si="34"/>
        <v>0</v>
      </c>
      <c r="K185" s="564"/>
      <c r="L185" s="565"/>
      <c r="M185" s="564"/>
      <c r="N185" s="564"/>
      <c r="O185" s="568">
        <f>State!O185</f>
        <v>0.05</v>
      </c>
      <c r="P185" s="564"/>
      <c r="Q185" s="565"/>
      <c r="R185" s="583">
        <f t="shared" si="75"/>
        <v>0</v>
      </c>
      <c r="S185" s="523">
        <f t="shared" si="45"/>
        <v>0</v>
      </c>
      <c r="T185" s="569"/>
      <c r="U185" s="564"/>
      <c r="V185" s="565"/>
      <c r="W185" s="583"/>
      <c r="X185" s="569">
        <f>State!X185</f>
        <v>0.05</v>
      </c>
      <c r="Y185" s="564"/>
      <c r="Z185" s="565"/>
      <c r="AA185" s="583">
        <f t="shared" si="76"/>
        <v>0</v>
      </c>
      <c r="AB185" s="523">
        <f t="shared" si="42"/>
        <v>0</v>
      </c>
      <c r="AC185" s="564"/>
      <c r="AD185" s="1" t="b">
        <f t="shared" si="35"/>
        <v>1</v>
      </c>
      <c r="AE185" s="1" t="b">
        <f t="shared" si="36"/>
        <v>1</v>
      </c>
    </row>
    <row r="186" spans="1:31" ht="15.75">
      <c r="A186" s="928"/>
      <c r="B186" s="961" t="s">
        <v>36</v>
      </c>
      <c r="C186" s="961">
        <v>0</v>
      </c>
      <c r="D186" s="962">
        <v>0</v>
      </c>
      <c r="E186" s="961">
        <v>0</v>
      </c>
      <c r="F186" s="962">
        <v>0</v>
      </c>
      <c r="G186" s="1067"/>
      <c r="H186" s="1067"/>
      <c r="I186" s="932">
        <f t="shared" si="33"/>
        <v>0</v>
      </c>
      <c r="J186" s="933">
        <f t="shared" si="34"/>
        <v>0</v>
      </c>
      <c r="K186" s="961"/>
      <c r="L186" s="962"/>
      <c r="M186" s="961"/>
      <c r="N186" s="961"/>
      <c r="O186" s="934">
        <f>State!O186</f>
        <v>0</v>
      </c>
      <c r="P186" s="961"/>
      <c r="Q186" s="962"/>
      <c r="R186" s="935">
        <f t="shared" si="45"/>
        <v>0</v>
      </c>
      <c r="S186" s="936">
        <f t="shared" si="45"/>
        <v>0</v>
      </c>
      <c r="T186" s="937"/>
      <c r="U186" s="961"/>
      <c r="V186" s="962"/>
      <c r="W186" s="935"/>
      <c r="X186" s="937">
        <f>State!X186</f>
        <v>0</v>
      </c>
      <c r="Y186" s="961"/>
      <c r="Z186" s="962"/>
      <c r="AA186" s="935">
        <f t="shared" ref="AA186:AA187" si="77">Y186+T186</f>
        <v>0</v>
      </c>
      <c r="AB186" s="936">
        <f t="shared" si="42"/>
        <v>0</v>
      </c>
      <c r="AC186" s="961"/>
      <c r="AD186" s="1" t="b">
        <f t="shared" si="35"/>
        <v>1</v>
      </c>
      <c r="AE186" s="1" t="b">
        <f t="shared" si="36"/>
        <v>1</v>
      </c>
    </row>
    <row r="187" spans="1:31" ht="15.75">
      <c r="A187" s="559">
        <v>6.07</v>
      </c>
      <c r="B187" s="560" t="s">
        <v>240</v>
      </c>
      <c r="C187" s="560">
        <v>0</v>
      </c>
      <c r="D187" s="561">
        <v>0</v>
      </c>
      <c r="E187" s="560">
        <v>0</v>
      </c>
      <c r="F187" s="561">
        <v>0</v>
      </c>
      <c r="G187" s="625"/>
      <c r="H187" s="625"/>
      <c r="I187" s="566">
        <f t="shared" si="33"/>
        <v>0</v>
      </c>
      <c r="J187" s="565">
        <f t="shared" si="34"/>
        <v>0</v>
      </c>
      <c r="K187" s="560"/>
      <c r="L187" s="561"/>
      <c r="M187" s="560"/>
      <c r="N187" s="560"/>
      <c r="O187" s="568">
        <f>State!O187</f>
        <v>0</v>
      </c>
      <c r="P187" s="560"/>
      <c r="Q187" s="561"/>
      <c r="R187" s="583">
        <f t="shared" si="45"/>
        <v>0</v>
      </c>
      <c r="S187" s="523">
        <f t="shared" si="45"/>
        <v>0</v>
      </c>
      <c r="T187" s="569"/>
      <c r="U187" s="560"/>
      <c r="V187" s="561"/>
      <c r="W187" s="583"/>
      <c r="X187" s="569">
        <f>State!X187</f>
        <v>0</v>
      </c>
      <c r="Y187" s="560"/>
      <c r="Z187" s="561"/>
      <c r="AA187" s="583">
        <f t="shared" si="77"/>
        <v>0</v>
      </c>
      <c r="AB187" s="523">
        <f t="shared" si="42"/>
        <v>0</v>
      </c>
      <c r="AC187" s="560"/>
      <c r="AD187" s="1" t="b">
        <f t="shared" si="35"/>
        <v>1</v>
      </c>
      <c r="AE187" s="1" t="b">
        <f t="shared" si="36"/>
        <v>1</v>
      </c>
    </row>
    <row r="188" spans="1:31" ht="15.75">
      <c r="A188" s="559"/>
      <c r="B188" s="564" t="s">
        <v>28</v>
      </c>
      <c r="C188" s="564">
        <v>0</v>
      </c>
      <c r="D188" s="565">
        <v>0</v>
      </c>
      <c r="E188" s="564">
        <v>0</v>
      </c>
      <c r="F188" s="565">
        <v>0</v>
      </c>
      <c r="G188" s="625"/>
      <c r="H188" s="625"/>
      <c r="I188" s="566">
        <f t="shared" si="33"/>
        <v>0</v>
      </c>
      <c r="J188" s="565">
        <f t="shared" si="34"/>
        <v>0</v>
      </c>
      <c r="K188" s="564"/>
      <c r="L188" s="565"/>
      <c r="M188" s="564"/>
      <c r="N188" s="564"/>
      <c r="O188" s="568">
        <f>State!O188</f>
        <v>0.06</v>
      </c>
      <c r="P188" s="564"/>
      <c r="Q188" s="565"/>
      <c r="R188" s="583">
        <f t="shared" ref="R188:R191" si="78">P188</f>
        <v>0</v>
      </c>
      <c r="S188" s="523">
        <f t="shared" si="45"/>
        <v>0</v>
      </c>
      <c r="T188" s="569"/>
      <c r="U188" s="564"/>
      <c r="V188" s="565"/>
      <c r="W188" s="583"/>
      <c r="X188" s="569">
        <f>State!X188</f>
        <v>0.06</v>
      </c>
      <c r="Y188" s="564"/>
      <c r="Z188" s="565"/>
      <c r="AA188" s="583">
        <f t="shared" ref="AA188:AA191" si="79">Y188</f>
        <v>0</v>
      </c>
      <c r="AB188" s="523">
        <f t="shared" si="42"/>
        <v>0</v>
      </c>
      <c r="AC188" s="564"/>
      <c r="AD188" s="1" t="b">
        <f t="shared" si="35"/>
        <v>1</v>
      </c>
      <c r="AE188" s="1" t="b">
        <f t="shared" si="36"/>
        <v>1</v>
      </c>
    </row>
    <row r="189" spans="1:31" ht="15.75">
      <c r="A189" s="559"/>
      <c r="B189" s="564" t="s">
        <v>29</v>
      </c>
      <c r="C189" s="564">
        <v>0</v>
      </c>
      <c r="D189" s="565">
        <v>0</v>
      </c>
      <c r="E189" s="564">
        <v>0</v>
      </c>
      <c r="F189" s="565">
        <v>0</v>
      </c>
      <c r="G189" s="625"/>
      <c r="H189" s="625"/>
      <c r="I189" s="566">
        <f t="shared" si="33"/>
        <v>0</v>
      </c>
      <c r="J189" s="565">
        <f t="shared" si="34"/>
        <v>0</v>
      </c>
      <c r="K189" s="564"/>
      <c r="L189" s="565"/>
      <c r="M189" s="564"/>
      <c r="N189" s="564"/>
      <c r="O189" s="568">
        <f>State!O189</f>
        <v>4.4999999999999998E-2</v>
      </c>
      <c r="P189" s="564"/>
      <c r="Q189" s="565"/>
      <c r="R189" s="583">
        <f t="shared" si="78"/>
        <v>0</v>
      </c>
      <c r="S189" s="523">
        <f t="shared" si="45"/>
        <v>0</v>
      </c>
      <c r="T189" s="569"/>
      <c r="U189" s="564"/>
      <c r="V189" s="565"/>
      <c r="W189" s="583"/>
      <c r="X189" s="569">
        <f>State!X189</f>
        <v>4.4999999999999998E-2</v>
      </c>
      <c r="Y189" s="564"/>
      <c r="Z189" s="565"/>
      <c r="AA189" s="583">
        <f t="shared" si="79"/>
        <v>0</v>
      </c>
      <c r="AB189" s="523">
        <f t="shared" si="42"/>
        <v>0</v>
      </c>
      <c r="AC189" s="564"/>
      <c r="AD189" s="1" t="b">
        <f t="shared" si="35"/>
        <v>1</v>
      </c>
      <c r="AE189" s="1" t="b">
        <f t="shared" si="36"/>
        <v>1</v>
      </c>
    </row>
    <row r="190" spans="1:31" ht="15.75">
      <c r="A190" s="559"/>
      <c r="B190" s="564" t="s">
        <v>30</v>
      </c>
      <c r="C190" s="564">
        <v>0</v>
      </c>
      <c r="D190" s="565">
        <v>0</v>
      </c>
      <c r="E190" s="564">
        <v>0</v>
      </c>
      <c r="F190" s="565">
        <v>0</v>
      </c>
      <c r="G190" s="625"/>
      <c r="H190" s="625"/>
      <c r="I190" s="566">
        <f t="shared" si="33"/>
        <v>0</v>
      </c>
      <c r="J190" s="565">
        <f t="shared" si="34"/>
        <v>0</v>
      </c>
      <c r="K190" s="564"/>
      <c r="L190" s="565"/>
      <c r="M190" s="564"/>
      <c r="N190" s="564"/>
      <c r="O190" s="568">
        <f>State!O190</f>
        <v>0.03</v>
      </c>
      <c r="P190" s="564"/>
      <c r="Q190" s="565"/>
      <c r="R190" s="583">
        <f t="shared" si="78"/>
        <v>0</v>
      </c>
      <c r="S190" s="523">
        <f t="shared" si="45"/>
        <v>0</v>
      </c>
      <c r="T190" s="569"/>
      <c r="U190" s="564"/>
      <c r="V190" s="565"/>
      <c r="W190" s="583"/>
      <c r="X190" s="569">
        <f>State!X190</f>
        <v>0.03</v>
      </c>
      <c r="Y190" s="564"/>
      <c r="Z190" s="565"/>
      <c r="AA190" s="583">
        <f t="shared" si="79"/>
        <v>0</v>
      </c>
      <c r="AB190" s="523">
        <f t="shared" si="42"/>
        <v>0</v>
      </c>
      <c r="AC190" s="564"/>
      <c r="AD190" s="1" t="b">
        <f t="shared" si="35"/>
        <v>1</v>
      </c>
      <c r="AE190" s="1" t="b">
        <f t="shared" si="36"/>
        <v>1</v>
      </c>
    </row>
    <row r="191" spans="1:31" ht="15.75">
      <c r="A191" s="559"/>
      <c r="B191" s="564" t="s">
        <v>31</v>
      </c>
      <c r="C191" s="564">
        <v>0</v>
      </c>
      <c r="D191" s="565">
        <v>0</v>
      </c>
      <c r="E191" s="564">
        <v>0</v>
      </c>
      <c r="F191" s="565">
        <v>0</v>
      </c>
      <c r="G191" s="625"/>
      <c r="H191" s="625"/>
      <c r="I191" s="566">
        <f t="shared" si="33"/>
        <v>0</v>
      </c>
      <c r="J191" s="565">
        <f t="shared" si="34"/>
        <v>0</v>
      </c>
      <c r="K191" s="564"/>
      <c r="L191" s="565"/>
      <c r="M191" s="564"/>
      <c r="N191" s="564"/>
      <c r="O191" s="568">
        <f>State!O191</f>
        <v>1.4999999999999999E-2</v>
      </c>
      <c r="P191" s="564"/>
      <c r="Q191" s="565"/>
      <c r="R191" s="583">
        <f t="shared" si="78"/>
        <v>0</v>
      </c>
      <c r="S191" s="523">
        <f t="shared" si="45"/>
        <v>0</v>
      </c>
      <c r="T191" s="569"/>
      <c r="U191" s="564"/>
      <c r="V191" s="565"/>
      <c r="W191" s="583"/>
      <c r="X191" s="569">
        <f>State!X191</f>
        <v>1.4999999999999999E-2</v>
      </c>
      <c r="Y191" s="564"/>
      <c r="Z191" s="565"/>
      <c r="AA191" s="583">
        <f t="shared" si="79"/>
        <v>0</v>
      </c>
      <c r="AB191" s="523">
        <f t="shared" si="42"/>
        <v>0</v>
      </c>
      <c r="AC191" s="564"/>
      <c r="AD191" s="1" t="b">
        <f t="shared" si="35"/>
        <v>1</v>
      </c>
      <c r="AE191" s="1" t="b">
        <f t="shared" si="36"/>
        <v>1</v>
      </c>
    </row>
    <row r="192" spans="1:31" ht="15.75">
      <c r="A192" s="928"/>
      <c r="B192" s="961" t="s">
        <v>36</v>
      </c>
      <c r="C192" s="961">
        <v>0</v>
      </c>
      <c r="D192" s="962">
        <v>0</v>
      </c>
      <c r="E192" s="961">
        <v>0</v>
      </c>
      <c r="F192" s="962">
        <v>0</v>
      </c>
      <c r="G192" s="1067"/>
      <c r="H192" s="1067"/>
      <c r="I192" s="932">
        <f t="shared" si="33"/>
        <v>0</v>
      </c>
      <c r="J192" s="933">
        <f t="shared" si="34"/>
        <v>0</v>
      </c>
      <c r="K192" s="961"/>
      <c r="L192" s="962"/>
      <c r="M192" s="961"/>
      <c r="N192" s="961"/>
      <c r="O192" s="934">
        <f>State!O192</f>
        <v>0</v>
      </c>
      <c r="P192" s="961"/>
      <c r="Q192" s="962"/>
      <c r="R192" s="935">
        <f t="shared" si="45"/>
        <v>0</v>
      </c>
      <c r="S192" s="936">
        <f t="shared" si="45"/>
        <v>0</v>
      </c>
      <c r="T192" s="937"/>
      <c r="U192" s="961"/>
      <c r="V192" s="962"/>
      <c r="W192" s="935"/>
      <c r="X192" s="937">
        <f>State!X192</f>
        <v>0</v>
      </c>
      <c r="Y192" s="961"/>
      <c r="Z192" s="962"/>
      <c r="AA192" s="935">
        <f t="shared" ref="AA192:AA196" si="80">Y192+T192</f>
        <v>0</v>
      </c>
      <c r="AB192" s="936">
        <f t="shared" si="42"/>
        <v>0</v>
      </c>
      <c r="AC192" s="961"/>
      <c r="AD192" s="1" t="b">
        <f t="shared" si="35"/>
        <v>1</v>
      </c>
      <c r="AE192" s="1" t="b">
        <f t="shared" si="36"/>
        <v>1</v>
      </c>
    </row>
    <row r="193" spans="1:31" ht="15.75">
      <c r="A193" s="983"/>
      <c r="B193" s="1038" t="s">
        <v>38</v>
      </c>
      <c r="C193" s="1042">
        <f>C156+C162+C168+C174+C180+C186+C192</f>
        <v>84</v>
      </c>
      <c r="D193" s="1042">
        <f t="shared" ref="D193:F193" si="81">D156+D162+D168+D174+D180+D186+D192</f>
        <v>0.84</v>
      </c>
      <c r="E193" s="1042">
        <f t="shared" si="81"/>
        <v>84</v>
      </c>
      <c r="F193" s="1042">
        <f t="shared" si="81"/>
        <v>0.84</v>
      </c>
      <c r="G193" s="1069">
        <f t="shared" si="59"/>
        <v>1</v>
      </c>
      <c r="H193" s="1069">
        <f t="shared" si="59"/>
        <v>1</v>
      </c>
      <c r="I193" s="1038">
        <f t="shared" ref="I193" si="82">SUM(I192+I186+I180+I174+I168)</f>
        <v>0</v>
      </c>
      <c r="J193" s="1039">
        <f>SUM(J192+J186+J180+J174+J168)</f>
        <v>0</v>
      </c>
      <c r="K193" s="1038"/>
      <c r="L193" s="1039"/>
      <c r="M193" s="1038"/>
      <c r="N193" s="1038"/>
      <c r="O193" s="989">
        <f>State!O193</f>
        <v>0</v>
      </c>
      <c r="P193" s="1042">
        <f t="shared" ref="P193:S193" si="83">P156+P162+P168+P174+P180+P186+P192</f>
        <v>60</v>
      </c>
      <c r="Q193" s="1042">
        <f t="shared" si="83"/>
        <v>0.6</v>
      </c>
      <c r="R193" s="1042">
        <f t="shared" si="83"/>
        <v>60</v>
      </c>
      <c r="S193" s="1042">
        <f t="shared" si="83"/>
        <v>0.6</v>
      </c>
      <c r="T193" s="992"/>
      <c r="U193" s="1038"/>
      <c r="V193" s="1039"/>
      <c r="W193" s="990"/>
      <c r="X193" s="992">
        <f>State!X193</f>
        <v>0</v>
      </c>
      <c r="Y193" s="1042">
        <f t="shared" ref="Y193:AB193" si="84">Y156+Y162+Y168+Y174+Y180+Y186+Y192</f>
        <v>60</v>
      </c>
      <c r="Z193" s="1042">
        <f t="shared" si="84"/>
        <v>0.6</v>
      </c>
      <c r="AA193" s="1042">
        <f t="shared" si="84"/>
        <v>60</v>
      </c>
      <c r="AB193" s="1042">
        <f t="shared" si="84"/>
        <v>0.6</v>
      </c>
      <c r="AC193" s="1038"/>
      <c r="AE193" s="1" t="b">
        <f t="shared" si="36"/>
        <v>1</v>
      </c>
    </row>
    <row r="194" spans="1:31" ht="15.75">
      <c r="A194" s="554" t="s">
        <v>39</v>
      </c>
      <c r="B194" s="560" t="s">
        <v>40</v>
      </c>
      <c r="C194" s="560">
        <v>0</v>
      </c>
      <c r="D194" s="561">
        <v>0</v>
      </c>
      <c r="E194" s="560">
        <v>0</v>
      </c>
      <c r="F194" s="561">
        <v>0</v>
      </c>
      <c r="G194" s="625"/>
      <c r="H194" s="625"/>
      <c r="I194" s="566">
        <f t="shared" si="33"/>
        <v>0</v>
      </c>
      <c r="J194" s="565">
        <f t="shared" si="34"/>
        <v>0</v>
      </c>
      <c r="K194" s="560"/>
      <c r="L194" s="561"/>
      <c r="M194" s="560"/>
      <c r="N194" s="560"/>
      <c r="O194" s="568">
        <f>State!O194</f>
        <v>0</v>
      </c>
      <c r="P194" s="560"/>
      <c r="Q194" s="561"/>
      <c r="R194" s="583">
        <f t="shared" si="45"/>
        <v>0</v>
      </c>
      <c r="S194" s="523">
        <f t="shared" si="45"/>
        <v>0</v>
      </c>
      <c r="T194" s="569"/>
      <c r="U194" s="560"/>
      <c r="V194" s="561"/>
      <c r="W194" s="583"/>
      <c r="X194" s="569">
        <f>State!X194</f>
        <v>0</v>
      </c>
      <c r="Y194" s="560"/>
      <c r="Z194" s="561"/>
      <c r="AA194" s="583">
        <f t="shared" si="80"/>
        <v>0</v>
      </c>
      <c r="AB194" s="523">
        <f t="shared" si="42"/>
        <v>0</v>
      </c>
      <c r="AC194" s="560"/>
      <c r="AD194" s="1" t="b">
        <f t="shared" si="35"/>
        <v>1</v>
      </c>
      <c r="AE194" s="1" t="b">
        <f t="shared" si="36"/>
        <v>1</v>
      </c>
    </row>
    <row r="195" spans="1:31" ht="15.75">
      <c r="A195" s="563">
        <v>7</v>
      </c>
      <c r="B195" s="560" t="s">
        <v>255</v>
      </c>
      <c r="C195" s="560">
        <v>0</v>
      </c>
      <c r="D195" s="561">
        <v>0</v>
      </c>
      <c r="E195" s="560">
        <v>0</v>
      </c>
      <c r="F195" s="561">
        <v>0</v>
      </c>
      <c r="G195" s="625"/>
      <c r="H195" s="625"/>
      <c r="I195" s="566">
        <f t="shared" si="33"/>
        <v>0</v>
      </c>
      <c r="J195" s="565">
        <f t="shared" si="34"/>
        <v>0</v>
      </c>
      <c r="K195" s="560"/>
      <c r="L195" s="561"/>
      <c r="M195" s="560"/>
      <c r="N195" s="560"/>
      <c r="O195" s="568">
        <f>State!O195</f>
        <v>0</v>
      </c>
      <c r="P195" s="560"/>
      <c r="Q195" s="561"/>
      <c r="R195" s="583">
        <f t="shared" si="45"/>
        <v>0</v>
      </c>
      <c r="S195" s="523">
        <f t="shared" si="45"/>
        <v>0</v>
      </c>
      <c r="T195" s="569"/>
      <c r="U195" s="560"/>
      <c r="V195" s="561"/>
      <c r="W195" s="583"/>
      <c r="X195" s="569">
        <f>State!X195</f>
        <v>0</v>
      </c>
      <c r="Y195" s="560"/>
      <c r="Z195" s="561"/>
      <c r="AA195" s="583">
        <f t="shared" si="80"/>
        <v>0</v>
      </c>
      <c r="AB195" s="523">
        <f t="shared" si="42"/>
        <v>0</v>
      </c>
      <c r="AC195" s="560"/>
      <c r="AD195" s="1" t="b">
        <f t="shared" si="35"/>
        <v>1</v>
      </c>
      <c r="AE195" s="1" t="b">
        <f t="shared" si="36"/>
        <v>1</v>
      </c>
    </row>
    <row r="196" spans="1:31" ht="15.75">
      <c r="A196" s="559">
        <v>7.01</v>
      </c>
      <c r="B196" s="564" t="s">
        <v>256</v>
      </c>
      <c r="C196" s="564">
        <v>0</v>
      </c>
      <c r="D196" s="565">
        <v>0</v>
      </c>
      <c r="E196" s="564">
        <v>0</v>
      </c>
      <c r="F196" s="565">
        <v>0</v>
      </c>
      <c r="G196" s="625"/>
      <c r="H196" s="625"/>
      <c r="I196" s="566">
        <f t="shared" si="33"/>
        <v>0</v>
      </c>
      <c r="J196" s="565">
        <f t="shared" si="34"/>
        <v>0</v>
      </c>
      <c r="K196" s="564"/>
      <c r="L196" s="565"/>
      <c r="M196" s="564"/>
      <c r="N196" s="564"/>
      <c r="O196" s="568">
        <f>State!O196</f>
        <v>0</v>
      </c>
      <c r="P196" s="623"/>
      <c r="Q196" s="565"/>
      <c r="R196" s="583">
        <f t="shared" si="45"/>
        <v>0</v>
      </c>
      <c r="S196" s="523">
        <f t="shared" si="45"/>
        <v>0</v>
      </c>
      <c r="T196" s="569"/>
      <c r="U196" s="623"/>
      <c r="V196" s="565"/>
      <c r="W196" s="583"/>
      <c r="X196" s="569">
        <f>State!X196</f>
        <v>0</v>
      </c>
      <c r="Y196" s="623"/>
      <c r="Z196" s="565"/>
      <c r="AA196" s="583">
        <f t="shared" si="80"/>
        <v>0</v>
      </c>
      <c r="AB196" s="523">
        <f t="shared" si="42"/>
        <v>0</v>
      </c>
      <c r="AC196" s="564"/>
      <c r="AD196" s="1" t="b">
        <f t="shared" si="35"/>
        <v>1</v>
      </c>
      <c r="AE196" s="1" t="b">
        <f t="shared" si="36"/>
        <v>1</v>
      </c>
    </row>
    <row r="197" spans="1:31" ht="15.75">
      <c r="A197" s="559"/>
      <c r="B197" s="564" t="s">
        <v>41</v>
      </c>
      <c r="C197" s="623">
        <v>2943</v>
      </c>
      <c r="D197" s="624">
        <v>4.4145000000000003</v>
      </c>
      <c r="E197" s="623">
        <v>2943</v>
      </c>
      <c r="F197" s="624">
        <v>4.4145000000000003</v>
      </c>
      <c r="G197" s="625">
        <f t="shared" si="59"/>
        <v>1</v>
      </c>
      <c r="H197" s="625">
        <f t="shared" si="59"/>
        <v>1</v>
      </c>
      <c r="I197" s="566">
        <f t="shared" si="33"/>
        <v>0</v>
      </c>
      <c r="J197" s="565">
        <f t="shared" si="34"/>
        <v>0</v>
      </c>
      <c r="K197" s="564"/>
      <c r="L197" s="565"/>
      <c r="M197" s="564"/>
      <c r="N197" s="564"/>
      <c r="O197" s="568">
        <v>1.5E-3</v>
      </c>
      <c r="P197" s="570">
        <v>2534</v>
      </c>
      <c r="Q197" s="571">
        <f>P197*O197</f>
        <v>3.8010000000000002</v>
      </c>
      <c r="R197" s="583">
        <f t="shared" ref="R197:R205" si="85">P197</f>
        <v>2534</v>
      </c>
      <c r="S197" s="523">
        <f t="shared" si="45"/>
        <v>3.8010000000000002</v>
      </c>
      <c r="T197" s="628"/>
      <c r="U197" s="570"/>
      <c r="V197" s="571"/>
      <c r="W197" s="583"/>
      <c r="X197" s="569">
        <f t="shared" ref="X197:X205" si="86">O197</f>
        <v>1.5E-3</v>
      </c>
      <c r="Y197" s="570">
        <v>2534</v>
      </c>
      <c r="Z197" s="571">
        <f>Y197*X197</f>
        <v>3.8010000000000002</v>
      </c>
      <c r="AA197" s="583">
        <f t="shared" ref="AA197:AA205" si="87">Y197</f>
        <v>2534</v>
      </c>
      <c r="AB197" s="523">
        <f t="shared" si="42"/>
        <v>3.8010000000000002</v>
      </c>
      <c r="AC197" s="564"/>
      <c r="AD197" s="1" t="b">
        <f t="shared" si="35"/>
        <v>1</v>
      </c>
      <c r="AE197" s="1" t="b">
        <f t="shared" si="36"/>
        <v>1</v>
      </c>
    </row>
    <row r="198" spans="1:31" ht="15.75">
      <c r="A198" s="559"/>
      <c r="B198" s="564" t="s">
        <v>318</v>
      </c>
      <c r="C198" s="623">
        <v>5</v>
      </c>
      <c r="D198" s="624">
        <v>7.4999999999999997E-3</v>
      </c>
      <c r="E198" s="623">
        <v>5</v>
      </c>
      <c r="F198" s="624">
        <v>7.4999999999999997E-3</v>
      </c>
      <c r="G198" s="625"/>
      <c r="H198" s="625"/>
      <c r="I198" s="566">
        <f t="shared" si="33"/>
        <v>0</v>
      </c>
      <c r="J198" s="565">
        <f t="shared" si="34"/>
        <v>0</v>
      </c>
      <c r="K198" s="564"/>
      <c r="L198" s="565"/>
      <c r="M198" s="564"/>
      <c r="N198" s="564"/>
      <c r="O198" s="568">
        <f>State!O198</f>
        <v>1.5E-3</v>
      </c>
      <c r="P198" s="570">
        <v>3</v>
      </c>
      <c r="Q198" s="629">
        <f t="shared" ref="Q198:Q204" si="88">O198*P198</f>
        <v>4.5000000000000005E-3</v>
      </c>
      <c r="R198" s="583">
        <f t="shared" si="85"/>
        <v>3</v>
      </c>
      <c r="S198" s="630">
        <f t="shared" si="45"/>
        <v>4.5000000000000005E-3</v>
      </c>
      <c r="T198" s="628"/>
      <c r="U198" s="570"/>
      <c r="V198" s="571"/>
      <c r="W198" s="583"/>
      <c r="X198" s="569">
        <f t="shared" si="86"/>
        <v>1.5E-3</v>
      </c>
      <c r="Y198" s="570">
        <v>3</v>
      </c>
      <c r="Z198" s="631">
        <f t="shared" ref="Z198:Z204" si="89">X198*Y198</f>
        <v>4.5000000000000005E-3</v>
      </c>
      <c r="AA198" s="583">
        <f t="shared" si="87"/>
        <v>3</v>
      </c>
      <c r="AB198" s="632">
        <f t="shared" si="42"/>
        <v>4.5000000000000005E-3</v>
      </c>
      <c r="AC198" s="564"/>
      <c r="AD198" s="1" t="b">
        <f t="shared" si="35"/>
        <v>1</v>
      </c>
      <c r="AE198" s="1" t="b">
        <f t="shared" si="36"/>
        <v>1</v>
      </c>
    </row>
    <row r="199" spans="1:31" ht="15.75">
      <c r="A199" s="559"/>
      <c r="B199" s="564" t="s">
        <v>319</v>
      </c>
      <c r="C199" s="623">
        <v>0</v>
      </c>
      <c r="D199" s="624">
        <v>0</v>
      </c>
      <c r="E199" s="623">
        <v>0</v>
      </c>
      <c r="F199" s="624">
        <v>0</v>
      </c>
      <c r="G199" s="625"/>
      <c r="H199" s="625"/>
      <c r="I199" s="566">
        <f t="shared" si="33"/>
        <v>0</v>
      </c>
      <c r="J199" s="565">
        <f t="shared" si="34"/>
        <v>0</v>
      </c>
      <c r="K199" s="564"/>
      <c r="L199" s="565"/>
      <c r="M199" s="564"/>
      <c r="N199" s="564"/>
      <c r="O199" s="568">
        <f>State!O199</f>
        <v>1.5E-3</v>
      </c>
      <c r="P199" s="570"/>
      <c r="Q199" s="571">
        <f t="shared" si="88"/>
        <v>0</v>
      </c>
      <c r="R199" s="583">
        <f t="shared" si="85"/>
        <v>0</v>
      </c>
      <c r="S199" s="523">
        <f t="shared" si="45"/>
        <v>0</v>
      </c>
      <c r="T199" s="628"/>
      <c r="U199" s="570"/>
      <c r="V199" s="571"/>
      <c r="W199" s="583"/>
      <c r="X199" s="569">
        <f t="shared" si="86"/>
        <v>1.5E-3</v>
      </c>
      <c r="Y199" s="570"/>
      <c r="Z199" s="571">
        <f t="shared" si="89"/>
        <v>0</v>
      </c>
      <c r="AA199" s="583">
        <f t="shared" si="87"/>
        <v>0</v>
      </c>
      <c r="AB199" s="523">
        <f t="shared" si="42"/>
        <v>0</v>
      </c>
      <c r="AC199" s="564"/>
      <c r="AD199" s="1" t="b">
        <f t="shared" si="35"/>
        <v>1</v>
      </c>
      <c r="AE199" s="1" t="b">
        <f t="shared" si="36"/>
        <v>1</v>
      </c>
    </row>
    <row r="200" spans="1:31" ht="15.75">
      <c r="A200" s="559"/>
      <c r="B200" s="564" t="s">
        <v>320</v>
      </c>
      <c r="C200" s="623">
        <v>6521</v>
      </c>
      <c r="D200" s="624">
        <v>9.7814999999999994</v>
      </c>
      <c r="E200" s="623">
        <v>6521</v>
      </c>
      <c r="F200" s="624">
        <v>9.7814999999999994</v>
      </c>
      <c r="G200" s="625">
        <f t="shared" si="59"/>
        <v>1</v>
      </c>
      <c r="H200" s="625">
        <f t="shared" si="59"/>
        <v>1</v>
      </c>
      <c r="I200" s="566">
        <f t="shared" ref="I200:I263" si="90">C200-E200</f>
        <v>0</v>
      </c>
      <c r="J200" s="565">
        <f t="shared" ref="J200:J263" si="91">D200-F200</f>
        <v>0</v>
      </c>
      <c r="K200" s="564"/>
      <c r="L200" s="565"/>
      <c r="M200" s="564"/>
      <c r="N200" s="564"/>
      <c r="O200" s="568">
        <f>State!O200</f>
        <v>1.5E-3</v>
      </c>
      <c r="P200" s="570">
        <v>5572</v>
      </c>
      <c r="Q200" s="571">
        <f t="shared" si="88"/>
        <v>8.3580000000000005</v>
      </c>
      <c r="R200" s="583">
        <f t="shared" si="85"/>
        <v>5572</v>
      </c>
      <c r="S200" s="523">
        <f t="shared" si="45"/>
        <v>8.3580000000000005</v>
      </c>
      <c r="T200" s="628"/>
      <c r="U200" s="570"/>
      <c r="V200" s="571"/>
      <c r="W200" s="583"/>
      <c r="X200" s="569">
        <f t="shared" si="86"/>
        <v>1.5E-3</v>
      </c>
      <c r="Y200" s="570">
        <v>5572</v>
      </c>
      <c r="Z200" s="571">
        <f t="shared" si="89"/>
        <v>8.3580000000000005</v>
      </c>
      <c r="AA200" s="583">
        <f t="shared" si="87"/>
        <v>5572</v>
      </c>
      <c r="AB200" s="523">
        <f t="shared" si="42"/>
        <v>8.3580000000000005</v>
      </c>
      <c r="AC200" s="564"/>
      <c r="AD200" s="1" t="b">
        <f t="shared" ref="AD200:AD263" si="92">+X200*Y200=Z200</f>
        <v>1</v>
      </c>
      <c r="AE200" s="1" t="b">
        <f t="shared" ref="AE200:AE263" si="93">+U200+Z200=AB200</f>
        <v>1</v>
      </c>
    </row>
    <row r="201" spans="1:31" ht="15.75">
      <c r="A201" s="559"/>
      <c r="B201" s="564" t="s">
        <v>328</v>
      </c>
      <c r="C201" s="623">
        <v>10</v>
      </c>
      <c r="D201" s="624">
        <v>1.4999999999999999E-2</v>
      </c>
      <c r="E201" s="623">
        <v>10</v>
      </c>
      <c r="F201" s="624">
        <v>1.4999999999999999E-2</v>
      </c>
      <c r="G201" s="625"/>
      <c r="H201" s="625"/>
      <c r="I201" s="566">
        <f t="shared" si="90"/>
        <v>0</v>
      </c>
      <c r="J201" s="565">
        <f t="shared" si="91"/>
        <v>0</v>
      </c>
      <c r="K201" s="564"/>
      <c r="L201" s="565"/>
      <c r="M201" s="564"/>
      <c r="N201" s="564"/>
      <c r="O201" s="568">
        <f>State!O201</f>
        <v>1.5E-3</v>
      </c>
      <c r="P201" s="570">
        <v>6</v>
      </c>
      <c r="Q201" s="631">
        <f t="shared" si="88"/>
        <v>9.0000000000000011E-3</v>
      </c>
      <c r="R201" s="583">
        <f t="shared" si="85"/>
        <v>6</v>
      </c>
      <c r="S201" s="632">
        <f t="shared" si="45"/>
        <v>9.0000000000000011E-3</v>
      </c>
      <c r="T201" s="628"/>
      <c r="U201" s="570"/>
      <c r="V201" s="571"/>
      <c r="W201" s="583"/>
      <c r="X201" s="569">
        <f t="shared" si="86"/>
        <v>1.5E-3</v>
      </c>
      <c r="Y201" s="570">
        <v>6</v>
      </c>
      <c r="Z201" s="631">
        <f t="shared" si="89"/>
        <v>9.0000000000000011E-3</v>
      </c>
      <c r="AA201" s="583">
        <f t="shared" si="87"/>
        <v>6</v>
      </c>
      <c r="AB201" s="632">
        <f t="shared" si="42"/>
        <v>9.0000000000000011E-3</v>
      </c>
      <c r="AC201" s="564"/>
      <c r="AD201" s="1" t="b">
        <f t="shared" si="92"/>
        <v>1</v>
      </c>
      <c r="AE201" s="1" t="b">
        <f t="shared" si="93"/>
        <v>1</v>
      </c>
    </row>
    <row r="202" spans="1:31" ht="15.75">
      <c r="A202" s="559"/>
      <c r="B202" s="564" t="s">
        <v>329</v>
      </c>
      <c r="C202" s="623">
        <v>0</v>
      </c>
      <c r="D202" s="624">
        <v>0</v>
      </c>
      <c r="E202" s="623">
        <v>0</v>
      </c>
      <c r="F202" s="624">
        <v>0</v>
      </c>
      <c r="G202" s="625"/>
      <c r="H202" s="625"/>
      <c r="I202" s="566">
        <f t="shared" si="90"/>
        <v>0</v>
      </c>
      <c r="J202" s="565">
        <f t="shared" si="91"/>
        <v>0</v>
      </c>
      <c r="K202" s="564"/>
      <c r="L202" s="565"/>
      <c r="M202" s="564"/>
      <c r="N202" s="564"/>
      <c r="O202" s="568">
        <f>State!O202</f>
        <v>0</v>
      </c>
      <c r="P202" s="570"/>
      <c r="Q202" s="571">
        <f t="shared" si="88"/>
        <v>0</v>
      </c>
      <c r="R202" s="583">
        <f t="shared" si="85"/>
        <v>0</v>
      </c>
      <c r="S202" s="523">
        <f t="shared" si="45"/>
        <v>0</v>
      </c>
      <c r="T202" s="628"/>
      <c r="U202" s="570"/>
      <c r="V202" s="571"/>
      <c r="W202" s="583"/>
      <c r="X202" s="569">
        <f t="shared" si="86"/>
        <v>0</v>
      </c>
      <c r="Y202" s="570"/>
      <c r="Z202" s="571">
        <f t="shared" si="89"/>
        <v>0</v>
      </c>
      <c r="AA202" s="583">
        <f t="shared" si="87"/>
        <v>0</v>
      </c>
      <c r="AB202" s="523">
        <f t="shared" si="42"/>
        <v>0</v>
      </c>
      <c r="AC202" s="564"/>
      <c r="AD202" s="1" t="b">
        <f t="shared" si="92"/>
        <v>1</v>
      </c>
      <c r="AE202" s="1" t="b">
        <f t="shared" si="93"/>
        <v>1</v>
      </c>
    </row>
    <row r="203" spans="1:31" ht="15.75">
      <c r="A203" s="559">
        <f>+A196+0.01</f>
        <v>7.02</v>
      </c>
      <c r="B203" s="564" t="s">
        <v>257</v>
      </c>
      <c r="C203" s="623">
        <v>9351</v>
      </c>
      <c r="D203" s="624">
        <v>23.377500000000001</v>
      </c>
      <c r="E203" s="623">
        <v>9351</v>
      </c>
      <c r="F203" s="624">
        <v>23.377500000000001</v>
      </c>
      <c r="G203" s="625">
        <f t="shared" si="59"/>
        <v>1</v>
      </c>
      <c r="H203" s="625">
        <f t="shared" si="59"/>
        <v>1</v>
      </c>
      <c r="I203" s="566">
        <f t="shared" si="90"/>
        <v>0</v>
      </c>
      <c r="J203" s="565">
        <f t="shared" si="91"/>
        <v>0</v>
      </c>
      <c r="K203" s="564"/>
      <c r="L203" s="565"/>
      <c r="M203" s="564"/>
      <c r="N203" s="564"/>
      <c r="O203" s="568">
        <f>State!O203</f>
        <v>2.5000000000000001E-3</v>
      </c>
      <c r="P203" s="570">
        <v>8178</v>
      </c>
      <c r="Q203" s="571">
        <f t="shared" si="88"/>
        <v>20.445</v>
      </c>
      <c r="R203" s="583">
        <f t="shared" si="85"/>
        <v>8178</v>
      </c>
      <c r="S203" s="523">
        <f t="shared" si="45"/>
        <v>20.445</v>
      </c>
      <c r="T203" s="628"/>
      <c r="U203" s="570"/>
      <c r="V203" s="571"/>
      <c r="W203" s="583"/>
      <c r="X203" s="569">
        <f t="shared" si="86"/>
        <v>2.5000000000000001E-3</v>
      </c>
      <c r="Y203" s="570">
        <v>8178</v>
      </c>
      <c r="Z203" s="571">
        <f t="shared" si="89"/>
        <v>20.445</v>
      </c>
      <c r="AA203" s="583">
        <f t="shared" si="87"/>
        <v>8178</v>
      </c>
      <c r="AB203" s="523">
        <f t="shared" si="42"/>
        <v>20.445</v>
      </c>
      <c r="AC203" s="564"/>
      <c r="AD203" s="1" t="b">
        <f t="shared" si="92"/>
        <v>1</v>
      </c>
      <c r="AE203" s="1" t="b">
        <f t="shared" si="93"/>
        <v>1</v>
      </c>
    </row>
    <row r="204" spans="1:31" ht="15.75">
      <c r="A204" s="559">
        <f t="shared" ref="A204:A205" si="94">+A203+0.01</f>
        <v>7.0299999999999994</v>
      </c>
      <c r="B204" s="564" t="s">
        <v>43</v>
      </c>
      <c r="C204" s="623">
        <v>7</v>
      </c>
      <c r="D204" s="624">
        <v>1.7500000000000002E-2</v>
      </c>
      <c r="E204" s="623">
        <v>7</v>
      </c>
      <c r="F204" s="624">
        <v>1.7500000000000002E-2</v>
      </c>
      <c r="G204" s="625"/>
      <c r="H204" s="625"/>
      <c r="I204" s="566">
        <f t="shared" si="90"/>
        <v>0</v>
      </c>
      <c r="J204" s="565">
        <f t="shared" si="91"/>
        <v>0</v>
      </c>
      <c r="K204" s="564"/>
      <c r="L204" s="565"/>
      <c r="M204" s="564"/>
      <c r="N204" s="564"/>
      <c r="O204" s="568">
        <f>State!O204</f>
        <v>2.5000000000000001E-3</v>
      </c>
      <c r="P204" s="570">
        <v>7</v>
      </c>
      <c r="Q204" s="571">
        <f t="shared" si="88"/>
        <v>1.7500000000000002E-2</v>
      </c>
      <c r="R204" s="583">
        <f t="shared" si="85"/>
        <v>7</v>
      </c>
      <c r="S204" s="523">
        <f t="shared" si="45"/>
        <v>1.7500000000000002E-2</v>
      </c>
      <c r="T204" s="628"/>
      <c r="U204" s="570"/>
      <c r="V204" s="571"/>
      <c r="W204" s="583"/>
      <c r="X204" s="569">
        <f t="shared" si="86"/>
        <v>2.5000000000000001E-3</v>
      </c>
      <c r="Y204" s="570">
        <v>7</v>
      </c>
      <c r="Z204" s="571">
        <f t="shared" si="89"/>
        <v>1.7500000000000002E-2</v>
      </c>
      <c r="AA204" s="583">
        <f t="shared" si="87"/>
        <v>7</v>
      </c>
      <c r="AB204" s="523">
        <f t="shared" si="42"/>
        <v>1.7500000000000002E-2</v>
      </c>
      <c r="AC204" s="564"/>
      <c r="AD204" s="1" t="b">
        <f t="shared" si="92"/>
        <v>1</v>
      </c>
      <c r="AE204" s="1" t="b">
        <f t="shared" si="93"/>
        <v>1</v>
      </c>
    </row>
    <row r="205" spans="1:31" ht="15.75">
      <c r="A205" s="559">
        <f t="shared" si="94"/>
        <v>7.0399999999999991</v>
      </c>
      <c r="B205" s="564" t="s">
        <v>258</v>
      </c>
      <c r="C205" s="623">
        <v>0</v>
      </c>
      <c r="D205" s="624">
        <v>0</v>
      </c>
      <c r="E205" s="623">
        <v>0</v>
      </c>
      <c r="F205" s="624">
        <v>0</v>
      </c>
      <c r="G205" s="625"/>
      <c r="H205" s="625"/>
      <c r="I205" s="566">
        <f t="shared" si="90"/>
        <v>0</v>
      </c>
      <c r="J205" s="565">
        <f t="shared" si="91"/>
        <v>0</v>
      </c>
      <c r="K205" s="564"/>
      <c r="L205" s="565"/>
      <c r="M205" s="564"/>
      <c r="N205" s="564"/>
      <c r="O205" s="568">
        <f>State!O205</f>
        <v>2.5000000000000001E-3</v>
      </c>
      <c r="P205" s="570"/>
      <c r="Q205" s="571"/>
      <c r="R205" s="583">
        <f t="shared" si="85"/>
        <v>0</v>
      </c>
      <c r="S205" s="523">
        <f t="shared" si="45"/>
        <v>0</v>
      </c>
      <c r="T205" s="628"/>
      <c r="U205" s="570"/>
      <c r="V205" s="571"/>
      <c r="W205" s="583"/>
      <c r="X205" s="569">
        <f t="shared" si="86"/>
        <v>2.5000000000000001E-3</v>
      </c>
      <c r="Y205" s="570"/>
      <c r="Z205" s="571"/>
      <c r="AA205" s="583">
        <f t="shared" si="87"/>
        <v>0</v>
      </c>
      <c r="AB205" s="523">
        <f t="shared" si="42"/>
        <v>0</v>
      </c>
      <c r="AC205" s="564"/>
      <c r="AD205" s="1" t="b">
        <f t="shared" si="92"/>
        <v>1</v>
      </c>
      <c r="AE205" s="1" t="b">
        <f t="shared" si="93"/>
        <v>1</v>
      </c>
    </row>
    <row r="206" spans="1:31" ht="15.75">
      <c r="A206" s="983"/>
      <c r="B206" s="1038" t="s">
        <v>16</v>
      </c>
      <c r="C206" s="1038">
        <f>SUM(C197:C205)</f>
        <v>18837</v>
      </c>
      <c r="D206" s="1038">
        <f t="shared" ref="D206:F206" si="95">SUM(D197:D205)</f>
        <v>37.613500000000002</v>
      </c>
      <c r="E206" s="1038">
        <f t="shared" si="95"/>
        <v>18837</v>
      </c>
      <c r="F206" s="1038">
        <f t="shared" si="95"/>
        <v>37.613500000000002</v>
      </c>
      <c r="G206" s="1069">
        <f t="shared" si="59"/>
        <v>1</v>
      </c>
      <c r="H206" s="1069">
        <f t="shared" si="59"/>
        <v>1</v>
      </c>
      <c r="I206" s="1038">
        <f t="shared" ref="I206:J206" si="96">SUM(I197:I205)</f>
        <v>0</v>
      </c>
      <c r="J206" s="1039">
        <f t="shared" si="96"/>
        <v>0</v>
      </c>
      <c r="K206" s="1038"/>
      <c r="L206" s="1039"/>
      <c r="M206" s="1038"/>
      <c r="N206" s="1038"/>
      <c r="O206" s="989">
        <f>State!O206</f>
        <v>0</v>
      </c>
      <c r="P206" s="1038">
        <f t="shared" ref="P206:S206" si="97">SUM(P197:P205)</f>
        <v>16300</v>
      </c>
      <c r="Q206" s="1039">
        <f t="shared" si="97"/>
        <v>32.634999999999998</v>
      </c>
      <c r="R206" s="1038">
        <f>SUM(R197:R205)</f>
        <v>16300</v>
      </c>
      <c r="S206" s="1039">
        <f t="shared" si="97"/>
        <v>32.634999999999998</v>
      </c>
      <c r="T206" s="992"/>
      <c r="U206" s="984"/>
      <c r="V206" s="985"/>
      <c r="W206" s="990"/>
      <c r="X206" s="992">
        <f>State!X206</f>
        <v>0</v>
      </c>
      <c r="Y206" s="1038">
        <f>SUM(Y197:Y205)</f>
        <v>16300</v>
      </c>
      <c r="Z206" s="1039">
        <f t="shared" ref="Z206:AB206" si="98">SUM(Z197:Z205)</f>
        <v>32.634999999999998</v>
      </c>
      <c r="AA206" s="1038">
        <f t="shared" si="98"/>
        <v>16300</v>
      </c>
      <c r="AB206" s="1039">
        <f t="shared" si="98"/>
        <v>32.634999999999998</v>
      </c>
      <c r="AC206" s="1038"/>
      <c r="AE206" s="1" t="b">
        <f t="shared" si="93"/>
        <v>1</v>
      </c>
    </row>
    <row r="207" spans="1:31" ht="15.75">
      <c r="A207" s="563">
        <v>8</v>
      </c>
      <c r="B207" s="560" t="s">
        <v>44</v>
      </c>
      <c r="C207" s="560">
        <v>0</v>
      </c>
      <c r="D207" s="561">
        <v>0</v>
      </c>
      <c r="E207" s="560">
        <v>0</v>
      </c>
      <c r="F207" s="561">
        <v>0</v>
      </c>
      <c r="G207" s="625"/>
      <c r="H207" s="625"/>
      <c r="I207" s="566">
        <f t="shared" si="90"/>
        <v>0</v>
      </c>
      <c r="J207" s="565">
        <f t="shared" si="91"/>
        <v>0</v>
      </c>
      <c r="K207" s="560"/>
      <c r="L207" s="561"/>
      <c r="M207" s="560"/>
      <c r="N207" s="560"/>
      <c r="O207" s="568">
        <f>State!O207</f>
        <v>0</v>
      </c>
      <c r="P207" s="560"/>
      <c r="Q207" s="561"/>
      <c r="R207" s="583">
        <f t="shared" si="45"/>
        <v>0</v>
      </c>
      <c r="S207" s="523">
        <f t="shared" si="45"/>
        <v>0</v>
      </c>
      <c r="T207" s="569"/>
      <c r="U207" s="560"/>
      <c r="V207" s="561"/>
      <c r="W207" s="583"/>
      <c r="X207" s="569">
        <f>State!X207</f>
        <v>0</v>
      </c>
      <c r="Y207" s="560"/>
      <c r="Z207" s="561"/>
      <c r="AA207" s="583">
        <f t="shared" ref="AA207" si="99">Y207+T207</f>
        <v>0</v>
      </c>
      <c r="AB207" s="523">
        <f t="shared" si="42"/>
        <v>0</v>
      </c>
      <c r="AC207" s="560"/>
      <c r="AD207" s="1" t="b">
        <f t="shared" si="92"/>
        <v>1</v>
      </c>
      <c r="AE207" s="1" t="b">
        <f t="shared" si="93"/>
        <v>1</v>
      </c>
    </row>
    <row r="208" spans="1:31" ht="15.75">
      <c r="A208" s="559">
        <v>8.01</v>
      </c>
      <c r="B208" s="564" t="s">
        <v>45</v>
      </c>
      <c r="C208" s="623">
        <v>9305</v>
      </c>
      <c r="D208" s="624">
        <v>37.22</v>
      </c>
      <c r="E208" s="623">
        <v>9305</v>
      </c>
      <c r="F208" s="624">
        <v>37.22</v>
      </c>
      <c r="G208" s="625">
        <f t="shared" si="59"/>
        <v>1</v>
      </c>
      <c r="H208" s="625">
        <f t="shared" si="59"/>
        <v>1</v>
      </c>
      <c r="I208" s="566">
        <f t="shared" si="90"/>
        <v>0</v>
      </c>
      <c r="J208" s="565">
        <f t="shared" si="91"/>
        <v>0</v>
      </c>
      <c r="K208" s="564"/>
      <c r="L208" s="565"/>
      <c r="M208" s="564"/>
      <c r="N208" s="564"/>
      <c r="O208" s="568">
        <f>State!O208</f>
        <v>4.0000000000000001E-3</v>
      </c>
      <c r="P208" s="623">
        <v>8096</v>
      </c>
      <c r="Q208" s="624">
        <f>O208*P208</f>
        <v>32.384</v>
      </c>
      <c r="R208" s="583">
        <f t="shared" ref="R208:R211" si="100">P208</f>
        <v>8096</v>
      </c>
      <c r="S208" s="523">
        <f t="shared" si="45"/>
        <v>32.384</v>
      </c>
      <c r="T208" s="569"/>
      <c r="U208" s="623"/>
      <c r="V208" s="624"/>
      <c r="W208" s="583"/>
      <c r="X208" s="569">
        <f t="shared" ref="X208:X211" si="101">O208</f>
        <v>4.0000000000000001E-3</v>
      </c>
      <c r="Y208" s="623">
        <v>8096</v>
      </c>
      <c r="Z208" s="624">
        <f>X208*Y208</f>
        <v>32.384</v>
      </c>
      <c r="AA208" s="583">
        <f t="shared" ref="AA208:AA211" si="102">Y208</f>
        <v>8096</v>
      </c>
      <c r="AB208" s="523">
        <f t="shared" ref="AB208:AB271" si="103">Z208+U208</f>
        <v>32.384</v>
      </c>
      <c r="AC208" s="564"/>
      <c r="AD208" s="1" t="b">
        <f t="shared" si="92"/>
        <v>1</v>
      </c>
      <c r="AE208" s="1" t="b">
        <f t="shared" si="93"/>
        <v>1</v>
      </c>
    </row>
    <row r="209" spans="1:31" ht="15.75">
      <c r="A209" s="559">
        <f>+A208+0.01</f>
        <v>8.02</v>
      </c>
      <c r="B209" s="564" t="s">
        <v>46</v>
      </c>
      <c r="C209" s="623">
        <v>753</v>
      </c>
      <c r="D209" s="624">
        <v>3.012</v>
      </c>
      <c r="E209" s="623">
        <v>753</v>
      </c>
      <c r="F209" s="624">
        <v>3.012</v>
      </c>
      <c r="G209" s="625">
        <f t="shared" si="59"/>
        <v>1</v>
      </c>
      <c r="H209" s="625">
        <f t="shared" si="59"/>
        <v>1</v>
      </c>
      <c r="I209" s="566">
        <f t="shared" si="90"/>
        <v>0</v>
      </c>
      <c r="J209" s="565">
        <f t="shared" si="91"/>
        <v>0</v>
      </c>
      <c r="K209" s="564"/>
      <c r="L209" s="565"/>
      <c r="M209" s="564"/>
      <c r="N209" s="564"/>
      <c r="O209" s="568">
        <f>State!O209</f>
        <v>4.0000000000000001E-3</v>
      </c>
      <c r="P209" s="623">
        <v>662</v>
      </c>
      <c r="Q209" s="624">
        <f>O209*P209</f>
        <v>2.6480000000000001</v>
      </c>
      <c r="R209" s="583">
        <f t="shared" si="100"/>
        <v>662</v>
      </c>
      <c r="S209" s="523">
        <f t="shared" si="45"/>
        <v>2.6480000000000001</v>
      </c>
      <c r="T209" s="569"/>
      <c r="U209" s="623"/>
      <c r="V209" s="624"/>
      <c r="W209" s="583"/>
      <c r="X209" s="569">
        <f t="shared" si="101"/>
        <v>4.0000000000000001E-3</v>
      </c>
      <c r="Y209" s="623">
        <v>662</v>
      </c>
      <c r="Z209" s="624">
        <f>X209*Y209</f>
        <v>2.6480000000000001</v>
      </c>
      <c r="AA209" s="583">
        <f t="shared" si="102"/>
        <v>662</v>
      </c>
      <c r="AB209" s="523">
        <f t="shared" si="103"/>
        <v>2.6480000000000001</v>
      </c>
      <c r="AC209" s="564"/>
      <c r="AD209" s="1" t="b">
        <f t="shared" si="92"/>
        <v>1</v>
      </c>
      <c r="AE209" s="1" t="b">
        <f t="shared" si="93"/>
        <v>1</v>
      </c>
    </row>
    <row r="210" spans="1:31" ht="15.75">
      <c r="A210" s="559">
        <f t="shared" ref="A210:A211" si="104">+A209+0.01</f>
        <v>8.0299999999999994</v>
      </c>
      <c r="B210" s="564" t="s">
        <v>47</v>
      </c>
      <c r="C210" s="623">
        <v>3207</v>
      </c>
      <c r="D210" s="624">
        <v>12.827999999999999</v>
      </c>
      <c r="E210" s="623">
        <v>3207</v>
      </c>
      <c r="F210" s="624">
        <v>12.827999999999999</v>
      </c>
      <c r="G210" s="625">
        <f t="shared" si="59"/>
        <v>1</v>
      </c>
      <c r="H210" s="625">
        <f t="shared" si="59"/>
        <v>1</v>
      </c>
      <c r="I210" s="566">
        <f t="shared" si="90"/>
        <v>0</v>
      </c>
      <c r="J210" s="565">
        <f t="shared" si="91"/>
        <v>0</v>
      </c>
      <c r="K210" s="564"/>
      <c r="L210" s="565"/>
      <c r="M210" s="564"/>
      <c r="N210" s="564"/>
      <c r="O210" s="568">
        <f>State!O210</f>
        <v>4.0000000000000001E-3</v>
      </c>
      <c r="P210" s="623">
        <v>2752</v>
      </c>
      <c r="Q210" s="624">
        <f>O210*P210</f>
        <v>11.008000000000001</v>
      </c>
      <c r="R210" s="583">
        <f t="shared" si="100"/>
        <v>2752</v>
      </c>
      <c r="S210" s="523">
        <f t="shared" ref="R210:S273" si="105">Q210+L210</f>
        <v>11.008000000000001</v>
      </c>
      <c r="T210" s="569"/>
      <c r="U210" s="623"/>
      <c r="V210" s="624"/>
      <c r="W210" s="583"/>
      <c r="X210" s="569">
        <f t="shared" si="101"/>
        <v>4.0000000000000001E-3</v>
      </c>
      <c r="Y210" s="623">
        <v>2752</v>
      </c>
      <c r="Z210" s="624">
        <f>X210*Y210</f>
        <v>11.008000000000001</v>
      </c>
      <c r="AA210" s="583">
        <f t="shared" si="102"/>
        <v>2752</v>
      </c>
      <c r="AB210" s="523">
        <f t="shared" si="103"/>
        <v>11.008000000000001</v>
      </c>
      <c r="AC210" s="564"/>
      <c r="AD210" s="1" t="b">
        <f t="shared" si="92"/>
        <v>1</v>
      </c>
      <c r="AE210" s="1" t="b">
        <f t="shared" si="93"/>
        <v>1</v>
      </c>
    </row>
    <row r="211" spans="1:31" ht="15.75">
      <c r="A211" s="559">
        <f t="shared" si="104"/>
        <v>8.0399999999999991</v>
      </c>
      <c r="B211" s="564" t="s">
        <v>48</v>
      </c>
      <c r="C211" s="623">
        <v>5572</v>
      </c>
      <c r="D211" s="624">
        <v>22.288</v>
      </c>
      <c r="E211" s="623">
        <v>5572</v>
      </c>
      <c r="F211" s="624">
        <v>22.288</v>
      </c>
      <c r="G211" s="625">
        <f t="shared" si="59"/>
        <v>1</v>
      </c>
      <c r="H211" s="625">
        <f t="shared" si="59"/>
        <v>1</v>
      </c>
      <c r="I211" s="566">
        <f t="shared" si="90"/>
        <v>0</v>
      </c>
      <c r="J211" s="565">
        <f t="shared" si="91"/>
        <v>0</v>
      </c>
      <c r="K211" s="564"/>
      <c r="L211" s="565"/>
      <c r="M211" s="564"/>
      <c r="N211" s="564"/>
      <c r="O211" s="568">
        <f>State!O211</f>
        <v>4.0000000000000001E-3</v>
      </c>
      <c r="P211" s="623">
        <v>4790</v>
      </c>
      <c r="Q211" s="624">
        <f>O211*P211</f>
        <v>19.16</v>
      </c>
      <c r="R211" s="583">
        <f t="shared" si="100"/>
        <v>4790</v>
      </c>
      <c r="S211" s="523">
        <f t="shared" si="105"/>
        <v>19.16</v>
      </c>
      <c r="T211" s="569"/>
      <c r="U211" s="623"/>
      <c r="V211" s="624"/>
      <c r="W211" s="583"/>
      <c r="X211" s="569">
        <f t="shared" si="101"/>
        <v>4.0000000000000001E-3</v>
      </c>
      <c r="Y211" s="623">
        <v>4790</v>
      </c>
      <c r="Z211" s="624">
        <f>X211*Y211</f>
        <v>19.16</v>
      </c>
      <c r="AA211" s="583">
        <f t="shared" si="102"/>
        <v>4790</v>
      </c>
      <c r="AB211" s="523">
        <f t="shared" si="103"/>
        <v>19.16</v>
      </c>
      <c r="AC211" s="564"/>
      <c r="AD211" s="1" t="b">
        <f t="shared" si="92"/>
        <v>1</v>
      </c>
      <c r="AE211" s="1" t="b">
        <f t="shared" si="93"/>
        <v>1</v>
      </c>
    </row>
    <row r="212" spans="1:31" ht="15.75">
      <c r="A212" s="983"/>
      <c r="B212" s="1038" t="s">
        <v>36</v>
      </c>
      <c r="C212" s="1038">
        <f>SUM(C208:C211)</f>
        <v>18837</v>
      </c>
      <c r="D212" s="1039">
        <f t="shared" ref="D212:F212" si="106">SUM(D208:D211)</f>
        <v>75.347999999999999</v>
      </c>
      <c r="E212" s="1038">
        <f t="shared" si="106"/>
        <v>18837</v>
      </c>
      <c r="F212" s="1039">
        <f t="shared" si="106"/>
        <v>75.347999999999999</v>
      </c>
      <c r="G212" s="1069">
        <f t="shared" si="59"/>
        <v>1</v>
      </c>
      <c r="H212" s="1069">
        <f t="shared" si="59"/>
        <v>1</v>
      </c>
      <c r="I212" s="1038">
        <f>SUM(I208:I211)</f>
        <v>0</v>
      </c>
      <c r="J212" s="1039">
        <f>SUM(J208:J211)</f>
        <v>0</v>
      </c>
      <c r="K212" s="1038"/>
      <c r="L212" s="1039"/>
      <c r="M212" s="1038"/>
      <c r="N212" s="1038"/>
      <c r="O212" s="989">
        <f>State!O212</f>
        <v>0</v>
      </c>
      <c r="P212" s="1038">
        <f t="shared" ref="P212:S212" si="107">SUM(P208:P211)</f>
        <v>16300</v>
      </c>
      <c r="Q212" s="1039">
        <f t="shared" si="107"/>
        <v>65.2</v>
      </c>
      <c r="R212" s="1038">
        <f t="shared" si="107"/>
        <v>16300</v>
      </c>
      <c r="S212" s="1039">
        <f t="shared" si="107"/>
        <v>65.2</v>
      </c>
      <c r="T212" s="992"/>
      <c r="U212" s="1038"/>
      <c r="V212" s="1039"/>
      <c r="W212" s="990"/>
      <c r="X212" s="992">
        <f>State!X212</f>
        <v>0</v>
      </c>
      <c r="Y212" s="1074">
        <f t="shared" ref="Y212:AA212" si="108">SUM(Y208:Y211)</f>
        <v>16300</v>
      </c>
      <c r="Z212" s="991">
        <f t="shared" si="108"/>
        <v>65.2</v>
      </c>
      <c r="AA212" s="1074">
        <f t="shared" si="108"/>
        <v>16300</v>
      </c>
      <c r="AB212" s="991">
        <f>SUM(AB208:AB211)</f>
        <v>65.2</v>
      </c>
      <c r="AC212" s="1038"/>
      <c r="AE212" s="1" t="b">
        <f t="shared" si="93"/>
        <v>1</v>
      </c>
    </row>
    <row r="213" spans="1:31" ht="15.75">
      <c r="A213" s="563">
        <v>9</v>
      </c>
      <c r="B213" s="560" t="s">
        <v>49</v>
      </c>
      <c r="C213" s="560">
        <v>0</v>
      </c>
      <c r="D213" s="561">
        <v>0</v>
      </c>
      <c r="E213" s="560">
        <v>0</v>
      </c>
      <c r="F213" s="561">
        <v>0</v>
      </c>
      <c r="G213" s="625"/>
      <c r="H213" s="625"/>
      <c r="I213" s="566">
        <f t="shared" si="90"/>
        <v>0</v>
      </c>
      <c r="J213" s="565">
        <f t="shared" si="91"/>
        <v>0</v>
      </c>
      <c r="K213" s="560"/>
      <c r="L213" s="561"/>
      <c r="M213" s="560"/>
      <c r="N213" s="560"/>
      <c r="O213" s="568">
        <f>State!O213</f>
        <v>0</v>
      </c>
      <c r="P213" s="560"/>
      <c r="Q213" s="561"/>
      <c r="R213" s="583">
        <f t="shared" si="105"/>
        <v>0</v>
      </c>
      <c r="S213" s="523">
        <f t="shared" si="105"/>
        <v>0</v>
      </c>
      <c r="T213" s="569"/>
      <c r="U213" s="560"/>
      <c r="V213" s="561"/>
      <c r="W213" s="583"/>
      <c r="X213" s="569">
        <f>State!X213</f>
        <v>0</v>
      </c>
      <c r="Y213" s="560"/>
      <c r="Z213" s="561"/>
      <c r="AA213" s="583">
        <f t="shared" ref="AA213" si="109">Y213+T213</f>
        <v>0</v>
      </c>
      <c r="AB213" s="523">
        <f t="shared" si="103"/>
        <v>0</v>
      </c>
      <c r="AC213" s="560"/>
      <c r="AD213" s="1" t="b">
        <f t="shared" si="92"/>
        <v>1</v>
      </c>
      <c r="AE213" s="1" t="b">
        <f t="shared" si="93"/>
        <v>1</v>
      </c>
    </row>
    <row r="214" spans="1:31" ht="15.75">
      <c r="A214" s="559">
        <v>9.01</v>
      </c>
      <c r="B214" s="564" t="s">
        <v>50</v>
      </c>
      <c r="C214" s="564">
        <v>0</v>
      </c>
      <c r="D214" s="565">
        <v>0</v>
      </c>
      <c r="E214" s="564">
        <v>0</v>
      </c>
      <c r="F214" s="565">
        <v>0</v>
      </c>
      <c r="G214" s="625"/>
      <c r="H214" s="625"/>
      <c r="I214" s="566">
        <f t="shared" si="90"/>
        <v>0</v>
      </c>
      <c r="J214" s="565">
        <f t="shared" si="91"/>
        <v>0</v>
      </c>
      <c r="K214" s="564"/>
      <c r="L214" s="565"/>
      <c r="M214" s="564"/>
      <c r="N214" s="564"/>
      <c r="O214" s="568">
        <f>State!O214</f>
        <v>0.2</v>
      </c>
      <c r="P214" s="564"/>
      <c r="Q214" s="565"/>
      <c r="R214" s="583">
        <f t="shared" ref="R214:R215" si="110">P214</f>
        <v>0</v>
      </c>
      <c r="S214" s="523">
        <f t="shared" si="105"/>
        <v>0</v>
      </c>
      <c r="T214" s="569"/>
      <c r="U214" s="564"/>
      <c r="V214" s="565"/>
      <c r="W214" s="583"/>
      <c r="X214" s="569">
        <f>State!X214</f>
        <v>0.2</v>
      </c>
      <c r="Y214" s="564"/>
      <c r="Z214" s="565"/>
      <c r="AA214" s="583">
        <f t="shared" ref="AA214:AA215" si="111">Y214</f>
        <v>0</v>
      </c>
      <c r="AB214" s="523">
        <f t="shared" si="103"/>
        <v>0</v>
      </c>
      <c r="AC214" s="564"/>
      <c r="AD214" s="1" t="b">
        <f t="shared" si="92"/>
        <v>1</v>
      </c>
      <c r="AE214" s="1" t="b">
        <f t="shared" si="93"/>
        <v>1</v>
      </c>
    </row>
    <row r="215" spans="1:31" ht="15.75">
      <c r="A215" s="559">
        <v>9.02</v>
      </c>
      <c r="B215" s="564" t="s">
        <v>51</v>
      </c>
      <c r="C215" s="564">
        <v>0</v>
      </c>
      <c r="D215" s="565">
        <v>0</v>
      </c>
      <c r="E215" s="564">
        <v>0</v>
      </c>
      <c r="F215" s="565">
        <v>0</v>
      </c>
      <c r="G215" s="625"/>
      <c r="H215" s="625"/>
      <c r="I215" s="566">
        <f t="shared" si="90"/>
        <v>0</v>
      </c>
      <c r="J215" s="565">
        <f t="shared" si="91"/>
        <v>0</v>
      </c>
      <c r="K215" s="564"/>
      <c r="L215" s="565"/>
      <c r="M215" s="564"/>
      <c r="N215" s="564"/>
      <c r="O215" s="568">
        <f>State!O215</f>
        <v>0.5</v>
      </c>
      <c r="P215" s="564"/>
      <c r="Q215" s="565"/>
      <c r="R215" s="583">
        <f t="shared" si="110"/>
        <v>0</v>
      </c>
      <c r="S215" s="523">
        <f t="shared" si="105"/>
        <v>0</v>
      </c>
      <c r="T215" s="569"/>
      <c r="U215" s="564"/>
      <c r="V215" s="565"/>
      <c r="W215" s="583"/>
      <c r="X215" s="569">
        <f>State!X215</f>
        <v>0.5</v>
      </c>
      <c r="Y215" s="564"/>
      <c r="Z215" s="565"/>
      <c r="AA215" s="583">
        <f t="shared" si="111"/>
        <v>0</v>
      </c>
      <c r="AB215" s="523">
        <f t="shared" si="103"/>
        <v>0</v>
      </c>
      <c r="AC215" s="564"/>
      <c r="AD215" s="1" t="b">
        <f t="shared" si="92"/>
        <v>1</v>
      </c>
      <c r="AE215" s="1" t="b">
        <f t="shared" si="93"/>
        <v>1</v>
      </c>
    </row>
    <row r="216" spans="1:31" ht="15.75">
      <c r="A216" s="983"/>
      <c r="B216" s="1046" t="s">
        <v>36</v>
      </c>
      <c r="C216" s="1046">
        <v>0</v>
      </c>
      <c r="D216" s="1047">
        <v>0</v>
      </c>
      <c r="E216" s="1046">
        <v>0</v>
      </c>
      <c r="F216" s="1047">
        <v>0</v>
      </c>
      <c r="G216" s="1069"/>
      <c r="H216" s="1069"/>
      <c r="I216" s="987">
        <f t="shared" si="90"/>
        <v>0</v>
      </c>
      <c r="J216" s="988">
        <f t="shared" si="91"/>
        <v>0</v>
      </c>
      <c r="K216" s="1046"/>
      <c r="L216" s="1047"/>
      <c r="M216" s="1046"/>
      <c r="N216" s="1046"/>
      <c r="O216" s="989">
        <f>State!O216</f>
        <v>0</v>
      </c>
      <c r="P216" s="1046"/>
      <c r="Q216" s="1047"/>
      <c r="R216" s="990">
        <f t="shared" si="105"/>
        <v>0</v>
      </c>
      <c r="S216" s="991">
        <f t="shared" si="105"/>
        <v>0</v>
      </c>
      <c r="T216" s="992"/>
      <c r="U216" s="1046"/>
      <c r="V216" s="1047"/>
      <c r="W216" s="990"/>
      <c r="X216" s="992">
        <f>State!X216</f>
        <v>0</v>
      </c>
      <c r="Y216" s="1046"/>
      <c r="Z216" s="1047"/>
      <c r="AA216" s="990">
        <f t="shared" ref="AA216:AA219" si="112">Y216+T216</f>
        <v>0</v>
      </c>
      <c r="AB216" s="991">
        <f t="shared" si="103"/>
        <v>0</v>
      </c>
      <c r="AC216" s="1046"/>
      <c r="AD216" s="1" t="b">
        <f t="shared" si="92"/>
        <v>1</v>
      </c>
      <c r="AE216" s="1" t="b">
        <f t="shared" si="93"/>
        <v>1</v>
      </c>
    </row>
    <row r="217" spans="1:31" ht="15.75">
      <c r="A217" s="554" t="s">
        <v>52</v>
      </c>
      <c r="B217" s="560" t="s">
        <v>53</v>
      </c>
      <c r="C217" s="560">
        <v>0</v>
      </c>
      <c r="D217" s="561">
        <v>0</v>
      </c>
      <c r="E217" s="560">
        <v>0</v>
      </c>
      <c r="F217" s="561">
        <v>0</v>
      </c>
      <c r="G217" s="625"/>
      <c r="H217" s="625"/>
      <c r="I217" s="566">
        <f t="shared" si="90"/>
        <v>0</v>
      </c>
      <c r="J217" s="565">
        <f t="shared" si="91"/>
        <v>0</v>
      </c>
      <c r="K217" s="560"/>
      <c r="L217" s="561"/>
      <c r="M217" s="560"/>
      <c r="N217" s="560"/>
      <c r="O217" s="568">
        <f>State!O217</f>
        <v>0</v>
      </c>
      <c r="P217" s="560"/>
      <c r="Q217" s="561"/>
      <c r="R217" s="583">
        <f t="shared" si="105"/>
        <v>0</v>
      </c>
      <c r="S217" s="523">
        <f t="shared" si="105"/>
        <v>0</v>
      </c>
      <c r="T217" s="569"/>
      <c r="U217" s="560"/>
      <c r="V217" s="561"/>
      <c r="W217" s="583"/>
      <c r="X217" s="569">
        <f>State!X217</f>
        <v>0</v>
      </c>
      <c r="Y217" s="560"/>
      <c r="Z217" s="561"/>
      <c r="AA217" s="583">
        <f t="shared" si="112"/>
        <v>0</v>
      </c>
      <c r="AB217" s="523">
        <f t="shared" si="103"/>
        <v>0</v>
      </c>
      <c r="AC217" s="560"/>
      <c r="AD217" s="1" t="b">
        <f t="shared" si="92"/>
        <v>1</v>
      </c>
      <c r="AE217" s="1" t="b">
        <f t="shared" si="93"/>
        <v>1</v>
      </c>
    </row>
    <row r="218" spans="1:31" ht="15.75">
      <c r="A218" s="563">
        <v>10</v>
      </c>
      <c r="B218" s="560" t="s">
        <v>270</v>
      </c>
      <c r="C218" s="560">
        <v>0</v>
      </c>
      <c r="D218" s="561">
        <v>0</v>
      </c>
      <c r="E218" s="560">
        <v>0</v>
      </c>
      <c r="F218" s="561">
        <v>0</v>
      </c>
      <c r="G218" s="625"/>
      <c r="H218" s="625"/>
      <c r="I218" s="566">
        <f t="shared" si="90"/>
        <v>0</v>
      </c>
      <c r="J218" s="565">
        <f t="shared" si="91"/>
        <v>0</v>
      </c>
      <c r="K218" s="560"/>
      <c r="L218" s="561"/>
      <c r="M218" s="560"/>
      <c r="N218" s="560"/>
      <c r="O218" s="568">
        <f>State!O218</f>
        <v>0</v>
      </c>
      <c r="P218" s="560"/>
      <c r="Q218" s="561"/>
      <c r="R218" s="583">
        <f t="shared" si="105"/>
        <v>0</v>
      </c>
      <c r="S218" s="523">
        <f t="shared" si="105"/>
        <v>0</v>
      </c>
      <c r="T218" s="569"/>
      <c r="U218" s="560"/>
      <c r="V218" s="561"/>
      <c r="W218" s="583"/>
      <c r="X218" s="569">
        <f>State!X218</f>
        <v>0</v>
      </c>
      <c r="Y218" s="560"/>
      <c r="Z218" s="561"/>
      <c r="AA218" s="583">
        <f t="shared" si="112"/>
        <v>0</v>
      </c>
      <c r="AB218" s="523">
        <f t="shared" si="103"/>
        <v>0</v>
      </c>
      <c r="AC218" s="560"/>
      <c r="AD218" s="1" t="b">
        <f t="shared" si="92"/>
        <v>1</v>
      </c>
      <c r="AE218" s="1" t="b">
        <f t="shared" si="93"/>
        <v>1</v>
      </c>
    </row>
    <row r="219" spans="1:31" ht="15.75">
      <c r="A219" s="633"/>
      <c r="B219" s="634" t="s">
        <v>271</v>
      </c>
      <c r="C219" s="634">
        <v>0</v>
      </c>
      <c r="D219" s="635">
        <v>0</v>
      </c>
      <c r="E219" s="634">
        <v>0</v>
      </c>
      <c r="F219" s="635">
        <v>0</v>
      </c>
      <c r="G219" s="625"/>
      <c r="H219" s="625"/>
      <c r="I219" s="566">
        <f t="shared" si="90"/>
        <v>0</v>
      </c>
      <c r="J219" s="565">
        <f t="shared" si="91"/>
        <v>0</v>
      </c>
      <c r="K219" s="634"/>
      <c r="L219" s="635"/>
      <c r="M219" s="634"/>
      <c r="N219" s="634"/>
      <c r="O219" s="568">
        <f>State!O219</f>
        <v>0</v>
      </c>
      <c r="P219" s="634"/>
      <c r="Q219" s="635"/>
      <c r="R219" s="583">
        <f t="shared" si="105"/>
        <v>0</v>
      </c>
      <c r="S219" s="523">
        <f t="shared" si="105"/>
        <v>0</v>
      </c>
      <c r="T219" s="569"/>
      <c r="U219" s="634"/>
      <c r="V219" s="635"/>
      <c r="W219" s="583"/>
      <c r="X219" s="569">
        <f>State!X219</f>
        <v>0</v>
      </c>
      <c r="Y219" s="634"/>
      <c r="Z219" s="635"/>
      <c r="AA219" s="583">
        <f t="shared" si="112"/>
        <v>0</v>
      </c>
      <c r="AB219" s="523">
        <f t="shared" si="103"/>
        <v>0</v>
      </c>
      <c r="AC219" s="634"/>
      <c r="AD219" s="1" t="b">
        <f t="shared" si="92"/>
        <v>1</v>
      </c>
      <c r="AE219" s="1" t="b">
        <f t="shared" si="93"/>
        <v>1</v>
      </c>
    </row>
    <row r="220" spans="1:31" ht="15.75">
      <c r="A220" s="559">
        <v>10.01</v>
      </c>
      <c r="B220" s="636" t="s">
        <v>298</v>
      </c>
      <c r="C220" s="636">
        <v>0</v>
      </c>
      <c r="D220" s="637">
        <v>0</v>
      </c>
      <c r="E220" s="636">
        <v>0</v>
      </c>
      <c r="F220" s="637">
        <v>0</v>
      </c>
      <c r="G220" s="625"/>
      <c r="H220" s="625"/>
      <c r="I220" s="566">
        <f t="shared" si="90"/>
        <v>0</v>
      </c>
      <c r="J220" s="565">
        <f t="shared" si="91"/>
        <v>0</v>
      </c>
      <c r="K220" s="636"/>
      <c r="L220" s="637"/>
      <c r="M220" s="636"/>
      <c r="N220" s="636"/>
      <c r="O220" s="568">
        <f>State!O220</f>
        <v>0</v>
      </c>
      <c r="P220" s="636"/>
      <c r="Q220" s="637"/>
      <c r="R220" s="583">
        <f t="shared" ref="R220:R236" si="113">P220</f>
        <v>0</v>
      </c>
      <c r="S220" s="523">
        <f t="shared" si="105"/>
        <v>0</v>
      </c>
      <c r="T220" s="569"/>
      <c r="U220" s="636"/>
      <c r="V220" s="637"/>
      <c r="W220" s="583"/>
      <c r="X220" s="569">
        <f>State!X220</f>
        <v>0</v>
      </c>
      <c r="Y220" s="636"/>
      <c r="Z220" s="637"/>
      <c r="AA220" s="583">
        <f t="shared" ref="AA220:AA236" si="114">Y220</f>
        <v>0</v>
      </c>
      <c r="AB220" s="523">
        <f t="shared" si="103"/>
        <v>0</v>
      </c>
      <c r="AC220" s="636"/>
      <c r="AD220" s="1" t="b">
        <f t="shared" si="92"/>
        <v>1</v>
      </c>
      <c r="AE220" s="1" t="b">
        <f t="shared" si="93"/>
        <v>1</v>
      </c>
    </row>
    <row r="221" spans="1:31" ht="15.75">
      <c r="A221" s="559">
        <v>10.02</v>
      </c>
      <c r="B221" s="636" t="s">
        <v>299</v>
      </c>
      <c r="C221" s="636">
        <v>0</v>
      </c>
      <c r="D221" s="637">
        <v>0</v>
      </c>
      <c r="E221" s="636">
        <v>0</v>
      </c>
      <c r="F221" s="637">
        <v>0</v>
      </c>
      <c r="G221" s="625"/>
      <c r="H221" s="625"/>
      <c r="I221" s="566">
        <f t="shared" si="90"/>
        <v>0</v>
      </c>
      <c r="J221" s="565">
        <f t="shared" si="91"/>
        <v>0</v>
      </c>
      <c r="K221" s="636"/>
      <c r="L221" s="637"/>
      <c r="M221" s="636"/>
      <c r="N221" s="636"/>
      <c r="O221" s="568">
        <f>State!O221</f>
        <v>0</v>
      </c>
      <c r="P221" s="636"/>
      <c r="Q221" s="637"/>
      <c r="R221" s="583">
        <f t="shared" si="113"/>
        <v>0</v>
      </c>
      <c r="S221" s="523">
        <f t="shared" si="105"/>
        <v>0</v>
      </c>
      <c r="T221" s="569"/>
      <c r="U221" s="636"/>
      <c r="V221" s="637"/>
      <c r="W221" s="583"/>
      <c r="X221" s="569">
        <f>State!X221</f>
        <v>0</v>
      </c>
      <c r="Y221" s="636"/>
      <c r="Z221" s="637"/>
      <c r="AA221" s="583">
        <f t="shared" si="114"/>
        <v>0</v>
      </c>
      <c r="AB221" s="523">
        <f t="shared" si="103"/>
        <v>0</v>
      </c>
      <c r="AC221" s="636"/>
      <c r="AD221" s="1" t="b">
        <f t="shared" si="92"/>
        <v>1</v>
      </c>
      <c r="AE221" s="1" t="b">
        <f t="shared" si="93"/>
        <v>1</v>
      </c>
    </row>
    <row r="222" spans="1:31" ht="30">
      <c r="A222" s="559">
        <f>+A221+0.01</f>
        <v>10.029999999999999</v>
      </c>
      <c r="B222" s="638" t="s">
        <v>241</v>
      </c>
      <c r="C222" s="638">
        <v>0</v>
      </c>
      <c r="D222" s="639">
        <v>0</v>
      </c>
      <c r="E222" s="638">
        <v>0</v>
      </c>
      <c r="F222" s="639">
        <v>0</v>
      </c>
      <c r="G222" s="625"/>
      <c r="H222" s="625"/>
      <c r="I222" s="566">
        <f t="shared" si="90"/>
        <v>0</v>
      </c>
      <c r="J222" s="565">
        <f t="shared" si="91"/>
        <v>0</v>
      </c>
      <c r="K222" s="638"/>
      <c r="L222" s="639"/>
      <c r="M222" s="638"/>
      <c r="N222" s="638"/>
      <c r="O222" s="568">
        <f>State!O222</f>
        <v>0</v>
      </c>
      <c r="P222" s="638"/>
      <c r="Q222" s="639"/>
      <c r="R222" s="583">
        <f t="shared" si="113"/>
        <v>0</v>
      </c>
      <c r="S222" s="523">
        <f t="shared" si="105"/>
        <v>0</v>
      </c>
      <c r="T222" s="569"/>
      <c r="U222" s="638"/>
      <c r="V222" s="639"/>
      <c r="W222" s="583"/>
      <c r="X222" s="569">
        <f>State!X222</f>
        <v>0</v>
      </c>
      <c r="Y222" s="638"/>
      <c r="Z222" s="639"/>
      <c r="AA222" s="583">
        <f t="shared" si="114"/>
        <v>0</v>
      </c>
      <c r="AB222" s="523">
        <f t="shared" si="103"/>
        <v>0</v>
      </c>
      <c r="AC222" s="638"/>
      <c r="AD222" s="1" t="b">
        <f t="shared" si="92"/>
        <v>1</v>
      </c>
      <c r="AE222" s="1" t="b">
        <f t="shared" si="93"/>
        <v>1</v>
      </c>
    </row>
    <row r="223" spans="1:31" ht="15.75">
      <c r="A223" s="559"/>
      <c r="B223" s="634" t="s">
        <v>242</v>
      </c>
      <c r="C223" s="634">
        <v>0</v>
      </c>
      <c r="D223" s="635">
        <v>0</v>
      </c>
      <c r="E223" s="634">
        <v>0</v>
      </c>
      <c r="F223" s="635">
        <v>0</v>
      </c>
      <c r="G223" s="625"/>
      <c r="H223" s="625"/>
      <c r="I223" s="566">
        <f t="shared" si="90"/>
        <v>0</v>
      </c>
      <c r="J223" s="565">
        <f t="shared" si="91"/>
        <v>0</v>
      </c>
      <c r="K223" s="634"/>
      <c r="L223" s="635"/>
      <c r="M223" s="634"/>
      <c r="N223" s="634"/>
      <c r="O223" s="568">
        <f>State!O223</f>
        <v>0</v>
      </c>
      <c r="P223" s="634"/>
      <c r="Q223" s="635"/>
      <c r="R223" s="583">
        <f t="shared" si="113"/>
        <v>0</v>
      </c>
      <c r="S223" s="523">
        <f t="shared" si="105"/>
        <v>0</v>
      </c>
      <c r="T223" s="569"/>
      <c r="U223" s="634"/>
      <c r="V223" s="635"/>
      <c r="W223" s="583"/>
      <c r="X223" s="569">
        <f>State!X223</f>
        <v>0</v>
      </c>
      <c r="Y223" s="634"/>
      <c r="Z223" s="635"/>
      <c r="AA223" s="583">
        <f t="shared" si="114"/>
        <v>0</v>
      </c>
      <c r="AB223" s="523">
        <f t="shared" si="103"/>
        <v>0</v>
      </c>
      <c r="AC223" s="634"/>
      <c r="AD223" s="1" t="b">
        <f t="shared" si="92"/>
        <v>1</v>
      </c>
      <c r="AE223" s="1" t="b">
        <f t="shared" si="93"/>
        <v>1</v>
      </c>
    </row>
    <row r="224" spans="1:31" ht="15.75">
      <c r="A224" s="559">
        <v>10.039999999999999</v>
      </c>
      <c r="B224" s="636" t="s">
        <v>314</v>
      </c>
      <c r="C224" s="636">
        <v>0</v>
      </c>
      <c r="D224" s="637">
        <v>0</v>
      </c>
      <c r="E224" s="636">
        <v>0</v>
      </c>
      <c r="F224" s="637">
        <v>0</v>
      </c>
      <c r="G224" s="625"/>
      <c r="H224" s="625"/>
      <c r="I224" s="566">
        <f t="shared" si="90"/>
        <v>0</v>
      </c>
      <c r="J224" s="565">
        <f t="shared" si="91"/>
        <v>0</v>
      </c>
      <c r="K224" s="636"/>
      <c r="L224" s="637"/>
      <c r="M224" s="636"/>
      <c r="N224" s="636"/>
      <c r="O224" s="568">
        <f>State!O224</f>
        <v>0</v>
      </c>
      <c r="P224" s="636"/>
      <c r="Q224" s="637"/>
      <c r="R224" s="583">
        <f t="shared" si="113"/>
        <v>0</v>
      </c>
      <c r="S224" s="523">
        <f t="shared" si="105"/>
        <v>0</v>
      </c>
      <c r="T224" s="569"/>
      <c r="U224" s="636"/>
      <c r="V224" s="637"/>
      <c r="W224" s="583"/>
      <c r="X224" s="569">
        <f>State!X224</f>
        <v>0</v>
      </c>
      <c r="Y224" s="636"/>
      <c r="Z224" s="637"/>
      <c r="AA224" s="583">
        <f t="shared" si="114"/>
        <v>0</v>
      </c>
      <c r="AB224" s="523">
        <f t="shared" si="103"/>
        <v>0</v>
      </c>
      <c r="AC224" s="636"/>
      <c r="AD224" s="1" t="b">
        <f t="shared" si="92"/>
        <v>1</v>
      </c>
      <c r="AE224" s="1" t="b">
        <f t="shared" si="93"/>
        <v>1</v>
      </c>
    </row>
    <row r="225" spans="1:31" ht="15.75">
      <c r="A225" s="559"/>
      <c r="B225" s="637" t="s">
        <v>54</v>
      </c>
      <c r="C225" s="637">
        <v>0</v>
      </c>
      <c r="D225" s="637">
        <v>0</v>
      </c>
      <c r="E225" s="637">
        <v>0</v>
      </c>
      <c r="F225" s="637">
        <v>0</v>
      </c>
      <c r="G225" s="625"/>
      <c r="H225" s="625"/>
      <c r="I225" s="566">
        <f t="shared" si="90"/>
        <v>0</v>
      </c>
      <c r="J225" s="565">
        <f t="shared" si="91"/>
        <v>0</v>
      </c>
      <c r="K225" s="637"/>
      <c r="L225" s="637"/>
      <c r="M225" s="637"/>
      <c r="N225" s="637"/>
      <c r="O225" s="568">
        <f>State!O225</f>
        <v>0</v>
      </c>
      <c r="P225" s="637"/>
      <c r="Q225" s="637"/>
      <c r="R225" s="583">
        <f t="shared" si="113"/>
        <v>0</v>
      </c>
      <c r="S225" s="523">
        <f t="shared" si="105"/>
        <v>0</v>
      </c>
      <c r="T225" s="569"/>
      <c r="U225" s="637"/>
      <c r="V225" s="637"/>
      <c r="W225" s="583"/>
      <c r="X225" s="569">
        <f>State!X225</f>
        <v>0</v>
      </c>
      <c r="Y225" s="637"/>
      <c r="Z225" s="637"/>
      <c r="AA225" s="583">
        <f t="shared" si="114"/>
        <v>0</v>
      </c>
      <c r="AB225" s="523">
        <f t="shared" si="103"/>
        <v>0</v>
      </c>
      <c r="AC225" s="637"/>
      <c r="AD225" s="1" t="b">
        <f t="shared" si="92"/>
        <v>1</v>
      </c>
      <c r="AE225" s="1" t="b">
        <f t="shared" si="93"/>
        <v>1</v>
      </c>
    </row>
    <row r="226" spans="1:31" ht="15.75">
      <c r="A226" s="559"/>
      <c r="B226" s="637" t="s">
        <v>55</v>
      </c>
      <c r="C226" s="637">
        <v>0</v>
      </c>
      <c r="D226" s="637">
        <v>0</v>
      </c>
      <c r="E226" s="637">
        <v>0</v>
      </c>
      <c r="F226" s="637">
        <v>0</v>
      </c>
      <c r="G226" s="625"/>
      <c r="H226" s="625"/>
      <c r="I226" s="566">
        <f t="shared" si="90"/>
        <v>0</v>
      </c>
      <c r="J226" s="565">
        <f t="shared" si="91"/>
        <v>0</v>
      </c>
      <c r="K226" s="637"/>
      <c r="L226" s="637"/>
      <c r="M226" s="637"/>
      <c r="N226" s="637"/>
      <c r="O226" s="568">
        <f>State!O226</f>
        <v>0</v>
      </c>
      <c r="P226" s="637"/>
      <c r="Q226" s="637"/>
      <c r="R226" s="583">
        <f t="shared" si="113"/>
        <v>0</v>
      </c>
      <c r="S226" s="523">
        <f t="shared" si="105"/>
        <v>0</v>
      </c>
      <c r="T226" s="569"/>
      <c r="U226" s="637"/>
      <c r="V226" s="637"/>
      <c r="W226" s="583"/>
      <c r="X226" s="569">
        <f>State!X226</f>
        <v>0</v>
      </c>
      <c r="Y226" s="637"/>
      <c r="Z226" s="637"/>
      <c r="AA226" s="583">
        <f t="shared" si="114"/>
        <v>0</v>
      </c>
      <c r="AB226" s="523">
        <f t="shared" si="103"/>
        <v>0</v>
      </c>
      <c r="AC226" s="637"/>
      <c r="AD226" s="1" t="b">
        <f t="shared" si="92"/>
        <v>1</v>
      </c>
      <c r="AE226" s="1" t="b">
        <f t="shared" si="93"/>
        <v>1</v>
      </c>
    </row>
    <row r="227" spans="1:31" ht="15.75">
      <c r="A227" s="559"/>
      <c r="B227" s="637" t="s">
        <v>56</v>
      </c>
      <c r="C227" s="637">
        <v>0</v>
      </c>
      <c r="D227" s="637">
        <v>0</v>
      </c>
      <c r="E227" s="637">
        <v>0</v>
      </c>
      <c r="F227" s="637">
        <v>0</v>
      </c>
      <c r="G227" s="625"/>
      <c r="H227" s="625"/>
      <c r="I227" s="566">
        <f t="shared" si="90"/>
        <v>0</v>
      </c>
      <c r="J227" s="565">
        <f t="shared" si="91"/>
        <v>0</v>
      </c>
      <c r="K227" s="637"/>
      <c r="L227" s="637"/>
      <c r="M227" s="637"/>
      <c r="N227" s="637"/>
      <c r="O227" s="568">
        <f>State!O227</f>
        <v>0</v>
      </c>
      <c r="P227" s="637"/>
      <c r="Q227" s="637"/>
      <c r="R227" s="583">
        <f t="shared" si="113"/>
        <v>0</v>
      </c>
      <c r="S227" s="523">
        <f t="shared" si="105"/>
        <v>0</v>
      </c>
      <c r="T227" s="569"/>
      <c r="U227" s="637"/>
      <c r="V227" s="637"/>
      <c r="W227" s="583"/>
      <c r="X227" s="569">
        <f>State!X227</f>
        <v>0</v>
      </c>
      <c r="Y227" s="637"/>
      <c r="Z227" s="637"/>
      <c r="AA227" s="583">
        <f t="shared" si="114"/>
        <v>0</v>
      </c>
      <c r="AB227" s="523">
        <f t="shared" si="103"/>
        <v>0</v>
      </c>
      <c r="AC227" s="637"/>
      <c r="AD227" s="1" t="b">
        <f t="shared" si="92"/>
        <v>1</v>
      </c>
      <c r="AE227" s="1" t="b">
        <f t="shared" si="93"/>
        <v>1</v>
      </c>
    </row>
    <row r="228" spans="1:31" ht="15.75">
      <c r="A228" s="559">
        <v>10.050000000000001</v>
      </c>
      <c r="B228" s="636" t="s">
        <v>315</v>
      </c>
      <c r="C228" s="637">
        <v>0</v>
      </c>
      <c r="D228" s="637">
        <v>0</v>
      </c>
      <c r="E228" s="637">
        <v>0</v>
      </c>
      <c r="F228" s="637">
        <v>0</v>
      </c>
      <c r="G228" s="625"/>
      <c r="H228" s="625"/>
      <c r="I228" s="566">
        <f t="shared" si="90"/>
        <v>0</v>
      </c>
      <c r="J228" s="565">
        <f t="shared" si="91"/>
        <v>0</v>
      </c>
      <c r="K228" s="637"/>
      <c r="L228" s="637"/>
      <c r="M228" s="637"/>
      <c r="N228" s="637"/>
      <c r="O228" s="568">
        <f>State!O228</f>
        <v>0</v>
      </c>
      <c r="P228" s="637"/>
      <c r="Q228" s="637"/>
      <c r="R228" s="583">
        <f t="shared" si="113"/>
        <v>0</v>
      </c>
      <c r="S228" s="523">
        <f t="shared" si="105"/>
        <v>0</v>
      </c>
      <c r="T228" s="569"/>
      <c r="U228" s="637"/>
      <c r="V228" s="637"/>
      <c r="W228" s="583"/>
      <c r="X228" s="569">
        <f>State!X228</f>
        <v>0</v>
      </c>
      <c r="Y228" s="637"/>
      <c r="Z228" s="637"/>
      <c r="AA228" s="583">
        <f t="shared" si="114"/>
        <v>0</v>
      </c>
      <c r="AB228" s="523">
        <f t="shared" si="103"/>
        <v>0</v>
      </c>
      <c r="AC228" s="637"/>
      <c r="AD228" s="1" t="b">
        <f t="shared" si="92"/>
        <v>1</v>
      </c>
      <c r="AE228" s="1" t="b">
        <f t="shared" si="93"/>
        <v>1</v>
      </c>
    </row>
    <row r="229" spans="1:31" ht="15.75">
      <c r="A229" s="559"/>
      <c r="B229" s="637" t="s">
        <v>54</v>
      </c>
      <c r="C229" s="637">
        <v>0</v>
      </c>
      <c r="D229" s="637">
        <v>0</v>
      </c>
      <c r="E229" s="637">
        <v>0</v>
      </c>
      <c r="F229" s="637">
        <v>0</v>
      </c>
      <c r="G229" s="625"/>
      <c r="H229" s="625"/>
      <c r="I229" s="566">
        <f t="shared" si="90"/>
        <v>0</v>
      </c>
      <c r="J229" s="565">
        <f t="shared" si="91"/>
        <v>0</v>
      </c>
      <c r="K229" s="637"/>
      <c r="L229" s="637"/>
      <c r="M229" s="637"/>
      <c r="N229" s="637"/>
      <c r="O229" s="568">
        <f>State!O229</f>
        <v>0</v>
      </c>
      <c r="P229" s="637"/>
      <c r="Q229" s="637"/>
      <c r="R229" s="583">
        <f t="shared" si="113"/>
        <v>0</v>
      </c>
      <c r="S229" s="523">
        <f t="shared" si="105"/>
        <v>0</v>
      </c>
      <c r="T229" s="569"/>
      <c r="U229" s="637"/>
      <c r="V229" s="637"/>
      <c r="W229" s="583"/>
      <c r="X229" s="569">
        <f>State!X229</f>
        <v>0</v>
      </c>
      <c r="Y229" s="637"/>
      <c r="Z229" s="637"/>
      <c r="AA229" s="583">
        <f t="shared" si="114"/>
        <v>0</v>
      </c>
      <c r="AB229" s="523">
        <f t="shared" si="103"/>
        <v>0</v>
      </c>
      <c r="AC229" s="637"/>
      <c r="AD229" s="1" t="b">
        <f t="shared" si="92"/>
        <v>1</v>
      </c>
      <c r="AE229" s="1" t="b">
        <f t="shared" si="93"/>
        <v>1</v>
      </c>
    </row>
    <row r="230" spans="1:31" ht="15.75">
      <c r="A230" s="559"/>
      <c r="B230" s="637" t="s">
        <v>55</v>
      </c>
      <c r="C230" s="637">
        <v>0</v>
      </c>
      <c r="D230" s="637">
        <v>0</v>
      </c>
      <c r="E230" s="637">
        <v>0</v>
      </c>
      <c r="F230" s="637">
        <v>0</v>
      </c>
      <c r="G230" s="625"/>
      <c r="H230" s="625"/>
      <c r="I230" s="566">
        <f t="shared" si="90"/>
        <v>0</v>
      </c>
      <c r="J230" s="565">
        <f t="shared" si="91"/>
        <v>0</v>
      </c>
      <c r="K230" s="637"/>
      <c r="L230" s="637"/>
      <c r="M230" s="637"/>
      <c r="N230" s="637"/>
      <c r="O230" s="568">
        <f>State!O230</f>
        <v>0</v>
      </c>
      <c r="P230" s="637"/>
      <c r="Q230" s="637"/>
      <c r="R230" s="583">
        <f t="shared" si="113"/>
        <v>0</v>
      </c>
      <c r="S230" s="523">
        <f t="shared" si="105"/>
        <v>0</v>
      </c>
      <c r="T230" s="569"/>
      <c r="U230" s="637"/>
      <c r="V230" s="637"/>
      <c r="W230" s="583"/>
      <c r="X230" s="569">
        <f>State!X230</f>
        <v>0</v>
      </c>
      <c r="Y230" s="637"/>
      <c r="Z230" s="637"/>
      <c r="AA230" s="583">
        <f t="shared" si="114"/>
        <v>0</v>
      </c>
      <c r="AB230" s="523">
        <f t="shared" si="103"/>
        <v>0</v>
      </c>
      <c r="AC230" s="637"/>
      <c r="AD230" s="1" t="b">
        <f t="shared" si="92"/>
        <v>1</v>
      </c>
      <c r="AE230" s="1" t="b">
        <f t="shared" si="93"/>
        <v>1</v>
      </c>
    </row>
    <row r="231" spans="1:31" ht="15.75">
      <c r="A231" s="559"/>
      <c r="B231" s="637" t="s">
        <v>56</v>
      </c>
      <c r="C231" s="637">
        <v>0</v>
      </c>
      <c r="D231" s="637">
        <v>0</v>
      </c>
      <c r="E231" s="637">
        <v>0</v>
      </c>
      <c r="F231" s="637">
        <v>0</v>
      </c>
      <c r="G231" s="625"/>
      <c r="H231" s="625"/>
      <c r="I231" s="566">
        <f t="shared" si="90"/>
        <v>0</v>
      </c>
      <c r="J231" s="565">
        <f t="shared" si="91"/>
        <v>0</v>
      </c>
      <c r="K231" s="637"/>
      <c r="L231" s="637"/>
      <c r="M231" s="637"/>
      <c r="N231" s="637"/>
      <c r="O231" s="568">
        <f>State!O231</f>
        <v>0</v>
      </c>
      <c r="P231" s="637"/>
      <c r="Q231" s="637"/>
      <c r="R231" s="583">
        <f t="shared" si="113"/>
        <v>0</v>
      </c>
      <c r="S231" s="523">
        <f t="shared" si="105"/>
        <v>0</v>
      </c>
      <c r="T231" s="569"/>
      <c r="U231" s="637"/>
      <c r="V231" s="637"/>
      <c r="W231" s="583"/>
      <c r="X231" s="569">
        <f>State!X231</f>
        <v>0</v>
      </c>
      <c r="Y231" s="637"/>
      <c r="Z231" s="637"/>
      <c r="AA231" s="583">
        <f t="shared" si="114"/>
        <v>0</v>
      </c>
      <c r="AB231" s="523">
        <f t="shared" si="103"/>
        <v>0</v>
      </c>
      <c r="AC231" s="637"/>
      <c r="AD231" s="1" t="b">
        <f t="shared" si="92"/>
        <v>1</v>
      </c>
      <c r="AE231" s="1" t="b">
        <f t="shared" si="93"/>
        <v>1</v>
      </c>
    </row>
    <row r="232" spans="1:31" ht="30">
      <c r="A232" s="559">
        <f>+A228+0.01</f>
        <v>10.06</v>
      </c>
      <c r="B232" s="638" t="s">
        <v>243</v>
      </c>
      <c r="C232" s="638">
        <v>0</v>
      </c>
      <c r="D232" s="639">
        <v>0</v>
      </c>
      <c r="E232" s="638">
        <v>0</v>
      </c>
      <c r="F232" s="639">
        <v>0</v>
      </c>
      <c r="G232" s="625"/>
      <c r="H232" s="625"/>
      <c r="I232" s="566">
        <f t="shared" si="90"/>
        <v>0</v>
      </c>
      <c r="J232" s="565">
        <f t="shared" si="91"/>
        <v>0</v>
      </c>
      <c r="K232" s="638"/>
      <c r="L232" s="639"/>
      <c r="M232" s="638"/>
      <c r="N232" s="638"/>
      <c r="O232" s="568">
        <f>State!O232</f>
        <v>0</v>
      </c>
      <c r="P232" s="638"/>
      <c r="Q232" s="639"/>
      <c r="R232" s="583">
        <f t="shared" si="113"/>
        <v>0</v>
      </c>
      <c r="S232" s="523">
        <f t="shared" si="105"/>
        <v>0</v>
      </c>
      <c r="T232" s="569"/>
      <c r="U232" s="638"/>
      <c r="V232" s="639"/>
      <c r="W232" s="583"/>
      <c r="X232" s="569">
        <f>State!X232</f>
        <v>0</v>
      </c>
      <c r="Y232" s="638"/>
      <c r="Z232" s="639"/>
      <c r="AA232" s="583">
        <f t="shared" si="114"/>
        <v>0</v>
      </c>
      <c r="AB232" s="523">
        <f t="shared" si="103"/>
        <v>0</v>
      </c>
      <c r="AC232" s="638"/>
      <c r="AD232" s="1" t="b">
        <f t="shared" si="92"/>
        <v>1</v>
      </c>
      <c r="AE232" s="1" t="b">
        <f t="shared" si="93"/>
        <v>1</v>
      </c>
    </row>
    <row r="233" spans="1:31" ht="30">
      <c r="A233" s="559">
        <f t="shared" ref="A233:A254" si="115">+A232+0.01</f>
        <v>10.07</v>
      </c>
      <c r="B233" s="638" t="s">
        <v>57</v>
      </c>
      <c r="C233" s="638">
        <v>0</v>
      </c>
      <c r="D233" s="639">
        <v>0</v>
      </c>
      <c r="E233" s="638">
        <v>0</v>
      </c>
      <c r="F233" s="639">
        <v>0</v>
      </c>
      <c r="G233" s="625"/>
      <c r="H233" s="625"/>
      <c r="I233" s="566">
        <f t="shared" si="90"/>
        <v>0</v>
      </c>
      <c r="J233" s="565">
        <f t="shared" si="91"/>
        <v>0</v>
      </c>
      <c r="K233" s="638"/>
      <c r="L233" s="639"/>
      <c r="M233" s="638"/>
      <c r="N233" s="638"/>
      <c r="O233" s="568">
        <f>State!O233</f>
        <v>0</v>
      </c>
      <c r="P233" s="638"/>
      <c r="Q233" s="639"/>
      <c r="R233" s="583">
        <f t="shared" si="113"/>
        <v>0</v>
      </c>
      <c r="S233" s="523">
        <f t="shared" si="105"/>
        <v>0</v>
      </c>
      <c r="T233" s="569"/>
      <c r="U233" s="638"/>
      <c r="V233" s="639"/>
      <c r="W233" s="583"/>
      <c r="X233" s="569">
        <f>State!X233</f>
        <v>0</v>
      </c>
      <c r="Y233" s="638"/>
      <c r="Z233" s="639"/>
      <c r="AA233" s="583">
        <f t="shared" si="114"/>
        <v>0</v>
      </c>
      <c r="AB233" s="523">
        <f t="shared" si="103"/>
        <v>0</v>
      </c>
      <c r="AC233" s="638"/>
      <c r="AD233" s="1" t="b">
        <f t="shared" si="92"/>
        <v>1</v>
      </c>
      <c r="AE233" s="1" t="b">
        <f t="shared" si="93"/>
        <v>1</v>
      </c>
    </row>
    <row r="234" spans="1:31" ht="15.75">
      <c r="A234" s="559"/>
      <c r="B234" s="638" t="s">
        <v>58</v>
      </c>
      <c r="C234" s="638">
        <v>0</v>
      </c>
      <c r="D234" s="639">
        <v>0</v>
      </c>
      <c r="E234" s="638">
        <v>0</v>
      </c>
      <c r="F234" s="639">
        <v>0</v>
      </c>
      <c r="G234" s="625"/>
      <c r="H234" s="625"/>
      <c r="I234" s="566">
        <f t="shared" si="90"/>
        <v>0</v>
      </c>
      <c r="J234" s="565">
        <f t="shared" si="91"/>
        <v>0</v>
      </c>
      <c r="K234" s="638"/>
      <c r="L234" s="639"/>
      <c r="M234" s="638"/>
      <c r="N234" s="638"/>
      <c r="O234" s="568">
        <f>State!O234</f>
        <v>0</v>
      </c>
      <c r="P234" s="638"/>
      <c r="Q234" s="639"/>
      <c r="R234" s="583">
        <f t="shared" si="113"/>
        <v>0</v>
      </c>
      <c r="S234" s="523">
        <f t="shared" si="105"/>
        <v>0</v>
      </c>
      <c r="T234" s="569"/>
      <c r="U234" s="638"/>
      <c r="V234" s="639"/>
      <c r="W234" s="583"/>
      <c r="X234" s="569">
        <f>State!X234</f>
        <v>0</v>
      </c>
      <c r="Y234" s="638"/>
      <c r="Z234" s="639"/>
      <c r="AA234" s="583">
        <f t="shared" si="114"/>
        <v>0</v>
      </c>
      <c r="AB234" s="523">
        <f t="shared" si="103"/>
        <v>0</v>
      </c>
      <c r="AC234" s="638"/>
      <c r="AD234" s="1" t="b">
        <f t="shared" si="92"/>
        <v>1</v>
      </c>
      <c r="AE234" s="1" t="b">
        <f t="shared" si="93"/>
        <v>1</v>
      </c>
    </row>
    <row r="235" spans="1:31" ht="15.75">
      <c r="A235" s="559"/>
      <c r="B235" s="638" t="s">
        <v>59</v>
      </c>
      <c r="C235" s="638">
        <v>0</v>
      </c>
      <c r="D235" s="639">
        <v>0</v>
      </c>
      <c r="E235" s="638">
        <v>0</v>
      </c>
      <c r="F235" s="639">
        <v>0</v>
      </c>
      <c r="G235" s="625"/>
      <c r="H235" s="625"/>
      <c r="I235" s="566">
        <f t="shared" si="90"/>
        <v>0</v>
      </c>
      <c r="J235" s="565">
        <f t="shared" si="91"/>
        <v>0</v>
      </c>
      <c r="K235" s="638"/>
      <c r="L235" s="639"/>
      <c r="M235" s="638"/>
      <c r="N235" s="638"/>
      <c r="O235" s="568">
        <f>State!O235</f>
        <v>0</v>
      </c>
      <c r="P235" s="638"/>
      <c r="Q235" s="639"/>
      <c r="R235" s="583">
        <f t="shared" si="113"/>
        <v>0</v>
      </c>
      <c r="S235" s="523">
        <f t="shared" si="105"/>
        <v>0</v>
      </c>
      <c r="T235" s="569"/>
      <c r="U235" s="638"/>
      <c r="V235" s="639"/>
      <c r="W235" s="583"/>
      <c r="X235" s="569">
        <f>State!X235</f>
        <v>0</v>
      </c>
      <c r="Y235" s="638"/>
      <c r="Z235" s="639"/>
      <c r="AA235" s="583">
        <f t="shared" si="114"/>
        <v>0</v>
      </c>
      <c r="AB235" s="523">
        <f t="shared" si="103"/>
        <v>0</v>
      </c>
      <c r="AC235" s="638"/>
      <c r="AD235" s="1" t="b">
        <f t="shared" si="92"/>
        <v>1</v>
      </c>
      <c r="AE235" s="1" t="b">
        <f t="shared" si="93"/>
        <v>1</v>
      </c>
    </row>
    <row r="236" spans="1:31" ht="15.75">
      <c r="A236" s="559"/>
      <c r="B236" s="638" t="s">
        <v>60</v>
      </c>
      <c r="C236" s="638">
        <v>0</v>
      </c>
      <c r="D236" s="639">
        <v>0</v>
      </c>
      <c r="E236" s="638">
        <v>0</v>
      </c>
      <c r="F236" s="639">
        <v>0</v>
      </c>
      <c r="G236" s="625"/>
      <c r="H236" s="625"/>
      <c r="I236" s="566">
        <f t="shared" si="90"/>
        <v>0</v>
      </c>
      <c r="J236" s="565">
        <f t="shared" si="91"/>
        <v>0</v>
      </c>
      <c r="K236" s="638"/>
      <c r="L236" s="639"/>
      <c r="M236" s="638"/>
      <c r="N236" s="638"/>
      <c r="O236" s="568">
        <f>State!O236</f>
        <v>0</v>
      </c>
      <c r="P236" s="638"/>
      <c r="Q236" s="639"/>
      <c r="R236" s="583">
        <f t="shared" si="113"/>
        <v>0</v>
      </c>
      <c r="S236" s="523">
        <f t="shared" si="105"/>
        <v>0</v>
      </c>
      <c r="T236" s="569"/>
      <c r="U236" s="638"/>
      <c r="V236" s="639"/>
      <c r="W236" s="583"/>
      <c r="X236" s="569">
        <f>State!X236</f>
        <v>0</v>
      </c>
      <c r="Y236" s="638"/>
      <c r="Z236" s="639"/>
      <c r="AA236" s="583">
        <f t="shared" si="114"/>
        <v>0</v>
      </c>
      <c r="AB236" s="523">
        <f t="shared" si="103"/>
        <v>0</v>
      </c>
      <c r="AC236" s="638"/>
      <c r="AD236" s="1" t="b">
        <f t="shared" si="92"/>
        <v>1</v>
      </c>
      <c r="AE236" s="1" t="b">
        <f t="shared" si="93"/>
        <v>1</v>
      </c>
    </row>
    <row r="237" spans="1:31" ht="15.75">
      <c r="A237" s="928"/>
      <c r="B237" s="1077" t="s">
        <v>16</v>
      </c>
      <c r="C237" s="1077">
        <v>0</v>
      </c>
      <c r="D237" s="1078">
        <v>0</v>
      </c>
      <c r="E237" s="1077">
        <v>0</v>
      </c>
      <c r="F237" s="1078">
        <v>0</v>
      </c>
      <c r="G237" s="1067"/>
      <c r="H237" s="1067"/>
      <c r="I237" s="932">
        <f t="shared" si="90"/>
        <v>0</v>
      </c>
      <c r="J237" s="933">
        <f t="shared" si="91"/>
        <v>0</v>
      </c>
      <c r="K237" s="1077"/>
      <c r="L237" s="1078"/>
      <c r="M237" s="1077"/>
      <c r="N237" s="1077"/>
      <c r="O237" s="934">
        <f>State!O237</f>
        <v>0</v>
      </c>
      <c r="P237" s="1077"/>
      <c r="Q237" s="1078"/>
      <c r="R237" s="935">
        <f t="shared" si="105"/>
        <v>0</v>
      </c>
      <c r="S237" s="936">
        <f t="shared" si="105"/>
        <v>0</v>
      </c>
      <c r="T237" s="937"/>
      <c r="U237" s="1077"/>
      <c r="V237" s="1078"/>
      <c r="W237" s="935"/>
      <c r="X237" s="937">
        <f>State!X237</f>
        <v>0</v>
      </c>
      <c r="Y237" s="1077"/>
      <c r="Z237" s="1078"/>
      <c r="AA237" s="935">
        <f t="shared" ref="AA237:AA240" si="116">Y237+T237</f>
        <v>0</v>
      </c>
      <c r="AB237" s="936">
        <f t="shared" si="103"/>
        <v>0</v>
      </c>
      <c r="AC237" s="1077"/>
      <c r="AD237" s="1" t="b">
        <f t="shared" si="92"/>
        <v>1</v>
      </c>
      <c r="AE237" s="1" t="b">
        <f t="shared" si="93"/>
        <v>1</v>
      </c>
    </row>
    <row r="238" spans="1:31" ht="15.75">
      <c r="A238" s="559"/>
      <c r="B238" s="640" t="s">
        <v>38</v>
      </c>
      <c r="C238" s="640">
        <v>0</v>
      </c>
      <c r="D238" s="641">
        <v>0</v>
      </c>
      <c r="E238" s="640">
        <v>0</v>
      </c>
      <c r="F238" s="641">
        <v>0</v>
      </c>
      <c r="G238" s="625"/>
      <c r="H238" s="625"/>
      <c r="I238" s="566">
        <f t="shared" si="90"/>
        <v>0</v>
      </c>
      <c r="J238" s="565">
        <f t="shared" si="91"/>
        <v>0</v>
      </c>
      <c r="K238" s="640"/>
      <c r="L238" s="641"/>
      <c r="M238" s="640"/>
      <c r="N238" s="640"/>
      <c r="O238" s="568">
        <f>State!O238</f>
        <v>0</v>
      </c>
      <c r="P238" s="640"/>
      <c r="Q238" s="641"/>
      <c r="R238" s="583">
        <f t="shared" si="105"/>
        <v>0</v>
      </c>
      <c r="S238" s="523">
        <f t="shared" si="105"/>
        <v>0</v>
      </c>
      <c r="T238" s="569"/>
      <c r="U238" s="640"/>
      <c r="V238" s="641"/>
      <c r="W238" s="583"/>
      <c r="X238" s="569">
        <f>State!X238</f>
        <v>0</v>
      </c>
      <c r="Y238" s="640"/>
      <c r="Z238" s="641"/>
      <c r="AA238" s="583">
        <f t="shared" si="116"/>
        <v>0</v>
      </c>
      <c r="AB238" s="523">
        <f t="shared" si="103"/>
        <v>0</v>
      </c>
      <c r="AC238" s="640"/>
      <c r="AD238" s="1" t="b">
        <f t="shared" si="92"/>
        <v>1</v>
      </c>
      <c r="AE238" s="1" t="b">
        <f t="shared" si="93"/>
        <v>1</v>
      </c>
    </row>
    <row r="239" spans="1:31" ht="28.5">
      <c r="A239" s="559"/>
      <c r="B239" s="634" t="s">
        <v>259</v>
      </c>
      <c r="C239" s="634">
        <v>0</v>
      </c>
      <c r="D239" s="635">
        <v>0</v>
      </c>
      <c r="E239" s="634">
        <v>0</v>
      </c>
      <c r="F239" s="635">
        <v>0</v>
      </c>
      <c r="G239" s="625"/>
      <c r="H239" s="625"/>
      <c r="I239" s="566">
        <f t="shared" si="90"/>
        <v>0</v>
      </c>
      <c r="J239" s="565">
        <f t="shared" si="91"/>
        <v>0</v>
      </c>
      <c r="K239" s="634"/>
      <c r="L239" s="635"/>
      <c r="M239" s="634"/>
      <c r="N239" s="634"/>
      <c r="O239" s="568">
        <f>State!O239</f>
        <v>0</v>
      </c>
      <c r="P239" s="634"/>
      <c r="Q239" s="635"/>
      <c r="R239" s="583">
        <f t="shared" si="105"/>
        <v>0</v>
      </c>
      <c r="S239" s="523">
        <f t="shared" si="105"/>
        <v>0</v>
      </c>
      <c r="T239" s="569"/>
      <c r="U239" s="634"/>
      <c r="V239" s="635"/>
      <c r="W239" s="583"/>
      <c r="X239" s="569">
        <f>State!X239</f>
        <v>0</v>
      </c>
      <c r="Y239" s="634"/>
      <c r="Z239" s="635"/>
      <c r="AA239" s="583">
        <f t="shared" si="116"/>
        <v>0</v>
      </c>
      <c r="AB239" s="523">
        <f t="shared" si="103"/>
        <v>0</v>
      </c>
      <c r="AC239" s="634"/>
      <c r="AD239" s="1" t="b">
        <f t="shared" si="92"/>
        <v>1</v>
      </c>
      <c r="AE239" s="1" t="b">
        <f t="shared" si="93"/>
        <v>1</v>
      </c>
    </row>
    <row r="240" spans="1:31" ht="15.75">
      <c r="A240" s="559"/>
      <c r="B240" s="634" t="s">
        <v>271</v>
      </c>
      <c r="C240" s="634">
        <v>0</v>
      </c>
      <c r="D240" s="635">
        <v>0</v>
      </c>
      <c r="E240" s="634">
        <v>0</v>
      </c>
      <c r="F240" s="635">
        <v>0</v>
      </c>
      <c r="G240" s="625"/>
      <c r="H240" s="625"/>
      <c r="I240" s="566">
        <f t="shared" si="90"/>
        <v>0</v>
      </c>
      <c r="J240" s="565">
        <f t="shared" si="91"/>
        <v>0</v>
      </c>
      <c r="K240" s="634"/>
      <c r="L240" s="635"/>
      <c r="M240" s="634"/>
      <c r="N240" s="634"/>
      <c r="O240" s="568">
        <f>State!O240</f>
        <v>0</v>
      </c>
      <c r="P240" s="634"/>
      <c r="Q240" s="635"/>
      <c r="R240" s="583">
        <f t="shared" si="105"/>
        <v>0</v>
      </c>
      <c r="S240" s="523">
        <f t="shared" si="105"/>
        <v>0</v>
      </c>
      <c r="T240" s="569"/>
      <c r="U240" s="634"/>
      <c r="V240" s="635"/>
      <c r="W240" s="583"/>
      <c r="X240" s="569">
        <f>State!X240</f>
        <v>0</v>
      </c>
      <c r="Y240" s="634"/>
      <c r="Z240" s="635"/>
      <c r="AA240" s="583">
        <f t="shared" si="116"/>
        <v>0</v>
      </c>
      <c r="AB240" s="523">
        <f t="shared" si="103"/>
        <v>0</v>
      </c>
      <c r="AC240" s="634"/>
      <c r="AD240" s="1" t="b">
        <f t="shared" si="92"/>
        <v>1</v>
      </c>
      <c r="AE240" s="1" t="b">
        <f t="shared" si="93"/>
        <v>1</v>
      </c>
    </row>
    <row r="241" spans="1:31" ht="15.75">
      <c r="A241" s="559">
        <f>+A233+0.01</f>
        <v>10.08</v>
      </c>
      <c r="B241" s="642" t="s">
        <v>316</v>
      </c>
      <c r="C241" s="643">
        <v>42</v>
      </c>
      <c r="D241" s="644">
        <v>266.11200000000002</v>
      </c>
      <c r="E241" s="643">
        <f>C241</f>
        <v>42</v>
      </c>
      <c r="F241" s="644">
        <f>D241</f>
        <v>266.11200000000002</v>
      </c>
      <c r="G241" s="625">
        <f t="shared" ref="G241:H284" si="117">C241/E241</f>
        <v>1</v>
      </c>
      <c r="H241" s="645">
        <f>F241/D241</f>
        <v>1</v>
      </c>
      <c r="I241" s="566">
        <f t="shared" si="90"/>
        <v>0</v>
      </c>
      <c r="J241" s="565">
        <f t="shared" si="91"/>
        <v>0</v>
      </c>
      <c r="K241" s="642"/>
      <c r="L241" s="646"/>
      <c r="M241" s="642"/>
      <c r="N241" s="642"/>
      <c r="O241" s="568">
        <f>State!O241</f>
        <v>0.58079999999999998</v>
      </c>
      <c r="P241" s="647">
        <v>42</v>
      </c>
      <c r="Q241" s="648">
        <f>O241*P241*12</f>
        <v>292.72320000000002</v>
      </c>
      <c r="R241" s="583">
        <f t="shared" ref="R241:R258" si="118">P241</f>
        <v>42</v>
      </c>
      <c r="S241" s="523">
        <f t="shared" si="105"/>
        <v>292.72320000000002</v>
      </c>
      <c r="T241" s="569"/>
      <c r="U241" s="647"/>
      <c r="V241" s="648"/>
      <c r="W241" s="583"/>
      <c r="X241" s="569">
        <f>O241</f>
        <v>0.58079999999999998</v>
      </c>
      <c r="Y241" s="647">
        <v>42</v>
      </c>
      <c r="Z241" s="648">
        <f>X241*Y241*12</f>
        <v>292.72320000000002</v>
      </c>
      <c r="AA241" s="583">
        <f t="shared" ref="AA241:AA258" si="119">Y241</f>
        <v>42</v>
      </c>
      <c r="AB241" s="523">
        <f t="shared" si="103"/>
        <v>292.72320000000002</v>
      </c>
      <c r="AC241" s="642"/>
      <c r="AD241" s="1" t="b">
        <f>+X241*Y241*12=Z241</f>
        <v>1</v>
      </c>
      <c r="AE241" s="1" t="b">
        <f t="shared" si="93"/>
        <v>1</v>
      </c>
    </row>
    <row r="242" spans="1:31" ht="15.75">
      <c r="A242" s="559">
        <v>10.09</v>
      </c>
      <c r="B242" s="642" t="s">
        <v>317</v>
      </c>
      <c r="C242" s="643">
        <v>0</v>
      </c>
      <c r="D242" s="644">
        <v>0</v>
      </c>
      <c r="E242" s="643">
        <v>0</v>
      </c>
      <c r="F242" s="644">
        <v>0</v>
      </c>
      <c r="G242" s="625"/>
      <c r="H242" s="645"/>
      <c r="I242" s="566">
        <f t="shared" si="90"/>
        <v>0</v>
      </c>
      <c r="J242" s="565">
        <f t="shared" si="91"/>
        <v>0</v>
      </c>
      <c r="K242" s="642"/>
      <c r="L242" s="646"/>
      <c r="M242" s="642"/>
      <c r="N242" s="642"/>
      <c r="O242" s="568">
        <f>State!O242</f>
        <v>0</v>
      </c>
      <c r="P242" s="642"/>
      <c r="Q242" s="646"/>
      <c r="R242" s="583">
        <f t="shared" si="118"/>
        <v>0</v>
      </c>
      <c r="S242" s="523">
        <f t="shared" si="105"/>
        <v>0</v>
      </c>
      <c r="T242" s="569"/>
      <c r="U242" s="642"/>
      <c r="V242" s="646"/>
      <c r="W242" s="583"/>
      <c r="X242" s="569">
        <f>State!X242</f>
        <v>0</v>
      </c>
      <c r="Y242" s="642"/>
      <c r="Z242" s="646"/>
      <c r="AA242" s="583">
        <f t="shared" si="119"/>
        <v>0</v>
      </c>
      <c r="AB242" s="523">
        <f t="shared" si="103"/>
        <v>0</v>
      </c>
      <c r="AC242" s="642"/>
      <c r="AD242" s="1" t="b">
        <f t="shared" si="92"/>
        <v>1</v>
      </c>
      <c r="AE242" s="1" t="b">
        <f t="shared" si="93"/>
        <v>1</v>
      </c>
    </row>
    <row r="243" spans="1:31" ht="15.75">
      <c r="A243" s="559">
        <v>10.1</v>
      </c>
      <c r="B243" s="636" t="s">
        <v>244</v>
      </c>
      <c r="C243" s="649">
        <v>0</v>
      </c>
      <c r="D243" s="650">
        <v>0</v>
      </c>
      <c r="E243" s="649">
        <v>0</v>
      </c>
      <c r="F243" s="650">
        <v>0</v>
      </c>
      <c r="G243" s="625"/>
      <c r="H243" s="645"/>
      <c r="I243" s="566">
        <f t="shared" si="90"/>
        <v>0</v>
      </c>
      <c r="J243" s="565">
        <f t="shared" si="91"/>
        <v>0</v>
      </c>
      <c r="K243" s="636"/>
      <c r="L243" s="637"/>
      <c r="M243" s="636"/>
      <c r="N243" s="636"/>
      <c r="O243" s="568">
        <f>State!O243</f>
        <v>0</v>
      </c>
      <c r="P243" s="636"/>
      <c r="Q243" s="637"/>
      <c r="R243" s="583">
        <f t="shared" si="118"/>
        <v>0</v>
      </c>
      <c r="S243" s="523">
        <f t="shared" si="105"/>
        <v>0</v>
      </c>
      <c r="T243" s="569"/>
      <c r="U243" s="636"/>
      <c r="V243" s="637"/>
      <c r="W243" s="583"/>
      <c r="X243" s="569">
        <f>State!X243</f>
        <v>0</v>
      </c>
      <c r="Y243" s="636"/>
      <c r="Z243" s="637"/>
      <c r="AA243" s="583">
        <f t="shared" si="119"/>
        <v>0</v>
      </c>
      <c r="AB243" s="523">
        <f t="shared" si="103"/>
        <v>0</v>
      </c>
      <c r="AC243" s="636"/>
      <c r="AD243" s="1" t="b">
        <f t="shared" si="92"/>
        <v>1</v>
      </c>
      <c r="AE243" s="1" t="b">
        <f t="shared" si="93"/>
        <v>1</v>
      </c>
    </row>
    <row r="244" spans="1:31" ht="15.75">
      <c r="A244" s="559"/>
      <c r="B244" s="634" t="s">
        <v>242</v>
      </c>
      <c r="C244" s="651">
        <v>0</v>
      </c>
      <c r="D244" s="641">
        <v>0</v>
      </c>
      <c r="E244" s="651">
        <v>0</v>
      </c>
      <c r="F244" s="641">
        <v>0</v>
      </c>
      <c r="G244" s="625"/>
      <c r="H244" s="645"/>
      <c r="I244" s="566">
        <f t="shared" si="90"/>
        <v>0</v>
      </c>
      <c r="J244" s="565">
        <f t="shared" si="91"/>
        <v>0</v>
      </c>
      <c r="K244" s="634"/>
      <c r="L244" s="635"/>
      <c r="M244" s="634"/>
      <c r="N244" s="634"/>
      <c r="O244" s="568">
        <f>State!O244</f>
        <v>0</v>
      </c>
      <c r="P244" s="634"/>
      <c r="Q244" s="635"/>
      <c r="R244" s="583">
        <f t="shared" si="118"/>
        <v>0</v>
      </c>
      <c r="S244" s="523">
        <f t="shared" si="105"/>
        <v>0</v>
      </c>
      <c r="T244" s="569"/>
      <c r="U244" s="634"/>
      <c r="V244" s="635"/>
      <c r="W244" s="583"/>
      <c r="X244" s="569">
        <f>State!X244</f>
        <v>0</v>
      </c>
      <c r="Y244" s="634"/>
      <c r="Z244" s="635"/>
      <c r="AA244" s="583">
        <f t="shared" si="119"/>
        <v>0</v>
      </c>
      <c r="AB244" s="523">
        <f t="shared" si="103"/>
        <v>0</v>
      </c>
      <c r="AC244" s="634"/>
      <c r="AD244" s="1" t="b">
        <f t="shared" si="92"/>
        <v>1</v>
      </c>
      <c r="AE244" s="1" t="b">
        <f t="shared" si="93"/>
        <v>1</v>
      </c>
    </row>
    <row r="245" spans="1:31" ht="30">
      <c r="A245" s="559">
        <f>+A243+0.01</f>
        <v>10.11</v>
      </c>
      <c r="B245" s="636" t="s">
        <v>311</v>
      </c>
      <c r="C245" s="649">
        <v>0</v>
      </c>
      <c r="D245" s="650">
        <v>0</v>
      </c>
      <c r="E245" s="649">
        <v>0</v>
      </c>
      <c r="F245" s="650">
        <v>0</v>
      </c>
      <c r="G245" s="625"/>
      <c r="H245" s="645"/>
      <c r="I245" s="566">
        <f t="shared" si="90"/>
        <v>0</v>
      </c>
      <c r="J245" s="565">
        <f t="shared" si="91"/>
        <v>0</v>
      </c>
      <c r="K245" s="636"/>
      <c r="L245" s="637"/>
      <c r="M245" s="636"/>
      <c r="N245" s="636"/>
      <c r="O245" s="568">
        <f>State!O245</f>
        <v>0</v>
      </c>
      <c r="P245" s="647"/>
      <c r="Q245" s="637"/>
      <c r="R245" s="583">
        <f t="shared" si="118"/>
        <v>0</v>
      </c>
      <c r="S245" s="523">
        <f t="shared" si="105"/>
        <v>0</v>
      </c>
      <c r="T245" s="569"/>
      <c r="U245" s="647"/>
      <c r="V245" s="637"/>
      <c r="W245" s="583"/>
      <c r="X245" s="569">
        <f>State!X245</f>
        <v>0</v>
      </c>
      <c r="Y245" s="647"/>
      <c r="Z245" s="637"/>
      <c r="AA245" s="583">
        <f t="shared" si="119"/>
        <v>0</v>
      </c>
      <c r="AB245" s="523">
        <f t="shared" si="103"/>
        <v>0</v>
      </c>
      <c r="AC245" s="636"/>
      <c r="AD245" s="1" t="b">
        <f t="shared" si="92"/>
        <v>1</v>
      </c>
      <c r="AE245" s="1" t="b">
        <f t="shared" si="93"/>
        <v>1</v>
      </c>
    </row>
    <row r="246" spans="1:31" ht="15.75">
      <c r="A246" s="559"/>
      <c r="B246" s="637" t="s">
        <v>54</v>
      </c>
      <c r="C246" s="649">
        <v>9</v>
      </c>
      <c r="D246" s="650">
        <v>65.34</v>
      </c>
      <c r="E246" s="643">
        <f t="shared" ref="E246:E247" si="120">C246</f>
        <v>9</v>
      </c>
      <c r="F246" s="644">
        <f t="shared" ref="F246:F247" si="121">D246</f>
        <v>65.34</v>
      </c>
      <c r="G246" s="625">
        <f t="shared" si="117"/>
        <v>1</v>
      </c>
      <c r="H246" s="645">
        <f t="shared" ref="H246:H261" si="122">F246/D246</f>
        <v>1</v>
      </c>
      <c r="I246" s="566">
        <f t="shared" si="90"/>
        <v>0</v>
      </c>
      <c r="J246" s="565">
        <f t="shared" si="91"/>
        <v>0</v>
      </c>
      <c r="K246" s="637"/>
      <c r="L246" s="637"/>
      <c r="M246" s="637"/>
      <c r="N246" s="637"/>
      <c r="O246" s="568">
        <f>State!O246</f>
        <v>0.66549999999999998</v>
      </c>
      <c r="P246" s="647">
        <v>9</v>
      </c>
      <c r="Q246" s="648">
        <f>O246*P246*12</f>
        <v>71.873999999999995</v>
      </c>
      <c r="R246" s="583">
        <f t="shared" si="118"/>
        <v>9</v>
      </c>
      <c r="S246" s="523">
        <f t="shared" si="105"/>
        <v>71.873999999999995</v>
      </c>
      <c r="T246" s="569"/>
      <c r="U246" s="647"/>
      <c r="V246" s="648"/>
      <c r="W246" s="583"/>
      <c r="X246" s="569">
        <f t="shared" ref="X246:X247" si="123">O246</f>
        <v>0.66549999999999998</v>
      </c>
      <c r="Y246" s="647">
        <v>9</v>
      </c>
      <c r="Z246" s="648">
        <f>X246*Y246*12</f>
        <v>71.873999999999995</v>
      </c>
      <c r="AA246" s="583">
        <f t="shared" si="119"/>
        <v>9</v>
      </c>
      <c r="AB246" s="523">
        <f t="shared" si="103"/>
        <v>71.873999999999995</v>
      </c>
      <c r="AC246" s="637"/>
      <c r="AD246" s="1" t="b">
        <f>+X246*Y246*12=Z246</f>
        <v>1</v>
      </c>
      <c r="AE246" s="1" t="b">
        <f t="shared" si="93"/>
        <v>1</v>
      </c>
    </row>
    <row r="247" spans="1:31" ht="15.75">
      <c r="A247" s="559"/>
      <c r="B247" s="637" t="s">
        <v>55</v>
      </c>
      <c r="C247" s="649">
        <v>9</v>
      </c>
      <c r="D247" s="650">
        <v>65.34</v>
      </c>
      <c r="E247" s="643">
        <f t="shared" si="120"/>
        <v>9</v>
      </c>
      <c r="F247" s="644">
        <f t="shared" si="121"/>
        <v>65.34</v>
      </c>
      <c r="G247" s="625">
        <f t="shared" si="117"/>
        <v>1</v>
      </c>
      <c r="H247" s="645">
        <f t="shared" si="122"/>
        <v>1</v>
      </c>
      <c r="I247" s="566">
        <f t="shared" si="90"/>
        <v>0</v>
      </c>
      <c r="J247" s="565">
        <f t="shared" si="91"/>
        <v>0</v>
      </c>
      <c r="K247" s="637"/>
      <c r="L247" s="637"/>
      <c r="M247" s="637"/>
      <c r="N247" s="637"/>
      <c r="O247" s="568">
        <f>State!O247</f>
        <v>0.66549999999999998</v>
      </c>
      <c r="P247" s="647">
        <v>9</v>
      </c>
      <c r="Q247" s="648">
        <f>O247*P247*12</f>
        <v>71.873999999999995</v>
      </c>
      <c r="R247" s="583">
        <f t="shared" si="118"/>
        <v>9</v>
      </c>
      <c r="S247" s="523">
        <f t="shared" si="105"/>
        <v>71.873999999999995</v>
      </c>
      <c r="T247" s="569"/>
      <c r="U247" s="647"/>
      <c r="V247" s="648"/>
      <c r="W247" s="583"/>
      <c r="X247" s="569">
        <f t="shared" si="123"/>
        <v>0.66549999999999998</v>
      </c>
      <c r="Y247" s="647">
        <v>9</v>
      </c>
      <c r="Z247" s="648">
        <f>X247*Y247*12</f>
        <v>71.873999999999995</v>
      </c>
      <c r="AA247" s="583">
        <f t="shared" si="119"/>
        <v>9</v>
      </c>
      <c r="AB247" s="523">
        <f t="shared" si="103"/>
        <v>71.873999999999995</v>
      </c>
      <c r="AC247" s="637"/>
      <c r="AD247" s="1" t="b">
        <f>+X247*Y247*12=Z247</f>
        <v>1</v>
      </c>
      <c r="AE247" s="1" t="b">
        <f t="shared" si="93"/>
        <v>1</v>
      </c>
    </row>
    <row r="248" spans="1:31" ht="15.75">
      <c r="A248" s="559"/>
      <c r="B248" s="637" t="s">
        <v>56</v>
      </c>
      <c r="C248" s="649">
        <v>0</v>
      </c>
      <c r="D248" s="650">
        <v>0</v>
      </c>
      <c r="E248" s="649">
        <v>0</v>
      </c>
      <c r="F248" s="650">
        <v>0</v>
      </c>
      <c r="G248" s="625"/>
      <c r="H248" s="645"/>
      <c r="I248" s="566">
        <f t="shared" si="90"/>
        <v>0</v>
      </c>
      <c r="J248" s="565">
        <f t="shared" si="91"/>
        <v>0</v>
      </c>
      <c r="K248" s="637"/>
      <c r="L248" s="637"/>
      <c r="M248" s="637"/>
      <c r="N248" s="637"/>
      <c r="O248" s="568">
        <f>State!O248</f>
        <v>0</v>
      </c>
      <c r="P248" s="637"/>
      <c r="Q248" s="637"/>
      <c r="R248" s="583">
        <f t="shared" si="118"/>
        <v>0</v>
      </c>
      <c r="S248" s="523">
        <f t="shared" si="105"/>
        <v>0</v>
      </c>
      <c r="T248" s="569"/>
      <c r="U248" s="637"/>
      <c r="V248" s="637"/>
      <c r="W248" s="583"/>
      <c r="X248" s="569">
        <f>State!X248</f>
        <v>0</v>
      </c>
      <c r="Y248" s="637"/>
      <c r="Z248" s="637"/>
      <c r="AA248" s="583">
        <f t="shared" si="119"/>
        <v>0</v>
      </c>
      <c r="AB248" s="523">
        <f t="shared" si="103"/>
        <v>0</v>
      </c>
      <c r="AC248" s="637"/>
      <c r="AD248" s="1" t="b">
        <f t="shared" si="92"/>
        <v>1</v>
      </c>
      <c r="AE248" s="1" t="b">
        <f t="shared" si="93"/>
        <v>1</v>
      </c>
    </row>
    <row r="249" spans="1:31" ht="30">
      <c r="A249" s="559">
        <f>+A245+0.01</f>
        <v>10.119999999999999</v>
      </c>
      <c r="B249" s="636" t="s">
        <v>312</v>
      </c>
      <c r="C249" s="649">
        <v>0</v>
      </c>
      <c r="D249" s="650">
        <v>0</v>
      </c>
      <c r="E249" s="649">
        <v>0</v>
      </c>
      <c r="F249" s="650">
        <v>0</v>
      </c>
      <c r="G249" s="625"/>
      <c r="H249" s="645"/>
      <c r="I249" s="566">
        <f t="shared" si="90"/>
        <v>0</v>
      </c>
      <c r="J249" s="565">
        <f t="shared" si="91"/>
        <v>0</v>
      </c>
      <c r="K249" s="637"/>
      <c r="L249" s="637"/>
      <c r="M249" s="637"/>
      <c r="N249" s="637"/>
      <c r="O249" s="568">
        <f>State!O249</f>
        <v>0</v>
      </c>
      <c r="P249" s="637"/>
      <c r="Q249" s="637"/>
      <c r="R249" s="583">
        <f t="shared" si="118"/>
        <v>0</v>
      </c>
      <c r="S249" s="523">
        <f t="shared" si="105"/>
        <v>0</v>
      </c>
      <c r="T249" s="569"/>
      <c r="U249" s="637"/>
      <c r="V249" s="637"/>
      <c r="W249" s="583"/>
      <c r="X249" s="569">
        <f>State!X249</f>
        <v>0</v>
      </c>
      <c r="Y249" s="637"/>
      <c r="Z249" s="637"/>
      <c r="AA249" s="583">
        <f t="shared" si="119"/>
        <v>0</v>
      </c>
      <c r="AB249" s="523">
        <f t="shared" si="103"/>
        <v>0</v>
      </c>
      <c r="AC249" s="637"/>
      <c r="AD249" s="1" t="b">
        <f t="shared" si="92"/>
        <v>1</v>
      </c>
      <c r="AE249" s="1" t="b">
        <f t="shared" si="93"/>
        <v>1</v>
      </c>
    </row>
    <row r="250" spans="1:31" ht="15.75">
      <c r="A250" s="559"/>
      <c r="B250" s="637" t="s">
        <v>54</v>
      </c>
      <c r="C250" s="649">
        <v>15</v>
      </c>
      <c r="D250" s="650">
        <v>21.599999999999998</v>
      </c>
      <c r="E250" s="643">
        <f t="shared" ref="E250:E258" si="124">C250</f>
        <v>15</v>
      </c>
      <c r="F250" s="644">
        <f t="shared" ref="F250:F258" si="125">D250</f>
        <v>21.599999999999998</v>
      </c>
      <c r="G250" s="625">
        <f t="shared" si="117"/>
        <v>1</v>
      </c>
      <c r="H250" s="645">
        <f t="shared" si="122"/>
        <v>1</v>
      </c>
      <c r="I250" s="566">
        <f t="shared" si="90"/>
        <v>0</v>
      </c>
      <c r="J250" s="565">
        <f t="shared" si="91"/>
        <v>0</v>
      </c>
      <c r="K250" s="637"/>
      <c r="L250" s="637"/>
      <c r="M250" s="637"/>
      <c r="N250" s="637"/>
      <c r="O250" s="568">
        <f>State!O250</f>
        <v>0.12</v>
      </c>
      <c r="P250" s="647">
        <f>P251</f>
        <v>15</v>
      </c>
      <c r="Q250" s="648">
        <f>P250*O250*12</f>
        <v>21.599999999999998</v>
      </c>
      <c r="R250" s="583">
        <f t="shared" si="118"/>
        <v>15</v>
      </c>
      <c r="S250" s="523">
        <f t="shared" si="105"/>
        <v>21.599999999999998</v>
      </c>
      <c r="T250" s="569"/>
      <c r="U250" s="647"/>
      <c r="V250" s="648"/>
      <c r="W250" s="583"/>
      <c r="X250" s="569">
        <f t="shared" ref="X250:X253" si="126">O250</f>
        <v>0.12</v>
      </c>
      <c r="Y250" s="647">
        <v>15</v>
      </c>
      <c r="Z250" s="648">
        <f>Y250*X250*12</f>
        <v>21.599999999999998</v>
      </c>
      <c r="AA250" s="583">
        <f t="shared" si="119"/>
        <v>15</v>
      </c>
      <c r="AB250" s="523">
        <f t="shared" si="103"/>
        <v>21.599999999999998</v>
      </c>
      <c r="AC250" s="637"/>
      <c r="AD250" s="1" t="b">
        <f>+X250*Y250*12=Z250</f>
        <v>1</v>
      </c>
      <c r="AE250" s="1" t="b">
        <f t="shared" si="93"/>
        <v>1</v>
      </c>
    </row>
    <row r="251" spans="1:31" ht="15.75">
      <c r="A251" s="559"/>
      <c r="B251" s="637" t="s">
        <v>55</v>
      </c>
      <c r="C251" s="649">
        <v>15</v>
      </c>
      <c r="D251" s="650">
        <v>21.599999999999998</v>
      </c>
      <c r="E251" s="643">
        <f t="shared" si="124"/>
        <v>15</v>
      </c>
      <c r="F251" s="644">
        <f t="shared" si="125"/>
        <v>21.599999999999998</v>
      </c>
      <c r="G251" s="625">
        <f t="shared" si="117"/>
        <v>1</v>
      </c>
      <c r="H251" s="645">
        <f t="shared" si="122"/>
        <v>1</v>
      </c>
      <c r="I251" s="566">
        <f t="shared" si="90"/>
        <v>0</v>
      </c>
      <c r="J251" s="565">
        <f t="shared" si="91"/>
        <v>0</v>
      </c>
      <c r="K251" s="637"/>
      <c r="L251" s="637"/>
      <c r="M251" s="637"/>
      <c r="N251" s="637"/>
      <c r="O251" s="568">
        <f>State!O251</f>
        <v>0.12</v>
      </c>
      <c r="P251" s="647">
        <v>15</v>
      </c>
      <c r="Q251" s="648">
        <f t="shared" ref="Q251:Q252" si="127">P251*O251*12</f>
        <v>21.599999999999998</v>
      </c>
      <c r="R251" s="583">
        <f t="shared" si="118"/>
        <v>15</v>
      </c>
      <c r="S251" s="523">
        <f t="shared" si="105"/>
        <v>21.599999999999998</v>
      </c>
      <c r="T251" s="569"/>
      <c r="U251" s="647"/>
      <c r="V251" s="648"/>
      <c r="W251" s="583"/>
      <c r="X251" s="569">
        <f t="shared" si="126"/>
        <v>0.12</v>
      </c>
      <c r="Y251" s="647">
        <v>15</v>
      </c>
      <c r="Z251" s="648">
        <f t="shared" ref="Z251:Z252" si="128">Y251*X251*12</f>
        <v>21.599999999999998</v>
      </c>
      <c r="AA251" s="583">
        <f t="shared" si="119"/>
        <v>15</v>
      </c>
      <c r="AB251" s="523">
        <f t="shared" si="103"/>
        <v>21.599999999999998</v>
      </c>
      <c r="AC251" s="637"/>
      <c r="AD251" s="1" t="b">
        <f>+X251*Y251*12=Z251</f>
        <v>1</v>
      </c>
      <c r="AE251" s="1" t="b">
        <f t="shared" si="93"/>
        <v>1</v>
      </c>
    </row>
    <row r="252" spans="1:31" ht="15.75">
      <c r="A252" s="559"/>
      <c r="B252" s="637" t="s">
        <v>56</v>
      </c>
      <c r="C252" s="649">
        <v>15</v>
      </c>
      <c r="D252" s="650">
        <v>21.599999999999998</v>
      </c>
      <c r="E252" s="643">
        <f t="shared" si="124"/>
        <v>15</v>
      </c>
      <c r="F252" s="644">
        <f t="shared" si="125"/>
        <v>21.599999999999998</v>
      </c>
      <c r="G252" s="625">
        <f t="shared" si="117"/>
        <v>1</v>
      </c>
      <c r="H252" s="645">
        <f t="shared" si="122"/>
        <v>1</v>
      </c>
      <c r="I252" s="566">
        <f t="shared" si="90"/>
        <v>0</v>
      </c>
      <c r="J252" s="565">
        <f t="shared" si="91"/>
        <v>0</v>
      </c>
      <c r="K252" s="637"/>
      <c r="L252" s="637"/>
      <c r="M252" s="637"/>
      <c r="N252" s="637"/>
      <c r="O252" s="568">
        <f>State!O252</f>
        <v>0.12</v>
      </c>
      <c r="P252" s="649">
        <f>P251</f>
        <v>15</v>
      </c>
      <c r="Q252" s="648">
        <f t="shared" si="127"/>
        <v>21.599999999999998</v>
      </c>
      <c r="R252" s="583">
        <f t="shared" si="118"/>
        <v>15</v>
      </c>
      <c r="S252" s="523">
        <f t="shared" si="105"/>
        <v>21.599999999999998</v>
      </c>
      <c r="T252" s="569"/>
      <c r="U252" s="649"/>
      <c r="V252" s="648"/>
      <c r="W252" s="583"/>
      <c r="X252" s="569">
        <f t="shared" si="126"/>
        <v>0.12</v>
      </c>
      <c r="Y252" s="649">
        <v>15</v>
      </c>
      <c r="Z252" s="648">
        <f t="shared" si="128"/>
        <v>21.599999999999998</v>
      </c>
      <c r="AA252" s="583">
        <f t="shared" si="119"/>
        <v>15</v>
      </c>
      <c r="AB252" s="523">
        <f t="shared" si="103"/>
        <v>21.599999999999998</v>
      </c>
      <c r="AC252" s="637"/>
      <c r="AD252" s="1" t="b">
        <f>+X252*Y252*12=Z252</f>
        <v>1</v>
      </c>
      <c r="AE252" s="1" t="b">
        <f t="shared" si="93"/>
        <v>1</v>
      </c>
    </row>
    <row r="253" spans="1:31" ht="30">
      <c r="A253" s="559">
        <f>+A249+0.01</f>
        <v>10.129999999999999</v>
      </c>
      <c r="B253" s="636" t="s">
        <v>245</v>
      </c>
      <c r="C253" s="649">
        <v>9</v>
      </c>
      <c r="D253" s="650">
        <v>65.34</v>
      </c>
      <c r="E253" s="643">
        <f t="shared" si="124"/>
        <v>9</v>
      </c>
      <c r="F253" s="644">
        <f t="shared" si="125"/>
        <v>65.34</v>
      </c>
      <c r="G253" s="625">
        <f t="shared" si="117"/>
        <v>1</v>
      </c>
      <c r="H253" s="645">
        <f t="shared" si="122"/>
        <v>1</v>
      </c>
      <c r="I253" s="566">
        <f t="shared" si="90"/>
        <v>0</v>
      </c>
      <c r="J253" s="565">
        <f t="shared" si="91"/>
        <v>0</v>
      </c>
      <c r="K253" s="636"/>
      <c r="L253" s="637"/>
      <c r="M253" s="636"/>
      <c r="N253" s="636"/>
      <c r="O253" s="568">
        <f>State!O253</f>
        <v>0.66549999999999998</v>
      </c>
      <c r="P253" s="652">
        <v>9</v>
      </c>
      <c r="Q253" s="653">
        <f>O253*P253*12</f>
        <v>71.873999999999995</v>
      </c>
      <c r="R253" s="583">
        <f t="shared" si="118"/>
        <v>9</v>
      </c>
      <c r="S253" s="523">
        <f t="shared" si="105"/>
        <v>71.873999999999995</v>
      </c>
      <c r="T253" s="569"/>
      <c r="U253" s="652"/>
      <c r="V253" s="653"/>
      <c r="W253" s="583"/>
      <c r="X253" s="569">
        <f t="shared" si="126"/>
        <v>0.66549999999999998</v>
      </c>
      <c r="Y253" s="652">
        <v>9</v>
      </c>
      <c r="Z253" s="653">
        <f>X253*Y253*12</f>
        <v>71.873999999999995</v>
      </c>
      <c r="AA253" s="583">
        <f t="shared" si="119"/>
        <v>9</v>
      </c>
      <c r="AB253" s="523">
        <f t="shared" si="103"/>
        <v>71.873999999999995</v>
      </c>
      <c r="AC253" s="636"/>
      <c r="AD253" s="1" t="b">
        <f>+X253*Y253*12=Z253</f>
        <v>1</v>
      </c>
      <c r="AE253" s="1" t="b">
        <f t="shared" si="93"/>
        <v>1</v>
      </c>
    </row>
    <row r="254" spans="1:31" ht="15.75">
      <c r="A254" s="559">
        <f t="shared" si="115"/>
        <v>10.139999999999999</v>
      </c>
      <c r="B254" s="636" t="s">
        <v>61</v>
      </c>
      <c r="C254" s="649">
        <v>0</v>
      </c>
      <c r="D254" s="650">
        <v>0</v>
      </c>
      <c r="E254" s="643">
        <f t="shared" si="124"/>
        <v>0</v>
      </c>
      <c r="F254" s="644">
        <f t="shared" si="125"/>
        <v>0</v>
      </c>
      <c r="G254" s="625"/>
      <c r="H254" s="645"/>
      <c r="I254" s="566">
        <f t="shared" si="90"/>
        <v>0</v>
      </c>
      <c r="J254" s="565">
        <f t="shared" si="91"/>
        <v>0</v>
      </c>
      <c r="K254" s="636"/>
      <c r="L254" s="637"/>
      <c r="M254" s="636"/>
      <c r="N254" s="636"/>
      <c r="O254" s="568">
        <f>State!O254</f>
        <v>0</v>
      </c>
      <c r="P254" s="636"/>
      <c r="Q254" s="637"/>
      <c r="R254" s="583">
        <f t="shared" si="118"/>
        <v>0</v>
      </c>
      <c r="S254" s="523">
        <f t="shared" si="105"/>
        <v>0</v>
      </c>
      <c r="T254" s="569"/>
      <c r="U254" s="636"/>
      <c r="V254" s="637"/>
      <c r="W254" s="583"/>
      <c r="X254" s="569">
        <f>State!X254</f>
        <v>0</v>
      </c>
      <c r="Y254" s="636"/>
      <c r="Z254" s="637"/>
      <c r="AA254" s="583">
        <f t="shared" si="119"/>
        <v>0</v>
      </c>
      <c r="AB254" s="523">
        <f t="shared" si="103"/>
        <v>0</v>
      </c>
      <c r="AC254" s="636"/>
      <c r="AD254" s="1" t="b">
        <f t="shared" si="92"/>
        <v>1</v>
      </c>
      <c r="AE254" s="1" t="b">
        <f t="shared" si="93"/>
        <v>1</v>
      </c>
    </row>
    <row r="255" spans="1:31" ht="15.75">
      <c r="A255" s="559"/>
      <c r="B255" s="636" t="s">
        <v>58</v>
      </c>
      <c r="C255" s="649">
        <v>22</v>
      </c>
      <c r="D255" s="650">
        <v>26.400000000000002</v>
      </c>
      <c r="E255" s="643">
        <f t="shared" si="124"/>
        <v>22</v>
      </c>
      <c r="F255" s="644">
        <f t="shared" si="125"/>
        <v>26.400000000000002</v>
      </c>
      <c r="G255" s="625">
        <f t="shared" si="117"/>
        <v>1</v>
      </c>
      <c r="H255" s="645">
        <f t="shared" si="122"/>
        <v>1</v>
      </c>
      <c r="I255" s="566">
        <f t="shared" si="90"/>
        <v>0</v>
      </c>
      <c r="J255" s="565">
        <f t="shared" si="91"/>
        <v>0</v>
      </c>
      <c r="K255" s="636"/>
      <c r="L255" s="637"/>
      <c r="M255" s="636"/>
      <c r="N255" s="636"/>
      <c r="O255" s="568">
        <f>State!O255</f>
        <v>0.1</v>
      </c>
      <c r="P255" s="652">
        <v>22</v>
      </c>
      <c r="Q255" s="653">
        <f>O255*P255*12</f>
        <v>26.400000000000002</v>
      </c>
      <c r="R255" s="583">
        <f t="shared" si="118"/>
        <v>22</v>
      </c>
      <c r="S255" s="523">
        <f t="shared" si="105"/>
        <v>26.400000000000002</v>
      </c>
      <c r="T255" s="569"/>
      <c r="U255" s="652"/>
      <c r="V255" s="653"/>
      <c r="W255" s="583"/>
      <c r="X255" s="569">
        <f t="shared" ref="X255:X258" si="129">O255</f>
        <v>0.1</v>
      </c>
      <c r="Y255" s="652">
        <v>22</v>
      </c>
      <c r="Z255" s="653">
        <f>X255*Y255*12</f>
        <v>26.400000000000002</v>
      </c>
      <c r="AA255" s="583">
        <f t="shared" si="119"/>
        <v>22</v>
      </c>
      <c r="AB255" s="523">
        <f t="shared" si="103"/>
        <v>26.400000000000002</v>
      </c>
      <c r="AC255" s="636"/>
      <c r="AD255" s="1" t="b">
        <f>+X255*Y255*12=Z255</f>
        <v>1</v>
      </c>
      <c r="AE255" s="1" t="b">
        <f t="shared" si="93"/>
        <v>1</v>
      </c>
    </row>
    <row r="256" spans="1:31" ht="15.75">
      <c r="A256" s="559"/>
      <c r="B256" s="636" t="s">
        <v>59</v>
      </c>
      <c r="C256" s="649">
        <v>22</v>
      </c>
      <c r="D256" s="650">
        <v>26.400000000000002</v>
      </c>
      <c r="E256" s="643">
        <f t="shared" si="124"/>
        <v>22</v>
      </c>
      <c r="F256" s="644">
        <f t="shared" si="125"/>
        <v>26.400000000000002</v>
      </c>
      <c r="G256" s="625">
        <f t="shared" si="117"/>
        <v>1</v>
      </c>
      <c r="H256" s="645">
        <f t="shared" si="122"/>
        <v>1</v>
      </c>
      <c r="I256" s="566">
        <f t="shared" si="90"/>
        <v>0</v>
      </c>
      <c r="J256" s="565">
        <f t="shared" si="91"/>
        <v>0</v>
      </c>
      <c r="K256" s="636"/>
      <c r="L256" s="637"/>
      <c r="M256" s="636"/>
      <c r="N256" s="636"/>
      <c r="O256" s="568">
        <f>State!O256</f>
        <v>0.1</v>
      </c>
      <c r="P256" s="652">
        <v>22</v>
      </c>
      <c r="Q256" s="653">
        <f t="shared" ref="Q256:Q258" si="130">O256*P256*12</f>
        <v>26.400000000000002</v>
      </c>
      <c r="R256" s="583">
        <f t="shared" si="118"/>
        <v>22</v>
      </c>
      <c r="S256" s="523">
        <f t="shared" si="105"/>
        <v>26.400000000000002</v>
      </c>
      <c r="T256" s="569"/>
      <c r="U256" s="652"/>
      <c r="V256" s="653"/>
      <c r="W256" s="583"/>
      <c r="X256" s="569">
        <f t="shared" si="129"/>
        <v>0.1</v>
      </c>
      <c r="Y256" s="652">
        <v>22</v>
      </c>
      <c r="Z256" s="653">
        <f t="shared" ref="Z256:Z258" si="131">X256*Y256*12</f>
        <v>26.400000000000002</v>
      </c>
      <c r="AA256" s="583">
        <f t="shared" si="119"/>
        <v>22</v>
      </c>
      <c r="AB256" s="523">
        <f t="shared" si="103"/>
        <v>26.400000000000002</v>
      </c>
      <c r="AC256" s="636"/>
      <c r="AD256" s="1" t="b">
        <f>+X256*Y256*12=Z256</f>
        <v>1</v>
      </c>
      <c r="AE256" s="1" t="b">
        <f t="shared" si="93"/>
        <v>1</v>
      </c>
    </row>
    <row r="257" spans="1:31" ht="15.75">
      <c r="A257" s="559"/>
      <c r="B257" s="636" t="s">
        <v>62</v>
      </c>
      <c r="C257" s="649">
        <v>22</v>
      </c>
      <c r="D257" s="650">
        <v>26.400000000000002</v>
      </c>
      <c r="E257" s="643">
        <f t="shared" si="124"/>
        <v>22</v>
      </c>
      <c r="F257" s="644">
        <f t="shared" si="125"/>
        <v>26.400000000000002</v>
      </c>
      <c r="G257" s="625">
        <f t="shared" si="117"/>
        <v>1</v>
      </c>
      <c r="H257" s="645">
        <f t="shared" si="122"/>
        <v>1</v>
      </c>
      <c r="I257" s="566">
        <f t="shared" si="90"/>
        <v>0</v>
      </c>
      <c r="J257" s="565">
        <f t="shared" si="91"/>
        <v>0</v>
      </c>
      <c r="K257" s="636"/>
      <c r="L257" s="637"/>
      <c r="M257" s="636"/>
      <c r="N257" s="636"/>
      <c r="O257" s="568">
        <f>State!O257</f>
        <v>0.1</v>
      </c>
      <c r="P257" s="652">
        <v>22</v>
      </c>
      <c r="Q257" s="653">
        <f t="shared" si="130"/>
        <v>26.400000000000002</v>
      </c>
      <c r="R257" s="583">
        <f t="shared" si="118"/>
        <v>22</v>
      </c>
      <c r="S257" s="523">
        <f t="shared" si="105"/>
        <v>26.400000000000002</v>
      </c>
      <c r="T257" s="569"/>
      <c r="U257" s="652"/>
      <c r="V257" s="653"/>
      <c r="W257" s="583"/>
      <c r="X257" s="569">
        <f t="shared" si="129"/>
        <v>0.1</v>
      </c>
      <c r="Y257" s="652">
        <v>22</v>
      </c>
      <c r="Z257" s="653">
        <f t="shared" si="131"/>
        <v>26.400000000000002</v>
      </c>
      <c r="AA257" s="583">
        <f t="shared" si="119"/>
        <v>22</v>
      </c>
      <c r="AB257" s="523">
        <f t="shared" si="103"/>
        <v>26.400000000000002</v>
      </c>
      <c r="AC257" s="636"/>
      <c r="AD257" s="1" t="b">
        <f>+X257*Y257*12=Z257</f>
        <v>1</v>
      </c>
      <c r="AE257" s="1" t="b">
        <f t="shared" si="93"/>
        <v>1</v>
      </c>
    </row>
    <row r="258" spans="1:31" ht="15.75">
      <c r="A258" s="559">
        <v>10.15</v>
      </c>
      <c r="B258" s="636" t="s">
        <v>337</v>
      </c>
      <c r="C258" s="649">
        <v>40</v>
      </c>
      <c r="D258" s="650">
        <v>237.60000000000002</v>
      </c>
      <c r="E258" s="643">
        <f t="shared" si="124"/>
        <v>40</v>
      </c>
      <c r="F258" s="644">
        <f t="shared" si="125"/>
        <v>237.60000000000002</v>
      </c>
      <c r="G258" s="625">
        <f t="shared" si="117"/>
        <v>1</v>
      </c>
      <c r="H258" s="645">
        <f t="shared" si="122"/>
        <v>1</v>
      </c>
      <c r="I258" s="566">
        <f t="shared" si="90"/>
        <v>0</v>
      </c>
      <c r="J258" s="565">
        <f t="shared" si="91"/>
        <v>0</v>
      </c>
      <c r="K258" s="636"/>
      <c r="L258" s="637"/>
      <c r="M258" s="636"/>
      <c r="N258" s="636"/>
      <c r="O258" s="568">
        <f>State!O258</f>
        <v>0.54449999999999998</v>
      </c>
      <c r="P258" s="652">
        <v>40</v>
      </c>
      <c r="Q258" s="653">
        <f t="shared" si="130"/>
        <v>261.36</v>
      </c>
      <c r="R258" s="583">
        <f t="shared" si="118"/>
        <v>40</v>
      </c>
      <c r="S258" s="523">
        <f t="shared" si="105"/>
        <v>261.36</v>
      </c>
      <c r="T258" s="569"/>
      <c r="U258" s="652"/>
      <c r="V258" s="653"/>
      <c r="W258" s="583"/>
      <c r="X258" s="569">
        <f t="shared" si="129"/>
        <v>0.54449999999999998</v>
      </c>
      <c r="Y258" s="652">
        <v>40</v>
      </c>
      <c r="Z258" s="653">
        <f t="shared" si="131"/>
        <v>261.36</v>
      </c>
      <c r="AA258" s="583">
        <f t="shared" si="119"/>
        <v>40</v>
      </c>
      <c r="AB258" s="523">
        <f t="shared" si="103"/>
        <v>261.36</v>
      </c>
      <c r="AC258" s="636"/>
      <c r="AD258" s="1" t="b">
        <f>+X258*Y258*12=Z258</f>
        <v>1</v>
      </c>
      <c r="AE258" s="1" t="b">
        <f t="shared" si="93"/>
        <v>1</v>
      </c>
    </row>
    <row r="259" spans="1:31" ht="15.75">
      <c r="A259" s="1084"/>
      <c r="B259" s="1077" t="s">
        <v>36</v>
      </c>
      <c r="C259" s="1083">
        <f>SUM(C241:C258)</f>
        <v>220</v>
      </c>
      <c r="D259" s="1083">
        <f t="shared" ref="D259:F259" si="132">SUM(D241:D258)</f>
        <v>843.73200000000008</v>
      </c>
      <c r="E259" s="1083">
        <f t="shared" si="132"/>
        <v>220</v>
      </c>
      <c r="F259" s="1083">
        <f t="shared" si="132"/>
        <v>843.73200000000008</v>
      </c>
      <c r="G259" s="1085">
        <f t="shared" si="117"/>
        <v>1</v>
      </c>
      <c r="H259" s="1086">
        <f t="shared" si="122"/>
        <v>1</v>
      </c>
      <c r="I259" s="1077">
        <f t="shared" ref="I259:J259" si="133">SUM(I241:I258)</f>
        <v>0</v>
      </c>
      <c r="J259" s="1078">
        <f t="shared" si="133"/>
        <v>0</v>
      </c>
      <c r="K259" s="1077"/>
      <c r="L259" s="1078"/>
      <c r="M259" s="1077"/>
      <c r="N259" s="1077"/>
      <c r="O259" s="934">
        <f>State!O259</f>
        <v>0</v>
      </c>
      <c r="P259" s="1083">
        <f t="shared" ref="P259" si="134">SUM(P241:P258)</f>
        <v>220</v>
      </c>
      <c r="Q259" s="1083">
        <f t="shared" ref="Q259" si="135">SUM(Q241:Q258)</f>
        <v>913.7052000000001</v>
      </c>
      <c r="R259" s="1083">
        <f>SUM(R241:R258)</f>
        <v>220</v>
      </c>
      <c r="S259" s="1083">
        <f t="shared" ref="S259" si="136">SUM(S241:S258)</f>
        <v>913.7052000000001</v>
      </c>
      <c r="T259" s="937"/>
      <c r="U259" s="1077"/>
      <c r="V259" s="1078"/>
      <c r="W259" s="935"/>
      <c r="X259" s="937">
        <f>State!X259</f>
        <v>0</v>
      </c>
      <c r="Y259" s="1083">
        <f>SUM(Y241:Y258)</f>
        <v>220</v>
      </c>
      <c r="Z259" s="1083">
        <f>SUM(Z241:Z258)</f>
        <v>913.7052000000001</v>
      </c>
      <c r="AA259" s="1083">
        <f>SUM(AA241:AA258)</f>
        <v>220</v>
      </c>
      <c r="AB259" s="1083">
        <f>SUM(AB241:AB258)</f>
        <v>913.7052000000001</v>
      </c>
      <c r="AC259" s="1077"/>
      <c r="AE259" s="1" t="b">
        <f t="shared" si="93"/>
        <v>1</v>
      </c>
    </row>
    <row r="260" spans="1:31" ht="15.75">
      <c r="A260" s="654"/>
      <c r="B260" s="657" t="s">
        <v>38</v>
      </c>
      <c r="C260" s="658">
        <f>C259</f>
        <v>220</v>
      </c>
      <c r="D260" s="658">
        <f t="shared" ref="D260:F260" si="137">D259</f>
        <v>843.73200000000008</v>
      </c>
      <c r="E260" s="658">
        <f t="shared" si="137"/>
        <v>220</v>
      </c>
      <c r="F260" s="658">
        <f t="shared" si="137"/>
        <v>843.73200000000008</v>
      </c>
      <c r="G260" s="655">
        <f t="shared" si="117"/>
        <v>1</v>
      </c>
      <c r="H260" s="656">
        <f t="shared" si="122"/>
        <v>1</v>
      </c>
      <c r="I260" s="657">
        <f t="shared" ref="I260:J260" si="138">I259</f>
        <v>0</v>
      </c>
      <c r="J260" s="659">
        <f t="shared" si="138"/>
        <v>0</v>
      </c>
      <c r="K260" s="657">
        <f t="shared" ref="K260:N260" si="139">K259</f>
        <v>0</v>
      </c>
      <c r="L260" s="659">
        <f t="shared" si="139"/>
        <v>0</v>
      </c>
      <c r="M260" s="657">
        <f t="shared" si="139"/>
        <v>0</v>
      </c>
      <c r="N260" s="657">
        <f t="shared" si="139"/>
        <v>0</v>
      </c>
      <c r="O260" s="568"/>
      <c r="P260" s="658">
        <f t="shared" ref="P260:S260" si="140">P259</f>
        <v>220</v>
      </c>
      <c r="Q260" s="658">
        <f t="shared" si="140"/>
        <v>913.7052000000001</v>
      </c>
      <c r="R260" s="658">
        <f t="shared" si="140"/>
        <v>220</v>
      </c>
      <c r="S260" s="658">
        <f t="shared" si="140"/>
        <v>913.7052000000001</v>
      </c>
      <c r="T260" s="569"/>
      <c r="U260" s="657"/>
      <c r="V260" s="659"/>
      <c r="W260" s="583"/>
      <c r="X260" s="569"/>
      <c r="Y260" s="658">
        <f t="shared" ref="Y260:AB260" si="141">Y259</f>
        <v>220</v>
      </c>
      <c r="Z260" s="658">
        <f t="shared" si="141"/>
        <v>913.7052000000001</v>
      </c>
      <c r="AA260" s="658">
        <f t="shared" si="141"/>
        <v>220</v>
      </c>
      <c r="AB260" s="658">
        <f t="shared" si="141"/>
        <v>913.7052000000001</v>
      </c>
      <c r="AC260" s="657"/>
      <c r="AE260" s="1" t="b">
        <f t="shared" si="93"/>
        <v>1</v>
      </c>
    </row>
    <row r="261" spans="1:31" ht="15.75">
      <c r="A261" s="1095"/>
      <c r="B261" s="1096" t="s">
        <v>63</v>
      </c>
      <c r="C261" s="1097">
        <f>C260+C238</f>
        <v>220</v>
      </c>
      <c r="D261" s="1097">
        <f t="shared" ref="D261:F261" si="142">D260+D238</f>
        <v>843.73200000000008</v>
      </c>
      <c r="E261" s="1097">
        <f t="shared" si="142"/>
        <v>220</v>
      </c>
      <c r="F261" s="1097">
        <f t="shared" si="142"/>
        <v>843.73200000000008</v>
      </c>
      <c r="G261" s="1098">
        <f t="shared" si="117"/>
        <v>1</v>
      </c>
      <c r="H261" s="1099">
        <f t="shared" si="122"/>
        <v>1</v>
      </c>
      <c r="I261" s="1096">
        <f t="shared" ref="I261:J261" si="143">I238+I260</f>
        <v>0</v>
      </c>
      <c r="J261" s="1100">
        <f t="shared" si="143"/>
        <v>0</v>
      </c>
      <c r="K261" s="1096">
        <f t="shared" ref="K261:N261" si="144">K238+K260</f>
        <v>0</v>
      </c>
      <c r="L261" s="1100">
        <f t="shared" si="144"/>
        <v>0</v>
      </c>
      <c r="M261" s="1096">
        <f t="shared" si="144"/>
        <v>0</v>
      </c>
      <c r="N261" s="1096">
        <f t="shared" si="144"/>
        <v>0</v>
      </c>
      <c r="O261" s="989"/>
      <c r="P261" s="1097">
        <f t="shared" ref="P261:S261" si="145">P260+P238</f>
        <v>220</v>
      </c>
      <c r="Q261" s="1097">
        <f t="shared" si="145"/>
        <v>913.7052000000001</v>
      </c>
      <c r="R261" s="1097">
        <f t="shared" si="145"/>
        <v>220</v>
      </c>
      <c r="S261" s="1097">
        <f t="shared" si="145"/>
        <v>913.7052000000001</v>
      </c>
      <c r="T261" s="992"/>
      <c r="U261" s="1096"/>
      <c r="V261" s="1100"/>
      <c r="W261" s="990"/>
      <c r="X261" s="992"/>
      <c r="Y261" s="1097">
        <f t="shared" ref="Y261:AB261" si="146">Y260+Y238</f>
        <v>220</v>
      </c>
      <c r="Z261" s="1097">
        <f t="shared" si="146"/>
        <v>913.7052000000001</v>
      </c>
      <c r="AA261" s="1097">
        <f t="shared" si="146"/>
        <v>220</v>
      </c>
      <c r="AB261" s="1097">
        <f t="shared" si="146"/>
        <v>913.7052000000001</v>
      </c>
      <c r="AC261" s="1096"/>
      <c r="AE261" s="1" t="b">
        <f t="shared" si="93"/>
        <v>1</v>
      </c>
    </row>
    <row r="262" spans="1:31" ht="15.75">
      <c r="A262" s="563">
        <v>11</v>
      </c>
      <c r="B262" s="560" t="s">
        <v>64</v>
      </c>
      <c r="C262" s="560">
        <v>0</v>
      </c>
      <c r="D262" s="561">
        <v>0</v>
      </c>
      <c r="E262" s="560">
        <v>0</v>
      </c>
      <c r="F262" s="561">
        <v>0</v>
      </c>
      <c r="G262" s="625"/>
      <c r="H262" s="625"/>
      <c r="I262" s="566">
        <f t="shared" si="90"/>
        <v>0</v>
      </c>
      <c r="J262" s="565">
        <f t="shared" si="91"/>
        <v>0</v>
      </c>
      <c r="K262" s="560"/>
      <c r="L262" s="561"/>
      <c r="M262" s="560"/>
      <c r="N262" s="560"/>
      <c r="O262" s="568"/>
      <c r="P262" s="560"/>
      <c r="Q262" s="561"/>
      <c r="R262" s="583">
        <f t="shared" si="105"/>
        <v>0</v>
      </c>
      <c r="S262" s="523">
        <f t="shared" si="105"/>
        <v>0</v>
      </c>
      <c r="T262" s="569"/>
      <c r="U262" s="560"/>
      <c r="V262" s="561"/>
      <c r="W262" s="583"/>
      <c r="X262" s="569"/>
      <c r="Y262" s="560"/>
      <c r="Z262" s="561"/>
      <c r="AA262" s="583">
        <f t="shared" ref="AA262:AA264" si="147">Y262+T262</f>
        <v>0</v>
      </c>
      <c r="AB262" s="523">
        <f t="shared" si="103"/>
        <v>0</v>
      </c>
      <c r="AC262" s="560"/>
      <c r="AD262" s="1" t="b">
        <f t="shared" si="92"/>
        <v>1</v>
      </c>
      <c r="AE262" s="1" t="b">
        <f t="shared" si="93"/>
        <v>1</v>
      </c>
    </row>
    <row r="263" spans="1:31" ht="15.75">
      <c r="A263" s="559"/>
      <c r="B263" s="560" t="s">
        <v>279</v>
      </c>
      <c r="C263" s="560">
        <v>0</v>
      </c>
      <c r="D263" s="561">
        <v>0</v>
      </c>
      <c r="E263" s="560">
        <v>0</v>
      </c>
      <c r="F263" s="561">
        <v>0</v>
      </c>
      <c r="G263" s="625"/>
      <c r="H263" s="625"/>
      <c r="I263" s="566">
        <f t="shared" si="90"/>
        <v>0</v>
      </c>
      <c r="J263" s="565">
        <f t="shared" si="91"/>
        <v>0</v>
      </c>
      <c r="K263" s="560"/>
      <c r="L263" s="561"/>
      <c r="M263" s="560"/>
      <c r="N263" s="560"/>
      <c r="O263" s="568"/>
      <c r="P263" s="560"/>
      <c r="Q263" s="561"/>
      <c r="R263" s="583">
        <f t="shared" si="105"/>
        <v>0</v>
      </c>
      <c r="S263" s="523">
        <f t="shared" si="105"/>
        <v>0</v>
      </c>
      <c r="T263" s="569"/>
      <c r="U263" s="560"/>
      <c r="V263" s="561"/>
      <c r="W263" s="583"/>
      <c r="X263" s="569"/>
      <c r="Y263" s="560"/>
      <c r="Z263" s="561"/>
      <c r="AA263" s="583">
        <f t="shared" si="147"/>
        <v>0</v>
      </c>
      <c r="AB263" s="523">
        <f t="shared" si="103"/>
        <v>0</v>
      </c>
      <c r="AC263" s="560"/>
      <c r="AD263" s="1" t="b">
        <f t="shared" si="92"/>
        <v>1</v>
      </c>
      <c r="AE263" s="1" t="b">
        <f t="shared" si="93"/>
        <v>1</v>
      </c>
    </row>
    <row r="264" spans="1:31" ht="28.5">
      <c r="A264" s="559">
        <v>11.01</v>
      </c>
      <c r="B264" s="564" t="s">
        <v>340</v>
      </c>
      <c r="C264" s="564">
        <v>0</v>
      </c>
      <c r="D264" s="565">
        <v>0</v>
      </c>
      <c r="E264" s="564">
        <v>0</v>
      </c>
      <c r="F264" s="565">
        <v>0</v>
      </c>
      <c r="G264" s="625"/>
      <c r="H264" s="625"/>
      <c r="I264" s="566">
        <f t="shared" ref="I264:I327" si="148">C264-E264</f>
        <v>0</v>
      </c>
      <c r="J264" s="565">
        <f t="shared" ref="J264:J327" si="149">D264-F264</f>
        <v>0</v>
      </c>
      <c r="K264" s="564"/>
      <c r="L264" s="565"/>
      <c r="M264" s="564"/>
      <c r="N264" s="564"/>
      <c r="O264" s="568"/>
      <c r="P264" s="564"/>
      <c r="Q264" s="565"/>
      <c r="R264" s="583">
        <f t="shared" si="105"/>
        <v>0</v>
      </c>
      <c r="S264" s="523">
        <f t="shared" si="105"/>
        <v>0</v>
      </c>
      <c r="T264" s="569"/>
      <c r="U264" s="564"/>
      <c r="V264" s="565"/>
      <c r="W264" s="583"/>
      <c r="X264" s="569"/>
      <c r="Y264" s="564"/>
      <c r="Z264" s="565"/>
      <c r="AA264" s="583">
        <f t="shared" si="147"/>
        <v>0</v>
      </c>
      <c r="AB264" s="523">
        <f t="shared" si="103"/>
        <v>0</v>
      </c>
      <c r="AC264" s="564"/>
      <c r="AD264" s="1" t="b">
        <f t="shared" ref="AD264:AD327" si="150">+X264*Y264=Z264</f>
        <v>1</v>
      </c>
      <c r="AE264" s="1" t="b">
        <f t="shared" ref="AE264:AE327" si="151">+U264+Z264=AB264</f>
        <v>1</v>
      </c>
    </row>
    <row r="265" spans="1:31" ht="15.75">
      <c r="A265" s="559"/>
      <c r="B265" s="564" t="s">
        <v>41</v>
      </c>
      <c r="C265" s="660">
        <v>228</v>
      </c>
      <c r="D265" s="571">
        <v>2.2800000000000002</v>
      </c>
      <c r="E265" s="660">
        <v>228</v>
      </c>
      <c r="F265" s="571">
        <v>2.2800000000000002</v>
      </c>
      <c r="G265" s="625">
        <f t="shared" si="117"/>
        <v>1</v>
      </c>
      <c r="H265" s="625">
        <f t="shared" si="117"/>
        <v>1</v>
      </c>
      <c r="I265" s="566">
        <f t="shared" si="148"/>
        <v>0</v>
      </c>
      <c r="J265" s="565">
        <f t="shared" si="149"/>
        <v>0</v>
      </c>
      <c r="K265" s="623"/>
      <c r="L265" s="624"/>
      <c r="M265" s="623"/>
      <c r="N265" s="623"/>
      <c r="O265" s="568">
        <f>State!O265</f>
        <v>0.01</v>
      </c>
      <c r="P265" s="661">
        <v>228</v>
      </c>
      <c r="Q265" s="624">
        <f>O265*P265</f>
        <v>2.2800000000000002</v>
      </c>
      <c r="R265" s="583">
        <f t="shared" ref="R265:R283" si="152">P265</f>
        <v>228</v>
      </c>
      <c r="S265" s="662">
        <f t="shared" si="105"/>
        <v>2.2800000000000002</v>
      </c>
      <c r="T265" s="569"/>
      <c r="U265" s="661"/>
      <c r="V265" s="624"/>
      <c r="W265" s="583"/>
      <c r="X265" s="569">
        <f t="shared" ref="X265:X267" si="153">O265</f>
        <v>0.01</v>
      </c>
      <c r="Y265" s="661">
        <f>P265</f>
        <v>228</v>
      </c>
      <c r="Z265" s="624">
        <f>X265*Y265</f>
        <v>2.2800000000000002</v>
      </c>
      <c r="AA265" s="583">
        <f t="shared" ref="AA265:AA281" si="154">Y265</f>
        <v>228</v>
      </c>
      <c r="AB265" s="662">
        <f t="shared" si="103"/>
        <v>2.2800000000000002</v>
      </c>
      <c r="AC265" s="564"/>
      <c r="AD265" s="1" t="b">
        <f t="shared" si="150"/>
        <v>1</v>
      </c>
      <c r="AE265" s="1" t="b">
        <f t="shared" si="151"/>
        <v>1</v>
      </c>
    </row>
    <row r="266" spans="1:31" ht="15.75">
      <c r="A266" s="559"/>
      <c r="B266" s="564" t="s">
        <v>42</v>
      </c>
      <c r="C266" s="660">
        <v>456</v>
      </c>
      <c r="D266" s="571">
        <v>7.2960000000000003</v>
      </c>
      <c r="E266" s="660">
        <v>456</v>
      </c>
      <c r="F266" s="571">
        <v>7.2960000000000003</v>
      </c>
      <c r="G266" s="625">
        <f t="shared" si="117"/>
        <v>1</v>
      </c>
      <c r="H266" s="625">
        <f t="shared" si="117"/>
        <v>1</v>
      </c>
      <c r="I266" s="566">
        <f t="shared" si="148"/>
        <v>0</v>
      </c>
      <c r="J266" s="565">
        <f t="shared" si="149"/>
        <v>0</v>
      </c>
      <c r="K266" s="623"/>
      <c r="L266" s="624"/>
      <c r="M266" s="623"/>
      <c r="N266" s="623"/>
      <c r="O266" s="568">
        <f>State!O266</f>
        <v>1.6E-2</v>
      </c>
      <c r="P266" s="661">
        <v>456</v>
      </c>
      <c r="Q266" s="624">
        <f t="shared" ref="Q266:Q271" si="155">O266*P266</f>
        <v>7.2960000000000003</v>
      </c>
      <c r="R266" s="583">
        <f t="shared" si="152"/>
        <v>456</v>
      </c>
      <c r="S266" s="662">
        <f t="shared" si="105"/>
        <v>7.2960000000000003</v>
      </c>
      <c r="T266" s="569"/>
      <c r="U266" s="661"/>
      <c r="V266" s="624"/>
      <c r="W266" s="583"/>
      <c r="X266" s="569">
        <f t="shared" si="153"/>
        <v>1.6E-2</v>
      </c>
      <c r="Y266" s="661">
        <f t="shared" ref="Y266:Y267" si="156">P266</f>
        <v>456</v>
      </c>
      <c r="Z266" s="624">
        <f t="shared" ref="Z266:Z267" si="157">X266*Y266</f>
        <v>7.2960000000000003</v>
      </c>
      <c r="AA266" s="583">
        <f t="shared" si="154"/>
        <v>456</v>
      </c>
      <c r="AB266" s="662">
        <f t="shared" si="103"/>
        <v>7.2960000000000003</v>
      </c>
      <c r="AC266" s="564"/>
      <c r="AD266" s="1" t="b">
        <f t="shared" si="150"/>
        <v>1</v>
      </c>
      <c r="AE266" s="1" t="b">
        <f t="shared" si="151"/>
        <v>1</v>
      </c>
    </row>
    <row r="267" spans="1:31" ht="15.75">
      <c r="A267" s="559"/>
      <c r="B267" s="564" t="s">
        <v>66</v>
      </c>
      <c r="C267" s="660">
        <v>110</v>
      </c>
      <c r="D267" s="571">
        <v>1.32</v>
      </c>
      <c r="E267" s="660">
        <v>110</v>
      </c>
      <c r="F267" s="571">
        <v>1.32</v>
      </c>
      <c r="G267" s="625">
        <f t="shared" si="117"/>
        <v>1</v>
      </c>
      <c r="H267" s="625">
        <f t="shared" si="117"/>
        <v>1</v>
      </c>
      <c r="I267" s="566">
        <f t="shared" si="148"/>
        <v>0</v>
      </c>
      <c r="J267" s="565">
        <f t="shared" si="149"/>
        <v>0</v>
      </c>
      <c r="K267" s="623"/>
      <c r="L267" s="624"/>
      <c r="M267" s="623"/>
      <c r="N267" s="623"/>
      <c r="O267" s="568">
        <f>State!O267</f>
        <v>1.2E-2</v>
      </c>
      <c r="P267" s="661">
        <v>169</v>
      </c>
      <c r="Q267" s="624">
        <f t="shared" si="155"/>
        <v>2.028</v>
      </c>
      <c r="R267" s="583">
        <f t="shared" si="152"/>
        <v>169</v>
      </c>
      <c r="S267" s="662">
        <f t="shared" si="105"/>
        <v>2.028</v>
      </c>
      <c r="T267" s="569"/>
      <c r="U267" s="661"/>
      <c r="V267" s="624"/>
      <c r="W267" s="583"/>
      <c r="X267" s="569">
        <f t="shared" si="153"/>
        <v>1.2E-2</v>
      </c>
      <c r="Y267" s="661">
        <f t="shared" si="156"/>
        <v>169</v>
      </c>
      <c r="Z267" s="624">
        <f t="shared" si="157"/>
        <v>2.028</v>
      </c>
      <c r="AA267" s="583">
        <f t="shared" si="154"/>
        <v>169</v>
      </c>
      <c r="AB267" s="662">
        <f t="shared" si="103"/>
        <v>2.028</v>
      </c>
      <c r="AC267" s="564"/>
      <c r="AD267" s="1" t="b">
        <f t="shared" si="150"/>
        <v>1</v>
      </c>
      <c r="AE267" s="1" t="b">
        <f t="shared" si="151"/>
        <v>1</v>
      </c>
    </row>
    <row r="268" spans="1:31" ht="15.75">
      <c r="A268" s="559">
        <v>11.02</v>
      </c>
      <c r="B268" s="564" t="s">
        <v>67</v>
      </c>
      <c r="C268" s="570">
        <v>0</v>
      </c>
      <c r="D268" s="571">
        <v>0</v>
      </c>
      <c r="E268" s="570">
        <v>0</v>
      </c>
      <c r="F268" s="571">
        <v>0</v>
      </c>
      <c r="G268" s="625"/>
      <c r="H268" s="625"/>
      <c r="I268" s="566">
        <f t="shared" si="148"/>
        <v>0</v>
      </c>
      <c r="J268" s="565">
        <f t="shared" si="149"/>
        <v>0</v>
      </c>
      <c r="K268" s="623"/>
      <c r="L268" s="624"/>
      <c r="M268" s="623"/>
      <c r="N268" s="623"/>
      <c r="O268" s="568">
        <f>State!O268</f>
        <v>0</v>
      </c>
      <c r="P268" s="623"/>
      <c r="Q268" s="624"/>
      <c r="R268" s="583">
        <f t="shared" si="152"/>
        <v>0</v>
      </c>
      <c r="S268" s="662">
        <f t="shared" si="105"/>
        <v>0</v>
      </c>
      <c r="T268" s="569"/>
      <c r="U268" s="623"/>
      <c r="V268" s="624"/>
      <c r="W268" s="583"/>
      <c r="X268" s="569">
        <f>State!X268</f>
        <v>0</v>
      </c>
      <c r="Y268" s="623"/>
      <c r="Z268" s="624"/>
      <c r="AA268" s="583">
        <f t="shared" si="154"/>
        <v>0</v>
      </c>
      <c r="AB268" s="662">
        <f t="shared" si="103"/>
        <v>0</v>
      </c>
      <c r="AC268" s="564"/>
      <c r="AD268" s="1" t="b">
        <f t="shared" si="150"/>
        <v>1</v>
      </c>
      <c r="AE268" s="1" t="b">
        <f t="shared" si="151"/>
        <v>1</v>
      </c>
    </row>
    <row r="269" spans="1:31" ht="15.75">
      <c r="A269" s="559"/>
      <c r="B269" s="564" t="s">
        <v>41</v>
      </c>
      <c r="C269" s="660">
        <v>228</v>
      </c>
      <c r="D269" s="571">
        <v>1.1400000000000001</v>
      </c>
      <c r="E269" s="660">
        <v>228</v>
      </c>
      <c r="F269" s="571">
        <v>1.1400000000000001</v>
      </c>
      <c r="G269" s="625">
        <f t="shared" si="117"/>
        <v>1</v>
      </c>
      <c r="H269" s="625">
        <f t="shared" si="117"/>
        <v>1</v>
      </c>
      <c r="I269" s="566">
        <f t="shared" si="148"/>
        <v>0</v>
      </c>
      <c r="J269" s="565">
        <f t="shared" si="149"/>
        <v>0</v>
      </c>
      <c r="K269" s="623"/>
      <c r="L269" s="624"/>
      <c r="M269" s="623"/>
      <c r="N269" s="623"/>
      <c r="O269" s="568">
        <f>State!O269</f>
        <v>5.0000000000000001E-3</v>
      </c>
      <c r="P269" s="661">
        <v>228</v>
      </c>
      <c r="Q269" s="624">
        <f t="shared" si="155"/>
        <v>1.1400000000000001</v>
      </c>
      <c r="R269" s="583">
        <f t="shared" si="152"/>
        <v>228</v>
      </c>
      <c r="S269" s="662">
        <f t="shared" si="105"/>
        <v>1.1400000000000001</v>
      </c>
      <c r="T269" s="569"/>
      <c r="U269" s="661"/>
      <c r="V269" s="624"/>
      <c r="W269" s="583"/>
      <c r="X269" s="569">
        <f t="shared" ref="X269:X271" si="158">O269</f>
        <v>5.0000000000000001E-3</v>
      </c>
      <c r="Y269" s="661">
        <f t="shared" ref="Y269:Y270" si="159">R269</f>
        <v>228</v>
      </c>
      <c r="Z269" s="624">
        <f t="shared" ref="Z269:Z271" si="160">X269*Y269</f>
        <v>1.1400000000000001</v>
      </c>
      <c r="AA269" s="583">
        <f t="shared" si="154"/>
        <v>228</v>
      </c>
      <c r="AB269" s="662">
        <f t="shared" si="103"/>
        <v>1.1400000000000001</v>
      </c>
      <c r="AC269" s="564"/>
      <c r="AD269" s="1" t="b">
        <f t="shared" si="150"/>
        <v>1</v>
      </c>
      <c r="AE269" s="1" t="b">
        <f t="shared" si="151"/>
        <v>1</v>
      </c>
    </row>
    <row r="270" spans="1:31" ht="15.75">
      <c r="A270" s="559"/>
      <c r="B270" s="564" t="s">
        <v>42</v>
      </c>
      <c r="C270" s="660">
        <v>456</v>
      </c>
      <c r="D270" s="571">
        <v>2.2800000000000002</v>
      </c>
      <c r="E270" s="660">
        <v>456</v>
      </c>
      <c r="F270" s="571">
        <v>2.2800000000000002</v>
      </c>
      <c r="G270" s="625">
        <f t="shared" si="117"/>
        <v>1</v>
      </c>
      <c r="H270" s="625">
        <f t="shared" si="117"/>
        <v>1</v>
      </c>
      <c r="I270" s="566">
        <f t="shared" si="148"/>
        <v>0</v>
      </c>
      <c r="J270" s="565">
        <f t="shared" si="149"/>
        <v>0</v>
      </c>
      <c r="K270" s="623"/>
      <c r="L270" s="624"/>
      <c r="M270" s="623"/>
      <c r="N270" s="623"/>
      <c r="O270" s="568">
        <f>State!O270</f>
        <v>5.0000000000000001E-3</v>
      </c>
      <c r="P270" s="661">
        <v>456</v>
      </c>
      <c r="Q270" s="624">
        <f t="shared" si="155"/>
        <v>2.2800000000000002</v>
      </c>
      <c r="R270" s="583">
        <f t="shared" si="152"/>
        <v>456</v>
      </c>
      <c r="S270" s="662">
        <f t="shared" si="105"/>
        <v>2.2800000000000002</v>
      </c>
      <c r="T270" s="569"/>
      <c r="U270" s="661"/>
      <c r="V270" s="624"/>
      <c r="W270" s="583"/>
      <c r="X270" s="569">
        <f t="shared" si="158"/>
        <v>5.0000000000000001E-3</v>
      </c>
      <c r="Y270" s="661">
        <f t="shared" si="159"/>
        <v>456</v>
      </c>
      <c r="Z270" s="624">
        <f t="shared" si="160"/>
        <v>2.2800000000000002</v>
      </c>
      <c r="AA270" s="583">
        <f t="shared" si="154"/>
        <v>456</v>
      </c>
      <c r="AB270" s="662">
        <f t="shared" si="103"/>
        <v>2.2800000000000002</v>
      </c>
      <c r="AC270" s="564"/>
      <c r="AD270" s="1" t="b">
        <f t="shared" si="150"/>
        <v>1</v>
      </c>
      <c r="AE270" s="1" t="b">
        <f t="shared" si="151"/>
        <v>1</v>
      </c>
    </row>
    <row r="271" spans="1:31" ht="15.75">
      <c r="A271" s="559"/>
      <c r="B271" s="564" t="s">
        <v>66</v>
      </c>
      <c r="C271" s="660">
        <v>110</v>
      </c>
      <c r="D271" s="571">
        <v>0.55000000000000004</v>
      </c>
      <c r="E271" s="660">
        <v>110</v>
      </c>
      <c r="F271" s="571">
        <v>0.55000000000000004</v>
      </c>
      <c r="G271" s="625">
        <f t="shared" si="117"/>
        <v>1</v>
      </c>
      <c r="H271" s="625">
        <f t="shared" si="117"/>
        <v>1</v>
      </c>
      <c r="I271" s="566">
        <f t="shared" si="148"/>
        <v>0</v>
      </c>
      <c r="J271" s="565">
        <f t="shared" si="149"/>
        <v>0</v>
      </c>
      <c r="K271" s="623"/>
      <c r="L271" s="624"/>
      <c r="M271" s="623"/>
      <c r="N271" s="623"/>
      <c r="O271" s="568">
        <f>State!O271</f>
        <v>5.0000000000000001E-3</v>
      </c>
      <c r="P271" s="661">
        <v>169</v>
      </c>
      <c r="Q271" s="624">
        <f t="shared" si="155"/>
        <v>0.84499999999999997</v>
      </c>
      <c r="R271" s="583">
        <f t="shared" si="152"/>
        <v>169</v>
      </c>
      <c r="S271" s="662">
        <f t="shared" si="105"/>
        <v>0.84499999999999997</v>
      </c>
      <c r="T271" s="569"/>
      <c r="U271" s="661"/>
      <c r="V271" s="624"/>
      <c r="W271" s="583"/>
      <c r="X271" s="569">
        <f t="shared" si="158"/>
        <v>5.0000000000000001E-3</v>
      </c>
      <c r="Y271" s="661">
        <f>R271</f>
        <v>169</v>
      </c>
      <c r="Z271" s="624">
        <f t="shared" si="160"/>
        <v>0.84499999999999997</v>
      </c>
      <c r="AA271" s="583">
        <f t="shared" si="154"/>
        <v>169</v>
      </c>
      <c r="AB271" s="662">
        <f t="shared" si="103"/>
        <v>0.84499999999999997</v>
      </c>
      <c r="AC271" s="564"/>
      <c r="AD271" s="1" t="b">
        <f t="shared" si="150"/>
        <v>1</v>
      </c>
      <c r="AE271" s="1" t="b">
        <f t="shared" si="151"/>
        <v>1</v>
      </c>
    </row>
    <row r="272" spans="1:31" ht="15.75">
      <c r="A272" s="559">
        <v>11.03</v>
      </c>
      <c r="B272" s="573" t="s">
        <v>68</v>
      </c>
      <c r="C272" s="573">
        <v>0</v>
      </c>
      <c r="D272" s="574">
        <v>0</v>
      </c>
      <c r="E272" s="573">
        <v>0</v>
      </c>
      <c r="F272" s="574">
        <v>0</v>
      </c>
      <c r="G272" s="625"/>
      <c r="H272" s="625"/>
      <c r="I272" s="566">
        <f t="shared" si="148"/>
        <v>0</v>
      </c>
      <c r="J272" s="565">
        <f t="shared" si="149"/>
        <v>0</v>
      </c>
      <c r="K272" s="663"/>
      <c r="L272" s="664"/>
      <c r="M272" s="663"/>
      <c r="N272" s="663"/>
      <c r="O272" s="568">
        <f>State!O272</f>
        <v>0</v>
      </c>
      <c r="P272" s="663"/>
      <c r="Q272" s="664"/>
      <c r="R272" s="583">
        <f t="shared" si="152"/>
        <v>0</v>
      </c>
      <c r="S272" s="662">
        <f t="shared" si="105"/>
        <v>0</v>
      </c>
      <c r="T272" s="569"/>
      <c r="U272" s="663"/>
      <c r="V272" s="664"/>
      <c r="W272" s="583"/>
      <c r="X272" s="569">
        <f>State!X272</f>
        <v>0</v>
      </c>
      <c r="Y272" s="663"/>
      <c r="Z272" s="664"/>
      <c r="AA272" s="583">
        <f t="shared" si="154"/>
        <v>0</v>
      </c>
      <c r="AB272" s="662">
        <f t="shared" ref="AB272:AB323" si="161">Z272+U272</f>
        <v>0</v>
      </c>
      <c r="AC272" s="573"/>
      <c r="AD272" s="1" t="b">
        <f t="shared" si="150"/>
        <v>1</v>
      </c>
      <c r="AE272" s="1" t="b">
        <f t="shared" si="151"/>
        <v>1</v>
      </c>
    </row>
    <row r="273" spans="1:31" ht="15.75">
      <c r="A273" s="559">
        <v>11.04</v>
      </c>
      <c r="B273" s="577" t="s">
        <v>276</v>
      </c>
      <c r="C273" s="577">
        <v>0</v>
      </c>
      <c r="D273" s="578">
        <v>0</v>
      </c>
      <c r="E273" s="577">
        <v>0</v>
      </c>
      <c r="F273" s="578">
        <v>0</v>
      </c>
      <c r="G273" s="625"/>
      <c r="H273" s="625"/>
      <c r="I273" s="566">
        <f t="shared" si="148"/>
        <v>0</v>
      </c>
      <c r="J273" s="565">
        <f t="shared" si="149"/>
        <v>0</v>
      </c>
      <c r="K273" s="665"/>
      <c r="L273" s="666"/>
      <c r="M273" s="665"/>
      <c r="N273" s="665"/>
      <c r="O273" s="568">
        <f>State!O273</f>
        <v>0</v>
      </c>
      <c r="P273" s="665"/>
      <c r="Q273" s="666"/>
      <c r="R273" s="583">
        <f t="shared" si="152"/>
        <v>0</v>
      </c>
      <c r="S273" s="662">
        <f t="shared" si="105"/>
        <v>0</v>
      </c>
      <c r="T273" s="569"/>
      <c r="U273" s="665"/>
      <c r="V273" s="666"/>
      <c r="W273" s="583"/>
      <c r="X273" s="569">
        <f>State!X273</f>
        <v>0</v>
      </c>
      <c r="Y273" s="665"/>
      <c r="Z273" s="666"/>
      <c r="AA273" s="583">
        <f t="shared" si="154"/>
        <v>0</v>
      </c>
      <c r="AB273" s="662">
        <f t="shared" si="161"/>
        <v>0</v>
      </c>
      <c r="AC273" s="577"/>
      <c r="AD273" s="1" t="b">
        <f t="shared" si="150"/>
        <v>1</v>
      </c>
      <c r="AE273" s="1" t="b">
        <f t="shared" si="151"/>
        <v>1</v>
      </c>
    </row>
    <row r="274" spans="1:31" ht="28.5">
      <c r="A274" s="559"/>
      <c r="B274" s="573" t="s">
        <v>277</v>
      </c>
      <c r="C274" s="573">
        <v>14</v>
      </c>
      <c r="D274" s="574">
        <v>0.84</v>
      </c>
      <c r="E274" s="573">
        <v>14</v>
      </c>
      <c r="F274" s="574">
        <v>0.84</v>
      </c>
      <c r="G274" s="625">
        <f t="shared" ref="G274:H275" si="162">C274/E274</f>
        <v>1</v>
      </c>
      <c r="H274" s="625">
        <f t="shared" si="162"/>
        <v>1</v>
      </c>
      <c r="I274" s="566">
        <f t="shared" si="148"/>
        <v>0</v>
      </c>
      <c r="J274" s="565">
        <f t="shared" si="149"/>
        <v>0</v>
      </c>
      <c r="K274" s="663"/>
      <c r="L274" s="664"/>
      <c r="M274" s="663"/>
      <c r="N274" s="663"/>
      <c r="O274" s="568">
        <f>State!O274</f>
        <v>0.06</v>
      </c>
      <c r="P274" s="663">
        <v>12</v>
      </c>
      <c r="Q274" s="624">
        <f t="shared" ref="Q274:Q275" si="163">O274*P274</f>
        <v>0.72</v>
      </c>
      <c r="R274" s="583">
        <f t="shared" si="152"/>
        <v>12</v>
      </c>
      <c r="S274" s="662">
        <f t="shared" ref="R274:S337" si="164">Q274+L274</f>
        <v>0.72</v>
      </c>
      <c r="T274" s="569"/>
      <c r="U274" s="663"/>
      <c r="V274" s="624"/>
      <c r="W274" s="583"/>
      <c r="X274" s="569">
        <f>O274</f>
        <v>0.06</v>
      </c>
      <c r="Y274" s="663">
        <v>12</v>
      </c>
      <c r="Z274" s="624">
        <f t="shared" ref="Z274:Z275" si="165">X274*Y274</f>
        <v>0.72</v>
      </c>
      <c r="AA274" s="583">
        <f t="shared" si="154"/>
        <v>12</v>
      </c>
      <c r="AB274" s="662">
        <f t="shared" si="161"/>
        <v>0.72</v>
      </c>
      <c r="AC274" s="573"/>
      <c r="AD274" s="1" t="b">
        <f t="shared" si="150"/>
        <v>1</v>
      </c>
      <c r="AE274" s="1" t="b">
        <f t="shared" si="151"/>
        <v>1</v>
      </c>
    </row>
    <row r="275" spans="1:31" ht="28.5">
      <c r="A275" s="559"/>
      <c r="B275" s="573" t="s">
        <v>278</v>
      </c>
      <c r="C275" s="573">
        <v>18</v>
      </c>
      <c r="D275" s="574">
        <v>1.08</v>
      </c>
      <c r="E275" s="573">
        <v>18</v>
      </c>
      <c r="F275" s="574">
        <v>1.08</v>
      </c>
      <c r="G275" s="625">
        <f t="shared" si="162"/>
        <v>1</v>
      </c>
      <c r="H275" s="625">
        <f t="shared" si="162"/>
        <v>1</v>
      </c>
      <c r="I275" s="566">
        <f t="shared" si="148"/>
        <v>0</v>
      </c>
      <c r="J275" s="565">
        <f t="shared" si="149"/>
        <v>0</v>
      </c>
      <c r="K275" s="663"/>
      <c r="L275" s="664"/>
      <c r="M275" s="663"/>
      <c r="N275" s="663"/>
      <c r="O275" s="568">
        <f>State!O275</f>
        <v>0.06</v>
      </c>
      <c r="P275" s="663">
        <v>14</v>
      </c>
      <c r="Q275" s="624">
        <f t="shared" si="163"/>
        <v>0.84</v>
      </c>
      <c r="R275" s="583">
        <f t="shared" si="152"/>
        <v>14</v>
      </c>
      <c r="S275" s="662">
        <f t="shared" si="164"/>
        <v>0.84</v>
      </c>
      <c r="T275" s="569"/>
      <c r="U275" s="663"/>
      <c r="V275" s="624"/>
      <c r="W275" s="583"/>
      <c r="X275" s="569">
        <f>O275</f>
        <v>0.06</v>
      </c>
      <c r="Y275" s="663">
        <v>14</v>
      </c>
      <c r="Z275" s="624">
        <f t="shared" si="165"/>
        <v>0.84</v>
      </c>
      <c r="AA275" s="583">
        <f t="shared" si="154"/>
        <v>14</v>
      </c>
      <c r="AB275" s="662">
        <f t="shared" si="161"/>
        <v>0.84</v>
      </c>
      <c r="AC275" s="573"/>
      <c r="AD275" s="1" t="b">
        <f t="shared" si="150"/>
        <v>1</v>
      </c>
      <c r="AE275" s="1" t="b">
        <f t="shared" si="151"/>
        <v>1</v>
      </c>
    </row>
    <row r="276" spans="1:31" ht="15.75">
      <c r="A276" s="559"/>
      <c r="B276" s="577" t="s">
        <v>280</v>
      </c>
      <c r="C276" s="577">
        <v>0</v>
      </c>
      <c r="D276" s="578">
        <v>0</v>
      </c>
      <c r="E276" s="577">
        <v>0</v>
      </c>
      <c r="F276" s="578">
        <v>0</v>
      </c>
      <c r="G276" s="625"/>
      <c r="H276" s="625"/>
      <c r="I276" s="566">
        <f t="shared" si="148"/>
        <v>0</v>
      </c>
      <c r="J276" s="565">
        <f t="shared" si="149"/>
        <v>0</v>
      </c>
      <c r="K276" s="665"/>
      <c r="L276" s="666"/>
      <c r="M276" s="665"/>
      <c r="N276" s="665"/>
      <c r="O276" s="568">
        <f>State!O276</f>
        <v>0</v>
      </c>
      <c r="P276" s="665"/>
      <c r="Q276" s="666"/>
      <c r="R276" s="583">
        <f t="shared" si="152"/>
        <v>0</v>
      </c>
      <c r="S276" s="662">
        <f t="shared" si="164"/>
        <v>0</v>
      </c>
      <c r="T276" s="569"/>
      <c r="U276" s="665"/>
      <c r="V276" s="666"/>
      <c r="W276" s="583"/>
      <c r="X276" s="569">
        <f>State!X276</f>
        <v>0</v>
      </c>
      <c r="Y276" s="665"/>
      <c r="Z276" s="666"/>
      <c r="AA276" s="583">
        <f t="shared" si="154"/>
        <v>0</v>
      </c>
      <c r="AB276" s="662">
        <f t="shared" si="161"/>
        <v>0</v>
      </c>
      <c r="AC276" s="577"/>
      <c r="AD276" s="1" t="b">
        <f t="shared" si="150"/>
        <v>1</v>
      </c>
      <c r="AE276" s="1" t="b">
        <f t="shared" si="151"/>
        <v>1</v>
      </c>
    </row>
    <row r="277" spans="1:31" ht="42.75">
      <c r="A277" s="559">
        <v>11.05</v>
      </c>
      <c r="B277" s="564" t="s">
        <v>69</v>
      </c>
      <c r="C277" s="570">
        <v>0</v>
      </c>
      <c r="D277" s="571">
        <v>0</v>
      </c>
      <c r="E277" s="570">
        <v>0</v>
      </c>
      <c r="F277" s="571">
        <v>0</v>
      </c>
      <c r="G277" s="625"/>
      <c r="H277" s="625"/>
      <c r="I277" s="566">
        <f t="shared" si="148"/>
        <v>0</v>
      </c>
      <c r="J277" s="565">
        <f t="shared" si="149"/>
        <v>0</v>
      </c>
      <c r="K277" s="623"/>
      <c r="L277" s="624"/>
      <c r="M277" s="623"/>
      <c r="N277" s="623"/>
      <c r="O277" s="568">
        <f>State!O277</f>
        <v>0</v>
      </c>
      <c r="P277" s="623"/>
      <c r="Q277" s="624"/>
      <c r="R277" s="583">
        <f t="shared" si="152"/>
        <v>0</v>
      </c>
      <c r="S277" s="662">
        <f t="shared" si="164"/>
        <v>0</v>
      </c>
      <c r="T277" s="569"/>
      <c r="U277" s="623"/>
      <c r="V277" s="624"/>
      <c r="W277" s="583"/>
      <c r="X277" s="569">
        <f>State!X277</f>
        <v>0</v>
      </c>
      <c r="Y277" s="623"/>
      <c r="Z277" s="624"/>
      <c r="AA277" s="583">
        <f t="shared" si="154"/>
        <v>0</v>
      </c>
      <c r="AB277" s="662">
        <f t="shared" si="161"/>
        <v>0</v>
      </c>
      <c r="AC277" s="564"/>
      <c r="AD277" s="1" t="b">
        <f t="shared" si="150"/>
        <v>1</v>
      </c>
      <c r="AE277" s="1" t="b">
        <f t="shared" si="151"/>
        <v>1</v>
      </c>
    </row>
    <row r="278" spans="1:31" ht="15.75">
      <c r="A278" s="559"/>
      <c r="B278" s="564" t="s">
        <v>41</v>
      </c>
      <c r="C278" s="660">
        <v>9</v>
      </c>
      <c r="D278" s="571">
        <v>5.3999999999999999E-2</v>
      </c>
      <c r="E278" s="660">
        <v>9</v>
      </c>
      <c r="F278" s="571">
        <v>5.3999999999999999E-2</v>
      </c>
      <c r="G278" s="625">
        <f t="shared" si="117"/>
        <v>1</v>
      </c>
      <c r="H278" s="625">
        <f t="shared" si="117"/>
        <v>1</v>
      </c>
      <c r="I278" s="566">
        <f t="shared" si="148"/>
        <v>0</v>
      </c>
      <c r="J278" s="565">
        <f t="shared" si="149"/>
        <v>0</v>
      </c>
      <c r="K278" s="623"/>
      <c r="L278" s="624"/>
      <c r="M278" s="623"/>
      <c r="N278" s="623"/>
      <c r="O278" s="568">
        <f>State!O278</f>
        <v>6.0000000000000001E-3</v>
      </c>
      <c r="P278" s="623">
        <v>9</v>
      </c>
      <c r="Q278" s="624">
        <f t="shared" ref="Q278:Q280" si="166">O278*P278</f>
        <v>5.3999999999999999E-2</v>
      </c>
      <c r="R278" s="583">
        <f t="shared" si="152"/>
        <v>9</v>
      </c>
      <c r="S278" s="662">
        <f t="shared" si="164"/>
        <v>5.3999999999999999E-2</v>
      </c>
      <c r="T278" s="569"/>
      <c r="U278" s="623"/>
      <c r="V278" s="624"/>
      <c r="W278" s="583"/>
      <c r="X278" s="569">
        <f t="shared" ref="X278:X280" si="167">O278</f>
        <v>6.0000000000000001E-3</v>
      </c>
      <c r="Y278" s="623">
        <v>9</v>
      </c>
      <c r="Z278" s="624">
        <f t="shared" ref="Z278:Z280" si="168">X278*Y278</f>
        <v>5.3999999999999999E-2</v>
      </c>
      <c r="AA278" s="583">
        <f t="shared" si="154"/>
        <v>9</v>
      </c>
      <c r="AB278" s="662">
        <f t="shared" si="161"/>
        <v>5.3999999999999999E-2</v>
      </c>
      <c r="AC278" s="564"/>
      <c r="AD278" s="1" t="b">
        <f t="shared" si="150"/>
        <v>1</v>
      </c>
      <c r="AE278" s="1" t="b">
        <f t="shared" si="151"/>
        <v>1</v>
      </c>
    </row>
    <row r="279" spans="1:31" ht="15.75">
      <c r="A279" s="559"/>
      <c r="B279" s="564" t="s">
        <v>42</v>
      </c>
      <c r="C279" s="660">
        <v>20</v>
      </c>
      <c r="D279" s="571">
        <v>0.12</v>
      </c>
      <c r="E279" s="660">
        <v>20</v>
      </c>
      <c r="F279" s="571">
        <v>0.12</v>
      </c>
      <c r="G279" s="625">
        <f t="shared" si="117"/>
        <v>1</v>
      </c>
      <c r="H279" s="625">
        <f t="shared" si="117"/>
        <v>1</v>
      </c>
      <c r="I279" s="566">
        <f t="shared" si="148"/>
        <v>0</v>
      </c>
      <c r="J279" s="565">
        <f t="shared" si="149"/>
        <v>0</v>
      </c>
      <c r="K279" s="623"/>
      <c r="L279" s="624"/>
      <c r="M279" s="623"/>
      <c r="N279" s="623"/>
      <c r="O279" s="568">
        <f>State!O279</f>
        <v>6.0000000000000001E-3</v>
      </c>
      <c r="P279" s="623">
        <v>20</v>
      </c>
      <c r="Q279" s="624">
        <f t="shared" si="166"/>
        <v>0.12</v>
      </c>
      <c r="R279" s="583">
        <f t="shared" si="152"/>
        <v>20</v>
      </c>
      <c r="S279" s="662">
        <f t="shared" si="164"/>
        <v>0.12</v>
      </c>
      <c r="T279" s="569"/>
      <c r="U279" s="623"/>
      <c r="V279" s="624"/>
      <c r="W279" s="583"/>
      <c r="X279" s="569">
        <f t="shared" si="167"/>
        <v>6.0000000000000001E-3</v>
      </c>
      <c r="Y279" s="623">
        <v>20</v>
      </c>
      <c r="Z279" s="624">
        <f t="shared" si="168"/>
        <v>0.12</v>
      </c>
      <c r="AA279" s="583">
        <f t="shared" si="154"/>
        <v>20</v>
      </c>
      <c r="AB279" s="662">
        <f t="shared" si="161"/>
        <v>0.12</v>
      </c>
      <c r="AC279" s="564"/>
      <c r="AD279" s="1" t="b">
        <f t="shared" si="150"/>
        <v>1</v>
      </c>
      <c r="AE279" s="1" t="b">
        <f t="shared" si="151"/>
        <v>1</v>
      </c>
    </row>
    <row r="280" spans="1:31" ht="15.75">
      <c r="A280" s="559"/>
      <c r="B280" s="564" t="s">
        <v>66</v>
      </c>
      <c r="C280" s="660">
        <v>8</v>
      </c>
      <c r="D280" s="571">
        <v>4.8000000000000001E-2</v>
      </c>
      <c r="E280" s="660">
        <v>8</v>
      </c>
      <c r="F280" s="571">
        <v>4.8000000000000001E-2</v>
      </c>
      <c r="G280" s="625">
        <f t="shared" si="117"/>
        <v>1</v>
      </c>
      <c r="H280" s="625">
        <f t="shared" si="117"/>
        <v>1</v>
      </c>
      <c r="I280" s="566">
        <f t="shared" si="148"/>
        <v>0</v>
      </c>
      <c r="J280" s="565">
        <f t="shared" si="149"/>
        <v>0</v>
      </c>
      <c r="K280" s="623"/>
      <c r="L280" s="624"/>
      <c r="M280" s="623"/>
      <c r="N280" s="623"/>
      <c r="O280" s="568">
        <f>State!O280</f>
        <v>6.0000000000000001E-3</v>
      </c>
      <c r="P280" s="623">
        <v>12</v>
      </c>
      <c r="Q280" s="624">
        <f t="shared" si="166"/>
        <v>7.2000000000000008E-2</v>
      </c>
      <c r="R280" s="583">
        <f t="shared" si="152"/>
        <v>12</v>
      </c>
      <c r="S280" s="662">
        <f t="shared" si="164"/>
        <v>7.2000000000000008E-2</v>
      </c>
      <c r="T280" s="569"/>
      <c r="U280" s="623"/>
      <c r="V280" s="624"/>
      <c r="W280" s="583"/>
      <c r="X280" s="569">
        <f t="shared" si="167"/>
        <v>6.0000000000000001E-3</v>
      </c>
      <c r="Y280" s="623">
        <v>12</v>
      </c>
      <c r="Z280" s="624">
        <f t="shared" si="168"/>
        <v>7.2000000000000008E-2</v>
      </c>
      <c r="AA280" s="583">
        <f t="shared" si="154"/>
        <v>12</v>
      </c>
      <c r="AB280" s="662">
        <f t="shared" si="161"/>
        <v>7.2000000000000008E-2</v>
      </c>
      <c r="AC280" s="564"/>
      <c r="AD280" s="1" t="b">
        <f t="shared" si="150"/>
        <v>1</v>
      </c>
      <c r="AE280" s="1" t="b">
        <f t="shared" si="151"/>
        <v>1</v>
      </c>
    </row>
    <row r="281" spans="1:31" ht="15.75">
      <c r="A281" s="559"/>
      <c r="B281" s="577" t="s">
        <v>281</v>
      </c>
      <c r="C281" s="577">
        <v>0</v>
      </c>
      <c r="D281" s="578">
        <v>0</v>
      </c>
      <c r="E281" s="577">
        <v>0</v>
      </c>
      <c r="F281" s="578">
        <v>0</v>
      </c>
      <c r="G281" s="625"/>
      <c r="H281" s="625"/>
      <c r="I281" s="566">
        <f t="shared" si="148"/>
        <v>0</v>
      </c>
      <c r="J281" s="565">
        <f t="shared" si="149"/>
        <v>0</v>
      </c>
      <c r="K281" s="665"/>
      <c r="L281" s="666"/>
      <c r="M281" s="665"/>
      <c r="N281" s="665"/>
      <c r="O281" s="568">
        <f>State!O281</f>
        <v>0</v>
      </c>
      <c r="P281" s="665"/>
      <c r="Q281" s="666"/>
      <c r="R281" s="583">
        <f t="shared" si="152"/>
        <v>0</v>
      </c>
      <c r="S281" s="662">
        <f t="shared" si="164"/>
        <v>0</v>
      </c>
      <c r="T281" s="569"/>
      <c r="U281" s="665"/>
      <c r="V281" s="666"/>
      <c r="W281" s="583"/>
      <c r="X281" s="569">
        <f>State!X281</f>
        <v>0</v>
      </c>
      <c r="Y281" s="665"/>
      <c r="Z281" s="666"/>
      <c r="AA281" s="583">
        <f t="shared" si="154"/>
        <v>0</v>
      </c>
      <c r="AB281" s="662">
        <f t="shared" si="161"/>
        <v>0</v>
      </c>
      <c r="AC281" s="577"/>
      <c r="AD281" s="1" t="b">
        <f t="shared" si="150"/>
        <v>1</v>
      </c>
      <c r="AE281" s="1" t="b">
        <f t="shared" si="151"/>
        <v>1</v>
      </c>
    </row>
    <row r="282" spans="1:31" ht="15.75">
      <c r="A282" s="559">
        <v>11.06</v>
      </c>
      <c r="B282" s="564" t="s">
        <v>70</v>
      </c>
      <c r="C282" s="660">
        <v>0</v>
      </c>
      <c r="D282" s="571">
        <v>0</v>
      </c>
      <c r="E282" s="660">
        <v>0</v>
      </c>
      <c r="F282" s="571">
        <v>0</v>
      </c>
      <c r="G282" s="625"/>
      <c r="H282" s="625"/>
      <c r="I282" s="566">
        <f>C282-E282</f>
        <v>0</v>
      </c>
      <c r="J282" s="565">
        <f>D282-F282</f>
        <v>0</v>
      </c>
      <c r="K282" s="623"/>
      <c r="L282" s="624"/>
      <c r="M282" s="623"/>
      <c r="N282" s="623"/>
      <c r="O282" s="568">
        <f>State!O282</f>
        <v>0.02</v>
      </c>
      <c r="P282" s="623">
        <v>13</v>
      </c>
      <c r="Q282" s="624">
        <v>0.25</v>
      </c>
      <c r="R282" s="583">
        <f>P282</f>
        <v>13</v>
      </c>
      <c r="S282" s="662">
        <f t="shared" si="164"/>
        <v>0.25</v>
      </c>
      <c r="T282" s="569"/>
      <c r="U282" s="623"/>
      <c r="V282" s="624"/>
      <c r="W282" s="583"/>
      <c r="X282" s="569">
        <f t="shared" ref="X282:X283" si="169">O282</f>
        <v>0.02</v>
      </c>
      <c r="Y282" s="623">
        <f>P282</f>
        <v>13</v>
      </c>
      <c r="Z282" s="623">
        <f>Q282</f>
        <v>0.25</v>
      </c>
      <c r="AA282" s="583">
        <f>Y282</f>
        <v>13</v>
      </c>
      <c r="AB282" s="662">
        <f t="shared" si="161"/>
        <v>0.25</v>
      </c>
      <c r="AC282" s="564"/>
      <c r="AD282" s="1" t="b">
        <f t="shared" si="150"/>
        <v>0</v>
      </c>
      <c r="AE282" s="1" t="b">
        <f t="shared" si="151"/>
        <v>1</v>
      </c>
    </row>
    <row r="283" spans="1:31" ht="15.75">
      <c r="A283" s="559">
        <v>11.07</v>
      </c>
      <c r="B283" s="564" t="s">
        <v>71</v>
      </c>
      <c r="C283" s="660">
        <v>60</v>
      </c>
      <c r="D283" s="571">
        <v>0.96</v>
      </c>
      <c r="E283" s="660">
        <v>60</v>
      </c>
      <c r="F283" s="571">
        <v>0.96</v>
      </c>
      <c r="G283" s="625">
        <f t="shared" si="117"/>
        <v>1</v>
      </c>
      <c r="H283" s="625">
        <f t="shared" si="117"/>
        <v>1</v>
      </c>
      <c r="I283" s="566">
        <f>C283-E283</f>
        <v>0</v>
      </c>
      <c r="J283" s="565">
        <f>D283-F283</f>
        <v>0</v>
      </c>
      <c r="K283" s="623"/>
      <c r="L283" s="624"/>
      <c r="M283" s="623"/>
      <c r="N283" s="623"/>
      <c r="O283" s="568">
        <f>State!O283</f>
        <v>1.6E-2</v>
      </c>
      <c r="P283" s="623">
        <v>133</v>
      </c>
      <c r="Q283" s="624">
        <f t="shared" ref="Q283" si="170">O283*P283</f>
        <v>2.1280000000000001</v>
      </c>
      <c r="R283" s="583">
        <f t="shared" si="152"/>
        <v>133</v>
      </c>
      <c r="S283" s="662">
        <f t="shared" si="164"/>
        <v>2.1280000000000001</v>
      </c>
      <c r="T283" s="569"/>
      <c r="U283" s="623"/>
      <c r="V283" s="624"/>
      <c r="W283" s="583"/>
      <c r="X283" s="569">
        <f t="shared" si="169"/>
        <v>1.6E-2</v>
      </c>
      <c r="Y283" s="623">
        <f>R283</f>
        <v>133</v>
      </c>
      <c r="Z283" s="624">
        <f>S283</f>
        <v>2.1280000000000001</v>
      </c>
      <c r="AA283" s="583">
        <f t="shared" ref="AA283" si="171">Y283</f>
        <v>133</v>
      </c>
      <c r="AB283" s="662">
        <f t="shared" si="161"/>
        <v>2.1280000000000001</v>
      </c>
      <c r="AC283" s="564"/>
      <c r="AD283" s="1" t="b">
        <f t="shared" si="150"/>
        <v>1</v>
      </c>
      <c r="AE283" s="1" t="b">
        <f t="shared" si="151"/>
        <v>1</v>
      </c>
    </row>
    <row r="284" spans="1:31" s="226" customFormat="1" ht="15.75">
      <c r="A284" s="1022"/>
      <c r="B284" s="1038" t="s">
        <v>36</v>
      </c>
      <c r="C284" s="1042">
        <f>SUM(C265:C283)</f>
        <v>1717</v>
      </c>
      <c r="D284" s="1039">
        <f>SUM(D265:D283)</f>
        <v>17.968</v>
      </c>
      <c r="E284" s="1042">
        <f>SUM(E265:E283)</f>
        <v>1717</v>
      </c>
      <c r="F284" s="1039">
        <f>SUM(F265:F283)</f>
        <v>17.968</v>
      </c>
      <c r="G284" s="1069">
        <f t="shared" si="117"/>
        <v>1</v>
      </c>
      <c r="H284" s="1069">
        <f t="shared" si="117"/>
        <v>1</v>
      </c>
      <c r="I284" s="1038">
        <f>SUM(I269:I283)</f>
        <v>0</v>
      </c>
      <c r="J284" s="1039">
        <f>SUM(J265:J283)</f>
        <v>0</v>
      </c>
      <c r="K284" s="1038">
        <f t="shared" ref="K284:N284" si="172">SUM(K265:K283)</f>
        <v>0</v>
      </c>
      <c r="L284" s="1039">
        <f t="shared" si="172"/>
        <v>0</v>
      </c>
      <c r="M284" s="1038">
        <f t="shared" si="172"/>
        <v>0</v>
      </c>
      <c r="N284" s="1038">
        <f t="shared" si="172"/>
        <v>0</v>
      </c>
      <c r="O284" s="1028">
        <f>State!O284</f>
        <v>0</v>
      </c>
      <c r="P284" s="1042">
        <f>SUM(P265:P283)</f>
        <v>1919</v>
      </c>
      <c r="Q284" s="1039">
        <f>SUM(Q265:Q283)</f>
        <v>20.053000000000001</v>
      </c>
      <c r="R284" s="1042">
        <f>SUM(R265:R283)</f>
        <v>1919</v>
      </c>
      <c r="S284" s="1039">
        <f>SUM(S265:S283)</f>
        <v>20.053000000000001</v>
      </c>
      <c r="T284" s="1031"/>
      <c r="U284" s="1038"/>
      <c r="V284" s="1039"/>
      <c r="W284" s="1038"/>
      <c r="X284" s="1031">
        <f>State!X284</f>
        <v>0</v>
      </c>
      <c r="Y284" s="1042">
        <f>SUM(Y265:Y283)</f>
        <v>1919</v>
      </c>
      <c r="Z284" s="1039">
        <f>SUM(Z265:Z283)</f>
        <v>20.053000000000001</v>
      </c>
      <c r="AA284" s="1042">
        <f>SUM(AA265:AA283)</f>
        <v>1919</v>
      </c>
      <c r="AB284" s="1039">
        <f>SUM(AB265:AB283)</f>
        <v>20.053000000000001</v>
      </c>
      <c r="AC284" s="1038"/>
      <c r="AD284" s="1"/>
      <c r="AE284" s="1" t="b">
        <f t="shared" si="151"/>
        <v>1</v>
      </c>
    </row>
    <row r="285" spans="1:31" ht="28.5">
      <c r="A285" s="563">
        <v>12</v>
      </c>
      <c r="B285" s="560" t="s">
        <v>72</v>
      </c>
      <c r="C285" s="560">
        <v>0</v>
      </c>
      <c r="D285" s="561">
        <v>0</v>
      </c>
      <c r="E285" s="560">
        <v>0</v>
      </c>
      <c r="F285" s="561">
        <v>0</v>
      </c>
      <c r="G285" s="625"/>
      <c r="H285" s="625"/>
      <c r="I285" s="566">
        <f t="shared" si="148"/>
        <v>0</v>
      </c>
      <c r="J285" s="565">
        <f t="shared" si="149"/>
        <v>0</v>
      </c>
      <c r="K285" s="560"/>
      <c r="L285" s="561"/>
      <c r="M285" s="560"/>
      <c r="N285" s="560"/>
      <c r="O285" s="568">
        <f>State!O285</f>
        <v>0</v>
      </c>
      <c r="P285" s="560"/>
      <c r="Q285" s="561"/>
      <c r="R285" s="583">
        <f t="shared" si="164"/>
        <v>0</v>
      </c>
      <c r="S285" s="523">
        <f t="shared" si="164"/>
        <v>0</v>
      </c>
      <c r="T285" s="569"/>
      <c r="U285" s="560"/>
      <c r="V285" s="561"/>
      <c r="W285" s="583"/>
      <c r="X285" s="569">
        <f>State!X285</f>
        <v>0</v>
      </c>
      <c r="Y285" s="560"/>
      <c r="Z285" s="561"/>
      <c r="AA285" s="583">
        <f t="shared" ref="AA285:AA286" si="173">Y285+T285</f>
        <v>0</v>
      </c>
      <c r="AB285" s="523">
        <f t="shared" si="161"/>
        <v>0</v>
      </c>
      <c r="AC285" s="560"/>
      <c r="AD285" s="1" t="b">
        <f t="shared" si="150"/>
        <v>1</v>
      </c>
      <c r="AE285" s="1" t="b">
        <f t="shared" si="151"/>
        <v>1</v>
      </c>
    </row>
    <row r="286" spans="1:31" ht="15.75">
      <c r="A286" s="559">
        <v>12.01</v>
      </c>
      <c r="B286" s="560" t="s">
        <v>73</v>
      </c>
      <c r="C286" s="560">
        <v>0</v>
      </c>
      <c r="D286" s="561">
        <v>0</v>
      </c>
      <c r="E286" s="560">
        <v>0</v>
      </c>
      <c r="F286" s="561">
        <v>0</v>
      </c>
      <c r="G286" s="625"/>
      <c r="H286" s="625"/>
      <c r="I286" s="566">
        <f t="shared" si="148"/>
        <v>0</v>
      </c>
      <c r="J286" s="565">
        <f t="shared" si="149"/>
        <v>0</v>
      </c>
      <c r="K286" s="560"/>
      <c r="L286" s="561"/>
      <c r="M286" s="560"/>
      <c r="N286" s="560"/>
      <c r="O286" s="568"/>
      <c r="P286" s="560"/>
      <c r="Q286" s="561"/>
      <c r="R286" s="583">
        <f t="shared" si="164"/>
        <v>0</v>
      </c>
      <c r="S286" s="523">
        <f t="shared" si="164"/>
        <v>0</v>
      </c>
      <c r="T286" s="569"/>
      <c r="U286" s="560"/>
      <c r="V286" s="561"/>
      <c r="W286" s="583"/>
      <c r="X286" s="569"/>
      <c r="Y286" s="560"/>
      <c r="Z286" s="561"/>
      <c r="AA286" s="583">
        <f t="shared" si="173"/>
        <v>0</v>
      </c>
      <c r="AB286" s="523">
        <f t="shared" si="161"/>
        <v>0</v>
      </c>
      <c r="AC286" s="560"/>
      <c r="AD286" s="1" t="b">
        <f t="shared" si="150"/>
        <v>1</v>
      </c>
      <c r="AE286" s="1" t="b">
        <f t="shared" si="151"/>
        <v>1</v>
      </c>
    </row>
    <row r="287" spans="1:31" ht="15.75">
      <c r="A287" s="559"/>
      <c r="B287" s="668" t="s">
        <v>74</v>
      </c>
      <c r="C287" s="669">
        <v>12</v>
      </c>
      <c r="D287" s="670">
        <v>20.160000000000004</v>
      </c>
      <c r="E287" s="669">
        <f>C287</f>
        <v>12</v>
      </c>
      <c r="F287" s="670">
        <f>D287</f>
        <v>20.160000000000004</v>
      </c>
      <c r="G287" s="625">
        <f>E287/C287</f>
        <v>1</v>
      </c>
      <c r="H287" s="625">
        <f>F287/D287</f>
        <v>1</v>
      </c>
      <c r="I287" s="566">
        <f t="shared" si="148"/>
        <v>0</v>
      </c>
      <c r="J287" s="565">
        <f t="shared" si="149"/>
        <v>0</v>
      </c>
      <c r="K287" s="668"/>
      <c r="L287" s="671"/>
      <c r="M287" s="668"/>
      <c r="N287" s="668"/>
      <c r="O287" s="568">
        <f>State!O287</f>
        <v>0.14000000000000001</v>
      </c>
      <c r="P287" s="652">
        <v>12</v>
      </c>
      <c r="Q287" s="653">
        <f>O287*P287*12</f>
        <v>20.160000000000004</v>
      </c>
      <c r="R287" s="583">
        <f t="shared" ref="R287:R298" si="174">P287</f>
        <v>12</v>
      </c>
      <c r="S287" s="523">
        <f t="shared" si="164"/>
        <v>20.160000000000004</v>
      </c>
      <c r="T287" s="569"/>
      <c r="U287" s="652"/>
      <c r="V287" s="653"/>
      <c r="W287" s="583"/>
      <c r="X287" s="569">
        <f t="shared" ref="X287:X292" si="175">O287</f>
        <v>0.14000000000000001</v>
      </c>
      <c r="Y287" s="652">
        <v>12</v>
      </c>
      <c r="Z287" s="653">
        <f>X287*Y287*12</f>
        <v>20.160000000000004</v>
      </c>
      <c r="AA287" s="583">
        <f t="shared" ref="AA287:AA298" si="176">Y287</f>
        <v>12</v>
      </c>
      <c r="AB287" s="523">
        <f t="shared" si="161"/>
        <v>20.160000000000004</v>
      </c>
      <c r="AC287" s="668"/>
      <c r="AD287" s="1" t="b">
        <f t="shared" ref="AD287:AD292" si="177">+X287*Y287*12=Z287</f>
        <v>1</v>
      </c>
      <c r="AE287" s="1" t="b">
        <f t="shared" si="151"/>
        <v>1</v>
      </c>
    </row>
    <row r="288" spans="1:31" ht="15.75">
      <c r="A288" s="559"/>
      <c r="B288" s="668" t="s">
        <v>75</v>
      </c>
      <c r="C288" s="669">
        <v>15</v>
      </c>
      <c r="D288" s="670">
        <v>21.599999999999998</v>
      </c>
      <c r="E288" s="669">
        <f t="shared" ref="E288:E297" si="178">C288</f>
        <v>15</v>
      </c>
      <c r="F288" s="670">
        <f t="shared" ref="F288:F297" si="179">D288</f>
        <v>21.599999999999998</v>
      </c>
      <c r="G288" s="625">
        <f t="shared" ref="G288:G299" si="180">E288/C288</f>
        <v>1</v>
      </c>
      <c r="H288" s="625">
        <f t="shared" ref="H288:H299" si="181">F288/D288</f>
        <v>1</v>
      </c>
      <c r="I288" s="566">
        <f t="shared" si="148"/>
        <v>0</v>
      </c>
      <c r="J288" s="565">
        <f t="shared" si="149"/>
        <v>0</v>
      </c>
      <c r="K288" s="668"/>
      <c r="L288" s="671"/>
      <c r="M288" s="668"/>
      <c r="N288" s="668"/>
      <c r="O288" s="568">
        <f>State!O288</f>
        <v>0.12</v>
      </c>
      <c r="P288" s="652">
        <v>15</v>
      </c>
      <c r="Q288" s="653">
        <f t="shared" ref="Q288:Q292" si="182">O288*P288*12</f>
        <v>21.599999999999998</v>
      </c>
      <c r="R288" s="583">
        <f t="shared" si="174"/>
        <v>15</v>
      </c>
      <c r="S288" s="523">
        <f t="shared" si="164"/>
        <v>21.599999999999998</v>
      </c>
      <c r="T288" s="569"/>
      <c r="U288" s="652"/>
      <c r="V288" s="653"/>
      <c r="W288" s="583"/>
      <c r="X288" s="569">
        <f t="shared" si="175"/>
        <v>0.12</v>
      </c>
      <c r="Y288" s="652">
        <v>15</v>
      </c>
      <c r="Z288" s="653">
        <f t="shared" ref="Z288:Z292" si="183">X288*Y288*12</f>
        <v>21.599999999999998</v>
      </c>
      <c r="AA288" s="583">
        <f t="shared" si="176"/>
        <v>15</v>
      </c>
      <c r="AB288" s="523">
        <f t="shared" si="161"/>
        <v>21.599999999999998</v>
      </c>
      <c r="AC288" s="668"/>
      <c r="AD288" s="1" t="b">
        <f t="shared" si="177"/>
        <v>1</v>
      </c>
      <c r="AE288" s="1" t="b">
        <f t="shared" si="151"/>
        <v>1</v>
      </c>
    </row>
    <row r="289" spans="1:31" ht="15.75">
      <c r="A289" s="559"/>
      <c r="B289" s="668" t="s">
        <v>76</v>
      </c>
      <c r="C289" s="669">
        <v>8</v>
      </c>
      <c r="D289" s="670">
        <v>11.52</v>
      </c>
      <c r="E289" s="669">
        <f t="shared" si="178"/>
        <v>8</v>
      </c>
      <c r="F289" s="670">
        <f t="shared" si="179"/>
        <v>11.52</v>
      </c>
      <c r="G289" s="625">
        <f t="shared" si="180"/>
        <v>1</v>
      </c>
      <c r="H289" s="625">
        <f t="shared" si="181"/>
        <v>1</v>
      </c>
      <c r="I289" s="566">
        <f t="shared" si="148"/>
        <v>0</v>
      </c>
      <c r="J289" s="565">
        <f t="shared" si="149"/>
        <v>0</v>
      </c>
      <c r="K289" s="668"/>
      <c r="L289" s="671"/>
      <c r="M289" s="668"/>
      <c r="N289" s="668"/>
      <c r="O289" s="568">
        <f>State!O289</f>
        <v>0.12</v>
      </c>
      <c r="P289" s="652">
        <v>8</v>
      </c>
      <c r="Q289" s="653">
        <f t="shared" si="182"/>
        <v>11.52</v>
      </c>
      <c r="R289" s="583">
        <f t="shared" si="174"/>
        <v>8</v>
      </c>
      <c r="S289" s="523">
        <f t="shared" si="164"/>
        <v>11.52</v>
      </c>
      <c r="T289" s="569"/>
      <c r="U289" s="652"/>
      <c r="V289" s="653"/>
      <c r="W289" s="583"/>
      <c r="X289" s="569">
        <f t="shared" si="175"/>
        <v>0.12</v>
      </c>
      <c r="Y289" s="652">
        <v>8</v>
      </c>
      <c r="Z289" s="653">
        <f t="shared" si="183"/>
        <v>11.52</v>
      </c>
      <c r="AA289" s="583">
        <f t="shared" si="176"/>
        <v>8</v>
      </c>
      <c r="AB289" s="523">
        <f t="shared" si="161"/>
        <v>11.52</v>
      </c>
      <c r="AC289" s="668"/>
      <c r="AD289" s="1" t="b">
        <f t="shared" si="177"/>
        <v>1</v>
      </c>
      <c r="AE289" s="1" t="b">
        <f t="shared" si="151"/>
        <v>1</v>
      </c>
    </row>
    <row r="290" spans="1:31" ht="15.75">
      <c r="A290" s="559"/>
      <c r="B290" s="668" t="s">
        <v>77</v>
      </c>
      <c r="C290" s="669">
        <v>8</v>
      </c>
      <c r="D290" s="670">
        <v>9.6000000000000014</v>
      </c>
      <c r="E290" s="669">
        <f t="shared" si="178"/>
        <v>8</v>
      </c>
      <c r="F290" s="670">
        <f t="shared" si="179"/>
        <v>9.6000000000000014</v>
      </c>
      <c r="G290" s="625">
        <f t="shared" si="180"/>
        <v>1</v>
      </c>
      <c r="H290" s="625">
        <f t="shared" si="181"/>
        <v>1</v>
      </c>
      <c r="I290" s="566">
        <f t="shared" si="148"/>
        <v>0</v>
      </c>
      <c r="J290" s="565">
        <f t="shared" si="149"/>
        <v>0</v>
      </c>
      <c r="K290" s="668"/>
      <c r="L290" s="671"/>
      <c r="M290" s="668"/>
      <c r="N290" s="668"/>
      <c r="O290" s="568">
        <f>State!O290</f>
        <v>0.1</v>
      </c>
      <c r="P290" s="652">
        <v>8</v>
      </c>
      <c r="Q290" s="653">
        <f t="shared" si="182"/>
        <v>9.6000000000000014</v>
      </c>
      <c r="R290" s="583">
        <f t="shared" si="174"/>
        <v>8</v>
      </c>
      <c r="S290" s="523">
        <f t="shared" si="164"/>
        <v>9.6000000000000014</v>
      </c>
      <c r="T290" s="569"/>
      <c r="U290" s="652"/>
      <c r="V290" s="653"/>
      <c r="W290" s="583"/>
      <c r="X290" s="569">
        <f t="shared" si="175"/>
        <v>0.1</v>
      </c>
      <c r="Y290" s="652">
        <v>8</v>
      </c>
      <c r="Z290" s="653">
        <f t="shared" si="183"/>
        <v>9.6000000000000014</v>
      </c>
      <c r="AA290" s="583">
        <f t="shared" si="176"/>
        <v>8</v>
      </c>
      <c r="AB290" s="523">
        <f t="shared" si="161"/>
        <v>9.6000000000000014</v>
      </c>
      <c r="AC290" s="668"/>
      <c r="AD290" s="1" t="b">
        <f t="shared" si="177"/>
        <v>1</v>
      </c>
      <c r="AE290" s="1" t="b">
        <f t="shared" si="151"/>
        <v>1</v>
      </c>
    </row>
    <row r="291" spans="1:31" ht="29.25">
      <c r="A291" s="559"/>
      <c r="B291" s="668" t="s">
        <v>78</v>
      </c>
      <c r="C291" s="669">
        <v>8</v>
      </c>
      <c r="D291" s="670">
        <v>9.6000000000000014</v>
      </c>
      <c r="E291" s="669">
        <f t="shared" si="178"/>
        <v>8</v>
      </c>
      <c r="F291" s="670">
        <f t="shared" si="179"/>
        <v>9.6000000000000014</v>
      </c>
      <c r="G291" s="625">
        <f t="shared" si="180"/>
        <v>1</v>
      </c>
      <c r="H291" s="625">
        <f t="shared" si="181"/>
        <v>1</v>
      </c>
      <c r="I291" s="566">
        <f t="shared" si="148"/>
        <v>0</v>
      </c>
      <c r="J291" s="565">
        <f t="shared" si="149"/>
        <v>0</v>
      </c>
      <c r="K291" s="668"/>
      <c r="L291" s="671"/>
      <c r="M291" s="668"/>
      <c r="N291" s="668"/>
      <c r="O291" s="568">
        <f>State!O291</f>
        <v>0.1</v>
      </c>
      <c r="P291" s="652">
        <v>8</v>
      </c>
      <c r="Q291" s="653">
        <f t="shared" si="182"/>
        <v>9.6000000000000014</v>
      </c>
      <c r="R291" s="583">
        <f t="shared" si="174"/>
        <v>8</v>
      </c>
      <c r="S291" s="523">
        <f t="shared" si="164"/>
        <v>9.6000000000000014</v>
      </c>
      <c r="T291" s="569"/>
      <c r="U291" s="652"/>
      <c r="V291" s="653"/>
      <c r="W291" s="583"/>
      <c r="X291" s="569">
        <f t="shared" si="175"/>
        <v>0.1</v>
      </c>
      <c r="Y291" s="652">
        <v>8</v>
      </c>
      <c r="Z291" s="653">
        <f t="shared" si="183"/>
        <v>9.6000000000000014</v>
      </c>
      <c r="AA291" s="583">
        <f t="shared" si="176"/>
        <v>8</v>
      </c>
      <c r="AB291" s="523">
        <f t="shared" si="161"/>
        <v>9.6000000000000014</v>
      </c>
      <c r="AC291" s="668"/>
      <c r="AD291" s="1" t="b">
        <f t="shared" si="177"/>
        <v>1</v>
      </c>
      <c r="AE291" s="1" t="b">
        <f t="shared" si="151"/>
        <v>1</v>
      </c>
    </row>
    <row r="292" spans="1:31" ht="15.75">
      <c r="A292" s="559"/>
      <c r="B292" s="668" t="s">
        <v>344</v>
      </c>
      <c r="C292" s="669">
        <v>8</v>
      </c>
      <c r="D292" s="670">
        <v>58.08</v>
      </c>
      <c r="E292" s="669">
        <f t="shared" si="178"/>
        <v>8</v>
      </c>
      <c r="F292" s="670">
        <f t="shared" si="179"/>
        <v>58.08</v>
      </c>
      <c r="G292" s="625">
        <f t="shared" si="180"/>
        <v>1</v>
      </c>
      <c r="H292" s="625">
        <f t="shared" si="181"/>
        <v>1</v>
      </c>
      <c r="I292" s="566">
        <f t="shared" si="148"/>
        <v>0</v>
      </c>
      <c r="J292" s="565">
        <f t="shared" si="149"/>
        <v>0</v>
      </c>
      <c r="K292" s="668"/>
      <c r="L292" s="671"/>
      <c r="M292" s="668"/>
      <c r="N292" s="668"/>
      <c r="O292" s="568">
        <f>State!O292</f>
        <v>0.66549999999999998</v>
      </c>
      <c r="P292" s="652">
        <v>8</v>
      </c>
      <c r="Q292" s="653">
        <f t="shared" si="182"/>
        <v>63.887999999999998</v>
      </c>
      <c r="R292" s="583">
        <f t="shared" si="174"/>
        <v>8</v>
      </c>
      <c r="S292" s="523">
        <f t="shared" si="164"/>
        <v>63.887999999999998</v>
      </c>
      <c r="T292" s="569"/>
      <c r="U292" s="652"/>
      <c r="V292" s="653"/>
      <c r="W292" s="583"/>
      <c r="X292" s="569">
        <f t="shared" si="175"/>
        <v>0.66549999999999998</v>
      </c>
      <c r="Y292" s="652">
        <v>8</v>
      </c>
      <c r="Z292" s="653">
        <f t="shared" si="183"/>
        <v>63.887999999999998</v>
      </c>
      <c r="AA292" s="583">
        <f t="shared" si="176"/>
        <v>8</v>
      </c>
      <c r="AB292" s="523">
        <f t="shared" si="161"/>
        <v>63.887999999999998</v>
      </c>
      <c r="AC292" s="668"/>
      <c r="AD292" s="1" t="b">
        <f t="shared" si="177"/>
        <v>1</v>
      </c>
      <c r="AE292" s="1" t="b">
        <f t="shared" si="151"/>
        <v>1</v>
      </c>
    </row>
    <row r="293" spans="1:31" ht="15.75">
      <c r="A293" s="559">
        <v>12.02</v>
      </c>
      <c r="B293" s="668" t="s">
        <v>79</v>
      </c>
      <c r="C293" s="669">
        <v>0</v>
      </c>
      <c r="D293" s="670">
        <v>0</v>
      </c>
      <c r="E293" s="669">
        <f t="shared" si="178"/>
        <v>0</v>
      </c>
      <c r="F293" s="670">
        <f t="shared" si="179"/>
        <v>0</v>
      </c>
      <c r="G293" s="625"/>
      <c r="H293" s="625"/>
      <c r="I293" s="566">
        <f t="shared" si="148"/>
        <v>0</v>
      </c>
      <c r="J293" s="565">
        <f t="shared" si="149"/>
        <v>0</v>
      </c>
      <c r="K293" s="668"/>
      <c r="L293" s="671"/>
      <c r="M293" s="668"/>
      <c r="N293" s="668"/>
      <c r="O293" s="568">
        <f>State!O293</f>
        <v>1</v>
      </c>
      <c r="P293" s="652"/>
      <c r="Q293" s="653"/>
      <c r="R293" s="583">
        <f t="shared" si="174"/>
        <v>0</v>
      </c>
      <c r="S293" s="523">
        <f t="shared" si="164"/>
        <v>0</v>
      </c>
      <c r="T293" s="569"/>
      <c r="U293" s="652"/>
      <c r="V293" s="653"/>
      <c r="W293" s="583"/>
      <c r="X293" s="569">
        <f>State!X293</f>
        <v>1</v>
      </c>
      <c r="Y293" s="652"/>
      <c r="Z293" s="653"/>
      <c r="AA293" s="583">
        <f t="shared" si="176"/>
        <v>0</v>
      </c>
      <c r="AB293" s="523">
        <f t="shared" si="161"/>
        <v>0</v>
      </c>
      <c r="AC293" s="668"/>
      <c r="AD293" s="1" t="b">
        <f t="shared" si="150"/>
        <v>1</v>
      </c>
      <c r="AE293" s="1" t="b">
        <f t="shared" si="151"/>
        <v>1</v>
      </c>
    </row>
    <row r="294" spans="1:31" ht="15.75">
      <c r="A294" s="559">
        <f>+A293+0.01</f>
        <v>12.03</v>
      </c>
      <c r="B294" s="672" t="s">
        <v>619</v>
      </c>
      <c r="C294" s="669">
        <v>0</v>
      </c>
      <c r="D294" s="670">
        <v>0</v>
      </c>
      <c r="E294" s="669">
        <f t="shared" si="178"/>
        <v>0</v>
      </c>
      <c r="F294" s="670">
        <f t="shared" si="179"/>
        <v>0</v>
      </c>
      <c r="G294" s="625"/>
      <c r="H294" s="625"/>
      <c r="I294" s="566">
        <f t="shared" si="148"/>
        <v>0</v>
      </c>
      <c r="J294" s="565">
        <f t="shared" si="149"/>
        <v>0</v>
      </c>
      <c r="K294" s="668"/>
      <c r="L294" s="671"/>
      <c r="M294" s="668"/>
      <c r="N294" s="668"/>
      <c r="O294" s="568">
        <f>State!O294</f>
        <v>1</v>
      </c>
      <c r="P294" s="652">
        <v>8</v>
      </c>
      <c r="Q294" s="653">
        <f>O294*P294</f>
        <v>8</v>
      </c>
      <c r="R294" s="583">
        <f t="shared" si="174"/>
        <v>8</v>
      </c>
      <c r="S294" s="523">
        <f t="shared" si="164"/>
        <v>8</v>
      </c>
      <c r="T294" s="569"/>
      <c r="U294" s="652"/>
      <c r="V294" s="653"/>
      <c r="W294" s="583"/>
      <c r="X294" s="569">
        <f>State!X294</f>
        <v>1</v>
      </c>
      <c r="Y294" s="652">
        <v>0</v>
      </c>
      <c r="Z294" s="653">
        <f>X294*Y294</f>
        <v>0</v>
      </c>
      <c r="AA294" s="583">
        <f t="shared" si="176"/>
        <v>0</v>
      </c>
      <c r="AB294" s="523">
        <f t="shared" si="161"/>
        <v>0</v>
      </c>
      <c r="AC294" s="673"/>
      <c r="AD294" s="1" t="b">
        <f t="shared" si="150"/>
        <v>1</v>
      </c>
      <c r="AE294" s="1" t="b">
        <f t="shared" si="151"/>
        <v>1</v>
      </c>
    </row>
    <row r="295" spans="1:31" ht="15.75">
      <c r="A295" s="559">
        <f t="shared" ref="A295:A298" si="184">+A294+0.01</f>
        <v>12.04</v>
      </c>
      <c r="B295" s="564" t="s">
        <v>80</v>
      </c>
      <c r="C295" s="623">
        <v>8</v>
      </c>
      <c r="D295" s="624">
        <v>4</v>
      </c>
      <c r="E295" s="669">
        <f t="shared" si="178"/>
        <v>8</v>
      </c>
      <c r="F295" s="670">
        <f t="shared" si="179"/>
        <v>4</v>
      </c>
      <c r="G295" s="625">
        <f t="shared" si="180"/>
        <v>1</v>
      </c>
      <c r="H295" s="625">
        <f t="shared" si="181"/>
        <v>1</v>
      </c>
      <c r="I295" s="566">
        <f t="shared" si="148"/>
        <v>0</v>
      </c>
      <c r="J295" s="565">
        <f t="shared" si="149"/>
        <v>0</v>
      </c>
      <c r="K295" s="564"/>
      <c r="L295" s="565"/>
      <c r="M295" s="564"/>
      <c r="N295" s="564"/>
      <c r="O295" s="568">
        <f>State!O295</f>
        <v>0.5</v>
      </c>
      <c r="P295" s="647">
        <v>8</v>
      </c>
      <c r="Q295" s="653">
        <f>O295*P295</f>
        <v>4</v>
      </c>
      <c r="R295" s="583">
        <f t="shared" si="174"/>
        <v>8</v>
      </c>
      <c r="S295" s="523">
        <f t="shared" si="164"/>
        <v>4</v>
      </c>
      <c r="T295" s="569"/>
      <c r="U295" s="647"/>
      <c r="V295" s="653"/>
      <c r="W295" s="583"/>
      <c r="X295" s="569">
        <f t="shared" ref="X295:X296" si="185">O295</f>
        <v>0.5</v>
      </c>
      <c r="Y295" s="647">
        <v>8</v>
      </c>
      <c r="Z295" s="653">
        <f>X295*Y295</f>
        <v>4</v>
      </c>
      <c r="AA295" s="583">
        <f t="shared" si="176"/>
        <v>8</v>
      </c>
      <c r="AB295" s="523">
        <f t="shared" si="161"/>
        <v>4</v>
      </c>
      <c r="AC295" s="564"/>
      <c r="AD295" s="1" t="b">
        <f t="shared" si="150"/>
        <v>1</v>
      </c>
      <c r="AE295" s="1" t="b">
        <f t="shared" si="151"/>
        <v>1</v>
      </c>
    </row>
    <row r="296" spans="1:31" ht="15.75">
      <c r="A296" s="559">
        <f t="shared" si="184"/>
        <v>12.049999999999999</v>
      </c>
      <c r="B296" s="674" t="s">
        <v>332</v>
      </c>
      <c r="C296" s="669">
        <v>8</v>
      </c>
      <c r="D296" s="670">
        <v>2.4</v>
      </c>
      <c r="E296" s="669">
        <f t="shared" si="178"/>
        <v>8</v>
      </c>
      <c r="F296" s="670">
        <f t="shared" si="179"/>
        <v>2.4</v>
      </c>
      <c r="G296" s="625">
        <f t="shared" si="180"/>
        <v>1</v>
      </c>
      <c r="H296" s="625">
        <f t="shared" si="181"/>
        <v>1</v>
      </c>
      <c r="I296" s="566">
        <f t="shared" si="148"/>
        <v>0</v>
      </c>
      <c r="J296" s="565">
        <f t="shared" si="149"/>
        <v>0</v>
      </c>
      <c r="K296" s="668"/>
      <c r="L296" s="671"/>
      <c r="M296" s="668"/>
      <c r="N296" s="668"/>
      <c r="O296" s="568">
        <f>State!O296</f>
        <v>0.3</v>
      </c>
      <c r="P296" s="652">
        <v>8</v>
      </c>
      <c r="Q296" s="653">
        <f>O296*P296</f>
        <v>2.4</v>
      </c>
      <c r="R296" s="583">
        <f t="shared" si="174"/>
        <v>8</v>
      </c>
      <c r="S296" s="523">
        <f t="shared" si="164"/>
        <v>2.4</v>
      </c>
      <c r="T296" s="569"/>
      <c r="U296" s="652"/>
      <c r="V296" s="653"/>
      <c r="W296" s="583"/>
      <c r="X296" s="569">
        <f t="shared" si="185"/>
        <v>0.3</v>
      </c>
      <c r="Y296" s="652">
        <v>8</v>
      </c>
      <c r="Z296" s="653">
        <f>X296*Y296</f>
        <v>2.4</v>
      </c>
      <c r="AA296" s="583">
        <f t="shared" si="176"/>
        <v>8</v>
      </c>
      <c r="AB296" s="523">
        <f t="shared" si="161"/>
        <v>2.4</v>
      </c>
      <c r="AC296" s="668"/>
      <c r="AD296" s="1" t="b">
        <f t="shared" si="150"/>
        <v>1</v>
      </c>
      <c r="AE296" s="1" t="b">
        <f t="shared" si="151"/>
        <v>1</v>
      </c>
    </row>
    <row r="297" spans="1:31" ht="15.75">
      <c r="A297" s="559">
        <f t="shared" si="184"/>
        <v>12.059999999999999</v>
      </c>
      <c r="B297" s="668" t="s">
        <v>81</v>
      </c>
      <c r="C297" s="669">
        <v>0</v>
      </c>
      <c r="D297" s="670">
        <v>0</v>
      </c>
      <c r="E297" s="669">
        <f t="shared" si="178"/>
        <v>0</v>
      </c>
      <c r="F297" s="670">
        <f t="shared" si="179"/>
        <v>0</v>
      </c>
      <c r="G297" s="625"/>
      <c r="H297" s="625"/>
      <c r="I297" s="566">
        <f t="shared" si="148"/>
        <v>0</v>
      </c>
      <c r="J297" s="565">
        <f t="shared" si="149"/>
        <v>0</v>
      </c>
      <c r="K297" s="668"/>
      <c r="L297" s="671"/>
      <c r="M297" s="668"/>
      <c r="N297" s="668"/>
      <c r="O297" s="568">
        <f>State!O297</f>
        <v>0.1</v>
      </c>
      <c r="P297" s="668"/>
      <c r="Q297" s="653"/>
      <c r="R297" s="583">
        <f t="shared" si="174"/>
        <v>0</v>
      </c>
      <c r="S297" s="523">
        <f t="shared" si="164"/>
        <v>0</v>
      </c>
      <c r="T297" s="569"/>
      <c r="U297" s="668"/>
      <c r="V297" s="653"/>
      <c r="W297" s="583"/>
      <c r="X297" s="569">
        <f>State!X297</f>
        <v>0.1</v>
      </c>
      <c r="Y297" s="668"/>
      <c r="Z297" s="653"/>
      <c r="AA297" s="583">
        <f t="shared" si="176"/>
        <v>0</v>
      </c>
      <c r="AB297" s="523">
        <f t="shared" si="161"/>
        <v>0</v>
      </c>
      <c r="AC297" s="668"/>
      <c r="AD297" s="1" t="b">
        <f t="shared" si="150"/>
        <v>1</v>
      </c>
      <c r="AE297" s="1" t="b">
        <f t="shared" si="151"/>
        <v>1</v>
      </c>
    </row>
    <row r="298" spans="1:31" ht="15.75">
      <c r="A298" s="559">
        <f t="shared" si="184"/>
        <v>12.069999999999999</v>
      </c>
      <c r="B298" s="570" t="s">
        <v>82</v>
      </c>
      <c r="C298" s="570">
        <v>0</v>
      </c>
      <c r="D298" s="624">
        <v>0</v>
      </c>
      <c r="E298" s="570">
        <v>0</v>
      </c>
      <c r="F298" s="624">
        <v>0</v>
      </c>
      <c r="G298" s="625"/>
      <c r="H298" s="625"/>
      <c r="I298" s="566">
        <f t="shared" si="148"/>
        <v>0</v>
      </c>
      <c r="J298" s="565">
        <f t="shared" si="149"/>
        <v>0</v>
      </c>
      <c r="K298" s="570"/>
      <c r="L298" s="571"/>
      <c r="M298" s="570"/>
      <c r="N298" s="570"/>
      <c r="O298" s="568">
        <f>State!O298</f>
        <v>0.1</v>
      </c>
      <c r="P298" s="570"/>
      <c r="Q298" s="653"/>
      <c r="R298" s="583">
        <f t="shared" si="174"/>
        <v>0</v>
      </c>
      <c r="S298" s="523">
        <f t="shared" si="164"/>
        <v>0</v>
      </c>
      <c r="T298" s="569"/>
      <c r="U298" s="570"/>
      <c r="V298" s="653"/>
      <c r="W298" s="583"/>
      <c r="X298" s="569">
        <f>State!X298</f>
        <v>0.1</v>
      </c>
      <c r="Y298" s="570"/>
      <c r="Z298" s="653"/>
      <c r="AA298" s="583">
        <f t="shared" si="176"/>
        <v>0</v>
      </c>
      <c r="AB298" s="523">
        <f t="shared" si="161"/>
        <v>0</v>
      </c>
      <c r="AC298" s="570"/>
      <c r="AD298" s="1" t="b">
        <f t="shared" si="150"/>
        <v>1</v>
      </c>
      <c r="AE298" s="1" t="b">
        <f t="shared" si="151"/>
        <v>1</v>
      </c>
    </row>
    <row r="299" spans="1:31" ht="15.75">
      <c r="A299" s="983"/>
      <c r="B299" s="1038" t="s">
        <v>36</v>
      </c>
      <c r="C299" s="1038">
        <f>SUM(C287:C298)</f>
        <v>75</v>
      </c>
      <c r="D299" s="1038">
        <f>SUM(D287:D298)</f>
        <v>136.96</v>
      </c>
      <c r="E299" s="1038">
        <f>SUM(E287:E298)</f>
        <v>75</v>
      </c>
      <c r="F299" s="1038">
        <f>SUM(F287:F298)</f>
        <v>136.96</v>
      </c>
      <c r="G299" s="1069">
        <f t="shared" si="180"/>
        <v>1</v>
      </c>
      <c r="H299" s="1069">
        <f t="shared" si="181"/>
        <v>1</v>
      </c>
      <c r="I299" s="1038">
        <f>I295</f>
        <v>0</v>
      </c>
      <c r="J299" s="1039">
        <f>SUM(J287:J298)</f>
        <v>0</v>
      </c>
      <c r="K299" s="1038"/>
      <c r="L299" s="1039"/>
      <c r="M299" s="1038"/>
      <c r="N299" s="1038"/>
      <c r="O299" s="989">
        <f>State!O299</f>
        <v>0</v>
      </c>
      <c r="P299" s="1120">
        <f>P295</f>
        <v>8</v>
      </c>
      <c r="Q299" s="1121">
        <f>SUM(Q287:Q298)</f>
        <v>150.768</v>
      </c>
      <c r="R299" s="1002">
        <f>R295</f>
        <v>8</v>
      </c>
      <c r="S299" s="1003">
        <f t="shared" si="164"/>
        <v>150.768</v>
      </c>
      <c r="T299" s="992"/>
      <c r="U299" s="1120"/>
      <c r="V299" s="1121"/>
      <c r="W299" s="1002"/>
      <c r="X299" s="992">
        <f>State!X299</f>
        <v>0</v>
      </c>
      <c r="Y299" s="1120">
        <f>Y295</f>
        <v>8</v>
      </c>
      <c r="Z299" s="1121">
        <f>SUM(Z287:Z298)</f>
        <v>142.768</v>
      </c>
      <c r="AA299" s="1002">
        <f>AA295</f>
        <v>8</v>
      </c>
      <c r="AB299" s="1003">
        <f t="shared" si="161"/>
        <v>142.768</v>
      </c>
      <c r="AC299" s="1038"/>
      <c r="AE299" s="1" t="b">
        <f t="shared" si="151"/>
        <v>1</v>
      </c>
    </row>
    <row r="300" spans="1:31" ht="15.75">
      <c r="A300" s="563">
        <v>13</v>
      </c>
      <c r="B300" s="560" t="s">
        <v>83</v>
      </c>
      <c r="C300" s="560">
        <v>0</v>
      </c>
      <c r="D300" s="561">
        <v>0</v>
      </c>
      <c r="E300" s="560">
        <v>0</v>
      </c>
      <c r="F300" s="561">
        <v>0</v>
      </c>
      <c r="G300" s="625"/>
      <c r="H300" s="645"/>
      <c r="I300" s="566">
        <f t="shared" si="148"/>
        <v>0</v>
      </c>
      <c r="J300" s="565">
        <f t="shared" si="149"/>
        <v>0</v>
      </c>
      <c r="K300" s="560"/>
      <c r="L300" s="561"/>
      <c r="M300" s="560"/>
      <c r="N300" s="560"/>
      <c r="O300" s="568"/>
      <c r="P300" s="668"/>
      <c r="Q300" s="561"/>
      <c r="R300" s="583">
        <f t="shared" si="164"/>
        <v>0</v>
      </c>
      <c r="S300" s="523">
        <f t="shared" si="164"/>
        <v>0</v>
      </c>
      <c r="T300" s="569"/>
      <c r="U300" s="668"/>
      <c r="V300" s="561"/>
      <c r="W300" s="583"/>
      <c r="X300" s="569"/>
      <c r="Y300" s="668"/>
      <c r="Z300" s="561"/>
      <c r="AA300" s="583">
        <f t="shared" ref="AA300" si="186">Y300+T300</f>
        <v>0</v>
      </c>
      <c r="AB300" s="523">
        <f t="shared" si="161"/>
        <v>0</v>
      </c>
      <c r="AC300" s="560"/>
      <c r="AD300" s="1" t="b">
        <f t="shared" si="150"/>
        <v>1</v>
      </c>
      <c r="AE300" s="1" t="b">
        <f t="shared" si="151"/>
        <v>1</v>
      </c>
    </row>
    <row r="301" spans="1:31" ht="15.75">
      <c r="A301" s="559">
        <v>13.01</v>
      </c>
      <c r="B301" s="564" t="s">
        <v>84</v>
      </c>
      <c r="C301" s="623">
        <v>32</v>
      </c>
      <c r="D301" s="624">
        <v>232.32</v>
      </c>
      <c r="E301" s="669">
        <f t="shared" ref="E301:E307" si="187">C301</f>
        <v>32</v>
      </c>
      <c r="F301" s="670">
        <f t="shared" ref="F301:F307" si="188">D301</f>
        <v>232.32</v>
      </c>
      <c r="G301" s="625">
        <f t="shared" ref="G301:H349" si="189">C301/E301</f>
        <v>1</v>
      </c>
      <c r="H301" s="645">
        <f t="shared" ref="H301:H308" si="190">F301/D301</f>
        <v>1</v>
      </c>
      <c r="I301" s="566">
        <f t="shared" si="148"/>
        <v>0</v>
      </c>
      <c r="J301" s="565">
        <f t="shared" si="149"/>
        <v>0</v>
      </c>
      <c r="K301" s="564"/>
      <c r="L301" s="565"/>
      <c r="M301" s="564"/>
      <c r="N301" s="564"/>
      <c r="O301" s="568">
        <f>State!O301</f>
        <v>0.66549999999999998</v>
      </c>
      <c r="P301" s="677">
        <v>32</v>
      </c>
      <c r="Q301" s="678">
        <f>O301*P301*12</f>
        <v>255.55199999999999</v>
      </c>
      <c r="R301" s="583">
        <f t="shared" ref="R301:R307" si="191">P301</f>
        <v>32</v>
      </c>
      <c r="S301" s="523">
        <f t="shared" si="164"/>
        <v>255.55199999999999</v>
      </c>
      <c r="T301" s="569"/>
      <c r="U301" s="677"/>
      <c r="V301" s="678"/>
      <c r="W301" s="583"/>
      <c r="X301" s="569">
        <f>O301</f>
        <v>0.66549999999999998</v>
      </c>
      <c r="Y301" s="677">
        <v>32</v>
      </c>
      <c r="Z301" s="678">
        <f>X301*Y301*12</f>
        <v>255.55199999999999</v>
      </c>
      <c r="AA301" s="583">
        <f t="shared" ref="AA301:AA307" si="192">Y301</f>
        <v>32</v>
      </c>
      <c r="AB301" s="523">
        <f t="shared" si="161"/>
        <v>255.55199999999999</v>
      </c>
      <c r="AC301" s="564"/>
      <c r="AD301" s="1" t="b">
        <f>+X301*Y301*12=Z301</f>
        <v>1</v>
      </c>
      <c r="AE301" s="1" t="b">
        <f t="shared" si="151"/>
        <v>1</v>
      </c>
    </row>
    <row r="302" spans="1:31" ht="15.75">
      <c r="A302" s="559">
        <f t="shared" ref="A302:A307" si="193">+A301+0.01</f>
        <v>13.02</v>
      </c>
      <c r="B302" s="668" t="s">
        <v>79</v>
      </c>
      <c r="C302" s="669">
        <v>0</v>
      </c>
      <c r="D302" s="670">
        <v>0</v>
      </c>
      <c r="E302" s="669">
        <f t="shared" si="187"/>
        <v>0</v>
      </c>
      <c r="F302" s="670">
        <f t="shared" si="188"/>
        <v>0</v>
      </c>
      <c r="G302" s="625"/>
      <c r="H302" s="645"/>
      <c r="I302" s="566">
        <f t="shared" si="148"/>
        <v>0</v>
      </c>
      <c r="J302" s="565">
        <f t="shared" si="149"/>
        <v>0</v>
      </c>
      <c r="K302" s="668"/>
      <c r="L302" s="671"/>
      <c r="M302" s="668"/>
      <c r="N302" s="668"/>
      <c r="O302" s="568">
        <f>State!O302</f>
        <v>0.1</v>
      </c>
      <c r="P302" s="672"/>
      <c r="Q302" s="679"/>
      <c r="R302" s="583">
        <f t="shared" si="191"/>
        <v>0</v>
      </c>
      <c r="S302" s="523">
        <f t="shared" si="164"/>
        <v>0</v>
      </c>
      <c r="T302" s="569"/>
      <c r="U302" s="672"/>
      <c r="V302" s="679"/>
      <c r="W302" s="583"/>
      <c r="X302" s="569">
        <f>State!X302</f>
        <v>0.1</v>
      </c>
      <c r="Y302" s="672"/>
      <c r="Z302" s="679"/>
      <c r="AA302" s="583">
        <f t="shared" si="192"/>
        <v>0</v>
      </c>
      <c r="AB302" s="523">
        <f t="shared" si="161"/>
        <v>0</v>
      </c>
      <c r="AC302" s="668"/>
      <c r="AD302" s="1" t="b">
        <f t="shared" si="150"/>
        <v>1</v>
      </c>
      <c r="AE302" s="1" t="b">
        <f t="shared" si="151"/>
        <v>1</v>
      </c>
    </row>
    <row r="303" spans="1:31" ht="15.75">
      <c r="A303" s="559">
        <f t="shared" si="193"/>
        <v>13.03</v>
      </c>
      <c r="B303" s="668" t="s">
        <v>619</v>
      </c>
      <c r="C303" s="669">
        <v>0</v>
      </c>
      <c r="D303" s="670">
        <v>0</v>
      </c>
      <c r="E303" s="669">
        <f t="shared" si="187"/>
        <v>0</v>
      </c>
      <c r="F303" s="670">
        <f t="shared" si="188"/>
        <v>0</v>
      </c>
      <c r="G303" s="625"/>
      <c r="H303" s="645"/>
      <c r="I303" s="566">
        <f t="shared" si="148"/>
        <v>0</v>
      </c>
      <c r="J303" s="565">
        <f t="shared" si="149"/>
        <v>0</v>
      </c>
      <c r="K303" s="668"/>
      <c r="L303" s="671"/>
      <c r="M303" s="668"/>
      <c r="N303" s="668"/>
      <c r="O303" s="568">
        <f>State!O303</f>
        <v>0.1</v>
      </c>
      <c r="P303" s="672"/>
      <c r="Q303" s="12"/>
      <c r="R303" s="583">
        <f t="shared" si="191"/>
        <v>0</v>
      </c>
      <c r="S303" s="523">
        <f t="shared" si="164"/>
        <v>0</v>
      </c>
      <c r="T303" s="569"/>
      <c r="U303" s="672"/>
      <c r="V303" s="12"/>
      <c r="W303" s="583"/>
      <c r="X303" s="569">
        <f>State!X303</f>
        <v>0.1</v>
      </c>
      <c r="Y303" s="672"/>
      <c r="Z303" s="12"/>
      <c r="AA303" s="583">
        <f t="shared" si="192"/>
        <v>0</v>
      </c>
      <c r="AB303" s="523">
        <f t="shared" si="161"/>
        <v>0</v>
      </c>
      <c r="AC303" s="668"/>
      <c r="AD303" s="1" t="b">
        <f t="shared" si="150"/>
        <v>1</v>
      </c>
      <c r="AE303" s="1" t="b">
        <f t="shared" si="151"/>
        <v>1</v>
      </c>
    </row>
    <row r="304" spans="1:31" ht="15.75">
      <c r="A304" s="559">
        <f t="shared" si="193"/>
        <v>13.04</v>
      </c>
      <c r="B304" s="564" t="s">
        <v>80</v>
      </c>
      <c r="C304" s="623">
        <v>32</v>
      </c>
      <c r="D304" s="624">
        <v>3.2</v>
      </c>
      <c r="E304" s="669">
        <f t="shared" si="187"/>
        <v>32</v>
      </c>
      <c r="F304" s="670">
        <f t="shared" si="188"/>
        <v>3.2</v>
      </c>
      <c r="G304" s="625">
        <f t="shared" si="189"/>
        <v>1</v>
      </c>
      <c r="H304" s="645">
        <f t="shared" si="190"/>
        <v>1</v>
      </c>
      <c r="I304" s="566">
        <f t="shared" si="148"/>
        <v>0</v>
      </c>
      <c r="J304" s="565">
        <f t="shared" si="149"/>
        <v>0</v>
      </c>
      <c r="K304" s="564"/>
      <c r="L304" s="565"/>
      <c r="M304" s="564"/>
      <c r="N304" s="564"/>
      <c r="O304" s="568">
        <f>State!O304</f>
        <v>0.1</v>
      </c>
      <c r="P304" s="677">
        <v>32</v>
      </c>
      <c r="Q304" s="678">
        <f>O304*P304</f>
        <v>3.2</v>
      </c>
      <c r="R304" s="583">
        <f t="shared" si="191"/>
        <v>32</v>
      </c>
      <c r="S304" s="523">
        <f t="shared" si="164"/>
        <v>3.2</v>
      </c>
      <c r="T304" s="569"/>
      <c r="U304" s="677"/>
      <c r="V304" s="678"/>
      <c r="W304" s="583"/>
      <c r="X304" s="569">
        <f t="shared" ref="X304:X305" si="194">O304</f>
        <v>0.1</v>
      </c>
      <c r="Y304" s="677">
        <v>32</v>
      </c>
      <c r="Z304" s="678">
        <f>X304*Y304</f>
        <v>3.2</v>
      </c>
      <c r="AA304" s="583">
        <f t="shared" si="192"/>
        <v>32</v>
      </c>
      <c r="AB304" s="523">
        <f t="shared" si="161"/>
        <v>3.2</v>
      </c>
      <c r="AC304" s="564"/>
      <c r="AD304" s="1" t="b">
        <f t="shared" si="150"/>
        <v>1</v>
      </c>
      <c r="AE304" s="1" t="b">
        <f t="shared" si="151"/>
        <v>1</v>
      </c>
    </row>
    <row r="305" spans="1:31" ht="15.75">
      <c r="A305" s="559">
        <f t="shared" si="193"/>
        <v>13.049999999999999</v>
      </c>
      <c r="B305" s="668" t="s">
        <v>333</v>
      </c>
      <c r="C305" s="669">
        <v>32</v>
      </c>
      <c r="D305" s="670">
        <v>3.84</v>
      </c>
      <c r="E305" s="669">
        <f t="shared" si="187"/>
        <v>32</v>
      </c>
      <c r="F305" s="670">
        <f t="shared" si="188"/>
        <v>3.84</v>
      </c>
      <c r="G305" s="625">
        <f t="shared" si="189"/>
        <v>1</v>
      </c>
      <c r="H305" s="645">
        <f t="shared" si="190"/>
        <v>1</v>
      </c>
      <c r="I305" s="566">
        <f t="shared" si="148"/>
        <v>0</v>
      </c>
      <c r="J305" s="565">
        <f t="shared" si="149"/>
        <v>0</v>
      </c>
      <c r="K305" s="668"/>
      <c r="L305" s="671"/>
      <c r="M305" s="668"/>
      <c r="N305" s="668"/>
      <c r="O305" s="568">
        <f>State!O305</f>
        <v>0.12</v>
      </c>
      <c r="P305" s="680">
        <v>32</v>
      </c>
      <c r="Q305" s="678">
        <f>O305*P305</f>
        <v>3.84</v>
      </c>
      <c r="R305" s="583">
        <f t="shared" si="191"/>
        <v>32</v>
      </c>
      <c r="S305" s="523">
        <f t="shared" si="164"/>
        <v>3.84</v>
      </c>
      <c r="T305" s="569"/>
      <c r="U305" s="680"/>
      <c r="V305" s="678"/>
      <c r="W305" s="583"/>
      <c r="X305" s="569">
        <f t="shared" si="194"/>
        <v>0.12</v>
      </c>
      <c r="Y305" s="680">
        <v>32</v>
      </c>
      <c r="Z305" s="678">
        <f>X305*Y305</f>
        <v>3.84</v>
      </c>
      <c r="AA305" s="583">
        <f t="shared" si="192"/>
        <v>32</v>
      </c>
      <c r="AB305" s="523">
        <f t="shared" si="161"/>
        <v>3.84</v>
      </c>
      <c r="AC305" s="668"/>
      <c r="AD305" s="1" t="b">
        <f t="shared" si="150"/>
        <v>1</v>
      </c>
      <c r="AE305" s="1" t="b">
        <f t="shared" si="151"/>
        <v>1</v>
      </c>
    </row>
    <row r="306" spans="1:31" ht="15.75">
      <c r="A306" s="559">
        <f t="shared" si="193"/>
        <v>13.059999999999999</v>
      </c>
      <c r="B306" s="668" t="s">
        <v>81</v>
      </c>
      <c r="C306" s="668">
        <v>0</v>
      </c>
      <c r="D306" s="671">
        <v>0</v>
      </c>
      <c r="E306" s="669">
        <f t="shared" si="187"/>
        <v>0</v>
      </c>
      <c r="F306" s="670">
        <f t="shared" si="188"/>
        <v>0</v>
      </c>
      <c r="G306" s="625"/>
      <c r="H306" s="645"/>
      <c r="I306" s="566">
        <f t="shared" si="148"/>
        <v>0</v>
      </c>
      <c r="J306" s="565">
        <f t="shared" si="149"/>
        <v>0</v>
      </c>
      <c r="K306" s="668"/>
      <c r="L306" s="671"/>
      <c r="M306" s="668"/>
      <c r="N306" s="668"/>
      <c r="O306" s="568">
        <f>State!O306</f>
        <v>0.03</v>
      </c>
      <c r="P306" s="638"/>
      <c r="Q306" s="639"/>
      <c r="R306" s="583">
        <f t="shared" si="191"/>
        <v>0</v>
      </c>
      <c r="S306" s="523">
        <f t="shared" si="164"/>
        <v>0</v>
      </c>
      <c r="T306" s="569"/>
      <c r="U306" s="638"/>
      <c r="V306" s="639"/>
      <c r="W306" s="583"/>
      <c r="X306" s="569">
        <f>State!X306</f>
        <v>0.03</v>
      </c>
      <c r="Y306" s="638"/>
      <c r="Z306" s="639"/>
      <c r="AA306" s="583">
        <f t="shared" si="192"/>
        <v>0</v>
      </c>
      <c r="AB306" s="523">
        <f t="shared" si="161"/>
        <v>0</v>
      </c>
      <c r="AC306" s="668"/>
      <c r="AD306" s="1" t="b">
        <f t="shared" si="150"/>
        <v>1</v>
      </c>
      <c r="AE306" s="1" t="b">
        <f t="shared" si="151"/>
        <v>1</v>
      </c>
    </row>
    <row r="307" spans="1:31" ht="15.75">
      <c r="A307" s="559">
        <f t="shared" si="193"/>
        <v>13.069999999999999</v>
      </c>
      <c r="B307" s="570" t="s">
        <v>82</v>
      </c>
      <c r="C307" s="570">
        <v>0</v>
      </c>
      <c r="D307" s="571">
        <v>0</v>
      </c>
      <c r="E307" s="669">
        <f t="shared" si="187"/>
        <v>0</v>
      </c>
      <c r="F307" s="670">
        <f t="shared" si="188"/>
        <v>0</v>
      </c>
      <c r="G307" s="625"/>
      <c r="H307" s="645"/>
      <c r="I307" s="566">
        <f t="shared" si="148"/>
        <v>0</v>
      </c>
      <c r="J307" s="565">
        <f t="shared" si="149"/>
        <v>0</v>
      </c>
      <c r="K307" s="570"/>
      <c r="L307" s="571"/>
      <c r="M307" s="570"/>
      <c r="N307" s="570"/>
      <c r="O307" s="568">
        <f>State!O307</f>
        <v>0.02</v>
      </c>
      <c r="P307" s="677"/>
      <c r="Q307" s="678"/>
      <c r="R307" s="583">
        <f t="shared" si="191"/>
        <v>0</v>
      </c>
      <c r="S307" s="523">
        <f t="shared" si="164"/>
        <v>0</v>
      </c>
      <c r="T307" s="569"/>
      <c r="U307" s="677"/>
      <c r="V307" s="678"/>
      <c r="W307" s="583"/>
      <c r="X307" s="569">
        <f>State!X307</f>
        <v>0.02</v>
      </c>
      <c r="Y307" s="677"/>
      <c r="Z307" s="678"/>
      <c r="AA307" s="583">
        <f t="shared" si="192"/>
        <v>0</v>
      </c>
      <c r="AB307" s="523">
        <f t="shared" si="161"/>
        <v>0</v>
      </c>
      <c r="AC307" s="570"/>
      <c r="AD307" s="1" t="b">
        <f t="shared" si="150"/>
        <v>1</v>
      </c>
      <c r="AE307" s="1" t="b">
        <f t="shared" si="151"/>
        <v>1</v>
      </c>
    </row>
    <row r="308" spans="1:31" ht="15.75">
      <c r="A308" s="983"/>
      <c r="B308" s="1038" t="s">
        <v>36</v>
      </c>
      <c r="C308" s="1120">
        <v>32</v>
      </c>
      <c r="D308" s="1121">
        <f>SUM(D301:D307)</f>
        <v>239.35999999999999</v>
      </c>
      <c r="E308" s="1120">
        <v>32</v>
      </c>
      <c r="F308" s="1121">
        <f>SUM(F301:F307)</f>
        <v>239.35999999999999</v>
      </c>
      <c r="G308" s="1103">
        <f t="shared" si="189"/>
        <v>1</v>
      </c>
      <c r="H308" s="1104">
        <f t="shared" si="190"/>
        <v>1</v>
      </c>
      <c r="I308" s="1120">
        <f>I304</f>
        <v>0</v>
      </c>
      <c r="J308" s="1121">
        <f t="shared" ref="J308:N308" si="195">SUM(J301:J305)</f>
        <v>0</v>
      </c>
      <c r="K308" s="1120">
        <f t="shared" si="195"/>
        <v>0</v>
      </c>
      <c r="L308" s="1121">
        <f t="shared" si="195"/>
        <v>0</v>
      </c>
      <c r="M308" s="1120">
        <f t="shared" si="195"/>
        <v>0</v>
      </c>
      <c r="N308" s="1120">
        <f t="shared" si="195"/>
        <v>0</v>
      </c>
      <c r="O308" s="989">
        <f>State!O308</f>
        <v>0</v>
      </c>
      <c r="P308" s="1120">
        <f>P304</f>
        <v>32</v>
      </c>
      <c r="Q308" s="1121">
        <f>SUM(Q301:Q307)</f>
        <v>262.59199999999998</v>
      </c>
      <c r="R308" s="1002">
        <f>R304</f>
        <v>32</v>
      </c>
      <c r="S308" s="1121">
        <f>SUM(S301:S307)</f>
        <v>262.59199999999998</v>
      </c>
      <c r="T308" s="992"/>
      <c r="U308" s="1120"/>
      <c r="V308" s="1121"/>
      <c r="W308" s="1002"/>
      <c r="X308" s="992">
        <f>State!X308</f>
        <v>0</v>
      </c>
      <c r="Y308" s="1120">
        <f>Y304</f>
        <v>32</v>
      </c>
      <c r="Z308" s="1121">
        <f>SUM(Z301:Z307)</f>
        <v>262.59199999999998</v>
      </c>
      <c r="AA308" s="1002">
        <f>AA304</f>
        <v>32</v>
      </c>
      <c r="AB308" s="1121">
        <f>SUM(AB301:AB307)</f>
        <v>262.59199999999998</v>
      </c>
      <c r="AC308" s="1038"/>
      <c r="AE308" s="1" t="b">
        <f t="shared" si="151"/>
        <v>1</v>
      </c>
    </row>
    <row r="309" spans="1:31" ht="15.75">
      <c r="A309" s="563">
        <v>14</v>
      </c>
      <c r="B309" s="560" t="s">
        <v>85</v>
      </c>
      <c r="C309" s="560">
        <v>0</v>
      </c>
      <c r="D309" s="561">
        <v>0</v>
      </c>
      <c r="E309" s="560">
        <v>0</v>
      </c>
      <c r="F309" s="561">
        <v>0</v>
      </c>
      <c r="G309" s="625"/>
      <c r="H309" s="625"/>
      <c r="I309" s="566">
        <f t="shared" si="148"/>
        <v>0</v>
      </c>
      <c r="J309" s="565">
        <f t="shared" si="149"/>
        <v>0</v>
      </c>
      <c r="K309" s="560"/>
      <c r="L309" s="561"/>
      <c r="M309" s="560"/>
      <c r="N309" s="560"/>
      <c r="O309" s="568">
        <f>State!O309</f>
        <v>0</v>
      </c>
      <c r="P309" s="560"/>
      <c r="Q309" s="561"/>
      <c r="R309" s="583">
        <f t="shared" si="164"/>
        <v>0</v>
      </c>
      <c r="S309" s="523">
        <f t="shared" si="164"/>
        <v>0</v>
      </c>
      <c r="T309" s="569"/>
      <c r="U309" s="560"/>
      <c r="V309" s="561"/>
      <c r="W309" s="583"/>
      <c r="X309" s="569">
        <f>State!X309</f>
        <v>0</v>
      </c>
      <c r="Y309" s="560"/>
      <c r="Z309" s="561"/>
      <c r="AA309" s="583">
        <f t="shared" ref="AA309:AA310" si="196">Y309+T309</f>
        <v>0</v>
      </c>
      <c r="AB309" s="523">
        <f t="shared" si="161"/>
        <v>0</v>
      </c>
      <c r="AC309" s="560"/>
      <c r="AD309" s="1" t="b">
        <f t="shared" si="150"/>
        <v>1</v>
      </c>
      <c r="AE309" s="1" t="b">
        <f t="shared" si="151"/>
        <v>1</v>
      </c>
    </row>
    <row r="310" spans="1:31" ht="28.5">
      <c r="A310" s="559">
        <v>14.01</v>
      </c>
      <c r="B310" s="564" t="s">
        <v>86</v>
      </c>
      <c r="C310" s="623">
        <v>0</v>
      </c>
      <c r="D310" s="624">
        <v>0</v>
      </c>
      <c r="E310" s="623">
        <v>0</v>
      </c>
      <c r="F310" s="624">
        <v>0</v>
      </c>
      <c r="G310" s="625"/>
      <c r="H310" s="625"/>
      <c r="I310" s="566">
        <f t="shared" si="148"/>
        <v>0</v>
      </c>
      <c r="J310" s="565">
        <f t="shared" si="149"/>
        <v>0</v>
      </c>
      <c r="K310" s="564"/>
      <c r="L310" s="565"/>
      <c r="M310" s="564"/>
      <c r="N310" s="564"/>
      <c r="O310" s="568">
        <f>State!O310</f>
        <v>0</v>
      </c>
      <c r="P310" s="564"/>
      <c r="Q310" s="565"/>
      <c r="R310" s="583">
        <f t="shared" si="164"/>
        <v>0</v>
      </c>
      <c r="S310" s="523">
        <f t="shared" si="164"/>
        <v>0</v>
      </c>
      <c r="T310" s="569"/>
      <c r="U310" s="564"/>
      <c r="V310" s="565"/>
      <c r="W310" s="583"/>
      <c r="X310" s="569">
        <f>State!X310</f>
        <v>0</v>
      </c>
      <c r="Y310" s="564"/>
      <c r="Z310" s="565"/>
      <c r="AA310" s="583">
        <f t="shared" si="196"/>
        <v>0</v>
      </c>
      <c r="AB310" s="523">
        <f t="shared" si="161"/>
        <v>0</v>
      </c>
      <c r="AC310" s="564"/>
      <c r="AD310" s="1" t="b">
        <f t="shared" si="150"/>
        <v>1</v>
      </c>
      <c r="AE310" s="1" t="b">
        <f t="shared" si="151"/>
        <v>1</v>
      </c>
    </row>
    <row r="311" spans="1:31" ht="15.75">
      <c r="A311" s="559"/>
      <c r="B311" s="564" t="s">
        <v>305</v>
      </c>
      <c r="C311" s="623">
        <v>0</v>
      </c>
      <c r="D311" s="624">
        <v>25</v>
      </c>
      <c r="E311" s="669">
        <f t="shared" ref="E311:E312" si="197">C311</f>
        <v>0</v>
      </c>
      <c r="F311" s="670">
        <f t="shared" ref="F311:F312" si="198">D311</f>
        <v>25</v>
      </c>
      <c r="G311" s="625"/>
      <c r="H311" s="625"/>
      <c r="I311" s="566">
        <f t="shared" si="148"/>
        <v>0</v>
      </c>
      <c r="J311" s="565">
        <f t="shared" si="149"/>
        <v>0</v>
      </c>
      <c r="K311" s="564"/>
      <c r="L311" s="565"/>
      <c r="M311" s="564"/>
      <c r="N311" s="564"/>
      <c r="O311" s="568">
        <v>25</v>
      </c>
      <c r="P311" s="564">
        <v>1</v>
      </c>
      <c r="Q311" s="624">
        <f>P311*O311</f>
        <v>25</v>
      </c>
      <c r="R311" s="583">
        <f>P311</f>
        <v>1</v>
      </c>
      <c r="S311" s="523">
        <f t="shared" si="164"/>
        <v>25</v>
      </c>
      <c r="T311" s="569"/>
      <c r="U311" s="564"/>
      <c r="V311" s="624"/>
      <c r="W311" s="583"/>
      <c r="X311" s="569">
        <v>25</v>
      </c>
      <c r="Y311" s="564">
        <v>1</v>
      </c>
      <c r="Z311" s="624">
        <f>Y311*X311</f>
        <v>25</v>
      </c>
      <c r="AA311" s="583">
        <f>Y311</f>
        <v>1</v>
      </c>
      <c r="AB311" s="523">
        <f>Z311</f>
        <v>25</v>
      </c>
      <c r="AC311" s="564"/>
      <c r="AD311" s="1181" t="b">
        <f t="shared" si="150"/>
        <v>1</v>
      </c>
      <c r="AE311" s="1" t="b">
        <f t="shared" si="151"/>
        <v>1</v>
      </c>
    </row>
    <row r="312" spans="1:31" ht="39" customHeight="1">
      <c r="A312" s="559"/>
      <c r="B312" s="564" t="s">
        <v>306</v>
      </c>
      <c r="C312" s="623">
        <v>9</v>
      </c>
      <c r="D312" s="624">
        <v>24.57</v>
      </c>
      <c r="E312" s="669">
        <f t="shared" si="197"/>
        <v>9</v>
      </c>
      <c r="F312" s="670">
        <f t="shared" si="198"/>
        <v>24.57</v>
      </c>
      <c r="G312" s="625">
        <f t="shared" si="189"/>
        <v>1</v>
      </c>
      <c r="H312" s="645">
        <f>F312/D312</f>
        <v>1</v>
      </c>
      <c r="I312" s="566">
        <f t="shared" si="148"/>
        <v>0</v>
      </c>
      <c r="J312" s="565">
        <f t="shared" si="149"/>
        <v>0</v>
      </c>
      <c r="K312" s="564"/>
      <c r="L312" s="565"/>
      <c r="M312" s="564"/>
      <c r="N312" s="564"/>
      <c r="O312" s="568">
        <v>25</v>
      </c>
      <c r="P312" s="564">
        <v>1</v>
      </c>
      <c r="Q312" s="624">
        <f>P312*O312</f>
        <v>25</v>
      </c>
      <c r="R312" s="583">
        <f>P312</f>
        <v>1</v>
      </c>
      <c r="S312" s="523">
        <f t="shared" si="164"/>
        <v>25</v>
      </c>
      <c r="T312" s="569"/>
      <c r="U312" s="623"/>
      <c r="V312" s="624"/>
      <c r="W312" s="583"/>
      <c r="X312" s="569">
        <v>25</v>
      </c>
      <c r="Y312" s="564">
        <v>1</v>
      </c>
      <c r="Z312" s="624">
        <f>Y312*X312</f>
        <v>25</v>
      </c>
      <c r="AA312" s="583">
        <f>Y312</f>
        <v>1</v>
      </c>
      <c r="AB312" s="523">
        <f>Z312</f>
        <v>25</v>
      </c>
      <c r="AC312" s="551"/>
      <c r="AD312" s="1181" t="b">
        <f t="shared" si="150"/>
        <v>1</v>
      </c>
      <c r="AE312" s="1" t="b">
        <f t="shared" si="151"/>
        <v>1</v>
      </c>
    </row>
    <row r="313" spans="1:31" ht="15.75">
      <c r="A313" s="983"/>
      <c r="B313" s="1038" t="s">
        <v>16</v>
      </c>
      <c r="C313" s="1038">
        <v>9</v>
      </c>
      <c r="D313" s="1039">
        <f>SUM(D311:D312)</f>
        <v>49.57</v>
      </c>
      <c r="E313" s="1038">
        <v>9</v>
      </c>
      <c r="F313" s="1039">
        <f>SUM(F311:F312)</f>
        <v>49.57</v>
      </c>
      <c r="G313" s="1069">
        <f t="shared" si="189"/>
        <v>1</v>
      </c>
      <c r="H313" s="1131">
        <f>F313/D313</f>
        <v>1</v>
      </c>
      <c r="I313" s="1038">
        <f t="shared" ref="I313:J313" si="199">I312</f>
        <v>0</v>
      </c>
      <c r="J313" s="1039">
        <f t="shared" si="199"/>
        <v>0</v>
      </c>
      <c r="K313" s="1038"/>
      <c r="L313" s="1039"/>
      <c r="M313" s="1038"/>
      <c r="N313" s="1038"/>
      <c r="O313" s="989">
        <f>State!O313</f>
        <v>0</v>
      </c>
      <c r="P313" s="1038">
        <f>SUM(P312)</f>
        <v>1</v>
      </c>
      <c r="Q313" s="1039">
        <f>SUM(Q311:Q312)</f>
        <v>50</v>
      </c>
      <c r="R313" s="1002">
        <f t="shared" si="164"/>
        <v>1</v>
      </c>
      <c r="S313" s="1039">
        <f>SUM(S311:S312)</f>
        <v>50</v>
      </c>
      <c r="T313" s="992"/>
      <c r="U313" s="1038"/>
      <c r="V313" s="1039"/>
      <c r="W313" s="1002"/>
      <c r="X313" s="992">
        <f>State!X313</f>
        <v>0</v>
      </c>
      <c r="Y313" s="1038">
        <f>SUM(Y312)</f>
        <v>1</v>
      </c>
      <c r="Z313" s="1039">
        <f>SUM(Z311:Z312)</f>
        <v>50</v>
      </c>
      <c r="AA313" s="1002">
        <f t="shared" ref="AA313:AA314" si="200">Y313+T313</f>
        <v>1</v>
      </c>
      <c r="AB313" s="1039">
        <f>SUM(AB311:AB312)</f>
        <v>50</v>
      </c>
      <c r="AC313" s="1038"/>
      <c r="AE313" s="1" t="b">
        <f t="shared" si="151"/>
        <v>1</v>
      </c>
    </row>
    <row r="314" spans="1:31" ht="15.75">
      <c r="A314" s="563">
        <v>15</v>
      </c>
      <c r="B314" s="560" t="s">
        <v>87</v>
      </c>
      <c r="C314" s="560">
        <v>0</v>
      </c>
      <c r="D314" s="561">
        <v>0</v>
      </c>
      <c r="E314" s="560">
        <v>0</v>
      </c>
      <c r="F314" s="561">
        <v>0</v>
      </c>
      <c r="G314" s="625"/>
      <c r="H314" s="625"/>
      <c r="I314" s="566">
        <f t="shared" si="148"/>
        <v>0</v>
      </c>
      <c r="J314" s="565">
        <f t="shared" si="149"/>
        <v>0</v>
      </c>
      <c r="K314" s="560"/>
      <c r="L314" s="561"/>
      <c r="M314" s="560"/>
      <c r="N314" s="560"/>
      <c r="O314" s="568"/>
      <c r="P314" s="560"/>
      <c r="Q314" s="561"/>
      <c r="R314" s="583">
        <f t="shared" si="164"/>
        <v>0</v>
      </c>
      <c r="S314" s="523">
        <f t="shared" si="164"/>
        <v>0</v>
      </c>
      <c r="T314" s="569"/>
      <c r="U314" s="560"/>
      <c r="V314" s="561"/>
      <c r="W314" s="583"/>
      <c r="X314" s="569"/>
      <c r="Y314" s="560"/>
      <c r="Z314" s="561"/>
      <c r="AA314" s="583">
        <f t="shared" si="200"/>
        <v>0</v>
      </c>
      <c r="AB314" s="523">
        <f t="shared" si="161"/>
        <v>0</v>
      </c>
      <c r="AC314" s="560"/>
      <c r="AD314" s="1" t="b">
        <f t="shared" si="150"/>
        <v>1</v>
      </c>
      <c r="AE314" s="1" t="b">
        <f t="shared" si="151"/>
        <v>1</v>
      </c>
    </row>
    <row r="315" spans="1:31" ht="15.75">
      <c r="A315" s="559">
        <v>15.01</v>
      </c>
      <c r="B315" s="564" t="s">
        <v>88</v>
      </c>
      <c r="C315" s="564">
        <v>0</v>
      </c>
      <c r="D315" s="565">
        <v>0</v>
      </c>
      <c r="E315" s="564">
        <v>0</v>
      </c>
      <c r="F315" s="565">
        <v>0</v>
      </c>
      <c r="G315" s="625"/>
      <c r="H315" s="625"/>
      <c r="I315" s="566">
        <f t="shared" si="148"/>
        <v>0</v>
      </c>
      <c r="J315" s="565">
        <f t="shared" si="149"/>
        <v>0</v>
      </c>
      <c r="K315" s="564"/>
      <c r="L315" s="565"/>
      <c r="M315" s="564"/>
      <c r="N315" s="564"/>
      <c r="O315" s="568">
        <f>State!O315</f>
        <v>0.03</v>
      </c>
      <c r="P315" s="623"/>
      <c r="Q315" s="624">
        <f>O315*P315</f>
        <v>0</v>
      </c>
      <c r="R315" s="583">
        <f t="shared" ref="R315:R316" si="201">P315</f>
        <v>0</v>
      </c>
      <c r="S315" s="523">
        <f t="shared" si="164"/>
        <v>0</v>
      </c>
      <c r="T315" s="569"/>
      <c r="U315" s="623"/>
      <c r="V315" s="624"/>
      <c r="W315" s="583"/>
      <c r="X315" s="569">
        <f>State!X315</f>
        <v>0.03</v>
      </c>
      <c r="Y315" s="623"/>
      <c r="Z315" s="624">
        <f>X315*Y315</f>
        <v>0</v>
      </c>
      <c r="AA315" s="583">
        <f t="shared" ref="AA315:AA316" si="202">Y315</f>
        <v>0</v>
      </c>
      <c r="AB315" s="523">
        <f t="shared" si="161"/>
        <v>0</v>
      </c>
      <c r="AC315" s="564"/>
      <c r="AD315" s="1" t="b">
        <f t="shared" si="150"/>
        <v>1</v>
      </c>
      <c r="AE315" s="1" t="b">
        <f t="shared" si="151"/>
        <v>1</v>
      </c>
    </row>
    <row r="316" spans="1:31" ht="15.75">
      <c r="A316" s="559">
        <v>15.02</v>
      </c>
      <c r="B316" s="564" t="s">
        <v>89</v>
      </c>
      <c r="C316" s="564">
        <v>0</v>
      </c>
      <c r="D316" s="565">
        <v>0</v>
      </c>
      <c r="E316" s="564">
        <v>0</v>
      </c>
      <c r="F316" s="565">
        <v>0</v>
      </c>
      <c r="G316" s="625"/>
      <c r="H316" s="625"/>
      <c r="I316" s="566">
        <f t="shared" si="148"/>
        <v>0</v>
      </c>
      <c r="J316" s="565">
        <f t="shared" si="149"/>
        <v>0</v>
      </c>
      <c r="K316" s="564"/>
      <c r="L316" s="565"/>
      <c r="M316" s="564"/>
      <c r="N316" s="564"/>
      <c r="O316" s="568">
        <f>State!O316</f>
        <v>0.1</v>
      </c>
      <c r="P316" s="623"/>
      <c r="Q316" s="624">
        <f>O316*P316</f>
        <v>0</v>
      </c>
      <c r="R316" s="583">
        <f t="shared" si="201"/>
        <v>0</v>
      </c>
      <c r="S316" s="523">
        <f t="shared" si="164"/>
        <v>0</v>
      </c>
      <c r="T316" s="569"/>
      <c r="U316" s="623"/>
      <c r="V316" s="624"/>
      <c r="W316" s="583"/>
      <c r="X316" s="569">
        <f>State!X316</f>
        <v>0.1</v>
      </c>
      <c r="Y316" s="623"/>
      <c r="Z316" s="624">
        <f>X316*Y316</f>
        <v>0</v>
      </c>
      <c r="AA316" s="583">
        <f t="shared" si="202"/>
        <v>0</v>
      </c>
      <c r="AB316" s="523">
        <f t="shared" si="161"/>
        <v>0</v>
      </c>
      <c r="AC316" s="564"/>
      <c r="AD316" s="1" t="b">
        <f t="shared" si="150"/>
        <v>1</v>
      </c>
      <c r="AE316" s="1" t="b">
        <f t="shared" si="151"/>
        <v>1</v>
      </c>
    </row>
    <row r="317" spans="1:31" ht="15.75">
      <c r="A317" s="983"/>
      <c r="B317" s="1038" t="s">
        <v>16</v>
      </c>
      <c r="C317" s="1038">
        <v>0</v>
      </c>
      <c r="D317" s="1039">
        <f>SUM(D315:D316)</f>
        <v>0</v>
      </c>
      <c r="E317" s="1038">
        <v>0</v>
      </c>
      <c r="F317" s="1039">
        <f>SUM(F315:F316)</f>
        <v>0</v>
      </c>
      <c r="G317" s="1069"/>
      <c r="H317" s="1069"/>
      <c r="I317" s="987">
        <f t="shared" si="148"/>
        <v>0</v>
      </c>
      <c r="J317" s="988">
        <f t="shared" si="149"/>
        <v>0</v>
      </c>
      <c r="K317" s="1038"/>
      <c r="L317" s="1039"/>
      <c r="M317" s="1038"/>
      <c r="N317" s="1038"/>
      <c r="O317" s="989">
        <f>State!O317</f>
        <v>0</v>
      </c>
      <c r="P317" s="1038"/>
      <c r="Q317" s="1039">
        <f>SUM(Q315:Q316)</f>
        <v>0</v>
      </c>
      <c r="R317" s="990">
        <f t="shared" si="164"/>
        <v>0</v>
      </c>
      <c r="S317" s="1039">
        <f>SUM(S315:S316)</f>
        <v>0</v>
      </c>
      <c r="T317" s="992"/>
      <c r="U317" s="1038"/>
      <c r="V317" s="1039"/>
      <c r="W317" s="990"/>
      <c r="X317" s="992">
        <f>State!X317</f>
        <v>0</v>
      </c>
      <c r="Y317" s="1038"/>
      <c r="Z317" s="1039">
        <f>SUM(Z315:Z316)</f>
        <v>0</v>
      </c>
      <c r="AA317" s="990">
        <f t="shared" ref="AA317:AA320" si="203">Y317+T317</f>
        <v>0</v>
      </c>
      <c r="AB317" s="1039">
        <f>SUM(AB315:AB316)</f>
        <v>0</v>
      </c>
      <c r="AC317" s="1038"/>
      <c r="AD317" s="1" t="b">
        <f t="shared" si="150"/>
        <v>1</v>
      </c>
      <c r="AE317" s="1" t="b">
        <f t="shared" si="151"/>
        <v>1</v>
      </c>
    </row>
    <row r="318" spans="1:31" ht="15.75">
      <c r="A318" s="554" t="s">
        <v>90</v>
      </c>
      <c r="B318" s="560" t="s">
        <v>91</v>
      </c>
      <c r="C318" s="560">
        <v>0</v>
      </c>
      <c r="D318" s="561">
        <v>0</v>
      </c>
      <c r="E318" s="560">
        <v>0</v>
      </c>
      <c r="F318" s="561">
        <v>0</v>
      </c>
      <c r="G318" s="625"/>
      <c r="H318" s="625"/>
      <c r="I318" s="566">
        <f t="shared" si="148"/>
        <v>0</v>
      </c>
      <c r="J318" s="565">
        <f t="shared" si="149"/>
        <v>0</v>
      </c>
      <c r="K318" s="560"/>
      <c r="L318" s="561"/>
      <c r="M318" s="560"/>
      <c r="N318" s="560"/>
      <c r="O318" s="568">
        <f>State!O318</f>
        <v>0</v>
      </c>
      <c r="P318" s="560"/>
      <c r="Q318" s="561"/>
      <c r="R318" s="583">
        <f t="shared" si="164"/>
        <v>0</v>
      </c>
      <c r="S318" s="523">
        <f t="shared" si="164"/>
        <v>0</v>
      </c>
      <c r="T318" s="569"/>
      <c r="U318" s="560"/>
      <c r="V318" s="561"/>
      <c r="W318" s="583"/>
      <c r="X318" s="569">
        <f>State!X318</f>
        <v>0</v>
      </c>
      <c r="Y318" s="560"/>
      <c r="Z318" s="561"/>
      <c r="AA318" s="583">
        <f t="shared" si="203"/>
        <v>0</v>
      </c>
      <c r="AB318" s="523">
        <f t="shared" si="161"/>
        <v>0</v>
      </c>
      <c r="AC318" s="560"/>
      <c r="AD318" s="1" t="b">
        <f t="shared" si="150"/>
        <v>1</v>
      </c>
      <c r="AE318" s="1" t="b">
        <f t="shared" si="151"/>
        <v>1</v>
      </c>
    </row>
    <row r="319" spans="1:31" ht="15.75">
      <c r="A319" s="563">
        <v>16</v>
      </c>
      <c r="B319" s="560" t="s">
        <v>92</v>
      </c>
      <c r="C319" s="560">
        <v>0</v>
      </c>
      <c r="D319" s="561">
        <v>0</v>
      </c>
      <c r="E319" s="560">
        <v>0</v>
      </c>
      <c r="F319" s="561">
        <v>0</v>
      </c>
      <c r="G319" s="625"/>
      <c r="H319" s="625"/>
      <c r="I319" s="566">
        <f t="shared" si="148"/>
        <v>0</v>
      </c>
      <c r="J319" s="565">
        <f t="shared" si="149"/>
        <v>0</v>
      </c>
      <c r="K319" s="560"/>
      <c r="L319" s="561"/>
      <c r="M319" s="560"/>
      <c r="N319" s="560"/>
      <c r="O319" s="568">
        <f>State!O319</f>
        <v>0</v>
      </c>
      <c r="P319" s="560"/>
      <c r="Q319" s="561"/>
      <c r="R319" s="583">
        <f t="shared" si="164"/>
        <v>0</v>
      </c>
      <c r="S319" s="523">
        <f t="shared" si="164"/>
        <v>0</v>
      </c>
      <c r="T319" s="569"/>
      <c r="U319" s="560"/>
      <c r="V319" s="561"/>
      <c r="W319" s="583"/>
      <c r="X319" s="569">
        <f>State!X319</f>
        <v>0</v>
      </c>
      <c r="Y319" s="560"/>
      <c r="Z319" s="561"/>
      <c r="AA319" s="583">
        <f t="shared" si="203"/>
        <v>0</v>
      </c>
      <c r="AB319" s="523">
        <f t="shared" si="161"/>
        <v>0</v>
      </c>
      <c r="AC319" s="560"/>
      <c r="AD319" s="1" t="b">
        <f t="shared" si="150"/>
        <v>1</v>
      </c>
      <c r="AE319" s="1" t="b">
        <f t="shared" si="151"/>
        <v>1</v>
      </c>
    </row>
    <row r="320" spans="1:31" ht="15.75">
      <c r="A320" s="559">
        <v>16.010000000000002</v>
      </c>
      <c r="B320" s="564" t="s">
        <v>93</v>
      </c>
      <c r="C320" s="564">
        <v>0</v>
      </c>
      <c r="D320" s="565">
        <v>0</v>
      </c>
      <c r="E320" s="669">
        <f t="shared" ref="E320:E323" si="204">C320</f>
        <v>0</v>
      </c>
      <c r="F320" s="670">
        <f t="shared" ref="F320:F323" si="205">D320</f>
        <v>0</v>
      </c>
      <c r="G320" s="625"/>
      <c r="H320" s="625"/>
      <c r="I320" s="566">
        <f t="shared" si="148"/>
        <v>0</v>
      </c>
      <c r="J320" s="565">
        <f t="shared" si="149"/>
        <v>0</v>
      </c>
      <c r="K320" s="564"/>
      <c r="L320" s="565"/>
      <c r="M320" s="564"/>
      <c r="N320" s="564"/>
      <c r="O320" s="568">
        <f>State!O320</f>
        <v>0</v>
      </c>
      <c r="P320" s="564"/>
      <c r="Q320" s="565"/>
      <c r="R320" s="583">
        <f t="shared" si="164"/>
        <v>0</v>
      </c>
      <c r="S320" s="523">
        <f t="shared" si="164"/>
        <v>0</v>
      </c>
      <c r="T320" s="569"/>
      <c r="U320" s="564"/>
      <c r="V320" s="565"/>
      <c r="W320" s="583"/>
      <c r="X320" s="569">
        <f>State!X320</f>
        <v>0</v>
      </c>
      <c r="Y320" s="564"/>
      <c r="Z320" s="565"/>
      <c r="AA320" s="583">
        <f t="shared" si="203"/>
        <v>0</v>
      </c>
      <c r="AB320" s="523">
        <f t="shared" si="161"/>
        <v>0</v>
      </c>
      <c r="AC320" s="564"/>
      <c r="AD320" s="1" t="b">
        <f t="shared" si="150"/>
        <v>1</v>
      </c>
      <c r="AE320" s="1" t="b">
        <f t="shared" si="151"/>
        <v>1</v>
      </c>
    </row>
    <row r="321" spans="1:31" ht="15.75">
      <c r="A321" s="559"/>
      <c r="B321" s="564" t="s">
        <v>41</v>
      </c>
      <c r="C321" s="564">
        <v>1691</v>
      </c>
      <c r="D321" s="565">
        <v>8.4550000000000001</v>
      </c>
      <c r="E321" s="669">
        <f t="shared" si="204"/>
        <v>1691</v>
      </c>
      <c r="F321" s="670">
        <f t="shared" si="205"/>
        <v>8.4550000000000001</v>
      </c>
      <c r="G321" s="625">
        <f t="shared" si="189"/>
        <v>1</v>
      </c>
      <c r="H321" s="625">
        <f t="shared" si="189"/>
        <v>1</v>
      </c>
      <c r="I321" s="566">
        <f t="shared" si="148"/>
        <v>0</v>
      </c>
      <c r="J321" s="565">
        <f t="shared" si="149"/>
        <v>0</v>
      </c>
      <c r="K321" s="564"/>
      <c r="L321" s="565"/>
      <c r="M321" s="564"/>
      <c r="N321" s="564"/>
      <c r="O321" s="568">
        <f>State!O321</f>
        <v>5.0000000000000001E-3</v>
      </c>
      <c r="P321" s="623">
        <v>579</v>
      </c>
      <c r="Q321" s="624">
        <f>P321*O321</f>
        <v>2.895</v>
      </c>
      <c r="R321" s="583">
        <f t="shared" ref="R321:R327" si="206">P321</f>
        <v>579</v>
      </c>
      <c r="S321" s="662">
        <f t="shared" si="164"/>
        <v>2.895</v>
      </c>
      <c r="T321" s="569"/>
      <c r="U321" s="623"/>
      <c r="V321" s="624"/>
      <c r="W321" s="583"/>
      <c r="X321" s="569">
        <f t="shared" ref="X321:X323" si="207">O321</f>
        <v>5.0000000000000001E-3</v>
      </c>
      <c r="Y321" s="623">
        <f>P321</f>
        <v>579</v>
      </c>
      <c r="Z321" s="624">
        <f>Y321*X321</f>
        <v>2.895</v>
      </c>
      <c r="AA321" s="583">
        <f t="shared" ref="AA321:AA323" si="208">Y321</f>
        <v>579</v>
      </c>
      <c r="AB321" s="662">
        <f t="shared" si="161"/>
        <v>2.895</v>
      </c>
      <c r="AC321" s="564"/>
      <c r="AD321" s="1" t="b">
        <f t="shared" si="150"/>
        <v>1</v>
      </c>
      <c r="AE321" s="1" t="b">
        <f t="shared" si="151"/>
        <v>1</v>
      </c>
    </row>
    <row r="322" spans="1:31" ht="15.75">
      <c r="A322" s="559"/>
      <c r="B322" s="564" t="s">
        <v>42</v>
      </c>
      <c r="C322" s="564">
        <v>0</v>
      </c>
      <c r="D322" s="565">
        <v>0</v>
      </c>
      <c r="E322" s="669">
        <f t="shared" si="204"/>
        <v>0</v>
      </c>
      <c r="F322" s="670">
        <f t="shared" si="205"/>
        <v>0</v>
      </c>
      <c r="G322" s="625"/>
      <c r="H322" s="625"/>
      <c r="I322" s="566">
        <f t="shared" si="148"/>
        <v>0</v>
      </c>
      <c r="J322" s="565">
        <f t="shared" si="149"/>
        <v>0</v>
      </c>
      <c r="K322" s="564"/>
      <c r="L322" s="565"/>
      <c r="M322" s="564"/>
      <c r="N322" s="564"/>
      <c r="O322" s="568">
        <f>State!O322</f>
        <v>5.0000000000000001E-3</v>
      </c>
      <c r="P322" s="623">
        <v>1080</v>
      </c>
      <c r="Q322" s="624">
        <f t="shared" ref="Q322:Q323" si="209">P322*O322</f>
        <v>5.4</v>
      </c>
      <c r="R322" s="583">
        <f t="shared" si="206"/>
        <v>1080</v>
      </c>
      <c r="S322" s="662">
        <f t="shared" si="164"/>
        <v>5.4</v>
      </c>
      <c r="T322" s="569"/>
      <c r="U322" s="623"/>
      <c r="V322" s="624"/>
      <c r="W322" s="583"/>
      <c r="X322" s="569">
        <f t="shared" si="207"/>
        <v>5.0000000000000001E-3</v>
      </c>
      <c r="Y322" s="623">
        <f>P322</f>
        <v>1080</v>
      </c>
      <c r="Z322" s="624">
        <f t="shared" ref="Z322:Z323" si="210">Y322*X322</f>
        <v>5.4</v>
      </c>
      <c r="AA322" s="583">
        <f t="shared" si="208"/>
        <v>1080</v>
      </c>
      <c r="AB322" s="662">
        <f t="shared" si="161"/>
        <v>5.4</v>
      </c>
      <c r="AC322" s="564"/>
      <c r="AD322" s="1" t="b">
        <f t="shared" si="150"/>
        <v>1</v>
      </c>
      <c r="AE322" s="1" t="b">
        <f t="shared" si="151"/>
        <v>1</v>
      </c>
    </row>
    <row r="323" spans="1:31" ht="15.75">
      <c r="A323" s="559">
        <v>16.02</v>
      </c>
      <c r="B323" s="564" t="s">
        <v>330</v>
      </c>
      <c r="C323" s="564">
        <v>737</v>
      </c>
      <c r="D323" s="565">
        <v>3.6850000000000001</v>
      </c>
      <c r="E323" s="669">
        <f t="shared" si="204"/>
        <v>737</v>
      </c>
      <c r="F323" s="670">
        <f t="shared" si="205"/>
        <v>3.6850000000000001</v>
      </c>
      <c r="G323" s="625">
        <f t="shared" si="189"/>
        <v>1</v>
      </c>
      <c r="H323" s="625">
        <f t="shared" si="189"/>
        <v>1</v>
      </c>
      <c r="I323" s="566">
        <f t="shared" si="148"/>
        <v>0</v>
      </c>
      <c r="J323" s="565">
        <f t="shared" si="149"/>
        <v>0</v>
      </c>
      <c r="K323" s="564"/>
      <c r="L323" s="565"/>
      <c r="M323" s="564"/>
      <c r="N323" s="564"/>
      <c r="O323" s="568">
        <f>State!O323</f>
        <v>5.0000000000000001E-3</v>
      </c>
      <c r="P323" s="623">
        <v>699</v>
      </c>
      <c r="Q323" s="624">
        <f t="shared" si="209"/>
        <v>3.4950000000000001</v>
      </c>
      <c r="R323" s="583">
        <f t="shared" si="206"/>
        <v>699</v>
      </c>
      <c r="S323" s="662">
        <f t="shared" si="164"/>
        <v>3.4950000000000001</v>
      </c>
      <c r="T323" s="569"/>
      <c r="U323" s="623"/>
      <c r="V323" s="624"/>
      <c r="W323" s="583"/>
      <c r="X323" s="569">
        <f t="shared" si="207"/>
        <v>5.0000000000000001E-3</v>
      </c>
      <c r="Y323" s="623">
        <v>699</v>
      </c>
      <c r="Z323" s="624">
        <f t="shared" si="210"/>
        <v>3.4950000000000001</v>
      </c>
      <c r="AA323" s="583">
        <f t="shared" si="208"/>
        <v>699</v>
      </c>
      <c r="AB323" s="662">
        <f t="shared" si="161"/>
        <v>3.4950000000000001</v>
      </c>
      <c r="AC323" s="564"/>
      <c r="AD323" s="1" t="b">
        <f t="shared" si="150"/>
        <v>1</v>
      </c>
      <c r="AE323" s="1" t="b">
        <f t="shared" si="151"/>
        <v>1</v>
      </c>
    </row>
    <row r="324" spans="1:31" ht="15.75">
      <c r="A324" s="983"/>
      <c r="B324" s="1038" t="s">
        <v>36</v>
      </c>
      <c r="C324" s="1038">
        <f>SUM(C321:C323)</f>
        <v>2428</v>
      </c>
      <c r="D324" s="1039">
        <f>SUM(D321:D323)</f>
        <v>12.14</v>
      </c>
      <c r="E324" s="1038">
        <f>SUM(E321:E323)</f>
        <v>2428</v>
      </c>
      <c r="F324" s="1039">
        <f>SUM(F321:F323)</f>
        <v>12.14</v>
      </c>
      <c r="G324" s="1069">
        <f t="shared" si="189"/>
        <v>1</v>
      </c>
      <c r="H324" s="1069">
        <f t="shared" si="189"/>
        <v>1</v>
      </c>
      <c r="I324" s="987">
        <f t="shared" si="148"/>
        <v>0</v>
      </c>
      <c r="J324" s="988">
        <f t="shared" si="149"/>
        <v>0</v>
      </c>
      <c r="K324" s="1038">
        <f t="shared" ref="K324:N324" si="211">SUM(K321:K323)</f>
        <v>0</v>
      </c>
      <c r="L324" s="1039">
        <f t="shared" si="211"/>
        <v>0</v>
      </c>
      <c r="M324" s="1038">
        <f t="shared" si="211"/>
        <v>0</v>
      </c>
      <c r="N324" s="1038">
        <f t="shared" si="211"/>
        <v>0</v>
      </c>
      <c r="O324" s="989">
        <f>State!O324</f>
        <v>0</v>
      </c>
      <c r="P324" s="1038">
        <f t="shared" ref="P324:S324" si="212">SUM(P321:P323)</f>
        <v>2358</v>
      </c>
      <c r="Q324" s="1039">
        <f t="shared" si="212"/>
        <v>11.79</v>
      </c>
      <c r="R324" s="1038">
        <f t="shared" si="212"/>
        <v>2358</v>
      </c>
      <c r="S324" s="1039">
        <f t="shared" si="212"/>
        <v>11.79</v>
      </c>
      <c r="T324" s="992"/>
      <c r="U324" s="1038"/>
      <c r="V324" s="1039"/>
      <c r="W324" s="1038"/>
      <c r="X324" s="992">
        <f>State!X324</f>
        <v>0</v>
      </c>
      <c r="Y324" s="1038">
        <f t="shared" ref="Y324:AB324" si="213">SUM(Y321:Y323)</f>
        <v>2358</v>
      </c>
      <c r="Z324" s="1039">
        <f t="shared" si="213"/>
        <v>11.79</v>
      </c>
      <c r="AA324" s="1038">
        <f t="shared" si="213"/>
        <v>2358</v>
      </c>
      <c r="AB324" s="1039">
        <f t="shared" si="213"/>
        <v>11.79</v>
      </c>
      <c r="AC324" s="1038"/>
      <c r="AE324" s="1" t="b">
        <f t="shared" si="151"/>
        <v>1</v>
      </c>
    </row>
    <row r="325" spans="1:31" ht="15.75">
      <c r="A325" s="563">
        <v>17</v>
      </c>
      <c r="B325" s="560" t="s">
        <v>94</v>
      </c>
      <c r="C325" s="560">
        <v>0</v>
      </c>
      <c r="D325" s="561">
        <v>0</v>
      </c>
      <c r="E325" s="560">
        <v>0</v>
      </c>
      <c r="F325" s="561">
        <v>0</v>
      </c>
      <c r="G325" s="625"/>
      <c r="H325" s="625"/>
      <c r="I325" s="566">
        <f t="shared" si="148"/>
        <v>0</v>
      </c>
      <c r="J325" s="565">
        <f t="shared" si="149"/>
        <v>0</v>
      </c>
      <c r="K325" s="560"/>
      <c r="L325" s="561"/>
      <c r="M325" s="560"/>
      <c r="N325" s="560"/>
      <c r="O325" s="568">
        <f>State!O325</f>
        <v>0</v>
      </c>
      <c r="P325" s="560"/>
      <c r="Q325" s="561"/>
      <c r="R325" s="583">
        <f t="shared" si="206"/>
        <v>0</v>
      </c>
      <c r="S325" s="523">
        <f t="shared" si="164"/>
        <v>0</v>
      </c>
      <c r="T325" s="569"/>
      <c r="U325" s="560"/>
      <c r="V325" s="561"/>
      <c r="W325" s="583"/>
      <c r="X325" s="569">
        <f>State!X325</f>
        <v>0</v>
      </c>
      <c r="Y325" s="560"/>
      <c r="Z325" s="561"/>
      <c r="AA325" s="583">
        <f t="shared" ref="AA325:AA327" si="214">Y325</f>
        <v>0</v>
      </c>
      <c r="AB325" s="523">
        <f t="shared" ref="AB325:AB351" si="215">Z325+U325</f>
        <v>0</v>
      </c>
      <c r="AC325" s="560"/>
      <c r="AD325" s="1" t="b">
        <f t="shared" si="150"/>
        <v>1</v>
      </c>
      <c r="AE325" s="1" t="b">
        <f t="shared" si="151"/>
        <v>1</v>
      </c>
    </row>
    <row r="326" spans="1:31" ht="15.75">
      <c r="A326" s="559">
        <v>17.010000000000002</v>
      </c>
      <c r="B326" s="564" t="s">
        <v>93</v>
      </c>
      <c r="C326" s="623">
        <v>248</v>
      </c>
      <c r="D326" s="624">
        <v>12.4</v>
      </c>
      <c r="E326" s="669">
        <f t="shared" ref="E326:E327" si="216">C326</f>
        <v>248</v>
      </c>
      <c r="F326" s="670">
        <f t="shared" ref="F326:F327" si="217">D326</f>
        <v>12.4</v>
      </c>
      <c r="G326" s="625">
        <f t="shared" si="189"/>
        <v>1</v>
      </c>
      <c r="H326" s="625">
        <f t="shared" si="189"/>
        <v>1</v>
      </c>
      <c r="I326" s="566">
        <f t="shared" si="148"/>
        <v>0</v>
      </c>
      <c r="J326" s="565">
        <f t="shared" si="149"/>
        <v>0</v>
      </c>
      <c r="K326" s="564"/>
      <c r="L326" s="565"/>
      <c r="M326" s="564"/>
      <c r="N326" s="564"/>
      <c r="O326" s="568">
        <f>State!O326</f>
        <v>0.05</v>
      </c>
      <c r="P326" s="623">
        <v>248</v>
      </c>
      <c r="Q326" s="624">
        <f>O326*P326</f>
        <v>12.4</v>
      </c>
      <c r="R326" s="583">
        <f t="shared" si="206"/>
        <v>248</v>
      </c>
      <c r="S326" s="523">
        <f t="shared" si="164"/>
        <v>12.4</v>
      </c>
      <c r="T326" s="569"/>
      <c r="U326" s="623"/>
      <c r="V326" s="624"/>
      <c r="W326" s="583"/>
      <c r="X326" s="569">
        <f t="shared" ref="X326:X327" si="218">O326</f>
        <v>0.05</v>
      </c>
      <c r="Y326" s="623">
        <v>248</v>
      </c>
      <c r="Z326" s="624">
        <f>X326*Y326</f>
        <v>12.4</v>
      </c>
      <c r="AA326" s="583">
        <f t="shared" si="214"/>
        <v>248</v>
      </c>
      <c r="AB326" s="523">
        <f t="shared" si="215"/>
        <v>12.4</v>
      </c>
      <c r="AC326" s="564"/>
      <c r="AD326" s="1" t="b">
        <f t="shared" si="150"/>
        <v>1</v>
      </c>
      <c r="AE326" s="1" t="b">
        <f t="shared" si="151"/>
        <v>1</v>
      </c>
    </row>
    <row r="327" spans="1:31" ht="15.75">
      <c r="A327" s="559">
        <v>17.02</v>
      </c>
      <c r="B327" s="564" t="s">
        <v>89</v>
      </c>
      <c r="C327" s="623">
        <v>109</v>
      </c>
      <c r="D327" s="624">
        <v>7.6300000000000008</v>
      </c>
      <c r="E327" s="669">
        <f t="shared" si="216"/>
        <v>109</v>
      </c>
      <c r="F327" s="670">
        <f t="shared" si="217"/>
        <v>7.6300000000000008</v>
      </c>
      <c r="G327" s="625">
        <f t="shared" si="189"/>
        <v>1</v>
      </c>
      <c r="H327" s="625">
        <f t="shared" si="189"/>
        <v>1</v>
      </c>
      <c r="I327" s="566">
        <f t="shared" si="148"/>
        <v>0</v>
      </c>
      <c r="J327" s="565">
        <f t="shared" si="149"/>
        <v>0</v>
      </c>
      <c r="K327" s="564"/>
      <c r="L327" s="565"/>
      <c r="M327" s="564"/>
      <c r="N327" s="564"/>
      <c r="O327" s="568">
        <f>State!O327</f>
        <v>7.0000000000000007E-2</v>
      </c>
      <c r="P327" s="623">
        <v>109</v>
      </c>
      <c r="Q327" s="624">
        <f>P327*O327</f>
        <v>7.6300000000000008</v>
      </c>
      <c r="R327" s="583">
        <f t="shared" si="206"/>
        <v>109</v>
      </c>
      <c r="S327" s="523">
        <f t="shared" si="164"/>
        <v>7.6300000000000008</v>
      </c>
      <c r="T327" s="569"/>
      <c r="U327" s="623"/>
      <c r="V327" s="624"/>
      <c r="W327" s="583"/>
      <c r="X327" s="569">
        <f t="shared" si="218"/>
        <v>7.0000000000000007E-2</v>
      </c>
      <c r="Y327" s="623">
        <v>109</v>
      </c>
      <c r="Z327" s="624">
        <f>Y327*X327</f>
        <v>7.6300000000000008</v>
      </c>
      <c r="AA327" s="583">
        <f t="shared" si="214"/>
        <v>109</v>
      </c>
      <c r="AB327" s="523">
        <f t="shared" si="215"/>
        <v>7.6300000000000008</v>
      </c>
      <c r="AC327" s="564"/>
      <c r="AD327" s="1" t="b">
        <f t="shared" si="150"/>
        <v>1</v>
      </c>
      <c r="AE327" s="1" t="b">
        <f t="shared" si="151"/>
        <v>1</v>
      </c>
    </row>
    <row r="328" spans="1:31" ht="15.75">
      <c r="A328" s="983"/>
      <c r="B328" s="1038" t="s">
        <v>36</v>
      </c>
      <c r="C328" s="1038">
        <f>SUM(C326:C327)</f>
        <v>357</v>
      </c>
      <c r="D328" s="1038">
        <f>SUM(D326:D327)</f>
        <v>20.03</v>
      </c>
      <c r="E328" s="1038">
        <f>SUM(E326:E327)</f>
        <v>357</v>
      </c>
      <c r="F328" s="1038">
        <f>SUM(F326:F327)</f>
        <v>20.03</v>
      </c>
      <c r="G328" s="1069">
        <f t="shared" si="189"/>
        <v>1</v>
      </c>
      <c r="H328" s="1069">
        <f t="shared" si="189"/>
        <v>1</v>
      </c>
      <c r="I328" s="1038">
        <f t="shared" ref="I328:J328" si="219">SUM(I326:I327)</f>
        <v>0</v>
      </c>
      <c r="J328" s="1039">
        <f t="shared" si="219"/>
        <v>0</v>
      </c>
      <c r="K328" s="1038"/>
      <c r="L328" s="1039"/>
      <c r="M328" s="1038"/>
      <c r="N328" s="1038"/>
      <c r="O328" s="989">
        <f>State!O328</f>
        <v>0</v>
      </c>
      <c r="P328" s="1038">
        <f>SUM(P326:P327)</f>
        <v>357</v>
      </c>
      <c r="Q328" s="1038">
        <f>SUM(Q326:Q327)</f>
        <v>20.03</v>
      </c>
      <c r="R328" s="1038">
        <f>SUM(R326:R327)</f>
        <v>357</v>
      </c>
      <c r="S328" s="1038">
        <f>SUM(S326:S327)</f>
        <v>20.03</v>
      </c>
      <c r="T328" s="992"/>
      <c r="U328" s="1038"/>
      <c r="V328" s="1039"/>
      <c r="W328" s="1002"/>
      <c r="X328" s="992">
        <f>State!X328</f>
        <v>0</v>
      </c>
      <c r="Y328" s="1038">
        <f t="shared" ref="Y328:AB328" si="220">SUM(Y326:Y327)</f>
        <v>357</v>
      </c>
      <c r="Z328" s="1038">
        <f t="shared" si="220"/>
        <v>20.03</v>
      </c>
      <c r="AA328" s="1038">
        <f t="shared" si="220"/>
        <v>357</v>
      </c>
      <c r="AB328" s="1038">
        <f t="shared" si="220"/>
        <v>20.03</v>
      </c>
      <c r="AC328" s="1038"/>
      <c r="AE328" s="1" t="b">
        <f t="shared" ref="AE328:AE391" si="221">+U328+Z328=AB328</f>
        <v>1</v>
      </c>
    </row>
    <row r="329" spans="1:31" ht="15.75">
      <c r="A329" s="563">
        <v>18</v>
      </c>
      <c r="B329" s="560" t="s">
        <v>95</v>
      </c>
      <c r="C329" s="560">
        <v>0</v>
      </c>
      <c r="D329" s="561">
        <v>0</v>
      </c>
      <c r="E329" s="560">
        <v>0</v>
      </c>
      <c r="F329" s="561">
        <v>0</v>
      </c>
      <c r="G329" s="625"/>
      <c r="H329" s="625"/>
      <c r="I329" s="566">
        <f t="shared" ref="I329:I391" si="222">C329-E329</f>
        <v>0</v>
      </c>
      <c r="J329" s="565">
        <f t="shared" ref="J329:J391" si="223">D329-F329</f>
        <v>0</v>
      </c>
      <c r="K329" s="560"/>
      <c r="L329" s="561"/>
      <c r="M329" s="560"/>
      <c r="N329" s="560"/>
      <c r="O329" s="568">
        <f>State!O329</f>
        <v>0</v>
      </c>
      <c r="P329" s="560"/>
      <c r="Q329" s="561"/>
      <c r="R329" s="583">
        <f t="shared" si="164"/>
        <v>0</v>
      </c>
      <c r="S329" s="523">
        <f t="shared" si="164"/>
        <v>0</v>
      </c>
      <c r="T329" s="569"/>
      <c r="U329" s="560"/>
      <c r="V329" s="561"/>
      <c r="W329" s="583"/>
      <c r="X329" s="569">
        <f>State!X329</f>
        <v>0</v>
      </c>
      <c r="Y329" s="560"/>
      <c r="Z329" s="561"/>
      <c r="AA329" s="583">
        <f t="shared" ref="AA329" si="224">Y329+T329</f>
        <v>0</v>
      </c>
      <c r="AB329" s="523">
        <f t="shared" si="215"/>
        <v>0</v>
      </c>
      <c r="AC329" s="560"/>
      <c r="AD329" s="1" t="b">
        <f t="shared" ref="AD329:AD391" si="225">+X329*Y329=Z329</f>
        <v>1</v>
      </c>
      <c r="AE329" s="1" t="b">
        <f t="shared" si="221"/>
        <v>1</v>
      </c>
    </row>
    <row r="330" spans="1:31" ht="15.75">
      <c r="A330" s="559">
        <v>18.010000000000002</v>
      </c>
      <c r="B330" s="564" t="s">
        <v>96</v>
      </c>
      <c r="C330" s="623">
        <v>0</v>
      </c>
      <c r="D330" s="624">
        <v>0</v>
      </c>
      <c r="E330" s="623">
        <v>0</v>
      </c>
      <c r="F330" s="624">
        <v>0</v>
      </c>
      <c r="G330" s="625"/>
      <c r="H330" s="625"/>
      <c r="I330" s="566">
        <f t="shared" si="222"/>
        <v>0</v>
      </c>
      <c r="J330" s="565">
        <f t="shared" si="223"/>
        <v>0</v>
      </c>
      <c r="K330" s="564"/>
      <c r="L330" s="565"/>
      <c r="M330" s="564"/>
      <c r="N330" s="564"/>
      <c r="O330" s="568">
        <f>State!O330</f>
        <v>1.1E-4</v>
      </c>
      <c r="P330" s="623">
        <v>23021</v>
      </c>
      <c r="Q330" s="624">
        <f>SUM(O330*P330)</f>
        <v>2.5323100000000003</v>
      </c>
      <c r="R330" s="583">
        <f t="shared" ref="R330:R331" si="226">P330</f>
        <v>23021</v>
      </c>
      <c r="S330" s="523">
        <f t="shared" si="164"/>
        <v>2.5323100000000003</v>
      </c>
      <c r="T330" s="569"/>
      <c r="U330" s="623"/>
      <c r="V330" s="624"/>
      <c r="W330" s="583"/>
      <c r="X330" s="569">
        <f>State!X330</f>
        <v>1.1E-4</v>
      </c>
      <c r="Y330" s="623">
        <v>0</v>
      </c>
      <c r="Z330" s="624">
        <v>0</v>
      </c>
      <c r="AA330" s="583">
        <f t="shared" ref="AA330:AA331" si="227">Y330</f>
        <v>0</v>
      </c>
      <c r="AB330" s="523">
        <f t="shared" si="215"/>
        <v>0</v>
      </c>
      <c r="AC330" s="564"/>
      <c r="AD330" s="1" t="b">
        <f t="shared" si="225"/>
        <v>1</v>
      </c>
      <c r="AE330" s="1" t="b">
        <f t="shared" si="221"/>
        <v>1</v>
      </c>
    </row>
    <row r="331" spans="1:31" ht="15.75">
      <c r="A331" s="559">
        <f>+A330+0.01</f>
        <v>18.020000000000003</v>
      </c>
      <c r="B331" s="564" t="s">
        <v>97</v>
      </c>
      <c r="C331" s="623">
        <v>0</v>
      </c>
      <c r="D331" s="624">
        <v>0</v>
      </c>
      <c r="E331" s="623">
        <v>0</v>
      </c>
      <c r="F331" s="624">
        <v>0</v>
      </c>
      <c r="G331" s="625"/>
      <c r="H331" s="625"/>
      <c r="I331" s="566">
        <f t="shared" si="222"/>
        <v>0</v>
      </c>
      <c r="J331" s="565">
        <f t="shared" si="223"/>
        <v>0</v>
      </c>
      <c r="K331" s="564"/>
      <c r="L331" s="565"/>
      <c r="M331" s="564"/>
      <c r="N331" s="564"/>
      <c r="O331" s="568">
        <f>State!O331</f>
        <v>0</v>
      </c>
      <c r="P331" s="623"/>
      <c r="Q331" s="624"/>
      <c r="R331" s="583">
        <f t="shared" si="226"/>
        <v>0</v>
      </c>
      <c r="S331" s="523">
        <f t="shared" si="164"/>
        <v>0</v>
      </c>
      <c r="T331" s="569"/>
      <c r="U331" s="623"/>
      <c r="V331" s="624"/>
      <c r="W331" s="583"/>
      <c r="X331" s="569">
        <f>State!X331</f>
        <v>0</v>
      </c>
      <c r="Y331" s="623"/>
      <c r="Z331" s="624"/>
      <c r="AA331" s="583">
        <f t="shared" si="227"/>
        <v>0</v>
      </c>
      <c r="AB331" s="523">
        <f t="shared" si="215"/>
        <v>0</v>
      </c>
      <c r="AC331" s="564"/>
      <c r="AD331" s="1" t="b">
        <f t="shared" si="225"/>
        <v>1</v>
      </c>
      <c r="AE331" s="1" t="b">
        <f t="shared" si="221"/>
        <v>1</v>
      </c>
    </row>
    <row r="332" spans="1:31" ht="15.75">
      <c r="A332" s="983"/>
      <c r="B332" s="1038" t="s">
        <v>36</v>
      </c>
      <c r="C332" s="1038">
        <v>0</v>
      </c>
      <c r="D332" s="1039">
        <v>0</v>
      </c>
      <c r="E332" s="1038">
        <v>0</v>
      </c>
      <c r="F332" s="1039">
        <v>0</v>
      </c>
      <c r="G332" s="1069"/>
      <c r="H332" s="1069"/>
      <c r="I332" s="1038">
        <f>I330</f>
        <v>0</v>
      </c>
      <c r="J332" s="1039">
        <f>J330</f>
        <v>0</v>
      </c>
      <c r="K332" s="1038"/>
      <c r="L332" s="1039"/>
      <c r="M332" s="1038"/>
      <c r="N332" s="1038"/>
      <c r="O332" s="989">
        <f>State!O332</f>
        <v>0</v>
      </c>
      <c r="P332" s="1038">
        <f>SUM(P330:P331)</f>
        <v>23021</v>
      </c>
      <c r="Q332" s="1039">
        <f>SUM(Q330:Q331)</f>
        <v>2.5323100000000003</v>
      </c>
      <c r="R332" s="1038">
        <f>SUM(R330:R331)</f>
        <v>23021</v>
      </c>
      <c r="S332" s="1039">
        <f>SUM(S330:S331)</f>
        <v>2.5323100000000003</v>
      </c>
      <c r="T332" s="992"/>
      <c r="U332" s="1038"/>
      <c r="V332" s="1039"/>
      <c r="W332" s="1002"/>
      <c r="X332" s="992">
        <f>State!X332</f>
        <v>0</v>
      </c>
      <c r="Y332" s="1038">
        <f t="shared" ref="Y332:AB332" si="228">SUM(Y330:Y331)</f>
        <v>0</v>
      </c>
      <c r="Z332" s="1039">
        <f t="shared" si="228"/>
        <v>0</v>
      </c>
      <c r="AA332" s="1038">
        <f t="shared" si="228"/>
        <v>0</v>
      </c>
      <c r="AB332" s="1039">
        <f t="shared" si="228"/>
        <v>0</v>
      </c>
      <c r="AC332" s="1038"/>
      <c r="AD332" s="1" t="b">
        <f t="shared" si="225"/>
        <v>1</v>
      </c>
      <c r="AE332" s="1" t="b">
        <f t="shared" si="221"/>
        <v>1</v>
      </c>
    </row>
    <row r="333" spans="1:31" ht="15.75">
      <c r="A333" s="563">
        <v>19</v>
      </c>
      <c r="B333" s="560" t="s">
        <v>98</v>
      </c>
      <c r="C333" s="560">
        <v>0</v>
      </c>
      <c r="D333" s="561">
        <v>0</v>
      </c>
      <c r="E333" s="560">
        <v>0</v>
      </c>
      <c r="F333" s="561">
        <v>0</v>
      </c>
      <c r="G333" s="625"/>
      <c r="H333" s="625"/>
      <c r="I333" s="566">
        <f t="shared" si="222"/>
        <v>0</v>
      </c>
      <c r="J333" s="565">
        <f t="shared" si="223"/>
        <v>0</v>
      </c>
      <c r="K333" s="560"/>
      <c r="L333" s="561"/>
      <c r="M333" s="560"/>
      <c r="N333" s="560"/>
      <c r="O333" s="568">
        <f>State!O333</f>
        <v>0</v>
      </c>
      <c r="P333" s="560"/>
      <c r="Q333" s="614"/>
      <c r="R333" s="583">
        <f t="shared" si="164"/>
        <v>0</v>
      </c>
      <c r="S333" s="523">
        <f t="shared" si="164"/>
        <v>0</v>
      </c>
      <c r="T333" s="569"/>
      <c r="U333" s="560"/>
      <c r="V333" s="614"/>
      <c r="W333" s="583"/>
      <c r="X333" s="569">
        <f>State!X333</f>
        <v>0</v>
      </c>
      <c r="Y333" s="560"/>
      <c r="Z333" s="614"/>
      <c r="AA333" s="583">
        <f t="shared" ref="AA333" si="229">Y333+T333</f>
        <v>0</v>
      </c>
      <c r="AB333" s="523">
        <f t="shared" si="215"/>
        <v>0</v>
      </c>
      <c r="AC333" s="560"/>
      <c r="AD333" s="1" t="b">
        <f t="shared" si="225"/>
        <v>1</v>
      </c>
      <c r="AE333" s="1" t="b">
        <f t="shared" si="221"/>
        <v>1</v>
      </c>
    </row>
    <row r="334" spans="1:31" ht="15.75">
      <c r="A334" s="559">
        <v>19.010000000000002</v>
      </c>
      <c r="B334" s="564" t="s">
        <v>99</v>
      </c>
      <c r="C334" s="623">
        <v>357</v>
      </c>
      <c r="D334" s="624">
        <v>26.774999999999999</v>
      </c>
      <c r="E334" s="669">
        <f>C334</f>
        <v>357</v>
      </c>
      <c r="F334" s="670">
        <f>D334</f>
        <v>26.774999999999999</v>
      </c>
      <c r="G334" s="625">
        <f t="shared" si="189"/>
        <v>1</v>
      </c>
      <c r="H334" s="625">
        <f t="shared" si="189"/>
        <v>1</v>
      </c>
      <c r="I334" s="566">
        <f t="shared" si="222"/>
        <v>0</v>
      </c>
      <c r="J334" s="565">
        <f t="shared" si="223"/>
        <v>0</v>
      </c>
      <c r="K334" s="564"/>
      <c r="L334" s="565"/>
      <c r="M334" s="564"/>
      <c r="N334" s="564"/>
      <c r="O334" s="568">
        <f>State!O334</f>
        <v>7.4999999999999997E-2</v>
      </c>
      <c r="P334" s="623">
        <v>357</v>
      </c>
      <c r="Q334" s="624">
        <f>P334*O334</f>
        <v>26.774999999999999</v>
      </c>
      <c r="R334" s="583">
        <f t="shared" ref="R334" si="230">P334</f>
        <v>357</v>
      </c>
      <c r="S334" s="523">
        <f t="shared" si="164"/>
        <v>26.774999999999999</v>
      </c>
      <c r="T334" s="569"/>
      <c r="U334" s="623"/>
      <c r="V334" s="624"/>
      <c r="W334" s="583"/>
      <c r="X334" s="569">
        <f>O334</f>
        <v>7.4999999999999997E-2</v>
      </c>
      <c r="Y334" s="623">
        <v>357</v>
      </c>
      <c r="Z334" s="624">
        <f>Y334*X334</f>
        <v>26.774999999999999</v>
      </c>
      <c r="AA334" s="583">
        <f t="shared" ref="AA334" si="231">Y334</f>
        <v>357</v>
      </c>
      <c r="AB334" s="523">
        <f t="shared" si="215"/>
        <v>26.774999999999999</v>
      </c>
      <c r="AC334" s="564"/>
      <c r="AD334" s="1" t="b">
        <f t="shared" si="225"/>
        <v>1</v>
      </c>
      <c r="AE334" s="1" t="b">
        <f t="shared" si="221"/>
        <v>1</v>
      </c>
    </row>
    <row r="335" spans="1:31" ht="15.75">
      <c r="A335" s="983"/>
      <c r="B335" s="1038" t="s">
        <v>36</v>
      </c>
      <c r="C335" s="1038">
        <f>C334</f>
        <v>357</v>
      </c>
      <c r="D335" s="1039">
        <f>D334</f>
        <v>26.774999999999999</v>
      </c>
      <c r="E335" s="1038">
        <f>E334</f>
        <v>357</v>
      </c>
      <c r="F335" s="1039">
        <f>F334</f>
        <v>26.774999999999999</v>
      </c>
      <c r="G335" s="1069">
        <f t="shared" si="189"/>
        <v>1</v>
      </c>
      <c r="H335" s="1069">
        <f t="shared" si="189"/>
        <v>1</v>
      </c>
      <c r="I335" s="1038">
        <f t="shared" ref="I335:J335" si="232">I334</f>
        <v>0</v>
      </c>
      <c r="J335" s="1039">
        <f t="shared" si="232"/>
        <v>0</v>
      </c>
      <c r="K335" s="1038"/>
      <c r="L335" s="1039"/>
      <c r="M335" s="1038"/>
      <c r="N335" s="1038"/>
      <c r="O335" s="989">
        <f>State!O335</f>
        <v>0</v>
      </c>
      <c r="P335" s="1038">
        <f>P334</f>
        <v>357</v>
      </c>
      <c r="Q335" s="1039">
        <f>Q334</f>
        <v>26.774999999999999</v>
      </c>
      <c r="R335" s="1038">
        <f>R334</f>
        <v>357</v>
      </c>
      <c r="S335" s="1039">
        <f>S334</f>
        <v>26.774999999999999</v>
      </c>
      <c r="T335" s="992"/>
      <c r="U335" s="1038"/>
      <c r="V335" s="1039"/>
      <c r="W335" s="1002"/>
      <c r="X335" s="992">
        <f>State!X335</f>
        <v>0</v>
      </c>
      <c r="Y335" s="1038">
        <f>Y334</f>
        <v>357</v>
      </c>
      <c r="Z335" s="1039">
        <f>Z334</f>
        <v>26.774999999999999</v>
      </c>
      <c r="AA335" s="1038">
        <f>AA334</f>
        <v>357</v>
      </c>
      <c r="AB335" s="1039">
        <f>AB334</f>
        <v>26.774999999999999</v>
      </c>
      <c r="AC335" s="1038"/>
      <c r="AE335" s="1" t="b">
        <f t="shared" si="221"/>
        <v>1</v>
      </c>
    </row>
    <row r="336" spans="1:31" ht="15.75">
      <c r="A336" s="559" t="s">
        <v>100</v>
      </c>
      <c r="B336" s="560" t="s">
        <v>101</v>
      </c>
      <c r="C336" s="560">
        <v>0</v>
      </c>
      <c r="D336" s="561">
        <v>0</v>
      </c>
      <c r="E336" s="560">
        <v>0</v>
      </c>
      <c r="F336" s="561">
        <v>0</v>
      </c>
      <c r="G336" s="625"/>
      <c r="H336" s="625"/>
      <c r="I336" s="566">
        <f t="shared" si="222"/>
        <v>0</v>
      </c>
      <c r="J336" s="565">
        <f t="shared" si="223"/>
        <v>0</v>
      </c>
      <c r="K336" s="560"/>
      <c r="L336" s="561"/>
      <c r="M336" s="560"/>
      <c r="N336" s="560"/>
      <c r="O336" s="568">
        <f>State!O336</f>
        <v>0</v>
      </c>
      <c r="P336" s="560"/>
      <c r="Q336" s="561"/>
      <c r="R336" s="583">
        <f t="shared" si="164"/>
        <v>0</v>
      </c>
      <c r="S336" s="523">
        <f t="shared" si="164"/>
        <v>0</v>
      </c>
      <c r="T336" s="569"/>
      <c r="U336" s="560"/>
      <c r="V336" s="561"/>
      <c r="W336" s="583"/>
      <c r="X336" s="569">
        <f>State!X336</f>
        <v>0</v>
      </c>
      <c r="Y336" s="560"/>
      <c r="Z336" s="561"/>
      <c r="AA336" s="583">
        <f t="shared" ref="AA336:AA337" si="233">Y336+T336</f>
        <v>0</v>
      </c>
      <c r="AB336" s="523">
        <f t="shared" si="215"/>
        <v>0</v>
      </c>
      <c r="AC336" s="560"/>
      <c r="AD336" s="1" t="b">
        <f t="shared" si="225"/>
        <v>1</v>
      </c>
      <c r="AE336" s="1" t="b">
        <f t="shared" si="221"/>
        <v>1</v>
      </c>
    </row>
    <row r="337" spans="1:31" ht="15.75">
      <c r="A337" s="563">
        <v>20</v>
      </c>
      <c r="B337" s="560" t="s">
        <v>102</v>
      </c>
      <c r="C337" s="560">
        <v>0</v>
      </c>
      <c r="D337" s="561">
        <v>0</v>
      </c>
      <c r="E337" s="560">
        <v>0</v>
      </c>
      <c r="F337" s="561">
        <v>0</v>
      </c>
      <c r="G337" s="625"/>
      <c r="H337" s="625"/>
      <c r="I337" s="566">
        <f t="shared" si="222"/>
        <v>0</v>
      </c>
      <c r="J337" s="565">
        <f t="shared" si="223"/>
        <v>0</v>
      </c>
      <c r="K337" s="560"/>
      <c r="L337" s="561"/>
      <c r="M337" s="560"/>
      <c r="N337" s="560"/>
      <c r="O337" s="568">
        <f>State!O337</f>
        <v>0</v>
      </c>
      <c r="P337" s="560"/>
      <c r="Q337" s="561"/>
      <c r="R337" s="583">
        <f t="shared" si="164"/>
        <v>0</v>
      </c>
      <c r="S337" s="523">
        <f t="shared" si="164"/>
        <v>0</v>
      </c>
      <c r="T337" s="569"/>
      <c r="U337" s="560"/>
      <c r="V337" s="561"/>
      <c r="W337" s="583"/>
      <c r="X337" s="569">
        <f>State!X337</f>
        <v>0</v>
      </c>
      <c r="Y337" s="560"/>
      <c r="Z337" s="561"/>
      <c r="AA337" s="583">
        <f t="shared" si="233"/>
        <v>0</v>
      </c>
      <c r="AB337" s="523">
        <f t="shared" si="215"/>
        <v>0</v>
      </c>
      <c r="AC337" s="560"/>
      <c r="AD337" s="1" t="b">
        <f t="shared" si="225"/>
        <v>1</v>
      </c>
      <c r="AE337" s="1" t="b">
        <f t="shared" si="221"/>
        <v>1</v>
      </c>
    </row>
    <row r="338" spans="1:31" ht="15.75">
      <c r="A338" s="683">
        <v>20.010000000000002</v>
      </c>
      <c r="B338" s="564" t="s">
        <v>103</v>
      </c>
      <c r="C338" s="623">
        <v>303</v>
      </c>
      <c r="D338" s="624">
        <v>9.09</v>
      </c>
      <c r="E338" s="669">
        <f>C338</f>
        <v>303</v>
      </c>
      <c r="F338" s="670">
        <f>D338</f>
        <v>9.09</v>
      </c>
      <c r="G338" s="625">
        <f t="shared" si="189"/>
        <v>1</v>
      </c>
      <c r="H338" s="625">
        <f t="shared" si="189"/>
        <v>1</v>
      </c>
      <c r="I338" s="566">
        <f t="shared" si="222"/>
        <v>0</v>
      </c>
      <c r="J338" s="565">
        <f t="shared" si="223"/>
        <v>0</v>
      </c>
      <c r="K338" s="564"/>
      <c r="L338" s="565"/>
      <c r="M338" s="564"/>
      <c r="N338" s="564"/>
      <c r="O338" s="568">
        <f>State!O338</f>
        <v>0.03</v>
      </c>
      <c r="P338" s="623">
        <v>272</v>
      </c>
      <c r="Q338" s="624">
        <f>P338*O338</f>
        <v>8.16</v>
      </c>
      <c r="R338" s="583">
        <f t="shared" ref="R338" si="234">P338</f>
        <v>272</v>
      </c>
      <c r="S338" s="523">
        <f t="shared" ref="R338:S401" si="235">Q338+L338</f>
        <v>8.16</v>
      </c>
      <c r="T338" s="569"/>
      <c r="U338" s="623"/>
      <c r="V338" s="624"/>
      <c r="W338" s="583"/>
      <c r="X338" s="569">
        <f>O338</f>
        <v>0.03</v>
      </c>
      <c r="Y338" s="623">
        <v>272</v>
      </c>
      <c r="Z338" s="624">
        <f>Y338*X338</f>
        <v>8.16</v>
      </c>
      <c r="AA338" s="583">
        <f t="shared" ref="AA338" si="236">Y338</f>
        <v>272</v>
      </c>
      <c r="AB338" s="523">
        <f t="shared" si="215"/>
        <v>8.16</v>
      </c>
      <c r="AC338" s="564"/>
      <c r="AD338" s="1" t="b">
        <f t="shared" si="225"/>
        <v>1</v>
      </c>
      <c r="AE338" s="1" t="b">
        <f t="shared" si="221"/>
        <v>1</v>
      </c>
    </row>
    <row r="339" spans="1:31" ht="15.75">
      <c r="A339" s="983"/>
      <c r="B339" s="1038" t="s">
        <v>36</v>
      </c>
      <c r="C339" s="1038">
        <f>C338</f>
        <v>303</v>
      </c>
      <c r="D339" s="1039">
        <f>D338</f>
        <v>9.09</v>
      </c>
      <c r="E339" s="1038">
        <f>E338</f>
        <v>303</v>
      </c>
      <c r="F339" s="1039">
        <f>F338</f>
        <v>9.09</v>
      </c>
      <c r="G339" s="1069">
        <f t="shared" si="189"/>
        <v>1</v>
      </c>
      <c r="H339" s="1069">
        <f t="shared" si="189"/>
        <v>1</v>
      </c>
      <c r="I339" s="1038">
        <f t="shared" ref="I339:J339" si="237">I338</f>
        <v>0</v>
      </c>
      <c r="J339" s="1039">
        <f t="shared" si="237"/>
        <v>0</v>
      </c>
      <c r="K339" s="1038"/>
      <c r="L339" s="1039"/>
      <c r="M339" s="1038"/>
      <c r="N339" s="1038"/>
      <c r="O339" s="989">
        <f>State!O339</f>
        <v>0</v>
      </c>
      <c r="P339" s="1038">
        <f>P338</f>
        <v>272</v>
      </c>
      <c r="Q339" s="1039">
        <f>Q338</f>
        <v>8.16</v>
      </c>
      <c r="R339" s="1038">
        <f>R338</f>
        <v>272</v>
      </c>
      <c r="S339" s="1039">
        <f>S338</f>
        <v>8.16</v>
      </c>
      <c r="T339" s="992"/>
      <c r="U339" s="1038"/>
      <c r="V339" s="1039"/>
      <c r="W339" s="1002"/>
      <c r="X339" s="992">
        <f>State!X339</f>
        <v>0</v>
      </c>
      <c r="Y339" s="1038">
        <f>Y338</f>
        <v>272</v>
      </c>
      <c r="Z339" s="1039">
        <f>Z338</f>
        <v>8.16</v>
      </c>
      <c r="AA339" s="1038">
        <f>AA338</f>
        <v>272</v>
      </c>
      <c r="AB339" s="1039">
        <f>AB338</f>
        <v>8.16</v>
      </c>
      <c r="AC339" s="1038"/>
      <c r="AE339" s="1" t="b">
        <f t="shared" si="221"/>
        <v>1</v>
      </c>
    </row>
    <row r="340" spans="1:31" ht="15.75">
      <c r="A340" s="563">
        <v>21</v>
      </c>
      <c r="B340" s="560" t="s">
        <v>104</v>
      </c>
      <c r="C340" s="560">
        <v>0</v>
      </c>
      <c r="D340" s="561">
        <v>0</v>
      </c>
      <c r="E340" s="560">
        <v>0</v>
      </c>
      <c r="F340" s="561">
        <v>0</v>
      </c>
      <c r="G340" s="625"/>
      <c r="H340" s="625"/>
      <c r="I340" s="566">
        <f t="shared" si="222"/>
        <v>0</v>
      </c>
      <c r="J340" s="565">
        <f t="shared" si="223"/>
        <v>0</v>
      </c>
      <c r="K340" s="560"/>
      <c r="L340" s="561"/>
      <c r="M340" s="560"/>
      <c r="N340" s="560"/>
      <c r="O340" s="568">
        <f>State!O340</f>
        <v>0</v>
      </c>
      <c r="P340" s="560"/>
      <c r="Q340" s="561"/>
      <c r="R340" s="583">
        <f t="shared" si="235"/>
        <v>0</v>
      </c>
      <c r="S340" s="523">
        <f t="shared" si="235"/>
        <v>0</v>
      </c>
      <c r="T340" s="569"/>
      <c r="U340" s="560"/>
      <c r="V340" s="561"/>
      <c r="W340" s="583"/>
      <c r="X340" s="569">
        <f>State!X340</f>
        <v>0</v>
      </c>
      <c r="Y340" s="560"/>
      <c r="Z340" s="561"/>
      <c r="AA340" s="583">
        <f t="shared" ref="AA340" si="238">Y340+T340</f>
        <v>0</v>
      </c>
      <c r="AB340" s="523">
        <f t="shared" si="215"/>
        <v>0</v>
      </c>
      <c r="AC340" s="560"/>
      <c r="AD340" s="1" t="b">
        <f t="shared" si="225"/>
        <v>1</v>
      </c>
      <c r="AE340" s="1" t="b">
        <f t="shared" si="221"/>
        <v>1</v>
      </c>
    </row>
    <row r="341" spans="1:31" ht="15.75">
      <c r="A341" s="559">
        <v>21.01</v>
      </c>
      <c r="B341" s="564" t="s">
        <v>105</v>
      </c>
      <c r="C341" s="623">
        <v>1</v>
      </c>
      <c r="D341" s="624">
        <v>12.5</v>
      </c>
      <c r="E341" s="669">
        <f t="shared" ref="E341:E344" si="239">C341</f>
        <v>1</v>
      </c>
      <c r="F341" s="670">
        <f t="shared" ref="F341:F344" si="240">D341</f>
        <v>12.5</v>
      </c>
      <c r="G341" s="625"/>
      <c r="H341" s="625"/>
      <c r="I341" s="566">
        <f t="shared" si="222"/>
        <v>0</v>
      </c>
      <c r="J341" s="565">
        <f t="shared" si="223"/>
        <v>0</v>
      </c>
      <c r="K341" s="564"/>
      <c r="L341" s="565"/>
      <c r="M341" s="564"/>
      <c r="N341" s="564"/>
      <c r="O341" s="568">
        <f>State!O341</f>
        <v>7.8E-2</v>
      </c>
      <c r="P341" s="623">
        <v>1</v>
      </c>
      <c r="Q341" s="624">
        <v>12.5</v>
      </c>
      <c r="R341" s="583">
        <f t="shared" ref="R341:R344" si="241">P341</f>
        <v>1</v>
      </c>
      <c r="S341" s="523">
        <f t="shared" si="235"/>
        <v>12.5</v>
      </c>
      <c r="T341" s="569"/>
      <c r="U341" s="623"/>
      <c r="V341" s="624"/>
      <c r="W341" s="583"/>
      <c r="X341" s="569">
        <v>12.5</v>
      </c>
      <c r="Y341" s="623">
        <v>1</v>
      </c>
      <c r="Z341" s="624">
        <v>12.5</v>
      </c>
      <c r="AA341" s="583">
        <f t="shared" ref="AA341:AA344" si="242">Y341</f>
        <v>1</v>
      </c>
      <c r="AB341" s="523">
        <f t="shared" si="215"/>
        <v>12.5</v>
      </c>
      <c r="AC341" s="551"/>
      <c r="AD341" s="1185" t="b">
        <f t="shared" si="225"/>
        <v>1</v>
      </c>
      <c r="AE341" s="1" t="b">
        <f t="shared" si="221"/>
        <v>1</v>
      </c>
    </row>
    <row r="342" spans="1:31" ht="15.75">
      <c r="A342" s="559">
        <v>21.02</v>
      </c>
      <c r="B342" s="564" t="s">
        <v>106</v>
      </c>
      <c r="C342" s="623">
        <v>1</v>
      </c>
      <c r="D342" s="624">
        <v>12.5</v>
      </c>
      <c r="E342" s="669">
        <f t="shared" si="239"/>
        <v>1</v>
      </c>
      <c r="F342" s="670">
        <f t="shared" si="240"/>
        <v>12.5</v>
      </c>
      <c r="G342" s="625"/>
      <c r="H342" s="625"/>
      <c r="I342" s="566">
        <f t="shared" si="222"/>
        <v>0</v>
      </c>
      <c r="J342" s="565">
        <f t="shared" si="223"/>
        <v>0</v>
      </c>
      <c r="K342" s="564"/>
      <c r="L342" s="565"/>
      <c r="M342" s="564"/>
      <c r="N342" s="564"/>
      <c r="O342" s="568">
        <f>State!O342</f>
        <v>15</v>
      </c>
      <c r="P342" s="623">
        <v>1</v>
      </c>
      <c r="Q342" s="624">
        <v>12.5</v>
      </c>
      <c r="R342" s="583">
        <f t="shared" si="241"/>
        <v>1</v>
      </c>
      <c r="S342" s="523">
        <f t="shared" si="235"/>
        <v>12.5</v>
      </c>
      <c r="T342" s="569"/>
      <c r="U342" s="623"/>
      <c r="V342" s="624"/>
      <c r="W342" s="583"/>
      <c r="X342" s="569">
        <v>12.5</v>
      </c>
      <c r="Y342" s="623">
        <v>1</v>
      </c>
      <c r="Z342" s="624">
        <v>12.5</v>
      </c>
      <c r="AA342" s="583">
        <f t="shared" si="242"/>
        <v>1</v>
      </c>
      <c r="AB342" s="523">
        <f t="shared" si="215"/>
        <v>12.5</v>
      </c>
      <c r="AC342" s="564"/>
      <c r="AD342" s="1185" t="b">
        <f t="shared" si="225"/>
        <v>1</v>
      </c>
      <c r="AE342" s="1" t="b">
        <f t="shared" si="221"/>
        <v>1</v>
      </c>
    </row>
    <row r="343" spans="1:31" ht="15.75">
      <c r="A343" s="559">
        <f t="shared" ref="A343:A344" si="243">+A342+0.01</f>
        <v>21.03</v>
      </c>
      <c r="B343" s="564" t="s">
        <v>589</v>
      </c>
      <c r="C343" s="623">
        <v>1</v>
      </c>
      <c r="D343" s="624">
        <v>12.5</v>
      </c>
      <c r="E343" s="669">
        <f t="shared" si="239"/>
        <v>1</v>
      </c>
      <c r="F343" s="670">
        <f t="shared" si="240"/>
        <v>12.5</v>
      </c>
      <c r="G343" s="625"/>
      <c r="H343" s="625"/>
      <c r="I343" s="566">
        <f t="shared" si="222"/>
        <v>0</v>
      </c>
      <c r="J343" s="565">
        <f t="shared" si="223"/>
        <v>0</v>
      </c>
      <c r="K343" s="564"/>
      <c r="L343" s="565"/>
      <c r="M343" s="564"/>
      <c r="N343" s="564"/>
      <c r="O343" s="568">
        <f>State!O343</f>
        <v>15</v>
      </c>
      <c r="P343" s="623">
        <v>1</v>
      </c>
      <c r="Q343" s="624">
        <v>12.5</v>
      </c>
      <c r="R343" s="583">
        <f t="shared" si="241"/>
        <v>1</v>
      </c>
      <c r="S343" s="523">
        <f t="shared" si="235"/>
        <v>12.5</v>
      </c>
      <c r="T343" s="569"/>
      <c r="U343" s="623"/>
      <c r="V343" s="624"/>
      <c r="W343" s="583"/>
      <c r="X343" s="569">
        <v>12.5</v>
      </c>
      <c r="Y343" s="623">
        <v>1</v>
      </c>
      <c r="Z343" s="624">
        <v>12.5</v>
      </c>
      <c r="AA343" s="583">
        <f t="shared" si="242"/>
        <v>1</v>
      </c>
      <c r="AB343" s="523">
        <f t="shared" si="215"/>
        <v>12.5</v>
      </c>
      <c r="AC343" s="564"/>
      <c r="AD343" s="1185" t="b">
        <f t="shared" si="225"/>
        <v>1</v>
      </c>
      <c r="AE343" s="1" t="b">
        <f t="shared" si="221"/>
        <v>1</v>
      </c>
    </row>
    <row r="344" spans="1:31" ht="15.75">
      <c r="A344" s="559">
        <f t="shared" si="243"/>
        <v>21.040000000000003</v>
      </c>
      <c r="B344" s="564" t="s">
        <v>107</v>
      </c>
      <c r="C344" s="623">
        <v>1</v>
      </c>
      <c r="D344" s="624">
        <v>12.5</v>
      </c>
      <c r="E344" s="669">
        <f t="shared" si="239"/>
        <v>1</v>
      </c>
      <c r="F344" s="670">
        <f t="shared" si="240"/>
        <v>12.5</v>
      </c>
      <c r="G344" s="625"/>
      <c r="H344" s="625"/>
      <c r="I344" s="566">
        <f t="shared" si="222"/>
        <v>0</v>
      </c>
      <c r="J344" s="565">
        <f t="shared" si="223"/>
        <v>0</v>
      </c>
      <c r="K344" s="564"/>
      <c r="L344" s="565"/>
      <c r="M344" s="564"/>
      <c r="N344" s="564"/>
      <c r="O344" s="568">
        <f>State!O344</f>
        <v>15</v>
      </c>
      <c r="P344" s="623">
        <v>1</v>
      </c>
      <c r="Q344" s="624">
        <v>12.5</v>
      </c>
      <c r="R344" s="583">
        <f t="shared" si="241"/>
        <v>1</v>
      </c>
      <c r="S344" s="523">
        <f t="shared" si="235"/>
        <v>12.5</v>
      </c>
      <c r="T344" s="569"/>
      <c r="U344" s="623"/>
      <c r="V344" s="624"/>
      <c r="W344" s="583"/>
      <c r="X344" s="569">
        <v>12.5</v>
      </c>
      <c r="Y344" s="623">
        <v>1</v>
      </c>
      <c r="Z344" s="624">
        <v>12.5</v>
      </c>
      <c r="AA344" s="583">
        <f t="shared" si="242"/>
        <v>1</v>
      </c>
      <c r="AB344" s="523">
        <f t="shared" si="215"/>
        <v>12.5</v>
      </c>
      <c r="AC344" s="564"/>
      <c r="AD344" s="1185" t="b">
        <f t="shared" si="225"/>
        <v>1</v>
      </c>
      <c r="AE344" s="1" t="b">
        <f t="shared" si="221"/>
        <v>1</v>
      </c>
    </row>
    <row r="345" spans="1:31" ht="15.75">
      <c r="A345" s="983"/>
      <c r="B345" s="1038" t="s">
        <v>36</v>
      </c>
      <c r="C345" s="1038">
        <v>1</v>
      </c>
      <c r="D345" s="1039">
        <f>SUM(D341:D344)</f>
        <v>50</v>
      </c>
      <c r="E345" s="1038">
        <v>1</v>
      </c>
      <c r="F345" s="1039">
        <f>SUM(F341:F344)</f>
        <v>50</v>
      </c>
      <c r="G345" s="1069"/>
      <c r="H345" s="1069"/>
      <c r="I345" s="1038">
        <f>I342</f>
        <v>0</v>
      </c>
      <c r="J345" s="1039">
        <f t="shared" ref="J345" si="244">SUM(J341:J344)</f>
        <v>0</v>
      </c>
      <c r="K345" s="1038"/>
      <c r="L345" s="1039"/>
      <c r="M345" s="1038"/>
      <c r="N345" s="1038"/>
      <c r="O345" s="989">
        <f>State!O345</f>
        <v>0</v>
      </c>
      <c r="P345" s="1038">
        <v>1</v>
      </c>
      <c r="Q345" s="1039">
        <f>SUM(Q341:Q344)</f>
        <v>50</v>
      </c>
      <c r="R345" s="1002">
        <f>R342</f>
        <v>1</v>
      </c>
      <c r="S345" s="1039">
        <f>SUM(S341:S344)</f>
        <v>50</v>
      </c>
      <c r="T345" s="992"/>
      <c r="U345" s="1038"/>
      <c r="V345" s="1039"/>
      <c r="W345" s="1002"/>
      <c r="X345" s="992">
        <f>State!X345</f>
        <v>0</v>
      </c>
      <c r="Y345" s="1038">
        <v>1</v>
      </c>
      <c r="Z345" s="1039">
        <f>SUM(Z341:Z344)</f>
        <v>50</v>
      </c>
      <c r="AA345" s="1002">
        <f>AA342</f>
        <v>1</v>
      </c>
      <c r="AB345" s="1039">
        <f>SUM(AB341:AB344)</f>
        <v>50</v>
      </c>
      <c r="AC345" s="1038"/>
      <c r="AE345" s="1" t="b">
        <f t="shared" si="221"/>
        <v>1</v>
      </c>
    </row>
    <row r="346" spans="1:31" ht="15.75">
      <c r="A346" s="563">
        <v>22</v>
      </c>
      <c r="B346" s="560" t="s">
        <v>108</v>
      </c>
      <c r="C346" s="560">
        <v>0</v>
      </c>
      <c r="D346" s="561">
        <v>0</v>
      </c>
      <c r="E346" s="560">
        <v>0</v>
      </c>
      <c r="F346" s="561">
        <v>0</v>
      </c>
      <c r="G346" s="625"/>
      <c r="H346" s="625"/>
      <c r="I346" s="566">
        <f t="shared" si="222"/>
        <v>0</v>
      </c>
      <c r="J346" s="565">
        <f t="shared" si="223"/>
        <v>0</v>
      </c>
      <c r="K346" s="560"/>
      <c r="L346" s="561"/>
      <c r="M346" s="560"/>
      <c r="N346" s="560"/>
      <c r="O346" s="568">
        <f>State!O346</f>
        <v>0</v>
      </c>
      <c r="P346" s="560"/>
      <c r="Q346" s="561"/>
      <c r="R346" s="583">
        <f t="shared" si="235"/>
        <v>0</v>
      </c>
      <c r="S346" s="523">
        <f t="shared" si="235"/>
        <v>0</v>
      </c>
      <c r="T346" s="569"/>
      <c r="U346" s="560"/>
      <c r="V346" s="561"/>
      <c r="W346" s="583"/>
      <c r="X346" s="569">
        <f>State!X346</f>
        <v>0</v>
      </c>
      <c r="Y346" s="560"/>
      <c r="Z346" s="561"/>
      <c r="AA346" s="583">
        <f t="shared" ref="AA346" si="245">Y346+T346</f>
        <v>0</v>
      </c>
      <c r="AB346" s="523">
        <f t="shared" si="215"/>
        <v>0</v>
      </c>
      <c r="AC346" s="560"/>
      <c r="AD346" s="1" t="b">
        <f t="shared" si="225"/>
        <v>1</v>
      </c>
      <c r="AE346" s="1" t="b">
        <f t="shared" si="221"/>
        <v>1</v>
      </c>
    </row>
    <row r="347" spans="1:31" ht="15.75">
      <c r="A347" s="559">
        <v>22.01</v>
      </c>
      <c r="B347" s="564" t="s">
        <v>109</v>
      </c>
      <c r="C347" s="564">
        <v>0</v>
      </c>
      <c r="D347" s="565">
        <v>0</v>
      </c>
      <c r="E347" s="564">
        <v>0</v>
      </c>
      <c r="F347" s="565">
        <v>0</v>
      </c>
      <c r="G347" s="625"/>
      <c r="H347" s="625"/>
      <c r="I347" s="566">
        <f t="shared" si="222"/>
        <v>0</v>
      </c>
      <c r="J347" s="565">
        <f t="shared" si="223"/>
        <v>0</v>
      </c>
      <c r="K347" s="564"/>
      <c r="L347" s="565"/>
      <c r="M347" s="564"/>
      <c r="N347" s="564"/>
      <c r="O347" s="568">
        <f>State!O347</f>
        <v>0</v>
      </c>
      <c r="P347" s="564"/>
      <c r="Q347" s="565"/>
      <c r="R347" s="583">
        <f t="shared" ref="R347:R348" si="246">P347</f>
        <v>0</v>
      </c>
      <c r="S347" s="523">
        <f t="shared" si="235"/>
        <v>0</v>
      </c>
      <c r="T347" s="569"/>
      <c r="U347" s="564"/>
      <c r="V347" s="565"/>
      <c r="W347" s="583"/>
      <c r="X347" s="569">
        <f>State!X347</f>
        <v>0</v>
      </c>
      <c r="Y347" s="564"/>
      <c r="Z347" s="565"/>
      <c r="AA347" s="583">
        <f t="shared" ref="AA347:AA348" si="247">Y347</f>
        <v>0</v>
      </c>
      <c r="AB347" s="523">
        <f t="shared" si="215"/>
        <v>0</v>
      </c>
      <c r="AC347" s="564"/>
      <c r="AD347" s="1" t="b">
        <f t="shared" si="225"/>
        <v>1</v>
      </c>
      <c r="AE347" s="1" t="b">
        <f t="shared" si="221"/>
        <v>1</v>
      </c>
    </row>
    <row r="348" spans="1:31" ht="15.75">
      <c r="A348" s="559">
        <v>22.02</v>
      </c>
      <c r="B348" s="564" t="s">
        <v>110</v>
      </c>
      <c r="C348" s="623">
        <v>1368</v>
      </c>
      <c r="D348" s="624">
        <v>4.1040000000000001</v>
      </c>
      <c r="E348" s="669">
        <f t="shared" ref="E348" si="248">C348</f>
        <v>1368</v>
      </c>
      <c r="F348" s="670">
        <f t="shared" ref="F348" si="249">D348</f>
        <v>4.1040000000000001</v>
      </c>
      <c r="G348" s="625">
        <f t="shared" si="189"/>
        <v>1</v>
      </c>
      <c r="H348" s="625">
        <f t="shared" si="189"/>
        <v>1</v>
      </c>
      <c r="I348" s="566">
        <f t="shared" si="222"/>
        <v>0</v>
      </c>
      <c r="J348" s="565">
        <f t="shared" si="223"/>
        <v>0</v>
      </c>
      <c r="K348" s="564"/>
      <c r="L348" s="565"/>
      <c r="M348" s="564"/>
      <c r="N348" s="564"/>
      <c r="O348" s="568">
        <f>State!O348</f>
        <v>3.0000000000000001E-3</v>
      </c>
      <c r="P348" s="623">
        <v>1368</v>
      </c>
      <c r="Q348" s="624">
        <f t="shared" ref="Q348" si="250">O348*P348</f>
        <v>4.1040000000000001</v>
      </c>
      <c r="R348" s="583">
        <f t="shared" si="246"/>
        <v>1368</v>
      </c>
      <c r="S348" s="523">
        <f t="shared" si="235"/>
        <v>4.1040000000000001</v>
      </c>
      <c r="T348" s="569"/>
      <c r="U348" s="623"/>
      <c r="V348" s="624"/>
      <c r="W348" s="583"/>
      <c r="X348" s="569">
        <f>O348</f>
        <v>3.0000000000000001E-3</v>
      </c>
      <c r="Y348" s="623">
        <v>1368</v>
      </c>
      <c r="Z348" s="624">
        <f t="shared" ref="Z348" si="251">X348*Y348</f>
        <v>4.1040000000000001</v>
      </c>
      <c r="AA348" s="583">
        <f t="shared" si="247"/>
        <v>1368</v>
      </c>
      <c r="AB348" s="523">
        <f t="shared" si="215"/>
        <v>4.1040000000000001</v>
      </c>
      <c r="AC348" s="564"/>
      <c r="AD348" s="1" t="b">
        <f t="shared" si="225"/>
        <v>1</v>
      </c>
      <c r="AE348" s="1" t="b">
        <f t="shared" si="221"/>
        <v>1</v>
      </c>
    </row>
    <row r="349" spans="1:31" ht="15.75">
      <c r="A349" s="983"/>
      <c r="B349" s="1019" t="s">
        <v>16</v>
      </c>
      <c r="C349" s="1019">
        <f>SUM(C347:C348)</f>
        <v>1368</v>
      </c>
      <c r="D349" s="1020">
        <f>SUM(D347:D348)</f>
        <v>4.1040000000000001</v>
      </c>
      <c r="E349" s="1019">
        <f>SUM(E347:E348)</f>
        <v>1368</v>
      </c>
      <c r="F349" s="1020">
        <f>SUM(F347:F348)</f>
        <v>4.1040000000000001</v>
      </c>
      <c r="G349" s="1069">
        <f t="shared" si="189"/>
        <v>1</v>
      </c>
      <c r="H349" s="1069">
        <f t="shared" si="189"/>
        <v>1</v>
      </c>
      <c r="I349" s="1019">
        <f>I348</f>
        <v>0</v>
      </c>
      <c r="J349" s="1020">
        <f>J348</f>
        <v>0</v>
      </c>
      <c r="K349" s="1019"/>
      <c r="L349" s="1020"/>
      <c r="M349" s="1019"/>
      <c r="N349" s="1019"/>
      <c r="O349" s="989">
        <f>State!O349</f>
        <v>0</v>
      </c>
      <c r="P349" s="1019">
        <f>SUM(P347:P348)</f>
        <v>1368</v>
      </c>
      <c r="Q349" s="1020">
        <f>SUM(Q347:Q348)</f>
        <v>4.1040000000000001</v>
      </c>
      <c r="R349" s="1019">
        <f>SUM(R347:R348)</f>
        <v>1368</v>
      </c>
      <c r="S349" s="1020">
        <f>SUM(S347:S348)</f>
        <v>4.1040000000000001</v>
      </c>
      <c r="T349" s="992"/>
      <c r="U349" s="1019"/>
      <c r="V349" s="1020"/>
      <c r="W349" s="1002"/>
      <c r="X349" s="992">
        <f>State!X349</f>
        <v>0</v>
      </c>
      <c r="Y349" s="1019">
        <f>SUM(Y347:Y348)</f>
        <v>1368</v>
      </c>
      <c r="Z349" s="1020">
        <f>SUM(Z347:Z348)</f>
        <v>4.1040000000000001</v>
      </c>
      <c r="AA349" s="1019">
        <f>SUM(AA347:AA348)</f>
        <v>1368</v>
      </c>
      <c r="AB349" s="1020">
        <f>SUM(AB347:AB348)</f>
        <v>4.1040000000000001</v>
      </c>
      <c r="AC349" s="1019"/>
      <c r="AE349" s="1" t="b">
        <f t="shared" si="221"/>
        <v>1</v>
      </c>
    </row>
    <row r="350" spans="1:31" ht="15.75">
      <c r="A350" s="554" t="s">
        <v>100</v>
      </c>
      <c r="B350" s="560" t="s">
        <v>111</v>
      </c>
      <c r="C350" s="560">
        <v>0</v>
      </c>
      <c r="D350" s="561">
        <v>0</v>
      </c>
      <c r="E350" s="560">
        <v>0</v>
      </c>
      <c r="F350" s="561">
        <v>0</v>
      </c>
      <c r="G350" s="625"/>
      <c r="H350" s="625"/>
      <c r="I350" s="566">
        <f t="shared" si="222"/>
        <v>0</v>
      </c>
      <c r="J350" s="565">
        <f t="shared" si="223"/>
        <v>0</v>
      </c>
      <c r="K350" s="560"/>
      <c r="L350" s="561"/>
      <c r="M350" s="560"/>
      <c r="N350" s="560"/>
      <c r="O350" s="568">
        <f>State!O350</f>
        <v>0</v>
      </c>
      <c r="P350" s="560"/>
      <c r="Q350" s="561"/>
      <c r="R350" s="583">
        <f t="shared" si="235"/>
        <v>0</v>
      </c>
      <c r="S350" s="523">
        <f t="shared" si="235"/>
        <v>0</v>
      </c>
      <c r="T350" s="569"/>
      <c r="U350" s="560"/>
      <c r="V350" s="561"/>
      <c r="W350" s="583"/>
      <c r="X350" s="569">
        <f>State!X350</f>
        <v>0</v>
      </c>
      <c r="Y350" s="560"/>
      <c r="Z350" s="561"/>
      <c r="AA350" s="583">
        <f t="shared" ref="AA350:AA351" si="252">Y350+T350</f>
        <v>0</v>
      </c>
      <c r="AB350" s="523">
        <f t="shared" si="215"/>
        <v>0</v>
      </c>
      <c r="AC350" s="560"/>
      <c r="AD350" s="1" t="b">
        <f t="shared" si="225"/>
        <v>1</v>
      </c>
      <c r="AE350" s="1" t="b">
        <f t="shared" si="221"/>
        <v>1</v>
      </c>
    </row>
    <row r="351" spans="1:31" ht="15.75">
      <c r="A351" s="563">
        <v>23</v>
      </c>
      <c r="B351" s="560" t="s">
        <v>112</v>
      </c>
      <c r="C351" s="560">
        <v>0</v>
      </c>
      <c r="D351" s="561">
        <v>0</v>
      </c>
      <c r="E351" s="560">
        <v>0</v>
      </c>
      <c r="F351" s="561">
        <v>0</v>
      </c>
      <c r="G351" s="625"/>
      <c r="H351" s="625"/>
      <c r="I351" s="566">
        <f t="shared" si="222"/>
        <v>0</v>
      </c>
      <c r="J351" s="565">
        <f t="shared" si="223"/>
        <v>0</v>
      </c>
      <c r="K351" s="560"/>
      <c r="L351" s="561"/>
      <c r="M351" s="560"/>
      <c r="N351" s="560"/>
      <c r="O351" s="568">
        <f>State!O351</f>
        <v>0</v>
      </c>
      <c r="P351" s="560"/>
      <c r="Q351" s="561"/>
      <c r="R351" s="583">
        <f t="shared" si="235"/>
        <v>0</v>
      </c>
      <c r="S351" s="523">
        <f t="shared" si="235"/>
        <v>0</v>
      </c>
      <c r="T351" s="569"/>
      <c r="U351" s="560"/>
      <c r="V351" s="561"/>
      <c r="W351" s="583"/>
      <c r="X351" s="569">
        <f>State!X351</f>
        <v>0</v>
      </c>
      <c r="Y351" s="560"/>
      <c r="Z351" s="561"/>
      <c r="AA351" s="583">
        <f t="shared" si="252"/>
        <v>0</v>
      </c>
      <c r="AB351" s="523">
        <f t="shared" si="215"/>
        <v>0</v>
      </c>
      <c r="AC351" s="560"/>
      <c r="AD351" s="1" t="b">
        <f t="shared" si="225"/>
        <v>1</v>
      </c>
      <c r="AE351" s="1" t="b">
        <f t="shared" si="221"/>
        <v>1</v>
      </c>
    </row>
    <row r="352" spans="1:31" ht="15.75">
      <c r="A352" s="559">
        <v>23.01</v>
      </c>
      <c r="B352" s="564" t="s">
        <v>113</v>
      </c>
      <c r="C352" s="623">
        <v>0</v>
      </c>
      <c r="D352" s="624">
        <v>17.335000000000001</v>
      </c>
      <c r="E352" s="623">
        <v>0</v>
      </c>
      <c r="F352" s="624">
        <v>17.335000000000001</v>
      </c>
      <c r="G352" s="625"/>
      <c r="H352" s="625">
        <f t="shared" ref="H352" si="253">D352/F352</f>
        <v>1</v>
      </c>
      <c r="I352" s="566">
        <f t="shared" si="222"/>
        <v>0</v>
      </c>
      <c r="J352" s="565">
        <f t="shared" si="223"/>
        <v>0</v>
      </c>
      <c r="K352" s="564">
        <f>I352</f>
        <v>0</v>
      </c>
      <c r="L352" s="565">
        <f>J352</f>
        <v>0</v>
      </c>
      <c r="M352" s="564"/>
      <c r="N352" s="564"/>
      <c r="O352" s="568">
        <f>State!O352</f>
        <v>61.9</v>
      </c>
      <c r="P352" s="684"/>
      <c r="Q352" s="565">
        <f>P352*O352</f>
        <v>0</v>
      </c>
      <c r="R352" s="583">
        <f>P352</f>
        <v>0</v>
      </c>
      <c r="S352" s="523">
        <f>Q352+L352+N352</f>
        <v>0</v>
      </c>
      <c r="T352" s="569"/>
      <c r="U352" s="684"/>
      <c r="V352" s="565"/>
      <c r="W352" s="583"/>
      <c r="X352" s="569">
        <f>State!X352</f>
        <v>61.9</v>
      </c>
      <c r="Y352" s="684"/>
      <c r="Z352" s="565">
        <f>Y352*X352</f>
        <v>0</v>
      </c>
      <c r="AA352" s="583">
        <f>Y352</f>
        <v>0</v>
      </c>
      <c r="AB352" s="523">
        <f>Z352+U352+W352</f>
        <v>0</v>
      </c>
      <c r="AC352" s="564"/>
      <c r="AD352" s="1" t="b">
        <f t="shared" si="225"/>
        <v>1</v>
      </c>
      <c r="AE352" s="1" t="b">
        <f t="shared" si="221"/>
        <v>1</v>
      </c>
    </row>
    <row r="353" spans="1:31" ht="15.75">
      <c r="A353" s="559">
        <f>+A352+0.01</f>
        <v>23.020000000000003</v>
      </c>
      <c r="B353" s="564" t="s">
        <v>114</v>
      </c>
      <c r="C353" s="623">
        <v>0</v>
      </c>
      <c r="D353" s="624">
        <v>0</v>
      </c>
      <c r="E353" s="623">
        <v>0</v>
      </c>
      <c r="F353" s="624">
        <v>0</v>
      </c>
      <c r="G353" s="625"/>
      <c r="H353" s="625"/>
      <c r="I353" s="566">
        <f t="shared" si="222"/>
        <v>0</v>
      </c>
      <c r="J353" s="565">
        <f t="shared" si="223"/>
        <v>0</v>
      </c>
      <c r="K353" s="564">
        <f t="shared" ref="K353:K380" si="254">I353</f>
        <v>0</v>
      </c>
      <c r="L353" s="565">
        <f t="shared" ref="L353:L380" si="255">J353</f>
        <v>0</v>
      </c>
      <c r="M353" s="564"/>
      <c r="N353" s="564"/>
      <c r="O353" s="568">
        <f>State!O353</f>
        <v>0</v>
      </c>
      <c r="P353" s="564"/>
      <c r="Q353" s="565">
        <f t="shared" ref="Q353:Q380" si="256">P353*O353</f>
        <v>0</v>
      </c>
      <c r="R353" s="583">
        <f t="shared" ref="R353:R380" si="257">P353</f>
        <v>0</v>
      </c>
      <c r="S353" s="523">
        <f t="shared" ref="S353:S380" si="258">Q353+L353+N353</f>
        <v>0</v>
      </c>
      <c r="T353" s="569"/>
      <c r="U353" s="564"/>
      <c r="V353" s="565"/>
      <c r="W353" s="583"/>
      <c r="X353" s="569">
        <f>State!X353</f>
        <v>0</v>
      </c>
      <c r="Y353" s="564"/>
      <c r="Z353" s="565">
        <f t="shared" ref="Z353:Z371" si="259">Y353*X353</f>
        <v>0</v>
      </c>
      <c r="AA353" s="583">
        <f t="shared" ref="AA353:AA380" si="260">Y353</f>
        <v>0</v>
      </c>
      <c r="AB353" s="523">
        <f t="shared" ref="AB353:AB380" si="261">Z353+U353+W353</f>
        <v>0</v>
      </c>
      <c r="AC353" s="564"/>
      <c r="AD353" s="1" t="b">
        <f t="shared" si="225"/>
        <v>1</v>
      </c>
      <c r="AE353" s="1" t="b">
        <f t="shared" si="221"/>
        <v>1</v>
      </c>
    </row>
    <row r="354" spans="1:31" ht="15.75">
      <c r="A354" s="559">
        <f t="shared" ref="A354:A374" si="262">+A353+0.01</f>
        <v>23.030000000000005</v>
      </c>
      <c r="B354" s="564" t="s">
        <v>115</v>
      </c>
      <c r="C354" s="623">
        <v>0</v>
      </c>
      <c r="D354" s="624">
        <v>0</v>
      </c>
      <c r="E354" s="623">
        <v>0</v>
      </c>
      <c r="F354" s="624">
        <v>0</v>
      </c>
      <c r="G354" s="625"/>
      <c r="H354" s="625"/>
      <c r="I354" s="566">
        <f t="shared" si="222"/>
        <v>0</v>
      </c>
      <c r="J354" s="565">
        <f t="shared" si="223"/>
        <v>0</v>
      </c>
      <c r="K354" s="564">
        <f t="shared" si="254"/>
        <v>0</v>
      </c>
      <c r="L354" s="565">
        <f t="shared" si="255"/>
        <v>0</v>
      </c>
      <c r="M354" s="564"/>
      <c r="N354" s="564"/>
      <c r="O354" s="568">
        <f>State!O354</f>
        <v>0</v>
      </c>
      <c r="P354" s="623"/>
      <c r="Q354" s="565">
        <f t="shared" si="256"/>
        <v>0</v>
      </c>
      <c r="R354" s="583">
        <f t="shared" si="257"/>
        <v>0</v>
      </c>
      <c r="S354" s="523">
        <f t="shared" si="258"/>
        <v>0</v>
      </c>
      <c r="T354" s="569"/>
      <c r="U354" s="623"/>
      <c r="V354" s="565"/>
      <c r="W354" s="583"/>
      <c r="X354" s="569">
        <f>State!X354</f>
        <v>0</v>
      </c>
      <c r="Y354" s="623"/>
      <c r="Z354" s="565">
        <f t="shared" si="259"/>
        <v>0</v>
      </c>
      <c r="AA354" s="583">
        <f t="shared" si="260"/>
        <v>0</v>
      </c>
      <c r="AB354" s="523">
        <f t="shared" si="261"/>
        <v>0</v>
      </c>
      <c r="AC354" s="564"/>
      <c r="AD354" s="1" t="b">
        <f t="shared" si="225"/>
        <v>1</v>
      </c>
      <c r="AE354" s="1" t="b">
        <f t="shared" si="221"/>
        <v>1</v>
      </c>
    </row>
    <row r="355" spans="1:31" ht="15.75">
      <c r="A355" s="559">
        <f t="shared" si="262"/>
        <v>23.040000000000006</v>
      </c>
      <c r="B355" s="564" t="s">
        <v>116</v>
      </c>
      <c r="C355" s="623">
        <v>0</v>
      </c>
      <c r="D355" s="624">
        <v>0</v>
      </c>
      <c r="E355" s="623">
        <v>0</v>
      </c>
      <c r="F355" s="624">
        <v>0</v>
      </c>
      <c r="G355" s="625"/>
      <c r="H355" s="625"/>
      <c r="I355" s="566">
        <f t="shared" si="222"/>
        <v>0</v>
      </c>
      <c r="J355" s="565">
        <f t="shared" si="223"/>
        <v>0</v>
      </c>
      <c r="K355" s="564">
        <f t="shared" si="254"/>
        <v>0</v>
      </c>
      <c r="L355" s="565">
        <f t="shared" si="255"/>
        <v>0</v>
      </c>
      <c r="M355" s="564"/>
      <c r="N355" s="564"/>
      <c r="O355" s="568">
        <f>State!O355</f>
        <v>0</v>
      </c>
      <c r="P355" s="623"/>
      <c r="Q355" s="565">
        <f t="shared" si="256"/>
        <v>0</v>
      </c>
      <c r="R355" s="583">
        <f t="shared" si="257"/>
        <v>0</v>
      </c>
      <c r="S355" s="523">
        <f t="shared" si="258"/>
        <v>0</v>
      </c>
      <c r="T355" s="569"/>
      <c r="U355" s="623"/>
      <c r="V355" s="565"/>
      <c r="W355" s="583"/>
      <c r="X355" s="569">
        <f>State!X355</f>
        <v>0</v>
      </c>
      <c r="Y355" s="623"/>
      <c r="Z355" s="565">
        <f t="shared" si="259"/>
        <v>0</v>
      </c>
      <c r="AA355" s="583">
        <f t="shared" si="260"/>
        <v>0</v>
      </c>
      <c r="AB355" s="523">
        <f t="shared" si="261"/>
        <v>0</v>
      </c>
      <c r="AC355" s="564"/>
      <c r="AD355" s="1" t="b">
        <f t="shared" si="225"/>
        <v>1</v>
      </c>
      <c r="AE355" s="1" t="b">
        <f t="shared" si="221"/>
        <v>1</v>
      </c>
    </row>
    <row r="356" spans="1:31" ht="15.75">
      <c r="A356" s="559">
        <f t="shared" si="262"/>
        <v>23.050000000000008</v>
      </c>
      <c r="B356" s="564" t="s">
        <v>117</v>
      </c>
      <c r="C356" s="623">
        <v>0</v>
      </c>
      <c r="D356" s="624">
        <v>0</v>
      </c>
      <c r="E356" s="623">
        <v>0</v>
      </c>
      <c r="F356" s="624">
        <v>0</v>
      </c>
      <c r="G356" s="625"/>
      <c r="H356" s="625"/>
      <c r="I356" s="566">
        <f t="shared" si="222"/>
        <v>0</v>
      </c>
      <c r="J356" s="565">
        <f t="shared" si="223"/>
        <v>0</v>
      </c>
      <c r="K356" s="564">
        <f t="shared" si="254"/>
        <v>0</v>
      </c>
      <c r="L356" s="565">
        <f t="shared" si="255"/>
        <v>0</v>
      </c>
      <c r="M356" s="564"/>
      <c r="N356" s="564"/>
      <c r="O356" s="568">
        <f>State!O356</f>
        <v>0</v>
      </c>
      <c r="P356" s="623"/>
      <c r="Q356" s="565">
        <f t="shared" si="256"/>
        <v>0</v>
      </c>
      <c r="R356" s="583">
        <f t="shared" si="257"/>
        <v>0</v>
      </c>
      <c r="S356" s="523">
        <f t="shared" si="258"/>
        <v>0</v>
      </c>
      <c r="T356" s="569"/>
      <c r="U356" s="623"/>
      <c r="V356" s="565"/>
      <c r="W356" s="583"/>
      <c r="X356" s="569">
        <f>State!X356</f>
        <v>0</v>
      </c>
      <c r="Y356" s="623"/>
      <c r="Z356" s="565">
        <f t="shared" si="259"/>
        <v>0</v>
      </c>
      <c r="AA356" s="583">
        <f t="shared" si="260"/>
        <v>0</v>
      </c>
      <c r="AB356" s="523">
        <f t="shared" si="261"/>
        <v>0</v>
      </c>
      <c r="AC356" s="564"/>
      <c r="AD356" s="1" t="b">
        <f t="shared" si="225"/>
        <v>1</v>
      </c>
      <c r="AE356" s="1" t="b">
        <f t="shared" si="221"/>
        <v>1</v>
      </c>
    </row>
    <row r="357" spans="1:31" ht="15.75">
      <c r="A357" s="559">
        <f t="shared" si="262"/>
        <v>23.060000000000009</v>
      </c>
      <c r="B357" s="564" t="s">
        <v>118</v>
      </c>
      <c r="C357" s="623">
        <v>1</v>
      </c>
      <c r="D357" s="624">
        <v>8.84</v>
      </c>
      <c r="E357" s="623">
        <v>1</v>
      </c>
      <c r="F357" s="624">
        <v>8.84</v>
      </c>
      <c r="G357" s="625">
        <f t="shared" ref="G357" si="263">C357/E357</f>
        <v>1</v>
      </c>
      <c r="H357" s="625">
        <f t="shared" ref="H357" si="264">D357/F357</f>
        <v>1</v>
      </c>
      <c r="I357" s="566">
        <f t="shared" si="222"/>
        <v>0</v>
      </c>
      <c r="J357" s="565">
        <f t="shared" si="223"/>
        <v>0</v>
      </c>
      <c r="K357" s="564">
        <f t="shared" si="254"/>
        <v>0</v>
      </c>
      <c r="L357" s="565">
        <f t="shared" si="255"/>
        <v>0</v>
      </c>
      <c r="M357" s="564"/>
      <c r="N357" s="564"/>
      <c r="O357" s="568">
        <f>State!O357</f>
        <v>8.84</v>
      </c>
      <c r="P357" s="623">
        <v>1</v>
      </c>
      <c r="Q357" s="624">
        <f t="shared" si="256"/>
        <v>8.84</v>
      </c>
      <c r="R357" s="583">
        <f t="shared" si="257"/>
        <v>1</v>
      </c>
      <c r="S357" s="523">
        <f t="shared" si="258"/>
        <v>8.84</v>
      </c>
      <c r="T357" s="569"/>
      <c r="U357" s="623"/>
      <c r="V357" s="624"/>
      <c r="W357" s="583"/>
      <c r="X357" s="569">
        <f>O357</f>
        <v>8.84</v>
      </c>
      <c r="Y357" s="623">
        <v>1</v>
      </c>
      <c r="Z357" s="624">
        <f t="shared" si="259"/>
        <v>8.84</v>
      </c>
      <c r="AA357" s="583">
        <f t="shared" si="260"/>
        <v>1</v>
      </c>
      <c r="AB357" s="523">
        <f t="shared" si="261"/>
        <v>8.84</v>
      </c>
      <c r="AC357" s="564"/>
      <c r="AD357" s="1" t="b">
        <f t="shared" si="225"/>
        <v>1</v>
      </c>
      <c r="AE357" s="1" t="b">
        <f t="shared" si="221"/>
        <v>1</v>
      </c>
    </row>
    <row r="358" spans="1:31" ht="15.75">
      <c r="A358" s="559">
        <f t="shared" si="262"/>
        <v>23.070000000000011</v>
      </c>
      <c r="B358" s="564" t="s">
        <v>119</v>
      </c>
      <c r="C358" s="623">
        <v>0</v>
      </c>
      <c r="D358" s="624">
        <v>0</v>
      </c>
      <c r="E358" s="623">
        <v>0</v>
      </c>
      <c r="F358" s="624">
        <v>0</v>
      </c>
      <c r="G358" s="625"/>
      <c r="H358" s="625"/>
      <c r="I358" s="566">
        <f t="shared" si="222"/>
        <v>0</v>
      </c>
      <c r="J358" s="565">
        <f t="shared" si="223"/>
        <v>0</v>
      </c>
      <c r="K358" s="564">
        <f t="shared" si="254"/>
        <v>0</v>
      </c>
      <c r="L358" s="565">
        <f t="shared" si="255"/>
        <v>0</v>
      </c>
      <c r="M358" s="564"/>
      <c r="N358" s="564"/>
      <c r="O358" s="568">
        <f>State!O358</f>
        <v>0</v>
      </c>
      <c r="P358" s="623"/>
      <c r="Q358" s="565">
        <f t="shared" si="256"/>
        <v>0</v>
      </c>
      <c r="R358" s="583">
        <f t="shared" si="257"/>
        <v>0</v>
      </c>
      <c r="S358" s="523">
        <f t="shared" si="258"/>
        <v>0</v>
      </c>
      <c r="T358" s="569"/>
      <c r="U358" s="623"/>
      <c r="V358" s="565"/>
      <c r="W358" s="583"/>
      <c r="X358" s="569">
        <f>State!X358</f>
        <v>0</v>
      </c>
      <c r="Y358" s="623"/>
      <c r="Z358" s="565">
        <f t="shared" si="259"/>
        <v>0</v>
      </c>
      <c r="AA358" s="583">
        <f t="shared" si="260"/>
        <v>0</v>
      </c>
      <c r="AB358" s="523">
        <f t="shared" si="261"/>
        <v>0</v>
      </c>
      <c r="AC358" s="564"/>
      <c r="AD358" s="1" t="b">
        <f t="shared" si="225"/>
        <v>1</v>
      </c>
      <c r="AE358" s="1" t="b">
        <f t="shared" si="221"/>
        <v>1</v>
      </c>
    </row>
    <row r="359" spans="1:31" ht="15.75">
      <c r="A359" s="559">
        <f t="shared" si="262"/>
        <v>23.080000000000013</v>
      </c>
      <c r="B359" s="564" t="s">
        <v>120</v>
      </c>
      <c r="C359" s="623">
        <v>0</v>
      </c>
      <c r="D359" s="624">
        <v>0</v>
      </c>
      <c r="E359" s="623">
        <v>0</v>
      </c>
      <c r="F359" s="624">
        <v>0</v>
      </c>
      <c r="G359" s="625"/>
      <c r="H359" s="625"/>
      <c r="I359" s="566">
        <f t="shared" si="222"/>
        <v>0</v>
      </c>
      <c r="J359" s="565">
        <f t="shared" si="223"/>
        <v>0</v>
      </c>
      <c r="K359" s="564">
        <f t="shared" si="254"/>
        <v>0</v>
      </c>
      <c r="L359" s="565">
        <f t="shared" si="255"/>
        <v>0</v>
      </c>
      <c r="M359" s="564"/>
      <c r="N359" s="564"/>
      <c r="O359" s="568">
        <f>State!O359</f>
        <v>8.84</v>
      </c>
      <c r="P359" s="623"/>
      <c r="Q359" s="565">
        <f t="shared" si="256"/>
        <v>0</v>
      </c>
      <c r="R359" s="583">
        <f t="shared" si="257"/>
        <v>0</v>
      </c>
      <c r="S359" s="523">
        <f t="shared" si="258"/>
        <v>0</v>
      </c>
      <c r="T359" s="569"/>
      <c r="U359" s="623"/>
      <c r="V359" s="565"/>
      <c r="W359" s="583"/>
      <c r="X359" s="569">
        <f>State!X359</f>
        <v>8.84</v>
      </c>
      <c r="Y359" s="623"/>
      <c r="Z359" s="565">
        <f t="shared" si="259"/>
        <v>0</v>
      </c>
      <c r="AA359" s="583">
        <f t="shared" si="260"/>
        <v>0</v>
      </c>
      <c r="AB359" s="523">
        <f t="shared" si="261"/>
        <v>0</v>
      </c>
      <c r="AC359" s="564"/>
      <c r="AD359" s="1" t="b">
        <f t="shared" si="225"/>
        <v>1</v>
      </c>
      <c r="AE359" s="1" t="b">
        <f t="shared" si="221"/>
        <v>1</v>
      </c>
    </row>
    <row r="360" spans="1:31" ht="15.75">
      <c r="A360" s="559">
        <v>23.09</v>
      </c>
      <c r="B360" s="564" t="s">
        <v>300</v>
      </c>
      <c r="C360" s="623">
        <v>0</v>
      </c>
      <c r="D360" s="624">
        <v>0</v>
      </c>
      <c r="E360" s="623">
        <v>0</v>
      </c>
      <c r="F360" s="624">
        <v>0</v>
      </c>
      <c r="G360" s="625"/>
      <c r="H360" s="625"/>
      <c r="I360" s="566">
        <f t="shared" si="222"/>
        <v>0</v>
      </c>
      <c r="J360" s="565">
        <f t="shared" si="223"/>
        <v>0</v>
      </c>
      <c r="K360" s="564">
        <f t="shared" si="254"/>
        <v>0</v>
      </c>
      <c r="L360" s="565">
        <f t="shared" si="255"/>
        <v>0</v>
      </c>
      <c r="M360" s="564"/>
      <c r="N360" s="564"/>
      <c r="O360" s="568">
        <f>State!O360</f>
        <v>0</v>
      </c>
      <c r="P360" s="623"/>
      <c r="Q360" s="565">
        <f t="shared" si="256"/>
        <v>0</v>
      </c>
      <c r="R360" s="583">
        <f t="shared" si="257"/>
        <v>0</v>
      </c>
      <c r="S360" s="523">
        <f t="shared" si="258"/>
        <v>0</v>
      </c>
      <c r="T360" s="569"/>
      <c r="U360" s="623"/>
      <c r="V360" s="565"/>
      <c r="W360" s="583"/>
      <c r="X360" s="569">
        <f>State!X360</f>
        <v>0</v>
      </c>
      <c r="Y360" s="623"/>
      <c r="Z360" s="565">
        <f t="shared" si="259"/>
        <v>0</v>
      </c>
      <c r="AA360" s="583">
        <f t="shared" si="260"/>
        <v>0</v>
      </c>
      <c r="AB360" s="523">
        <f t="shared" si="261"/>
        <v>0</v>
      </c>
      <c r="AC360" s="564"/>
      <c r="AD360" s="1" t="b">
        <f t="shared" si="225"/>
        <v>1</v>
      </c>
      <c r="AE360" s="1" t="b">
        <f t="shared" si="221"/>
        <v>1</v>
      </c>
    </row>
    <row r="361" spans="1:31" ht="15.75">
      <c r="A361" s="559">
        <f>+A360+0.01</f>
        <v>23.1</v>
      </c>
      <c r="B361" s="564" t="s">
        <v>341</v>
      </c>
      <c r="C361" s="623">
        <v>0</v>
      </c>
      <c r="D361" s="624">
        <v>15.335000000000001</v>
      </c>
      <c r="E361" s="623">
        <v>0</v>
      </c>
      <c r="F361" s="624">
        <v>6.34</v>
      </c>
      <c r="G361" s="625"/>
      <c r="H361" s="625"/>
      <c r="I361" s="566">
        <f t="shared" si="222"/>
        <v>0</v>
      </c>
      <c r="J361" s="565">
        <f t="shared" si="223"/>
        <v>8.995000000000001</v>
      </c>
      <c r="K361" s="564">
        <f t="shared" si="254"/>
        <v>0</v>
      </c>
      <c r="L361" s="624">
        <f>D361-F361</f>
        <v>8.995000000000001</v>
      </c>
      <c r="M361" s="564"/>
      <c r="N361" s="564"/>
      <c r="O361" s="568">
        <f>State!O361</f>
        <v>3</v>
      </c>
      <c r="P361" s="623"/>
      <c r="Q361" s="565">
        <f t="shared" si="256"/>
        <v>0</v>
      </c>
      <c r="R361" s="583">
        <f t="shared" si="257"/>
        <v>0</v>
      </c>
      <c r="S361" s="523">
        <f t="shared" si="258"/>
        <v>8.995000000000001</v>
      </c>
      <c r="T361" s="569"/>
      <c r="U361" s="624">
        <v>8.995000000000001</v>
      </c>
      <c r="V361" s="565"/>
      <c r="W361" s="583"/>
      <c r="X361" s="569">
        <f t="shared" ref="X361:X363" si="265">O361</f>
        <v>3</v>
      </c>
      <c r="Y361" s="623"/>
      <c r="Z361" s="565">
        <f t="shared" si="259"/>
        <v>0</v>
      </c>
      <c r="AA361" s="583">
        <f t="shared" si="260"/>
        <v>0</v>
      </c>
      <c r="AB361" s="523">
        <f t="shared" si="261"/>
        <v>8.995000000000001</v>
      </c>
      <c r="AC361" s="564"/>
      <c r="AD361" s="1" t="b">
        <f t="shared" si="225"/>
        <v>1</v>
      </c>
      <c r="AE361" s="1" t="b">
        <f t="shared" si="221"/>
        <v>1</v>
      </c>
    </row>
    <row r="362" spans="1:31" ht="15.75">
      <c r="A362" s="559">
        <f t="shared" si="262"/>
        <v>23.110000000000003</v>
      </c>
      <c r="B362" s="564" t="s">
        <v>342</v>
      </c>
      <c r="C362" s="623">
        <v>0</v>
      </c>
      <c r="D362" s="624">
        <v>0</v>
      </c>
      <c r="E362" s="623">
        <v>0</v>
      </c>
      <c r="F362" s="624">
        <v>0</v>
      </c>
      <c r="G362" s="625"/>
      <c r="H362" s="625"/>
      <c r="I362" s="566">
        <f t="shared" si="222"/>
        <v>0</v>
      </c>
      <c r="J362" s="565">
        <f t="shared" si="223"/>
        <v>0</v>
      </c>
      <c r="K362" s="564">
        <f t="shared" si="254"/>
        <v>0</v>
      </c>
      <c r="L362" s="624">
        <f t="shared" ref="L362:L365" si="266">D362-F362</f>
        <v>0</v>
      </c>
      <c r="M362" s="564"/>
      <c r="N362" s="564"/>
      <c r="O362" s="568">
        <f>State!O362</f>
        <v>3</v>
      </c>
      <c r="P362" s="623"/>
      <c r="Q362" s="565">
        <f t="shared" si="256"/>
        <v>0</v>
      </c>
      <c r="R362" s="583">
        <f t="shared" si="257"/>
        <v>0</v>
      </c>
      <c r="S362" s="523">
        <f t="shared" si="258"/>
        <v>0</v>
      </c>
      <c r="T362" s="569"/>
      <c r="U362" s="624">
        <v>0</v>
      </c>
      <c r="V362" s="565"/>
      <c r="W362" s="583"/>
      <c r="X362" s="569">
        <f t="shared" si="265"/>
        <v>3</v>
      </c>
      <c r="Y362" s="623"/>
      <c r="Z362" s="565">
        <f t="shared" si="259"/>
        <v>0</v>
      </c>
      <c r="AA362" s="583">
        <f t="shared" si="260"/>
        <v>0</v>
      </c>
      <c r="AB362" s="523">
        <f t="shared" si="261"/>
        <v>0</v>
      </c>
      <c r="AC362" s="564"/>
      <c r="AD362" s="1" t="b">
        <f t="shared" si="225"/>
        <v>1</v>
      </c>
      <c r="AE362" s="1" t="b">
        <f t="shared" si="221"/>
        <v>1</v>
      </c>
    </row>
    <row r="363" spans="1:31" ht="15.75">
      <c r="A363" s="559">
        <f t="shared" si="262"/>
        <v>23.120000000000005</v>
      </c>
      <c r="B363" s="564" t="s">
        <v>272</v>
      </c>
      <c r="C363" s="623">
        <v>0</v>
      </c>
      <c r="D363" s="624">
        <v>28.5</v>
      </c>
      <c r="E363" s="623">
        <v>0</v>
      </c>
      <c r="F363" s="624">
        <v>19</v>
      </c>
      <c r="G363" s="625"/>
      <c r="H363" s="625"/>
      <c r="I363" s="566">
        <f t="shared" si="222"/>
        <v>0</v>
      </c>
      <c r="J363" s="565">
        <f t="shared" si="223"/>
        <v>9.5</v>
      </c>
      <c r="K363" s="564">
        <f t="shared" si="254"/>
        <v>0</v>
      </c>
      <c r="L363" s="624">
        <f t="shared" si="266"/>
        <v>9.5</v>
      </c>
      <c r="M363" s="564"/>
      <c r="N363" s="564"/>
      <c r="O363" s="568">
        <f>State!O363</f>
        <v>1.5</v>
      </c>
      <c r="P363" s="623"/>
      <c r="Q363" s="565">
        <f t="shared" si="256"/>
        <v>0</v>
      </c>
      <c r="R363" s="583">
        <f t="shared" si="257"/>
        <v>0</v>
      </c>
      <c r="S363" s="523">
        <f t="shared" si="258"/>
        <v>9.5</v>
      </c>
      <c r="T363" s="569"/>
      <c r="U363" s="624">
        <v>9.5</v>
      </c>
      <c r="V363" s="565"/>
      <c r="W363" s="583"/>
      <c r="X363" s="569">
        <f t="shared" si="265"/>
        <v>1.5</v>
      </c>
      <c r="Y363" s="623"/>
      <c r="Z363" s="565">
        <f t="shared" si="259"/>
        <v>0</v>
      </c>
      <c r="AA363" s="583">
        <f t="shared" si="260"/>
        <v>0</v>
      </c>
      <c r="AB363" s="523">
        <f t="shared" si="261"/>
        <v>9.5</v>
      </c>
      <c r="AC363" s="564"/>
      <c r="AD363" s="1" t="b">
        <f t="shared" si="225"/>
        <v>1</v>
      </c>
      <c r="AE363" s="1" t="b">
        <f t="shared" si="221"/>
        <v>1</v>
      </c>
    </row>
    <row r="364" spans="1:31" ht="15.75">
      <c r="A364" s="559">
        <f t="shared" si="262"/>
        <v>23.130000000000006</v>
      </c>
      <c r="B364" s="564" t="s">
        <v>296</v>
      </c>
      <c r="C364" s="623">
        <v>15</v>
      </c>
      <c r="D364" s="624">
        <v>7.5</v>
      </c>
      <c r="E364" s="623">
        <v>15</v>
      </c>
      <c r="F364" s="624">
        <v>7.5</v>
      </c>
      <c r="G364" s="625">
        <f t="shared" ref="G364" si="267">C364/E364</f>
        <v>1</v>
      </c>
      <c r="H364" s="625"/>
      <c r="I364" s="566">
        <f t="shared" si="222"/>
        <v>0</v>
      </c>
      <c r="J364" s="565">
        <f t="shared" si="223"/>
        <v>0</v>
      </c>
      <c r="K364" s="564">
        <f t="shared" si="254"/>
        <v>0</v>
      </c>
      <c r="L364" s="624">
        <f t="shared" si="266"/>
        <v>0</v>
      </c>
      <c r="M364" s="564"/>
      <c r="N364" s="564"/>
      <c r="O364" s="568">
        <f>State!O364</f>
        <v>0.5</v>
      </c>
      <c r="P364" s="623"/>
      <c r="Q364" s="565">
        <f t="shared" si="256"/>
        <v>0</v>
      </c>
      <c r="R364" s="583">
        <f t="shared" si="257"/>
        <v>0</v>
      </c>
      <c r="S364" s="523">
        <f t="shared" si="258"/>
        <v>0</v>
      </c>
      <c r="T364" s="569"/>
      <c r="U364" s="623"/>
      <c r="V364" s="565"/>
      <c r="W364" s="583"/>
      <c r="X364" s="569">
        <f>State!X364</f>
        <v>0.5</v>
      </c>
      <c r="Y364" s="623"/>
      <c r="Z364" s="565">
        <f t="shared" si="259"/>
        <v>0</v>
      </c>
      <c r="AA364" s="583">
        <f t="shared" si="260"/>
        <v>0</v>
      </c>
      <c r="AB364" s="523">
        <f t="shared" si="261"/>
        <v>0</v>
      </c>
      <c r="AC364" s="564"/>
      <c r="AD364" s="1" t="b">
        <f t="shared" si="225"/>
        <v>1</v>
      </c>
      <c r="AE364" s="1" t="b">
        <f t="shared" si="221"/>
        <v>1</v>
      </c>
    </row>
    <row r="365" spans="1:31" ht="15.75">
      <c r="A365" s="559">
        <f t="shared" si="262"/>
        <v>23.140000000000008</v>
      </c>
      <c r="B365" s="564" t="s">
        <v>122</v>
      </c>
      <c r="C365" s="623">
        <v>0</v>
      </c>
      <c r="D365" s="624">
        <v>0</v>
      </c>
      <c r="E365" s="623">
        <v>0</v>
      </c>
      <c r="F365" s="624">
        <v>0</v>
      </c>
      <c r="G365" s="625"/>
      <c r="H365" s="625"/>
      <c r="I365" s="566">
        <f t="shared" si="222"/>
        <v>0</v>
      </c>
      <c r="J365" s="565">
        <f t="shared" si="223"/>
        <v>0</v>
      </c>
      <c r="K365" s="564">
        <f t="shared" si="254"/>
        <v>0</v>
      </c>
      <c r="L365" s="624">
        <f t="shared" si="266"/>
        <v>0</v>
      </c>
      <c r="M365" s="564"/>
      <c r="N365" s="564"/>
      <c r="O365" s="568">
        <v>0.02</v>
      </c>
      <c r="P365" s="623"/>
      <c r="Q365" s="565">
        <f t="shared" si="256"/>
        <v>0</v>
      </c>
      <c r="R365" s="583">
        <f t="shared" si="257"/>
        <v>0</v>
      </c>
      <c r="S365" s="523">
        <f t="shared" si="258"/>
        <v>0</v>
      </c>
      <c r="T365" s="569"/>
      <c r="U365" s="623"/>
      <c r="V365" s="565"/>
      <c r="W365" s="583"/>
      <c r="X365" s="569">
        <v>0.02</v>
      </c>
      <c r="Y365" s="623"/>
      <c r="Z365" s="565">
        <f t="shared" si="259"/>
        <v>0</v>
      </c>
      <c r="AA365" s="583">
        <f t="shared" si="260"/>
        <v>0</v>
      </c>
      <c r="AB365" s="523">
        <f t="shared" si="261"/>
        <v>0</v>
      </c>
      <c r="AC365" s="564"/>
      <c r="AD365" s="1" t="b">
        <f t="shared" si="225"/>
        <v>1</v>
      </c>
      <c r="AE365" s="1" t="b">
        <f t="shared" si="221"/>
        <v>1</v>
      </c>
    </row>
    <row r="366" spans="1:31" ht="15.75">
      <c r="A366" s="559">
        <f t="shared" si="262"/>
        <v>23.150000000000009</v>
      </c>
      <c r="B366" s="573" t="s">
        <v>123</v>
      </c>
      <c r="C366" s="663">
        <v>0</v>
      </c>
      <c r="D366" s="664">
        <v>0</v>
      </c>
      <c r="E366" s="663">
        <v>0</v>
      </c>
      <c r="F366" s="664">
        <v>0</v>
      </c>
      <c r="G366" s="625"/>
      <c r="H366" s="625"/>
      <c r="I366" s="566">
        <f t="shared" si="222"/>
        <v>0</v>
      </c>
      <c r="J366" s="565">
        <f t="shared" si="223"/>
        <v>0</v>
      </c>
      <c r="K366" s="564">
        <f t="shared" si="254"/>
        <v>0</v>
      </c>
      <c r="L366" s="565">
        <f t="shared" si="255"/>
        <v>0</v>
      </c>
      <c r="M366" s="573"/>
      <c r="N366" s="573"/>
      <c r="O366" s="568">
        <f>State!O366</f>
        <v>0.5</v>
      </c>
      <c r="P366" s="663">
        <v>48</v>
      </c>
      <c r="Q366" s="624">
        <f t="shared" si="256"/>
        <v>24</v>
      </c>
      <c r="R366" s="583">
        <f t="shared" si="257"/>
        <v>48</v>
      </c>
      <c r="S366" s="523">
        <f t="shared" si="258"/>
        <v>24</v>
      </c>
      <c r="T366" s="569"/>
      <c r="U366" s="663"/>
      <c r="V366" s="624"/>
      <c r="W366" s="583"/>
      <c r="X366" s="569">
        <f>State!X366</f>
        <v>0.5</v>
      </c>
      <c r="Y366" s="663">
        <v>0</v>
      </c>
      <c r="Z366" s="624">
        <f t="shared" si="259"/>
        <v>0</v>
      </c>
      <c r="AA366" s="583">
        <f t="shared" si="260"/>
        <v>0</v>
      </c>
      <c r="AB366" s="523">
        <f t="shared" si="261"/>
        <v>0</v>
      </c>
      <c r="AC366" s="573"/>
      <c r="AD366" s="1" t="b">
        <f t="shared" si="225"/>
        <v>1</v>
      </c>
      <c r="AE366" s="1" t="b">
        <f t="shared" si="221"/>
        <v>1</v>
      </c>
    </row>
    <row r="367" spans="1:31" ht="15.75">
      <c r="A367" s="559">
        <f t="shared" si="262"/>
        <v>23.160000000000011</v>
      </c>
      <c r="B367" s="685" t="s">
        <v>124</v>
      </c>
      <c r="C367" s="686">
        <v>0</v>
      </c>
      <c r="D367" s="687">
        <v>0</v>
      </c>
      <c r="E367" s="686">
        <v>0</v>
      </c>
      <c r="F367" s="687">
        <v>0</v>
      </c>
      <c r="G367" s="625"/>
      <c r="H367" s="625"/>
      <c r="I367" s="566">
        <f t="shared" si="222"/>
        <v>0</v>
      </c>
      <c r="J367" s="565">
        <f t="shared" si="223"/>
        <v>0</v>
      </c>
      <c r="K367" s="564">
        <f t="shared" si="254"/>
        <v>0</v>
      </c>
      <c r="L367" s="565">
        <f t="shared" si="255"/>
        <v>0</v>
      </c>
      <c r="M367" s="685"/>
      <c r="N367" s="685"/>
      <c r="O367" s="568">
        <f>State!O367</f>
        <v>0</v>
      </c>
      <c r="P367" s="686"/>
      <c r="Q367" s="565">
        <f t="shared" si="256"/>
        <v>0</v>
      </c>
      <c r="R367" s="583">
        <f t="shared" si="257"/>
        <v>0</v>
      </c>
      <c r="S367" s="523">
        <f t="shared" si="258"/>
        <v>0</v>
      </c>
      <c r="T367" s="569"/>
      <c r="U367" s="686"/>
      <c r="V367" s="565"/>
      <c r="W367" s="583"/>
      <c r="X367" s="569">
        <f>State!X367</f>
        <v>0</v>
      </c>
      <c r="Y367" s="686"/>
      <c r="Z367" s="565">
        <f t="shared" si="259"/>
        <v>0</v>
      </c>
      <c r="AA367" s="583">
        <f t="shared" si="260"/>
        <v>0</v>
      </c>
      <c r="AB367" s="523">
        <f t="shared" si="261"/>
        <v>0</v>
      </c>
      <c r="AC367" s="685"/>
      <c r="AD367" s="1" t="b">
        <f t="shared" si="225"/>
        <v>1</v>
      </c>
      <c r="AE367" s="1" t="b">
        <f t="shared" si="221"/>
        <v>1</v>
      </c>
    </row>
    <row r="368" spans="1:31" ht="28.5">
      <c r="A368" s="559">
        <f t="shared" si="262"/>
        <v>23.170000000000012</v>
      </c>
      <c r="B368" s="685" t="s">
        <v>125</v>
      </c>
      <c r="C368" s="686">
        <v>0</v>
      </c>
      <c r="D368" s="687">
        <v>0</v>
      </c>
      <c r="E368" s="686">
        <v>0</v>
      </c>
      <c r="F368" s="687">
        <v>0</v>
      </c>
      <c r="G368" s="625"/>
      <c r="H368" s="625"/>
      <c r="I368" s="566">
        <f t="shared" si="222"/>
        <v>0</v>
      </c>
      <c r="J368" s="565">
        <f t="shared" si="223"/>
        <v>0</v>
      </c>
      <c r="K368" s="564">
        <f t="shared" si="254"/>
        <v>0</v>
      </c>
      <c r="L368" s="565">
        <f t="shared" si="255"/>
        <v>0</v>
      </c>
      <c r="M368" s="685"/>
      <c r="N368" s="685"/>
      <c r="O368" s="568">
        <f>State!O368</f>
        <v>0</v>
      </c>
      <c r="P368" s="686"/>
      <c r="Q368" s="565">
        <f t="shared" si="256"/>
        <v>0</v>
      </c>
      <c r="R368" s="583">
        <f t="shared" si="257"/>
        <v>0</v>
      </c>
      <c r="S368" s="523">
        <f t="shared" si="258"/>
        <v>0</v>
      </c>
      <c r="T368" s="569"/>
      <c r="U368" s="686"/>
      <c r="V368" s="565"/>
      <c r="W368" s="583"/>
      <c r="X368" s="569">
        <f>State!X368</f>
        <v>0</v>
      </c>
      <c r="Y368" s="686"/>
      <c r="Z368" s="565">
        <f t="shared" si="259"/>
        <v>0</v>
      </c>
      <c r="AA368" s="583">
        <f t="shared" si="260"/>
        <v>0</v>
      </c>
      <c r="AB368" s="523">
        <f t="shared" si="261"/>
        <v>0</v>
      </c>
      <c r="AC368" s="685"/>
      <c r="AD368" s="1" t="b">
        <f t="shared" si="225"/>
        <v>1</v>
      </c>
      <c r="AE368" s="1" t="b">
        <f t="shared" si="221"/>
        <v>1</v>
      </c>
    </row>
    <row r="369" spans="1:31" ht="15.75">
      <c r="A369" s="559">
        <f t="shared" si="262"/>
        <v>23.180000000000014</v>
      </c>
      <c r="B369" s="685" t="s">
        <v>126</v>
      </c>
      <c r="C369" s="686">
        <v>0</v>
      </c>
      <c r="D369" s="687">
        <v>0</v>
      </c>
      <c r="E369" s="686">
        <v>0</v>
      </c>
      <c r="F369" s="687">
        <v>0</v>
      </c>
      <c r="G369" s="625"/>
      <c r="H369" s="625"/>
      <c r="I369" s="566">
        <f t="shared" si="222"/>
        <v>0</v>
      </c>
      <c r="J369" s="565">
        <f t="shared" si="223"/>
        <v>0</v>
      </c>
      <c r="K369" s="564">
        <f t="shared" si="254"/>
        <v>0</v>
      </c>
      <c r="L369" s="565">
        <f t="shared" si="255"/>
        <v>0</v>
      </c>
      <c r="M369" s="685"/>
      <c r="N369" s="685"/>
      <c r="O369" s="568">
        <f>State!O369</f>
        <v>5</v>
      </c>
      <c r="P369" s="686"/>
      <c r="Q369" s="565">
        <f t="shared" si="256"/>
        <v>0</v>
      </c>
      <c r="R369" s="583">
        <f t="shared" si="257"/>
        <v>0</v>
      </c>
      <c r="S369" s="523">
        <f t="shared" si="258"/>
        <v>0</v>
      </c>
      <c r="T369" s="569"/>
      <c r="U369" s="686"/>
      <c r="V369" s="565"/>
      <c r="W369" s="583"/>
      <c r="X369" s="569">
        <f>State!X369</f>
        <v>5</v>
      </c>
      <c r="Y369" s="686"/>
      <c r="Z369" s="565">
        <f t="shared" si="259"/>
        <v>0</v>
      </c>
      <c r="AA369" s="583">
        <f t="shared" si="260"/>
        <v>0</v>
      </c>
      <c r="AB369" s="523">
        <f t="shared" si="261"/>
        <v>0</v>
      </c>
      <c r="AC369" s="685"/>
      <c r="AD369" s="1" t="b">
        <f t="shared" si="225"/>
        <v>1</v>
      </c>
      <c r="AE369" s="1" t="b">
        <f t="shared" si="221"/>
        <v>1</v>
      </c>
    </row>
    <row r="370" spans="1:31" ht="15.75">
      <c r="A370" s="559">
        <f t="shared" si="262"/>
        <v>23.190000000000015</v>
      </c>
      <c r="B370" s="573" t="s">
        <v>127</v>
      </c>
      <c r="C370" s="663">
        <v>0</v>
      </c>
      <c r="D370" s="664">
        <v>0</v>
      </c>
      <c r="E370" s="663">
        <v>0</v>
      </c>
      <c r="F370" s="664">
        <v>0</v>
      </c>
      <c r="G370" s="625"/>
      <c r="H370" s="625"/>
      <c r="I370" s="566">
        <f t="shared" si="222"/>
        <v>0</v>
      </c>
      <c r="J370" s="565">
        <f t="shared" si="223"/>
        <v>0</v>
      </c>
      <c r="K370" s="564">
        <f t="shared" si="254"/>
        <v>0</v>
      </c>
      <c r="L370" s="565">
        <f t="shared" si="255"/>
        <v>0</v>
      </c>
      <c r="M370" s="573"/>
      <c r="N370" s="573"/>
      <c r="O370" s="568">
        <f>State!O370</f>
        <v>0.75</v>
      </c>
      <c r="P370" s="663"/>
      <c r="Q370" s="565">
        <f t="shared" si="256"/>
        <v>0</v>
      </c>
      <c r="R370" s="583">
        <f t="shared" si="257"/>
        <v>0</v>
      </c>
      <c r="S370" s="523">
        <f t="shared" si="258"/>
        <v>0</v>
      </c>
      <c r="T370" s="569"/>
      <c r="U370" s="663"/>
      <c r="V370" s="565"/>
      <c r="W370" s="583"/>
      <c r="X370" s="569">
        <f>State!X370</f>
        <v>0.75</v>
      </c>
      <c r="Y370" s="663"/>
      <c r="Z370" s="565">
        <f t="shared" si="259"/>
        <v>0</v>
      </c>
      <c r="AA370" s="583">
        <f t="shared" si="260"/>
        <v>0</v>
      </c>
      <c r="AB370" s="523">
        <f t="shared" si="261"/>
        <v>0</v>
      </c>
      <c r="AC370" s="573"/>
      <c r="AD370" s="1" t="b">
        <f t="shared" si="225"/>
        <v>1</v>
      </c>
      <c r="AE370" s="1" t="b">
        <f t="shared" si="221"/>
        <v>1</v>
      </c>
    </row>
    <row r="371" spans="1:31" ht="15.75">
      <c r="A371" s="559">
        <f t="shared" si="262"/>
        <v>23.200000000000017</v>
      </c>
      <c r="B371" s="573" t="s">
        <v>128</v>
      </c>
      <c r="C371" s="663">
        <v>0</v>
      </c>
      <c r="D371" s="664">
        <v>0</v>
      </c>
      <c r="E371" s="663">
        <v>0</v>
      </c>
      <c r="F371" s="664">
        <v>0</v>
      </c>
      <c r="G371" s="625"/>
      <c r="H371" s="625"/>
      <c r="I371" s="566">
        <f t="shared" si="222"/>
        <v>0</v>
      </c>
      <c r="J371" s="565">
        <f t="shared" si="223"/>
        <v>0</v>
      </c>
      <c r="K371" s="564">
        <f t="shared" si="254"/>
        <v>0</v>
      </c>
      <c r="L371" s="565">
        <f t="shared" si="255"/>
        <v>0</v>
      </c>
      <c r="M371" s="573"/>
      <c r="N371" s="573"/>
      <c r="O371" s="568">
        <f>State!O371</f>
        <v>0</v>
      </c>
      <c r="P371" s="663"/>
      <c r="Q371" s="565">
        <f t="shared" si="256"/>
        <v>0</v>
      </c>
      <c r="R371" s="583">
        <f t="shared" si="257"/>
        <v>0</v>
      </c>
      <c r="S371" s="523">
        <f t="shared" si="258"/>
        <v>0</v>
      </c>
      <c r="T371" s="569"/>
      <c r="U371" s="663"/>
      <c r="V371" s="565"/>
      <c r="W371" s="583"/>
      <c r="X371" s="569">
        <f>State!X371</f>
        <v>0</v>
      </c>
      <c r="Y371" s="663"/>
      <c r="Z371" s="565">
        <f t="shared" si="259"/>
        <v>0</v>
      </c>
      <c r="AA371" s="583">
        <f t="shared" si="260"/>
        <v>0</v>
      </c>
      <c r="AB371" s="523">
        <f t="shared" si="261"/>
        <v>0</v>
      </c>
      <c r="AC371" s="573"/>
      <c r="AD371" s="1" t="b">
        <f t="shared" si="225"/>
        <v>1</v>
      </c>
      <c r="AE371" s="1" t="b">
        <f t="shared" si="221"/>
        <v>1</v>
      </c>
    </row>
    <row r="372" spans="1:31" ht="15.75">
      <c r="A372" s="559">
        <f t="shared" si="262"/>
        <v>23.210000000000019</v>
      </c>
      <c r="B372" s="564" t="s">
        <v>133</v>
      </c>
      <c r="C372" s="663">
        <v>1730</v>
      </c>
      <c r="D372" s="664">
        <v>8.65</v>
      </c>
      <c r="E372" s="663">
        <v>1730</v>
      </c>
      <c r="F372" s="664">
        <v>8.65</v>
      </c>
      <c r="G372" s="625">
        <f t="shared" ref="G372" si="268">C372/E372</f>
        <v>1</v>
      </c>
      <c r="H372" s="625">
        <f t="shared" ref="H372" si="269">D372/F372</f>
        <v>1</v>
      </c>
      <c r="I372" s="566">
        <f t="shared" si="222"/>
        <v>0</v>
      </c>
      <c r="J372" s="565">
        <f t="shared" si="223"/>
        <v>0</v>
      </c>
      <c r="K372" s="564">
        <f t="shared" si="254"/>
        <v>0</v>
      </c>
      <c r="L372" s="565">
        <f t="shared" si="255"/>
        <v>0</v>
      </c>
      <c r="M372" s="573"/>
      <c r="N372" s="573"/>
      <c r="O372" s="568">
        <f>State!O372</f>
        <v>5.0000000000000001E-3</v>
      </c>
      <c r="P372" s="663"/>
      <c r="Q372" s="664">
        <f>O372*P372</f>
        <v>0</v>
      </c>
      <c r="R372" s="583">
        <f t="shared" si="257"/>
        <v>0</v>
      </c>
      <c r="S372" s="523">
        <f t="shared" si="258"/>
        <v>0</v>
      </c>
      <c r="T372" s="569"/>
      <c r="U372" s="663"/>
      <c r="V372" s="664"/>
      <c r="W372" s="583"/>
      <c r="X372" s="569">
        <f>State!X372</f>
        <v>5.0000000000000001E-3</v>
      </c>
      <c r="Y372" s="663"/>
      <c r="Z372" s="664">
        <f>X372*Y372</f>
        <v>0</v>
      </c>
      <c r="AA372" s="583">
        <f t="shared" si="260"/>
        <v>0</v>
      </c>
      <c r="AB372" s="523">
        <f t="shared" si="261"/>
        <v>0</v>
      </c>
      <c r="AC372" s="573"/>
      <c r="AD372" s="1" t="b">
        <f t="shared" si="225"/>
        <v>1</v>
      </c>
      <c r="AE372" s="1" t="b">
        <f t="shared" si="221"/>
        <v>1</v>
      </c>
    </row>
    <row r="373" spans="1:31" ht="15.75">
      <c r="A373" s="559">
        <f t="shared" si="262"/>
        <v>23.22000000000002</v>
      </c>
      <c r="B373" s="564" t="s">
        <v>134</v>
      </c>
      <c r="C373" s="663">
        <v>1</v>
      </c>
      <c r="D373" s="664">
        <v>3.99</v>
      </c>
      <c r="E373" s="663">
        <v>1</v>
      </c>
      <c r="F373" s="664">
        <v>3.99</v>
      </c>
      <c r="G373" s="625">
        <f t="shared" ref="G373:G395" si="270">C373/E373</f>
        <v>1</v>
      </c>
      <c r="H373" s="625"/>
      <c r="I373" s="566">
        <f t="shared" si="222"/>
        <v>0</v>
      </c>
      <c r="J373" s="565">
        <f t="shared" si="223"/>
        <v>0</v>
      </c>
      <c r="K373" s="564">
        <f t="shared" si="254"/>
        <v>0</v>
      </c>
      <c r="L373" s="624"/>
      <c r="M373" s="573"/>
      <c r="N373" s="573"/>
      <c r="O373" s="568">
        <f>State!O373</f>
        <v>0</v>
      </c>
      <c r="P373" s="663">
        <v>0</v>
      </c>
      <c r="Q373" s="664">
        <v>0</v>
      </c>
      <c r="R373" s="583">
        <f t="shared" si="257"/>
        <v>0</v>
      </c>
      <c r="S373" s="523">
        <f t="shared" si="258"/>
        <v>0</v>
      </c>
      <c r="T373" s="569"/>
      <c r="U373" s="663"/>
      <c r="V373" s="664"/>
      <c r="W373" s="583"/>
      <c r="X373" s="569">
        <f>State!X373</f>
        <v>0</v>
      </c>
      <c r="Y373" s="663">
        <v>0</v>
      </c>
      <c r="Z373" s="664">
        <v>0</v>
      </c>
      <c r="AA373" s="583">
        <f t="shared" si="260"/>
        <v>0</v>
      </c>
      <c r="AB373" s="523">
        <f t="shared" si="261"/>
        <v>0</v>
      </c>
      <c r="AC373" s="573"/>
      <c r="AD373" s="1181" t="b">
        <f t="shared" si="225"/>
        <v>1</v>
      </c>
      <c r="AE373" s="1" t="b">
        <f t="shared" si="221"/>
        <v>1</v>
      </c>
    </row>
    <row r="374" spans="1:31" ht="15.75">
      <c r="A374" s="559">
        <f t="shared" si="262"/>
        <v>23.230000000000022</v>
      </c>
      <c r="B374" s="564" t="s">
        <v>135</v>
      </c>
      <c r="C374" s="663">
        <v>0</v>
      </c>
      <c r="D374" s="664">
        <v>0</v>
      </c>
      <c r="E374" s="663">
        <v>0</v>
      </c>
      <c r="F374" s="664">
        <v>0</v>
      </c>
      <c r="G374" s="625"/>
      <c r="H374" s="625"/>
      <c r="I374" s="566">
        <f t="shared" si="222"/>
        <v>0</v>
      </c>
      <c r="J374" s="565">
        <f t="shared" si="223"/>
        <v>0</v>
      </c>
      <c r="K374" s="564">
        <f t="shared" si="254"/>
        <v>0</v>
      </c>
      <c r="L374" s="565">
        <f t="shared" si="255"/>
        <v>0</v>
      </c>
      <c r="M374" s="573"/>
      <c r="N374" s="573"/>
      <c r="O374" s="568">
        <f>State!O374</f>
        <v>0</v>
      </c>
      <c r="P374" s="663">
        <v>0</v>
      </c>
      <c r="Q374" s="664">
        <v>0</v>
      </c>
      <c r="R374" s="583">
        <f t="shared" si="257"/>
        <v>0</v>
      </c>
      <c r="S374" s="523">
        <f t="shared" si="258"/>
        <v>0</v>
      </c>
      <c r="T374" s="569"/>
      <c r="U374" s="663"/>
      <c r="V374" s="664"/>
      <c r="W374" s="583"/>
      <c r="X374" s="569">
        <f>State!X374</f>
        <v>0</v>
      </c>
      <c r="Y374" s="663">
        <v>0</v>
      </c>
      <c r="Z374" s="664">
        <v>0</v>
      </c>
      <c r="AA374" s="583">
        <f t="shared" si="260"/>
        <v>0</v>
      </c>
      <c r="AB374" s="523">
        <f t="shared" si="261"/>
        <v>0</v>
      </c>
      <c r="AC374" s="573"/>
      <c r="AD374" s="1181" t="b">
        <f t="shared" si="225"/>
        <v>1</v>
      </c>
      <c r="AE374" s="1" t="b">
        <f t="shared" si="221"/>
        <v>1</v>
      </c>
    </row>
    <row r="375" spans="1:31" ht="28.5">
      <c r="A375" s="559">
        <v>23.24</v>
      </c>
      <c r="B375" s="577" t="s">
        <v>129</v>
      </c>
      <c r="C375" s="665">
        <v>0</v>
      </c>
      <c r="D375" s="666">
        <v>0</v>
      </c>
      <c r="E375" s="665">
        <v>0</v>
      </c>
      <c r="F375" s="666">
        <v>0</v>
      </c>
      <c r="G375" s="625"/>
      <c r="H375" s="625"/>
      <c r="I375" s="566">
        <f t="shared" si="222"/>
        <v>0</v>
      </c>
      <c r="J375" s="565">
        <f t="shared" si="223"/>
        <v>0</v>
      </c>
      <c r="K375" s="564">
        <f t="shared" si="254"/>
        <v>0</v>
      </c>
      <c r="L375" s="565">
        <f t="shared" si="255"/>
        <v>0</v>
      </c>
      <c r="M375" s="577"/>
      <c r="N375" s="577"/>
      <c r="O375" s="568">
        <f>State!O375</f>
        <v>0</v>
      </c>
      <c r="P375" s="665"/>
      <c r="Q375" s="565">
        <f t="shared" si="256"/>
        <v>0</v>
      </c>
      <c r="R375" s="583">
        <f t="shared" si="257"/>
        <v>0</v>
      </c>
      <c r="S375" s="523">
        <f t="shared" si="258"/>
        <v>0</v>
      </c>
      <c r="T375" s="569"/>
      <c r="U375" s="665"/>
      <c r="V375" s="565"/>
      <c r="W375" s="583"/>
      <c r="X375" s="569">
        <f>State!X375</f>
        <v>0</v>
      </c>
      <c r="Y375" s="665"/>
      <c r="Z375" s="565">
        <f t="shared" ref="Z375:Z379" si="271">Y375*X375</f>
        <v>0</v>
      </c>
      <c r="AA375" s="583">
        <f t="shared" si="260"/>
        <v>0</v>
      </c>
      <c r="AB375" s="523">
        <f t="shared" si="261"/>
        <v>0</v>
      </c>
      <c r="AC375" s="577"/>
      <c r="AD375" s="1" t="b">
        <f t="shared" si="225"/>
        <v>1</v>
      </c>
      <c r="AE375" s="1" t="b">
        <f t="shared" si="221"/>
        <v>1</v>
      </c>
    </row>
    <row r="376" spans="1:31" ht="28.5">
      <c r="A376" s="559"/>
      <c r="B376" s="573" t="s">
        <v>130</v>
      </c>
      <c r="C376" s="663">
        <v>0</v>
      </c>
      <c r="D376" s="664">
        <v>0</v>
      </c>
      <c r="E376" s="663">
        <v>0</v>
      </c>
      <c r="F376" s="664">
        <v>0</v>
      </c>
      <c r="G376" s="625"/>
      <c r="H376" s="625"/>
      <c r="I376" s="566">
        <f t="shared" si="222"/>
        <v>0</v>
      </c>
      <c r="J376" s="565">
        <f t="shared" si="223"/>
        <v>0</v>
      </c>
      <c r="K376" s="564">
        <f t="shared" si="254"/>
        <v>0</v>
      </c>
      <c r="L376" s="565">
        <f t="shared" si="255"/>
        <v>0</v>
      </c>
      <c r="M376" s="573"/>
      <c r="N376" s="573"/>
      <c r="O376" s="568">
        <f>State!O376</f>
        <v>0</v>
      </c>
      <c r="P376" s="663"/>
      <c r="Q376" s="565">
        <f t="shared" si="256"/>
        <v>0</v>
      </c>
      <c r="R376" s="583">
        <f t="shared" si="257"/>
        <v>0</v>
      </c>
      <c r="S376" s="523">
        <f t="shared" si="258"/>
        <v>0</v>
      </c>
      <c r="T376" s="569"/>
      <c r="U376" s="663"/>
      <c r="V376" s="565"/>
      <c r="W376" s="583"/>
      <c r="X376" s="569">
        <f>State!X376</f>
        <v>0</v>
      </c>
      <c r="Y376" s="663"/>
      <c r="Z376" s="565">
        <f t="shared" si="271"/>
        <v>0</v>
      </c>
      <c r="AA376" s="583">
        <f t="shared" si="260"/>
        <v>0</v>
      </c>
      <c r="AB376" s="523">
        <f t="shared" si="261"/>
        <v>0</v>
      </c>
      <c r="AC376" s="573"/>
      <c r="AD376" s="1" t="b">
        <f t="shared" si="225"/>
        <v>1</v>
      </c>
      <c r="AE376" s="1" t="b">
        <f t="shared" si="221"/>
        <v>1</v>
      </c>
    </row>
    <row r="377" spans="1:31" ht="15.75">
      <c r="A377" s="559"/>
      <c r="B377" s="573" t="s">
        <v>131</v>
      </c>
      <c r="C377" s="663">
        <v>0</v>
      </c>
      <c r="D377" s="664">
        <v>0</v>
      </c>
      <c r="E377" s="663">
        <v>0</v>
      </c>
      <c r="F377" s="664">
        <v>0</v>
      </c>
      <c r="G377" s="625"/>
      <c r="H377" s="625"/>
      <c r="I377" s="566">
        <f t="shared" si="222"/>
        <v>0</v>
      </c>
      <c r="J377" s="565">
        <f t="shared" si="223"/>
        <v>0</v>
      </c>
      <c r="K377" s="564">
        <f t="shared" si="254"/>
        <v>0</v>
      </c>
      <c r="L377" s="565">
        <f t="shared" si="255"/>
        <v>0</v>
      </c>
      <c r="M377" s="573"/>
      <c r="N377" s="573"/>
      <c r="O377" s="568">
        <f>State!O377</f>
        <v>0</v>
      </c>
      <c r="P377" s="663"/>
      <c r="Q377" s="565">
        <f t="shared" si="256"/>
        <v>0</v>
      </c>
      <c r="R377" s="583">
        <f t="shared" si="257"/>
        <v>0</v>
      </c>
      <c r="S377" s="523">
        <f t="shared" si="258"/>
        <v>0</v>
      </c>
      <c r="T377" s="569"/>
      <c r="U377" s="663"/>
      <c r="V377" s="565"/>
      <c r="W377" s="583"/>
      <c r="X377" s="569">
        <f>State!X377</f>
        <v>0</v>
      </c>
      <c r="Y377" s="663"/>
      <c r="Z377" s="565">
        <f t="shared" si="271"/>
        <v>0</v>
      </c>
      <c r="AA377" s="583">
        <f t="shared" si="260"/>
        <v>0</v>
      </c>
      <c r="AB377" s="523">
        <f t="shared" si="261"/>
        <v>0</v>
      </c>
      <c r="AC377" s="573"/>
      <c r="AD377" s="1" t="b">
        <f t="shared" si="225"/>
        <v>1</v>
      </c>
      <c r="AE377" s="1" t="b">
        <f t="shared" si="221"/>
        <v>1</v>
      </c>
    </row>
    <row r="378" spans="1:31" ht="15.75">
      <c r="A378" s="559"/>
      <c r="B378" s="573" t="s">
        <v>132</v>
      </c>
      <c r="C378" s="663">
        <v>0</v>
      </c>
      <c r="D378" s="664">
        <v>0</v>
      </c>
      <c r="E378" s="663">
        <v>0</v>
      </c>
      <c r="F378" s="664">
        <v>0</v>
      </c>
      <c r="G378" s="625"/>
      <c r="H378" s="625"/>
      <c r="I378" s="566">
        <f t="shared" si="222"/>
        <v>0</v>
      </c>
      <c r="J378" s="565">
        <f t="shared" si="223"/>
        <v>0</v>
      </c>
      <c r="K378" s="564">
        <f t="shared" si="254"/>
        <v>0</v>
      </c>
      <c r="L378" s="565">
        <f t="shared" si="255"/>
        <v>0</v>
      </c>
      <c r="M378" s="573"/>
      <c r="N378" s="573"/>
      <c r="O378" s="568">
        <f>State!O378</f>
        <v>0</v>
      </c>
      <c r="P378" s="663"/>
      <c r="Q378" s="565">
        <f t="shared" si="256"/>
        <v>0</v>
      </c>
      <c r="R378" s="583">
        <f t="shared" si="257"/>
        <v>0</v>
      </c>
      <c r="S378" s="523">
        <f t="shared" si="258"/>
        <v>0</v>
      </c>
      <c r="T378" s="569"/>
      <c r="U378" s="663"/>
      <c r="V378" s="565"/>
      <c r="W378" s="583"/>
      <c r="X378" s="569">
        <f>State!X378</f>
        <v>0</v>
      </c>
      <c r="Y378" s="663"/>
      <c r="Z378" s="565">
        <f t="shared" si="271"/>
        <v>0</v>
      </c>
      <c r="AA378" s="583">
        <f t="shared" si="260"/>
        <v>0</v>
      </c>
      <c r="AB378" s="523">
        <f t="shared" si="261"/>
        <v>0</v>
      </c>
      <c r="AC378" s="573"/>
      <c r="AD378" s="1" t="b">
        <f t="shared" si="225"/>
        <v>1</v>
      </c>
      <c r="AE378" s="1" t="b">
        <f t="shared" si="221"/>
        <v>1</v>
      </c>
    </row>
    <row r="379" spans="1:31" ht="15.75">
      <c r="A379" s="559"/>
      <c r="B379" s="573" t="s">
        <v>301</v>
      </c>
      <c r="C379" s="663">
        <v>0</v>
      </c>
      <c r="D379" s="664">
        <v>0</v>
      </c>
      <c r="E379" s="663">
        <v>0</v>
      </c>
      <c r="F379" s="664">
        <v>0</v>
      </c>
      <c r="G379" s="625"/>
      <c r="H379" s="625"/>
      <c r="I379" s="566">
        <f t="shared" si="222"/>
        <v>0</v>
      </c>
      <c r="J379" s="565">
        <f t="shared" si="223"/>
        <v>0</v>
      </c>
      <c r="K379" s="564">
        <f t="shared" si="254"/>
        <v>0</v>
      </c>
      <c r="L379" s="565">
        <f t="shared" si="255"/>
        <v>0</v>
      </c>
      <c r="M379" s="573"/>
      <c r="N379" s="573"/>
      <c r="O379" s="568">
        <f>State!O379</f>
        <v>0</v>
      </c>
      <c r="P379" s="663"/>
      <c r="Q379" s="565">
        <f t="shared" si="256"/>
        <v>0</v>
      </c>
      <c r="R379" s="583">
        <f t="shared" si="257"/>
        <v>0</v>
      </c>
      <c r="S379" s="523">
        <f t="shared" si="258"/>
        <v>0</v>
      </c>
      <c r="T379" s="569"/>
      <c r="U379" s="663"/>
      <c r="V379" s="565"/>
      <c r="W379" s="583"/>
      <c r="X379" s="569">
        <f>State!X379</f>
        <v>0</v>
      </c>
      <c r="Y379" s="663"/>
      <c r="Z379" s="565">
        <f t="shared" si="271"/>
        <v>0</v>
      </c>
      <c r="AA379" s="583">
        <f t="shared" si="260"/>
        <v>0</v>
      </c>
      <c r="AB379" s="523">
        <f t="shared" si="261"/>
        <v>0</v>
      </c>
      <c r="AC379" s="573"/>
      <c r="AD379" s="1" t="b">
        <f t="shared" si="225"/>
        <v>1</v>
      </c>
      <c r="AE379" s="1" t="b">
        <f t="shared" si="221"/>
        <v>1</v>
      </c>
    </row>
    <row r="380" spans="1:31" ht="28.5">
      <c r="A380" s="559">
        <f>+A375+0.01</f>
        <v>23.25</v>
      </c>
      <c r="B380" s="573" t="s">
        <v>313</v>
      </c>
      <c r="C380" s="663">
        <v>0</v>
      </c>
      <c r="D380" s="664">
        <v>0</v>
      </c>
      <c r="E380" s="663">
        <v>0</v>
      </c>
      <c r="F380" s="664">
        <v>0</v>
      </c>
      <c r="G380" s="625"/>
      <c r="H380" s="625"/>
      <c r="I380" s="566">
        <f t="shared" si="222"/>
        <v>0</v>
      </c>
      <c r="J380" s="565">
        <f t="shared" si="223"/>
        <v>0</v>
      </c>
      <c r="K380" s="564">
        <f t="shared" si="254"/>
        <v>0</v>
      </c>
      <c r="L380" s="565">
        <f t="shared" si="255"/>
        <v>0</v>
      </c>
      <c r="M380" s="573"/>
      <c r="N380" s="573"/>
      <c r="O380" s="688">
        <f>State!O380</f>
        <v>26.99</v>
      </c>
      <c r="P380" s="663"/>
      <c r="Q380" s="565">
        <f t="shared" si="256"/>
        <v>0</v>
      </c>
      <c r="R380" s="583">
        <f t="shared" si="257"/>
        <v>0</v>
      </c>
      <c r="S380" s="523">
        <f t="shared" si="258"/>
        <v>0</v>
      </c>
      <c r="T380" s="689"/>
      <c r="U380" s="663"/>
      <c r="V380" s="565"/>
      <c r="W380" s="583"/>
      <c r="X380" s="689">
        <f>State!X380</f>
        <v>26.99</v>
      </c>
      <c r="Y380" s="663">
        <v>0</v>
      </c>
      <c r="Z380" s="565">
        <v>0</v>
      </c>
      <c r="AA380" s="583">
        <f t="shared" si="260"/>
        <v>0</v>
      </c>
      <c r="AB380" s="523">
        <f t="shared" si="261"/>
        <v>0</v>
      </c>
      <c r="AC380" s="573"/>
      <c r="AD380" s="1" t="b">
        <f t="shared" si="225"/>
        <v>1</v>
      </c>
      <c r="AE380" s="1" t="b">
        <f t="shared" si="221"/>
        <v>1</v>
      </c>
    </row>
    <row r="381" spans="1:31" ht="15.75">
      <c r="A381" s="983"/>
      <c r="B381" s="1038" t="s">
        <v>16</v>
      </c>
      <c r="C381" s="1038">
        <f>SUM(C352:C380)</f>
        <v>1747</v>
      </c>
      <c r="D381" s="1038">
        <f>SUM(D352:D380)</f>
        <v>90.15</v>
      </c>
      <c r="E381" s="1038">
        <f>SUM(E352:E380)</f>
        <v>1747</v>
      </c>
      <c r="F381" s="1038">
        <f>SUM(F352:F380)</f>
        <v>71.655000000000001</v>
      </c>
      <c r="G381" s="1103">
        <f t="shared" si="270"/>
        <v>1</v>
      </c>
      <c r="H381" s="1104">
        <f>F381/D381</f>
        <v>0.79484193011647253</v>
      </c>
      <c r="I381" s="1038">
        <f t="shared" ref="I381:N381" si="272">SUM(I352:I380)</f>
        <v>0</v>
      </c>
      <c r="J381" s="1039">
        <f t="shared" si="272"/>
        <v>18.495000000000001</v>
      </c>
      <c r="K381" s="1038">
        <f t="shared" si="272"/>
        <v>0</v>
      </c>
      <c r="L381" s="1039">
        <f>SUM(L352:L380)</f>
        <v>18.495000000000001</v>
      </c>
      <c r="M381" s="1038">
        <f t="shared" si="272"/>
        <v>0</v>
      </c>
      <c r="N381" s="1038">
        <f t="shared" si="272"/>
        <v>0</v>
      </c>
      <c r="O381" s="989">
        <f>State!O381</f>
        <v>0</v>
      </c>
      <c r="P381" s="1038">
        <f>SUM(P352:P380)</f>
        <v>49</v>
      </c>
      <c r="Q381" s="1039">
        <f>SUM(Q352:Q380)</f>
        <v>32.840000000000003</v>
      </c>
      <c r="R381" s="1038">
        <f>SUM(R352:R380)</f>
        <v>49</v>
      </c>
      <c r="S381" s="1039">
        <f>SUM(S352:S380)</f>
        <v>51.335000000000001</v>
      </c>
      <c r="T381" s="992"/>
      <c r="U381" s="1038"/>
      <c r="V381" s="1039"/>
      <c r="W381" s="1002"/>
      <c r="X381" s="992">
        <f>State!X381</f>
        <v>0</v>
      </c>
      <c r="Y381" s="1038">
        <f>SUM(Y352:Y380)</f>
        <v>1</v>
      </c>
      <c r="Z381" s="1039">
        <f>SUM(Z352:Z380)</f>
        <v>8.84</v>
      </c>
      <c r="AA381" s="1038">
        <f>SUM(AA352:AA380)</f>
        <v>1</v>
      </c>
      <c r="AB381" s="1039">
        <f>SUM(AB352:AB380)</f>
        <v>27.335000000000001</v>
      </c>
      <c r="AC381" s="1038"/>
      <c r="AE381" s="1" t="b">
        <f t="shared" si="221"/>
        <v>0</v>
      </c>
    </row>
    <row r="382" spans="1:31" ht="15.75">
      <c r="A382" s="554" t="s">
        <v>136</v>
      </c>
      <c r="B382" s="560" t="s">
        <v>137</v>
      </c>
      <c r="C382" s="560">
        <v>0</v>
      </c>
      <c r="D382" s="561">
        <v>0</v>
      </c>
      <c r="E382" s="560">
        <v>0</v>
      </c>
      <c r="F382" s="561">
        <v>0</v>
      </c>
      <c r="G382" s="625"/>
      <c r="H382" s="625"/>
      <c r="I382" s="566">
        <f t="shared" si="222"/>
        <v>0</v>
      </c>
      <c r="J382" s="565">
        <f t="shared" si="223"/>
        <v>0</v>
      </c>
      <c r="K382" s="560"/>
      <c r="L382" s="561"/>
      <c r="M382" s="560"/>
      <c r="N382" s="560"/>
      <c r="O382" s="568">
        <f>State!O382</f>
        <v>0</v>
      </c>
      <c r="P382" s="560"/>
      <c r="Q382" s="561"/>
      <c r="R382" s="583">
        <f t="shared" si="235"/>
        <v>0</v>
      </c>
      <c r="S382" s="523">
        <f t="shared" si="235"/>
        <v>0</v>
      </c>
      <c r="T382" s="569"/>
      <c r="U382" s="560"/>
      <c r="V382" s="561"/>
      <c r="W382" s="583"/>
      <c r="X382" s="569">
        <f>State!X382</f>
        <v>0</v>
      </c>
      <c r="Y382" s="560"/>
      <c r="Z382" s="561"/>
      <c r="AA382" s="583">
        <f t="shared" ref="AA382:AA384" si="273">Y382+T382</f>
        <v>0</v>
      </c>
      <c r="AB382" s="523">
        <f t="shared" ref="AB382:AB393" si="274">Z382+U382</f>
        <v>0</v>
      </c>
      <c r="AC382" s="560"/>
      <c r="AD382" s="1" t="b">
        <f t="shared" si="225"/>
        <v>1</v>
      </c>
      <c r="AE382" s="1" t="b">
        <f t="shared" si="221"/>
        <v>1</v>
      </c>
    </row>
    <row r="383" spans="1:31" ht="21" customHeight="1">
      <c r="A383" s="563">
        <v>24</v>
      </c>
      <c r="B383" s="560" t="s">
        <v>138</v>
      </c>
      <c r="C383" s="560">
        <v>0</v>
      </c>
      <c r="D383" s="561">
        <v>0</v>
      </c>
      <c r="E383" s="560">
        <v>0</v>
      </c>
      <c r="F383" s="561">
        <v>0</v>
      </c>
      <c r="G383" s="625"/>
      <c r="H383" s="625"/>
      <c r="I383" s="566">
        <f t="shared" si="222"/>
        <v>0</v>
      </c>
      <c r="J383" s="565">
        <f t="shared" si="223"/>
        <v>0</v>
      </c>
      <c r="K383" s="560"/>
      <c r="L383" s="561"/>
      <c r="M383" s="560"/>
      <c r="N383" s="560"/>
      <c r="O383" s="568">
        <f>State!O383</f>
        <v>0</v>
      </c>
      <c r="P383" s="560"/>
      <c r="Q383" s="561"/>
      <c r="R383" s="583">
        <f t="shared" si="235"/>
        <v>0</v>
      </c>
      <c r="S383" s="523">
        <f t="shared" si="235"/>
        <v>0</v>
      </c>
      <c r="T383" s="569"/>
      <c r="U383" s="560"/>
      <c r="V383" s="561"/>
      <c r="W383" s="583"/>
      <c r="X383" s="569">
        <f>State!X383</f>
        <v>0</v>
      </c>
      <c r="Y383" s="560"/>
      <c r="Z383" s="561"/>
      <c r="AA383" s="583">
        <f t="shared" si="273"/>
        <v>0</v>
      </c>
      <c r="AB383" s="523">
        <f t="shared" si="274"/>
        <v>0</v>
      </c>
      <c r="AC383" s="560"/>
      <c r="AD383" s="1" t="b">
        <f t="shared" si="225"/>
        <v>1</v>
      </c>
      <c r="AE383" s="1" t="b">
        <f t="shared" si="221"/>
        <v>1</v>
      </c>
    </row>
    <row r="384" spans="1:31" ht="21" customHeight="1">
      <c r="A384" s="559">
        <v>24.01</v>
      </c>
      <c r="B384" s="564" t="s">
        <v>139</v>
      </c>
      <c r="C384" s="564">
        <v>0</v>
      </c>
      <c r="D384" s="565">
        <v>0</v>
      </c>
      <c r="E384" s="564">
        <v>0</v>
      </c>
      <c r="F384" s="565">
        <v>0</v>
      </c>
      <c r="G384" s="625"/>
      <c r="H384" s="625"/>
      <c r="I384" s="566">
        <f t="shared" si="222"/>
        <v>0</v>
      </c>
      <c r="J384" s="565">
        <f t="shared" si="223"/>
        <v>0</v>
      </c>
      <c r="K384" s="564"/>
      <c r="L384" s="565"/>
      <c r="M384" s="564"/>
      <c r="N384" s="564"/>
      <c r="O384" s="568">
        <f>State!O384</f>
        <v>0</v>
      </c>
      <c r="P384" s="564"/>
      <c r="Q384" s="565"/>
      <c r="R384" s="583">
        <f t="shared" si="235"/>
        <v>0</v>
      </c>
      <c r="S384" s="523">
        <f t="shared" si="235"/>
        <v>0</v>
      </c>
      <c r="T384" s="569"/>
      <c r="U384" s="564"/>
      <c r="V384" s="565"/>
      <c r="W384" s="583"/>
      <c r="X384" s="569">
        <f>State!X384</f>
        <v>0</v>
      </c>
      <c r="Y384" s="564"/>
      <c r="Z384" s="565"/>
      <c r="AA384" s="583">
        <f t="shared" si="273"/>
        <v>0</v>
      </c>
      <c r="AB384" s="523">
        <f t="shared" si="274"/>
        <v>0</v>
      </c>
      <c r="AC384" s="564"/>
      <c r="AD384" s="1" t="b">
        <f t="shared" si="225"/>
        <v>1</v>
      </c>
      <c r="AE384" s="1" t="b">
        <f t="shared" si="221"/>
        <v>1</v>
      </c>
    </row>
    <row r="385" spans="1:31" ht="15.75">
      <c r="A385" s="559"/>
      <c r="B385" s="564" t="s">
        <v>140</v>
      </c>
      <c r="C385" s="1">
        <v>0</v>
      </c>
      <c r="D385" s="624">
        <v>23.85</v>
      </c>
      <c r="E385" s="1">
        <v>0</v>
      </c>
      <c r="F385" s="624">
        <f>D385</f>
        <v>23.85</v>
      </c>
      <c r="G385" s="625"/>
      <c r="H385" s="645">
        <f>F385/D385</f>
        <v>1</v>
      </c>
      <c r="I385" s="566">
        <f t="shared" si="222"/>
        <v>0</v>
      </c>
      <c r="J385" s="565">
        <f t="shared" si="223"/>
        <v>0</v>
      </c>
      <c r="K385" s="564"/>
      <c r="L385" s="565"/>
      <c r="M385" s="564"/>
      <c r="N385" s="564"/>
      <c r="O385" s="568">
        <f>State!O385</f>
        <v>0</v>
      </c>
      <c r="P385" s="564"/>
      <c r="Q385" s="624">
        <v>23</v>
      </c>
      <c r="R385" s="583">
        <f t="shared" ref="R385:R387" si="275">P385</f>
        <v>0</v>
      </c>
      <c r="S385" s="523">
        <f t="shared" si="235"/>
        <v>23</v>
      </c>
      <c r="T385" s="569"/>
      <c r="U385" s="564"/>
      <c r="V385" s="624"/>
      <c r="W385" s="583"/>
      <c r="X385" s="569">
        <f>State!X385</f>
        <v>0</v>
      </c>
      <c r="Y385" s="565"/>
      <c r="Z385" s="624">
        <f>Q385</f>
        <v>23</v>
      </c>
      <c r="AA385" s="583">
        <f t="shared" ref="AA385:AA387" si="276">Y385</f>
        <v>0</v>
      </c>
      <c r="AB385" s="523">
        <f t="shared" si="274"/>
        <v>23</v>
      </c>
      <c r="AC385" s="564"/>
      <c r="AD385" s="1181" t="b">
        <f t="shared" si="225"/>
        <v>0</v>
      </c>
      <c r="AE385" s="1" t="b">
        <f t="shared" si="221"/>
        <v>1</v>
      </c>
    </row>
    <row r="386" spans="1:31" ht="15.75">
      <c r="A386" s="559"/>
      <c r="B386" s="573" t="s">
        <v>141</v>
      </c>
      <c r="C386" s="564">
        <v>0</v>
      </c>
      <c r="D386" s="624">
        <v>0</v>
      </c>
      <c r="E386" s="564">
        <v>0</v>
      </c>
      <c r="F386" s="624">
        <v>0</v>
      </c>
      <c r="G386" s="625"/>
      <c r="H386" s="645"/>
      <c r="I386" s="566">
        <f t="shared" si="222"/>
        <v>0</v>
      </c>
      <c r="J386" s="565">
        <f t="shared" si="223"/>
        <v>0</v>
      </c>
      <c r="K386" s="573"/>
      <c r="L386" s="574"/>
      <c r="M386" s="573"/>
      <c r="N386" s="573"/>
      <c r="O386" s="568">
        <f>State!O386</f>
        <v>0</v>
      </c>
      <c r="P386" s="573"/>
      <c r="Q386" s="664"/>
      <c r="R386" s="583">
        <f t="shared" si="275"/>
        <v>0</v>
      </c>
      <c r="S386" s="523">
        <f t="shared" si="235"/>
        <v>0</v>
      </c>
      <c r="T386" s="569"/>
      <c r="U386" s="573"/>
      <c r="V386" s="664"/>
      <c r="W386" s="583"/>
      <c r="X386" s="569">
        <f>State!X386</f>
        <v>0</v>
      </c>
      <c r="Y386" s="573"/>
      <c r="Z386" s="664"/>
      <c r="AA386" s="583">
        <f t="shared" si="276"/>
        <v>0</v>
      </c>
      <c r="AB386" s="523">
        <f t="shared" si="274"/>
        <v>0</v>
      </c>
      <c r="AC386" s="573"/>
      <c r="AD386" s="1" t="b">
        <f t="shared" si="225"/>
        <v>1</v>
      </c>
      <c r="AE386" s="1" t="b">
        <f t="shared" si="221"/>
        <v>1</v>
      </c>
    </row>
    <row r="387" spans="1:31" ht="15.75">
      <c r="A387" s="559"/>
      <c r="B387" s="564" t="s">
        <v>142</v>
      </c>
      <c r="C387" s="10">
        <v>0</v>
      </c>
      <c r="D387" s="13">
        <v>0</v>
      </c>
      <c r="E387" s="10">
        <v>0</v>
      </c>
      <c r="F387" s="13">
        <v>0</v>
      </c>
      <c r="G387" s="625"/>
      <c r="H387" s="645"/>
      <c r="I387" s="566">
        <f t="shared" si="222"/>
        <v>0</v>
      </c>
      <c r="J387" s="565">
        <f t="shared" si="223"/>
        <v>0</v>
      </c>
      <c r="K387" s="564"/>
      <c r="L387" s="565"/>
      <c r="M387" s="564"/>
      <c r="N387" s="564"/>
      <c r="O387" s="568">
        <f>State!O387</f>
        <v>0</v>
      </c>
      <c r="P387" s="564"/>
      <c r="Q387" s="624"/>
      <c r="R387" s="583">
        <f t="shared" si="275"/>
        <v>0</v>
      </c>
      <c r="S387" s="523">
        <f t="shared" si="235"/>
        <v>0</v>
      </c>
      <c r="T387" s="569"/>
      <c r="U387" s="564"/>
      <c r="V387" s="624"/>
      <c r="W387" s="583"/>
      <c r="X387" s="569">
        <f>State!X387</f>
        <v>0</v>
      </c>
      <c r="Y387" s="564"/>
      <c r="Z387" s="624"/>
      <c r="AA387" s="583">
        <f t="shared" si="276"/>
        <v>0</v>
      </c>
      <c r="AB387" s="523">
        <f t="shared" si="274"/>
        <v>0</v>
      </c>
      <c r="AC387" s="564"/>
      <c r="AD387" s="1" t="b">
        <f t="shared" si="225"/>
        <v>1</v>
      </c>
      <c r="AE387" s="1" t="b">
        <f t="shared" si="221"/>
        <v>1</v>
      </c>
    </row>
    <row r="388" spans="1:31" ht="15.75">
      <c r="A388" s="928"/>
      <c r="B388" s="961" t="s">
        <v>36</v>
      </c>
      <c r="C388" s="498">
        <v>0</v>
      </c>
      <c r="D388" s="962">
        <f>SUM(D385:D387)</f>
        <v>23.85</v>
      </c>
      <c r="E388" s="498">
        <v>0</v>
      </c>
      <c r="F388" s="962">
        <f>SUM(F385:F387)</f>
        <v>23.85</v>
      </c>
      <c r="G388" s="1067"/>
      <c r="H388" s="1133">
        <f t="shared" ref="H388" si="277">F388/D388</f>
        <v>1</v>
      </c>
      <c r="I388" s="499"/>
      <c r="J388" s="962">
        <f>J385</f>
        <v>0</v>
      </c>
      <c r="K388" s="961"/>
      <c r="L388" s="962"/>
      <c r="M388" s="961"/>
      <c r="N388" s="961"/>
      <c r="O388" s="934">
        <f>State!O388</f>
        <v>0</v>
      </c>
      <c r="P388" s="961"/>
      <c r="Q388" s="962">
        <f>SUM(Q385:Q387)</f>
        <v>23</v>
      </c>
      <c r="R388" s="935">
        <f t="shared" si="235"/>
        <v>0</v>
      </c>
      <c r="S388" s="962">
        <f>SUM(S385:S387)</f>
        <v>23</v>
      </c>
      <c r="T388" s="937"/>
      <c r="U388" s="961"/>
      <c r="V388" s="962"/>
      <c r="W388" s="935"/>
      <c r="X388" s="937">
        <f>State!X388</f>
        <v>0</v>
      </c>
      <c r="Y388" s="961"/>
      <c r="Z388" s="962">
        <f>SUM(Z385:Z387)</f>
        <v>23</v>
      </c>
      <c r="AA388" s="935">
        <f t="shared" ref="AA388:AA390" si="278">Y388+T388</f>
        <v>0</v>
      </c>
      <c r="AB388" s="962">
        <f>SUM(AB385:AB387)</f>
        <v>23</v>
      </c>
      <c r="AC388" s="961"/>
      <c r="AE388" s="1" t="b">
        <f t="shared" si="221"/>
        <v>1</v>
      </c>
    </row>
    <row r="389" spans="1:31" ht="42.75">
      <c r="A389" s="559">
        <v>24.02</v>
      </c>
      <c r="B389" s="564" t="s">
        <v>143</v>
      </c>
      <c r="C389" s="564">
        <v>0</v>
      </c>
      <c r="D389" s="565">
        <v>0</v>
      </c>
      <c r="E389" s="564">
        <v>0</v>
      </c>
      <c r="F389" s="565">
        <v>0</v>
      </c>
      <c r="G389" s="625"/>
      <c r="H389" s="625"/>
      <c r="I389" s="566">
        <f t="shared" si="222"/>
        <v>0</v>
      </c>
      <c r="J389" s="565">
        <f t="shared" si="223"/>
        <v>0</v>
      </c>
      <c r="K389" s="564"/>
      <c r="L389" s="565"/>
      <c r="M389" s="564"/>
      <c r="N389" s="564"/>
      <c r="O389" s="568">
        <f>State!O389</f>
        <v>0</v>
      </c>
      <c r="P389" s="564"/>
      <c r="Q389" s="565"/>
      <c r="R389" s="583">
        <f t="shared" si="235"/>
        <v>0</v>
      </c>
      <c r="S389" s="523">
        <f t="shared" si="235"/>
        <v>0</v>
      </c>
      <c r="T389" s="569"/>
      <c r="U389" s="564"/>
      <c r="V389" s="565"/>
      <c r="W389" s="583"/>
      <c r="X389" s="569">
        <f>State!X389</f>
        <v>0</v>
      </c>
      <c r="Y389" s="564"/>
      <c r="Z389" s="565"/>
      <c r="AA389" s="583">
        <f t="shared" si="278"/>
        <v>0</v>
      </c>
      <c r="AB389" s="523">
        <f t="shared" si="274"/>
        <v>0</v>
      </c>
      <c r="AC389" s="564"/>
      <c r="AD389" s="1" t="b">
        <f t="shared" si="225"/>
        <v>1</v>
      </c>
      <c r="AE389" s="1" t="b">
        <f t="shared" si="221"/>
        <v>1</v>
      </c>
    </row>
    <row r="390" spans="1:31" ht="15.75">
      <c r="A390" s="559"/>
      <c r="B390" s="564" t="s">
        <v>41</v>
      </c>
      <c r="C390" s="623">
        <v>100</v>
      </c>
      <c r="D390" s="624">
        <v>12</v>
      </c>
      <c r="E390" s="623"/>
      <c r="F390" s="624">
        <f>D390</f>
        <v>12</v>
      </c>
      <c r="G390" s="625"/>
      <c r="H390" s="625"/>
      <c r="I390" s="566">
        <f t="shared" si="222"/>
        <v>100</v>
      </c>
      <c r="J390" s="565">
        <f t="shared" si="223"/>
        <v>0</v>
      </c>
      <c r="K390" s="564"/>
      <c r="L390" s="565"/>
      <c r="M390" s="564"/>
      <c r="N390" s="564"/>
      <c r="O390" s="568">
        <f>State!O390</f>
        <v>0.02</v>
      </c>
      <c r="P390" s="623">
        <v>228</v>
      </c>
      <c r="Q390" s="624">
        <f>P390*O390</f>
        <v>4.5600000000000005</v>
      </c>
      <c r="R390" s="583">
        <f t="shared" si="235"/>
        <v>228</v>
      </c>
      <c r="S390" s="523">
        <f t="shared" si="235"/>
        <v>4.5600000000000005</v>
      </c>
      <c r="T390" s="569"/>
      <c r="U390" s="623"/>
      <c r="V390" s="624"/>
      <c r="W390" s="583"/>
      <c r="X390" s="569">
        <f t="shared" ref="X390:X392" si="279">O390</f>
        <v>0.02</v>
      </c>
      <c r="Y390" s="623">
        <f>P390</f>
        <v>228</v>
      </c>
      <c r="Z390" s="624">
        <f>Y390*X390</f>
        <v>4.5600000000000005</v>
      </c>
      <c r="AA390" s="583">
        <f t="shared" si="278"/>
        <v>228</v>
      </c>
      <c r="AB390" s="523">
        <f>AA390*X390</f>
        <v>4.5600000000000005</v>
      </c>
      <c r="AC390" s="564"/>
      <c r="AD390" s="1" t="b">
        <f t="shared" si="225"/>
        <v>1</v>
      </c>
      <c r="AE390" s="1" t="b">
        <f t="shared" si="221"/>
        <v>1</v>
      </c>
    </row>
    <row r="391" spans="1:31" ht="15.75">
      <c r="A391" s="559"/>
      <c r="B391" s="564" t="s">
        <v>42</v>
      </c>
      <c r="C391" s="623">
        <v>228</v>
      </c>
      <c r="D391" s="624">
        <v>11</v>
      </c>
      <c r="E391" s="623"/>
      <c r="F391" s="624">
        <f t="shared" ref="F391:F393" si="280">D391</f>
        <v>11</v>
      </c>
      <c r="G391" s="625"/>
      <c r="H391" s="625"/>
      <c r="I391" s="566">
        <f t="shared" si="222"/>
        <v>228</v>
      </c>
      <c r="J391" s="565">
        <f t="shared" si="223"/>
        <v>0</v>
      </c>
      <c r="K391" s="564"/>
      <c r="L391" s="565"/>
      <c r="M391" s="564"/>
      <c r="N391" s="564"/>
      <c r="O391" s="568">
        <f>State!O391</f>
        <v>0.03</v>
      </c>
      <c r="P391" s="623">
        <v>228</v>
      </c>
      <c r="Q391" s="624">
        <f t="shared" ref="Q391:Q392" si="281">P391*O391</f>
        <v>6.84</v>
      </c>
      <c r="R391" s="583">
        <f t="shared" ref="R391:R393" si="282">P391</f>
        <v>228</v>
      </c>
      <c r="S391" s="523">
        <f t="shared" si="235"/>
        <v>6.84</v>
      </c>
      <c r="T391" s="569"/>
      <c r="U391" s="623"/>
      <c r="V391" s="624"/>
      <c r="W391" s="583"/>
      <c r="X391" s="569">
        <f t="shared" si="279"/>
        <v>0.03</v>
      </c>
      <c r="Y391" s="623">
        <f>P391</f>
        <v>228</v>
      </c>
      <c r="Z391" s="624">
        <f t="shared" ref="Z391:Z392" si="283">Y391*X391</f>
        <v>6.84</v>
      </c>
      <c r="AA391" s="583">
        <f t="shared" ref="AA391:AA393" si="284">Y391</f>
        <v>228</v>
      </c>
      <c r="AB391" s="523">
        <f t="shared" ref="AB391:AB392" si="285">AA391*X391</f>
        <v>6.84</v>
      </c>
      <c r="AC391" s="564"/>
      <c r="AD391" s="1" t="b">
        <f t="shared" si="225"/>
        <v>1</v>
      </c>
      <c r="AE391" s="1" t="b">
        <f t="shared" si="221"/>
        <v>1</v>
      </c>
    </row>
    <row r="392" spans="1:31" ht="15.75">
      <c r="A392" s="559"/>
      <c r="B392" s="564" t="s">
        <v>66</v>
      </c>
      <c r="C392" s="623">
        <v>40</v>
      </c>
      <c r="D392" s="624">
        <v>10</v>
      </c>
      <c r="E392" s="623"/>
      <c r="F392" s="624">
        <f t="shared" si="280"/>
        <v>10</v>
      </c>
      <c r="G392" s="625"/>
      <c r="H392" s="625"/>
      <c r="I392" s="566">
        <f t="shared" ref="I392:I455" si="286">C392-E392</f>
        <v>40</v>
      </c>
      <c r="J392" s="565">
        <f t="shared" ref="J392:J455" si="287">D392-F392</f>
        <v>0</v>
      </c>
      <c r="K392" s="564"/>
      <c r="L392" s="565"/>
      <c r="M392" s="564"/>
      <c r="N392" s="564"/>
      <c r="O392" s="568">
        <f>State!O392</f>
        <v>0.01</v>
      </c>
      <c r="P392" s="623">
        <v>270</v>
      </c>
      <c r="Q392" s="624">
        <f t="shared" si="281"/>
        <v>2.7</v>
      </c>
      <c r="R392" s="583">
        <f t="shared" si="282"/>
        <v>270</v>
      </c>
      <c r="S392" s="523">
        <f t="shared" si="235"/>
        <v>2.7</v>
      </c>
      <c r="T392" s="569"/>
      <c r="U392" s="623"/>
      <c r="V392" s="624"/>
      <c r="W392" s="583"/>
      <c r="X392" s="569">
        <f t="shared" si="279"/>
        <v>0.01</v>
      </c>
      <c r="Y392" s="623">
        <f>P392</f>
        <v>270</v>
      </c>
      <c r="Z392" s="624">
        <f t="shared" si="283"/>
        <v>2.7</v>
      </c>
      <c r="AA392" s="583">
        <f t="shared" si="284"/>
        <v>270</v>
      </c>
      <c r="AB392" s="523">
        <f t="shared" si="285"/>
        <v>2.7</v>
      </c>
      <c r="AC392" s="564"/>
      <c r="AD392" s="1" t="b">
        <f t="shared" ref="AD392:AD455" si="288">+X392*Y392=Z392</f>
        <v>1</v>
      </c>
      <c r="AE392" s="1" t="b">
        <f t="shared" ref="AE392:AE455" si="289">+U392+Z392=AB392</f>
        <v>1</v>
      </c>
    </row>
    <row r="393" spans="1:31" ht="15.75">
      <c r="A393" s="559">
        <v>24.03</v>
      </c>
      <c r="B393" s="564" t="s">
        <v>144</v>
      </c>
      <c r="C393" s="564">
        <v>0</v>
      </c>
      <c r="D393" s="571">
        <v>3</v>
      </c>
      <c r="E393" s="564"/>
      <c r="F393" s="624">
        <f t="shared" si="280"/>
        <v>3</v>
      </c>
      <c r="G393" s="625"/>
      <c r="H393" s="625"/>
      <c r="I393" s="566">
        <f t="shared" si="286"/>
        <v>0</v>
      </c>
      <c r="J393" s="565">
        <f t="shared" si="287"/>
        <v>0</v>
      </c>
      <c r="K393" s="564"/>
      <c r="L393" s="565"/>
      <c r="M393" s="564"/>
      <c r="N393" s="564"/>
      <c r="O393" s="568">
        <f>State!O393</f>
        <v>0</v>
      </c>
      <c r="P393" s="564"/>
      <c r="Q393" s="571">
        <v>8.25</v>
      </c>
      <c r="R393" s="583">
        <f t="shared" si="282"/>
        <v>0</v>
      </c>
      <c r="S393" s="523">
        <f t="shared" si="235"/>
        <v>8.25</v>
      </c>
      <c r="T393" s="569"/>
      <c r="U393" s="564"/>
      <c r="V393" s="571"/>
      <c r="W393" s="583"/>
      <c r="X393" s="569">
        <f>State!X393</f>
        <v>0</v>
      </c>
      <c r="Y393" s="564"/>
      <c r="Z393" s="571">
        <v>8.25</v>
      </c>
      <c r="AA393" s="583">
        <f t="shared" si="284"/>
        <v>0</v>
      </c>
      <c r="AB393" s="523">
        <f t="shared" si="274"/>
        <v>8.25</v>
      </c>
      <c r="AC393" s="564"/>
      <c r="AE393" s="1" t="b">
        <f t="shared" si="289"/>
        <v>1</v>
      </c>
    </row>
    <row r="394" spans="1:31" ht="15.75">
      <c r="A394" s="928"/>
      <c r="B394" s="961" t="s">
        <v>36</v>
      </c>
      <c r="C394" s="961">
        <v>0</v>
      </c>
      <c r="D394" s="1138">
        <f>SUM(D390:D393)</f>
        <v>36</v>
      </c>
      <c r="E394" s="961"/>
      <c r="F394" s="1138">
        <f>SUM(F390:F393)</f>
        <v>36</v>
      </c>
      <c r="G394" s="1067"/>
      <c r="H394" s="1067"/>
      <c r="I394" s="964"/>
      <c r="J394" s="1138">
        <f>J393</f>
        <v>0</v>
      </c>
      <c r="K394" s="961"/>
      <c r="L394" s="962"/>
      <c r="M394" s="961"/>
      <c r="N394" s="961"/>
      <c r="O394" s="934">
        <f>State!O394</f>
        <v>0</v>
      </c>
      <c r="P394" s="961"/>
      <c r="Q394" s="1138">
        <f>SUM(Q390:Q393)</f>
        <v>22.35</v>
      </c>
      <c r="R394" s="962"/>
      <c r="S394" s="1138">
        <f>SUM(S390:S393)</f>
        <v>22.35</v>
      </c>
      <c r="T394" s="937"/>
      <c r="U394" s="961"/>
      <c r="V394" s="962"/>
      <c r="W394" s="962"/>
      <c r="X394" s="937">
        <f>State!X394</f>
        <v>0</v>
      </c>
      <c r="Y394" s="1139">
        <f>SUM(Y390:Y393)</f>
        <v>726</v>
      </c>
      <c r="Z394" s="1138">
        <f>SUM(Z390:Z393)</f>
        <v>22.35</v>
      </c>
      <c r="AA394" s="1139">
        <f>SUM(AA390:AA393)</f>
        <v>726</v>
      </c>
      <c r="AB394" s="1138">
        <f>SUM(AB390:AB393)</f>
        <v>22.35</v>
      </c>
      <c r="AC394" s="961"/>
      <c r="AE394" s="1" t="b">
        <f t="shared" si="289"/>
        <v>1</v>
      </c>
    </row>
    <row r="395" spans="1:31" s="692" customFormat="1" ht="15.75">
      <c r="A395" s="1150"/>
      <c r="B395" s="1120" t="s">
        <v>145</v>
      </c>
      <c r="C395" s="1151">
        <f>C45+C77+C110+C142+C147+C149+C193+C206+C212+C216+C261+C284+C299+C308+C313+C317+C324+C328+C332+C335+C339+C345+C349+C381+C388+C394</f>
        <v>46372</v>
      </c>
      <c r="D395" s="1152">
        <f>D45+D77+D110+D142+D147+D149+D193+D206+D212+D216+D261+D284+D299+D308+D313+D317+D324+D328+D332+D335+D339+D345+D349+D381+D388+D394</f>
        <v>1673.5305000000001</v>
      </c>
      <c r="E395" s="1151">
        <f>E45+E77+E110+E142+E147+E149+E193+E206+E212+E216+E261+E284+E299+E308+E313+E317+E324+E328+E332+E335+E339+E345+E349+E381+E388+E394</f>
        <v>46372</v>
      </c>
      <c r="F395" s="1152">
        <f>F45+F77+F110+F142+F147+F149+F193+F206+F212+F216+F261+F284+F299+F308+F313+F317+F324+F328+F332+F335+F339+F345+F349+F381+F388+F394</f>
        <v>1655.0355</v>
      </c>
      <c r="G395" s="1103">
        <f t="shared" si="270"/>
        <v>1</v>
      </c>
      <c r="H395" s="1104">
        <f>F395/D395</f>
        <v>0.98894851333752198</v>
      </c>
      <c r="I395" s="1042">
        <f>I394+I388+I381+I349+I345+I339+I335+I332+I328+I324+I317+I313+I308+I299+I284+I261+I216+I212+I206+I193+I147+I143+I78</f>
        <v>0</v>
      </c>
      <c r="J395" s="1039">
        <f>J394+J388+J381+J349+J345+J339+J335+J332+J328+J324+J317+J313+J308+J299+J284+J261+J216+J212+J206+J193+J147+J143+J78</f>
        <v>18.495000000000001</v>
      </c>
      <c r="K395" s="1042">
        <f>K394+K388+K381+K349+K345+K339+K335+K332+K328+K324+K317+K313+K308+K299+K284+K261+K216+K212+K206+K193+K147+K143+K78</f>
        <v>0</v>
      </c>
      <c r="L395" s="1039">
        <f>L394+L388+L381+L349+L345+L339+L335+L332+L328+L324+L317+L313+L308+L299+L284+L261+L216+L212+L206+L193+L147+L143+L78</f>
        <v>18.495000000000001</v>
      </c>
      <c r="M395" s="1042">
        <f t="shared" ref="M395:N395" si="290">M394+M388+M381+M349+M345+M339+M335+M332+M328+M324+M317+M313+M308+M299+M284+M259+M237+M212+M206+M193+M186+M180+M174+M162+M156+M147+M141+M109+M86+M76+M44+M21</f>
        <v>0</v>
      </c>
      <c r="N395" s="1042">
        <f t="shared" si="290"/>
        <v>0</v>
      </c>
      <c r="O395" s="1153"/>
      <c r="P395" s="1151">
        <f>P45+P77+P110+P142+P147+P149+P193+P206+P212+P216+P261+P284+P299+P308+P313+P317+P324+P328+P332+P335+P339+P345+P349+P381+P388+P394</f>
        <v>62623</v>
      </c>
      <c r="Q395" s="1152">
        <f>Q45+Q77+Q110+Q142+Q147+Q149+Q193+Q206+Q212+Q216+Q261+Q284+Q299+Q308+Q313+Q317+Q324+Q328+Q332+Q335+Q339+Q345+Q349+Q381+Q388+Q394</f>
        <v>1697.1345100000003</v>
      </c>
      <c r="R395" s="1151">
        <f>R45+R77+R110+R142+R147+R149+R193+R206+R212+R216+R261+R284+R299+R308+R313+R317+R324+R328+R332+R335+R339+R345+R349+R381+R388+R394</f>
        <v>62623</v>
      </c>
      <c r="S395" s="1152">
        <f>S45+S77+S110+S142+S147+S149+S193+S206+S212+S216+S261+S284+S299+S308+S313+S317+S324+S328+S332+S335+S339+S345+S349+S381+S388+S394</f>
        <v>1715.6295100000004</v>
      </c>
      <c r="T395" s="1042"/>
      <c r="U395" s="1151"/>
      <c r="V395" s="1152"/>
      <c r="W395" s="1151"/>
      <c r="X395" s="1042"/>
      <c r="Y395" s="1151">
        <f>Y45+Y77+Y110+Y142+Y147+Y149+Y193+Y206+Y212+Y216+Y261+Y284+Y299+Y308+Y313+Y317+Y324+Y328+Y332+Y335+Y339+Y345+Y349+Y381+Y388+Y394</f>
        <v>40280</v>
      </c>
      <c r="Z395" s="1152">
        <f>Z45+Z77+Z110+Z142+Z147+Z149+Z193+Z206+Z212+Z216+Z261+Z284+Z299+Z308+Z313+Z317+Z324+Z328+Z332+Z335+Z339+Z345+Z349+Z381+Z388+Z394</f>
        <v>1662.6022000000003</v>
      </c>
      <c r="AA395" s="1151">
        <f>AA45+AA77+AA110+AA142+AA147+AA149+AA193+AA206+AA212+AA216+AA261+AA284+AA299+AA308+AA313+AA317+AA324+AA328+AA332+AA335+AA339+AA345+AA349+AA381+AA388+AA394</f>
        <v>40280</v>
      </c>
      <c r="AB395" s="1152">
        <f>AB45+AB77+AB110+AB142+AB147+AB149+AB193+AB206+AB212+AB216+AB261+AB284+AB299+AB308+AB313+AB317+AB324+AB328+AB332+AB335+AB339+AB345+AB349+AB381+AB388+AB394</f>
        <v>1681.0972000000004</v>
      </c>
      <c r="AC395" s="1053"/>
      <c r="AD395" s="1"/>
      <c r="AE395" s="1" t="b">
        <f t="shared" si="289"/>
        <v>0</v>
      </c>
    </row>
    <row r="396" spans="1:31" ht="15.75">
      <c r="A396" s="553">
        <v>25</v>
      </c>
      <c r="B396" s="560" t="s">
        <v>146</v>
      </c>
      <c r="C396" s="560">
        <v>0</v>
      </c>
      <c r="D396" s="561">
        <v>0</v>
      </c>
      <c r="E396" s="560">
        <v>0</v>
      </c>
      <c r="F396" s="561">
        <v>0</v>
      </c>
      <c r="G396" s="625"/>
      <c r="H396" s="625"/>
      <c r="I396" s="566">
        <f t="shared" si="286"/>
        <v>0</v>
      </c>
      <c r="J396" s="565">
        <f t="shared" si="287"/>
        <v>0</v>
      </c>
      <c r="K396" s="560"/>
      <c r="L396" s="561"/>
      <c r="M396" s="560"/>
      <c r="N396" s="560"/>
      <c r="O396" s="568">
        <f>State!O396</f>
        <v>0</v>
      </c>
      <c r="P396" s="613"/>
      <c r="Q396" s="614"/>
      <c r="R396" s="583">
        <f t="shared" si="235"/>
        <v>0</v>
      </c>
      <c r="S396" s="523">
        <f t="shared" si="235"/>
        <v>0</v>
      </c>
      <c r="T396" s="569"/>
      <c r="U396" s="613"/>
      <c r="V396" s="614"/>
      <c r="W396" s="583"/>
      <c r="X396" s="569">
        <f>State!X396</f>
        <v>0</v>
      </c>
      <c r="Y396" s="613"/>
      <c r="Z396" s="614"/>
      <c r="AA396" s="583">
        <f t="shared" ref="AA396" si="291">Y396+T396</f>
        <v>0</v>
      </c>
      <c r="AB396" s="523">
        <f t="shared" ref="AB396:AB399" si="292">Z396+U396</f>
        <v>0</v>
      </c>
      <c r="AC396" s="560"/>
      <c r="AE396" s="1" t="b">
        <f t="shared" si="289"/>
        <v>1</v>
      </c>
    </row>
    <row r="397" spans="1:31" ht="15.75">
      <c r="A397" s="559">
        <v>25.01</v>
      </c>
      <c r="B397" s="564" t="s">
        <v>147</v>
      </c>
      <c r="C397" s="564">
        <v>0</v>
      </c>
      <c r="D397" s="224">
        <v>0</v>
      </c>
      <c r="E397" s="564">
        <v>0</v>
      </c>
      <c r="F397" s="224">
        <v>0</v>
      </c>
      <c r="G397" s="625"/>
      <c r="H397" s="625"/>
      <c r="I397" s="566">
        <f t="shared" si="286"/>
        <v>0</v>
      </c>
      <c r="J397" s="565">
        <f t="shared" si="287"/>
        <v>0</v>
      </c>
      <c r="K397" s="564"/>
      <c r="L397" s="565"/>
      <c r="M397" s="564"/>
      <c r="N397" s="564"/>
      <c r="O397" s="568">
        <f>State!O397</f>
        <v>0</v>
      </c>
      <c r="P397" s="623"/>
      <c r="Q397" s="624"/>
      <c r="R397" s="583">
        <f t="shared" ref="R397:R398" si="293">P397</f>
        <v>0</v>
      </c>
      <c r="S397" s="523">
        <f t="shared" si="235"/>
        <v>0</v>
      </c>
      <c r="T397" s="569"/>
      <c r="U397" s="623"/>
      <c r="V397" s="624"/>
      <c r="W397" s="583"/>
      <c r="X397" s="569">
        <f>State!X397</f>
        <v>0</v>
      </c>
      <c r="Y397" s="623"/>
      <c r="Z397" s="624"/>
      <c r="AA397" s="583">
        <f t="shared" ref="AA397:AA398" si="294">Y397</f>
        <v>0</v>
      </c>
      <c r="AB397" s="523">
        <f t="shared" si="292"/>
        <v>0</v>
      </c>
      <c r="AC397" s="564"/>
      <c r="AE397" s="1" t="b">
        <f t="shared" si="289"/>
        <v>1</v>
      </c>
    </row>
    <row r="398" spans="1:31" ht="15.75">
      <c r="A398" s="559">
        <v>25.02</v>
      </c>
      <c r="B398" s="564" t="s">
        <v>148</v>
      </c>
      <c r="C398" s="564">
        <v>0</v>
      </c>
      <c r="D398" s="224">
        <v>0</v>
      </c>
      <c r="E398" s="564">
        <v>0</v>
      </c>
      <c r="F398" s="224">
        <v>0</v>
      </c>
      <c r="G398" s="625"/>
      <c r="H398" s="625"/>
      <c r="I398" s="566">
        <f t="shared" si="286"/>
        <v>0</v>
      </c>
      <c r="J398" s="565">
        <f t="shared" si="287"/>
        <v>0</v>
      </c>
      <c r="K398" s="564"/>
      <c r="L398" s="565"/>
      <c r="M398" s="564"/>
      <c r="N398" s="564"/>
      <c r="O398" s="568">
        <f>State!O398</f>
        <v>1.30067E-2</v>
      </c>
      <c r="P398" s="623"/>
      <c r="Q398" s="624"/>
      <c r="R398" s="583">
        <f t="shared" si="293"/>
        <v>0</v>
      </c>
      <c r="S398" s="523">
        <f t="shared" si="235"/>
        <v>0</v>
      </c>
      <c r="T398" s="569"/>
      <c r="U398" s="623"/>
      <c r="V398" s="624"/>
      <c r="W398" s="583"/>
      <c r="X398" s="569">
        <f>O398</f>
        <v>1.30067E-2</v>
      </c>
      <c r="Y398" s="623"/>
      <c r="Z398" s="624"/>
      <c r="AA398" s="583">
        <f t="shared" si="294"/>
        <v>0</v>
      </c>
      <c r="AB398" s="523">
        <f t="shared" si="292"/>
        <v>0</v>
      </c>
      <c r="AC398" s="551"/>
      <c r="AD398" s="1" t="b">
        <f t="shared" si="288"/>
        <v>1</v>
      </c>
      <c r="AE398" s="1" t="b">
        <f t="shared" si="289"/>
        <v>1</v>
      </c>
    </row>
    <row r="399" spans="1:31" ht="15.75">
      <c r="A399" s="928"/>
      <c r="B399" s="961" t="s">
        <v>36</v>
      </c>
      <c r="C399" s="961">
        <v>0</v>
      </c>
      <c r="D399" s="1157">
        <v>0</v>
      </c>
      <c r="E399" s="961">
        <v>0</v>
      </c>
      <c r="F399" s="1157">
        <v>0</v>
      </c>
      <c r="G399" s="1067"/>
      <c r="H399" s="1067"/>
      <c r="I399" s="1158"/>
      <c r="J399" s="1157"/>
      <c r="K399" s="961"/>
      <c r="L399" s="962"/>
      <c r="M399" s="961"/>
      <c r="N399" s="961"/>
      <c r="O399" s="934">
        <f>State!O399</f>
        <v>0</v>
      </c>
      <c r="P399" s="961"/>
      <c r="Q399" s="962"/>
      <c r="R399" s="935">
        <f t="shared" si="235"/>
        <v>0</v>
      </c>
      <c r="S399" s="936">
        <f t="shared" si="235"/>
        <v>0</v>
      </c>
      <c r="T399" s="937"/>
      <c r="U399" s="961"/>
      <c r="V399" s="962"/>
      <c r="W399" s="935"/>
      <c r="X399" s="937">
        <f>State!X399</f>
        <v>0</v>
      </c>
      <c r="Y399" s="961"/>
      <c r="Z399" s="962"/>
      <c r="AA399" s="935">
        <f t="shared" ref="AA399" si="295">Y399+T399</f>
        <v>0</v>
      </c>
      <c r="AB399" s="936">
        <f t="shared" si="292"/>
        <v>0</v>
      </c>
      <c r="AC399" s="961"/>
      <c r="AE399" s="1" t="b">
        <f t="shared" si="289"/>
        <v>1</v>
      </c>
    </row>
    <row r="400" spans="1:31" ht="18.75">
      <c r="A400" s="983"/>
      <c r="B400" s="1038" t="s">
        <v>149</v>
      </c>
      <c r="C400" s="1042">
        <f>C395+C399</f>
        <v>46372</v>
      </c>
      <c r="D400" s="1039">
        <f t="shared" ref="D400:F400" si="296">D395+D399</f>
        <v>1673.5305000000001</v>
      </c>
      <c r="E400" s="1042">
        <f t="shared" si="296"/>
        <v>46372</v>
      </c>
      <c r="F400" s="1039">
        <f t="shared" si="296"/>
        <v>1655.0355</v>
      </c>
      <c r="G400" s="1155">
        <f t="shared" ref="G400:H400" si="297">G395</f>
        <v>1</v>
      </c>
      <c r="H400" s="1155">
        <f t="shared" si="297"/>
        <v>0.98894851333752198</v>
      </c>
      <c r="I400" s="1042">
        <f t="shared" ref="I400:N400" si="298">I399+I395</f>
        <v>0</v>
      </c>
      <c r="J400" s="1039">
        <f t="shared" si="298"/>
        <v>18.495000000000001</v>
      </c>
      <c r="K400" s="1042">
        <f t="shared" si="298"/>
        <v>0</v>
      </c>
      <c r="L400" s="1039">
        <f>L395</f>
        <v>18.495000000000001</v>
      </c>
      <c r="M400" s="1042">
        <f t="shared" si="298"/>
        <v>0</v>
      </c>
      <c r="N400" s="1039">
        <f t="shared" si="298"/>
        <v>0</v>
      </c>
      <c r="O400" s="989">
        <f>State!O400</f>
        <v>0</v>
      </c>
      <c r="P400" s="1042">
        <f>P395+P399</f>
        <v>62623</v>
      </c>
      <c r="Q400" s="1039">
        <f t="shared" ref="Q400" si="299">Q395+Q399</f>
        <v>1697.1345100000003</v>
      </c>
      <c r="R400" s="1042">
        <f>R395+R399</f>
        <v>62623</v>
      </c>
      <c r="S400" s="1039">
        <f t="shared" ref="S400" si="300">S395+S399</f>
        <v>1715.6295100000004</v>
      </c>
      <c r="T400" s="1042">
        <f>T395+T399</f>
        <v>0</v>
      </c>
      <c r="U400" s="1039">
        <f t="shared" ref="U400" si="301">U395+U399</f>
        <v>0</v>
      </c>
      <c r="V400" s="1039"/>
      <c r="W400" s="1042"/>
      <c r="X400" s="992">
        <f>State!X400</f>
        <v>0</v>
      </c>
      <c r="Y400" s="1042">
        <f>Y395+Y399</f>
        <v>40280</v>
      </c>
      <c r="Z400" s="1039">
        <f t="shared" ref="Z400" si="302">Z395+Z399</f>
        <v>1662.6022000000003</v>
      </c>
      <c r="AA400" s="1042">
        <f>AA395+AA399</f>
        <v>40280</v>
      </c>
      <c r="AB400" s="1039">
        <f t="shared" ref="AB400" si="303">AB395+AB399</f>
        <v>1681.0972000000004</v>
      </c>
      <c r="AC400" s="1038"/>
      <c r="AE400" s="1" t="b">
        <f t="shared" si="289"/>
        <v>0</v>
      </c>
    </row>
    <row r="401" spans="1:31" ht="28.5">
      <c r="A401" s="553">
        <v>26</v>
      </c>
      <c r="B401" s="560" t="s">
        <v>150</v>
      </c>
      <c r="C401" s="560">
        <v>0</v>
      </c>
      <c r="D401" s="561">
        <v>0</v>
      </c>
      <c r="E401" s="560">
        <v>0</v>
      </c>
      <c r="F401" s="561">
        <v>0</v>
      </c>
      <c r="G401" s="625"/>
      <c r="H401" s="625"/>
      <c r="I401" s="566">
        <f t="shared" si="286"/>
        <v>0</v>
      </c>
      <c r="J401" s="565">
        <f t="shared" si="287"/>
        <v>0</v>
      </c>
      <c r="K401" s="560"/>
      <c r="L401" s="561"/>
      <c r="M401" s="560"/>
      <c r="N401" s="560"/>
      <c r="O401" s="568">
        <f>State!O401</f>
        <v>0</v>
      </c>
      <c r="P401" s="560"/>
      <c r="Q401" s="561"/>
      <c r="R401" s="583">
        <f t="shared" si="235"/>
        <v>0</v>
      </c>
      <c r="S401" s="523">
        <f t="shared" si="235"/>
        <v>0</v>
      </c>
      <c r="T401" s="569"/>
      <c r="U401" s="560"/>
      <c r="V401" s="561"/>
      <c r="W401" s="583"/>
      <c r="X401" s="569">
        <f>State!X401</f>
        <v>0</v>
      </c>
      <c r="Y401" s="560"/>
      <c r="Z401" s="561"/>
      <c r="AA401" s="583">
        <f t="shared" ref="AA401:AA403" si="304">Y401+T401</f>
        <v>0</v>
      </c>
      <c r="AB401" s="523">
        <f t="shared" ref="AB401:AB464" si="305">Z401+U401</f>
        <v>0</v>
      </c>
      <c r="AC401" s="560"/>
      <c r="AD401" s="1" t="b">
        <f t="shared" si="288"/>
        <v>1</v>
      </c>
      <c r="AE401" s="1" t="b">
        <f t="shared" si="289"/>
        <v>1</v>
      </c>
    </row>
    <row r="402" spans="1:31" ht="15.75">
      <c r="A402" s="563"/>
      <c r="B402" s="560" t="s">
        <v>151</v>
      </c>
      <c r="C402" s="560">
        <v>0</v>
      </c>
      <c r="D402" s="561">
        <v>0</v>
      </c>
      <c r="E402" s="560">
        <v>0</v>
      </c>
      <c r="F402" s="561">
        <v>0</v>
      </c>
      <c r="G402" s="625"/>
      <c r="H402" s="625"/>
      <c r="I402" s="566">
        <f t="shared" si="286"/>
        <v>0</v>
      </c>
      <c r="J402" s="565">
        <f t="shared" si="287"/>
        <v>0</v>
      </c>
      <c r="K402" s="560"/>
      <c r="L402" s="561"/>
      <c r="M402" s="560"/>
      <c r="N402" s="560"/>
      <c r="O402" s="568">
        <f>State!O402</f>
        <v>0</v>
      </c>
      <c r="P402" s="560"/>
      <c r="Q402" s="561"/>
      <c r="R402" s="583">
        <f t="shared" ref="R402:S465" si="306">P402+K402</f>
        <v>0</v>
      </c>
      <c r="S402" s="523">
        <f t="shared" si="306"/>
        <v>0</v>
      </c>
      <c r="T402" s="569"/>
      <c r="U402" s="560"/>
      <c r="V402" s="561"/>
      <c r="W402" s="583"/>
      <c r="X402" s="569">
        <f>State!X402</f>
        <v>0</v>
      </c>
      <c r="Y402" s="560"/>
      <c r="Z402" s="561"/>
      <c r="AA402" s="583">
        <f t="shared" si="304"/>
        <v>0</v>
      </c>
      <c r="AB402" s="523">
        <f t="shared" si="305"/>
        <v>0</v>
      </c>
      <c r="AC402" s="560"/>
      <c r="AD402" s="1" t="b">
        <f t="shared" si="288"/>
        <v>1</v>
      </c>
      <c r="AE402" s="1" t="b">
        <f t="shared" si="289"/>
        <v>1</v>
      </c>
    </row>
    <row r="403" spans="1:31" ht="15.75">
      <c r="A403" s="559"/>
      <c r="B403" s="560" t="s">
        <v>152</v>
      </c>
      <c r="C403" s="560">
        <v>0</v>
      </c>
      <c r="D403" s="561">
        <v>0</v>
      </c>
      <c r="E403" s="560">
        <v>0</v>
      </c>
      <c r="F403" s="561">
        <v>0</v>
      </c>
      <c r="G403" s="625"/>
      <c r="H403" s="625"/>
      <c r="I403" s="566">
        <f t="shared" si="286"/>
        <v>0</v>
      </c>
      <c r="J403" s="565">
        <f t="shared" si="287"/>
        <v>0</v>
      </c>
      <c r="K403" s="560"/>
      <c r="L403" s="561"/>
      <c r="M403" s="560"/>
      <c r="N403" s="560"/>
      <c r="O403" s="568">
        <f>State!O403</f>
        <v>0</v>
      </c>
      <c r="P403" s="560"/>
      <c r="Q403" s="561"/>
      <c r="R403" s="583">
        <f t="shared" si="306"/>
        <v>0</v>
      </c>
      <c r="S403" s="523">
        <f t="shared" si="306"/>
        <v>0</v>
      </c>
      <c r="T403" s="569"/>
      <c r="U403" s="560"/>
      <c r="V403" s="561"/>
      <c r="W403" s="583"/>
      <c r="X403" s="569">
        <f>State!X403</f>
        <v>0</v>
      </c>
      <c r="Y403" s="560"/>
      <c r="Z403" s="561"/>
      <c r="AA403" s="583">
        <f t="shared" si="304"/>
        <v>0</v>
      </c>
      <c r="AB403" s="523">
        <f t="shared" si="305"/>
        <v>0</v>
      </c>
      <c r="AC403" s="560"/>
      <c r="AD403" s="1" t="b">
        <f t="shared" si="288"/>
        <v>1</v>
      </c>
      <c r="AE403" s="1" t="b">
        <f t="shared" si="289"/>
        <v>1</v>
      </c>
    </row>
    <row r="404" spans="1:31" ht="15.75">
      <c r="A404" s="559">
        <v>26.01</v>
      </c>
      <c r="B404" s="570" t="s">
        <v>153</v>
      </c>
      <c r="C404" s="570">
        <v>0</v>
      </c>
      <c r="D404" s="571">
        <v>0</v>
      </c>
      <c r="E404" s="570">
        <v>0</v>
      </c>
      <c r="F404" s="571">
        <v>0</v>
      </c>
      <c r="G404" s="625"/>
      <c r="H404" s="625"/>
      <c r="I404" s="566">
        <f t="shared" si="286"/>
        <v>0</v>
      </c>
      <c r="J404" s="565">
        <f t="shared" si="287"/>
        <v>0</v>
      </c>
      <c r="K404" s="570"/>
      <c r="L404" s="571"/>
      <c r="M404" s="570"/>
      <c r="N404" s="570"/>
      <c r="O404" s="568">
        <f>State!O404</f>
        <v>0</v>
      </c>
      <c r="P404" s="570"/>
      <c r="Q404" s="571"/>
      <c r="R404" s="583">
        <f t="shared" ref="R404:R412" si="307">P404</f>
        <v>0</v>
      </c>
      <c r="S404" s="523">
        <f t="shared" si="306"/>
        <v>0</v>
      </c>
      <c r="T404" s="569"/>
      <c r="U404" s="570"/>
      <c r="V404" s="571"/>
      <c r="W404" s="583"/>
      <c r="X404" s="569">
        <f>State!X404</f>
        <v>0</v>
      </c>
      <c r="Y404" s="570"/>
      <c r="Z404" s="571"/>
      <c r="AA404" s="583">
        <f t="shared" ref="AA404:AA412" si="308">Y404</f>
        <v>0</v>
      </c>
      <c r="AB404" s="523">
        <f t="shared" si="305"/>
        <v>0</v>
      </c>
      <c r="AC404" s="570"/>
      <c r="AD404" s="1" t="b">
        <f t="shared" si="288"/>
        <v>1</v>
      </c>
      <c r="AE404" s="1" t="b">
        <f t="shared" si="289"/>
        <v>1</v>
      </c>
    </row>
    <row r="405" spans="1:31" ht="15.75">
      <c r="A405" s="559">
        <f>+A404+0.01</f>
        <v>26.020000000000003</v>
      </c>
      <c r="B405" s="570" t="s">
        <v>154</v>
      </c>
      <c r="C405" s="570">
        <v>0</v>
      </c>
      <c r="D405" s="571">
        <v>0</v>
      </c>
      <c r="E405" s="570">
        <v>0</v>
      </c>
      <c r="F405" s="571">
        <v>0</v>
      </c>
      <c r="G405" s="625"/>
      <c r="H405" s="625"/>
      <c r="I405" s="566">
        <f t="shared" si="286"/>
        <v>0</v>
      </c>
      <c r="J405" s="565">
        <f t="shared" si="287"/>
        <v>0</v>
      </c>
      <c r="K405" s="570"/>
      <c r="L405" s="571"/>
      <c r="M405" s="570"/>
      <c r="N405" s="570"/>
      <c r="O405" s="568">
        <f>State!O405</f>
        <v>0</v>
      </c>
      <c r="P405" s="570"/>
      <c r="Q405" s="571"/>
      <c r="R405" s="583">
        <f t="shared" si="307"/>
        <v>0</v>
      </c>
      <c r="S405" s="523">
        <f t="shared" si="306"/>
        <v>0</v>
      </c>
      <c r="T405" s="569"/>
      <c r="U405" s="570"/>
      <c r="V405" s="571"/>
      <c r="W405" s="583"/>
      <c r="X405" s="569">
        <f>State!X405</f>
        <v>0</v>
      </c>
      <c r="Y405" s="570"/>
      <c r="Z405" s="571"/>
      <c r="AA405" s="583">
        <f t="shared" si="308"/>
        <v>0</v>
      </c>
      <c r="AB405" s="523">
        <f t="shared" si="305"/>
        <v>0</v>
      </c>
      <c r="AC405" s="570"/>
      <c r="AD405" s="1" t="b">
        <f t="shared" si="288"/>
        <v>1</v>
      </c>
      <c r="AE405" s="1" t="b">
        <f t="shared" si="289"/>
        <v>1</v>
      </c>
    </row>
    <row r="406" spans="1:31" ht="15.75">
      <c r="A406" s="559">
        <f t="shared" ref="A406:A412" si="309">+A405+0.01</f>
        <v>26.030000000000005</v>
      </c>
      <c r="B406" s="570" t="s">
        <v>321</v>
      </c>
      <c r="C406" s="570">
        <v>0</v>
      </c>
      <c r="D406" s="571">
        <v>0</v>
      </c>
      <c r="E406" s="570">
        <v>0</v>
      </c>
      <c r="F406" s="571">
        <v>0</v>
      </c>
      <c r="G406" s="625"/>
      <c r="H406" s="625"/>
      <c r="I406" s="566">
        <f t="shared" si="286"/>
        <v>0</v>
      </c>
      <c r="J406" s="565">
        <f t="shared" si="287"/>
        <v>0</v>
      </c>
      <c r="K406" s="570"/>
      <c r="L406" s="571"/>
      <c r="M406" s="570"/>
      <c r="N406" s="570"/>
      <c r="O406" s="568">
        <f>State!O406</f>
        <v>0</v>
      </c>
      <c r="P406" s="570"/>
      <c r="Q406" s="571"/>
      <c r="R406" s="583">
        <f t="shared" si="307"/>
        <v>0</v>
      </c>
      <c r="S406" s="523">
        <f t="shared" si="306"/>
        <v>0</v>
      </c>
      <c r="T406" s="569"/>
      <c r="U406" s="570"/>
      <c r="V406" s="571"/>
      <c r="W406" s="583"/>
      <c r="X406" s="569">
        <f>State!X406</f>
        <v>0</v>
      </c>
      <c r="Y406" s="570"/>
      <c r="Z406" s="571"/>
      <c r="AA406" s="583">
        <f t="shared" si="308"/>
        <v>0</v>
      </c>
      <c r="AB406" s="523">
        <f t="shared" si="305"/>
        <v>0</v>
      </c>
      <c r="AC406" s="570"/>
      <c r="AD406" s="1" t="b">
        <f t="shared" si="288"/>
        <v>1</v>
      </c>
      <c r="AE406" s="1" t="b">
        <f t="shared" si="289"/>
        <v>1</v>
      </c>
    </row>
    <row r="407" spans="1:31" ht="15.75">
      <c r="A407" s="559">
        <f t="shared" si="309"/>
        <v>26.040000000000006</v>
      </c>
      <c r="B407" s="570" t="s">
        <v>322</v>
      </c>
      <c r="C407" s="570">
        <v>0</v>
      </c>
      <c r="D407" s="571">
        <v>0</v>
      </c>
      <c r="E407" s="570">
        <v>0</v>
      </c>
      <c r="F407" s="571">
        <v>0</v>
      </c>
      <c r="G407" s="625"/>
      <c r="H407" s="625"/>
      <c r="I407" s="566">
        <f t="shared" si="286"/>
        <v>0</v>
      </c>
      <c r="J407" s="565">
        <f t="shared" si="287"/>
        <v>0</v>
      </c>
      <c r="K407" s="570"/>
      <c r="L407" s="571"/>
      <c r="M407" s="570"/>
      <c r="N407" s="570"/>
      <c r="O407" s="568">
        <f>State!O407</f>
        <v>0</v>
      </c>
      <c r="P407" s="570"/>
      <c r="Q407" s="571"/>
      <c r="R407" s="583">
        <f t="shared" si="307"/>
        <v>0</v>
      </c>
      <c r="S407" s="523">
        <f t="shared" si="306"/>
        <v>0</v>
      </c>
      <c r="T407" s="569"/>
      <c r="U407" s="570"/>
      <c r="V407" s="571"/>
      <c r="W407" s="583"/>
      <c r="X407" s="569">
        <f>State!X407</f>
        <v>0</v>
      </c>
      <c r="Y407" s="570"/>
      <c r="Z407" s="571"/>
      <c r="AA407" s="583">
        <f t="shared" si="308"/>
        <v>0</v>
      </c>
      <c r="AB407" s="523">
        <f t="shared" si="305"/>
        <v>0</v>
      </c>
      <c r="AC407" s="570"/>
      <c r="AD407" s="1" t="b">
        <f t="shared" si="288"/>
        <v>1</v>
      </c>
      <c r="AE407" s="1" t="b">
        <f t="shared" si="289"/>
        <v>1</v>
      </c>
    </row>
    <row r="408" spans="1:31" ht="15.75">
      <c r="A408" s="559">
        <f t="shared" si="309"/>
        <v>26.050000000000008</v>
      </c>
      <c r="B408" s="570" t="s">
        <v>323</v>
      </c>
      <c r="C408" s="570">
        <v>0</v>
      </c>
      <c r="D408" s="571">
        <v>0</v>
      </c>
      <c r="E408" s="570">
        <v>0</v>
      </c>
      <c r="F408" s="571">
        <v>0</v>
      </c>
      <c r="G408" s="625"/>
      <c r="H408" s="625"/>
      <c r="I408" s="566">
        <f t="shared" si="286"/>
        <v>0</v>
      </c>
      <c r="J408" s="565">
        <f t="shared" si="287"/>
        <v>0</v>
      </c>
      <c r="K408" s="570"/>
      <c r="L408" s="571"/>
      <c r="M408" s="570"/>
      <c r="N408" s="570"/>
      <c r="O408" s="568">
        <f>State!O408</f>
        <v>0</v>
      </c>
      <c r="P408" s="570"/>
      <c r="Q408" s="571"/>
      <c r="R408" s="583">
        <f t="shared" si="307"/>
        <v>0</v>
      </c>
      <c r="S408" s="523">
        <f t="shared" si="306"/>
        <v>0</v>
      </c>
      <c r="T408" s="569"/>
      <c r="U408" s="570"/>
      <c r="V408" s="571"/>
      <c r="W408" s="583"/>
      <c r="X408" s="569">
        <f>State!X408</f>
        <v>0</v>
      </c>
      <c r="Y408" s="570"/>
      <c r="Z408" s="571"/>
      <c r="AA408" s="583">
        <f t="shared" si="308"/>
        <v>0</v>
      </c>
      <c r="AB408" s="523">
        <f t="shared" si="305"/>
        <v>0</v>
      </c>
      <c r="AC408" s="570"/>
      <c r="AD408" s="1" t="b">
        <f t="shared" si="288"/>
        <v>1</v>
      </c>
      <c r="AE408" s="1" t="b">
        <f t="shared" si="289"/>
        <v>1</v>
      </c>
    </row>
    <row r="409" spans="1:31" ht="15.75">
      <c r="A409" s="559">
        <f t="shared" si="309"/>
        <v>26.060000000000009</v>
      </c>
      <c r="B409" s="570" t="s">
        <v>155</v>
      </c>
      <c r="C409" s="570">
        <v>0</v>
      </c>
      <c r="D409" s="571">
        <v>0</v>
      </c>
      <c r="E409" s="570">
        <v>0</v>
      </c>
      <c r="F409" s="571">
        <v>0</v>
      </c>
      <c r="G409" s="625"/>
      <c r="H409" s="625"/>
      <c r="I409" s="566">
        <f t="shared" si="286"/>
        <v>0</v>
      </c>
      <c r="J409" s="565">
        <f t="shared" si="287"/>
        <v>0</v>
      </c>
      <c r="K409" s="570"/>
      <c r="L409" s="571"/>
      <c r="M409" s="570"/>
      <c r="N409" s="570"/>
      <c r="O409" s="568">
        <f>State!O409</f>
        <v>0</v>
      </c>
      <c r="P409" s="570"/>
      <c r="Q409" s="571"/>
      <c r="R409" s="583">
        <f t="shared" si="307"/>
        <v>0</v>
      </c>
      <c r="S409" s="523">
        <f t="shared" si="306"/>
        <v>0</v>
      </c>
      <c r="T409" s="569"/>
      <c r="U409" s="570"/>
      <c r="V409" s="571"/>
      <c r="W409" s="583"/>
      <c r="X409" s="569">
        <f>State!X409</f>
        <v>0</v>
      </c>
      <c r="Y409" s="570"/>
      <c r="Z409" s="571"/>
      <c r="AA409" s="583">
        <f t="shared" si="308"/>
        <v>0</v>
      </c>
      <c r="AB409" s="523">
        <f t="shared" si="305"/>
        <v>0</v>
      </c>
      <c r="AC409" s="570"/>
      <c r="AD409" s="1" t="b">
        <f t="shared" si="288"/>
        <v>1</v>
      </c>
      <c r="AE409" s="1" t="b">
        <f t="shared" si="289"/>
        <v>1</v>
      </c>
    </row>
    <row r="410" spans="1:31" ht="15.75">
      <c r="A410" s="559">
        <f t="shared" si="309"/>
        <v>26.070000000000011</v>
      </c>
      <c r="B410" s="570" t="s">
        <v>15</v>
      </c>
      <c r="C410" s="570">
        <v>0</v>
      </c>
      <c r="D410" s="571">
        <v>0</v>
      </c>
      <c r="E410" s="570">
        <v>0</v>
      </c>
      <c r="F410" s="571">
        <v>0</v>
      </c>
      <c r="G410" s="625"/>
      <c r="H410" s="625"/>
      <c r="I410" s="566">
        <f t="shared" si="286"/>
        <v>0</v>
      </c>
      <c r="J410" s="565">
        <f t="shared" si="287"/>
        <v>0</v>
      </c>
      <c r="K410" s="570"/>
      <c r="L410" s="571"/>
      <c r="M410" s="570"/>
      <c r="N410" s="570"/>
      <c r="O410" s="568">
        <f>State!O410</f>
        <v>3.5</v>
      </c>
      <c r="P410" s="570"/>
      <c r="Q410" s="571"/>
      <c r="R410" s="583">
        <f t="shared" si="307"/>
        <v>0</v>
      </c>
      <c r="S410" s="523">
        <f t="shared" si="306"/>
        <v>0</v>
      </c>
      <c r="T410" s="569"/>
      <c r="U410" s="570"/>
      <c r="V410" s="571"/>
      <c r="W410" s="583"/>
      <c r="X410" s="569">
        <f>State!X410</f>
        <v>3.5</v>
      </c>
      <c r="Y410" s="570"/>
      <c r="Z410" s="571"/>
      <c r="AA410" s="583">
        <f t="shared" si="308"/>
        <v>0</v>
      </c>
      <c r="AB410" s="523">
        <f t="shared" si="305"/>
        <v>0</v>
      </c>
      <c r="AC410" s="570"/>
      <c r="AD410" s="1" t="b">
        <f t="shared" si="288"/>
        <v>1</v>
      </c>
      <c r="AE410" s="1" t="b">
        <f t="shared" si="289"/>
        <v>1</v>
      </c>
    </row>
    <row r="411" spans="1:31" ht="15.75">
      <c r="A411" s="559">
        <f t="shared" si="309"/>
        <v>26.080000000000013</v>
      </c>
      <c r="B411" s="570" t="s">
        <v>282</v>
      </c>
      <c r="C411" s="570">
        <v>0</v>
      </c>
      <c r="D411" s="571">
        <v>0</v>
      </c>
      <c r="E411" s="570">
        <v>0</v>
      </c>
      <c r="F411" s="571">
        <v>0</v>
      </c>
      <c r="G411" s="625"/>
      <c r="H411" s="625"/>
      <c r="I411" s="566">
        <f t="shared" si="286"/>
        <v>0</v>
      </c>
      <c r="J411" s="565">
        <f t="shared" si="287"/>
        <v>0</v>
      </c>
      <c r="K411" s="570"/>
      <c r="L411" s="571"/>
      <c r="M411" s="570"/>
      <c r="N411" s="570"/>
      <c r="O411" s="568">
        <f>State!O411</f>
        <v>0</v>
      </c>
      <c r="P411" s="570"/>
      <c r="Q411" s="571"/>
      <c r="R411" s="583">
        <f t="shared" si="307"/>
        <v>0</v>
      </c>
      <c r="S411" s="523">
        <f t="shared" si="306"/>
        <v>0</v>
      </c>
      <c r="T411" s="569"/>
      <c r="U411" s="570"/>
      <c r="V411" s="571"/>
      <c r="W411" s="583"/>
      <c r="X411" s="569">
        <f>State!X411</f>
        <v>0</v>
      </c>
      <c r="Y411" s="570"/>
      <c r="Z411" s="571"/>
      <c r="AA411" s="583">
        <f t="shared" si="308"/>
        <v>0</v>
      </c>
      <c r="AB411" s="523">
        <f t="shared" si="305"/>
        <v>0</v>
      </c>
      <c r="AC411" s="570"/>
      <c r="AD411" s="1" t="b">
        <f t="shared" si="288"/>
        <v>1</v>
      </c>
      <c r="AE411" s="1" t="b">
        <f t="shared" si="289"/>
        <v>1</v>
      </c>
    </row>
    <row r="412" spans="1:31" ht="15.75">
      <c r="A412" s="559">
        <f t="shared" si="309"/>
        <v>26.090000000000014</v>
      </c>
      <c r="B412" s="570" t="s">
        <v>157</v>
      </c>
      <c r="C412" s="570">
        <v>0</v>
      </c>
      <c r="D412" s="571">
        <v>0</v>
      </c>
      <c r="E412" s="570">
        <v>0</v>
      </c>
      <c r="F412" s="571">
        <v>0</v>
      </c>
      <c r="G412" s="625"/>
      <c r="H412" s="625"/>
      <c r="I412" s="566">
        <f t="shared" si="286"/>
        <v>0</v>
      </c>
      <c r="J412" s="565">
        <f t="shared" si="287"/>
        <v>0</v>
      </c>
      <c r="K412" s="570"/>
      <c r="L412" s="571"/>
      <c r="M412" s="570"/>
      <c r="N412" s="570"/>
      <c r="O412" s="568">
        <f>State!O412</f>
        <v>7.4999999999999997E-2</v>
      </c>
      <c r="P412" s="570"/>
      <c r="Q412" s="571"/>
      <c r="R412" s="583">
        <f t="shared" si="307"/>
        <v>0</v>
      </c>
      <c r="S412" s="523">
        <f t="shared" si="306"/>
        <v>0</v>
      </c>
      <c r="T412" s="569"/>
      <c r="U412" s="570"/>
      <c r="V412" s="571"/>
      <c r="W412" s="583"/>
      <c r="X412" s="569">
        <f>State!X412</f>
        <v>7.4999999999999997E-2</v>
      </c>
      <c r="Y412" s="570"/>
      <c r="Z412" s="571"/>
      <c r="AA412" s="583">
        <f t="shared" si="308"/>
        <v>0</v>
      </c>
      <c r="AB412" s="523">
        <f t="shared" si="305"/>
        <v>0</v>
      </c>
      <c r="AC412" s="570"/>
      <c r="AD412" s="1" t="b">
        <f t="shared" si="288"/>
        <v>1</v>
      </c>
      <c r="AE412" s="1" t="b">
        <f t="shared" si="289"/>
        <v>1</v>
      </c>
    </row>
    <row r="413" spans="1:31" s="226" customFormat="1" ht="15.75">
      <c r="A413" s="1057"/>
      <c r="B413" s="964" t="s">
        <v>158</v>
      </c>
      <c r="C413" s="964">
        <f>SUM(C404:C412)</f>
        <v>0</v>
      </c>
      <c r="D413" s="964">
        <f>SUM(D404:D412)</f>
        <v>0</v>
      </c>
      <c r="E413" s="964">
        <f t="shared" ref="E413:F413" si="310">SUM(E404:E412)</f>
        <v>0</v>
      </c>
      <c r="F413" s="964">
        <f t="shared" si="310"/>
        <v>0</v>
      </c>
      <c r="G413" s="1067"/>
      <c r="H413" s="1067"/>
      <c r="I413" s="964">
        <f>I412</f>
        <v>0</v>
      </c>
      <c r="J413" s="1138"/>
      <c r="K413" s="964">
        <f>K412</f>
        <v>0</v>
      </c>
      <c r="L413" s="1138"/>
      <c r="M413" s="964"/>
      <c r="N413" s="964"/>
      <c r="O413" s="1062">
        <f>State!O413</f>
        <v>0</v>
      </c>
      <c r="P413" s="964">
        <f t="shared" ref="P413" si="311">SUM(P404:P412)</f>
        <v>0</v>
      </c>
      <c r="Q413" s="964">
        <f t="shared" ref="Q413" si="312">SUM(Q404:Q412)</f>
        <v>0</v>
      </c>
      <c r="R413" s="964">
        <f t="shared" ref="R413" si="313">SUM(R404:R412)</f>
        <v>0</v>
      </c>
      <c r="S413" s="964">
        <f t="shared" ref="S413" si="314">SUM(S404:S412)</f>
        <v>0</v>
      </c>
      <c r="T413" s="964">
        <f t="shared" ref="T413" si="315">SUM(T404:T412)</f>
        <v>0</v>
      </c>
      <c r="U413" s="964">
        <f t="shared" ref="U413" si="316">SUM(U404:U412)</f>
        <v>0</v>
      </c>
      <c r="V413" s="1138"/>
      <c r="W413" s="1063"/>
      <c r="X413" s="1065">
        <f>State!X413</f>
        <v>0</v>
      </c>
      <c r="Y413" s="964">
        <f t="shared" ref="Y413" si="317">SUM(Y404:Y412)</f>
        <v>0</v>
      </c>
      <c r="Z413" s="964">
        <f t="shared" ref="Z413" si="318">SUM(Z404:Z412)</f>
        <v>0</v>
      </c>
      <c r="AA413" s="964">
        <f t="shared" ref="AA413" si="319">SUM(AA404:AA412)</f>
        <v>0</v>
      </c>
      <c r="AB413" s="964">
        <f t="shared" ref="AB413" si="320">SUM(AB404:AB412)</f>
        <v>0</v>
      </c>
      <c r="AC413" s="964"/>
      <c r="AD413" s="1" t="b">
        <f t="shared" si="288"/>
        <v>1</v>
      </c>
      <c r="AE413" s="1" t="b">
        <f t="shared" si="289"/>
        <v>1</v>
      </c>
    </row>
    <row r="414" spans="1:31" ht="15.75">
      <c r="A414" s="559"/>
      <c r="B414" s="580" t="s">
        <v>17</v>
      </c>
      <c r="C414" s="580">
        <v>0</v>
      </c>
      <c r="D414" s="581">
        <v>0</v>
      </c>
      <c r="E414" s="580">
        <v>0</v>
      </c>
      <c r="F414" s="581">
        <v>0</v>
      </c>
      <c r="G414" s="625"/>
      <c r="H414" s="625"/>
      <c r="I414" s="566">
        <f t="shared" si="286"/>
        <v>0</v>
      </c>
      <c r="J414" s="565">
        <f t="shared" si="287"/>
        <v>0</v>
      </c>
      <c r="K414" s="580"/>
      <c r="L414" s="581"/>
      <c r="M414" s="580"/>
      <c r="N414" s="580"/>
      <c r="O414" s="568">
        <f>State!O414</f>
        <v>0</v>
      </c>
      <c r="P414" s="580"/>
      <c r="Q414" s="581"/>
      <c r="R414" s="583">
        <f t="shared" si="306"/>
        <v>0</v>
      </c>
      <c r="S414" s="523">
        <f t="shared" si="306"/>
        <v>0</v>
      </c>
      <c r="T414" s="569"/>
      <c r="U414" s="580"/>
      <c r="V414" s="581"/>
      <c r="W414" s="583"/>
      <c r="X414" s="569">
        <f>State!X414</f>
        <v>0</v>
      </c>
      <c r="Y414" s="580"/>
      <c r="Z414" s="581"/>
      <c r="AA414" s="583">
        <f t="shared" ref="AA414" si="321">Y414+T414</f>
        <v>0</v>
      </c>
      <c r="AB414" s="523">
        <f t="shared" si="305"/>
        <v>0</v>
      </c>
      <c r="AC414" s="580"/>
      <c r="AD414" s="1" t="b">
        <f t="shared" si="288"/>
        <v>1</v>
      </c>
      <c r="AE414" s="1" t="b">
        <f t="shared" si="289"/>
        <v>1</v>
      </c>
    </row>
    <row r="415" spans="1:31" ht="15.75">
      <c r="A415" s="654">
        <v>26.1</v>
      </c>
      <c r="B415" s="587" t="s">
        <v>210</v>
      </c>
      <c r="C415" s="587">
        <v>0</v>
      </c>
      <c r="D415" s="588">
        <v>0</v>
      </c>
      <c r="E415" s="587">
        <v>0</v>
      </c>
      <c r="F415" s="588">
        <v>0</v>
      </c>
      <c r="G415" s="625"/>
      <c r="H415" s="625"/>
      <c r="I415" s="566">
        <f t="shared" si="286"/>
        <v>0</v>
      </c>
      <c r="J415" s="565">
        <f t="shared" si="287"/>
        <v>0</v>
      </c>
      <c r="K415" s="587"/>
      <c r="L415" s="588"/>
      <c r="M415" s="587"/>
      <c r="N415" s="587"/>
      <c r="O415" s="568">
        <f>State!O415</f>
        <v>0.18</v>
      </c>
      <c r="P415" s="587"/>
      <c r="Q415" s="588"/>
      <c r="R415" s="583">
        <f t="shared" ref="R415:R436" si="322">P415</f>
        <v>0</v>
      </c>
      <c r="S415" s="523">
        <f t="shared" si="306"/>
        <v>0</v>
      </c>
      <c r="T415" s="569"/>
      <c r="U415" s="587"/>
      <c r="V415" s="588"/>
      <c r="W415" s="583"/>
      <c r="X415" s="569">
        <f>State!X415</f>
        <v>0.18</v>
      </c>
      <c r="Y415" s="587"/>
      <c r="Z415" s="588"/>
      <c r="AA415" s="583">
        <f t="shared" ref="AA415:AA436" si="323">Y415</f>
        <v>0</v>
      </c>
      <c r="AB415" s="523">
        <f t="shared" si="305"/>
        <v>0</v>
      </c>
      <c r="AC415" s="587"/>
      <c r="AD415" s="1" t="b">
        <f t="shared" si="288"/>
        <v>1</v>
      </c>
      <c r="AE415" s="1" t="b">
        <f t="shared" si="289"/>
        <v>1</v>
      </c>
    </row>
    <row r="416" spans="1:31" ht="15.75">
      <c r="A416" s="654">
        <f>+A415+0.01</f>
        <v>26.110000000000003</v>
      </c>
      <c r="B416" s="587" t="s">
        <v>211</v>
      </c>
      <c r="C416" s="587">
        <v>0</v>
      </c>
      <c r="D416" s="588">
        <v>0</v>
      </c>
      <c r="E416" s="587">
        <v>0</v>
      </c>
      <c r="F416" s="588">
        <v>0</v>
      </c>
      <c r="G416" s="625"/>
      <c r="H416" s="625"/>
      <c r="I416" s="566">
        <f t="shared" si="286"/>
        <v>0</v>
      </c>
      <c r="J416" s="565">
        <f t="shared" si="287"/>
        <v>0</v>
      </c>
      <c r="K416" s="587"/>
      <c r="L416" s="588"/>
      <c r="M416" s="587"/>
      <c r="N416" s="587"/>
      <c r="O416" s="568">
        <f>State!O416</f>
        <v>1.2E-2</v>
      </c>
      <c r="P416" s="587"/>
      <c r="Q416" s="588"/>
      <c r="R416" s="583">
        <f t="shared" si="322"/>
        <v>0</v>
      </c>
      <c r="S416" s="523">
        <f t="shared" si="306"/>
        <v>0</v>
      </c>
      <c r="T416" s="569"/>
      <c r="U416" s="587"/>
      <c r="V416" s="588"/>
      <c r="W416" s="583"/>
      <c r="X416" s="569">
        <f>State!X416</f>
        <v>1.2E-2</v>
      </c>
      <c r="Y416" s="587"/>
      <c r="Z416" s="588"/>
      <c r="AA416" s="583">
        <f t="shared" si="323"/>
        <v>0</v>
      </c>
      <c r="AB416" s="523">
        <f t="shared" si="305"/>
        <v>0</v>
      </c>
      <c r="AC416" s="587"/>
      <c r="AD416" s="1" t="b">
        <f t="shared" si="288"/>
        <v>1</v>
      </c>
      <c r="AE416" s="1" t="b">
        <f t="shared" si="289"/>
        <v>1</v>
      </c>
    </row>
    <row r="417" spans="1:31" ht="28.5">
      <c r="A417" s="654">
        <f t="shared" ref="A417:A418" si="324">+A416+0.01</f>
        <v>26.120000000000005</v>
      </c>
      <c r="B417" s="587" t="s">
        <v>212</v>
      </c>
      <c r="C417" s="587">
        <v>0</v>
      </c>
      <c r="D417" s="588">
        <v>0</v>
      </c>
      <c r="E417" s="587">
        <v>0</v>
      </c>
      <c r="F417" s="588">
        <v>0</v>
      </c>
      <c r="G417" s="625"/>
      <c r="H417" s="625"/>
      <c r="I417" s="566">
        <f t="shared" si="286"/>
        <v>0</v>
      </c>
      <c r="J417" s="565">
        <f t="shared" si="287"/>
        <v>0</v>
      </c>
      <c r="K417" s="587"/>
      <c r="L417" s="588"/>
      <c r="M417" s="587"/>
      <c r="N417" s="587"/>
      <c r="O417" s="568">
        <f>State!O417</f>
        <v>0.01</v>
      </c>
      <c r="P417" s="587"/>
      <c r="Q417" s="588"/>
      <c r="R417" s="583">
        <f t="shared" si="322"/>
        <v>0</v>
      </c>
      <c r="S417" s="523">
        <f t="shared" si="306"/>
        <v>0</v>
      </c>
      <c r="T417" s="569"/>
      <c r="U417" s="587"/>
      <c r="V417" s="588"/>
      <c r="W417" s="583"/>
      <c r="X417" s="569">
        <f>State!X417</f>
        <v>0.01</v>
      </c>
      <c r="Y417" s="587"/>
      <c r="Z417" s="588"/>
      <c r="AA417" s="583">
        <f t="shared" si="323"/>
        <v>0</v>
      </c>
      <c r="AB417" s="523">
        <f t="shared" si="305"/>
        <v>0</v>
      </c>
      <c r="AC417" s="587"/>
      <c r="AD417" s="1" t="b">
        <f t="shared" si="288"/>
        <v>1</v>
      </c>
      <c r="AE417" s="1" t="b">
        <f t="shared" si="289"/>
        <v>1</v>
      </c>
    </row>
    <row r="418" spans="1:31" ht="15.75">
      <c r="A418" s="654">
        <f t="shared" si="324"/>
        <v>26.130000000000006</v>
      </c>
      <c r="B418" s="587" t="s">
        <v>18</v>
      </c>
      <c r="C418" s="587">
        <v>0</v>
      </c>
      <c r="D418" s="588">
        <v>0</v>
      </c>
      <c r="E418" s="587">
        <v>0</v>
      </c>
      <c r="F418" s="588">
        <v>0</v>
      </c>
      <c r="G418" s="625"/>
      <c r="H418" s="625"/>
      <c r="I418" s="566">
        <f t="shared" si="286"/>
        <v>0</v>
      </c>
      <c r="J418" s="565">
        <f t="shared" si="287"/>
        <v>0</v>
      </c>
      <c r="K418" s="587"/>
      <c r="L418" s="588"/>
      <c r="M418" s="587"/>
      <c r="N418" s="587"/>
      <c r="O418" s="568">
        <f>State!O418</f>
        <v>0</v>
      </c>
      <c r="P418" s="587"/>
      <c r="Q418" s="588"/>
      <c r="R418" s="583">
        <f t="shared" si="322"/>
        <v>0</v>
      </c>
      <c r="S418" s="523">
        <f t="shared" si="306"/>
        <v>0</v>
      </c>
      <c r="T418" s="569"/>
      <c r="U418" s="587"/>
      <c r="V418" s="588"/>
      <c r="W418" s="583"/>
      <c r="X418" s="569">
        <f>State!X418</f>
        <v>0</v>
      </c>
      <c r="Y418" s="587"/>
      <c r="Z418" s="588"/>
      <c r="AA418" s="583">
        <f t="shared" si="323"/>
        <v>0</v>
      </c>
      <c r="AB418" s="523">
        <f t="shared" si="305"/>
        <v>0</v>
      </c>
      <c r="AC418" s="587"/>
      <c r="AD418" s="1" t="b">
        <f t="shared" si="288"/>
        <v>1</v>
      </c>
      <c r="AE418" s="1" t="b">
        <f t="shared" si="289"/>
        <v>1</v>
      </c>
    </row>
    <row r="419" spans="1:31" ht="15.75">
      <c r="A419" s="654" t="s">
        <v>19</v>
      </c>
      <c r="B419" s="610" t="s">
        <v>213</v>
      </c>
      <c r="C419" s="610">
        <v>0</v>
      </c>
      <c r="D419" s="611">
        <v>0</v>
      </c>
      <c r="E419" s="610">
        <v>0</v>
      </c>
      <c r="F419" s="611">
        <v>0</v>
      </c>
      <c r="G419" s="625"/>
      <c r="H419" s="625"/>
      <c r="I419" s="566">
        <f t="shared" si="286"/>
        <v>0</v>
      </c>
      <c r="J419" s="565">
        <f t="shared" si="287"/>
        <v>0</v>
      </c>
      <c r="K419" s="610"/>
      <c r="L419" s="611"/>
      <c r="M419" s="610"/>
      <c r="N419" s="610"/>
      <c r="O419" s="568">
        <f>State!O419</f>
        <v>3</v>
      </c>
      <c r="P419" s="610"/>
      <c r="Q419" s="611"/>
      <c r="R419" s="583">
        <f t="shared" si="322"/>
        <v>0</v>
      </c>
      <c r="S419" s="523">
        <f t="shared" si="306"/>
        <v>0</v>
      </c>
      <c r="T419" s="569"/>
      <c r="U419" s="610"/>
      <c r="V419" s="611"/>
      <c r="W419" s="583"/>
      <c r="X419" s="569">
        <f>State!X419</f>
        <v>3</v>
      </c>
      <c r="Y419" s="610"/>
      <c r="Z419" s="611"/>
      <c r="AA419" s="583">
        <f t="shared" si="323"/>
        <v>0</v>
      </c>
      <c r="AB419" s="523">
        <f t="shared" si="305"/>
        <v>0</v>
      </c>
      <c r="AC419" s="610"/>
      <c r="AD419" s="1" t="b">
        <f t="shared" si="288"/>
        <v>1</v>
      </c>
      <c r="AE419" s="1" t="b">
        <f t="shared" si="289"/>
        <v>1</v>
      </c>
    </row>
    <row r="420" spans="1:31" ht="28.5">
      <c r="A420" s="654" t="s">
        <v>20</v>
      </c>
      <c r="B420" s="610" t="s">
        <v>227</v>
      </c>
      <c r="C420" s="610">
        <v>0</v>
      </c>
      <c r="D420" s="611">
        <v>0</v>
      </c>
      <c r="E420" s="610">
        <v>0</v>
      </c>
      <c r="F420" s="611">
        <v>0</v>
      </c>
      <c r="G420" s="625"/>
      <c r="H420" s="625"/>
      <c r="I420" s="566">
        <f t="shared" si="286"/>
        <v>0</v>
      </c>
      <c r="J420" s="565">
        <f t="shared" si="287"/>
        <v>0</v>
      </c>
      <c r="K420" s="610"/>
      <c r="L420" s="611"/>
      <c r="M420" s="610"/>
      <c r="N420" s="610"/>
      <c r="O420" s="568">
        <f>State!O420</f>
        <v>3</v>
      </c>
      <c r="P420" s="610"/>
      <c r="Q420" s="611"/>
      <c r="R420" s="583">
        <f t="shared" si="322"/>
        <v>0</v>
      </c>
      <c r="S420" s="523">
        <f t="shared" si="306"/>
        <v>0</v>
      </c>
      <c r="T420" s="569"/>
      <c r="U420" s="610"/>
      <c r="V420" s="611"/>
      <c r="W420" s="583"/>
      <c r="X420" s="569">
        <f>State!X420</f>
        <v>3</v>
      </c>
      <c r="Y420" s="610"/>
      <c r="Z420" s="611"/>
      <c r="AA420" s="583">
        <f t="shared" si="323"/>
        <v>0</v>
      </c>
      <c r="AB420" s="523">
        <f t="shared" si="305"/>
        <v>0</v>
      </c>
      <c r="AC420" s="610"/>
      <c r="AD420" s="1" t="b">
        <f t="shared" si="288"/>
        <v>1</v>
      </c>
      <c r="AE420" s="1" t="b">
        <f t="shared" si="289"/>
        <v>1</v>
      </c>
    </row>
    <row r="421" spans="1:31" ht="28.5">
      <c r="A421" s="654" t="s">
        <v>21</v>
      </c>
      <c r="B421" s="610" t="s">
        <v>228</v>
      </c>
      <c r="C421" s="610">
        <v>0</v>
      </c>
      <c r="D421" s="611">
        <v>0</v>
      </c>
      <c r="E421" s="610">
        <v>0</v>
      </c>
      <c r="F421" s="611">
        <v>0</v>
      </c>
      <c r="G421" s="625"/>
      <c r="H421" s="625"/>
      <c r="I421" s="566">
        <f t="shared" si="286"/>
        <v>0</v>
      </c>
      <c r="J421" s="565">
        <f t="shared" si="287"/>
        <v>0</v>
      </c>
      <c r="K421" s="610"/>
      <c r="L421" s="611"/>
      <c r="M421" s="610"/>
      <c r="N421" s="610"/>
      <c r="O421" s="568">
        <f>State!O421</f>
        <v>0.2</v>
      </c>
      <c r="P421" s="610"/>
      <c r="Q421" s="611"/>
      <c r="R421" s="583">
        <f t="shared" si="322"/>
        <v>0</v>
      </c>
      <c r="S421" s="523">
        <f t="shared" si="306"/>
        <v>0</v>
      </c>
      <c r="T421" s="569"/>
      <c r="U421" s="610"/>
      <c r="V421" s="611"/>
      <c r="W421" s="583"/>
      <c r="X421" s="569">
        <f>State!X421</f>
        <v>0.2</v>
      </c>
      <c r="Y421" s="610"/>
      <c r="Z421" s="611"/>
      <c r="AA421" s="583">
        <f t="shared" si="323"/>
        <v>0</v>
      </c>
      <c r="AB421" s="523">
        <f t="shared" si="305"/>
        <v>0</v>
      </c>
      <c r="AC421" s="610"/>
      <c r="AD421" s="1" t="b">
        <f>+X421*Y421*12=Z421</f>
        <v>1</v>
      </c>
      <c r="AE421" s="1" t="b">
        <f t="shared" si="289"/>
        <v>1</v>
      </c>
    </row>
    <row r="422" spans="1:31" ht="42.75">
      <c r="A422" s="654" t="s">
        <v>175</v>
      </c>
      <c r="B422" s="610" t="s">
        <v>229</v>
      </c>
      <c r="C422" s="610">
        <v>0</v>
      </c>
      <c r="D422" s="611">
        <v>0</v>
      </c>
      <c r="E422" s="610">
        <v>0</v>
      </c>
      <c r="F422" s="611">
        <v>0</v>
      </c>
      <c r="G422" s="625"/>
      <c r="H422" s="625"/>
      <c r="I422" s="566">
        <f t="shared" si="286"/>
        <v>0</v>
      </c>
      <c r="J422" s="565">
        <f t="shared" si="287"/>
        <v>0</v>
      </c>
      <c r="K422" s="610"/>
      <c r="L422" s="611"/>
      <c r="M422" s="610"/>
      <c r="N422" s="610"/>
      <c r="O422" s="568">
        <f>State!O422</f>
        <v>2.88</v>
      </c>
      <c r="P422" s="610"/>
      <c r="Q422" s="611"/>
      <c r="R422" s="583">
        <f t="shared" si="322"/>
        <v>0</v>
      </c>
      <c r="S422" s="523">
        <f t="shared" si="306"/>
        <v>0</v>
      </c>
      <c r="T422" s="569"/>
      <c r="U422" s="610"/>
      <c r="V422" s="611"/>
      <c r="W422" s="583"/>
      <c r="X422" s="569">
        <f>State!X422</f>
        <v>2.88</v>
      </c>
      <c r="Y422" s="610"/>
      <c r="Z422" s="611"/>
      <c r="AA422" s="583">
        <f t="shared" si="323"/>
        <v>0</v>
      </c>
      <c r="AB422" s="523">
        <f t="shared" si="305"/>
        <v>0</v>
      </c>
      <c r="AC422" s="610"/>
      <c r="AD422" s="1" t="b">
        <f t="shared" si="288"/>
        <v>1</v>
      </c>
      <c r="AE422" s="1" t="b">
        <f t="shared" si="289"/>
        <v>1</v>
      </c>
    </row>
    <row r="423" spans="1:31" ht="15.75">
      <c r="A423" s="654" t="s">
        <v>177</v>
      </c>
      <c r="B423" s="610" t="s">
        <v>214</v>
      </c>
      <c r="C423" s="610">
        <v>0</v>
      </c>
      <c r="D423" s="611">
        <v>0</v>
      </c>
      <c r="E423" s="610">
        <v>0</v>
      </c>
      <c r="F423" s="611">
        <v>0</v>
      </c>
      <c r="G423" s="625"/>
      <c r="H423" s="625"/>
      <c r="I423" s="566">
        <f t="shared" si="286"/>
        <v>0</v>
      </c>
      <c r="J423" s="565">
        <f t="shared" si="287"/>
        <v>0</v>
      </c>
      <c r="K423" s="610"/>
      <c r="L423" s="611"/>
      <c r="M423" s="610"/>
      <c r="N423" s="610"/>
      <c r="O423" s="568">
        <f>State!O423</f>
        <v>0.05</v>
      </c>
      <c r="P423" s="610"/>
      <c r="Q423" s="611"/>
      <c r="R423" s="583">
        <f t="shared" si="322"/>
        <v>0</v>
      </c>
      <c r="S423" s="523">
        <f t="shared" si="306"/>
        <v>0</v>
      </c>
      <c r="T423" s="569"/>
      <c r="U423" s="610"/>
      <c r="V423" s="611"/>
      <c r="W423" s="583"/>
      <c r="X423" s="569">
        <f>State!X423</f>
        <v>0.05</v>
      </c>
      <c r="Y423" s="610"/>
      <c r="Z423" s="611"/>
      <c r="AA423" s="583">
        <f t="shared" si="323"/>
        <v>0</v>
      </c>
      <c r="AB423" s="523">
        <f t="shared" si="305"/>
        <v>0</v>
      </c>
      <c r="AC423" s="610"/>
      <c r="AD423" s="1" t="b">
        <f>+X423*Y423*12=Z423</f>
        <v>1</v>
      </c>
      <c r="AE423" s="1" t="b">
        <f t="shared" si="289"/>
        <v>1</v>
      </c>
    </row>
    <row r="424" spans="1:31" ht="15.75">
      <c r="A424" s="654" t="s">
        <v>179</v>
      </c>
      <c r="B424" s="610" t="s">
        <v>178</v>
      </c>
      <c r="C424" s="610">
        <v>0</v>
      </c>
      <c r="D424" s="611">
        <v>0</v>
      </c>
      <c r="E424" s="610">
        <v>0</v>
      </c>
      <c r="F424" s="611">
        <v>0</v>
      </c>
      <c r="G424" s="625"/>
      <c r="H424" s="625"/>
      <c r="I424" s="566">
        <f t="shared" si="286"/>
        <v>0</v>
      </c>
      <c r="J424" s="565">
        <f t="shared" si="287"/>
        <v>0</v>
      </c>
      <c r="K424" s="610"/>
      <c r="L424" s="611"/>
      <c r="M424" s="610"/>
      <c r="N424" s="610"/>
      <c r="O424" s="568">
        <f>State!O424</f>
        <v>1.2000000000000002</v>
      </c>
      <c r="P424" s="610"/>
      <c r="Q424" s="611"/>
      <c r="R424" s="583">
        <f t="shared" si="322"/>
        <v>0</v>
      </c>
      <c r="S424" s="523">
        <f t="shared" si="306"/>
        <v>0</v>
      </c>
      <c r="T424" s="569"/>
      <c r="U424" s="610"/>
      <c r="V424" s="611"/>
      <c r="W424" s="583"/>
      <c r="X424" s="569">
        <f>State!X424</f>
        <v>1.2000000000000002</v>
      </c>
      <c r="Y424" s="610"/>
      <c r="Z424" s="611"/>
      <c r="AA424" s="583">
        <f t="shared" si="323"/>
        <v>0</v>
      </c>
      <c r="AB424" s="523">
        <f t="shared" si="305"/>
        <v>0</v>
      </c>
      <c r="AC424" s="610"/>
      <c r="AD424" s="1" t="b">
        <f t="shared" si="288"/>
        <v>1</v>
      </c>
      <c r="AE424" s="1" t="b">
        <f t="shared" si="289"/>
        <v>1</v>
      </c>
    </row>
    <row r="425" spans="1:31" ht="28.5">
      <c r="A425" s="654" t="s">
        <v>181</v>
      </c>
      <c r="B425" s="610" t="s">
        <v>215</v>
      </c>
      <c r="C425" s="610">
        <v>0</v>
      </c>
      <c r="D425" s="611">
        <v>0</v>
      </c>
      <c r="E425" s="610">
        <v>0</v>
      </c>
      <c r="F425" s="611">
        <v>0</v>
      </c>
      <c r="G425" s="625"/>
      <c r="H425" s="625"/>
      <c r="I425" s="566">
        <f t="shared" si="286"/>
        <v>0</v>
      </c>
      <c r="J425" s="565">
        <f t="shared" si="287"/>
        <v>0</v>
      </c>
      <c r="K425" s="610"/>
      <c r="L425" s="611"/>
      <c r="M425" s="610"/>
      <c r="N425" s="610"/>
      <c r="O425" s="568">
        <f>State!O425</f>
        <v>0.05</v>
      </c>
      <c r="P425" s="610"/>
      <c r="Q425" s="611"/>
      <c r="R425" s="583">
        <f t="shared" si="322"/>
        <v>0</v>
      </c>
      <c r="S425" s="523">
        <f t="shared" si="306"/>
        <v>0</v>
      </c>
      <c r="T425" s="569"/>
      <c r="U425" s="610"/>
      <c r="V425" s="611"/>
      <c r="W425" s="583"/>
      <c r="X425" s="569">
        <f>State!X425</f>
        <v>0.05</v>
      </c>
      <c r="Y425" s="610"/>
      <c r="Z425" s="611"/>
      <c r="AA425" s="583">
        <f t="shared" si="323"/>
        <v>0</v>
      </c>
      <c r="AB425" s="523">
        <f t="shared" si="305"/>
        <v>0</v>
      </c>
      <c r="AC425" s="610"/>
      <c r="AD425" s="1" t="b">
        <f>+X425*Y425*12=Z425</f>
        <v>1</v>
      </c>
      <c r="AE425" s="1" t="b">
        <f t="shared" si="289"/>
        <v>1</v>
      </c>
    </row>
    <row r="426" spans="1:31" ht="28.5">
      <c r="A426" s="654" t="s">
        <v>239</v>
      </c>
      <c r="B426" s="610" t="s">
        <v>230</v>
      </c>
      <c r="C426" s="610">
        <v>0</v>
      </c>
      <c r="D426" s="611">
        <v>0</v>
      </c>
      <c r="E426" s="610">
        <v>0</v>
      </c>
      <c r="F426" s="611">
        <v>0</v>
      </c>
      <c r="G426" s="625"/>
      <c r="H426" s="625"/>
      <c r="I426" s="566">
        <f t="shared" si="286"/>
        <v>0</v>
      </c>
      <c r="J426" s="565">
        <f t="shared" si="287"/>
        <v>0</v>
      </c>
      <c r="K426" s="610"/>
      <c r="L426" s="611"/>
      <c r="M426" s="610"/>
      <c r="N426" s="610"/>
      <c r="O426" s="568">
        <f>State!O426</f>
        <v>0.05</v>
      </c>
      <c r="P426" s="610"/>
      <c r="Q426" s="611"/>
      <c r="R426" s="583">
        <f t="shared" si="322"/>
        <v>0</v>
      </c>
      <c r="S426" s="523">
        <f t="shared" si="306"/>
        <v>0</v>
      </c>
      <c r="T426" s="569"/>
      <c r="U426" s="610"/>
      <c r="V426" s="611"/>
      <c r="W426" s="583"/>
      <c r="X426" s="569">
        <f>State!X426</f>
        <v>0.05</v>
      </c>
      <c r="Y426" s="610"/>
      <c r="Z426" s="611"/>
      <c r="AA426" s="583">
        <f t="shared" si="323"/>
        <v>0</v>
      </c>
      <c r="AB426" s="523">
        <f t="shared" si="305"/>
        <v>0</v>
      </c>
      <c r="AC426" s="610"/>
      <c r="AD426" s="1" t="b">
        <f>+X426*Y426*12=Z426</f>
        <v>1</v>
      </c>
      <c r="AE426" s="1" t="b">
        <f t="shared" si="289"/>
        <v>1</v>
      </c>
    </row>
    <row r="427" spans="1:31" ht="15.75">
      <c r="A427" s="654">
        <v>26.14</v>
      </c>
      <c r="B427" s="587" t="s">
        <v>216</v>
      </c>
      <c r="C427" s="587">
        <v>0</v>
      </c>
      <c r="D427" s="588">
        <v>0</v>
      </c>
      <c r="E427" s="587">
        <v>0</v>
      </c>
      <c r="F427" s="588">
        <v>0</v>
      </c>
      <c r="G427" s="625"/>
      <c r="H427" s="625"/>
      <c r="I427" s="566">
        <f t="shared" si="286"/>
        <v>0</v>
      </c>
      <c r="J427" s="565">
        <f t="shared" si="287"/>
        <v>0</v>
      </c>
      <c r="K427" s="587"/>
      <c r="L427" s="588"/>
      <c r="M427" s="587"/>
      <c r="N427" s="587"/>
      <c r="O427" s="568">
        <f>State!O427</f>
        <v>0.01</v>
      </c>
      <c r="P427" s="587"/>
      <c r="Q427" s="588"/>
      <c r="R427" s="583">
        <f t="shared" si="322"/>
        <v>0</v>
      </c>
      <c r="S427" s="523">
        <f t="shared" si="306"/>
        <v>0</v>
      </c>
      <c r="T427" s="569"/>
      <c r="U427" s="587"/>
      <c r="V427" s="588"/>
      <c r="W427" s="583"/>
      <c r="X427" s="569">
        <f>State!X427</f>
        <v>0.01</v>
      </c>
      <c r="Y427" s="587"/>
      <c r="Z427" s="588"/>
      <c r="AA427" s="583">
        <f t="shared" si="323"/>
        <v>0</v>
      </c>
      <c r="AB427" s="523">
        <f t="shared" si="305"/>
        <v>0</v>
      </c>
      <c r="AC427" s="587"/>
      <c r="AD427" s="1" t="b">
        <f t="shared" si="288"/>
        <v>1</v>
      </c>
      <c r="AE427" s="1" t="b">
        <f t="shared" si="289"/>
        <v>1</v>
      </c>
    </row>
    <row r="428" spans="1:31" ht="15.75">
      <c r="A428" s="654">
        <f t="shared" ref="A428:A436" si="325">+A427+0.01</f>
        <v>26.150000000000002</v>
      </c>
      <c r="B428" s="587" t="s">
        <v>217</v>
      </c>
      <c r="C428" s="587">
        <v>0</v>
      </c>
      <c r="D428" s="588">
        <v>0</v>
      </c>
      <c r="E428" s="587">
        <v>0</v>
      </c>
      <c r="F428" s="588">
        <v>0</v>
      </c>
      <c r="G428" s="625"/>
      <c r="H428" s="625"/>
      <c r="I428" s="566">
        <f t="shared" si="286"/>
        <v>0</v>
      </c>
      <c r="J428" s="565">
        <f t="shared" si="287"/>
        <v>0</v>
      </c>
      <c r="K428" s="587"/>
      <c r="L428" s="588"/>
      <c r="M428" s="587"/>
      <c r="N428" s="587"/>
      <c r="O428" s="568">
        <f>State!O428</f>
        <v>0.01</v>
      </c>
      <c r="P428" s="587"/>
      <c r="Q428" s="588"/>
      <c r="R428" s="583">
        <f t="shared" si="322"/>
        <v>0</v>
      </c>
      <c r="S428" s="523">
        <f t="shared" si="306"/>
        <v>0</v>
      </c>
      <c r="T428" s="569"/>
      <c r="U428" s="587"/>
      <c r="V428" s="588"/>
      <c r="W428" s="583"/>
      <c r="X428" s="569">
        <f>State!X428</f>
        <v>0.01</v>
      </c>
      <c r="Y428" s="587"/>
      <c r="Z428" s="588"/>
      <c r="AA428" s="583">
        <f t="shared" si="323"/>
        <v>0</v>
      </c>
      <c r="AB428" s="523">
        <f t="shared" si="305"/>
        <v>0</v>
      </c>
      <c r="AC428" s="587"/>
      <c r="AD428" s="1" t="b">
        <f t="shared" si="288"/>
        <v>1</v>
      </c>
      <c r="AE428" s="1" t="b">
        <f t="shared" si="289"/>
        <v>1</v>
      </c>
    </row>
    <row r="429" spans="1:31" ht="28.5">
      <c r="A429" s="654">
        <f t="shared" si="325"/>
        <v>26.160000000000004</v>
      </c>
      <c r="B429" s="587" t="s">
        <v>218</v>
      </c>
      <c r="C429" s="587">
        <v>0</v>
      </c>
      <c r="D429" s="588">
        <v>0</v>
      </c>
      <c r="E429" s="587">
        <v>0</v>
      </c>
      <c r="F429" s="588">
        <v>0</v>
      </c>
      <c r="G429" s="625"/>
      <c r="H429" s="625"/>
      <c r="I429" s="566">
        <f t="shared" si="286"/>
        <v>0</v>
      </c>
      <c r="J429" s="565">
        <f t="shared" si="287"/>
        <v>0</v>
      </c>
      <c r="K429" s="587"/>
      <c r="L429" s="588"/>
      <c r="M429" s="587"/>
      <c r="N429" s="587"/>
      <c r="O429" s="568">
        <f>State!O429</f>
        <v>1.2500000000000001E-2</v>
      </c>
      <c r="P429" s="587"/>
      <c r="Q429" s="588"/>
      <c r="R429" s="583">
        <f t="shared" si="322"/>
        <v>0</v>
      </c>
      <c r="S429" s="523">
        <f t="shared" si="306"/>
        <v>0</v>
      </c>
      <c r="T429" s="569"/>
      <c r="U429" s="587"/>
      <c r="V429" s="588"/>
      <c r="W429" s="583"/>
      <c r="X429" s="569">
        <f>State!X429</f>
        <v>1.2500000000000001E-2</v>
      </c>
      <c r="Y429" s="587"/>
      <c r="Z429" s="588"/>
      <c r="AA429" s="583">
        <f t="shared" si="323"/>
        <v>0</v>
      </c>
      <c r="AB429" s="523">
        <f t="shared" si="305"/>
        <v>0</v>
      </c>
      <c r="AC429" s="587"/>
      <c r="AD429" s="1" t="b">
        <f t="shared" si="288"/>
        <v>1</v>
      </c>
      <c r="AE429" s="1" t="b">
        <f t="shared" si="289"/>
        <v>1</v>
      </c>
    </row>
    <row r="430" spans="1:31" ht="15.75">
      <c r="A430" s="654">
        <f t="shared" si="325"/>
        <v>26.170000000000005</v>
      </c>
      <c r="B430" s="587" t="s">
        <v>219</v>
      </c>
      <c r="C430" s="587">
        <v>0</v>
      </c>
      <c r="D430" s="588">
        <v>0</v>
      </c>
      <c r="E430" s="587">
        <v>0</v>
      </c>
      <c r="F430" s="588">
        <v>0</v>
      </c>
      <c r="G430" s="625"/>
      <c r="H430" s="625"/>
      <c r="I430" s="566">
        <f t="shared" si="286"/>
        <v>0</v>
      </c>
      <c r="J430" s="565">
        <f t="shared" si="287"/>
        <v>0</v>
      </c>
      <c r="K430" s="587"/>
      <c r="L430" s="588"/>
      <c r="M430" s="587"/>
      <c r="N430" s="587"/>
      <c r="O430" s="568">
        <f>State!O430</f>
        <v>7.4999999999999997E-3</v>
      </c>
      <c r="P430" s="587"/>
      <c r="Q430" s="588"/>
      <c r="R430" s="583">
        <f t="shared" si="322"/>
        <v>0</v>
      </c>
      <c r="S430" s="523">
        <f t="shared" si="306"/>
        <v>0</v>
      </c>
      <c r="T430" s="569"/>
      <c r="U430" s="587"/>
      <c r="V430" s="588"/>
      <c r="W430" s="583"/>
      <c r="X430" s="569">
        <f>State!X430</f>
        <v>7.4999999999999997E-3</v>
      </c>
      <c r="Y430" s="587"/>
      <c r="Z430" s="588"/>
      <c r="AA430" s="583">
        <f t="shared" si="323"/>
        <v>0</v>
      </c>
      <c r="AB430" s="523">
        <f t="shared" si="305"/>
        <v>0</v>
      </c>
      <c r="AC430" s="587"/>
      <c r="AD430" s="1" t="b">
        <f t="shared" si="288"/>
        <v>1</v>
      </c>
      <c r="AE430" s="1" t="b">
        <f t="shared" si="289"/>
        <v>1</v>
      </c>
    </row>
    <row r="431" spans="1:31" ht="15.75">
      <c r="A431" s="654">
        <f t="shared" si="325"/>
        <v>26.180000000000007</v>
      </c>
      <c r="B431" s="587" t="s">
        <v>220</v>
      </c>
      <c r="C431" s="587">
        <v>0</v>
      </c>
      <c r="D431" s="588">
        <v>0</v>
      </c>
      <c r="E431" s="587">
        <v>0</v>
      </c>
      <c r="F431" s="588">
        <v>0</v>
      </c>
      <c r="G431" s="625"/>
      <c r="H431" s="625"/>
      <c r="I431" s="566">
        <f t="shared" si="286"/>
        <v>0</v>
      </c>
      <c r="J431" s="565">
        <f t="shared" si="287"/>
        <v>0</v>
      </c>
      <c r="K431" s="587"/>
      <c r="L431" s="588"/>
      <c r="M431" s="587"/>
      <c r="N431" s="587"/>
      <c r="O431" s="568">
        <f>State!O431</f>
        <v>7.4999999999999997E-3</v>
      </c>
      <c r="P431" s="587"/>
      <c r="Q431" s="588"/>
      <c r="R431" s="583">
        <f t="shared" si="322"/>
        <v>0</v>
      </c>
      <c r="S431" s="523">
        <f t="shared" si="306"/>
        <v>0</v>
      </c>
      <c r="T431" s="569"/>
      <c r="U431" s="587"/>
      <c r="V431" s="588"/>
      <c r="W431" s="583"/>
      <c r="X431" s="569">
        <f>State!X431</f>
        <v>7.4999999999999997E-3</v>
      </c>
      <c r="Y431" s="587"/>
      <c r="Z431" s="588"/>
      <c r="AA431" s="583">
        <f t="shared" si="323"/>
        <v>0</v>
      </c>
      <c r="AB431" s="523">
        <f t="shared" si="305"/>
        <v>0</v>
      </c>
      <c r="AC431" s="587"/>
      <c r="AD431" s="1" t="b">
        <f t="shared" si="288"/>
        <v>1</v>
      </c>
      <c r="AE431" s="1" t="b">
        <f t="shared" si="289"/>
        <v>1</v>
      </c>
    </row>
    <row r="432" spans="1:31" ht="15.75">
      <c r="A432" s="654">
        <f t="shared" si="325"/>
        <v>26.190000000000008</v>
      </c>
      <c r="B432" s="587" t="s">
        <v>221</v>
      </c>
      <c r="C432" s="587">
        <v>0</v>
      </c>
      <c r="D432" s="588">
        <v>0</v>
      </c>
      <c r="E432" s="587">
        <v>0</v>
      </c>
      <c r="F432" s="588">
        <v>0</v>
      </c>
      <c r="G432" s="625"/>
      <c r="H432" s="625"/>
      <c r="I432" s="566">
        <f t="shared" si="286"/>
        <v>0</v>
      </c>
      <c r="J432" s="565">
        <f t="shared" si="287"/>
        <v>0</v>
      </c>
      <c r="K432" s="587"/>
      <c r="L432" s="588"/>
      <c r="M432" s="587"/>
      <c r="N432" s="587"/>
      <c r="O432" s="568">
        <f>State!O432</f>
        <v>2E-3</v>
      </c>
      <c r="P432" s="587"/>
      <c r="Q432" s="588"/>
      <c r="R432" s="583">
        <f t="shared" si="322"/>
        <v>0</v>
      </c>
      <c r="S432" s="523">
        <f t="shared" si="306"/>
        <v>0</v>
      </c>
      <c r="T432" s="569"/>
      <c r="U432" s="587"/>
      <c r="V432" s="588"/>
      <c r="W432" s="583"/>
      <c r="X432" s="569">
        <f>State!X432</f>
        <v>2E-3</v>
      </c>
      <c r="Y432" s="587"/>
      <c r="Z432" s="588"/>
      <c r="AA432" s="583">
        <f t="shared" si="323"/>
        <v>0</v>
      </c>
      <c r="AB432" s="523">
        <f t="shared" si="305"/>
        <v>0</v>
      </c>
      <c r="AC432" s="587"/>
      <c r="AD432" s="1" t="b">
        <f t="shared" si="288"/>
        <v>1</v>
      </c>
      <c r="AE432" s="1" t="b">
        <f t="shared" si="289"/>
        <v>1</v>
      </c>
    </row>
    <row r="433" spans="1:31" ht="15.75">
      <c r="A433" s="654">
        <f t="shared" si="325"/>
        <v>26.20000000000001</v>
      </c>
      <c r="B433" s="587" t="s">
        <v>222</v>
      </c>
      <c r="C433" s="587">
        <v>0</v>
      </c>
      <c r="D433" s="588">
        <v>0</v>
      </c>
      <c r="E433" s="587">
        <v>0</v>
      </c>
      <c r="F433" s="588">
        <v>0</v>
      </c>
      <c r="G433" s="625"/>
      <c r="H433" s="625"/>
      <c r="I433" s="566">
        <f t="shared" si="286"/>
        <v>0</v>
      </c>
      <c r="J433" s="565">
        <f t="shared" si="287"/>
        <v>0</v>
      </c>
      <c r="K433" s="587"/>
      <c r="L433" s="588"/>
      <c r="M433" s="587"/>
      <c r="N433" s="587"/>
      <c r="O433" s="568">
        <f>State!O433</f>
        <v>2E-3</v>
      </c>
      <c r="P433" s="587"/>
      <c r="Q433" s="588"/>
      <c r="R433" s="583">
        <f t="shared" si="322"/>
        <v>0</v>
      </c>
      <c r="S433" s="523">
        <f t="shared" si="306"/>
        <v>0</v>
      </c>
      <c r="T433" s="569"/>
      <c r="U433" s="587"/>
      <c r="V433" s="588"/>
      <c r="W433" s="583"/>
      <c r="X433" s="569">
        <f>State!X433</f>
        <v>2E-3</v>
      </c>
      <c r="Y433" s="587"/>
      <c r="Z433" s="588"/>
      <c r="AA433" s="583">
        <f t="shared" si="323"/>
        <v>0</v>
      </c>
      <c r="AB433" s="523">
        <f t="shared" si="305"/>
        <v>0</v>
      </c>
      <c r="AC433" s="587"/>
      <c r="AD433" s="1" t="b">
        <f t="shared" si="288"/>
        <v>1</v>
      </c>
      <c r="AE433" s="1" t="b">
        <f t="shared" si="289"/>
        <v>1</v>
      </c>
    </row>
    <row r="434" spans="1:31" ht="15.75">
      <c r="A434" s="654">
        <f t="shared" si="325"/>
        <v>26.210000000000012</v>
      </c>
      <c r="B434" s="587" t="s">
        <v>231</v>
      </c>
      <c r="C434" s="587">
        <v>0</v>
      </c>
      <c r="D434" s="588">
        <v>0</v>
      </c>
      <c r="E434" s="587">
        <v>0</v>
      </c>
      <c r="F434" s="588">
        <v>0</v>
      </c>
      <c r="G434" s="625"/>
      <c r="H434" s="625"/>
      <c r="I434" s="566">
        <f t="shared" si="286"/>
        <v>0</v>
      </c>
      <c r="J434" s="565">
        <f t="shared" si="287"/>
        <v>0</v>
      </c>
      <c r="K434" s="587"/>
      <c r="L434" s="588"/>
      <c r="M434" s="587"/>
      <c r="N434" s="587"/>
      <c r="O434" s="568">
        <f>State!O434</f>
        <v>0</v>
      </c>
      <c r="P434" s="587"/>
      <c r="Q434" s="588"/>
      <c r="R434" s="583">
        <f t="shared" si="322"/>
        <v>0</v>
      </c>
      <c r="S434" s="523">
        <f t="shared" si="306"/>
        <v>0</v>
      </c>
      <c r="T434" s="569"/>
      <c r="U434" s="587"/>
      <c r="V434" s="588"/>
      <c r="W434" s="583"/>
      <c r="X434" s="569">
        <f>State!X434</f>
        <v>0</v>
      </c>
      <c r="Y434" s="587"/>
      <c r="Z434" s="588"/>
      <c r="AA434" s="583">
        <f t="shared" si="323"/>
        <v>0</v>
      </c>
      <c r="AB434" s="523">
        <f t="shared" si="305"/>
        <v>0</v>
      </c>
      <c r="AC434" s="587"/>
      <c r="AD434" s="1" t="b">
        <f t="shared" si="288"/>
        <v>1</v>
      </c>
      <c r="AE434" s="1" t="b">
        <f t="shared" si="289"/>
        <v>1</v>
      </c>
    </row>
    <row r="435" spans="1:31" ht="15.75">
      <c r="A435" s="654">
        <f t="shared" si="325"/>
        <v>26.220000000000013</v>
      </c>
      <c r="B435" s="587" t="s">
        <v>223</v>
      </c>
      <c r="C435" s="587">
        <v>0</v>
      </c>
      <c r="D435" s="588">
        <v>0</v>
      </c>
      <c r="E435" s="587">
        <v>0</v>
      </c>
      <c r="F435" s="588">
        <v>0</v>
      </c>
      <c r="G435" s="625"/>
      <c r="H435" s="625"/>
      <c r="I435" s="566">
        <f t="shared" si="286"/>
        <v>0</v>
      </c>
      <c r="J435" s="565">
        <f t="shared" si="287"/>
        <v>0</v>
      </c>
      <c r="K435" s="587"/>
      <c r="L435" s="588"/>
      <c r="M435" s="587"/>
      <c r="N435" s="587"/>
      <c r="O435" s="568">
        <f>State!O435</f>
        <v>5.0000000000000001E-3</v>
      </c>
      <c r="P435" s="587"/>
      <c r="Q435" s="588"/>
      <c r="R435" s="583">
        <f t="shared" si="322"/>
        <v>0</v>
      </c>
      <c r="S435" s="523">
        <f t="shared" si="306"/>
        <v>0</v>
      </c>
      <c r="T435" s="569"/>
      <c r="U435" s="587"/>
      <c r="V435" s="588"/>
      <c r="W435" s="583"/>
      <c r="X435" s="569">
        <f>State!X435</f>
        <v>5.0000000000000001E-3</v>
      </c>
      <c r="Y435" s="587"/>
      <c r="Z435" s="588"/>
      <c r="AA435" s="583">
        <f t="shared" si="323"/>
        <v>0</v>
      </c>
      <c r="AB435" s="523">
        <f t="shared" si="305"/>
        <v>0</v>
      </c>
      <c r="AC435" s="587"/>
      <c r="AD435" s="1" t="b">
        <f t="shared" si="288"/>
        <v>1</v>
      </c>
      <c r="AE435" s="1" t="b">
        <f t="shared" si="289"/>
        <v>1</v>
      </c>
    </row>
    <row r="436" spans="1:31" ht="28.5">
      <c r="A436" s="654">
        <f t="shared" si="325"/>
        <v>26.230000000000015</v>
      </c>
      <c r="B436" s="587" t="s">
        <v>232</v>
      </c>
      <c r="C436" s="587">
        <v>0</v>
      </c>
      <c r="D436" s="588">
        <v>0</v>
      </c>
      <c r="E436" s="587">
        <v>0</v>
      </c>
      <c r="F436" s="588">
        <v>0</v>
      </c>
      <c r="G436" s="625"/>
      <c r="H436" s="625"/>
      <c r="I436" s="566">
        <f t="shared" si="286"/>
        <v>0</v>
      </c>
      <c r="J436" s="565">
        <f t="shared" si="287"/>
        <v>0</v>
      </c>
      <c r="K436" s="587"/>
      <c r="L436" s="588"/>
      <c r="M436" s="587"/>
      <c r="N436" s="587"/>
      <c r="O436" s="568">
        <f>State!O436</f>
        <v>2E-3</v>
      </c>
      <c r="P436" s="587"/>
      <c r="Q436" s="588"/>
      <c r="R436" s="583">
        <f t="shared" si="322"/>
        <v>0</v>
      </c>
      <c r="S436" s="523">
        <f t="shared" si="306"/>
        <v>0</v>
      </c>
      <c r="T436" s="569"/>
      <c r="U436" s="587"/>
      <c r="V436" s="588"/>
      <c r="W436" s="583"/>
      <c r="X436" s="569">
        <f>State!X436</f>
        <v>2E-3</v>
      </c>
      <c r="Y436" s="587"/>
      <c r="Z436" s="588"/>
      <c r="AA436" s="583">
        <f t="shared" si="323"/>
        <v>0</v>
      </c>
      <c r="AB436" s="523">
        <f t="shared" si="305"/>
        <v>0</v>
      </c>
      <c r="AC436" s="587"/>
      <c r="AD436" s="1" t="b">
        <f t="shared" si="288"/>
        <v>1</v>
      </c>
      <c r="AE436" s="1" t="b">
        <f t="shared" si="289"/>
        <v>1</v>
      </c>
    </row>
    <row r="437" spans="1:31" ht="15.75">
      <c r="A437" s="928"/>
      <c r="B437" s="964" t="s">
        <v>159</v>
      </c>
      <c r="C437" s="964">
        <f>SUM(C415:C436)</f>
        <v>0</v>
      </c>
      <c r="D437" s="964">
        <f>SUM(D415:D436)</f>
        <v>0</v>
      </c>
      <c r="E437" s="964">
        <f>SUM(E415:E436)</f>
        <v>0</v>
      </c>
      <c r="F437" s="964">
        <f>SUM(F415:F436)</f>
        <v>0</v>
      </c>
      <c r="G437" s="1067"/>
      <c r="H437" s="1067"/>
      <c r="I437" s="964"/>
      <c r="J437" s="1138"/>
      <c r="K437" s="964">
        <f>SUM(K415:K436)</f>
        <v>0</v>
      </c>
      <c r="L437" s="964">
        <f>SUM(L415:L436)</f>
        <v>0</v>
      </c>
      <c r="M437" s="964"/>
      <c r="N437" s="964"/>
      <c r="O437" s="934">
        <f>State!O437</f>
        <v>0</v>
      </c>
      <c r="P437" s="964">
        <f t="shared" ref="P437:U437" si="326">SUM(P415:P436)</f>
        <v>0</v>
      </c>
      <c r="Q437" s="964">
        <f t="shared" si="326"/>
        <v>0</v>
      </c>
      <c r="R437" s="964">
        <f t="shared" si="326"/>
        <v>0</v>
      </c>
      <c r="S437" s="964">
        <f t="shared" si="326"/>
        <v>0</v>
      </c>
      <c r="T437" s="964">
        <f t="shared" si="326"/>
        <v>0</v>
      </c>
      <c r="U437" s="964">
        <f t="shared" si="326"/>
        <v>0</v>
      </c>
      <c r="V437" s="1138"/>
      <c r="W437" s="935"/>
      <c r="X437" s="937">
        <f>State!X437</f>
        <v>0</v>
      </c>
      <c r="Y437" s="964">
        <f>SUM(Y415:Y436)</f>
        <v>0</v>
      </c>
      <c r="Z437" s="964">
        <f>SUM(Z415:Z436)</f>
        <v>0</v>
      </c>
      <c r="AA437" s="964">
        <f>SUM(AA415:AA436)</f>
        <v>0</v>
      </c>
      <c r="AB437" s="964">
        <f>SUM(AB415:AB436)</f>
        <v>0</v>
      </c>
      <c r="AC437" s="964"/>
      <c r="AE437" s="1" t="b">
        <f t="shared" si="289"/>
        <v>1</v>
      </c>
    </row>
    <row r="438" spans="1:31" ht="15.75">
      <c r="A438" s="983"/>
      <c r="B438" s="984" t="s">
        <v>307</v>
      </c>
      <c r="C438" s="984">
        <f>C413+C437</f>
        <v>0</v>
      </c>
      <c r="D438" s="984">
        <f>D413+D437</f>
        <v>0</v>
      </c>
      <c r="E438" s="984">
        <f t="shared" ref="E438:F438" si="327">E413+E437</f>
        <v>0</v>
      </c>
      <c r="F438" s="984">
        <f t="shared" si="327"/>
        <v>0</v>
      </c>
      <c r="G438" s="1069"/>
      <c r="H438" s="1069"/>
      <c r="I438" s="984"/>
      <c r="J438" s="984"/>
      <c r="K438" s="984">
        <f t="shared" ref="K438" si="328">K413+K437</f>
        <v>0</v>
      </c>
      <c r="L438" s="984">
        <f t="shared" ref="L438" si="329">L413+L437</f>
        <v>0</v>
      </c>
      <c r="M438" s="984"/>
      <c r="N438" s="984"/>
      <c r="O438" s="989">
        <f>State!O438</f>
        <v>0</v>
      </c>
      <c r="P438" s="984">
        <f t="shared" ref="P438" si="330">P413+P437</f>
        <v>0</v>
      </c>
      <c r="Q438" s="984">
        <f t="shared" ref="Q438" si="331">Q413+Q437</f>
        <v>0</v>
      </c>
      <c r="R438" s="984">
        <f t="shared" ref="R438" si="332">R413+R437</f>
        <v>0</v>
      </c>
      <c r="S438" s="984">
        <f t="shared" ref="S438" si="333">S413+S437</f>
        <v>0</v>
      </c>
      <c r="T438" s="984">
        <f t="shared" ref="T438" si="334">T413+T437</f>
        <v>0</v>
      </c>
      <c r="U438" s="984">
        <f t="shared" ref="U438" si="335">U413+U437</f>
        <v>0</v>
      </c>
      <c r="V438" s="985"/>
      <c r="W438" s="990"/>
      <c r="X438" s="992">
        <f>State!X438</f>
        <v>0</v>
      </c>
      <c r="Y438" s="984">
        <f t="shared" ref="Y438" si="336">Y413+Y437</f>
        <v>0</v>
      </c>
      <c r="Z438" s="984">
        <f t="shared" ref="Z438" si="337">Z413+Z437</f>
        <v>0</v>
      </c>
      <c r="AA438" s="984">
        <f t="shared" ref="AA438" si="338">AA413+AA437</f>
        <v>0</v>
      </c>
      <c r="AB438" s="984">
        <f t="shared" ref="AB438" si="339">AB413+AB437</f>
        <v>0</v>
      </c>
      <c r="AC438" s="984"/>
      <c r="AE438" s="1" t="b">
        <f t="shared" si="289"/>
        <v>1</v>
      </c>
    </row>
    <row r="439" spans="1:31" ht="15.75">
      <c r="A439" s="559"/>
      <c r="B439" s="596" t="s">
        <v>160</v>
      </c>
      <c r="C439" s="596">
        <v>0</v>
      </c>
      <c r="D439" s="597">
        <v>0</v>
      </c>
      <c r="E439" s="596">
        <v>0</v>
      </c>
      <c r="F439" s="597">
        <v>0</v>
      </c>
      <c r="G439" s="625"/>
      <c r="H439" s="625"/>
      <c r="I439" s="566">
        <f t="shared" si="286"/>
        <v>0</v>
      </c>
      <c r="J439" s="565">
        <f t="shared" si="287"/>
        <v>0</v>
      </c>
      <c r="K439" s="596"/>
      <c r="L439" s="597"/>
      <c r="M439" s="596"/>
      <c r="N439" s="596"/>
      <c r="O439" s="568">
        <f>State!O439</f>
        <v>0</v>
      </c>
      <c r="P439" s="596"/>
      <c r="Q439" s="597"/>
      <c r="R439" s="583">
        <f t="shared" si="306"/>
        <v>0</v>
      </c>
      <c r="S439" s="523">
        <f t="shared" si="306"/>
        <v>0</v>
      </c>
      <c r="T439" s="569"/>
      <c r="U439" s="596"/>
      <c r="V439" s="597"/>
      <c r="W439" s="583"/>
      <c r="X439" s="569">
        <f>State!X439</f>
        <v>0</v>
      </c>
      <c r="Y439" s="596"/>
      <c r="Z439" s="597"/>
      <c r="AA439" s="583">
        <f t="shared" ref="AA439:AA502" si="340">Y439+T439</f>
        <v>0</v>
      </c>
      <c r="AB439" s="523">
        <f t="shared" si="305"/>
        <v>0</v>
      </c>
      <c r="AC439" s="596"/>
      <c r="AD439" s="1" t="b">
        <f t="shared" si="288"/>
        <v>1</v>
      </c>
      <c r="AE439" s="1" t="b">
        <f t="shared" si="289"/>
        <v>1</v>
      </c>
    </row>
    <row r="440" spans="1:31" ht="15.75">
      <c r="A440" s="693"/>
      <c r="B440" s="599" t="s">
        <v>161</v>
      </c>
      <c r="C440" s="599">
        <v>0</v>
      </c>
      <c r="D440" s="600">
        <v>0</v>
      </c>
      <c r="E440" s="599">
        <v>0</v>
      </c>
      <c r="F440" s="600">
        <v>0</v>
      </c>
      <c r="G440" s="625"/>
      <c r="H440" s="625"/>
      <c r="I440" s="566">
        <f t="shared" si="286"/>
        <v>0</v>
      </c>
      <c r="J440" s="565">
        <f t="shared" si="287"/>
        <v>0</v>
      </c>
      <c r="K440" s="599"/>
      <c r="L440" s="600"/>
      <c r="M440" s="599"/>
      <c r="N440" s="599"/>
      <c r="O440" s="568">
        <f>State!O440</f>
        <v>0</v>
      </c>
      <c r="P440" s="599"/>
      <c r="Q440" s="600"/>
      <c r="R440" s="583">
        <f t="shared" si="306"/>
        <v>0</v>
      </c>
      <c r="S440" s="523">
        <f t="shared" si="306"/>
        <v>0</v>
      </c>
      <c r="T440" s="569"/>
      <c r="U440" s="599"/>
      <c r="V440" s="600"/>
      <c r="W440" s="583"/>
      <c r="X440" s="569">
        <f>State!X440</f>
        <v>0</v>
      </c>
      <c r="Y440" s="599"/>
      <c r="Z440" s="600"/>
      <c r="AA440" s="583">
        <f t="shared" si="340"/>
        <v>0</v>
      </c>
      <c r="AB440" s="523">
        <f t="shared" si="305"/>
        <v>0</v>
      </c>
      <c r="AC440" s="599"/>
      <c r="AD440" s="1" t="b">
        <f t="shared" si="288"/>
        <v>1</v>
      </c>
      <c r="AE440" s="1" t="b">
        <f t="shared" si="289"/>
        <v>1</v>
      </c>
    </row>
    <row r="441" spans="1:31" ht="15.75">
      <c r="A441" s="694">
        <v>26.24</v>
      </c>
      <c r="B441" s="602" t="s">
        <v>162</v>
      </c>
      <c r="C441" s="602">
        <v>0</v>
      </c>
      <c r="D441" s="603">
        <v>0</v>
      </c>
      <c r="E441" s="602">
        <v>0</v>
      </c>
      <c r="F441" s="603">
        <v>0</v>
      </c>
      <c r="G441" s="625"/>
      <c r="H441" s="625"/>
      <c r="I441" s="566">
        <f t="shared" si="286"/>
        <v>0</v>
      </c>
      <c r="J441" s="565">
        <f t="shared" si="287"/>
        <v>0</v>
      </c>
      <c r="K441" s="602"/>
      <c r="L441" s="603"/>
      <c r="M441" s="602"/>
      <c r="N441" s="602"/>
      <c r="O441" s="568">
        <f>State!O441</f>
        <v>0</v>
      </c>
      <c r="P441" s="602"/>
      <c r="Q441" s="603"/>
      <c r="R441" s="583">
        <f t="shared" si="306"/>
        <v>0</v>
      </c>
      <c r="S441" s="523">
        <f t="shared" si="306"/>
        <v>0</v>
      </c>
      <c r="T441" s="569"/>
      <c r="U441" s="602"/>
      <c r="V441" s="603"/>
      <c r="W441" s="583"/>
      <c r="X441" s="569">
        <f>State!X441</f>
        <v>0</v>
      </c>
      <c r="Y441" s="602"/>
      <c r="Z441" s="603"/>
      <c r="AA441" s="583">
        <f t="shared" si="340"/>
        <v>0</v>
      </c>
      <c r="AB441" s="523">
        <f t="shared" si="305"/>
        <v>0</v>
      </c>
      <c r="AC441" s="602"/>
      <c r="AD441" s="1" t="b">
        <f t="shared" si="288"/>
        <v>1</v>
      </c>
      <c r="AE441" s="1" t="b">
        <f t="shared" si="289"/>
        <v>1</v>
      </c>
    </row>
    <row r="442" spans="1:31" ht="15.75">
      <c r="A442" s="654">
        <f t="shared" ref="A442:A449" si="341">+A441+0.01</f>
        <v>26.25</v>
      </c>
      <c r="B442" s="602" t="s">
        <v>163</v>
      </c>
      <c r="C442" s="602">
        <v>0</v>
      </c>
      <c r="D442" s="603">
        <v>0</v>
      </c>
      <c r="E442" s="602">
        <v>0</v>
      </c>
      <c r="F442" s="603">
        <v>0</v>
      </c>
      <c r="G442" s="625"/>
      <c r="H442" s="625"/>
      <c r="I442" s="566">
        <f t="shared" si="286"/>
        <v>0</v>
      </c>
      <c r="J442" s="565">
        <f t="shared" si="287"/>
        <v>0</v>
      </c>
      <c r="K442" s="602"/>
      <c r="L442" s="603"/>
      <c r="M442" s="602"/>
      <c r="N442" s="602"/>
      <c r="O442" s="568">
        <f>State!O442</f>
        <v>0</v>
      </c>
      <c r="P442" s="602"/>
      <c r="Q442" s="603"/>
      <c r="R442" s="583">
        <f t="shared" si="306"/>
        <v>0</v>
      </c>
      <c r="S442" s="523">
        <f t="shared" si="306"/>
        <v>0</v>
      </c>
      <c r="T442" s="569"/>
      <c r="U442" s="602"/>
      <c r="V442" s="603"/>
      <c r="W442" s="583"/>
      <c r="X442" s="569">
        <f>State!X442</f>
        <v>0</v>
      </c>
      <c r="Y442" s="602"/>
      <c r="Z442" s="603"/>
      <c r="AA442" s="583">
        <f t="shared" si="340"/>
        <v>0</v>
      </c>
      <c r="AB442" s="523">
        <f t="shared" si="305"/>
        <v>0</v>
      </c>
      <c r="AC442" s="602"/>
      <c r="AD442" s="1" t="b">
        <f t="shared" si="288"/>
        <v>1</v>
      </c>
      <c r="AE442" s="1" t="b">
        <f t="shared" si="289"/>
        <v>1</v>
      </c>
    </row>
    <row r="443" spans="1:31" ht="15.75">
      <c r="A443" s="654">
        <f t="shared" si="341"/>
        <v>26.26</v>
      </c>
      <c r="B443" s="602" t="s">
        <v>321</v>
      </c>
      <c r="C443" s="602">
        <v>0</v>
      </c>
      <c r="D443" s="603">
        <v>0</v>
      </c>
      <c r="E443" s="602">
        <v>0</v>
      </c>
      <c r="F443" s="603">
        <v>0</v>
      </c>
      <c r="G443" s="625"/>
      <c r="H443" s="625"/>
      <c r="I443" s="566">
        <f t="shared" si="286"/>
        <v>0</v>
      </c>
      <c r="J443" s="565">
        <f t="shared" si="287"/>
        <v>0</v>
      </c>
      <c r="K443" s="602"/>
      <c r="L443" s="603"/>
      <c r="M443" s="602"/>
      <c r="N443" s="602"/>
      <c r="O443" s="568">
        <f>State!O443</f>
        <v>0</v>
      </c>
      <c r="P443" s="602"/>
      <c r="Q443" s="603"/>
      <c r="R443" s="583">
        <f t="shared" si="306"/>
        <v>0</v>
      </c>
      <c r="S443" s="523">
        <f t="shared" si="306"/>
        <v>0</v>
      </c>
      <c r="T443" s="569"/>
      <c r="U443" s="602"/>
      <c r="V443" s="603"/>
      <c r="W443" s="583"/>
      <c r="X443" s="569">
        <f>State!X443</f>
        <v>0</v>
      </c>
      <c r="Y443" s="602"/>
      <c r="Z443" s="603"/>
      <c r="AA443" s="583">
        <f t="shared" si="340"/>
        <v>0</v>
      </c>
      <c r="AB443" s="523">
        <f t="shared" si="305"/>
        <v>0</v>
      </c>
      <c r="AC443" s="602"/>
      <c r="AD443" s="1" t="b">
        <f t="shared" si="288"/>
        <v>1</v>
      </c>
      <c r="AE443" s="1" t="b">
        <f t="shared" si="289"/>
        <v>1</v>
      </c>
    </row>
    <row r="444" spans="1:31" ht="15.75">
      <c r="A444" s="654">
        <f t="shared" si="341"/>
        <v>26.270000000000003</v>
      </c>
      <c r="B444" s="602" t="s">
        <v>324</v>
      </c>
      <c r="C444" s="602">
        <v>0</v>
      </c>
      <c r="D444" s="603">
        <v>0</v>
      </c>
      <c r="E444" s="602">
        <v>0</v>
      </c>
      <c r="F444" s="603">
        <v>0</v>
      </c>
      <c r="G444" s="625"/>
      <c r="H444" s="625"/>
      <c r="I444" s="566">
        <f t="shared" si="286"/>
        <v>0</v>
      </c>
      <c r="J444" s="565">
        <f t="shared" si="287"/>
        <v>0</v>
      </c>
      <c r="K444" s="602"/>
      <c r="L444" s="603"/>
      <c r="M444" s="602"/>
      <c r="N444" s="602"/>
      <c r="O444" s="568">
        <f>State!O444</f>
        <v>0</v>
      </c>
      <c r="P444" s="602"/>
      <c r="Q444" s="603"/>
      <c r="R444" s="583">
        <f t="shared" si="306"/>
        <v>0</v>
      </c>
      <c r="S444" s="523">
        <f t="shared" si="306"/>
        <v>0</v>
      </c>
      <c r="T444" s="569"/>
      <c r="U444" s="602"/>
      <c r="V444" s="603"/>
      <c r="W444" s="583"/>
      <c r="X444" s="569">
        <f>State!X444</f>
        <v>0</v>
      </c>
      <c r="Y444" s="602"/>
      <c r="Z444" s="603"/>
      <c r="AA444" s="583">
        <f t="shared" si="340"/>
        <v>0</v>
      </c>
      <c r="AB444" s="523">
        <f t="shared" si="305"/>
        <v>0</v>
      </c>
      <c r="AC444" s="602"/>
      <c r="AD444" s="1" t="b">
        <f t="shared" si="288"/>
        <v>1</v>
      </c>
      <c r="AE444" s="1" t="b">
        <f t="shared" si="289"/>
        <v>1</v>
      </c>
    </row>
    <row r="445" spans="1:31" ht="15.75">
      <c r="A445" s="654">
        <f t="shared" si="341"/>
        <v>26.280000000000005</v>
      </c>
      <c r="B445" s="602" t="s">
        <v>325</v>
      </c>
      <c r="C445" s="602">
        <v>0</v>
      </c>
      <c r="D445" s="603">
        <v>0</v>
      </c>
      <c r="E445" s="602">
        <v>0</v>
      </c>
      <c r="F445" s="603">
        <v>0</v>
      </c>
      <c r="G445" s="625"/>
      <c r="H445" s="625"/>
      <c r="I445" s="566">
        <f t="shared" si="286"/>
        <v>0</v>
      </c>
      <c r="J445" s="565">
        <f t="shared" si="287"/>
        <v>0</v>
      </c>
      <c r="K445" s="602"/>
      <c r="L445" s="603"/>
      <c r="M445" s="602"/>
      <c r="N445" s="602"/>
      <c r="O445" s="568">
        <f>State!O445</f>
        <v>0</v>
      </c>
      <c r="P445" s="602"/>
      <c r="Q445" s="603"/>
      <c r="R445" s="583">
        <f t="shared" si="306"/>
        <v>0</v>
      </c>
      <c r="S445" s="523">
        <f t="shared" si="306"/>
        <v>0</v>
      </c>
      <c r="T445" s="569"/>
      <c r="U445" s="602"/>
      <c r="V445" s="603"/>
      <c r="W445" s="583"/>
      <c r="X445" s="569">
        <f>State!X445</f>
        <v>0</v>
      </c>
      <c r="Y445" s="602"/>
      <c r="Z445" s="603"/>
      <c r="AA445" s="583">
        <f t="shared" si="340"/>
        <v>0</v>
      </c>
      <c r="AB445" s="523">
        <f t="shared" si="305"/>
        <v>0</v>
      </c>
      <c r="AC445" s="602"/>
      <c r="AD445" s="1" t="b">
        <f t="shared" si="288"/>
        <v>1</v>
      </c>
      <c r="AE445" s="1" t="b">
        <f t="shared" si="289"/>
        <v>1</v>
      </c>
    </row>
    <row r="446" spans="1:31" ht="15.75">
      <c r="A446" s="654">
        <f t="shared" si="341"/>
        <v>26.290000000000006</v>
      </c>
      <c r="B446" s="602" t="s">
        <v>164</v>
      </c>
      <c r="C446" s="602">
        <v>0</v>
      </c>
      <c r="D446" s="603">
        <v>0</v>
      </c>
      <c r="E446" s="602">
        <v>0</v>
      </c>
      <c r="F446" s="603">
        <v>0</v>
      </c>
      <c r="G446" s="625"/>
      <c r="H446" s="625"/>
      <c r="I446" s="566">
        <f t="shared" si="286"/>
        <v>0</v>
      </c>
      <c r="J446" s="565">
        <f t="shared" si="287"/>
        <v>0</v>
      </c>
      <c r="K446" s="602"/>
      <c r="L446" s="603"/>
      <c r="M446" s="602"/>
      <c r="N446" s="602"/>
      <c r="O446" s="568">
        <f>State!O446</f>
        <v>2</v>
      </c>
      <c r="P446" s="602"/>
      <c r="Q446" s="603"/>
      <c r="R446" s="583">
        <f t="shared" si="306"/>
        <v>0</v>
      </c>
      <c r="S446" s="523">
        <f t="shared" si="306"/>
        <v>0</v>
      </c>
      <c r="T446" s="569"/>
      <c r="U446" s="602"/>
      <c r="V446" s="603"/>
      <c r="W446" s="583"/>
      <c r="X446" s="569">
        <f>State!X446</f>
        <v>2</v>
      </c>
      <c r="Y446" s="602"/>
      <c r="Z446" s="603"/>
      <c r="AA446" s="583">
        <f t="shared" si="340"/>
        <v>0</v>
      </c>
      <c r="AB446" s="523">
        <f t="shared" si="305"/>
        <v>0</v>
      </c>
      <c r="AC446" s="602"/>
      <c r="AD446" s="1" t="b">
        <f t="shared" si="288"/>
        <v>1</v>
      </c>
      <c r="AE446" s="1" t="b">
        <f t="shared" si="289"/>
        <v>1</v>
      </c>
    </row>
    <row r="447" spans="1:31" ht="15.75">
      <c r="A447" s="654">
        <f t="shared" si="341"/>
        <v>26.300000000000008</v>
      </c>
      <c r="B447" s="602" t="s">
        <v>165</v>
      </c>
      <c r="C447" s="602">
        <v>0</v>
      </c>
      <c r="D447" s="603">
        <v>0</v>
      </c>
      <c r="E447" s="602">
        <v>0</v>
      </c>
      <c r="F447" s="603">
        <v>0</v>
      </c>
      <c r="G447" s="625"/>
      <c r="H447" s="625"/>
      <c r="I447" s="566">
        <f t="shared" si="286"/>
        <v>0</v>
      </c>
      <c r="J447" s="565">
        <f t="shared" si="287"/>
        <v>0</v>
      </c>
      <c r="K447" s="602"/>
      <c r="L447" s="603"/>
      <c r="M447" s="602"/>
      <c r="N447" s="602"/>
      <c r="O447" s="568">
        <f>State!O447</f>
        <v>3</v>
      </c>
      <c r="P447" s="602"/>
      <c r="Q447" s="603"/>
      <c r="R447" s="583">
        <f t="shared" si="306"/>
        <v>0</v>
      </c>
      <c r="S447" s="523">
        <f t="shared" si="306"/>
        <v>0</v>
      </c>
      <c r="T447" s="569"/>
      <c r="U447" s="602"/>
      <c r="V447" s="603"/>
      <c r="W447" s="583"/>
      <c r="X447" s="569">
        <f>State!X447</f>
        <v>3</v>
      </c>
      <c r="Y447" s="602"/>
      <c r="Z447" s="603"/>
      <c r="AA447" s="583">
        <f t="shared" si="340"/>
        <v>0</v>
      </c>
      <c r="AB447" s="523">
        <f t="shared" si="305"/>
        <v>0</v>
      </c>
      <c r="AC447" s="602"/>
      <c r="AD447" s="1" t="b">
        <f t="shared" si="288"/>
        <v>1</v>
      </c>
      <c r="AE447" s="1" t="b">
        <f t="shared" si="289"/>
        <v>1</v>
      </c>
    </row>
    <row r="448" spans="1:31" ht="15.75">
      <c r="A448" s="654">
        <f t="shared" si="341"/>
        <v>26.310000000000009</v>
      </c>
      <c r="B448" s="602" t="s">
        <v>282</v>
      </c>
      <c r="C448" s="602">
        <v>0</v>
      </c>
      <c r="D448" s="603">
        <v>0</v>
      </c>
      <c r="E448" s="602">
        <v>0</v>
      </c>
      <c r="F448" s="603">
        <v>0</v>
      </c>
      <c r="G448" s="625"/>
      <c r="H448" s="625"/>
      <c r="I448" s="566">
        <f t="shared" si="286"/>
        <v>0</v>
      </c>
      <c r="J448" s="565">
        <f t="shared" si="287"/>
        <v>0</v>
      </c>
      <c r="K448" s="602"/>
      <c r="L448" s="603"/>
      <c r="M448" s="602"/>
      <c r="N448" s="602"/>
      <c r="O448" s="568">
        <f>State!O448</f>
        <v>0.375</v>
      </c>
      <c r="P448" s="602"/>
      <c r="Q448" s="603"/>
      <c r="R448" s="583">
        <f t="shared" si="306"/>
        <v>0</v>
      </c>
      <c r="S448" s="523">
        <f t="shared" si="306"/>
        <v>0</v>
      </c>
      <c r="T448" s="569"/>
      <c r="U448" s="602"/>
      <c r="V448" s="603"/>
      <c r="W448" s="583"/>
      <c r="X448" s="569">
        <f>State!X448</f>
        <v>0.375</v>
      </c>
      <c r="Y448" s="602"/>
      <c r="Z448" s="603"/>
      <c r="AA448" s="583">
        <f t="shared" si="340"/>
        <v>0</v>
      </c>
      <c r="AB448" s="523">
        <f t="shared" si="305"/>
        <v>0</v>
      </c>
      <c r="AC448" s="602"/>
      <c r="AD448" s="1" t="b">
        <f t="shared" si="288"/>
        <v>1</v>
      </c>
      <c r="AE448" s="1" t="b">
        <f t="shared" si="289"/>
        <v>1</v>
      </c>
    </row>
    <row r="449" spans="1:31" ht="15.75">
      <c r="A449" s="654">
        <f t="shared" si="341"/>
        <v>26.320000000000011</v>
      </c>
      <c r="B449" s="602" t="s">
        <v>157</v>
      </c>
      <c r="C449" s="602">
        <v>0</v>
      </c>
      <c r="D449" s="603">
        <v>0</v>
      </c>
      <c r="E449" s="602">
        <v>0</v>
      </c>
      <c r="F449" s="603">
        <v>0</v>
      </c>
      <c r="G449" s="625"/>
      <c r="H449" s="625"/>
      <c r="I449" s="566">
        <f t="shared" si="286"/>
        <v>0</v>
      </c>
      <c r="J449" s="565">
        <f t="shared" si="287"/>
        <v>0</v>
      </c>
      <c r="K449" s="602"/>
      <c r="L449" s="603"/>
      <c r="M449" s="602"/>
      <c r="N449" s="602"/>
      <c r="O449" s="568">
        <f>State!O449</f>
        <v>0</v>
      </c>
      <c r="P449" s="602"/>
      <c r="Q449" s="603"/>
      <c r="R449" s="583">
        <f t="shared" si="306"/>
        <v>0</v>
      </c>
      <c r="S449" s="523">
        <f t="shared" si="306"/>
        <v>0</v>
      </c>
      <c r="T449" s="569"/>
      <c r="U449" s="602"/>
      <c r="V449" s="603"/>
      <c r="W449" s="583"/>
      <c r="X449" s="569">
        <f>State!X449</f>
        <v>0</v>
      </c>
      <c r="Y449" s="602"/>
      <c r="Z449" s="603"/>
      <c r="AA449" s="583">
        <f t="shared" si="340"/>
        <v>0</v>
      </c>
      <c r="AB449" s="523">
        <f t="shared" si="305"/>
        <v>0</v>
      </c>
      <c r="AC449" s="602"/>
      <c r="AD449" s="1" t="b">
        <f t="shared" si="288"/>
        <v>1</v>
      </c>
      <c r="AE449" s="1" t="b">
        <f t="shared" si="289"/>
        <v>1</v>
      </c>
    </row>
    <row r="450" spans="1:31" ht="15.75">
      <c r="A450" s="1163"/>
      <c r="B450" s="957" t="s">
        <v>167</v>
      </c>
      <c r="C450" s="957">
        <f>SUM(C441:C449)</f>
        <v>0</v>
      </c>
      <c r="D450" s="957">
        <f>SUM(D441:D449)</f>
        <v>0</v>
      </c>
      <c r="E450" s="957">
        <f>SUM(E441:E449)</f>
        <v>0</v>
      </c>
      <c r="F450" s="957">
        <f>SUM(F441:F449)</f>
        <v>0</v>
      </c>
      <c r="G450" s="1067"/>
      <c r="H450" s="1067"/>
      <c r="I450" s="932">
        <f t="shared" si="286"/>
        <v>0</v>
      </c>
      <c r="J450" s="933">
        <f t="shared" si="287"/>
        <v>0</v>
      </c>
      <c r="K450" s="957">
        <f t="shared" ref="K450:L450" si="342">SUM(K441:K449)</f>
        <v>0</v>
      </c>
      <c r="L450" s="957">
        <f t="shared" si="342"/>
        <v>0</v>
      </c>
      <c r="M450" s="957"/>
      <c r="N450" s="957"/>
      <c r="O450" s="934">
        <f>State!O450</f>
        <v>0</v>
      </c>
      <c r="P450" s="957">
        <f t="shared" ref="P450:U450" si="343">SUM(P441:P449)</f>
        <v>0</v>
      </c>
      <c r="Q450" s="957">
        <f t="shared" si="343"/>
        <v>0</v>
      </c>
      <c r="R450" s="957">
        <f t="shared" si="343"/>
        <v>0</v>
      </c>
      <c r="S450" s="957">
        <f t="shared" si="343"/>
        <v>0</v>
      </c>
      <c r="T450" s="957">
        <f t="shared" si="343"/>
        <v>0</v>
      </c>
      <c r="U450" s="957">
        <f t="shared" si="343"/>
        <v>0</v>
      </c>
      <c r="V450" s="1164"/>
      <c r="W450" s="935"/>
      <c r="X450" s="937">
        <f>State!X450</f>
        <v>0</v>
      </c>
      <c r="Y450" s="957">
        <f t="shared" ref="Y450:AB450" si="344">SUM(Y441:Y449)</f>
        <v>0</v>
      </c>
      <c r="Z450" s="957">
        <f t="shared" si="344"/>
        <v>0</v>
      </c>
      <c r="AA450" s="957">
        <f t="shared" si="344"/>
        <v>0</v>
      </c>
      <c r="AB450" s="957">
        <f t="shared" si="344"/>
        <v>0</v>
      </c>
      <c r="AC450" s="957"/>
      <c r="AD450" s="1" t="b">
        <f t="shared" si="288"/>
        <v>1</v>
      </c>
      <c r="AE450" s="1" t="b">
        <f t="shared" si="289"/>
        <v>1</v>
      </c>
    </row>
    <row r="451" spans="1:31" ht="15.75">
      <c r="A451" s="694"/>
      <c r="B451" s="607" t="s">
        <v>168</v>
      </c>
      <c r="C451" s="607">
        <v>0</v>
      </c>
      <c r="D451" s="608">
        <v>0</v>
      </c>
      <c r="E451" s="607">
        <v>0</v>
      </c>
      <c r="F451" s="608">
        <v>0</v>
      </c>
      <c r="G451" s="625"/>
      <c r="H451" s="625"/>
      <c r="I451" s="566">
        <f t="shared" si="286"/>
        <v>0</v>
      </c>
      <c r="J451" s="565">
        <f t="shared" si="287"/>
        <v>0</v>
      </c>
      <c r="K451" s="607"/>
      <c r="L451" s="608"/>
      <c r="M451" s="607"/>
      <c r="N451" s="607"/>
      <c r="O451" s="568">
        <f>State!O451</f>
        <v>0</v>
      </c>
      <c r="P451" s="607"/>
      <c r="Q451" s="608"/>
      <c r="R451" s="583">
        <f t="shared" si="306"/>
        <v>0</v>
      </c>
      <c r="S451" s="523">
        <f t="shared" si="306"/>
        <v>0</v>
      </c>
      <c r="T451" s="569"/>
      <c r="U451" s="607"/>
      <c r="V451" s="608"/>
      <c r="W451" s="583"/>
      <c r="X451" s="569">
        <f>State!X451</f>
        <v>0</v>
      </c>
      <c r="Y451" s="607"/>
      <c r="Z451" s="608"/>
      <c r="AA451" s="583">
        <f t="shared" si="340"/>
        <v>0</v>
      </c>
      <c r="AB451" s="523">
        <f t="shared" si="305"/>
        <v>0</v>
      </c>
      <c r="AC451" s="607"/>
      <c r="AD451" s="1" t="b">
        <f t="shared" si="288"/>
        <v>1</v>
      </c>
      <c r="AE451" s="1" t="b">
        <f t="shared" si="289"/>
        <v>1</v>
      </c>
    </row>
    <row r="452" spans="1:31" ht="15.75">
      <c r="A452" s="559">
        <v>26.33</v>
      </c>
      <c r="B452" s="590" t="s">
        <v>169</v>
      </c>
      <c r="C452" s="590">
        <v>0</v>
      </c>
      <c r="D452" s="591">
        <v>0</v>
      </c>
      <c r="E452" s="590">
        <v>0</v>
      </c>
      <c r="F452" s="591">
        <v>0</v>
      </c>
      <c r="G452" s="625"/>
      <c r="H452" s="625"/>
      <c r="I452" s="566">
        <f t="shared" si="286"/>
        <v>0</v>
      </c>
      <c r="J452" s="565">
        <f t="shared" si="287"/>
        <v>0</v>
      </c>
      <c r="K452" s="590"/>
      <c r="L452" s="591"/>
      <c r="M452" s="590"/>
      <c r="N452" s="590"/>
      <c r="O452" s="568">
        <f>State!O452</f>
        <v>9</v>
      </c>
      <c r="P452" s="590"/>
      <c r="Q452" s="591"/>
      <c r="R452" s="583">
        <f t="shared" si="306"/>
        <v>0</v>
      </c>
      <c r="S452" s="523">
        <f t="shared" si="306"/>
        <v>0</v>
      </c>
      <c r="T452" s="569"/>
      <c r="U452" s="590"/>
      <c r="V452" s="591"/>
      <c r="W452" s="583"/>
      <c r="X452" s="569">
        <f>State!X452</f>
        <v>9</v>
      </c>
      <c r="Y452" s="590"/>
      <c r="Z452" s="591"/>
      <c r="AA452" s="583">
        <f t="shared" si="340"/>
        <v>0</v>
      </c>
      <c r="AB452" s="523">
        <f t="shared" si="305"/>
        <v>0</v>
      </c>
      <c r="AC452" s="590"/>
      <c r="AD452" s="1" t="b">
        <f t="shared" si="288"/>
        <v>1</v>
      </c>
      <c r="AE452" s="1" t="b">
        <f t="shared" si="289"/>
        <v>1</v>
      </c>
    </row>
    <row r="453" spans="1:31" ht="15.75">
      <c r="A453" s="654">
        <f t="shared" ref="A453:A455" si="345">+A452+0.01</f>
        <v>26.34</v>
      </c>
      <c r="B453" s="590" t="s">
        <v>170</v>
      </c>
      <c r="C453" s="590">
        <v>0</v>
      </c>
      <c r="D453" s="591">
        <v>0</v>
      </c>
      <c r="E453" s="590">
        <v>0</v>
      </c>
      <c r="F453" s="591">
        <v>0</v>
      </c>
      <c r="G453" s="625"/>
      <c r="H453" s="625"/>
      <c r="I453" s="566">
        <f t="shared" si="286"/>
        <v>0</v>
      </c>
      <c r="J453" s="565">
        <f t="shared" si="287"/>
        <v>0</v>
      </c>
      <c r="K453" s="590"/>
      <c r="L453" s="591"/>
      <c r="M453" s="590"/>
      <c r="N453" s="590"/>
      <c r="O453" s="568">
        <f>State!O453</f>
        <v>0.6</v>
      </c>
      <c r="P453" s="590"/>
      <c r="Q453" s="591"/>
      <c r="R453" s="583">
        <f t="shared" si="306"/>
        <v>0</v>
      </c>
      <c r="S453" s="523">
        <f t="shared" si="306"/>
        <v>0</v>
      </c>
      <c r="T453" s="569"/>
      <c r="U453" s="590"/>
      <c r="V453" s="591"/>
      <c r="W453" s="583"/>
      <c r="X453" s="569">
        <f>State!X453</f>
        <v>0.6</v>
      </c>
      <c r="Y453" s="590"/>
      <c r="Z453" s="591"/>
      <c r="AA453" s="583">
        <f t="shared" si="340"/>
        <v>0</v>
      </c>
      <c r="AB453" s="523">
        <f t="shared" si="305"/>
        <v>0</v>
      </c>
      <c r="AC453" s="590"/>
      <c r="AD453" s="1" t="b">
        <f t="shared" si="288"/>
        <v>1</v>
      </c>
      <c r="AE453" s="1" t="b">
        <f t="shared" si="289"/>
        <v>1</v>
      </c>
    </row>
    <row r="454" spans="1:31" ht="28.5">
      <c r="A454" s="654">
        <f t="shared" si="345"/>
        <v>26.35</v>
      </c>
      <c r="B454" s="570" t="s">
        <v>171</v>
      </c>
      <c r="C454" s="570">
        <v>0</v>
      </c>
      <c r="D454" s="571">
        <v>0</v>
      </c>
      <c r="E454" s="570">
        <v>0</v>
      </c>
      <c r="F454" s="571">
        <v>0</v>
      </c>
      <c r="G454" s="625"/>
      <c r="H454" s="625"/>
      <c r="I454" s="566">
        <f t="shared" si="286"/>
        <v>0</v>
      </c>
      <c r="J454" s="565">
        <f t="shared" si="287"/>
        <v>0</v>
      </c>
      <c r="K454" s="570"/>
      <c r="L454" s="571"/>
      <c r="M454" s="570"/>
      <c r="N454" s="570"/>
      <c r="O454" s="568">
        <f>State!O454</f>
        <v>0.5</v>
      </c>
      <c r="P454" s="570"/>
      <c r="Q454" s="571"/>
      <c r="R454" s="583">
        <f t="shared" si="306"/>
        <v>0</v>
      </c>
      <c r="S454" s="523">
        <f t="shared" si="306"/>
        <v>0</v>
      </c>
      <c r="T454" s="569"/>
      <c r="U454" s="570"/>
      <c r="V454" s="571"/>
      <c r="W454" s="583"/>
      <c r="X454" s="569">
        <f>State!X454</f>
        <v>0.5</v>
      </c>
      <c r="Y454" s="570"/>
      <c r="Z454" s="571"/>
      <c r="AA454" s="583">
        <f t="shared" si="340"/>
        <v>0</v>
      </c>
      <c r="AB454" s="523">
        <f t="shared" si="305"/>
        <v>0</v>
      </c>
      <c r="AC454" s="570"/>
      <c r="AD454" s="1" t="b">
        <f t="shared" si="288"/>
        <v>1</v>
      </c>
      <c r="AE454" s="1" t="b">
        <f t="shared" si="289"/>
        <v>1</v>
      </c>
    </row>
    <row r="455" spans="1:31" ht="15.75">
      <c r="A455" s="654">
        <f t="shared" si="345"/>
        <v>26.360000000000003</v>
      </c>
      <c r="B455" s="590" t="s">
        <v>172</v>
      </c>
      <c r="C455" s="590">
        <v>0</v>
      </c>
      <c r="D455" s="591">
        <v>0</v>
      </c>
      <c r="E455" s="590">
        <v>0</v>
      </c>
      <c r="F455" s="591">
        <v>0</v>
      </c>
      <c r="G455" s="625"/>
      <c r="H455" s="625"/>
      <c r="I455" s="566">
        <f t="shared" si="286"/>
        <v>0</v>
      </c>
      <c r="J455" s="565">
        <f t="shared" si="287"/>
        <v>0</v>
      </c>
      <c r="K455" s="590"/>
      <c r="L455" s="591"/>
      <c r="M455" s="590"/>
      <c r="N455" s="590"/>
      <c r="O455" s="568">
        <f>State!O455</f>
        <v>0</v>
      </c>
      <c r="P455" s="590"/>
      <c r="Q455" s="591"/>
      <c r="R455" s="583">
        <f t="shared" si="306"/>
        <v>0</v>
      </c>
      <c r="S455" s="523">
        <f t="shared" si="306"/>
        <v>0</v>
      </c>
      <c r="T455" s="569"/>
      <c r="U455" s="590"/>
      <c r="V455" s="591"/>
      <c r="W455" s="583"/>
      <c r="X455" s="569">
        <f>State!X455</f>
        <v>0</v>
      </c>
      <c r="Y455" s="590"/>
      <c r="Z455" s="591"/>
      <c r="AA455" s="583">
        <f t="shared" si="340"/>
        <v>0</v>
      </c>
      <c r="AB455" s="523">
        <f t="shared" si="305"/>
        <v>0</v>
      </c>
      <c r="AC455" s="590"/>
      <c r="AD455" s="1" t="b">
        <f t="shared" si="288"/>
        <v>1</v>
      </c>
      <c r="AE455" s="1" t="b">
        <f t="shared" si="289"/>
        <v>1</v>
      </c>
    </row>
    <row r="456" spans="1:31" ht="15.75">
      <c r="A456" s="559" t="s">
        <v>19</v>
      </c>
      <c r="B456" s="590" t="s">
        <v>173</v>
      </c>
      <c r="C456" s="590">
        <v>0</v>
      </c>
      <c r="D456" s="591">
        <v>0</v>
      </c>
      <c r="E456" s="590">
        <v>0</v>
      </c>
      <c r="F456" s="591">
        <v>0</v>
      </c>
      <c r="G456" s="625"/>
      <c r="H456" s="625"/>
      <c r="I456" s="566">
        <f t="shared" ref="I456:I507" si="346">C456-E456</f>
        <v>0</v>
      </c>
      <c r="J456" s="565">
        <f t="shared" ref="J456:J507" si="347">D456-F456</f>
        <v>0</v>
      </c>
      <c r="K456" s="590"/>
      <c r="L456" s="591"/>
      <c r="M456" s="590"/>
      <c r="N456" s="590"/>
      <c r="O456" s="568">
        <f>State!O456</f>
        <v>3</v>
      </c>
      <c r="P456" s="590"/>
      <c r="Q456" s="591"/>
      <c r="R456" s="583">
        <f t="shared" si="306"/>
        <v>0</v>
      </c>
      <c r="S456" s="523">
        <f t="shared" si="306"/>
        <v>0</v>
      </c>
      <c r="T456" s="569"/>
      <c r="U456" s="590"/>
      <c r="V456" s="591"/>
      <c r="W456" s="583"/>
      <c r="X456" s="569">
        <f>State!X456</f>
        <v>3</v>
      </c>
      <c r="Y456" s="590"/>
      <c r="Z456" s="591"/>
      <c r="AA456" s="583">
        <f t="shared" si="340"/>
        <v>0</v>
      </c>
      <c r="AB456" s="523">
        <f t="shared" si="305"/>
        <v>0</v>
      </c>
      <c r="AC456" s="590"/>
      <c r="AD456" s="1" t="b">
        <f t="shared" ref="AD456:AD510" si="348">+X456*Y456=Z456</f>
        <v>1</v>
      </c>
      <c r="AE456" s="1" t="b">
        <f t="shared" ref="AE456:AE513" si="349">+U456+Z456=AB456</f>
        <v>1</v>
      </c>
    </row>
    <row r="457" spans="1:31" ht="28.5">
      <c r="A457" s="559" t="s">
        <v>20</v>
      </c>
      <c r="B457" s="590" t="s">
        <v>174</v>
      </c>
      <c r="C457" s="590">
        <v>0</v>
      </c>
      <c r="D457" s="591">
        <v>0</v>
      </c>
      <c r="E457" s="590">
        <v>0</v>
      </c>
      <c r="F457" s="591">
        <v>0</v>
      </c>
      <c r="G457" s="625"/>
      <c r="H457" s="625"/>
      <c r="I457" s="566">
        <f t="shared" si="346"/>
        <v>0</v>
      </c>
      <c r="J457" s="565">
        <f t="shared" si="347"/>
        <v>0</v>
      </c>
      <c r="K457" s="590"/>
      <c r="L457" s="591"/>
      <c r="M457" s="590"/>
      <c r="N457" s="590"/>
      <c r="O457" s="568">
        <f>State!O457</f>
        <v>9.6</v>
      </c>
      <c r="P457" s="590"/>
      <c r="Q457" s="591"/>
      <c r="R457" s="583">
        <f t="shared" si="306"/>
        <v>0</v>
      </c>
      <c r="S457" s="523">
        <f t="shared" si="306"/>
        <v>0</v>
      </c>
      <c r="T457" s="569"/>
      <c r="U457" s="590"/>
      <c r="V457" s="591"/>
      <c r="W457" s="583"/>
      <c r="X457" s="569">
        <f>State!X457</f>
        <v>9.6</v>
      </c>
      <c r="Y457" s="590"/>
      <c r="Z457" s="591"/>
      <c r="AA457" s="583">
        <f t="shared" si="340"/>
        <v>0</v>
      </c>
      <c r="AB457" s="523">
        <f t="shared" si="305"/>
        <v>0</v>
      </c>
      <c r="AC457" s="590"/>
      <c r="AD457" s="1" t="b">
        <f t="shared" si="348"/>
        <v>1</v>
      </c>
      <c r="AE457" s="1" t="b">
        <f t="shared" si="349"/>
        <v>1</v>
      </c>
    </row>
    <row r="458" spans="1:31" ht="42.75">
      <c r="A458" s="559" t="s">
        <v>21</v>
      </c>
      <c r="B458" s="590" t="s">
        <v>225</v>
      </c>
      <c r="C458" s="590">
        <v>0</v>
      </c>
      <c r="D458" s="591">
        <v>0</v>
      </c>
      <c r="E458" s="590">
        <v>0</v>
      </c>
      <c r="F458" s="591">
        <v>0</v>
      </c>
      <c r="G458" s="625"/>
      <c r="H458" s="625"/>
      <c r="I458" s="566">
        <f t="shared" si="346"/>
        <v>0</v>
      </c>
      <c r="J458" s="565">
        <f t="shared" si="347"/>
        <v>0</v>
      </c>
      <c r="K458" s="590"/>
      <c r="L458" s="591"/>
      <c r="M458" s="590"/>
      <c r="N458" s="590"/>
      <c r="O458" s="568">
        <f>State!O458</f>
        <v>2.88</v>
      </c>
      <c r="P458" s="590"/>
      <c r="Q458" s="591"/>
      <c r="R458" s="583">
        <f t="shared" si="306"/>
        <v>0</v>
      </c>
      <c r="S458" s="523">
        <f t="shared" si="306"/>
        <v>0</v>
      </c>
      <c r="T458" s="569"/>
      <c r="U458" s="590"/>
      <c r="V458" s="591"/>
      <c r="W458" s="583"/>
      <c r="X458" s="569">
        <f>State!X458</f>
        <v>2.88</v>
      </c>
      <c r="Y458" s="590"/>
      <c r="Z458" s="591"/>
      <c r="AA458" s="583">
        <f t="shared" si="340"/>
        <v>0</v>
      </c>
      <c r="AB458" s="523">
        <f t="shared" si="305"/>
        <v>0</v>
      </c>
      <c r="AC458" s="590"/>
      <c r="AD458" s="1" t="b">
        <f t="shared" si="348"/>
        <v>1</v>
      </c>
      <c r="AE458" s="1" t="b">
        <f t="shared" si="349"/>
        <v>1</v>
      </c>
    </row>
    <row r="459" spans="1:31" ht="15.75">
      <c r="A459" s="559" t="s">
        <v>175</v>
      </c>
      <c r="B459" s="590" t="s">
        <v>176</v>
      </c>
      <c r="C459" s="590">
        <v>0</v>
      </c>
      <c r="D459" s="591">
        <v>0</v>
      </c>
      <c r="E459" s="590">
        <v>0</v>
      </c>
      <c r="F459" s="591">
        <v>0</v>
      </c>
      <c r="G459" s="625"/>
      <c r="H459" s="625"/>
      <c r="I459" s="566">
        <f t="shared" si="346"/>
        <v>0</v>
      </c>
      <c r="J459" s="565">
        <f t="shared" si="347"/>
        <v>0</v>
      </c>
      <c r="K459" s="590"/>
      <c r="L459" s="591"/>
      <c r="M459" s="590"/>
      <c r="N459" s="590"/>
      <c r="O459" s="568">
        <f>State!O459</f>
        <v>1.5</v>
      </c>
      <c r="P459" s="590"/>
      <c r="Q459" s="591"/>
      <c r="R459" s="583">
        <f t="shared" si="306"/>
        <v>0</v>
      </c>
      <c r="S459" s="523">
        <f t="shared" si="306"/>
        <v>0</v>
      </c>
      <c r="T459" s="569"/>
      <c r="U459" s="590"/>
      <c r="V459" s="591"/>
      <c r="W459" s="583"/>
      <c r="X459" s="569">
        <f>State!X459</f>
        <v>1.5</v>
      </c>
      <c r="Y459" s="590"/>
      <c r="Z459" s="591"/>
      <c r="AA459" s="583">
        <f t="shared" si="340"/>
        <v>0</v>
      </c>
      <c r="AB459" s="523">
        <f t="shared" si="305"/>
        <v>0</v>
      </c>
      <c r="AC459" s="590"/>
      <c r="AD459" s="1" t="b">
        <f t="shared" si="348"/>
        <v>1</v>
      </c>
      <c r="AE459" s="1" t="b">
        <f t="shared" si="349"/>
        <v>1</v>
      </c>
    </row>
    <row r="460" spans="1:31" ht="15.75">
      <c r="A460" s="559" t="s">
        <v>177</v>
      </c>
      <c r="B460" s="590" t="s">
        <v>178</v>
      </c>
      <c r="C460" s="590">
        <v>0</v>
      </c>
      <c r="D460" s="591">
        <v>0</v>
      </c>
      <c r="E460" s="590">
        <v>0</v>
      </c>
      <c r="F460" s="591">
        <v>0</v>
      </c>
      <c r="G460" s="625"/>
      <c r="H460" s="625"/>
      <c r="I460" s="566">
        <f t="shared" si="346"/>
        <v>0</v>
      </c>
      <c r="J460" s="565">
        <f t="shared" si="347"/>
        <v>0</v>
      </c>
      <c r="K460" s="590"/>
      <c r="L460" s="591"/>
      <c r="M460" s="590"/>
      <c r="N460" s="590"/>
      <c r="O460" s="568">
        <f>State!O460</f>
        <v>1.2</v>
      </c>
      <c r="P460" s="590"/>
      <c r="Q460" s="591"/>
      <c r="R460" s="583">
        <f t="shared" si="306"/>
        <v>0</v>
      </c>
      <c r="S460" s="523">
        <f t="shared" si="306"/>
        <v>0</v>
      </c>
      <c r="T460" s="569"/>
      <c r="U460" s="590"/>
      <c r="V460" s="591"/>
      <c r="W460" s="583"/>
      <c r="X460" s="569">
        <f>State!X460</f>
        <v>1.2</v>
      </c>
      <c r="Y460" s="590"/>
      <c r="Z460" s="591"/>
      <c r="AA460" s="583">
        <f t="shared" si="340"/>
        <v>0</v>
      </c>
      <c r="AB460" s="523">
        <f t="shared" si="305"/>
        <v>0</v>
      </c>
      <c r="AC460" s="590"/>
      <c r="AD460" s="1" t="b">
        <f t="shared" si="348"/>
        <v>1</v>
      </c>
      <c r="AE460" s="1" t="b">
        <f t="shared" si="349"/>
        <v>1</v>
      </c>
    </row>
    <row r="461" spans="1:31" ht="28.5">
      <c r="A461" s="559" t="s">
        <v>179</v>
      </c>
      <c r="B461" s="590" t="s">
        <v>180</v>
      </c>
      <c r="C461" s="590">
        <v>0</v>
      </c>
      <c r="D461" s="591">
        <v>0</v>
      </c>
      <c r="E461" s="590">
        <v>0</v>
      </c>
      <c r="F461" s="591">
        <v>0</v>
      </c>
      <c r="G461" s="625"/>
      <c r="H461" s="625"/>
      <c r="I461" s="566">
        <f t="shared" si="346"/>
        <v>0</v>
      </c>
      <c r="J461" s="565">
        <f t="shared" si="347"/>
        <v>0</v>
      </c>
      <c r="K461" s="590"/>
      <c r="L461" s="591"/>
      <c r="M461" s="590"/>
      <c r="N461" s="590"/>
      <c r="O461" s="568">
        <f>State!O461</f>
        <v>1.2</v>
      </c>
      <c r="P461" s="590"/>
      <c r="Q461" s="591"/>
      <c r="R461" s="583">
        <f t="shared" si="306"/>
        <v>0</v>
      </c>
      <c r="S461" s="523">
        <f t="shared" si="306"/>
        <v>0</v>
      </c>
      <c r="T461" s="569"/>
      <c r="U461" s="590"/>
      <c r="V461" s="591"/>
      <c r="W461" s="583"/>
      <c r="X461" s="569">
        <f>State!X461</f>
        <v>1.2</v>
      </c>
      <c r="Y461" s="590"/>
      <c r="Z461" s="591"/>
      <c r="AA461" s="583">
        <f t="shared" si="340"/>
        <v>0</v>
      </c>
      <c r="AB461" s="523">
        <f t="shared" si="305"/>
        <v>0</v>
      </c>
      <c r="AC461" s="590"/>
      <c r="AD461" s="1" t="b">
        <f t="shared" si="348"/>
        <v>1</v>
      </c>
      <c r="AE461" s="1" t="b">
        <f t="shared" si="349"/>
        <v>1</v>
      </c>
    </row>
    <row r="462" spans="1:31" ht="28.5">
      <c r="A462" s="559" t="s">
        <v>181</v>
      </c>
      <c r="B462" s="590" t="s">
        <v>226</v>
      </c>
      <c r="C462" s="590">
        <v>0</v>
      </c>
      <c r="D462" s="591">
        <v>0</v>
      </c>
      <c r="E462" s="590">
        <v>0</v>
      </c>
      <c r="F462" s="591">
        <v>0</v>
      </c>
      <c r="G462" s="625"/>
      <c r="H462" s="625"/>
      <c r="I462" s="566">
        <f t="shared" si="346"/>
        <v>0</v>
      </c>
      <c r="J462" s="565">
        <f t="shared" si="347"/>
        <v>0</v>
      </c>
      <c r="K462" s="590"/>
      <c r="L462" s="591"/>
      <c r="M462" s="590"/>
      <c r="N462" s="590"/>
      <c r="O462" s="568">
        <f>State!O462</f>
        <v>1.8</v>
      </c>
      <c r="P462" s="590"/>
      <c r="Q462" s="591"/>
      <c r="R462" s="583">
        <f t="shared" si="306"/>
        <v>0</v>
      </c>
      <c r="S462" s="523">
        <f t="shared" si="306"/>
        <v>0</v>
      </c>
      <c r="T462" s="569"/>
      <c r="U462" s="590"/>
      <c r="V462" s="591"/>
      <c r="W462" s="583"/>
      <c r="X462" s="569">
        <f>State!X462</f>
        <v>1.8</v>
      </c>
      <c r="Y462" s="590"/>
      <c r="Z462" s="591"/>
      <c r="AA462" s="583">
        <f t="shared" si="340"/>
        <v>0</v>
      </c>
      <c r="AB462" s="523">
        <f t="shared" si="305"/>
        <v>0</v>
      </c>
      <c r="AC462" s="590"/>
      <c r="AD462" s="1" t="b">
        <f t="shared" si="348"/>
        <v>1</v>
      </c>
      <c r="AE462" s="1" t="b">
        <f t="shared" si="349"/>
        <v>1</v>
      </c>
    </row>
    <row r="463" spans="1:31" ht="15.75">
      <c r="A463" s="559">
        <v>26.37</v>
      </c>
      <c r="B463" s="590" t="s">
        <v>273</v>
      </c>
      <c r="C463" s="590">
        <v>0</v>
      </c>
      <c r="D463" s="591">
        <v>0</v>
      </c>
      <c r="E463" s="590">
        <v>0</v>
      </c>
      <c r="F463" s="591">
        <v>0</v>
      </c>
      <c r="G463" s="625"/>
      <c r="H463" s="625"/>
      <c r="I463" s="566">
        <f t="shared" si="346"/>
        <v>0</v>
      </c>
      <c r="J463" s="565">
        <f t="shared" si="347"/>
        <v>0</v>
      </c>
      <c r="K463" s="590"/>
      <c r="L463" s="591"/>
      <c r="M463" s="590"/>
      <c r="N463" s="590"/>
      <c r="O463" s="568">
        <f>State!O463</f>
        <v>0.5</v>
      </c>
      <c r="P463" s="590"/>
      <c r="Q463" s="591"/>
      <c r="R463" s="583">
        <f t="shared" si="306"/>
        <v>0</v>
      </c>
      <c r="S463" s="523">
        <f t="shared" si="306"/>
        <v>0</v>
      </c>
      <c r="T463" s="569"/>
      <c r="U463" s="590"/>
      <c r="V463" s="591"/>
      <c r="W463" s="583"/>
      <c r="X463" s="569">
        <f>State!X463</f>
        <v>0.5</v>
      </c>
      <c r="Y463" s="590"/>
      <c r="Z463" s="591"/>
      <c r="AA463" s="583">
        <f t="shared" si="340"/>
        <v>0</v>
      </c>
      <c r="AB463" s="523">
        <f t="shared" si="305"/>
        <v>0</v>
      </c>
      <c r="AC463" s="590"/>
      <c r="AD463" s="1" t="b">
        <f t="shared" si="348"/>
        <v>1</v>
      </c>
      <c r="AE463" s="1" t="b">
        <f t="shared" si="349"/>
        <v>1</v>
      </c>
    </row>
    <row r="464" spans="1:31" ht="28.5">
      <c r="A464" s="654">
        <f t="shared" ref="A464:A472" si="350">+A463+0.01</f>
        <v>26.380000000000003</v>
      </c>
      <c r="B464" s="590" t="s">
        <v>274</v>
      </c>
      <c r="C464" s="590">
        <v>0</v>
      </c>
      <c r="D464" s="591">
        <v>0</v>
      </c>
      <c r="E464" s="590">
        <v>0</v>
      </c>
      <c r="F464" s="591">
        <v>0</v>
      </c>
      <c r="G464" s="625"/>
      <c r="H464" s="625"/>
      <c r="I464" s="566">
        <f t="shared" si="346"/>
        <v>0</v>
      </c>
      <c r="J464" s="565">
        <f t="shared" si="347"/>
        <v>0</v>
      </c>
      <c r="K464" s="590"/>
      <c r="L464" s="591"/>
      <c r="M464" s="590"/>
      <c r="N464" s="590"/>
      <c r="O464" s="568">
        <f>State!O464</f>
        <v>0.5</v>
      </c>
      <c r="P464" s="590"/>
      <c r="Q464" s="591"/>
      <c r="R464" s="583">
        <f t="shared" si="306"/>
        <v>0</v>
      </c>
      <c r="S464" s="523">
        <f t="shared" si="306"/>
        <v>0</v>
      </c>
      <c r="T464" s="569"/>
      <c r="U464" s="590"/>
      <c r="V464" s="591"/>
      <c r="W464" s="583"/>
      <c r="X464" s="569">
        <f>State!X464</f>
        <v>0.5</v>
      </c>
      <c r="Y464" s="590"/>
      <c r="Z464" s="591"/>
      <c r="AA464" s="583">
        <f t="shared" si="340"/>
        <v>0</v>
      </c>
      <c r="AB464" s="523">
        <f t="shared" si="305"/>
        <v>0</v>
      </c>
      <c r="AC464" s="590"/>
      <c r="AD464" s="1" t="b">
        <f t="shared" si="348"/>
        <v>1</v>
      </c>
      <c r="AE464" s="1" t="b">
        <f t="shared" si="349"/>
        <v>1</v>
      </c>
    </row>
    <row r="465" spans="1:31" ht="28.5">
      <c r="A465" s="654">
        <f t="shared" si="350"/>
        <v>26.390000000000004</v>
      </c>
      <c r="B465" s="590" t="s">
        <v>200</v>
      </c>
      <c r="C465" s="590">
        <v>0</v>
      </c>
      <c r="D465" s="591">
        <v>0</v>
      </c>
      <c r="E465" s="590">
        <v>0</v>
      </c>
      <c r="F465" s="591">
        <v>0</v>
      </c>
      <c r="G465" s="625"/>
      <c r="H465" s="625"/>
      <c r="I465" s="566">
        <f t="shared" si="346"/>
        <v>0</v>
      </c>
      <c r="J465" s="565">
        <f t="shared" si="347"/>
        <v>0</v>
      </c>
      <c r="K465" s="590"/>
      <c r="L465" s="591"/>
      <c r="M465" s="590"/>
      <c r="N465" s="590"/>
      <c r="O465" s="568">
        <f>State!O465</f>
        <v>0.625</v>
      </c>
      <c r="P465" s="590"/>
      <c r="Q465" s="591"/>
      <c r="R465" s="583">
        <f t="shared" si="306"/>
        <v>0</v>
      </c>
      <c r="S465" s="523">
        <f t="shared" si="306"/>
        <v>0</v>
      </c>
      <c r="T465" s="569"/>
      <c r="U465" s="590"/>
      <c r="V465" s="591"/>
      <c r="W465" s="583"/>
      <c r="X465" s="569">
        <f>State!X465</f>
        <v>0.625</v>
      </c>
      <c r="Y465" s="590"/>
      <c r="Z465" s="591"/>
      <c r="AA465" s="583">
        <f t="shared" si="340"/>
        <v>0</v>
      </c>
      <c r="AB465" s="523">
        <f t="shared" ref="AB465:AB507" si="351">Z465+U465</f>
        <v>0</v>
      </c>
      <c r="AC465" s="590"/>
      <c r="AD465" s="1" t="b">
        <f t="shared" si="348"/>
        <v>1</v>
      </c>
      <c r="AE465" s="1" t="b">
        <f t="shared" si="349"/>
        <v>1</v>
      </c>
    </row>
    <row r="466" spans="1:31" ht="15.75">
      <c r="A466" s="654">
        <f t="shared" si="350"/>
        <v>26.400000000000006</v>
      </c>
      <c r="B466" s="590" t="s">
        <v>182</v>
      </c>
      <c r="C466" s="590">
        <v>0</v>
      </c>
      <c r="D466" s="591">
        <v>0</v>
      </c>
      <c r="E466" s="590">
        <v>0</v>
      </c>
      <c r="F466" s="591">
        <v>0</v>
      </c>
      <c r="G466" s="625"/>
      <c r="H466" s="625"/>
      <c r="I466" s="566">
        <f t="shared" si="346"/>
        <v>0</v>
      </c>
      <c r="J466" s="565">
        <f t="shared" si="347"/>
        <v>0</v>
      </c>
      <c r="K466" s="590"/>
      <c r="L466" s="591"/>
      <c r="M466" s="590"/>
      <c r="N466" s="590"/>
      <c r="O466" s="568">
        <f>State!O466</f>
        <v>0.375</v>
      </c>
      <c r="P466" s="590"/>
      <c r="Q466" s="591"/>
      <c r="R466" s="583">
        <f t="shared" ref="R466:S507" si="352">P466+K466</f>
        <v>0</v>
      </c>
      <c r="S466" s="523">
        <f t="shared" si="352"/>
        <v>0</v>
      </c>
      <c r="T466" s="569"/>
      <c r="U466" s="590"/>
      <c r="V466" s="591"/>
      <c r="W466" s="583"/>
      <c r="X466" s="569">
        <f>State!X466</f>
        <v>0.375</v>
      </c>
      <c r="Y466" s="590"/>
      <c r="Z466" s="591"/>
      <c r="AA466" s="583">
        <f t="shared" si="340"/>
        <v>0</v>
      </c>
      <c r="AB466" s="523">
        <f t="shared" si="351"/>
        <v>0</v>
      </c>
      <c r="AC466" s="590"/>
      <c r="AD466" s="1" t="b">
        <f t="shared" si="348"/>
        <v>1</v>
      </c>
      <c r="AE466" s="1" t="b">
        <f t="shared" si="349"/>
        <v>1</v>
      </c>
    </row>
    <row r="467" spans="1:31" ht="15.75">
      <c r="A467" s="654">
        <f t="shared" si="350"/>
        <v>26.410000000000007</v>
      </c>
      <c r="B467" s="590" t="s">
        <v>183</v>
      </c>
      <c r="C467" s="590">
        <v>0</v>
      </c>
      <c r="D467" s="591">
        <v>0</v>
      </c>
      <c r="E467" s="590">
        <v>0</v>
      </c>
      <c r="F467" s="591">
        <v>0</v>
      </c>
      <c r="G467" s="625"/>
      <c r="H467" s="625"/>
      <c r="I467" s="566">
        <f t="shared" si="346"/>
        <v>0</v>
      </c>
      <c r="J467" s="565">
        <f t="shared" si="347"/>
        <v>0</v>
      </c>
      <c r="K467" s="590"/>
      <c r="L467" s="591"/>
      <c r="M467" s="590"/>
      <c r="N467" s="590"/>
      <c r="O467" s="568">
        <f>State!O467</f>
        <v>0.375</v>
      </c>
      <c r="P467" s="590"/>
      <c r="Q467" s="591"/>
      <c r="R467" s="583">
        <f t="shared" si="352"/>
        <v>0</v>
      </c>
      <c r="S467" s="523">
        <f t="shared" si="352"/>
        <v>0</v>
      </c>
      <c r="T467" s="569"/>
      <c r="U467" s="590"/>
      <c r="V467" s="591"/>
      <c r="W467" s="583"/>
      <c r="X467" s="569">
        <f>State!X467</f>
        <v>0.375</v>
      </c>
      <c r="Y467" s="590"/>
      <c r="Z467" s="591"/>
      <c r="AA467" s="583">
        <f t="shared" si="340"/>
        <v>0</v>
      </c>
      <c r="AB467" s="523">
        <f t="shared" si="351"/>
        <v>0</v>
      </c>
      <c r="AC467" s="590"/>
      <c r="AD467" s="1" t="b">
        <f t="shared" si="348"/>
        <v>1</v>
      </c>
      <c r="AE467" s="1" t="b">
        <f t="shared" si="349"/>
        <v>1</v>
      </c>
    </row>
    <row r="468" spans="1:31" ht="15.75">
      <c r="A468" s="654">
        <f t="shared" si="350"/>
        <v>26.420000000000009</v>
      </c>
      <c r="B468" s="590" t="s">
        <v>184</v>
      </c>
      <c r="C468" s="590">
        <v>0</v>
      </c>
      <c r="D468" s="591">
        <v>0</v>
      </c>
      <c r="E468" s="590">
        <v>0</v>
      </c>
      <c r="F468" s="591">
        <v>0</v>
      </c>
      <c r="G468" s="625"/>
      <c r="H468" s="625"/>
      <c r="I468" s="566">
        <f t="shared" si="346"/>
        <v>0</v>
      </c>
      <c r="J468" s="565">
        <f t="shared" si="347"/>
        <v>0</v>
      </c>
      <c r="K468" s="590"/>
      <c r="L468" s="591"/>
      <c r="M468" s="590"/>
      <c r="N468" s="590"/>
      <c r="O468" s="568">
        <f>State!O468</f>
        <v>0.15</v>
      </c>
      <c r="P468" s="590"/>
      <c r="Q468" s="591"/>
      <c r="R468" s="583">
        <f t="shared" si="352"/>
        <v>0</v>
      </c>
      <c r="S468" s="523">
        <f t="shared" si="352"/>
        <v>0</v>
      </c>
      <c r="T468" s="569"/>
      <c r="U468" s="590"/>
      <c r="V468" s="591"/>
      <c r="W468" s="583"/>
      <c r="X468" s="569">
        <f>State!X468</f>
        <v>0.15</v>
      </c>
      <c r="Y468" s="590"/>
      <c r="Z468" s="591"/>
      <c r="AA468" s="583">
        <f t="shared" si="340"/>
        <v>0</v>
      </c>
      <c r="AB468" s="523">
        <f t="shared" si="351"/>
        <v>0</v>
      </c>
      <c r="AC468" s="590"/>
      <c r="AD468" s="1" t="b">
        <f t="shared" si="348"/>
        <v>1</v>
      </c>
      <c r="AE468" s="1" t="b">
        <f t="shared" si="349"/>
        <v>1</v>
      </c>
    </row>
    <row r="469" spans="1:31" ht="15.75">
      <c r="A469" s="654">
        <f t="shared" si="350"/>
        <v>26.43000000000001</v>
      </c>
      <c r="B469" s="590" t="s">
        <v>185</v>
      </c>
      <c r="C469" s="590">
        <v>0</v>
      </c>
      <c r="D469" s="591">
        <v>0</v>
      </c>
      <c r="E469" s="590">
        <v>0</v>
      </c>
      <c r="F469" s="591">
        <v>0</v>
      </c>
      <c r="G469" s="625"/>
      <c r="H469" s="625"/>
      <c r="I469" s="566">
        <f t="shared" si="346"/>
        <v>0</v>
      </c>
      <c r="J469" s="565">
        <f t="shared" si="347"/>
        <v>0</v>
      </c>
      <c r="K469" s="590"/>
      <c r="L469" s="591"/>
      <c r="M469" s="590"/>
      <c r="N469" s="590"/>
      <c r="O469" s="568">
        <f>State!O469</f>
        <v>0.15</v>
      </c>
      <c r="P469" s="590"/>
      <c r="Q469" s="591"/>
      <c r="R469" s="583">
        <f t="shared" si="352"/>
        <v>0</v>
      </c>
      <c r="S469" s="523">
        <f t="shared" si="352"/>
        <v>0</v>
      </c>
      <c r="T469" s="569"/>
      <c r="U469" s="590"/>
      <c r="V469" s="591"/>
      <c r="W469" s="583"/>
      <c r="X469" s="569">
        <f>State!X469</f>
        <v>0.15</v>
      </c>
      <c r="Y469" s="590"/>
      <c r="Z469" s="591"/>
      <c r="AA469" s="583">
        <f t="shared" si="340"/>
        <v>0</v>
      </c>
      <c r="AB469" s="523">
        <f t="shared" si="351"/>
        <v>0</v>
      </c>
      <c r="AC469" s="590"/>
      <c r="AD469" s="1" t="b">
        <f t="shared" si="348"/>
        <v>1</v>
      </c>
      <c r="AE469" s="1" t="b">
        <f t="shared" si="349"/>
        <v>1</v>
      </c>
    </row>
    <row r="470" spans="1:31" ht="15.75">
      <c r="A470" s="654">
        <f t="shared" si="350"/>
        <v>26.440000000000012</v>
      </c>
      <c r="B470" s="590" t="s">
        <v>186</v>
      </c>
      <c r="C470" s="590">
        <v>0</v>
      </c>
      <c r="D470" s="591">
        <v>0</v>
      </c>
      <c r="E470" s="590">
        <v>0</v>
      </c>
      <c r="F470" s="591">
        <v>0</v>
      </c>
      <c r="G470" s="625"/>
      <c r="H470" s="625"/>
      <c r="I470" s="566">
        <f t="shared" si="346"/>
        <v>0</v>
      </c>
      <c r="J470" s="565">
        <f t="shared" si="347"/>
        <v>0</v>
      </c>
      <c r="K470" s="590"/>
      <c r="L470" s="591"/>
      <c r="M470" s="590"/>
      <c r="N470" s="590"/>
      <c r="O470" s="568">
        <f>State!O470</f>
        <v>0</v>
      </c>
      <c r="P470" s="590"/>
      <c r="Q470" s="591"/>
      <c r="R470" s="583">
        <f t="shared" si="352"/>
        <v>0</v>
      </c>
      <c r="S470" s="523">
        <f t="shared" si="352"/>
        <v>0</v>
      </c>
      <c r="T470" s="569"/>
      <c r="U470" s="590"/>
      <c r="V470" s="591"/>
      <c r="W470" s="583"/>
      <c r="X470" s="569">
        <f>State!X470</f>
        <v>0</v>
      </c>
      <c r="Y470" s="590"/>
      <c r="Z470" s="591"/>
      <c r="AA470" s="583">
        <f t="shared" si="340"/>
        <v>0</v>
      </c>
      <c r="AB470" s="523">
        <f t="shared" si="351"/>
        <v>0</v>
      </c>
      <c r="AC470" s="590"/>
      <c r="AD470" s="1" t="b">
        <f t="shared" si="348"/>
        <v>1</v>
      </c>
      <c r="AE470" s="1" t="b">
        <f t="shared" si="349"/>
        <v>1</v>
      </c>
    </row>
    <row r="471" spans="1:31" ht="15.75">
      <c r="A471" s="654">
        <f t="shared" si="350"/>
        <v>26.450000000000014</v>
      </c>
      <c r="B471" s="590" t="s">
        <v>187</v>
      </c>
      <c r="C471" s="590">
        <v>0</v>
      </c>
      <c r="D471" s="591">
        <v>0</v>
      </c>
      <c r="E471" s="590">
        <v>0</v>
      </c>
      <c r="F471" s="591">
        <v>0</v>
      </c>
      <c r="G471" s="625"/>
      <c r="H471" s="625"/>
      <c r="I471" s="566">
        <f t="shared" si="346"/>
        <v>0</v>
      </c>
      <c r="J471" s="565">
        <f t="shared" si="347"/>
        <v>0</v>
      </c>
      <c r="K471" s="590"/>
      <c r="L471" s="591"/>
      <c r="M471" s="590"/>
      <c r="N471" s="590"/>
      <c r="O471" s="568">
        <f>State!O471</f>
        <v>0.25</v>
      </c>
      <c r="P471" s="590"/>
      <c r="Q471" s="591"/>
      <c r="R471" s="583">
        <f t="shared" si="352"/>
        <v>0</v>
      </c>
      <c r="S471" s="523">
        <f t="shared" si="352"/>
        <v>0</v>
      </c>
      <c r="T471" s="569"/>
      <c r="U471" s="590"/>
      <c r="V471" s="591"/>
      <c r="W471" s="583"/>
      <c r="X471" s="569">
        <f>State!X471</f>
        <v>0.25</v>
      </c>
      <c r="Y471" s="590"/>
      <c r="Z471" s="591"/>
      <c r="AA471" s="583">
        <f t="shared" si="340"/>
        <v>0</v>
      </c>
      <c r="AB471" s="523">
        <f t="shared" si="351"/>
        <v>0</v>
      </c>
      <c r="AC471" s="590"/>
      <c r="AD471" s="1" t="b">
        <f t="shared" si="348"/>
        <v>1</v>
      </c>
      <c r="AE471" s="1" t="b">
        <f t="shared" si="349"/>
        <v>1</v>
      </c>
    </row>
    <row r="472" spans="1:31" ht="28.5">
      <c r="A472" s="654">
        <f t="shared" si="350"/>
        <v>26.460000000000015</v>
      </c>
      <c r="B472" s="590" t="s">
        <v>188</v>
      </c>
      <c r="C472" s="590">
        <v>0</v>
      </c>
      <c r="D472" s="591">
        <v>0</v>
      </c>
      <c r="E472" s="590">
        <v>0</v>
      </c>
      <c r="F472" s="591">
        <v>0</v>
      </c>
      <c r="G472" s="625"/>
      <c r="H472" s="625"/>
      <c r="I472" s="566">
        <f t="shared" si="346"/>
        <v>0</v>
      </c>
      <c r="J472" s="565">
        <f t="shared" si="347"/>
        <v>0</v>
      </c>
      <c r="K472" s="590"/>
      <c r="L472" s="591"/>
      <c r="M472" s="590"/>
      <c r="N472" s="590"/>
      <c r="O472" s="568">
        <f>State!O472</f>
        <v>0.1</v>
      </c>
      <c r="P472" s="590"/>
      <c r="Q472" s="591"/>
      <c r="R472" s="583">
        <f t="shared" si="352"/>
        <v>0</v>
      </c>
      <c r="S472" s="523">
        <f t="shared" si="352"/>
        <v>0</v>
      </c>
      <c r="T472" s="569"/>
      <c r="U472" s="590"/>
      <c r="V472" s="591"/>
      <c r="W472" s="583"/>
      <c r="X472" s="569">
        <f>State!X472</f>
        <v>0.1</v>
      </c>
      <c r="Y472" s="590"/>
      <c r="Z472" s="591"/>
      <c r="AA472" s="583">
        <f t="shared" si="340"/>
        <v>0</v>
      </c>
      <c r="AB472" s="523">
        <f t="shared" si="351"/>
        <v>0</v>
      </c>
      <c r="AC472" s="590"/>
      <c r="AD472" s="1" t="b">
        <f t="shared" si="348"/>
        <v>1</v>
      </c>
      <c r="AE472" s="1" t="b">
        <f t="shared" si="349"/>
        <v>1</v>
      </c>
    </row>
    <row r="473" spans="1:31" ht="15.75">
      <c r="A473" s="928"/>
      <c r="B473" s="1168" t="s">
        <v>189</v>
      </c>
      <c r="C473" s="1168">
        <f>SUM(C452:C472)</f>
        <v>0</v>
      </c>
      <c r="D473" s="1168">
        <f t="shared" ref="D473:F473" si="353">SUM(D452:D472)</f>
        <v>0</v>
      </c>
      <c r="E473" s="1168">
        <f t="shared" si="353"/>
        <v>0</v>
      </c>
      <c r="F473" s="1168">
        <f t="shared" si="353"/>
        <v>0</v>
      </c>
      <c r="G473" s="1067"/>
      <c r="H473" s="1067"/>
      <c r="I473" s="932">
        <f t="shared" si="346"/>
        <v>0</v>
      </c>
      <c r="J473" s="933">
        <f t="shared" si="347"/>
        <v>0</v>
      </c>
      <c r="K473" s="1168">
        <f t="shared" ref="K473:L473" si="354">SUM(K452:K472)</f>
        <v>0</v>
      </c>
      <c r="L473" s="1168">
        <f t="shared" si="354"/>
        <v>0</v>
      </c>
      <c r="M473" s="1168"/>
      <c r="N473" s="1168"/>
      <c r="O473" s="934">
        <f>State!O473</f>
        <v>0</v>
      </c>
      <c r="P473" s="1168">
        <f t="shared" ref="P473:U473" si="355">SUM(P452:P472)</f>
        <v>0</v>
      </c>
      <c r="Q473" s="1168">
        <f t="shared" si="355"/>
        <v>0</v>
      </c>
      <c r="R473" s="1168">
        <f t="shared" si="355"/>
        <v>0</v>
      </c>
      <c r="S473" s="1168">
        <f t="shared" si="355"/>
        <v>0</v>
      </c>
      <c r="T473" s="1168">
        <f t="shared" si="355"/>
        <v>0</v>
      </c>
      <c r="U473" s="1168">
        <f t="shared" si="355"/>
        <v>0</v>
      </c>
      <c r="V473" s="1169"/>
      <c r="W473" s="935"/>
      <c r="X473" s="937">
        <f>State!X473</f>
        <v>0</v>
      </c>
      <c r="Y473" s="1168">
        <f t="shared" ref="Y473:AB473" si="356">SUM(Y452:Y472)</f>
        <v>0</v>
      </c>
      <c r="Z473" s="1168">
        <f t="shared" si="356"/>
        <v>0</v>
      </c>
      <c r="AA473" s="1168">
        <f t="shared" si="356"/>
        <v>0</v>
      </c>
      <c r="AB473" s="1168">
        <f t="shared" si="356"/>
        <v>0</v>
      </c>
      <c r="AC473" s="1168"/>
      <c r="AD473" s="1" t="b">
        <f t="shared" si="348"/>
        <v>1</v>
      </c>
      <c r="AE473" s="1" t="b">
        <f t="shared" si="349"/>
        <v>1</v>
      </c>
    </row>
    <row r="474" spans="1:31" ht="15.75">
      <c r="A474" s="983"/>
      <c r="B474" s="1046" t="s">
        <v>308</v>
      </c>
      <c r="C474" s="1046">
        <f>C450+C473</f>
        <v>0</v>
      </c>
      <c r="D474" s="1046">
        <f>D450+D473</f>
        <v>0</v>
      </c>
      <c r="E474" s="1046">
        <f>E450+E473</f>
        <v>0</v>
      </c>
      <c r="F474" s="1046">
        <f>F450+F473</f>
        <v>0</v>
      </c>
      <c r="G474" s="1069"/>
      <c r="H474" s="1069"/>
      <c r="I474" s="987">
        <f t="shared" si="346"/>
        <v>0</v>
      </c>
      <c r="J474" s="988">
        <f t="shared" si="347"/>
        <v>0</v>
      </c>
      <c r="K474" s="1046">
        <f>K450+K473</f>
        <v>0</v>
      </c>
      <c r="L474" s="1046">
        <f>L450+L473</f>
        <v>0</v>
      </c>
      <c r="M474" s="1046"/>
      <c r="N474" s="1046"/>
      <c r="O474" s="989">
        <f>State!O474</f>
        <v>0</v>
      </c>
      <c r="P474" s="1046">
        <f t="shared" ref="P474:U474" si="357">P450+P473</f>
        <v>0</v>
      </c>
      <c r="Q474" s="1046">
        <f t="shared" si="357"/>
        <v>0</v>
      </c>
      <c r="R474" s="1046">
        <f t="shared" si="357"/>
        <v>0</v>
      </c>
      <c r="S474" s="1046">
        <f t="shared" si="357"/>
        <v>0</v>
      </c>
      <c r="T474" s="1046">
        <f t="shared" si="357"/>
        <v>0</v>
      </c>
      <c r="U474" s="1046">
        <f t="shared" si="357"/>
        <v>0</v>
      </c>
      <c r="V474" s="1047"/>
      <c r="W474" s="990"/>
      <c r="X474" s="992">
        <f>State!X474</f>
        <v>0</v>
      </c>
      <c r="Y474" s="1046">
        <f t="shared" ref="Y474:AB474" si="358">Y450+Y473</f>
        <v>0</v>
      </c>
      <c r="Z474" s="1046">
        <f t="shared" si="358"/>
        <v>0</v>
      </c>
      <c r="AA474" s="1046">
        <f t="shared" si="358"/>
        <v>0</v>
      </c>
      <c r="AB474" s="1046">
        <f t="shared" si="358"/>
        <v>0</v>
      </c>
      <c r="AC474" s="1046"/>
      <c r="AD474" s="1" t="b">
        <f t="shared" si="348"/>
        <v>1</v>
      </c>
      <c r="AE474" s="1" t="b">
        <f t="shared" si="349"/>
        <v>1</v>
      </c>
    </row>
    <row r="475" spans="1:31" ht="15.75">
      <c r="A475" s="559"/>
      <c r="B475" s="560" t="s">
        <v>190</v>
      </c>
      <c r="C475" s="560">
        <v>0</v>
      </c>
      <c r="D475" s="561">
        <v>0</v>
      </c>
      <c r="E475" s="560">
        <v>0</v>
      </c>
      <c r="F475" s="561">
        <v>0</v>
      </c>
      <c r="G475" s="625"/>
      <c r="H475" s="625"/>
      <c r="I475" s="566">
        <f t="shared" si="346"/>
        <v>0</v>
      </c>
      <c r="J475" s="565">
        <f t="shared" si="347"/>
        <v>0</v>
      </c>
      <c r="K475" s="560"/>
      <c r="L475" s="561"/>
      <c r="M475" s="560"/>
      <c r="N475" s="560"/>
      <c r="O475" s="568">
        <f>State!O475</f>
        <v>0</v>
      </c>
      <c r="P475" s="560"/>
      <c r="Q475" s="561"/>
      <c r="R475" s="583">
        <f t="shared" si="352"/>
        <v>0</v>
      </c>
      <c r="S475" s="523">
        <f t="shared" si="352"/>
        <v>0</v>
      </c>
      <c r="T475" s="569"/>
      <c r="U475" s="560"/>
      <c r="V475" s="561"/>
      <c r="W475" s="583"/>
      <c r="X475" s="569">
        <f>State!X475</f>
        <v>0</v>
      </c>
      <c r="Y475" s="560"/>
      <c r="Z475" s="561"/>
      <c r="AA475" s="583">
        <f t="shared" si="340"/>
        <v>0</v>
      </c>
      <c r="AB475" s="523">
        <f t="shared" si="351"/>
        <v>0</v>
      </c>
      <c r="AC475" s="560"/>
      <c r="AD475" s="1" t="b">
        <f t="shared" si="348"/>
        <v>1</v>
      </c>
      <c r="AE475" s="1" t="b">
        <f t="shared" si="349"/>
        <v>1</v>
      </c>
    </row>
    <row r="476" spans="1:31" ht="15.75">
      <c r="A476" s="684"/>
      <c r="B476" s="560" t="s">
        <v>191</v>
      </c>
      <c r="C476" s="560">
        <v>0</v>
      </c>
      <c r="D476" s="561">
        <v>0</v>
      </c>
      <c r="E476" s="560">
        <v>0</v>
      </c>
      <c r="F476" s="561">
        <v>0</v>
      </c>
      <c r="G476" s="625"/>
      <c r="H476" s="625"/>
      <c r="I476" s="566">
        <f t="shared" si="346"/>
        <v>0</v>
      </c>
      <c r="J476" s="565">
        <f t="shared" si="347"/>
        <v>0</v>
      </c>
      <c r="K476" s="560"/>
      <c r="L476" s="561"/>
      <c r="M476" s="560"/>
      <c r="N476" s="560"/>
      <c r="O476" s="568">
        <f>State!O476</f>
        <v>0</v>
      </c>
      <c r="P476" s="560"/>
      <c r="Q476" s="561"/>
      <c r="R476" s="583">
        <f t="shared" si="352"/>
        <v>0</v>
      </c>
      <c r="S476" s="523">
        <f t="shared" si="352"/>
        <v>0</v>
      </c>
      <c r="T476" s="569"/>
      <c r="U476" s="560"/>
      <c r="V476" s="561"/>
      <c r="W476" s="583"/>
      <c r="X476" s="569">
        <f>State!X476</f>
        <v>0</v>
      </c>
      <c r="Y476" s="560"/>
      <c r="Z476" s="561"/>
      <c r="AA476" s="583">
        <f t="shared" si="340"/>
        <v>0</v>
      </c>
      <c r="AB476" s="523">
        <f t="shared" si="351"/>
        <v>0</v>
      </c>
      <c r="AC476" s="560"/>
      <c r="AD476" s="1" t="b">
        <f t="shared" si="348"/>
        <v>1</v>
      </c>
      <c r="AE476" s="1" t="b">
        <f t="shared" si="349"/>
        <v>1</v>
      </c>
    </row>
    <row r="477" spans="1:31" ht="15.75">
      <c r="A477" s="559">
        <v>26.47</v>
      </c>
      <c r="B477" s="570" t="s">
        <v>162</v>
      </c>
      <c r="C477" s="570">
        <v>0</v>
      </c>
      <c r="D477" s="571">
        <v>0</v>
      </c>
      <c r="E477" s="570">
        <v>0</v>
      </c>
      <c r="F477" s="571">
        <v>0</v>
      </c>
      <c r="G477" s="625"/>
      <c r="H477" s="625"/>
      <c r="I477" s="566">
        <f t="shared" si="346"/>
        <v>0</v>
      </c>
      <c r="J477" s="565">
        <f t="shared" si="347"/>
        <v>0</v>
      </c>
      <c r="K477" s="570"/>
      <c r="L477" s="571"/>
      <c r="M477" s="570"/>
      <c r="N477" s="570"/>
      <c r="O477" s="568">
        <f>State!O477</f>
        <v>0</v>
      </c>
      <c r="P477" s="570"/>
      <c r="Q477" s="571"/>
      <c r="R477" s="583">
        <f t="shared" si="352"/>
        <v>0</v>
      </c>
      <c r="S477" s="523">
        <f t="shared" si="352"/>
        <v>0</v>
      </c>
      <c r="T477" s="569"/>
      <c r="U477" s="570"/>
      <c r="V477" s="571"/>
      <c r="W477" s="583"/>
      <c r="X477" s="569">
        <f>State!X477</f>
        <v>0</v>
      </c>
      <c r="Y477" s="570"/>
      <c r="Z477" s="571"/>
      <c r="AA477" s="583">
        <f t="shared" si="340"/>
        <v>0</v>
      </c>
      <c r="AB477" s="523">
        <f t="shared" si="351"/>
        <v>0</v>
      </c>
      <c r="AC477" s="570"/>
      <c r="AD477" s="1" t="b">
        <f t="shared" si="348"/>
        <v>1</v>
      </c>
      <c r="AE477" s="1" t="b">
        <f t="shared" si="349"/>
        <v>1</v>
      </c>
    </row>
    <row r="478" spans="1:31" ht="15.75">
      <c r="A478" s="654">
        <f t="shared" ref="A478:A485" si="359">+A477+0.01</f>
        <v>26.48</v>
      </c>
      <c r="B478" s="570" t="s">
        <v>275</v>
      </c>
      <c r="C478" s="570">
        <v>0</v>
      </c>
      <c r="D478" s="571">
        <v>0</v>
      </c>
      <c r="E478" s="570">
        <v>0</v>
      </c>
      <c r="F478" s="571">
        <v>0</v>
      </c>
      <c r="G478" s="625"/>
      <c r="H478" s="625"/>
      <c r="I478" s="566">
        <f t="shared" si="346"/>
        <v>0</v>
      </c>
      <c r="J478" s="565">
        <f t="shared" si="347"/>
        <v>0</v>
      </c>
      <c r="K478" s="570"/>
      <c r="L478" s="571"/>
      <c r="M478" s="570"/>
      <c r="N478" s="570"/>
      <c r="O478" s="568">
        <f>State!O478</f>
        <v>0</v>
      </c>
      <c r="P478" s="570"/>
      <c r="Q478" s="571"/>
      <c r="R478" s="583">
        <f t="shared" si="352"/>
        <v>0</v>
      </c>
      <c r="S478" s="523">
        <f t="shared" si="352"/>
        <v>0</v>
      </c>
      <c r="T478" s="569"/>
      <c r="U478" s="570"/>
      <c r="V478" s="571"/>
      <c r="W478" s="583"/>
      <c r="X478" s="569">
        <f>State!X478</f>
        <v>0</v>
      </c>
      <c r="Y478" s="570"/>
      <c r="Z478" s="571"/>
      <c r="AA478" s="583">
        <f t="shared" si="340"/>
        <v>0</v>
      </c>
      <c r="AB478" s="523">
        <f t="shared" si="351"/>
        <v>0</v>
      </c>
      <c r="AC478" s="570"/>
      <c r="AD478" s="1" t="b">
        <f t="shared" si="348"/>
        <v>1</v>
      </c>
      <c r="AE478" s="1" t="b">
        <f t="shared" si="349"/>
        <v>1</v>
      </c>
    </row>
    <row r="479" spans="1:31" ht="15.75">
      <c r="A479" s="654">
        <f t="shared" si="359"/>
        <v>26.490000000000002</v>
      </c>
      <c r="B479" s="570" t="s">
        <v>122</v>
      </c>
      <c r="C479" s="570">
        <v>0</v>
      </c>
      <c r="D479" s="571">
        <v>0</v>
      </c>
      <c r="E479" s="570">
        <v>0</v>
      </c>
      <c r="F479" s="571">
        <v>0</v>
      </c>
      <c r="G479" s="625"/>
      <c r="H479" s="625"/>
      <c r="I479" s="566">
        <f t="shared" si="346"/>
        <v>0</v>
      </c>
      <c r="J479" s="565">
        <f t="shared" si="347"/>
        <v>0</v>
      </c>
      <c r="K479" s="570"/>
      <c r="L479" s="571"/>
      <c r="M479" s="570"/>
      <c r="N479" s="570"/>
      <c r="O479" s="568">
        <f>State!O479</f>
        <v>0</v>
      </c>
      <c r="P479" s="570"/>
      <c r="Q479" s="571"/>
      <c r="R479" s="583">
        <f t="shared" si="352"/>
        <v>0</v>
      </c>
      <c r="S479" s="523">
        <f t="shared" si="352"/>
        <v>0</v>
      </c>
      <c r="T479" s="569"/>
      <c r="U479" s="570"/>
      <c r="V479" s="571"/>
      <c r="W479" s="583"/>
      <c r="X479" s="569">
        <f>State!X479</f>
        <v>0</v>
      </c>
      <c r="Y479" s="570"/>
      <c r="Z479" s="571"/>
      <c r="AA479" s="583">
        <f t="shared" si="340"/>
        <v>0</v>
      </c>
      <c r="AB479" s="523">
        <f t="shared" si="351"/>
        <v>0</v>
      </c>
      <c r="AC479" s="570"/>
      <c r="AD479" s="1" t="b">
        <f t="shared" si="348"/>
        <v>1</v>
      </c>
      <c r="AE479" s="1" t="b">
        <f t="shared" si="349"/>
        <v>1</v>
      </c>
    </row>
    <row r="480" spans="1:31" ht="15.75">
      <c r="A480" s="654">
        <f t="shared" si="359"/>
        <v>26.500000000000004</v>
      </c>
      <c r="B480" s="570" t="s">
        <v>326</v>
      </c>
      <c r="C480" s="570">
        <v>0</v>
      </c>
      <c r="D480" s="571">
        <v>0</v>
      </c>
      <c r="E480" s="570">
        <v>0</v>
      </c>
      <c r="F480" s="571">
        <v>0</v>
      </c>
      <c r="G480" s="625"/>
      <c r="H480" s="625"/>
      <c r="I480" s="566">
        <f t="shared" si="346"/>
        <v>0</v>
      </c>
      <c r="J480" s="565">
        <f t="shared" si="347"/>
        <v>0</v>
      </c>
      <c r="K480" s="570"/>
      <c r="L480" s="571"/>
      <c r="M480" s="570"/>
      <c r="N480" s="570"/>
      <c r="O480" s="568">
        <f>State!O480</f>
        <v>0</v>
      </c>
      <c r="P480" s="570"/>
      <c r="Q480" s="571"/>
      <c r="R480" s="583">
        <f t="shared" si="352"/>
        <v>0</v>
      </c>
      <c r="S480" s="523">
        <f t="shared" si="352"/>
        <v>0</v>
      </c>
      <c r="T480" s="569"/>
      <c r="U480" s="570"/>
      <c r="V480" s="571"/>
      <c r="W480" s="583"/>
      <c r="X480" s="569">
        <f>State!X480</f>
        <v>0</v>
      </c>
      <c r="Y480" s="570"/>
      <c r="Z480" s="571"/>
      <c r="AA480" s="583">
        <f t="shared" si="340"/>
        <v>0</v>
      </c>
      <c r="AB480" s="523">
        <f t="shared" si="351"/>
        <v>0</v>
      </c>
      <c r="AC480" s="570"/>
      <c r="AD480" s="1" t="b">
        <f t="shared" si="348"/>
        <v>1</v>
      </c>
      <c r="AE480" s="1" t="b">
        <f t="shared" si="349"/>
        <v>1</v>
      </c>
    </row>
    <row r="481" spans="1:31" ht="15.75">
      <c r="A481" s="654">
        <f t="shared" si="359"/>
        <v>26.510000000000005</v>
      </c>
      <c r="B481" s="570" t="s">
        <v>325</v>
      </c>
      <c r="C481" s="570">
        <v>0</v>
      </c>
      <c r="D481" s="571">
        <v>0</v>
      </c>
      <c r="E481" s="570">
        <v>0</v>
      </c>
      <c r="F481" s="571">
        <v>0</v>
      </c>
      <c r="G481" s="625"/>
      <c r="H481" s="625"/>
      <c r="I481" s="566">
        <f t="shared" si="346"/>
        <v>0</v>
      </c>
      <c r="J481" s="565">
        <f t="shared" si="347"/>
        <v>0</v>
      </c>
      <c r="K481" s="570"/>
      <c r="L481" s="571"/>
      <c r="M481" s="570"/>
      <c r="N481" s="570"/>
      <c r="O481" s="568">
        <f>State!O481</f>
        <v>0</v>
      </c>
      <c r="P481" s="570"/>
      <c r="Q481" s="571"/>
      <c r="R481" s="583">
        <f t="shared" si="352"/>
        <v>0</v>
      </c>
      <c r="S481" s="523">
        <f t="shared" si="352"/>
        <v>0</v>
      </c>
      <c r="T481" s="569"/>
      <c r="U481" s="570"/>
      <c r="V481" s="571"/>
      <c r="W481" s="583"/>
      <c r="X481" s="569">
        <f>State!X481</f>
        <v>0</v>
      </c>
      <c r="Y481" s="570"/>
      <c r="Z481" s="571"/>
      <c r="AA481" s="583">
        <f t="shared" si="340"/>
        <v>0</v>
      </c>
      <c r="AB481" s="523">
        <f t="shared" si="351"/>
        <v>0</v>
      </c>
      <c r="AC481" s="570"/>
      <c r="AD481" s="1" t="b">
        <f t="shared" si="348"/>
        <v>1</v>
      </c>
      <c r="AE481" s="1" t="b">
        <f t="shared" si="349"/>
        <v>1</v>
      </c>
    </row>
    <row r="482" spans="1:31" ht="15.75">
      <c r="A482" s="654">
        <f t="shared" si="359"/>
        <v>26.520000000000007</v>
      </c>
      <c r="B482" s="570" t="s">
        <v>164</v>
      </c>
      <c r="C482" s="570">
        <v>0</v>
      </c>
      <c r="D482" s="571">
        <v>0</v>
      </c>
      <c r="E482" s="570">
        <v>0</v>
      </c>
      <c r="F482" s="571">
        <v>0</v>
      </c>
      <c r="G482" s="625"/>
      <c r="H482" s="625"/>
      <c r="I482" s="566">
        <f t="shared" si="346"/>
        <v>0</v>
      </c>
      <c r="J482" s="565">
        <f t="shared" si="347"/>
        <v>0</v>
      </c>
      <c r="K482" s="570"/>
      <c r="L482" s="571"/>
      <c r="M482" s="570"/>
      <c r="N482" s="570"/>
      <c r="O482" s="568">
        <f>State!O482</f>
        <v>2.5</v>
      </c>
      <c r="P482" s="570"/>
      <c r="Q482" s="571"/>
      <c r="R482" s="583">
        <f t="shared" si="352"/>
        <v>0</v>
      </c>
      <c r="S482" s="523">
        <f t="shared" si="352"/>
        <v>0</v>
      </c>
      <c r="T482" s="569"/>
      <c r="U482" s="570"/>
      <c r="V482" s="571"/>
      <c r="W482" s="583"/>
      <c r="X482" s="569">
        <f>State!X482</f>
        <v>2.5</v>
      </c>
      <c r="Y482" s="570"/>
      <c r="Z482" s="571"/>
      <c r="AA482" s="583">
        <f t="shared" si="340"/>
        <v>0</v>
      </c>
      <c r="AB482" s="523">
        <f t="shared" si="351"/>
        <v>0</v>
      </c>
      <c r="AC482" s="570"/>
      <c r="AD482" s="1" t="b">
        <f t="shared" si="348"/>
        <v>1</v>
      </c>
      <c r="AE482" s="1" t="b">
        <f t="shared" si="349"/>
        <v>1</v>
      </c>
    </row>
    <row r="483" spans="1:31" ht="15.75">
      <c r="A483" s="654">
        <f t="shared" si="359"/>
        <v>26.530000000000008</v>
      </c>
      <c r="B483" s="570" t="s">
        <v>15</v>
      </c>
      <c r="C483" s="570">
        <v>0</v>
      </c>
      <c r="D483" s="571">
        <v>0</v>
      </c>
      <c r="E483" s="570">
        <v>0</v>
      </c>
      <c r="F483" s="571">
        <v>0</v>
      </c>
      <c r="G483" s="625"/>
      <c r="H483" s="625"/>
      <c r="I483" s="566">
        <f t="shared" si="346"/>
        <v>0</v>
      </c>
      <c r="J483" s="565">
        <f t="shared" si="347"/>
        <v>0</v>
      </c>
      <c r="K483" s="570"/>
      <c r="L483" s="571"/>
      <c r="M483" s="570"/>
      <c r="N483" s="570"/>
      <c r="O483" s="568">
        <f>State!O483</f>
        <v>3</v>
      </c>
      <c r="P483" s="570"/>
      <c r="Q483" s="571"/>
      <c r="R483" s="583">
        <f t="shared" si="352"/>
        <v>0</v>
      </c>
      <c r="S483" s="523">
        <f t="shared" si="352"/>
        <v>0</v>
      </c>
      <c r="T483" s="569"/>
      <c r="U483" s="570"/>
      <c r="V483" s="571"/>
      <c r="W483" s="583"/>
      <c r="X483" s="569">
        <f>State!X483</f>
        <v>3</v>
      </c>
      <c r="Y483" s="570"/>
      <c r="Z483" s="571"/>
      <c r="AA483" s="583">
        <f t="shared" si="340"/>
        <v>0</v>
      </c>
      <c r="AB483" s="523">
        <f t="shared" si="351"/>
        <v>0</v>
      </c>
      <c r="AC483" s="570"/>
      <c r="AD483" s="1" t="b">
        <f t="shared" si="348"/>
        <v>1</v>
      </c>
      <c r="AE483" s="1" t="b">
        <f t="shared" si="349"/>
        <v>1</v>
      </c>
    </row>
    <row r="484" spans="1:31" ht="15.75">
      <c r="A484" s="654">
        <f t="shared" si="359"/>
        <v>26.54000000000001</v>
      </c>
      <c r="B484" s="570" t="s">
        <v>282</v>
      </c>
      <c r="C484" s="570">
        <v>0</v>
      </c>
      <c r="D484" s="571">
        <v>0</v>
      </c>
      <c r="E484" s="570">
        <v>0</v>
      </c>
      <c r="F484" s="571">
        <v>0</v>
      </c>
      <c r="G484" s="625"/>
      <c r="H484" s="625"/>
      <c r="I484" s="566">
        <f t="shared" si="346"/>
        <v>0</v>
      </c>
      <c r="J484" s="565">
        <f t="shared" si="347"/>
        <v>0</v>
      </c>
      <c r="K484" s="570"/>
      <c r="L484" s="571"/>
      <c r="M484" s="570"/>
      <c r="N484" s="570"/>
      <c r="O484" s="568">
        <f>State!O484</f>
        <v>0.375</v>
      </c>
      <c r="P484" s="570"/>
      <c r="Q484" s="571"/>
      <c r="R484" s="583">
        <f t="shared" si="352"/>
        <v>0</v>
      </c>
      <c r="S484" s="523">
        <f t="shared" si="352"/>
        <v>0</v>
      </c>
      <c r="T484" s="569"/>
      <c r="U484" s="570"/>
      <c r="V484" s="571"/>
      <c r="W484" s="583"/>
      <c r="X484" s="569">
        <f>State!X484</f>
        <v>0.375</v>
      </c>
      <c r="Y484" s="570"/>
      <c r="Z484" s="571"/>
      <c r="AA484" s="583">
        <f t="shared" si="340"/>
        <v>0</v>
      </c>
      <c r="AB484" s="523">
        <f t="shared" si="351"/>
        <v>0</v>
      </c>
      <c r="AC484" s="570"/>
      <c r="AD484" s="1" t="b">
        <f t="shared" si="348"/>
        <v>1</v>
      </c>
      <c r="AE484" s="1" t="b">
        <f t="shared" si="349"/>
        <v>1</v>
      </c>
    </row>
    <row r="485" spans="1:31" ht="15.75">
      <c r="A485" s="654">
        <f t="shared" si="359"/>
        <v>26.550000000000011</v>
      </c>
      <c r="B485" s="570" t="s">
        <v>157</v>
      </c>
      <c r="C485" s="570">
        <v>0</v>
      </c>
      <c r="D485" s="571">
        <v>0</v>
      </c>
      <c r="E485" s="570">
        <v>0</v>
      </c>
      <c r="F485" s="571">
        <v>0</v>
      </c>
      <c r="G485" s="625"/>
      <c r="H485" s="625"/>
      <c r="I485" s="566">
        <f t="shared" si="346"/>
        <v>0</v>
      </c>
      <c r="J485" s="565">
        <f t="shared" si="347"/>
        <v>0</v>
      </c>
      <c r="K485" s="570"/>
      <c r="L485" s="571"/>
      <c r="M485" s="570"/>
      <c r="N485" s="570"/>
      <c r="O485" s="568">
        <f>State!O485</f>
        <v>0</v>
      </c>
      <c r="P485" s="570"/>
      <c r="Q485" s="571"/>
      <c r="R485" s="583">
        <f t="shared" si="352"/>
        <v>0</v>
      </c>
      <c r="S485" s="523">
        <f t="shared" si="352"/>
        <v>0</v>
      </c>
      <c r="T485" s="569"/>
      <c r="U485" s="570"/>
      <c r="V485" s="571"/>
      <c r="W485" s="583"/>
      <c r="X485" s="569">
        <f>State!X485</f>
        <v>0</v>
      </c>
      <c r="Y485" s="570"/>
      <c r="Z485" s="571"/>
      <c r="AA485" s="583">
        <f t="shared" si="340"/>
        <v>0</v>
      </c>
      <c r="AB485" s="523">
        <f t="shared" si="351"/>
        <v>0</v>
      </c>
      <c r="AC485" s="570"/>
      <c r="AD485" s="1" t="b">
        <f t="shared" si="348"/>
        <v>1</v>
      </c>
      <c r="AE485" s="1" t="b">
        <f t="shared" si="349"/>
        <v>1</v>
      </c>
    </row>
    <row r="486" spans="1:31" ht="15.75">
      <c r="A486" s="928"/>
      <c r="B486" s="964" t="s">
        <v>192</v>
      </c>
      <c r="C486" s="964">
        <f>SUM(C477:C485)</f>
        <v>0</v>
      </c>
      <c r="D486" s="964">
        <f>SUM(D477:D485)</f>
        <v>0</v>
      </c>
      <c r="E486" s="964">
        <f>SUM(E477:E485)</f>
        <v>0</v>
      </c>
      <c r="F486" s="964">
        <f>SUM(F477:F485)</f>
        <v>0</v>
      </c>
      <c r="G486" s="1067"/>
      <c r="H486" s="1067"/>
      <c r="I486" s="932">
        <f t="shared" si="346"/>
        <v>0</v>
      </c>
      <c r="J486" s="933">
        <f t="shared" si="347"/>
        <v>0</v>
      </c>
      <c r="K486" s="964">
        <f>SUM(K477:K485)</f>
        <v>0</v>
      </c>
      <c r="L486" s="964">
        <f>SUM(L477:L485)</f>
        <v>0</v>
      </c>
      <c r="M486" s="964"/>
      <c r="N486" s="964"/>
      <c r="O486" s="934">
        <f>State!O486</f>
        <v>0</v>
      </c>
      <c r="P486" s="964">
        <f t="shared" ref="P486:U486" si="360">SUM(P477:P485)</f>
        <v>0</v>
      </c>
      <c r="Q486" s="964">
        <f t="shared" si="360"/>
        <v>0</v>
      </c>
      <c r="R486" s="964">
        <f t="shared" si="360"/>
        <v>0</v>
      </c>
      <c r="S486" s="964">
        <f t="shared" si="360"/>
        <v>0</v>
      </c>
      <c r="T486" s="964">
        <f t="shared" si="360"/>
        <v>0</v>
      </c>
      <c r="U486" s="964">
        <f t="shared" si="360"/>
        <v>0</v>
      </c>
      <c r="V486" s="1138"/>
      <c r="W486" s="935"/>
      <c r="X486" s="937">
        <f>State!X486</f>
        <v>0</v>
      </c>
      <c r="Y486" s="964">
        <f>SUM(Y477:Y485)</f>
        <v>0</v>
      </c>
      <c r="Z486" s="964">
        <f>SUM(Z477:Z485)</f>
        <v>0</v>
      </c>
      <c r="AA486" s="964">
        <f>SUM(AA477:AA485)</f>
        <v>0</v>
      </c>
      <c r="AB486" s="964">
        <f>SUM(AB477:AB485)</f>
        <v>0</v>
      </c>
      <c r="AC486" s="964"/>
      <c r="AD486" s="1" t="b">
        <f t="shared" si="348"/>
        <v>1</v>
      </c>
      <c r="AE486" s="1" t="b">
        <f t="shared" si="349"/>
        <v>1</v>
      </c>
    </row>
    <row r="487" spans="1:31" ht="15.75">
      <c r="A487" s="684"/>
      <c r="B487" s="560" t="s">
        <v>193</v>
      </c>
      <c r="C487" s="560">
        <v>0</v>
      </c>
      <c r="D487" s="561">
        <v>0</v>
      </c>
      <c r="E487" s="560">
        <v>0</v>
      </c>
      <c r="F487" s="561">
        <v>0</v>
      </c>
      <c r="G487" s="625"/>
      <c r="H487" s="625"/>
      <c r="I487" s="566">
        <f t="shared" si="346"/>
        <v>0</v>
      </c>
      <c r="J487" s="565">
        <f t="shared" si="347"/>
        <v>0</v>
      </c>
      <c r="K487" s="560"/>
      <c r="L487" s="561"/>
      <c r="M487" s="560"/>
      <c r="N487" s="560"/>
      <c r="O487" s="568">
        <f>State!O487</f>
        <v>0</v>
      </c>
      <c r="P487" s="560"/>
      <c r="Q487" s="561"/>
      <c r="R487" s="583">
        <f t="shared" si="352"/>
        <v>0</v>
      </c>
      <c r="S487" s="523">
        <f t="shared" si="352"/>
        <v>0</v>
      </c>
      <c r="T487" s="569"/>
      <c r="U487" s="560"/>
      <c r="V487" s="561"/>
      <c r="W487" s="583"/>
      <c r="X487" s="569">
        <f>State!X487</f>
        <v>0</v>
      </c>
      <c r="Y487" s="560"/>
      <c r="Z487" s="561"/>
      <c r="AA487" s="583">
        <f t="shared" si="340"/>
        <v>0</v>
      </c>
      <c r="AB487" s="523">
        <f t="shared" si="351"/>
        <v>0</v>
      </c>
      <c r="AC487" s="560"/>
      <c r="AD487" s="1" t="b">
        <f t="shared" si="348"/>
        <v>1</v>
      </c>
      <c r="AE487" s="1" t="b">
        <f t="shared" si="349"/>
        <v>1</v>
      </c>
    </row>
    <row r="488" spans="1:31" ht="15.75">
      <c r="A488" s="654">
        <f>+A485+0.01</f>
        <v>26.560000000000013</v>
      </c>
      <c r="B488" s="615" t="s">
        <v>210</v>
      </c>
      <c r="C488" s="615">
        <v>0</v>
      </c>
      <c r="D488" s="617">
        <v>0</v>
      </c>
      <c r="E488" s="615">
        <v>0</v>
      </c>
      <c r="F488" s="617">
        <v>0</v>
      </c>
      <c r="G488" s="625"/>
      <c r="H488" s="625"/>
      <c r="I488" s="566">
        <f t="shared" si="346"/>
        <v>0</v>
      </c>
      <c r="J488" s="565">
        <f t="shared" si="347"/>
        <v>0</v>
      </c>
      <c r="K488" s="615"/>
      <c r="L488" s="617"/>
      <c r="M488" s="615"/>
      <c r="N488" s="615"/>
      <c r="O488" s="568">
        <f>State!O488</f>
        <v>9</v>
      </c>
      <c r="P488" s="615"/>
      <c r="Q488" s="617"/>
      <c r="R488" s="583">
        <f t="shared" si="352"/>
        <v>0</v>
      </c>
      <c r="S488" s="523">
        <f t="shared" si="352"/>
        <v>0</v>
      </c>
      <c r="T488" s="569"/>
      <c r="U488" s="615"/>
      <c r="V488" s="617"/>
      <c r="W488" s="583"/>
      <c r="X488" s="569">
        <f>State!X488</f>
        <v>9</v>
      </c>
      <c r="Y488" s="615"/>
      <c r="Z488" s="617"/>
      <c r="AA488" s="583">
        <f t="shared" si="340"/>
        <v>0</v>
      </c>
      <c r="AB488" s="523">
        <f t="shared" si="351"/>
        <v>0</v>
      </c>
      <c r="AC488" s="615"/>
      <c r="AD488" s="1" t="b">
        <f t="shared" si="348"/>
        <v>1</v>
      </c>
      <c r="AE488" s="1" t="b">
        <f t="shared" si="349"/>
        <v>1</v>
      </c>
    </row>
    <row r="489" spans="1:31" ht="15.75">
      <c r="A489" s="654">
        <f t="shared" ref="A489:A491" si="361">+A488+0.01</f>
        <v>26.570000000000014</v>
      </c>
      <c r="B489" s="615" t="s">
        <v>211</v>
      </c>
      <c r="C489" s="615">
        <v>0</v>
      </c>
      <c r="D489" s="617">
        <v>0</v>
      </c>
      <c r="E489" s="615">
        <v>0</v>
      </c>
      <c r="F489" s="617">
        <v>0</v>
      </c>
      <c r="G489" s="625"/>
      <c r="H489" s="625"/>
      <c r="I489" s="566">
        <f t="shared" si="346"/>
        <v>0</v>
      </c>
      <c r="J489" s="565">
        <f t="shared" si="347"/>
        <v>0</v>
      </c>
      <c r="K489" s="615"/>
      <c r="L489" s="617"/>
      <c r="M489" s="615"/>
      <c r="N489" s="615"/>
      <c r="O489" s="568">
        <f>State!O489</f>
        <v>0.60000000000000009</v>
      </c>
      <c r="P489" s="615"/>
      <c r="Q489" s="617"/>
      <c r="R489" s="583">
        <f t="shared" si="352"/>
        <v>0</v>
      </c>
      <c r="S489" s="523">
        <f t="shared" si="352"/>
        <v>0</v>
      </c>
      <c r="T489" s="569"/>
      <c r="U489" s="615"/>
      <c r="V489" s="617"/>
      <c r="W489" s="583"/>
      <c r="X489" s="569">
        <f>State!X489</f>
        <v>0.60000000000000009</v>
      </c>
      <c r="Y489" s="615"/>
      <c r="Z489" s="617"/>
      <c r="AA489" s="583">
        <f t="shared" si="340"/>
        <v>0</v>
      </c>
      <c r="AB489" s="523">
        <f t="shared" si="351"/>
        <v>0</v>
      </c>
      <c r="AC489" s="615"/>
      <c r="AD489" s="1" t="b">
        <f t="shared" si="348"/>
        <v>1</v>
      </c>
      <c r="AE489" s="1" t="b">
        <f t="shared" si="349"/>
        <v>1</v>
      </c>
    </row>
    <row r="490" spans="1:31" ht="30">
      <c r="A490" s="654">
        <f t="shared" si="361"/>
        <v>26.580000000000016</v>
      </c>
      <c r="B490" s="615" t="s">
        <v>212</v>
      </c>
      <c r="C490" s="615">
        <v>0</v>
      </c>
      <c r="D490" s="617">
        <v>0</v>
      </c>
      <c r="E490" s="615">
        <v>0</v>
      </c>
      <c r="F490" s="617">
        <v>0</v>
      </c>
      <c r="G490" s="625"/>
      <c r="H490" s="625"/>
      <c r="I490" s="566">
        <f t="shared" si="346"/>
        <v>0</v>
      </c>
      <c r="J490" s="565">
        <f t="shared" si="347"/>
        <v>0</v>
      </c>
      <c r="K490" s="615"/>
      <c r="L490" s="617"/>
      <c r="M490" s="615"/>
      <c r="N490" s="615"/>
      <c r="O490" s="568">
        <f>State!O490</f>
        <v>0.5</v>
      </c>
      <c r="P490" s="615"/>
      <c r="Q490" s="617"/>
      <c r="R490" s="583">
        <f t="shared" si="352"/>
        <v>0</v>
      </c>
      <c r="S490" s="523">
        <f t="shared" si="352"/>
        <v>0</v>
      </c>
      <c r="T490" s="569"/>
      <c r="U490" s="615"/>
      <c r="V490" s="617"/>
      <c r="W490" s="583"/>
      <c r="X490" s="569">
        <f>State!X490</f>
        <v>0.5</v>
      </c>
      <c r="Y490" s="615"/>
      <c r="Z490" s="617"/>
      <c r="AA490" s="583">
        <f t="shared" si="340"/>
        <v>0</v>
      </c>
      <c r="AB490" s="523">
        <f t="shared" si="351"/>
        <v>0</v>
      </c>
      <c r="AC490" s="615"/>
      <c r="AD490" s="1" t="b">
        <f t="shared" si="348"/>
        <v>1</v>
      </c>
      <c r="AE490" s="1" t="b">
        <f t="shared" si="349"/>
        <v>1</v>
      </c>
    </row>
    <row r="491" spans="1:31" ht="15.75">
      <c r="A491" s="654">
        <f t="shared" si="361"/>
        <v>26.590000000000018</v>
      </c>
      <c r="B491" s="615" t="s">
        <v>18</v>
      </c>
      <c r="C491" s="615">
        <v>0</v>
      </c>
      <c r="D491" s="617">
        <v>0</v>
      </c>
      <c r="E491" s="615">
        <v>0</v>
      </c>
      <c r="F491" s="617">
        <v>0</v>
      </c>
      <c r="G491" s="625"/>
      <c r="H491" s="625"/>
      <c r="I491" s="566">
        <f t="shared" si="346"/>
        <v>0</v>
      </c>
      <c r="J491" s="565">
        <f t="shared" si="347"/>
        <v>0</v>
      </c>
      <c r="K491" s="615"/>
      <c r="L491" s="617"/>
      <c r="M491" s="615"/>
      <c r="N491" s="615"/>
      <c r="O491" s="568">
        <f>State!O491</f>
        <v>0</v>
      </c>
      <c r="P491" s="615"/>
      <c r="Q491" s="617"/>
      <c r="R491" s="583">
        <f t="shared" si="352"/>
        <v>0</v>
      </c>
      <c r="S491" s="523">
        <f t="shared" si="352"/>
        <v>0</v>
      </c>
      <c r="T491" s="569"/>
      <c r="U491" s="615"/>
      <c r="V491" s="617"/>
      <c r="W491" s="583"/>
      <c r="X491" s="569">
        <f>State!X491</f>
        <v>0</v>
      </c>
      <c r="Y491" s="615"/>
      <c r="Z491" s="617"/>
      <c r="AA491" s="583">
        <f t="shared" si="340"/>
        <v>0</v>
      </c>
      <c r="AB491" s="523">
        <f t="shared" si="351"/>
        <v>0</v>
      </c>
      <c r="AC491" s="615"/>
      <c r="AD491" s="1" t="b">
        <f t="shared" si="348"/>
        <v>1</v>
      </c>
      <c r="AE491" s="1" t="b">
        <f t="shared" si="349"/>
        <v>1</v>
      </c>
    </row>
    <row r="492" spans="1:31" ht="15.75">
      <c r="A492" s="559" t="s">
        <v>19</v>
      </c>
      <c r="B492" s="620" t="s">
        <v>213</v>
      </c>
      <c r="C492" s="620">
        <v>0</v>
      </c>
      <c r="D492" s="621">
        <v>0</v>
      </c>
      <c r="E492" s="620">
        <v>0</v>
      </c>
      <c r="F492" s="621">
        <v>0</v>
      </c>
      <c r="G492" s="625"/>
      <c r="H492" s="625"/>
      <c r="I492" s="566">
        <f t="shared" si="346"/>
        <v>0</v>
      </c>
      <c r="J492" s="565">
        <f t="shared" si="347"/>
        <v>0</v>
      </c>
      <c r="K492" s="620"/>
      <c r="L492" s="621"/>
      <c r="M492" s="620"/>
      <c r="N492" s="620"/>
      <c r="O492" s="568">
        <f>State!O492</f>
        <v>3</v>
      </c>
      <c r="P492" s="620"/>
      <c r="Q492" s="621"/>
      <c r="R492" s="583">
        <f t="shared" si="352"/>
        <v>0</v>
      </c>
      <c r="S492" s="523">
        <f t="shared" si="352"/>
        <v>0</v>
      </c>
      <c r="T492" s="569"/>
      <c r="U492" s="620"/>
      <c r="V492" s="621"/>
      <c r="W492" s="583"/>
      <c r="X492" s="569">
        <f>State!X492</f>
        <v>3</v>
      </c>
      <c r="Y492" s="620"/>
      <c r="Z492" s="621"/>
      <c r="AA492" s="583">
        <f t="shared" si="340"/>
        <v>0</v>
      </c>
      <c r="AB492" s="523">
        <f t="shared" si="351"/>
        <v>0</v>
      </c>
      <c r="AC492" s="620"/>
      <c r="AD492" s="1" t="b">
        <f t="shared" si="348"/>
        <v>1</v>
      </c>
      <c r="AE492" s="1" t="b">
        <f t="shared" si="349"/>
        <v>1</v>
      </c>
    </row>
    <row r="493" spans="1:31" ht="42.75">
      <c r="A493" s="559" t="s">
        <v>20</v>
      </c>
      <c r="B493" s="570" t="s">
        <v>194</v>
      </c>
      <c r="C493" s="570">
        <v>0</v>
      </c>
      <c r="D493" s="571">
        <v>0</v>
      </c>
      <c r="E493" s="570">
        <v>0</v>
      </c>
      <c r="F493" s="571">
        <v>0</v>
      </c>
      <c r="G493" s="625"/>
      <c r="H493" s="625"/>
      <c r="I493" s="566">
        <f t="shared" si="346"/>
        <v>0</v>
      </c>
      <c r="J493" s="565">
        <f t="shared" si="347"/>
        <v>0</v>
      </c>
      <c r="K493" s="570"/>
      <c r="L493" s="571"/>
      <c r="M493" s="570"/>
      <c r="N493" s="570"/>
      <c r="O493" s="568">
        <f>State!O493</f>
        <v>2.88</v>
      </c>
      <c r="P493" s="570"/>
      <c r="Q493" s="571"/>
      <c r="R493" s="583">
        <f t="shared" si="352"/>
        <v>0</v>
      </c>
      <c r="S493" s="523">
        <f t="shared" si="352"/>
        <v>0</v>
      </c>
      <c r="T493" s="569"/>
      <c r="U493" s="570"/>
      <c r="V493" s="571"/>
      <c r="W493" s="583"/>
      <c r="X493" s="569">
        <f>State!X493</f>
        <v>2.88</v>
      </c>
      <c r="Y493" s="570"/>
      <c r="Z493" s="571"/>
      <c r="AA493" s="583">
        <f t="shared" si="340"/>
        <v>0</v>
      </c>
      <c r="AB493" s="523">
        <f t="shared" si="351"/>
        <v>0</v>
      </c>
      <c r="AC493" s="570"/>
      <c r="AD493" s="1" t="b">
        <f t="shared" si="348"/>
        <v>1</v>
      </c>
      <c r="AE493" s="1" t="b">
        <f t="shared" si="349"/>
        <v>1</v>
      </c>
    </row>
    <row r="494" spans="1:31" ht="15.75">
      <c r="A494" s="559" t="s">
        <v>21</v>
      </c>
      <c r="B494" s="570" t="s">
        <v>195</v>
      </c>
      <c r="C494" s="570">
        <v>0</v>
      </c>
      <c r="D494" s="571">
        <v>0</v>
      </c>
      <c r="E494" s="570">
        <v>0</v>
      </c>
      <c r="F494" s="571">
        <v>0</v>
      </c>
      <c r="G494" s="625"/>
      <c r="H494" s="625"/>
      <c r="I494" s="566">
        <f t="shared" si="346"/>
        <v>0</v>
      </c>
      <c r="J494" s="565">
        <f t="shared" si="347"/>
        <v>0</v>
      </c>
      <c r="K494" s="570"/>
      <c r="L494" s="571"/>
      <c r="M494" s="570"/>
      <c r="N494" s="570"/>
      <c r="O494" s="568">
        <f>State!O494</f>
        <v>1.5</v>
      </c>
      <c r="P494" s="570"/>
      <c r="Q494" s="571"/>
      <c r="R494" s="583">
        <f t="shared" si="352"/>
        <v>0</v>
      </c>
      <c r="S494" s="523">
        <f t="shared" si="352"/>
        <v>0</v>
      </c>
      <c r="T494" s="569"/>
      <c r="U494" s="570"/>
      <c r="V494" s="571"/>
      <c r="W494" s="583"/>
      <c r="X494" s="569">
        <f>State!X494</f>
        <v>1.5</v>
      </c>
      <c r="Y494" s="570"/>
      <c r="Z494" s="571"/>
      <c r="AA494" s="583">
        <f t="shared" si="340"/>
        <v>0</v>
      </c>
      <c r="AB494" s="523">
        <f t="shared" si="351"/>
        <v>0</v>
      </c>
      <c r="AC494" s="570"/>
      <c r="AD494" s="1" t="b">
        <f t="shared" si="348"/>
        <v>1</v>
      </c>
      <c r="AE494" s="1" t="b">
        <f t="shared" si="349"/>
        <v>1</v>
      </c>
    </row>
    <row r="495" spans="1:31" ht="15.75">
      <c r="A495" s="559" t="s">
        <v>175</v>
      </c>
      <c r="B495" s="570" t="s">
        <v>196</v>
      </c>
      <c r="C495" s="570">
        <v>0</v>
      </c>
      <c r="D495" s="571">
        <v>0</v>
      </c>
      <c r="E495" s="570">
        <v>0</v>
      </c>
      <c r="F495" s="571">
        <v>0</v>
      </c>
      <c r="G495" s="625"/>
      <c r="H495" s="625"/>
      <c r="I495" s="566">
        <f t="shared" si="346"/>
        <v>0</v>
      </c>
      <c r="J495" s="565">
        <f t="shared" si="347"/>
        <v>0</v>
      </c>
      <c r="K495" s="570"/>
      <c r="L495" s="571"/>
      <c r="M495" s="570"/>
      <c r="N495" s="570"/>
      <c r="O495" s="568">
        <f>State!O495</f>
        <v>1.2</v>
      </c>
      <c r="P495" s="570"/>
      <c r="Q495" s="571"/>
      <c r="R495" s="583">
        <f t="shared" si="352"/>
        <v>0</v>
      </c>
      <c r="S495" s="523">
        <f t="shared" si="352"/>
        <v>0</v>
      </c>
      <c r="T495" s="569"/>
      <c r="U495" s="570"/>
      <c r="V495" s="571"/>
      <c r="W495" s="583"/>
      <c r="X495" s="569">
        <f>State!X495</f>
        <v>1.2</v>
      </c>
      <c r="Y495" s="570"/>
      <c r="Z495" s="571"/>
      <c r="AA495" s="583">
        <f t="shared" si="340"/>
        <v>0</v>
      </c>
      <c r="AB495" s="523">
        <f t="shared" si="351"/>
        <v>0</v>
      </c>
      <c r="AC495" s="570"/>
      <c r="AD495" s="1" t="b">
        <f t="shared" si="348"/>
        <v>1</v>
      </c>
      <c r="AE495" s="1" t="b">
        <f t="shared" si="349"/>
        <v>1</v>
      </c>
    </row>
    <row r="496" spans="1:31" ht="28.5">
      <c r="A496" s="559" t="s">
        <v>177</v>
      </c>
      <c r="B496" s="570" t="s">
        <v>197</v>
      </c>
      <c r="C496" s="570">
        <v>0</v>
      </c>
      <c r="D496" s="571">
        <v>0</v>
      </c>
      <c r="E496" s="570">
        <v>0</v>
      </c>
      <c r="F496" s="571">
        <v>0</v>
      </c>
      <c r="G496" s="625"/>
      <c r="H496" s="625"/>
      <c r="I496" s="566">
        <f t="shared" si="346"/>
        <v>0</v>
      </c>
      <c r="J496" s="565">
        <f t="shared" si="347"/>
        <v>0</v>
      </c>
      <c r="K496" s="570"/>
      <c r="L496" s="571"/>
      <c r="M496" s="570"/>
      <c r="N496" s="570"/>
      <c r="O496" s="568">
        <f>State!O496</f>
        <v>1.2</v>
      </c>
      <c r="P496" s="570"/>
      <c r="Q496" s="571"/>
      <c r="R496" s="583">
        <f t="shared" si="352"/>
        <v>0</v>
      </c>
      <c r="S496" s="523">
        <f t="shared" si="352"/>
        <v>0</v>
      </c>
      <c r="T496" s="569"/>
      <c r="U496" s="570"/>
      <c r="V496" s="571"/>
      <c r="W496" s="583"/>
      <c r="X496" s="569">
        <f>State!X496</f>
        <v>1.2</v>
      </c>
      <c r="Y496" s="570"/>
      <c r="Z496" s="571"/>
      <c r="AA496" s="583">
        <f t="shared" si="340"/>
        <v>0</v>
      </c>
      <c r="AB496" s="523">
        <f t="shared" si="351"/>
        <v>0</v>
      </c>
      <c r="AC496" s="570"/>
      <c r="AD496" s="1" t="b">
        <f t="shared" si="348"/>
        <v>1</v>
      </c>
      <c r="AE496" s="1" t="b">
        <f t="shared" si="349"/>
        <v>1</v>
      </c>
    </row>
    <row r="497" spans="1:31" ht="28.5">
      <c r="A497" s="559" t="s">
        <v>179</v>
      </c>
      <c r="B497" s="570" t="s">
        <v>224</v>
      </c>
      <c r="C497" s="570">
        <v>0</v>
      </c>
      <c r="D497" s="571">
        <v>0</v>
      </c>
      <c r="E497" s="570">
        <v>0</v>
      </c>
      <c r="F497" s="571">
        <v>0</v>
      </c>
      <c r="G497" s="625"/>
      <c r="H497" s="625"/>
      <c r="I497" s="566">
        <f t="shared" si="346"/>
        <v>0</v>
      </c>
      <c r="J497" s="565">
        <f t="shared" si="347"/>
        <v>0</v>
      </c>
      <c r="K497" s="570"/>
      <c r="L497" s="571"/>
      <c r="M497" s="570"/>
      <c r="N497" s="570"/>
      <c r="O497" s="568">
        <f>State!O497</f>
        <v>1.8</v>
      </c>
      <c r="P497" s="570"/>
      <c r="Q497" s="571"/>
      <c r="R497" s="583">
        <f t="shared" si="352"/>
        <v>0</v>
      </c>
      <c r="S497" s="523">
        <f t="shared" si="352"/>
        <v>0</v>
      </c>
      <c r="T497" s="569"/>
      <c r="U497" s="570"/>
      <c r="V497" s="571"/>
      <c r="W497" s="583"/>
      <c r="X497" s="569">
        <f>State!X497</f>
        <v>1.8</v>
      </c>
      <c r="Y497" s="570"/>
      <c r="Z497" s="571"/>
      <c r="AA497" s="583">
        <f t="shared" si="340"/>
        <v>0</v>
      </c>
      <c r="AB497" s="523">
        <f t="shared" si="351"/>
        <v>0</v>
      </c>
      <c r="AC497" s="570"/>
      <c r="AD497" s="1" t="b">
        <f t="shared" si="348"/>
        <v>1</v>
      </c>
      <c r="AE497" s="1" t="b">
        <f t="shared" si="349"/>
        <v>1</v>
      </c>
    </row>
    <row r="498" spans="1:31" ht="15.75">
      <c r="A498" s="654">
        <f>+A491+0.01</f>
        <v>26.600000000000019</v>
      </c>
      <c r="B498" s="570" t="s">
        <v>198</v>
      </c>
      <c r="C498" s="570">
        <v>0</v>
      </c>
      <c r="D498" s="571">
        <v>0</v>
      </c>
      <c r="E498" s="570">
        <v>0</v>
      </c>
      <c r="F498" s="571">
        <v>0</v>
      </c>
      <c r="G498" s="625"/>
      <c r="H498" s="625"/>
      <c r="I498" s="566">
        <f t="shared" si="346"/>
        <v>0</v>
      </c>
      <c r="J498" s="565">
        <f t="shared" si="347"/>
        <v>0</v>
      </c>
      <c r="K498" s="570"/>
      <c r="L498" s="571"/>
      <c r="M498" s="570"/>
      <c r="N498" s="570"/>
      <c r="O498" s="568">
        <f>State!O498</f>
        <v>0.5</v>
      </c>
      <c r="P498" s="570"/>
      <c r="Q498" s="571"/>
      <c r="R498" s="583">
        <f t="shared" si="352"/>
        <v>0</v>
      </c>
      <c r="S498" s="523">
        <f t="shared" si="352"/>
        <v>0</v>
      </c>
      <c r="T498" s="569"/>
      <c r="U498" s="570"/>
      <c r="V498" s="571"/>
      <c r="W498" s="583"/>
      <c r="X498" s="569">
        <f>State!X498</f>
        <v>0.5</v>
      </c>
      <c r="Y498" s="570"/>
      <c r="Z498" s="571"/>
      <c r="AA498" s="583">
        <f t="shared" si="340"/>
        <v>0</v>
      </c>
      <c r="AB498" s="523">
        <f t="shared" si="351"/>
        <v>0</v>
      </c>
      <c r="AC498" s="570"/>
      <c r="AD498" s="1" t="b">
        <f t="shared" si="348"/>
        <v>1</v>
      </c>
      <c r="AE498" s="1" t="b">
        <f t="shared" si="349"/>
        <v>1</v>
      </c>
    </row>
    <row r="499" spans="1:31" ht="15.75">
      <c r="A499" s="654">
        <f t="shared" ref="A499:A507" si="362">+A498+0.01</f>
        <v>26.610000000000021</v>
      </c>
      <c r="B499" s="570" t="s">
        <v>199</v>
      </c>
      <c r="C499" s="570">
        <v>0</v>
      </c>
      <c r="D499" s="571">
        <v>0</v>
      </c>
      <c r="E499" s="570">
        <v>0</v>
      </c>
      <c r="F499" s="571">
        <v>0</v>
      </c>
      <c r="G499" s="625"/>
      <c r="H499" s="625"/>
      <c r="I499" s="566">
        <f t="shared" si="346"/>
        <v>0</v>
      </c>
      <c r="J499" s="565">
        <f t="shared" si="347"/>
        <v>0</v>
      </c>
      <c r="K499" s="570"/>
      <c r="L499" s="571"/>
      <c r="M499" s="570"/>
      <c r="N499" s="570"/>
      <c r="O499" s="568">
        <f>State!O499</f>
        <v>0.5</v>
      </c>
      <c r="P499" s="570"/>
      <c r="Q499" s="571"/>
      <c r="R499" s="583">
        <f t="shared" si="352"/>
        <v>0</v>
      </c>
      <c r="S499" s="523">
        <f t="shared" si="352"/>
        <v>0</v>
      </c>
      <c r="T499" s="569"/>
      <c r="U499" s="570"/>
      <c r="V499" s="571"/>
      <c r="W499" s="583"/>
      <c r="X499" s="569">
        <f>State!X499</f>
        <v>0.5</v>
      </c>
      <c r="Y499" s="570"/>
      <c r="Z499" s="571"/>
      <c r="AA499" s="583">
        <f t="shared" si="340"/>
        <v>0</v>
      </c>
      <c r="AB499" s="523">
        <f t="shared" si="351"/>
        <v>0</v>
      </c>
      <c r="AC499" s="570"/>
      <c r="AD499" s="1" t="b">
        <f t="shared" si="348"/>
        <v>1</v>
      </c>
      <c r="AE499" s="1" t="b">
        <f t="shared" si="349"/>
        <v>1</v>
      </c>
    </row>
    <row r="500" spans="1:31" ht="28.5">
      <c r="A500" s="654">
        <f t="shared" si="362"/>
        <v>26.620000000000022</v>
      </c>
      <c r="B500" s="570" t="s">
        <v>200</v>
      </c>
      <c r="C500" s="570">
        <v>0</v>
      </c>
      <c r="D500" s="571">
        <v>0</v>
      </c>
      <c r="E500" s="570">
        <v>0</v>
      </c>
      <c r="F500" s="571">
        <v>0</v>
      </c>
      <c r="G500" s="625"/>
      <c r="H500" s="625"/>
      <c r="I500" s="566">
        <f t="shared" si="346"/>
        <v>0</v>
      </c>
      <c r="J500" s="565">
        <f t="shared" si="347"/>
        <v>0</v>
      </c>
      <c r="K500" s="570"/>
      <c r="L500" s="571"/>
      <c r="M500" s="570"/>
      <c r="N500" s="570"/>
      <c r="O500" s="568">
        <f>State!O500</f>
        <v>0.625</v>
      </c>
      <c r="P500" s="570"/>
      <c r="Q500" s="571"/>
      <c r="R500" s="583">
        <f t="shared" si="352"/>
        <v>0</v>
      </c>
      <c r="S500" s="523">
        <f t="shared" si="352"/>
        <v>0</v>
      </c>
      <c r="T500" s="569"/>
      <c r="U500" s="570"/>
      <c r="V500" s="571"/>
      <c r="W500" s="583"/>
      <c r="X500" s="569">
        <f>State!X500</f>
        <v>0.625</v>
      </c>
      <c r="Y500" s="570"/>
      <c r="Z500" s="571"/>
      <c r="AA500" s="583">
        <f t="shared" si="340"/>
        <v>0</v>
      </c>
      <c r="AB500" s="523">
        <f t="shared" si="351"/>
        <v>0</v>
      </c>
      <c r="AC500" s="570"/>
      <c r="AD500" s="1" t="b">
        <f t="shared" si="348"/>
        <v>1</v>
      </c>
      <c r="AE500" s="1" t="b">
        <f t="shared" si="349"/>
        <v>1</v>
      </c>
    </row>
    <row r="501" spans="1:31" ht="15.75">
      <c r="A501" s="654">
        <f t="shared" si="362"/>
        <v>26.630000000000024</v>
      </c>
      <c r="B501" s="570" t="s">
        <v>201</v>
      </c>
      <c r="C501" s="570">
        <v>0</v>
      </c>
      <c r="D501" s="571">
        <v>0</v>
      </c>
      <c r="E501" s="570">
        <v>0</v>
      </c>
      <c r="F501" s="571">
        <v>0</v>
      </c>
      <c r="G501" s="625"/>
      <c r="H501" s="625"/>
      <c r="I501" s="566">
        <f t="shared" si="346"/>
        <v>0</v>
      </c>
      <c r="J501" s="565">
        <f t="shared" si="347"/>
        <v>0</v>
      </c>
      <c r="K501" s="570"/>
      <c r="L501" s="571"/>
      <c r="M501" s="570"/>
      <c r="N501" s="570"/>
      <c r="O501" s="568">
        <f>State!O501</f>
        <v>0.375</v>
      </c>
      <c r="P501" s="570"/>
      <c r="Q501" s="571"/>
      <c r="R501" s="583">
        <f t="shared" si="352"/>
        <v>0</v>
      </c>
      <c r="S501" s="523">
        <f t="shared" si="352"/>
        <v>0</v>
      </c>
      <c r="T501" s="569"/>
      <c r="U501" s="570"/>
      <c r="V501" s="571"/>
      <c r="W501" s="583"/>
      <c r="X501" s="569">
        <f>State!X501</f>
        <v>0.375</v>
      </c>
      <c r="Y501" s="570"/>
      <c r="Z501" s="571"/>
      <c r="AA501" s="583">
        <f t="shared" si="340"/>
        <v>0</v>
      </c>
      <c r="AB501" s="523">
        <f t="shared" si="351"/>
        <v>0</v>
      </c>
      <c r="AC501" s="570"/>
      <c r="AD501" s="1" t="b">
        <f t="shared" si="348"/>
        <v>1</v>
      </c>
      <c r="AE501" s="1" t="b">
        <f t="shared" si="349"/>
        <v>1</v>
      </c>
    </row>
    <row r="502" spans="1:31" ht="15.75">
      <c r="A502" s="654">
        <f t="shared" si="362"/>
        <v>26.640000000000025</v>
      </c>
      <c r="B502" s="570" t="s">
        <v>202</v>
      </c>
      <c r="C502" s="570">
        <v>0</v>
      </c>
      <c r="D502" s="571">
        <v>0</v>
      </c>
      <c r="E502" s="570">
        <v>0</v>
      </c>
      <c r="F502" s="571">
        <v>0</v>
      </c>
      <c r="G502" s="625"/>
      <c r="H502" s="625"/>
      <c r="I502" s="566">
        <f t="shared" si="346"/>
        <v>0</v>
      </c>
      <c r="J502" s="565">
        <f t="shared" si="347"/>
        <v>0</v>
      </c>
      <c r="K502" s="570"/>
      <c r="L502" s="571"/>
      <c r="M502" s="570"/>
      <c r="N502" s="570"/>
      <c r="O502" s="568">
        <f>State!O502</f>
        <v>0.375</v>
      </c>
      <c r="P502" s="570"/>
      <c r="Q502" s="571"/>
      <c r="R502" s="583">
        <f t="shared" si="352"/>
        <v>0</v>
      </c>
      <c r="S502" s="523">
        <f t="shared" si="352"/>
        <v>0</v>
      </c>
      <c r="T502" s="569"/>
      <c r="U502" s="570"/>
      <c r="V502" s="571"/>
      <c r="W502" s="583"/>
      <c r="X502" s="569">
        <f>State!X502</f>
        <v>0.375</v>
      </c>
      <c r="Y502" s="570"/>
      <c r="Z502" s="571"/>
      <c r="AA502" s="583">
        <f t="shared" si="340"/>
        <v>0</v>
      </c>
      <c r="AB502" s="523">
        <f t="shared" si="351"/>
        <v>0</v>
      </c>
      <c r="AC502" s="570"/>
      <c r="AD502" s="1" t="b">
        <f t="shared" si="348"/>
        <v>1</v>
      </c>
      <c r="AE502" s="1" t="b">
        <f t="shared" si="349"/>
        <v>1</v>
      </c>
    </row>
    <row r="503" spans="1:31" ht="15.75">
      <c r="A503" s="654">
        <f t="shared" si="362"/>
        <v>26.650000000000027</v>
      </c>
      <c r="B503" s="570" t="s">
        <v>203</v>
      </c>
      <c r="C503" s="570">
        <v>0</v>
      </c>
      <c r="D503" s="571">
        <v>0</v>
      </c>
      <c r="E503" s="570">
        <v>0</v>
      </c>
      <c r="F503" s="571">
        <v>0</v>
      </c>
      <c r="G503" s="625"/>
      <c r="H503" s="625"/>
      <c r="I503" s="566">
        <f t="shared" si="346"/>
        <v>0</v>
      </c>
      <c r="J503" s="565">
        <f t="shared" si="347"/>
        <v>0</v>
      </c>
      <c r="K503" s="570"/>
      <c r="L503" s="571"/>
      <c r="M503" s="570"/>
      <c r="N503" s="570"/>
      <c r="O503" s="568">
        <f>State!O503</f>
        <v>0.15</v>
      </c>
      <c r="P503" s="570"/>
      <c r="Q503" s="571"/>
      <c r="R503" s="583">
        <f t="shared" si="352"/>
        <v>0</v>
      </c>
      <c r="S503" s="523">
        <f t="shared" si="352"/>
        <v>0</v>
      </c>
      <c r="T503" s="569"/>
      <c r="U503" s="570"/>
      <c r="V503" s="571"/>
      <c r="W503" s="583"/>
      <c r="X503" s="569">
        <f>State!X503</f>
        <v>0.15</v>
      </c>
      <c r="Y503" s="570"/>
      <c r="Z503" s="571"/>
      <c r="AA503" s="583">
        <f t="shared" ref="AA503:AA507" si="363">Y503+T503</f>
        <v>0</v>
      </c>
      <c r="AB503" s="523">
        <f t="shared" si="351"/>
        <v>0</v>
      </c>
      <c r="AC503" s="570"/>
      <c r="AD503" s="1" t="b">
        <f t="shared" si="348"/>
        <v>1</v>
      </c>
      <c r="AE503" s="1" t="b">
        <f t="shared" si="349"/>
        <v>1</v>
      </c>
    </row>
    <row r="504" spans="1:31" ht="15.75">
      <c r="A504" s="654">
        <f t="shared" si="362"/>
        <v>26.660000000000029</v>
      </c>
      <c r="B504" s="570" t="s">
        <v>204</v>
      </c>
      <c r="C504" s="570">
        <v>0</v>
      </c>
      <c r="D504" s="571">
        <v>0</v>
      </c>
      <c r="E504" s="570">
        <v>0</v>
      </c>
      <c r="F504" s="571">
        <v>0</v>
      </c>
      <c r="G504" s="625"/>
      <c r="H504" s="625"/>
      <c r="I504" s="566">
        <f t="shared" si="346"/>
        <v>0</v>
      </c>
      <c r="J504" s="565">
        <f t="shared" si="347"/>
        <v>0</v>
      </c>
      <c r="K504" s="570"/>
      <c r="L504" s="571"/>
      <c r="M504" s="570"/>
      <c r="N504" s="570"/>
      <c r="O504" s="568">
        <f>State!O504</f>
        <v>0.15</v>
      </c>
      <c r="P504" s="570"/>
      <c r="Q504" s="571"/>
      <c r="R504" s="583">
        <f t="shared" si="352"/>
        <v>0</v>
      </c>
      <c r="S504" s="523">
        <f t="shared" si="352"/>
        <v>0</v>
      </c>
      <c r="T504" s="569"/>
      <c r="U504" s="570"/>
      <c r="V504" s="571"/>
      <c r="W504" s="583"/>
      <c r="X504" s="569">
        <f>State!X504</f>
        <v>0.15</v>
      </c>
      <c r="Y504" s="570"/>
      <c r="Z504" s="571"/>
      <c r="AA504" s="583">
        <f t="shared" si="363"/>
        <v>0</v>
      </c>
      <c r="AB504" s="523">
        <f t="shared" si="351"/>
        <v>0</v>
      </c>
      <c r="AC504" s="570"/>
      <c r="AD504" s="1" t="b">
        <f t="shared" si="348"/>
        <v>1</v>
      </c>
      <c r="AE504" s="1" t="b">
        <f t="shared" si="349"/>
        <v>1</v>
      </c>
    </row>
    <row r="505" spans="1:31" ht="15.75">
      <c r="A505" s="654">
        <f t="shared" si="362"/>
        <v>26.67000000000003</v>
      </c>
      <c r="B505" s="570" t="s">
        <v>205</v>
      </c>
      <c r="C505" s="570">
        <v>0</v>
      </c>
      <c r="D505" s="571">
        <v>0</v>
      </c>
      <c r="E505" s="570">
        <v>0</v>
      </c>
      <c r="F505" s="571">
        <v>0</v>
      </c>
      <c r="G505" s="625"/>
      <c r="H505" s="625"/>
      <c r="I505" s="566">
        <f t="shared" si="346"/>
        <v>0</v>
      </c>
      <c r="J505" s="565">
        <f t="shared" si="347"/>
        <v>0</v>
      </c>
      <c r="K505" s="570"/>
      <c r="L505" s="571"/>
      <c r="M505" s="570"/>
      <c r="N505" s="570"/>
      <c r="O505" s="568">
        <f>State!O505</f>
        <v>0</v>
      </c>
      <c r="P505" s="570"/>
      <c r="Q505" s="571"/>
      <c r="R505" s="583">
        <f t="shared" si="352"/>
        <v>0</v>
      </c>
      <c r="S505" s="523">
        <f t="shared" si="352"/>
        <v>0</v>
      </c>
      <c r="T505" s="569"/>
      <c r="U505" s="570"/>
      <c r="V505" s="571"/>
      <c r="W505" s="583"/>
      <c r="X505" s="569">
        <f>State!X505</f>
        <v>0</v>
      </c>
      <c r="Y505" s="570"/>
      <c r="Z505" s="571"/>
      <c r="AA505" s="583">
        <f t="shared" si="363"/>
        <v>0</v>
      </c>
      <c r="AB505" s="523">
        <f t="shared" si="351"/>
        <v>0</v>
      </c>
      <c r="AC505" s="570"/>
      <c r="AD505" s="1" t="b">
        <f t="shared" si="348"/>
        <v>1</v>
      </c>
      <c r="AE505" s="1" t="b">
        <f t="shared" si="349"/>
        <v>1</v>
      </c>
    </row>
    <row r="506" spans="1:31" ht="15.75">
      <c r="A506" s="654">
        <f t="shared" si="362"/>
        <v>26.680000000000032</v>
      </c>
      <c r="B506" s="570" t="s">
        <v>206</v>
      </c>
      <c r="C506" s="570">
        <v>0</v>
      </c>
      <c r="D506" s="571">
        <v>0</v>
      </c>
      <c r="E506" s="570">
        <v>0</v>
      </c>
      <c r="F506" s="571">
        <v>0</v>
      </c>
      <c r="G506" s="625"/>
      <c r="H506" s="625"/>
      <c r="I506" s="566">
        <f t="shared" si="346"/>
        <v>0</v>
      </c>
      <c r="J506" s="565">
        <f t="shared" si="347"/>
        <v>0</v>
      </c>
      <c r="K506" s="570"/>
      <c r="L506" s="571"/>
      <c r="M506" s="570"/>
      <c r="N506" s="570"/>
      <c r="O506" s="568">
        <f>State!O506</f>
        <v>0.25</v>
      </c>
      <c r="P506" s="570"/>
      <c r="Q506" s="571"/>
      <c r="R506" s="583">
        <f t="shared" si="352"/>
        <v>0</v>
      </c>
      <c r="S506" s="523">
        <f t="shared" si="352"/>
        <v>0</v>
      </c>
      <c r="T506" s="569"/>
      <c r="U506" s="570"/>
      <c r="V506" s="571"/>
      <c r="W506" s="583"/>
      <c r="X506" s="569">
        <f>State!X506</f>
        <v>0.25</v>
      </c>
      <c r="Y506" s="570"/>
      <c r="Z506" s="571"/>
      <c r="AA506" s="583">
        <f t="shared" si="363"/>
        <v>0</v>
      </c>
      <c r="AB506" s="523">
        <f t="shared" si="351"/>
        <v>0</v>
      </c>
      <c r="AC506" s="570"/>
      <c r="AD506" s="1" t="b">
        <f t="shared" si="348"/>
        <v>1</v>
      </c>
      <c r="AE506" s="1" t="b">
        <f t="shared" si="349"/>
        <v>1</v>
      </c>
    </row>
    <row r="507" spans="1:31" ht="28.5">
      <c r="A507" s="654">
        <f t="shared" si="362"/>
        <v>26.690000000000033</v>
      </c>
      <c r="B507" s="570" t="s">
        <v>207</v>
      </c>
      <c r="C507" s="570">
        <v>0</v>
      </c>
      <c r="D507" s="571">
        <v>0</v>
      </c>
      <c r="E507" s="570">
        <v>0</v>
      </c>
      <c r="F507" s="571">
        <v>0</v>
      </c>
      <c r="G507" s="625"/>
      <c r="H507" s="625"/>
      <c r="I507" s="566">
        <f t="shared" si="346"/>
        <v>0</v>
      </c>
      <c r="J507" s="565">
        <f t="shared" si="347"/>
        <v>0</v>
      </c>
      <c r="K507" s="570"/>
      <c r="L507" s="571"/>
      <c r="M507" s="570"/>
      <c r="N507" s="570"/>
      <c r="O507" s="568">
        <f>State!O507</f>
        <v>0.1</v>
      </c>
      <c r="P507" s="570"/>
      <c r="Q507" s="571"/>
      <c r="R507" s="583">
        <f t="shared" si="352"/>
        <v>0</v>
      </c>
      <c r="S507" s="523">
        <f t="shared" si="352"/>
        <v>0</v>
      </c>
      <c r="T507" s="569"/>
      <c r="U507" s="570"/>
      <c r="V507" s="571"/>
      <c r="W507" s="583"/>
      <c r="X507" s="569">
        <f>State!X507</f>
        <v>0.1</v>
      </c>
      <c r="Y507" s="570"/>
      <c r="Z507" s="571"/>
      <c r="AA507" s="583">
        <f t="shared" si="363"/>
        <v>0</v>
      </c>
      <c r="AB507" s="523">
        <f t="shared" si="351"/>
        <v>0</v>
      </c>
      <c r="AC507" s="570"/>
      <c r="AD507" s="1" t="b">
        <f t="shared" si="348"/>
        <v>1</v>
      </c>
      <c r="AE507" s="1" t="b">
        <f t="shared" si="349"/>
        <v>1</v>
      </c>
    </row>
    <row r="508" spans="1:31" ht="15.75">
      <c r="A508" s="928"/>
      <c r="B508" s="1168" t="s">
        <v>208</v>
      </c>
      <c r="C508" s="1168">
        <f>SUM(C488:C507)</f>
        <v>0</v>
      </c>
      <c r="D508" s="1168">
        <f>SUM(D488:D507)</f>
        <v>0</v>
      </c>
      <c r="E508" s="1168">
        <f>SUM(E488:E507)</f>
        <v>0</v>
      </c>
      <c r="F508" s="1168">
        <f>SUM(F488:F507)</f>
        <v>0</v>
      </c>
      <c r="G508" s="1067"/>
      <c r="H508" s="1067"/>
      <c r="I508" s="1168"/>
      <c r="J508" s="1169"/>
      <c r="K508" s="1168">
        <f>SUM(K488:K507)</f>
        <v>0</v>
      </c>
      <c r="L508" s="1168">
        <f>SUM(L488:L507)</f>
        <v>0</v>
      </c>
      <c r="M508" s="1168"/>
      <c r="N508" s="1168"/>
      <c r="O508" s="934">
        <f>State!O508</f>
        <v>0</v>
      </c>
      <c r="P508" s="1168">
        <f t="shared" ref="P508:U508" si="364">SUM(P488:P507)</f>
        <v>0</v>
      </c>
      <c r="Q508" s="1168">
        <f t="shared" si="364"/>
        <v>0</v>
      </c>
      <c r="R508" s="1168">
        <f t="shared" si="364"/>
        <v>0</v>
      </c>
      <c r="S508" s="1168">
        <f t="shared" si="364"/>
        <v>0</v>
      </c>
      <c r="T508" s="1168">
        <f t="shared" si="364"/>
        <v>0</v>
      </c>
      <c r="U508" s="1168">
        <f t="shared" si="364"/>
        <v>0</v>
      </c>
      <c r="V508" s="1169"/>
      <c r="W508" s="935"/>
      <c r="X508" s="937">
        <f>State!X508</f>
        <v>0</v>
      </c>
      <c r="Y508" s="1168">
        <f t="shared" ref="Y508:AB508" si="365">SUM(Y488:Y507)</f>
        <v>0</v>
      </c>
      <c r="Z508" s="1168">
        <f t="shared" si="365"/>
        <v>0</v>
      </c>
      <c r="AA508" s="1168">
        <f t="shared" si="365"/>
        <v>0</v>
      </c>
      <c r="AB508" s="1168">
        <f t="shared" si="365"/>
        <v>0</v>
      </c>
      <c r="AC508" s="1168"/>
      <c r="AD508" s="1" t="b">
        <f t="shared" si="348"/>
        <v>1</v>
      </c>
      <c r="AE508" s="1" t="b">
        <f t="shared" si="349"/>
        <v>1</v>
      </c>
    </row>
    <row r="509" spans="1:31" ht="15.75">
      <c r="A509" s="559"/>
      <c r="B509" s="560" t="s">
        <v>309</v>
      </c>
      <c r="C509" s="560">
        <f>C486+C508</f>
        <v>0</v>
      </c>
      <c r="D509" s="560">
        <f>D486+D508</f>
        <v>0</v>
      </c>
      <c r="E509" s="560">
        <f>E486+E508</f>
        <v>0</v>
      </c>
      <c r="F509" s="560">
        <f>F486+F508</f>
        <v>0</v>
      </c>
      <c r="G509" s="625"/>
      <c r="H509" s="625"/>
      <c r="I509" s="560"/>
      <c r="J509" s="561"/>
      <c r="K509" s="560">
        <f>K486+K508</f>
        <v>0</v>
      </c>
      <c r="L509" s="560">
        <f>L486+L508</f>
        <v>0</v>
      </c>
      <c r="M509" s="560"/>
      <c r="N509" s="560"/>
      <c r="O509" s="568">
        <f>State!O509</f>
        <v>0</v>
      </c>
      <c r="P509" s="560">
        <f t="shared" ref="P509:U509" si="366">P486+P508</f>
        <v>0</v>
      </c>
      <c r="Q509" s="560">
        <f t="shared" si="366"/>
        <v>0</v>
      </c>
      <c r="R509" s="560">
        <f t="shared" si="366"/>
        <v>0</v>
      </c>
      <c r="S509" s="560">
        <f t="shared" si="366"/>
        <v>0</v>
      </c>
      <c r="T509" s="560">
        <f t="shared" si="366"/>
        <v>0</v>
      </c>
      <c r="U509" s="560">
        <f t="shared" si="366"/>
        <v>0</v>
      </c>
      <c r="V509" s="561"/>
      <c r="W509" s="583"/>
      <c r="X509" s="569">
        <f>State!X509</f>
        <v>0</v>
      </c>
      <c r="Y509" s="560">
        <f t="shared" ref="Y509:AB509" si="367">Y486+Y508</f>
        <v>0</v>
      </c>
      <c r="Z509" s="560">
        <f t="shared" si="367"/>
        <v>0</v>
      </c>
      <c r="AA509" s="560">
        <f t="shared" si="367"/>
        <v>0</v>
      </c>
      <c r="AB509" s="560">
        <f t="shared" si="367"/>
        <v>0</v>
      </c>
      <c r="AC509" s="560"/>
      <c r="AD509" s="1" t="b">
        <f t="shared" si="348"/>
        <v>1</v>
      </c>
      <c r="AE509" s="1" t="b">
        <f t="shared" si="349"/>
        <v>1</v>
      </c>
    </row>
    <row r="510" spans="1:31" ht="15.75">
      <c r="A510" s="559"/>
      <c r="B510" s="596" t="s">
        <v>304</v>
      </c>
      <c r="C510" s="596">
        <f>C413+C450+C486</f>
        <v>0</v>
      </c>
      <c r="D510" s="596">
        <f>D413+D450+D486</f>
        <v>0</v>
      </c>
      <c r="E510" s="596">
        <f>E413+E450+E486</f>
        <v>0</v>
      </c>
      <c r="F510" s="596">
        <f>F413+F450+F486</f>
        <v>0</v>
      </c>
      <c r="G510" s="625"/>
      <c r="H510" s="625"/>
      <c r="I510" s="596"/>
      <c r="J510" s="597"/>
      <c r="K510" s="596">
        <f>K413+K450+K486</f>
        <v>0</v>
      </c>
      <c r="L510" s="596">
        <f>L413+L450+L486</f>
        <v>0</v>
      </c>
      <c r="M510" s="596"/>
      <c r="N510" s="596"/>
      <c r="O510" s="568">
        <f>State!O510</f>
        <v>0</v>
      </c>
      <c r="P510" s="596">
        <f t="shared" ref="P510:U510" si="368">P413+P450+P486</f>
        <v>0</v>
      </c>
      <c r="Q510" s="596">
        <f t="shared" si="368"/>
        <v>0</v>
      </c>
      <c r="R510" s="596">
        <f t="shared" si="368"/>
        <v>0</v>
      </c>
      <c r="S510" s="596">
        <f t="shared" si="368"/>
        <v>0</v>
      </c>
      <c r="T510" s="596">
        <f t="shared" si="368"/>
        <v>0</v>
      </c>
      <c r="U510" s="596">
        <f t="shared" si="368"/>
        <v>0</v>
      </c>
      <c r="V510" s="597"/>
      <c r="W510" s="583"/>
      <c r="X510" s="569">
        <f>State!X510</f>
        <v>0</v>
      </c>
      <c r="Y510" s="596">
        <f>Y413+Y450+Y486</f>
        <v>0</v>
      </c>
      <c r="Z510" s="596">
        <f>Z413+Z450+Z486</f>
        <v>0</v>
      </c>
      <c r="AA510" s="596">
        <f>AA413+AA450+AA486</f>
        <v>0</v>
      </c>
      <c r="AB510" s="596">
        <f>AB413+AB450+AB486</f>
        <v>0</v>
      </c>
      <c r="AC510" s="596"/>
      <c r="AD510" s="1" t="b">
        <f t="shared" si="348"/>
        <v>1</v>
      </c>
      <c r="AE510" s="1" t="b">
        <f t="shared" si="349"/>
        <v>1</v>
      </c>
    </row>
    <row r="511" spans="1:31" ht="15.75">
      <c r="A511" s="559"/>
      <c r="B511" s="596" t="s">
        <v>302</v>
      </c>
      <c r="C511" s="596">
        <f>C437+C473+C508</f>
        <v>0</v>
      </c>
      <c r="D511" s="596">
        <f>D437+D473+D508</f>
        <v>0</v>
      </c>
      <c r="E511" s="596">
        <f>E437+E473+E508</f>
        <v>0</v>
      </c>
      <c r="F511" s="596">
        <f>F437+F473+F508</f>
        <v>0</v>
      </c>
      <c r="G511" s="625"/>
      <c r="H511" s="625"/>
      <c r="I511" s="596"/>
      <c r="J511" s="597"/>
      <c r="K511" s="596">
        <f>K437+K473+K508</f>
        <v>0</v>
      </c>
      <c r="L511" s="596">
        <f>L437+L473+L508</f>
        <v>0</v>
      </c>
      <c r="M511" s="596"/>
      <c r="N511" s="596"/>
      <c r="O511" s="568">
        <f>State!O511</f>
        <v>0</v>
      </c>
      <c r="P511" s="596">
        <f t="shared" ref="P511:U511" si="369">P437+P473+P508</f>
        <v>0</v>
      </c>
      <c r="Q511" s="596">
        <f t="shared" si="369"/>
        <v>0</v>
      </c>
      <c r="R511" s="596">
        <f t="shared" si="369"/>
        <v>0</v>
      </c>
      <c r="S511" s="596">
        <f t="shared" si="369"/>
        <v>0</v>
      </c>
      <c r="T511" s="596">
        <f t="shared" si="369"/>
        <v>0</v>
      </c>
      <c r="U511" s="596">
        <f t="shared" si="369"/>
        <v>0</v>
      </c>
      <c r="V511" s="597"/>
      <c r="W511" s="583"/>
      <c r="X511" s="569">
        <f>State!X511</f>
        <v>0</v>
      </c>
      <c r="Y511" s="596">
        <f>Y437+Y473+Y508</f>
        <v>0</v>
      </c>
      <c r="Z511" s="596">
        <f>Z437+Z473+Z508</f>
        <v>0</v>
      </c>
      <c r="AA511" s="596">
        <f>AA437+AA473+AA508</f>
        <v>0</v>
      </c>
      <c r="AB511" s="596">
        <f>AB437+AB473+AB508</f>
        <v>0</v>
      </c>
      <c r="AC511" s="596"/>
      <c r="AE511" s="1" t="b">
        <f t="shared" si="349"/>
        <v>1</v>
      </c>
    </row>
    <row r="512" spans="1:31" ht="28.5">
      <c r="A512" s="968"/>
      <c r="B512" s="969" t="s">
        <v>303</v>
      </c>
      <c r="C512" s="969">
        <f>C510+C511</f>
        <v>0</v>
      </c>
      <c r="D512" s="969">
        <f t="shared" ref="D512:F512" si="370">D510+D511</f>
        <v>0</v>
      </c>
      <c r="E512" s="969">
        <f t="shared" si="370"/>
        <v>0</v>
      </c>
      <c r="F512" s="969">
        <f t="shared" si="370"/>
        <v>0</v>
      </c>
      <c r="G512" s="1162"/>
      <c r="H512" s="1162"/>
      <c r="I512" s="969"/>
      <c r="J512" s="970"/>
      <c r="K512" s="969">
        <f t="shared" ref="K512:L512" si="371">K510+K511</f>
        <v>0</v>
      </c>
      <c r="L512" s="969">
        <f t="shared" si="371"/>
        <v>0</v>
      </c>
      <c r="M512" s="969"/>
      <c r="N512" s="969"/>
      <c r="O512" s="971">
        <f>State!O512</f>
        <v>0</v>
      </c>
      <c r="P512" s="969">
        <f t="shared" ref="P512:U512" si="372">P510+P511</f>
        <v>0</v>
      </c>
      <c r="Q512" s="969">
        <f t="shared" si="372"/>
        <v>0</v>
      </c>
      <c r="R512" s="969">
        <f t="shared" si="372"/>
        <v>0</v>
      </c>
      <c r="S512" s="969">
        <f t="shared" si="372"/>
        <v>0</v>
      </c>
      <c r="T512" s="969">
        <f t="shared" si="372"/>
        <v>0</v>
      </c>
      <c r="U512" s="969">
        <f t="shared" si="372"/>
        <v>0</v>
      </c>
      <c r="V512" s="970"/>
      <c r="W512" s="972"/>
      <c r="X512" s="973">
        <f>State!X512</f>
        <v>0</v>
      </c>
      <c r="Y512" s="969">
        <f t="shared" ref="Y512:AB512" si="373">Y510+Y511</f>
        <v>0</v>
      </c>
      <c r="Z512" s="969">
        <f t="shared" si="373"/>
        <v>0</v>
      </c>
      <c r="AA512" s="969">
        <f t="shared" si="373"/>
        <v>0</v>
      </c>
      <c r="AB512" s="969">
        <f t="shared" si="373"/>
        <v>0</v>
      </c>
      <c r="AC512" s="969"/>
      <c r="AE512" s="1" t="b">
        <f t="shared" si="349"/>
        <v>1</v>
      </c>
    </row>
    <row r="513" spans="1:31" s="695" customFormat="1" ht="30" customHeight="1">
      <c r="A513" s="1174"/>
      <c r="B513" s="1175" t="s">
        <v>209</v>
      </c>
      <c r="C513" s="1146">
        <f>C512+C400</f>
        <v>46372</v>
      </c>
      <c r="D513" s="1147">
        <f>D512+D400</f>
        <v>1673.5305000000001</v>
      </c>
      <c r="E513" s="1146">
        <f>E512+E400</f>
        <v>46372</v>
      </c>
      <c r="F513" s="1147">
        <f>F512+F400</f>
        <v>1655.0355</v>
      </c>
      <c r="G513" s="1176">
        <f t="shared" ref="G513" si="374">C513/E513</f>
        <v>1</v>
      </c>
      <c r="H513" s="1177">
        <f>F513/D513</f>
        <v>0.98894851333752198</v>
      </c>
      <c r="I513" s="1146">
        <f>I400</f>
        <v>0</v>
      </c>
      <c r="J513" s="1147">
        <f t="shared" ref="J513" si="375">J512+J395</f>
        <v>18.495000000000001</v>
      </c>
      <c r="K513" s="1146">
        <f>K512+K400</f>
        <v>0</v>
      </c>
      <c r="L513" s="1147">
        <f>L512+L400</f>
        <v>18.495000000000001</v>
      </c>
      <c r="M513" s="1146">
        <f t="shared" ref="M513:O513" si="376">M512+M395</f>
        <v>0</v>
      </c>
      <c r="N513" s="1146">
        <f t="shared" si="376"/>
        <v>0</v>
      </c>
      <c r="O513" s="1148">
        <f t="shared" si="376"/>
        <v>0</v>
      </c>
      <c r="P513" s="1146">
        <f t="shared" ref="P513:U513" si="377">P512+P400</f>
        <v>62623</v>
      </c>
      <c r="Q513" s="1147">
        <f t="shared" si="377"/>
        <v>1697.1345100000003</v>
      </c>
      <c r="R513" s="1146">
        <f t="shared" si="377"/>
        <v>62623</v>
      </c>
      <c r="S513" s="1147">
        <f t="shared" si="377"/>
        <v>1715.6295100000004</v>
      </c>
      <c r="T513" s="1146">
        <f t="shared" si="377"/>
        <v>0</v>
      </c>
      <c r="U513" s="1147">
        <f t="shared" si="377"/>
        <v>0</v>
      </c>
      <c r="V513" s="1147"/>
      <c r="W513" s="1146"/>
      <c r="X513" s="1146">
        <f t="shared" ref="X513" si="378">X512+X395</f>
        <v>0</v>
      </c>
      <c r="Y513" s="1146">
        <f t="shared" ref="Y513:AB513" si="379">Y512+Y400</f>
        <v>40280</v>
      </c>
      <c r="Z513" s="1147">
        <f t="shared" si="379"/>
        <v>1662.6022000000003</v>
      </c>
      <c r="AA513" s="1146">
        <f t="shared" si="379"/>
        <v>40280</v>
      </c>
      <c r="AB513" s="1147">
        <f t="shared" si="379"/>
        <v>1681.0972000000004</v>
      </c>
      <c r="AC513" s="1149"/>
      <c r="AD513" s="1"/>
      <c r="AE513" s="1" t="b">
        <f t="shared" si="349"/>
        <v>0</v>
      </c>
    </row>
    <row r="515" spans="1:31" ht="15.75">
      <c r="B515" s="534" t="s">
        <v>756</v>
      </c>
      <c r="C515" s="535"/>
      <c r="D515" s="6">
        <f>(AB388+AB397)/AB513*100</f>
        <v>1.3681540841302928</v>
      </c>
      <c r="E515" s="5"/>
      <c r="I515" s="5"/>
    </row>
    <row r="516" spans="1:31" ht="15.75">
      <c r="B516" s="534" t="s">
        <v>757</v>
      </c>
      <c r="C516" s="696"/>
      <c r="D516" s="6">
        <f>(AB390+AB391+AB392)/AB513*100</f>
        <v>0.83873793853204914</v>
      </c>
    </row>
    <row r="517" spans="1:31" ht="15.75">
      <c r="B517" s="534" t="s">
        <v>758</v>
      </c>
      <c r="C517" s="696"/>
      <c r="D517" s="6">
        <f>AB393/AB513*100</f>
        <v>0.49075092148151805</v>
      </c>
      <c r="E517" s="5">
        <f>E515+I515</f>
        <v>0</v>
      </c>
    </row>
    <row r="518" spans="1:31" ht="15.75">
      <c r="B518" s="534" t="s">
        <v>759</v>
      </c>
      <c r="C518" s="696"/>
      <c r="D518" s="6">
        <f>SUM(D515:D517)</f>
        <v>2.6976429441438601</v>
      </c>
    </row>
    <row r="519" spans="1:31" ht="15.75">
      <c r="B519" s="534" t="s">
        <v>760</v>
      </c>
      <c r="C519" s="696"/>
      <c r="D519" s="6">
        <f>AB381/AB513*100</f>
        <v>1.6260213865087632</v>
      </c>
    </row>
    <row r="520" spans="1:31" ht="15.75">
      <c r="B520" s="536" t="s">
        <v>761</v>
      </c>
      <c r="C520" s="696"/>
      <c r="D520" s="6">
        <f>AC149/AB513*100</f>
        <v>0</v>
      </c>
    </row>
  </sheetData>
  <mergeCells count="17">
    <mergeCell ref="A1:A3"/>
    <mergeCell ref="B1:B3"/>
    <mergeCell ref="C1:J1"/>
    <mergeCell ref="K1:S1"/>
    <mergeCell ref="T1:AB1"/>
    <mergeCell ref="AA2:AB2"/>
    <mergeCell ref="M2:N2"/>
    <mergeCell ref="O2:Q2"/>
    <mergeCell ref="R2:S2"/>
    <mergeCell ref="T2:U2"/>
    <mergeCell ref="V2:W2"/>
    <mergeCell ref="X2:Z2"/>
    <mergeCell ref="AC1:AC3"/>
    <mergeCell ref="C2:D2"/>
    <mergeCell ref="E2:H2"/>
    <mergeCell ref="I2:J2"/>
    <mergeCell ref="K2:L2"/>
  </mergeCells>
  <printOptions horizontalCentered="1"/>
  <pageMargins left="0.19685039370078741" right="0.19685039370078741" top="0.37" bottom="0.39370078740157483" header="0.15748031496062992" footer="0.31496062992125984"/>
  <pageSetup paperSize="9" scale="40" orientation="landscape" r:id="rId1"/>
  <headerFooter alignWithMargins="0">
    <oddHeader>&amp;L&amp;"-,Bold"&amp;16Name of District: South Sikkim&amp;C&amp;"-,Bold"&amp;16Costing Sheets for AWP&amp;&amp;B 2017-18
SSA-RTE&amp;R&amp;"-,Bold"&amp;16(Rs. in lakh)</oddHeader>
  </headerFooter>
</worksheet>
</file>

<file path=xl/worksheets/sheet23.xml><?xml version="1.0" encoding="utf-8"?>
<worksheet xmlns="http://schemas.openxmlformats.org/spreadsheetml/2006/main" xmlns:r="http://schemas.openxmlformats.org/officeDocument/2006/relationships">
  <dimension ref="B2:I48"/>
  <sheetViews>
    <sheetView topLeftCell="A16" workbookViewId="0">
      <selection activeCell="I48" sqref="I48"/>
    </sheetView>
  </sheetViews>
  <sheetFormatPr defaultRowHeight="15"/>
  <cols>
    <col min="1" max="1" width="1.85546875" style="302" customWidth="1"/>
    <col min="2" max="2" width="6.140625" style="302" customWidth="1"/>
    <col min="3" max="3" width="44.42578125" style="127" customWidth="1"/>
    <col min="4" max="4" width="8.28515625" style="302" customWidth="1"/>
    <col min="5" max="5" width="9.42578125" style="302" customWidth="1"/>
    <col min="6" max="6" width="11.7109375" style="302" customWidth="1"/>
    <col min="7" max="7" width="13" style="302" customWidth="1"/>
    <col min="8" max="8" width="9.5703125" style="302" customWidth="1"/>
    <col min="9" max="9" width="10.42578125" style="302" customWidth="1"/>
    <col min="10" max="16384" width="9.140625" style="302"/>
  </cols>
  <sheetData>
    <row r="2" spans="2:9" ht="15.75" customHeight="1">
      <c r="B2" s="1456" t="s">
        <v>638</v>
      </c>
      <c r="C2" s="1457" t="s">
        <v>1</v>
      </c>
      <c r="D2" s="1458" t="s">
        <v>623</v>
      </c>
      <c r="E2" s="1458"/>
      <c r="F2" s="1458"/>
      <c r="G2" s="1458"/>
      <c r="H2" s="1458" t="s">
        <v>624</v>
      </c>
      <c r="I2" s="1458"/>
    </row>
    <row r="3" spans="2:9" ht="40.5" customHeight="1">
      <c r="B3" s="1456"/>
      <c r="C3" s="1457"/>
      <c r="D3" s="1459" t="s">
        <v>625</v>
      </c>
      <c r="E3" s="1459"/>
      <c r="F3" s="355" t="s">
        <v>626</v>
      </c>
      <c r="G3" s="356" t="s">
        <v>627</v>
      </c>
      <c r="H3" s="1460" t="s">
        <v>628</v>
      </c>
      <c r="I3" s="1461"/>
    </row>
    <row r="4" spans="2:9" ht="13.5" customHeight="1">
      <c r="B4" s="1456"/>
      <c r="C4" s="1457"/>
      <c r="D4" s="305" t="s">
        <v>290</v>
      </c>
      <c r="E4" s="306" t="s">
        <v>291</v>
      </c>
      <c r="F4" s="307" t="s">
        <v>292</v>
      </c>
      <c r="G4" s="306" t="s">
        <v>292</v>
      </c>
      <c r="H4" s="308" t="s">
        <v>290</v>
      </c>
      <c r="I4" s="309" t="s">
        <v>292</v>
      </c>
    </row>
    <row r="5" spans="2:9" ht="15.75">
      <c r="B5" s="303" t="s">
        <v>2</v>
      </c>
      <c r="C5" s="326" t="s">
        <v>3</v>
      </c>
      <c r="D5" s="310"/>
      <c r="E5" s="311"/>
      <c r="F5" s="312"/>
      <c r="G5" s="311"/>
      <c r="H5" s="313"/>
      <c r="I5" s="314"/>
    </row>
    <row r="6" spans="2:9" ht="15.75">
      <c r="B6" s="303"/>
      <c r="C6" s="326" t="s">
        <v>4</v>
      </c>
      <c r="D6" s="315"/>
      <c r="E6" s="316"/>
      <c r="F6" s="317"/>
      <c r="G6" s="316"/>
      <c r="H6" s="318"/>
      <c r="I6" s="319"/>
    </row>
    <row r="7" spans="2:9">
      <c r="B7" s="200">
        <v>1</v>
      </c>
      <c r="C7" s="326" t="s">
        <v>5</v>
      </c>
      <c r="D7" s="332"/>
      <c r="E7" s="333"/>
      <c r="F7" s="334"/>
      <c r="G7" s="333"/>
      <c r="H7" s="335"/>
      <c r="I7" s="336"/>
    </row>
    <row r="8" spans="2:9" ht="16.5" customHeight="1">
      <c r="B8" s="200">
        <v>2</v>
      </c>
      <c r="C8" s="327" t="s">
        <v>13</v>
      </c>
      <c r="D8" s="337"/>
      <c r="E8" s="338"/>
      <c r="F8" s="339"/>
      <c r="G8" s="338"/>
      <c r="H8" s="340"/>
      <c r="I8" s="341"/>
    </row>
    <row r="9" spans="2:9">
      <c r="B9" s="200">
        <v>3</v>
      </c>
      <c r="C9" s="327" t="s">
        <v>22</v>
      </c>
      <c r="D9" s="337">
        <v>55</v>
      </c>
      <c r="E9" s="338">
        <v>25.452500000000001</v>
      </c>
      <c r="F9" s="339">
        <f>State!F143</f>
        <v>25.452500000000001</v>
      </c>
      <c r="G9" s="338">
        <f>E9-F9</f>
        <v>0</v>
      </c>
      <c r="H9" s="340">
        <f>State!P110</f>
        <v>55</v>
      </c>
      <c r="I9" s="341">
        <f>State!Q110</f>
        <v>23.4375</v>
      </c>
    </row>
    <row r="10" spans="2:9">
      <c r="B10" s="200">
        <v>4</v>
      </c>
      <c r="C10" s="326" t="s">
        <v>23</v>
      </c>
      <c r="D10" s="337"/>
      <c r="E10" s="338"/>
      <c r="F10" s="339"/>
      <c r="G10" s="338"/>
      <c r="H10" s="340"/>
      <c r="I10" s="341"/>
    </row>
    <row r="11" spans="2:9" ht="15" customHeight="1">
      <c r="B11" s="200">
        <v>5</v>
      </c>
      <c r="C11" s="326" t="s">
        <v>639</v>
      </c>
      <c r="D11" s="337"/>
      <c r="E11" s="338"/>
      <c r="F11" s="339"/>
      <c r="G11" s="338"/>
      <c r="H11" s="340"/>
      <c r="I11" s="341"/>
    </row>
    <row r="12" spans="2:9">
      <c r="B12" s="200">
        <v>6</v>
      </c>
      <c r="C12" s="326" t="s">
        <v>26</v>
      </c>
      <c r="D12" s="337">
        <v>420</v>
      </c>
      <c r="E12" s="338">
        <v>4.2</v>
      </c>
      <c r="F12" s="339">
        <f>State!F193</f>
        <v>4.2</v>
      </c>
      <c r="G12" s="338">
        <f t="shared" ref="G12:G38" si="0">E12-F12</f>
        <v>0</v>
      </c>
      <c r="H12" s="340">
        <f>State!P193</f>
        <v>238</v>
      </c>
      <c r="I12" s="341">
        <f>State!Q193</f>
        <v>2.3800000000000003</v>
      </c>
    </row>
    <row r="13" spans="2:9" ht="15.75">
      <c r="B13" s="304" t="s">
        <v>39</v>
      </c>
      <c r="C13" s="326" t="s">
        <v>40</v>
      </c>
      <c r="D13" s="337"/>
      <c r="E13" s="338"/>
      <c r="F13" s="339"/>
      <c r="G13" s="338"/>
      <c r="H13" s="340"/>
      <c r="I13" s="341"/>
    </row>
    <row r="14" spans="2:9">
      <c r="B14" s="200">
        <v>7</v>
      </c>
      <c r="C14" s="326" t="s">
        <v>255</v>
      </c>
      <c r="D14" s="337">
        <v>70439</v>
      </c>
      <c r="E14" s="338">
        <v>140.37950000000004</v>
      </c>
      <c r="F14" s="339">
        <f>State!F206</f>
        <v>140.37950000000001</v>
      </c>
      <c r="G14" s="338">
        <f t="shared" si="0"/>
        <v>0</v>
      </c>
      <c r="H14" s="340">
        <f>State!P206</f>
        <v>62474</v>
      </c>
      <c r="I14" s="341">
        <f>State!Q206</f>
        <v>125.29700000000001</v>
      </c>
    </row>
    <row r="15" spans="2:9">
      <c r="B15" s="200">
        <v>8</v>
      </c>
      <c r="C15" s="326" t="s">
        <v>44</v>
      </c>
      <c r="D15" s="337">
        <v>70439</v>
      </c>
      <c r="E15" s="338">
        <v>281.75600000000003</v>
      </c>
      <c r="F15" s="339">
        <f>State!F212</f>
        <v>281.75599999999997</v>
      </c>
      <c r="G15" s="338">
        <f t="shared" si="0"/>
        <v>0</v>
      </c>
      <c r="H15" s="340">
        <f>State!P212</f>
        <v>62467</v>
      </c>
      <c r="I15" s="341">
        <f>State!Q212</f>
        <v>249.86799999999999</v>
      </c>
    </row>
    <row r="16" spans="2:9">
      <c r="B16" s="200">
        <v>9</v>
      </c>
      <c r="C16" s="326" t="s">
        <v>49</v>
      </c>
      <c r="D16" s="337"/>
      <c r="E16" s="342"/>
      <c r="F16" s="343"/>
      <c r="G16" s="338"/>
      <c r="H16" s="340"/>
      <c r="I16" s="341"/>
    </row>
    <row r="17" spans="2:9" ht="15.75">
      <c r="B17" s="304" t="s">
        <v>52</v>
      </c>
      <c r="C17" s="326" t="s">
        <v>53</v>
      </c>
      <c r="D17" s="337"/>
      <c r="E17" s="338"/>
      <c r="F17" s="339"/>
      <c r="G17" s="338"/>
      <c r="H17" s="340"/>
      <c r="I17" s="341"/>
    </row>
    <row r="18" spans="2:9">
      <c r="B18" s="200">
        <v>10</v>
      </c>
      <c r="C18" s="326" t="s">
        <v>629</v>
      </c>
      <c r="D18" s="337">
        <v>887</v>
      </c>
      <c r="E18" s="338">
        <v>3243.2759999999998</v>
      </c>
      <c r="F18" s="344">
        <f>State!F261</f>
        <v>3243.2759999999998</v>
      </c>
      <c r="G18" s="338">
        <f t="shared" si="0"/>
        <v>0</v>
      </c>
      <c r="H18" s="340">
        <f>State!P261</f>
        <v>887</v>
      </c>
      <c r="I18" s="341">
        <f>State!Q261</f>
        <v>3506.2595999999999</v>
      </c>
    </row>
    <row r="19" spans="2:9">
      <c r="B19" s="200">
        <v>11</v>
      </c>
      <c r="C19" s="326" t="s">
        <v>64</v>
      </c>
      <c r="D19" s="337">
        <v>3132</v>
      </c>
      <c r="E19" s="338">
        <v>62.383000000000003</v>
      </c>
      <c r="F19" s="339">
        <f>State!F284</f>
        <v>62.382999999999996</v>
      </c>
      <c r="G19" s="338">
        <f t="shared" si="0"/>
        <v>0</v>
      </c>
      <c r="H19" s="340">
        <f>State!P284</f>
        <v>3635</v>
      </c>
      <c r="I19" s="341">
        <f>State!Q284</f>
        <v>68.727000000000004</v>
      </c>
    </row>
    <row r="20" spans="2:9">
      <c r="B20" s="200">
        <v>12</v>
      </c>
      <c r="C20" s="326" t="s">
        <v>72</v>
      </c>
      <c r="D20" s="337">
        <v>31</v>
      </c>
      <c r="E20" s="338">
        <v>537.93999999999994</v>
      </c>
      <c r="F20" s="344">
        <f>State!F299</f>
        <v>537.93999999999994</v>
      </c>
      <c r="G20" s="338">
        <f t="shared" si="0"/>
        <v>0</v>
      </c>
      <c r="H20" s="340">
        <f>State!R299</f>
        <v>31</v>
      </c>
      <c r="I20" s="341">
        <f>State!S299</f>
        <v>583.44599999999991</v>
      </c>
    </row>
    <row r="21" spans="2:9">
      <c r="B21" s="200">
        <v>13</v>
      </c>
      <c r="C21" s="326" t="s">
        <v>83</v>
      </c>
      <c r="D21" s="337">
        <v>109</v>
      </c>
      <c r="E21" s="338">
        <v>815.31999999999994</v>
      </c>
      <c r="F21" s="344">
        <f>State!F308</f>
        <v>815.31999999999994</v>
      </c>
      <c r="G21" s="338">
        <f t="shared" si="0"/>
        <v>0</v>
      </c>
      <c r="H21" s="340">
        <f>State!R308</f>
        <v>109</v>
      </c>
      <c r="I21" s="341">
        <f>State!S308</f>
        <v>894.45399999999995</v>
      </c>
    </row>
    <row r="22" spans="2:9">
      <c r="B22" s="200">
        <v>14</v>
      </c>
      <c r="C22" s="326" t="s">
        <v>85</v>
      </c>
      <c r="D22" s="337">
        <v>36</v>
      </c>
      <c r="E22" s="338">
        <v>198.9</v>
      </c>
      <c r="F22" s="344">
        <f>State!F313</f>
        <v>198.89999999999998</v>
      </c>
      <c r="G22" s="338">
        <f t="shared" si="0"/>
        <v>0</v>
      </c>
      <c r="H22" s="340">
        <f>State!R313</f>
        <v>0</v>
      </c>
      <c r="I22" s="341">
        <f>State!S313</f>
        <v>200</v>
      </c>
    </row>
    <row r="23" spans="2:9">
      <c r="B23" s="200">
        <v>15</v>
      </c>
      <c r="C23" s="326" t="s">
        <v>87</v>
      </c>
      <c r="D23" s="337"/>
      <c r="E23" s="338"/>
      <c r="F23" s="339"/>
      <c r="G23" s="338"/>
      <c r="H23" s="340"/>
      <c r="I23" s="341"/>
    </row>
    <row r="24" spans="2:9" ht="15.75">
      <c r="B24" s="304" t="s">
        <v>90</v>
      </c>
      <c r="C24" s="326" t="s">
        <v>91</v>
      </c>
      <c r="D24" s="337"/>
      <c r="E24" s="338"/>
      <c r="F24" s="339"/>
      <c r="G24" s="338"/>
      <c r="H24" s="340"/>
      <c r="I24" s="341"/>
    </row>
    <row r="25" spans="2:9">
      <c r="B25" s="200">
        <v>16</v>
      </c>
      <c r="C25" s="326" t="s">
        <v>92</v>
      </c>
      <c r="D25" s="337">
        <v>8369</v>
      </c>
      <c r="E25" s="338">
        <v>41.844999999999999</v>
      </c>
      <c r="F25" s="339">
        <f>State!F324</f>
        <v>41.844999999999999</v>
      </c>
      <c r="G25" s="338">
        <f t="shared" si="0"/>
        <v>0</v>
      </c>
      <c r="H25" s="340">
        <f>State!R324</f>
        <v>8250</v>
      </c>
      <c r="I25" s="341">
        <f>State!S324</f>
        <v>41.25</v>
      </c>
    </row>
    <row r="26" spans="2:9">
      <c r="B26" s="200">
        <v>17</v>
      </c>
      <c r="C26" s="326" t="s">
        <v>94</v>
      </c>
      <c r="D26" s="337">
        <v>1205</v>
      </c>
      <c r="E26" s="338">
        <v>67.47</v>
      </c>
      <c r="F26" s="339">
        <f>State!F328</f>
        <v>67.47</v>
      </c>
      <c r="G26" s="338">
        <f t="shared" si="0"/>
        <v>0</v>
      </c>
      <c r="H26" s="340">
        <f>State!R328</f>
        <v>1200</v>
      </c>
      <c r="I26" s="341">
        <f>State!S328</f>
        <v>67.260000000000005</v>
      </c>
    </row>
    <row r="27" spans="2:9">
      <c r="B27" s="200">
        <v>18</v>
      </c>
      <c r="C27" s="326" t="s">
        <v>95</v>
      </c>
      <c r="D27" s="337">
        <v>0</v>
      </c>
      <c r="E27" s="338">
        <v>0</v>
      </c>
      <c r="F27" s="339">
        <v>0</v>
      </c>
      <c r="G27" s="338">
        <f t="shared" si="0"/>
        <v>0</v>
      </c>
      <c r="H27" s="340">
        <f>State!R332</f>
        <v>96390</v>
      </c>
      <c r="I27" s="341">
        <f>State!S332</f>
        <v>10.602900000000002</v>
      </c>
    </row>
    <row r="28" spans="2:9">
      <c r="B28" s="200">
        <v>19</v>
      </c>
      <c r="C28" s="326" t="s">
        <v>98</v>
      </c>
      <c r="D28" s="337">
        <v>1205</v>
      </c>
      <c r="E28" s="338">
        <v>90.375</v>
      </c>
      <c r="F28" s="339">
        <f>State!F335</f>
        <v>90.375</v>
      </c>
      <c r="G28" s="338">
        <f t="shared" si="0"/>
        <v>0</v>
      </c>
      <c r="H28" s="340">
        <f>State!R335</f>
        <v>1201</v>
      </c>
      <c r="I28" s="341">
        <f>State!S335</f>
        <v>90.074999999999989</v>
      </c>
    </row>
    <row r="29" spans="2:9">
      <c r="B29" s="303" t="s">
        <v>100</v>
      </c>
      <c r="C29" s="326" t="s">
        <v>101</v>
      </c>
      <c r="D29" s="337"/>
      <c r="E29" s="338"/>
      <c r="F29" s="339"/>
      <c r="G29" s="338"/>
      <c r="H29" s="340"/>
      <c r="I29" s="341"/>
    </row>
    <row r="30" spans="2:9">
      <c r="B30" s="200">
        <v>20</v>
      </c>
      <c r="C30" s="326" t="s">
        <v>102</v>
      </c>
      <c r="D30" s="337">
        <v>1055</v>
      </c>
      <c r="E30" s="338">
        <v>31.65</v>
      </c>
      <c r="F30" s="339">
        <f>State!F339</f>
        <v>31.65</v>
      </c>
      <c r="G30" s="338">
        <f t="shared" si="0"/>
        <v>0</v>
      </c>
      <c r="H30" s="340">
        <f>State!R339</f>
        <v>1092</v>
      </c>
      <c r="I30" s="341">
        <f>State!S339</f>
        <v>32.760000000000005</v>
      </c>
    </row>
    <row r="31" spans="2:9">
      <c r="B31" s="200">
        <v>21</v>
      </c>
      <c r="C31" s="326" t="s">
        <v>104</v>
      </c>
      <c r="D31" s="337">
        <v>4</v>
      </c>
      <c r="E31" s="338">
        <v>200</v>
      </c>
      <c r="F31" s="339"/>
      <c r="G31" s="338">
        <f t="shared" si="0"/>
        <v>200</v>
      </c>
      <c r="H31" s="340">
        <f>State!R345</f>
        <v>4</v>
      </c>
      <c r="I31" s="341">
        <f>State!S345</f>
        <v>200</v>
      </c>
    </row>
    <row r="32" spans="2:9">
      <c r="B32" s="200">
        <v>22</v>
      </c>
      <c r="C32" s="326" t="s">
        <v>108</v>
      </c>
      <c r="D32" s="337">
        <v>4590</v>
      </c>
      <c r="E32" s="338">
        <v>13.77</v>
      </c>
      <c r="F32" s="339">
        <f>State!F349</f>
        <v>13.77</v>
      </c>
      <c r="G32" s="338">
        <f t="shared" si="0"/>
        <v>0</v>
      </c>
      <c r="H32" s="340">
        <f>State!R349</f>
        <v>4572</v>
      </c>
      <c r="I32" s="341">
        <f>State!S349</f>
        <v>13.716000000000001</v>
      </c>
    </row>
    <row r="33" spans="2:9" ht="15.75">
      <c r="B33" s="304" t="s">
        <v>100</v>
      </c>
      <c r="C33" s="326" t="s">
        <v>111</v>
      </c>
      <c r="D33" s="337"/>
      <c r="E33" s="338"/>
      <c r="F33" s="339"/>
      <c r="G33" s="338"/>
      <c r="H33" s="340"/>
      <c r="I33" s="341"/>
    </row>
    <row r="34" spans="2:9">
      <c r="B34" s="200">
        <v>23</v>
      </c>
      <c r="C34" s="326" t="s">
        <v>112</v>
      </c>
      <c r="D34" s="337">
        <v>7741</v>
      </c>
      <c r="E34" s="338">
        <v>594.86500000000012</v>
      </c>
      <c r="F34" s="339">
        <f>State!F381</f>
        <v>372.53499999999997</v>
      </c>
      <c r="G34" s="338">
        <f t="shared" si="0"/>
        <v>222.33000000000015</v>
      </c>
      <c r="H34" s="340">
        <f>State!R381</f>
        <v>153</v>
      </c>
      <c r="I34" s="341">
        <f>State!S381</f>
        <v>457.22</v>
      </c>
    </row>
    <row r="35" spans="2:9" ht="15.75">
      <c r="B35" s="304" t="s">
        <v>136</v>
      </c>
      <c r="C35" s="326" t="s">
        <v>137</v>
      </c>
      <c r="D35" s="337"/>
      <c r="E35" s="338"/>
      <c r="F35" s="339"/>
      <c r="G35" s="338"/>
      <c r="H35" s="340"/>
      <c r="I35" s="341"/>
    </row>
    <row r="36" spans="2:9">
      <c r="B36" s="200">
        <v>24</v>
      </c>
      <c r="C36" s="326" t="s">
        <v>630</v>
      </c>
      <c r="D36" s="337">
        <v>1293</v>
      </c>
      <c r="E36" s="338">
        <v>230.4</v>
      </c>
      <c r="F36" s="339">
        <f>(State!F388+State!F394)</f>
        <v>230.4</v>
      </c>
      <c r="G36" s="338">
        <f t="shared" si="0"/>
        <v>0</v>
      </c>
      <c r="H36" s="340">
        <f>State!R388+State!R394</f>
        <v>2613</v>
      </c>
      <c r="I36" s="341">
        <f>State!S388+State!S394</f>
        <v>170.51999999999998</v>
      </c>
    </row>
    <row r="37" spans="2:9" ht="15.75">
      <c r="B37" s="301"/>
      <c r="C37" s="328" t="s">
        <v>145</v>
      </c>
      <c r="D37" s="345">
        <v>171010</v>
      </c>
      <c r="E37" s="346">
        <v>6579.982</v>
      </c>
      <c r="F37" s="347">
        <f>SUM(F9:F36)</f>
        <v>6157.6519999999991</v>
      </c>
      <c r="G37" s="346">
        <f>SUM(G9:G36)</f>
        <v>422.33000000000015</v>
      </c>
      <c r="H37" s="348">
        <f>SUM(H9:H36)</f>
        <v>245371</v>
      </c>
      <c r="I37" s="349">
        <f>SUM(I9:I36)</f>
        <v>6737.273000000001</v>
      </c>
    </row>
    <row r="38" spans="2:9" ht="15.75">
      <c r="B38" s="199">
        <v>25</v>
      </c>
      <c r="C38" s="326" t="s">
        <v>146</v>
      </c>
      <c r="D38" s="337">
        <v>1</v>
      </c>
      <c r="E38" s="338">
        <v>168.92000000000002</v>
      </c>
      <c r="F38" s="339">
        <f>State!F399</f>
        <v>168.92000000000002</v>
      </c>
      <c r="G38" s="338">
        <f t="shared" si="0"/>
        <v>0</v>
      </c>
      <c r="H38" s="340">
        <f>State!R399</f>
        <v>1202</v>
      </c>
      <c r="I38" s="341">
        <f>State!S399</f>
        <v>160.62104669999999</v>
      </c>
    </row>
    <row r="39" spans="2:9" ht="15.75">
      <c r="B39" s="320"/>
      <c r="C39" s="329" t="s">
        <v>631</v>
      </c>
      <c r="D39" s="350">
        <v>171010</v>
      </c>
      <c r="E39" s="351">
        <v>6748.902</v>
      </c>
      <c r="F39" s="334">
        <f>SUM(F37:F38)</f>
        <v>6326.5719999999992</v>
      </c>
      <c r="G39" s="351">
        <f>SUM(G37:G38)</f>
        <v>422.33000000000015</v>
      </c>
      <c r="H39" s="352">
        <f>SUM(H37:H38)</f>
        <v>246573</v>
      </c>
      <c r="I39" s="336">
        <f>SUM(I37:I38)</f>
        <v>6897.8940467000011</v>
      </c>
    </row>
    <row r="40" spans="2:9" ht="15.75">
      <c r="B40" s="321">
        <v>26</v>
      </c>
      <c r="C40" s="330" t="s">
        <v>632</v>
      </c>
      <c r="D40" s="340">
        <v>200</v>
      </c>
      <c r="E40" s="341">
        <v>102.20000000000002</v>
      </c>
      <c r="F40" s="339">
        <f>State!F512</f>
        <v>77.600000000000023</v>
      </c>
      <c r="G40" s="338"/>
      <c r="H40" s="340">
        <v>200</v>
      </c>
      <c r="I40" s="341">
        <v>76.100000000000023</v>
      </c>
    </row>
    <row r="41" spans="2:9" ht="15.75">
      <c r="B41" s="322"/>
      <c r="C41" s="331" t="s">
        <v>209</v>
      </c>
      <c r="D41" s="353">
        <v>171210</v>
      </c>
      <c r="E41" s="354">
        <v>6851.1019999999999</v>
      </c>
      <c r="F41" s="347">
        <f>SUM(F39:F40)</f>
        <v>6404.1719999999996</v>
      </c>
      <c r="G41" s="354">
        <f>SUM(G39:G40)</f>
        <v>422.33000000000015</v>
      </c>
      <c r="H41" s="348">
        <f>SUM(H39:H40)</f>
        <v>246773</v>
      </c>
      <c r="I41" s="349">
        <f>SUM(I39:I40)</f>
        <v>6973.9940467000015</v>
      </c>
    </row>
    <row r="43" spans="2:9">
      <c r="F43" s="198"/>
      <c r="H43" s="323" t="s">
        <v>633</v>
      </c>
      <c r="I43" s="324">
        <f>EAST!S513</f>
        <v>1934.91938</v>
      </c>
    </row>
    <row r="44" spans="2:9">
      <c r="F44" s="198"/>
      <c r="H44" s="323" t="s">
        <v>634</v>
      </c>
      <c r="I44" s="324">
        <f>WEST!S513</f>
        <v>1835.4995699999999</v>
      </c>
    </row>
    <row r="45" spans="2:9">
      <c r="F45" s="198"/>
      <c r="H45" s="323" t="s">
        <v>635</v>
      </c>
      <c r="I45" s="324">
        <f>NORTH!S513</f>
        <v>1327.3245399999998</v>
      </c>
    </row>
    <row r="46" spans="2:9">
      <c r="F46" s="198"/>
      <c r="H46" s="325" t="s">
        <v>636</v>
      </c>
      <c r="I46" s="324">
        <f>SOUTH!S513</f>
        <v>1715.6295100000004</v>
      </c>
    </row>
    <row r="47" spans="2:9">
      <c r="H47" s="325" t="s">
        <v>637</v>
      </c>
      <c r="I47" s="324">
        <f>State!S399</f>
        <v>160.62104669999999</v>
      </c>
    </row>
    <row r="48" spans="2:9">
      <c r="F48" s="198"/>
      <c r="H48" s="323"/>
      <c r="I48" s="324">
        <f>SUM(I43:I47)</f>
        <v>6973.9940467000006</v>
      </c>
    </row>
  </sheetData>
  <mergeCells count="6">
    <mergeCell ref="B2:B4"/>
    <mergeCell ref="C2:C4"/>
    <mergeCell ref="D2:G2"/>
    <mergeCell ref="H2:I2"/>
    <mergeCell ref="D3:E3"/>
    <mergeCell ref="H3:I3"/>
  </mergeCells>
  <pageMargins left="0.27" right="0.2" top="0.75" bottom="0.75" header="0.3" footer="0.3"/>
  <pageSetup paperSize="9" scale="85" orientation="portrait" verticalDpi="0" r:id="rId1"/>
</worksheet>
</file>

<file path=xl/worksheets/sheet24.xml><?xml version="1.0" encoding="utf-8"?>
<worksheet xmlns="http://schemas.openxmlformats.org/spreadsheetml/2006/main" xmlns:r="http://schemas.openxmlformats.org/officeDocument/2006/relationships">
  <dimension ref="A1:E6"/>
  <sheetViews>
    <sheetView tabSelected="1" workbookViewId="0">
      <selection activeCell="B6" sqref="B6"/>
    </sheetView>
  </sheetViews>
  <sheetFormatPr defaultRowHeight="12.75"/>
  <cols>
    <col min="1" max="1" width="18.28515625" style="361" customWidth="1"/>
    <col min="2" max="2" width="24" style="361" customWidth="1"/>
    <col min="3" max="3" width="20.140625" style="361" customWidth="1"/>
    <col min="4" max="4" width="24.42578125" style="361" customWidth="1"/>
    <col min="5" max="5" width="27.5703125" style="361" customWidth="1"/>
    <col min="6" max="6" width="9.140625" style="361"/>
    <col min="7" max="7" width="13.7109375" style="361" customWidth="1"/>
    <col min="8" max="256" width="9.140625" style="361"/>
    <col min="257" max="257" width="15.5703125" style="361" customWidth="1"/>
    <col min="258" max="258" width="66.85546875" style="361" customWidth="1"/>
    <col min="259" max="259" width="22.140625" style="361" customWidth="1"/>
    <col min="260" max="512" width="9.140625" style="361"/>
    <col min="513" max="513" width="15.5703125" style="361" customWidth="1"/>
    <col min="514" max="514" width="66.85546875" style="361" customWidth="1"/>
    <col min="515" max="515" width="22.140625" style="361" customWidth="1"/>
    <col min="516" max="768" width="9.140625" style="361"/>
    <col min="769" max="769" width="15.5703125" style="361" customWidth="1"/>
    <col min="770" max="770" width="66.85546875" style="361" customWidth="1"/>
    <col min="771" max="771" width="22.140625" style="361" customWidth="1"/>
    <col min="772" max="1024" width="9.140625" style="361"/>
    <col min="1025" max="1025" width="15.5703125" style="361" customWidth="1"/>
    <col min="1026" max="1026" width="66.85546875" style="361" customWidth="1"/>
    <col min="1027" max="1027" width="22.140625" style="361" customWidth="1"/>
    <col min="1028" max="1280" width="9.140625" style="361"/>
    <col min="1281" max="1281" width="15.5703125" style="361" customWidth="1"/>
    <col min="1282" max="1282" width="66.85546875" style="361" customWidth="1"/>
    <col min="1283" max="1283" width="22.140625" style="361" customWidth="1"/>
    <col min="1284" max="1536" width="9.140625" style="361"/>
    <col min="1537" max="1537" width="15.5703125" style="361" customWidth="1"/>
    <col min="1538" max="1538" width="66.85546875" style="361" customWidth="1"/>
    <col min="1539" max="1539" width="22.140625" style="361" customWidth="1"/>
    <col min="1540" max="1792" width="9.140625" style="361"/>
    <col min="1793" max="1793" width="15.5703125" style="361" customWidth="1"/>
    <col min="1794" max="1794" width="66.85546875" style="361" customWidth="1"/>
    <col min="1795" max="1795" width="22.140625" style="361" customWidth="1"/>
    <col min="1796" max="2048" width="9.140625" style="361"/>
    <col min="2049" max="2049" width="15.5703125" style="361" customWidth="1"/>
    <col min="2050" max="2050" width="66.85546875" style="361" customWidth="1"/>
    <col min="2051" max="2051" width="22.140625" style="361" customWidth="1"/>
    <col min="2052" max="2304" width="9.140625" style="361"/>
    <col min="2305" max="2305" width="15.5703125" style="361" customWidth="1"/>
    <col min="2306" max="2306" width="66.85546875" style="361" customWidth="1"/>
    <col min="2307" max="2307" width="22.140625" style="361" customWidth="1"/>
    <col min="2308" max="2560" width="9.140625" style="361"/>
    <col min="2561" max="2561" width="15.5703125" style="361" customWidth="1"/>
    <col min="2562" max="2562" width="66.85546875" style="361" customWidth="1"/>
    <col min="2563" max="2563" width="22.140625" style="361" customWidth="1"/>
    <col min="2564" max="2816" width="9.140625" style="361"/>
    <col min="2817" max="2817" width="15.5703125" style="361" customWidth="1"/>
    <col min="2818" max="2818" width="66.85546875" style="361" customWidth="1"/>
    <col min="2819" max="2819" width="22.140625" style="361" customWidth="1"/>
    <col min="2820" max="3072" width="9.140625" style="361"/>
    <col min="3073" max="3073" width="15.5703125" style="361" customWidth="1"/>
    <col min="3074" max="3074" width="66.85546875" style="361" customWidth="1"/>
    <col min="3075" max="3075" width="22.140625" style="361" customWidth="1"/>
    <col min="3076" max="3328" width="9.140625" style="361"/>
    <col min="3329" max="3329" width="15.5703125" style="361" customWidth="1"/>
    <col min="3330" max="3330" width="66.85546875" style="361" customWidth="1"/>
    <col min="3331" max="3331" width="22.140625" style="361" customWidth="1"/>
    <col min="3332" max="3584" width="9.140625" style="361"/>
    <col min="3585" max="3585" width="15.5703125" style="361" customWidth="1"/>
    <col min="3586" max="3586" width="66.85546875" style="361" customWidth="1"/>
    <col min="3587" max="3587" width="22.140625" style="361" customWidth="1"/>
    <col min="3588" max="3840" width="9.140625" style="361"/>
    <col min="3841" max="3841" width="15.5703125" style="361" customWidth="1"/>
    <col min="3842" max="3842" width="66.85546875" style="361" customWidth="1"/>
    <col min="3843" max="3843" width="22.140625" style="361" customWidth="1"/>
    <col min="3844" max="4096" width="9.140625" style="361"/>
    <col min="4097" max="4097" width="15.5703125" style="361" customWidth="1"/>
    <col min="4098" max="4098" width="66.85546875" style="361" customWidth="1"/>
    <col min="4099" max="4099" width="22.140625" style="361" customWidth="1"/>
    <col min="4100" max="4352" width="9.140625" style="361"/>
    <col min="4353" max="4353" width="15.5703125" style="361" customWidth="1"/>
    <col min="4354" max="4354" width="66.85546875" style="361" customWidth="1"/>
    <col min="4355" max="4355" width="22.140625" style="361" customWidth="1"/>
    <col min="4356" max="4608" width="9.140625" style="361"/>
    <col min="4609" max="4609" width="15.5703125" style="361" customWidth="1"/>
    <col min="4610" max="4610" width="66.85546875" style="361" customWidth="1"/>
    <col min="4611" max="4611" width="22.140625" style="361" customWidth="1"/>
    <col min="4612" max="4864" width="9.140625" style="361"/>
    <col min="4865" max="4865" width="15.5703125" style="361" customWidth="1"/>
    <col min="4866" max="4866" width="66.85546875" style="361" customWidth="1"/>
    <col min="4867" max="4867" width="22.140625" style="361" customWidth="1"/>
    <col min="4868" max="5120" width="9.140625" style="361"/>
    <col min="5121" max="5121" width="15.5703125" style="361" customWidth="1"/>
    <col min="5122" max="5122" width="66.85546875" style="361" customWidth="1"/>
    <col min="5123" max="5123" width="22.140625" style="361" customWidth="1"/>
    <col min="5124" max="5376" width="9.140625" style="361"/>
    <col min="5377" max="5377" width="15.5703125" style="361" customWidth="1"/>
    <col min="5378" max="5378" width="66.85546875" style="361" customWidth="1"/>
    <col min="5379" max="5379" width="22.140625" style="361" customWidth="1"/>
    <col min="5380" max="5632" width="9.140625" style="361"/>
    <col min="5633" max="5633" width="15.5703125" style="361" customWidth="1"/>
    <col min="5634" max="5634" width="66.85546875" style="361" customWidth="1"/>
    <col min="5635" max="5635" width="22.140625" style="361" customWidth="1"/>
    <col min="5636" max="5888" width="9.140625" style="361"/>
    <col min="5889" max="5889" width="15.5703125" style="361" customWidth="1"/>
    <col min="5890" max="5890" width="66.85546875" style="361" customWidth="1"/>
    <col min="5891" max="5891" width="22.140625" style="361" customWidth="1"/>
    <col min="5892" max="6144" width="9.140625" style="361"/>
    <col min="6145" max="6145" width="15.5703125" style="361" customWidth="1"/>
    <col min="6146" max="6146" width="66.85546875" style="361" customWidth="1"/>
    <col min="6147" max="6147" width="22.140625" style="361" customWidth="1"/>
    <col min="6148" max="6400" width="9.140625" style="361"/>
    <col min="6401" max="6401" width="15.5703125" style="361" customWidth="1"/>
    <col min="6402" max="6402" width="66.85546875" style="361" customWidth="1"/>
    <col min="6403" max="6403" width="22.140625" style="361" customWidth="1"/>
    <col min="6404" max="6656" width="9.140625" style="361"/>
    <col min="6657" max="6657" width="15.5703125" style="361" customWidth="1"/>
    <col min="6658" max="6658" width="66.85546875" style="361" customWidth="1"/>
    <col min="6659" max="6659" width="22.140625" style="361" customWidth="1"/>
    <col min="6660" max="6912" width="9.140625" style="361"/>
    <col min="6913" max="6913" width="15.5703125" style="361" customWidth="1"/>
    <col min="6914" max="6914" width="66.85546875" style="361" customWidth="1"/>
    <col min="6915" max="6915" width="22.140625" style="361" customWidth="1"/>
    <col min="6916" max="7168" width="9.140625" style="361"/>
    <col min="7169" max="7169" width="15.5703125" style="361" customWidth="1"/>
    <col min="7170" max="7170" width="66.85546875" style="361" customWidth="1"/>
    <col min="7171" max="7171" width="22.140625" style="361" customWidth="1"/>
    <col min="7172" max="7424" width="9.140625" style="361"/>
    <col min="7425" max="7425" width="15.5703125" style="361" customWidth="1"/>
    <col min="7426" max="7426" width="66.85546875" style="361" customWidth="1"/>
    <col min="7427" max="7427" width="22.140625" style="361" customWidth="1"/>
    <col min="7428" max="7680" width="9.140625" style="361"/>
    <col min="7681" max="7681" width="15.5703125" style="361" customWidth="1"/>
    <col min="7682" max="7682" width="66.85546875" style="361" customWidth="1"/>
    <col min="7683" max="7683" width="22.140625" style="361" customWidth="1"/>
    <col min="7684" max="7936" width="9.140625" style="361"/>
    <col min="7937" max="7937" width="15.5703125" style="361" customWidth="1"/>
    <col min="7938" max="7938" width="66.85546875" style="361" customWidth="1"/>
    <col min="7939" max="7939" width="22.140625" style="361" customWidth="1"/>
    <col min="7940" max="8192" width="9.140625" style="361"/>
    <col min="8193" max="8193" width="15.5703125" style="361" customWidth="1"/>
    <col min="8194" max="8194" width="66.85546875" style="361" customWidth="1"/>
    <col min="8195" max="8195" width="22.140625" style="361" customWidth="1"/>
    <col min="8196" max="8448" width="9.140625" style="361"/>
    <col min="8449" max="8449" width="15.5703125" style="361" customWidth="1"/>
    <col min="8450" max="8450" width="66.85546875" style="361" customWidth="1"/>
    <col min="8451" max="8451" width="22.140625" style="361" customWidth="1"/>
    <col min="8452" max="8704" width="9.140625" style="361"/>
    <col min="8705" max="8705" width="15.5703125" style="361" customWidth="1"/>
    <col min="8706" max="8706" width="66.85546875" style="361" customWidth="1"/>
    <col min="8707" max="8707" width="22.140625" style="361" customWidth="1"/>
    <col min="8708" max="8960" width="9.140625" style="361"/>
    <col min="8961" max="8961" width="15.5703125" style="361" customWidth="1"/>
    <col min="8962" max="8962" width="66.85546875" style="361" customWidth="1"/>
    <col min="8963" max="8963" width="22.140625" style="361" customWidth="1"/>
    <col min="8964" max="9216" width="9.140625" style="361"/>
    <col min="9217" max="9217" width="15.5703125" style="361" customWidth="1"/>
    <col min="9218" max="9218" width="66.85546875" style="361" customWidth="1"/>
    <col min="9219" max="9219" width="22.140625" style="361" customWidth="1"/>
    <col min="9220" max="9472" width="9.140625" style="361"/>
    <col min="9473" max="9473" width="15.5703125" style="361" customWidth="1"/>
    <col min="9474" max="9474" width="66.85546875" style="361" customWidth="1"/>
    <col min="9475" max="9475" width="22.140625" style="361" customWidth="1"/>
    <col min="9476" max="9728" width="9.140625" style="361"/>
    <col min="9729" max="9729" width="15.5703125" style="361" customWidth="1"/>
    <col min="9730" max="9730" width="66.85546875" style="361" customWidth="1"/>
    <col min="9731" max="9731" width="22.140625" style="361" customWidth="1"/>
    <col min="9732" max="9984" width="9.140625" style="361"/>
    <col min="9985" max="9985" width="15.5703125" style="361" customWidth="1"/>
    <col min="9986" max="9986" width="66.85546875" style="361" customWidth="1"/>
    <col min="9987" max="9987" width="22.140625" style="361" customWidth="1"/>
    <col min="9988" max="10240" width="9.140625" style="361"/>
    <col min="10241" max="10241" width="15.5703125" style="361" customWidth="1"/>
    <col min="10242" max="10242" width="66.85546875" style="361" customWidth="1"/>
    <col min="10243" max="10243" width="22.140625" style="361" customWidth="1"/>
    <col min="10244" max="10496" width="9.140625" style="361"/>
    <col min="10497" max="10497" width="15.5703125" style="361" customWidth="1"/>
    <col min="10498" max="10498" width="66.85546875" style="361" customWidth="1"/>
    <col min="10499" max="10499" width="22.140625" style="361" customWidth="1"/>
    <col min="10500" max="10752" width="9.140625" style="361"/>
    <col min="10753" max="10753" width="15.5703125" style="361" customWidth="1"/>
    <col min="10754" max="10754" width="66.85546875" style="361" customWidth="1"/>
    <col min="10755" max="10755" width="22.140625" style="361" customWidth="1"/>
    <col min="10756" max="11008" width="9.140625" style="361"/>
    <col min="11009" max="11009" width="15.5703125" style="361" customWidth="1"/>
    <col min="11010" max="11010" width="66.85546875" style="361" customWidth="1"/>
    <col min="11011" max="11011" width="22.140625" style="361" customWidth="1"/>
    <col min="11012" max="11264" width="9.140625" style="361"/>
    <col min="11265" max="11265" width="15.5703125" style="361" customWidth="1"/>
    <col min="11266" max="11266" width="66.85546875" style="361" customWidth="1"/>
    <col min="11267" max="11267" width="22.140625" style="361" customWidth="1"/>
    <col min="11268" max="11520" width="9.140625" style="361"/>
    <col min="11521" max="11521" width="15.5703125" style="361" customWidth="1"/>
    <col min="11522" max="11522" width="66.85546875" style="361" customWidth="1"/>
    <col min="11523" max="11523" width="22.140625" style="361" customWidth="1"/>
    <col min="11524" max="11776" width="9.140625" style="361"/>
    <col min="11777" max="11777" width="15.5703125" style="361" customWidth="1"/>
    <col min="11778" max="11778" width="66.85546875" style="361" customWidth="1"/>
    <col min="11779" max="11779" width="22.140625" style="361" customWidth="1"/>
    <col min="11780" max="12032" width="9.140625" style="361"/>
    <col min="12033" max="12033" width="15.5703125" style="361" customWidth="1"/>
    <col min="12034" max="12034" width="66.85546875" style="361" customWidth="1"/>
    <col min="12035" max="12035" width="22.140625" style="361" customWidth="1"/>
    <col min="12036" max="12288" width="9.140625" style="361"/>
    <col min="12289" max="12289" width="15.5703125" style="361" customWidth="1"/>
    <col min="12290" max="12290" width="66.85546875" style="361" customWidth="1"/>
    <col min="12291" max="12291" width="22.140625" style="361" customWidth="1"/>
    <col min="12292" max="12544" width="9.140625" style="361"/>
    <col min="12545" max="12545" width="15.5703125" style="361" customWidth="1"/>
    <col min="12546" max="12546" width="66.85546875" style="361" customWidth="1"/>
    <col min="12547" max="12547" width="22.140625" style="361" customWidth="1"/>
    <col min="12548" max="12800" width="9.140625" style="361"/>
    <col min="12801" max="12801" width="15.5703125" style="361" customWidth="1"/>
    <col min="12802" max="12802" width="66.85546875" style="361" customWidth="1"/>
    <col min="12803" max="12803" width="22.140625" style="361" customWidth="1"/>
    <col min="12804" max="13056" width="9.140625" style="361"/>
    <col min="13057" max="13057" width="15.5703125" style="361" customWidth="1"/>
    <col min="13058" max="13058" width="66.85546875" style="361" customWidth="1"/>
    <col min="13059" max="13059" width="22.140625" style="361" customWidth="1"/>
    <col min="13060" max="13312" width="9.140625" style="361"/>
    <col min="13313" max="13313" width="15.5703125" style="361" customWidth="1"/>
    <col min="13314" max="13314" width="66.85546875" style="361" customWidth="1"/>
    <col min="13315" max="13315" width="22.140625" style="361" customWidth="1"/>
    <col min="13316" max="13568" width="9.140625" style="361"/>
    <col min="13569" max="13569" width="15.5703125" style="361" customWidth="1"/>
    <col min="13570" max="13570" width="66.85546875" style="361" customWidth="1"/>
    <col min="13571" max="13571" width="22.140625" style="361" customWidth="1"/>
    <col min="13572" max="13824" width="9.140625" style="361"/>
    <col min="13825" max="13825" width="15.5703125" style="361" customWidth="1"/>
    <col min="13826" max="13826" width="66.85546875" style="361" customWidth="1"/>
    <col min="13827" max="13827" width="22.140625" style="361" customWidth="1"/>
    <col min="13828" max="14080" width="9.140625" style="361"/>
    <col min="14081" max="14081" width="15.5703125" style="361" customWidth="1"/>
    <col min="14082" max="14082" width="66.85546875" style="361" customWidth="1"/>
    <col min="14083" max="14083" width="22.140625" style="361" customWidth="1"/>
    <col min="14084" max="14336" width="9.140625" style="361"/>
    <col min="14337" max="14337" width="15.5703125" style="361" customWidth="1"/>
    <col min="14338" max="14338" width="66.85546875" style="361" customWidth="1"/>
    <col min="14339" max="14339" width="22.140625" style="361" customWidth="1"/>
    <col min="14340" max="14592" width="9.140625" style="361"/>
    <col min="14593" max="14593" width="15.5703125" style="361" customWidth="1"/>
    <col min="14594" max="14594" width="66.85546875" style="361" customWidth="1"/>
    <col min="14595" max="14595" width="22.140625" style="361" customWidth="1"/>
    <col min="14596" max="14848" width="9.140625" style="361"/>
    <col min="14849" max="14849" width="15.5703125" style="361" customWidth="1"/>
    <col min="14850" max="14850" width="66.85546875" style="361" customWidth="1"/>
    <col min="14851" max="14851" width="22.140625" style="361" customWidth="1"/>
    <col min="14852" max="15104" width="9.140625" style="361"/>
    <col min="15105" max="15105" width="15.5703125" style="361" customWidth="1"/>
    <col min="15106" max="15106" width="66.85546875" style="361" customWidth="1"/>
    <col min="15107" max="15107" width="22.140625" style="361" customWidth="1"/>
    <col min="15108" max="15360" width="9.140625" style="361"/>
    <col min="15361" max="15361" width="15.5703125" style="361" customWidth="1"/>
    <col min="15362" max="15362" width="66.85546875" style="361" customWidth="1"/>
    <col min="15363" max="15363" width="22.140625" style="361" customWidth="1"/>
    <col min="15364" max="15616" width="9.140625" style="361"/>
    <col min="15617" max="15617" width="15.5703125" style="361" customWidth="1"/>
    <col min="15618" max="15618" width="66.85546875" style="361" customWidth="1"/>
    <col min="15619" max="15619" width="22.140625" style="361" customWidth="1"/>
    <col min="15620" max="15872" width="9.140625" style="361"/>
    <col min="15873" max="15873" width="15.5703125" style="361" customWidth="1"/>
    <col min="15874" max="15874" width="66.85546875" style="361" customWidth="1"/>
    <col min="15875" max="15875" width="22.140625" style="361" customWidth="1"/>
    <col min="15876" max="16128" width="9.140625" style="361"/>
    <col min="16129" max="16129" width="15.5703125" style="361" customWidth="1"/>
    <col min="16130" max="16130" width="66.85546875" style="361" customWidth="1"/>
    <col min="16131" max="16131" width="22.140625" style="361" customWidth="1"/>
    <col min="16132" max="16384" width="9.140625" style="361"/>
  </cols>
  <sheetData>
    <row r="1" spans="1:5" ht="60.75" customHeight="1">
      <c r="A1" s="1488" t="s">
        <v>644</v>
      </c>
      <c r="B1" s="1488"/>
      <c r="C1" s="1488"/>
      <c r="D1" s="1488"/>
      <c r="E1" s="1488"/>
    </row>
    <row r="2" spans="1:5" ht="30.75" customHeight="1">
      <c r="A2" s="1489"/>
      <c r="B2" s="1489"/>
      <c r="C2" s="1489"/>
      <c r="D2" s="1488" t="s">
        <v>645</v>
      </c>
      <c r="E2" s="1488"/>
    </row>
    <row r="3" spans="1:5" ht="30.75" customHeight="1">
      <c r="A3" s="1462" t="s">
        <v>646</v>
      </c>
      <c r="B3" s="1462"/>
      <c r="C3" s="1462"/>
      <c r="D3" s="1463" t="s">
        <v>647</v>
      </c>
      <c r="E3" s="1463" t="s">
        <v>648</v>
      </c>
    </row>
    <row r="4" spans="1:5" ht="45">
      <c r="A4" s="362" t="s">
        <v>649</v>
      </c>
      <c r="B4" s="363" t="s">
        <v>650</v>
      </c>
      <c r="C4" s="362" t="s">
        <v>651</v>
      </c>
      <c r="D4" s="1463"/>
      <c r="E4" s="1463"/>
    </row>
    <row r="5" spans="1:5" ht="22.5">
      <c r="A5" s="1490">
        <v>68.510000000000005</v>
      </c>
      <c r="B5" s="364">
        <f>ppt!C8+ppt!C9</f>
        <v>28.488899999999997</v>
      </c>
      <c r="C5" s="364">
        <v>4</v>
      </c>
      <c r="D5" s="364">
        <v>11.52</v>
      </c>
      <c r="E5" s="364">
        <v>44.79</v>
      </c>
    </row>
    <row r="6" spans="1:5">
      <c r="A6" s="546"/>
    </row>
  </sheetData>
  <mergeCells count="5">
    <mergeCell ref="A1:E1"/>
    <mergeCell ref="D2:E2"/>
    <mergeCell ref="A3:C3"/>
    <mergeCell ref="D3:D4"/>
    <mergeCell ref="E3:E4"/>
  </mergeCells>
  <pageMargins left="0.77" right="0.28000000000000003" top="1.32" bottom="0.75" header="0.3" footer="0.3"/>
  <pageSetup scale="98" orientation="landscape" r:id="rId1"/>
</worksheet>
</file>

<file path=xl/worksheets/sheet25.xml><?xml version="1.0" encoding="utf-8"?>
<worksheet xmlns="http://schemas.openxmlformats.org/spreadsheetml/2006/main" xmlns:r="http://schemas.openxmlformats.org/officeDocument/2006/relationships">
  <dimension ref="A1:G17"/>
  <sheetViews>
    <sheetView zoomScale="70" zoomScaleNormal="70" workbookViewId="0">
      <selection activeCell="G11" sqref="G11"/>
    </sheetView>
  </sheetViews>
  <sheetFormatPr defaultRowHeight="12.75"/>
  <cols>
    <col min="1" max="1" width="11.5703125" style="506" customWidth="1"/>
    <col min="2" max="2" width="64.5703125" style="361" customWidth="1"/>
    <col min="3" max="3" width="18.85546875" style="379" customWidth="1"/>
    <col min="4" max="4" width="18.140625" style="361" customWidth="1"/>
    <col min="5" max="5" width="8.42578125" style="361" customWidth="1"/>
    <col min="6" max="6" width="7.140625" style="361" customWidth="1"/>
    <col min="7" max="7" width="7.5703125" style="361" customWidth="1"/>
    <col min="8" max="256" width="9.140625" style="361"/>
    <col min="257" max="257" width="15.5703125" style="361" customWidth="1"/>
    <col min="258" max="258" width="66.85546875" style="361" customWidth="1"/>
    <col min="259" max="259" width="22.140625" style="361" customWidth="1"/>
    <col min="260" max="512" width="9.140625" style="361"/>
    <col min="513" max="513" width="15.5703125" style="361" customWidth="1"/>
    <col min="514" max="514" width="66.85546875" style="361" customWidth="1"/>
    <col min="515" max="515" width="22.140625" style="361" customWidth="1"/>
    <col min="516" max="768" width="9.140625" style="361"/>
    <col min="769" max="769" width="15.5703125" style="361" customWidth="1"/>
    <col min="770" max="770" width="66.85546875" style="361" customWidth="1"/>
    <col min="771" max="771" width="22.140625" style="361" customWidth="1"/>
    <col min="772" max="1024" width="9.140625" style="361"/>
    <col min="1025" max="1025" width="15.5703125" style="361" customWidth="1"/>
    <col min="1026" max="1026" width="66.85546875" style="361" customWidth="1"/>
    <col min="1027" max="1027" width="22.140625" style="361" customWidth="1"/>
    <col min="1028" max="1280" width="9.140625" style="361"/>
    <col min="1281" max="1281" width="15.5703125" style="361" customWidth="1"/>
    <col min="1282" max="1282" width="66.85546875" style="361" customWidth="1"/>
    <col min="1283" max="1283" width="22.140625" style="361" customWidth="1"/>
    <col min="1284" max="1536" width="9.140625" style="361"/>
    <col min="1537" max="1537" width="15.5703125" style="361" customWidth="1"/>
    <col min="1538" max="1538" width="66.85546875" style="361" customWidth="1"/>
    <col min="1539" max="1539" width="22.140625" style="361" customWidth="1"/>
    <col min="1540" max="1792" width="9.140625" style="361"/>
    <col min="1793" max="1793" width="15.5703125" style="361" customWidth="1"/>
    <col min="1794" max="1794" width="66.85546875" style="361" customWidth="1"/>
    <col min="1795" max="1795" width="22.140625" style="361" customWidth="1"/>
    <col min="1796" max="2048" width="9.140625" style="361"/>
    <col min="2049" max="2049" width="15.5703125" style="361" customWidth="1"/>
    <col min="2050" max="2050" width="66.85546875" style="361" customWidth="1"/>
    <col min="2051" max="2051" width="22.140625" style="361" customWidth="1"/>
    <col min="2052" max="2304" width="9.140625" style="361"/>
    <col min="2305" max="2305" width="15.5703125" style="361" customWidth="1"/>
    <col min="2306" max="2306" width="66.85546875" style="361" customWidth="1"/>
    <col min="2307" max="2307" width="22.140625" style="361" customWidth="1"/>
    <col min="2308" max="2560" width="9.140625" style="361"/>
    <col min="2561" max="2561" width="15.5703125" style="361" customWidth="1"/>
    <col min="2562" max="2562" width="66.85546875" style="361" customWidth="1"/>
    <col min="2563" max="2563" width="22.140625" style="361" customWidth="1"/>
    <col min="2564" max="2816" width="9.140625" style="361"/>
    <col min="2817" max="2817" width="15.5703125" style="361" customWidth="1"/>
    <col min="2818" max="2818" width="66.85546875" style="361" customWidth="1"/>
    <col min="2819" max="2819" width="22.140625" style="361" customWidth="1"/>
    <col min="2820" max="3072" width="9.140625" style="361"/>
    <col min="3073" max="3073" width="15.5703125" style="361" customWidth="1"/>
    <col min="3074" max="3074" width="66.85546875" style="361" customWidth="1"/>
    <col min="3075" max="3075" width="22.140625" style="361" customWidth="1"/>
    <col min="3076" max="3328" width="9.140625" style="361"/>
    <col min="3329" max="3329" width="15.5703125" style="361" customWidth="1"/>
    <col min="3330" max="3330" width="66.85546875" style="361" customWidth="1"/>
    <col min="3331" max="3331" width="22.140625" style="361" customWidth="1"/>
    <col min="3332" max="3584" width="9.140625" style="361"/>
    <col min="3585" max="3585" width="15.5703125" style="361" customWidth="1"/>
    <col min="3586" max="3586" width="66.85546875" style="361" customWidth="1"/>
    <col min="3587" max="3587" width="22.140625" style="361" customWidth="1"/>
    <col min="3588" max="3840" width="9.140625" style="361"/>
    <col min="3841" max="3841" width="15.5703125" style="361" customWidth="1"/>
    <col min="3842" max="3842" width="66.85546875" style="361" customWidth="1"/>
    <col min="3843" max="3843" width="22.140625" style="361" customWidth="1"/>
    <col min="3844" max="4096" width="9.140625" style="361"/>
    <col min="4097" max="4097" width="15.5703125" style="361" customWidth="1"/>
    <col min="4098" max="4098" width="66.85546875" style="361" customWidth="1"/>
    <col min="4099" max="4099" width="22.140625" style="361" customWidth="1"/>
    <col min="4100" max="4352" width="9.140625" style="361"/>
    <col min="4353" max="4353" width="15.5703125" style="361" customWidth="1"/>
    <col min="4354" max="4354" width="66.85546875" style="361" customWidth="1"/>
    <col min="4355" max="4355" width="22.140625" style="361" customWidth="1"/>
    <col min="4356" max="4608" width="9.140625" style="361"/>
    <col min="4609" max="4609" width="15.5703125" style="361" customWidth="1"/>
    <col min="4610" max="4610" width="66.85546875" style="361" customWidth="1"/>
    <col min="4611" max="4611" width="22.140625" style="361" customWidth="1"/>
    <col min="4612" max="4864" width="9.140625" style="361"/>
    <col min="4865" max="4865" width="15.5703125" style="361" customWidth="1"/>
    <col min="4866" max="4866" width="66.85546875" style="361" customWidth="1"/>
    <col min="4867" max="4867" width="22.140625" style="361" customWidth="1"/>
    <col min="4868" max="5120" width="9.140625" style="361"/>
    <col min="5121" max="5121" width="15.5703125" style="361" customWidth="1"/>
    <col min="5122" max="5122" width="66.85546875" style="361" customWidth="1"/>
    <col min="5123" max="5123" width="22.140625" style="361" customWidth="1"/>
    <col min="5124" max="5376" width="9.140625" style="361"/>
    <col min="5377" max="5377" width="15.5703125" style="361" customWidth="1"/>
    <col min="5378" max="5378" width="66.85546875" style="361" customWidth="1"/>
    <col min="5379" max="5379" width="22.140625" style="361" customWidth="1"/>
    <col min="5380" max="5632" width="9.140625" style="361"/>
    <col min="5633" max="5633" width="15.5703125" style="361" customWidth="1"/>
    <col min="5634" max="5634" width="66.85546875" style="361" customWidth="1"/>
    <col min="5635" max="5635" width="22.140625" style="361" customWidth="1"/>
    <col min="5636" max="5888" width="9.140625" style="361"/>
    <col min="5889" max="5889" width="15.5703125" style="361" customWidth="1"/>
    <col min="5890" max="5890" width="66.85546875" style="361" customWidth="1"/>
    <col min="5891" max="5891" width="22.140625" style="361" customWidth="1"/>
    <col min="5892" max="6144" width="9.140625" style="361"/>
    <col min="6145" max="6145" width="15.5703125" style="361" customWidth="1"/>
    <col min="6146" max="6146" width="66.85546875" style="361" customWidth="1"/>
    <col min="6147" max="6147" width="22.140625" style="361" customWidth="1"/>
    <col min="6148" max="6400" width="9.140625" style="361"/>
    <col min="6401" max="6401" width="15.5703125" style="361" customWidth="1"/>
    <col min="6402" max="6402" width="66.85546875" style="361" customWidth="1"/>
    <col min="6403" max="6403" width="22.140625" style="361" customWidth="1"/>
    <col min="6404" max="6656" width="9.140625" style="361"/>
    <col min="6657" max="6657" width="15.5703125" style="361" customWidth="1"/>
    <col min="6658" max="6658" width="66.85546875" style="361" customWidth="1"/>
    <col min="6659" max="6659" width="22.140625" style="361" customWidth="1"/>
    <col min="6660" max="6912" width="9.140625" style="361"/>
    <col min="6913" max="6913" width="15.5703125" style="361" customWidth="1"/>
    <col min="6914" max="6914" width="66.85546875" style="361" customWidth="1"/>
    <col min="6915" max="6915" width="22.140625" style="361" customWidth="1"/>
    <col min="6916" max="7168" width="9.140625" style="361"/>
    <col min="7169" max="7169" width="15.5703125" style="361" customWidth="1"/>
    <col min="7170" max="7170" width="66.85546875" style="361" customWidth="1"/>
    <col min="7171" max="7171" width="22.140625" style="361" customWidth="1"/>
    <col min="7172" max="7424" width="9.140625" style="361"/>
    <col min="7425" max="7425" width="15.5703125" style="361" customWidth="1"/>
    <col min="7426" max="7426" width="66.85546875" style="361" customWidth="1"/>
    <col min="7427" max="7427" width="22.140625" style="361" customWidth="1"/>
    <col min="7428" max="7680" width="9.140625" style="361"/>
    <col min="7681" max="7681" width="15.5703125" style="361" customWidth="1"/>
    <col min="7682" max="7682" width="66.85546875" style="361" customWidth="1"/>
    <col min="7683" max="7683" width="22.140625" style="361" customWidth="1"/>
    <col min="7684" max="7936" width="9.140625" style="361"/>
    <col min="7937" max="7937" width="15.5703125" style="361" customWidth="1"/>
    <col min="7938" max="7938" width="66.85546875" style="361" customWidth="1"/>
    <col min="7939" max="7939" width="22.140625" style="361" customWidth="1"/>
    <col min="7940" max="8192" width="9.140625" style="361"/>
    <col min="8193" max="8193" width="15.5703125" style="361" customWidth="1"/>
    <col min="8194" max="8194" width="66.85546875" style="361" customWidth="1"/>
    <col min="8195" max="8195" width="22.140625" style="361" customWidth="1"/>
    <col min="8196" max="8448" width="9.140625" style="361"/>
    <col min="8449" max="8449" width="15.5703125" style="361" customWidth="1"/>
    <col min="8450" max="8450" width="66.85546875" style="361" customWidth="1"/>
    <col min="8451" max="8451" width="22.140625" style="361" customWidth="1"/>
    <col min="8452" max="8704" width="9.140625" style="361"/>
    <col min="8705" max="8705" width="15.5703125" style="361" customWidth="1"/>
    <col min="8706" max="8706" width="66.85546875" style="361" customWidth="1"/>
    <col min="8707" max="8707" width="22.140625" style="361" customWidth="1"/>
    <col min="8708" max="8960" width="9.140625" style="361"/>
    <col min="8961" max="8961" width="15.5703125" style="361" customWidth="1"/>
    <col min="8962" max="8962" width="66.85546875" style="361" customWidth="1"/>
    <col min="8963" max="8963" width="22.140625" style="361" customWidth="1"/>
    <col min="8964" max="9216" width="9.140625" style="361"/>
    <col min="9217" max="9217" width="15.5703125" style="361" customWidth="1"/>
    <col min="9218" max="9218" width="66.85546875" style="361" customWidth="1"/>
    <col min="9219" max="9219" width="22.140625" style="361" customWidth="1"/>
    <col min="9220" max="9472" width="9.140625" style="361"/>
    <col min="9473" max="9473" width="15.5703125" style="361" customWidth="1"/>
    <col min="9474" max="9474" width="66.85546875" style="361" customWidth="1"/>
    <col min="9475" max="9475" width="22.140625" style="361" customWidth="1"/>
    <col min="9476" max="9728" width="9.140625" style="361"/>
    <col min="9729" max="9729" width="15.5703125" style="361" customWidth="1"/>
    <col min="9730" max="9730" width="66.85546875" style="361" customWidth="1"/>
    <col min="9731" max="9731" width="22.140625" style="361" customWidth="1"/>
    <col min="9732" max="9984" width="9.140625" style="361"/>
    <col min="9985" max="9985" width="15.5703125" style="361" customWidth="1"/>
    <col min="9986" max="9986" width="66.85546875" style="361" customWidth="1"/>
    <col min="9987" max="9987" width="22.140625" style="361" customWidth="1"/>
    <col min="9988" max="10240" width="9.140625" style="361"/>
    <col min="10241" max="10241" width="15.5703125" style="361" customWidth="1"/>
    <col min="10242" max="10242" width="66.85546875" style="361" customWidth="1"/>
    <col min="10243" max="10243" width="22.140625" style="361" customWidth="1"/>
    <col min="10244" max="10496" width="9.140625" style="361"/>
    <col min="10497" max="10497" width="15.5703125" style="361" customWidth="1"/>
    <col min="10498" max="10498" width="66.85546875" style="361" customWidth="1"/>
    <col min="10499" max="10499" width="22.140625" style="361" customWidth="1"/>
    <col min="10500" max="10752" width="9.140625" style="361"/>
    <col min="10753" max="10753" width="15.5703125" style="361" customWidth="1"/>
    <col min="10754" max="10754" width="66.85546875" style="361" customWidth="1"/>
    <col min="10755" max="10755" width="22.140625" style="361" customWidth="1"/>
    <col min="10756" max="11008" width="9.140625" style="361"/>
    <col min="11009" max="11009" width="15.5703125" style="361" customWidth="1"/>
    <col min="11010" max="11010" width="66.85546875" style="361" customWidth="1"/>
    <col min="11011" max="11011" width="22.140625" style="361" customWidth="1"/>
    <col min="11012" max="11264" width="9.140625" style="361"/>
    <col min="11265" max="11265" width="15.5703125" style="361" customWidth="1"/>
    <col min="11266" max="11266" width="66.85546875" style="361" customWidth="1"/>
    <col min="11267" max="11267" width="22.140625" style="361" customWidth="1"/>
    <col min="11268" max="11520" width="9.140625" style="361"/>
    <col min="11521" max="11521" width="15.5703125" style="361" customWidth="1"/>
    <col min="11522" max="11522" width="66.85546875" style="361" customWidth="1"/>
    <col min="11523" max="11523" width="22.140625" style="361" customWidth="1"/>
    <col min="11524" max="11776" width="9.140625" style="361"/>
    <col min="11777" max="11777" width="15.5703125" style="361" customWidth="1"/>
    <col min="11778" max="11778" width="66.85546875" style="361" customWidth="1"/>
    <col min="11779" max="11779" width="22.140625" style="361" customWidth="1"/>
    <col min="11780" max="12032" width="9.140625" style="361"/>
    <col min="12033" max="12033" width="15.5703125" style="361" customWidth="1"/>
    <col min="12034" max="12034" width="66.85546875" style="361" customWidth="1"/>
    <col min="12035" max="12035" width="22.140625" style="361" customWidth="1"/>
    <col min="12036" max="12288" width="9.140625" style="361"/>
    <col min="12289" max="12289" width="15.5703125" style="361" customWidth="1"/>
    <col min="12290" max="12290" width="66.85546875" style="361" customWidth="1"/>
    <col min="12291" max="12291" width="22.140625" style="361" customWidth="1"/>
    <col min="12292" max="12544" width="9.140625" style="361"/>
    <col min="12545" max="12545" width="15.5703125" style="361" customWidth="1"/>
    <col min="12546" max="12546" width="66.85546875" style="361" customWidth="1"/>
    <col min="12547" max="12547" width="22.140625" style="361" customWidth="1"/>
    <col min="12548" max="12800" width="9.140625" style="361"/>
    <col min="12801" max="12801" width="15.5703125" style="361" customWidth="1"/>
    <col min="12802" max="12802" width="66.85546875" style="361" customWidth="1"/>
    <col min="12803" max="12803" width="22.140625" style="361" customWidth="1"/>
    <col min="12804" max="13056" width="9.140625" style="361"/>
    <col min="13057" max="13057" width="15.5703125" style="361" customWidth="1"/>
    <col min="13058" max="13058" width="66.85546875" style="361" customWidth="1"/>
    <col min="13059" max="13059" width="22.140625" style="361" customWidth="1"/>
    <col min="13060" max="13312" width="9.140625" style="361"/>
    <col min="13313" max="13313" width="15.5703125" style="361" customWidth="1"/>
    <col min="13314" max="13314" width="66.85546875" style="361" customWidth="1"/>
    <col min="13315" max="13315" width="22.140625" style="361" customWidth="1"/>
    <col min="13316" max="13568" width="9.140625" style="361"/>
    <col min="13569" max="13569" width="15.5703125" style="361" customWidth="1"/>
    <col min="13570" max="13570" width="66.85546875" style="361" customWidth="1"/>
    <col min="13571" max="13571" width="22.140625" style="361" customWidth="1"/>
    <col min="13572" max="13824" width="9.140625" style="361"/>
    <col min="13825" max="13825" width="15.5703125" style="361" customWidth="1"/>
    <col min="13826" max="13826" width="66.85546875" style="361" customWidth="1"/>
    <col min="13827" max="13827" width="22.140625" style="361" customWidth="1"/>
    <col min="13828" max="14080" width="9.140625" style="361"/>
    <col min="14081" max="14081" width="15.5703125" style="361" customWidth="1"/>
    <col min="14082" max="14082" width="66.85546875" style="361" customWidth="1"/>
    <col min="14083" max="14083" width="22.140625" style="361" customWidth="1"/>
    <col min="14084" max="14336" width="9.140625" style="361"/>
    <col min="14337" max="14337" width="15.5703125" style="361" customWidth="1"/>
    <col min="14338" max="14338" width="66.85546875" style="361" customWidth="1"/>
    <col min="14339" max="14339" width="22.140625" style="361" customWidth="1"/>
    <col min="14340" max="14592" width="9.140625" style="361"/>
    <col min="14593" max="14593" width="15.5703125" style="361" customWidth="1"/>
    <col min="14594" max="14594" width="66.85546875" style="361" customWidth="1"/>
    <col min="14595" max="14595" width="22.140625" style="361" customWidth="1"/>
    <col min="14596" max="14848" width="9.140625" style="361"/>
    <col min="14849" max="14849" width="15.5703125" style="361" customWidth="1"/>
    <col min="14850" max="14850" width="66.85546875" style="361" customWidth="1"/>
    <col min="14851" max="14851" width="22.140625" style="361" customWidth="1"/>
    <col min="14852" max="15104" width="9.140625" style="361"/>
    <col min="15105" max="15105" width="15.5703125" style="361" customWidth="1"/>
    <col min="15106" max="15106" width="66.85546875" style="361" customWidth="1"/>
    <col min="15107" max="15107" width="22.140625" style="361" customWidth="1"/>
    <col min="15108" max="15360" width="9.140625" style="361"/>
    <col min="15361" max="15361" width="15.5703125" style="361" customWidth="1"/>
    <col min="15362" max="15362" width="66.85546875" style="361" customWidth="1"/>
    <col min="15363" max="15363" width="22.140625" style="361" customWidth="1"/>
    <col min="15364" max="15616" width="9.140625" style="361"/>
    <col min="15617" max="15617" width="15.5703125" style="361" customWidth="1"/>
    <col min="15618" max="15618" width="66.85546875" style="361" customWidth="1"/>
    <col min="15619" max="15619" width="22.140625" style="361" customWidth="1"/>
    <col min="15620" max="15872" width="9.140625" style="361"/>
    <col min="15873" max="15873" width="15.5703125" style="361" customWidth="1"/>
    <col min="15874" max="15874" width="66.85546875" style="361" customWidth="1"/>
    <col min="15875" max="15875" width="22.140625" style="361" customWidth="1"/>
    <col min="15876" max="16128" width="9.140625" style="361"/>
    <col min="16129" max="16129" width="15.5703125" style="361" customWidth="1"/>
    <col min="16130" max="16130" width="66.85546875" style="361" customWidth="1"/>
    <col min="16131" max="16131" width="22.140625" style="361" customWidth="1"/>
    <col min="16132" max="16384" width="9.140625" style="361"/>
  </cols>
  <sheetData>
    <row r="1" spans="1:7" ht="25.5" customHeight="1">
      <c r="A1" s="1464" t="s">
        <v>735</v>
      </c>
      <c r="B1" s="1464"/>
      <c r="C1" s="1464"/>
    </row>
    <row r="2" spans="1:7" ht="68.25" customHeight="1">
      <c r="A2" s="500" t="s">
        <v>533</v>
      </c>
      <c r="B2" s="365" t="s">
        <v>534</v>
      </c>
      <c r="C2" s="366" t="s">
        <v>652</v>
      </c>
    </row>
    <row r="3" spans="1:7" ht="25.5">
      <c r="A3" s="501">
        <v>1</v>
      </c>
      <c r="B3" s="367" t="s">
        <v>653</v>
      </c>
      <c r="C3" s="368">
        <f>+D3/100</f>
        <v>68.511020000000002</v>
      </c>
      <c r="D3" s="371">
        <f>State!D513</f>
        <v>6851.1019999999999</v>
      </c>
    </row>
    <row r="4" spans="1:7" ht="45">
      <c r="A4" s="501">
        <v>2</v>
      </c>
      <c r="B4" s="367" t="s">
        <v>654</v>
      </c>
      <c r="C4" s="368">
        <v>11.52</v>
      </c>
    </row>
    <row r="5" spans="1:7" ht="48.75" customHeight="1">
      <c r="A5" s="501">
        <v>3</v>
      </c>
      <c r="B5" s="367" t="s">
        <v>655</v>
      </c>
      <c r="C5" s="368">
        <f>C3-C4</f>
        <v>56.991020000000006</v>
      </c>
    </row>
    <row r="6" spans="1:7" ht="49.5" customHeight="1">
      <c r="A6" s="501">
        <v>4</v>
      </c>
      <c r="B6" s="367" t="s">
        <v>656</v>
      </c>
      <c r="C6" s="368">
        <f>+C5*90/100</f>
        <v>51.291918000000003</v>
      </c>
    </row>
    <row r="7" spans="1:7" ht="22.5">
      <c r="A7" s="1465">
        <v>5</v>
      </c>
      <c r="B7" s="367" t="s">
        <v>657</v>
      </c>
      <c r="C7" s="369"/>
    </row>
    <row r="8" spans="1:7" ht="22.5" customHeight="1">
      <c r="A8" s="1466"/>
      <c r="B8" s="367" t="s">
        <v>658</v>
      </c>
      <c r="C8" s="370">
        <f>D8/100</f>
        <v>9.7304999999999993</v>
      </c>
      <c r="D8" s="361">
        <v>973.05</v>
      </c>
    </row>
    <row r="9" spans="1:7" ht="25.5">
      <c r="A9" s="1466"/>
      <c r="B9" s="367" t="s">
        <v>659</v>
      </c>
      <c r="C9" s="370">
        <f t="shared" ref="C9" si="0">D9/100</f>
        <v>18.758399999999998</v>
      </c>
      <c r="D9" s="361">
        <v>1875.84</v>
      </c>
    </row>
    <row r="10" spans="1:7" ht="48">
      <c r="A10" s="1467"/>
      <c r="B10" s="547" t="s">
        <v>791</v>
      </c>
      <c r="C10" s="548">
        <f>+D10/100</f>
        <v>17.27</v>
      </c>
      <c r="D10" s="361">
        <v>1727</v>
      </c>
      <c r="E10" s="371"/>
    </row>
    <row r="11" spans="1:7" ht="25.5">
      <c r="A11" s="502"/>
      <c r="B11" s="372" t="s">
        <v>660</v>
      </c>
      <c r="C11" s="373">
        <f>+C8+C9+C10</f>
        <v>45.758899999999997</v>
      </c>
      <c r="D11" s="361">
        <f>D8+D9+D10</f>
        <v>4575.8899999999994</v>
      </c>
      <c r="E11" s="371"/>
    </row>
    <row r="12" spans="1:7" ht="25.5">
      <c r="A12" s="501">
        <v>6</v>
      </c>
      <c r="B12" s="367" t="s">
        <v>661</v>
      </c>
      <c r="C12" s="368">
        <f>D12/100</f>
        <v>69.739940466999997</v>
      </c>
      <c r="D12" s="371">
        <f>State!S513</f>
        <v>6973.9940466999997</v>
      </c>
    </row>
    <row r="13" spans="1:7" ht="45">
      <c r="A13" s="503" t="s">
        <v>662</v>
      </c>
      <c r="B13" s="374" t="s">
        <v>663</v>
      </c>
      <c r="C13" s="549">
        <f>+D13/100</f>
        <v>67.344411467</v>
      </c>
      <c r="D13" s="371">
        <f>State!AB513</f>
        <v>6734.4411467</v>
      </c>
    </row>
    <row r="14" spans="1:7" ht="27.75" customHeight="1">
      <c r="A14" s="504" t="s">
        <v>20</v>
      </c>
      <c r="B14" s="376" t="s">
        <v>788</v>
      </c>
      <c r="C14" s="549"/>
      <c r="D14" s="545">
        <f>'Category wise Recommendation'!L22/100</f>
        <v>9.1189750000000007</v>
      </c>
      <c r="E14" s="371">
        <f>D14*0.9</f>
        <v>8.2070775000000005</v>
      </c>
      <c r="F14" s="371"/>
      <c r="G14" s="371"/>
    </row>
    <row r="15" spans="1:7" ht="52.5" customHeight="1">
      <c r="A15" s="505" t="s">
        <v>21</v>
      </c>
      <c r="B15" s="376" t="s">
        <v>789</v>
      </c>
      <c r="C15" s="549"/>
      <c r="D15" s="371">
        <f>'Category wise Recommendation'!L68/100</f>
        <v>20.761140467000001</v>
      </c>
      <c r="E15" s="371">
        <f>D15*0.9</f>
        <v>18.685026420300002</v>
      </c>
      <c r="F15" s="371"/>
      <c r="G15" s="371"/>
    </row>
    <row r="16" spans="1:7" ht="51" customHeight="1">
      <c r="A16" s="505"/>
      <c r="B16" s="377" t="s">
        <v>790</v>
      </c>
      <c r="C16" s="375"/>
      <c r="D16" s="371">
        <f>D14+D15</f>
        <v>29.880115467000003</v>
      </c>
      <c r="E16" s="371">
        <f>E14+E15</f>
        <v>26.892103920300002</v>
      </c>
      <c r="F16" s="371">
        <f>SUM(F14:F15)</f>
        <v>0</v>
      </c>
      <c r="G16" s="371">
        <f>SUM(G14:G15)</f>
        <v>0</v>
      </c>
    </row>
    <row r="17" spans="1:4" ht="81" customHeight="1">
      <c r="A17" s="501">
        <v>8</v>
      </c>
      <c r="B17" s="367" t="s">
        <v>774</v>
      </c>
      <c r="C17" s="378">
        <f>1115.36+1285.62</f>
        <v>2400.9799999999996</v>
      </c>
      <c r="D17" s="378"/>
    </row>
  </sheetData>
  <mergeCells count="2">
    <mergeCell ref="A1:C1"/>
    <mergeCell ref="A7:A10"/>
  </mergeCells>
  <pageMargins left="0.27559055118110237" right="0.23622047244094491" top="0.74803149606299213" bottom="0.74803149606299213" header="0.31496062992125984" footer="0.31496062992125984"/>
  <pageSetup scale="85" orientation="portrait" r:id="rId1"/>
</worksheet>
</file>

<file path=xl/worksheets/sheet26.xml><?xml version="1.0" encoding="utf-8"?>
<worksheet xmlns="http://schemas.openxmlformats.org/spreadsheetml/2006/main" xmlns:r="http://schemas.openxmlformats.org/officeDocument/2006/relationships">
  <sheetPr codeName="Sheet2"/>
  <dimension ref="A1:AD21"/>
  <sheetViews>
    <sheetView view="pageBreakPreview" topLeftCell="A2" zoomScale="70" zoomScaleNormal="58" zoomScaleSheetLayoutView="70" workbookViewId="0">
      <pane xSplit="2" ySplit="3" topLeftCell="C15" activePane="bottomRight" state="frozen"/>
      <selection activeCell="A2" sqref="A2"/>
      <selection pane="topRight" activeCell="C2" sqref="C2"/>
      <selection pane="bottomLeft" activeCell="A5" sqref="A5"/>
      <selection pane="bottomRight" activeCell="V9" sqref="V9"/>
    </sheetView>
  </sheetViews>
  <sheetFormatPr defaultRowHeight="15.75"/>
  <cols>
    <col min="1" max="1" width="9.140625" style="424"/>
    <col min="2" max="2" width="16.42578125" style="424" customWidth="1"/>
    <col min="3" max="6" width="9.140625" style="424" customWidth="1"/>
    <col min="7" max="7" width="14.7109375" style="424" customWidth="1"/>
    <col min="8" max="8" width="8.28515625" style="424" customWidth="1"/>
    <col min="9" max="9" width="9.28515625" style="424" bestFit="1" customWidth="1"/>
    <col min="10" max="10" width="8.28515625" style="424" customWidth="1"/>
    <col min="11" max="12" width="9.28515625" style="424" bestFit="1" customWidth="1"/>
    <col min="13" max="13" width="10" style="424" customWidth="1"/>
    <col min="14" max="14" width="9.28515625" style="424" bestFit="1" customWidth="1"/>
    <col min="15" max="15" width="6.42578125" style="424" customWidth="1"/>
    <col min="16" max="21" width="9.28515625" style="424" bestFit="1" customWidth="1"/>
    <col min="22" max="22" width="8.140625" style="424" customWidth="1"/>
    <col min="23" max="23" width="11.28515625" style="424" customWidth="1"/>
    <col min="24" max="24" width="12" style="424" customWidth="1"/>
    <col min="25" max="25" width="11.7109375" style="424" customWidth="1"/>
    <col min="26" max="26" width="8.5703125" style="424" customWidth="1"/>
    <col min="27" max="27" width="14.140625" style="424" customWidth="1"/>
    <col min="28" max="28" width="10.7109375" style="424" customWidth="1"/>
    <col min="29" max="29" width="14.28515625" style="424" customWidth="1"/>
    <col min="30" max="256" width="9.140625" style="424"/>
    <col min="257" max="257" width="27" style="424" customWidth="1"/>
    <col min="258" max="261" width="9.140625" style="424"/>
    <col min="262" max="262" width="9.85546875" style="424" customWidth="1"/>
    <col min="263" max="277" width="9.28515625" style="424" bestFit="1" customWidth="1"/>
    <col min="278" max="278" width="11.28515625" style="424" customWidth="1"/>
    <col min="279" max="279" width="13.7109375" style="424" bestFit="1" customWidth="1"/>
    <col min="280" max="280" width="13.42578125" style="424" bestFit="1" customWidth="1"/>
    <col min="281" max="281" width="9.28515625" style="424" bestFit="1" customWidth="1"/>
    <col min="282" max="282" width="15" style="424" customWidth="1"/>
    <col min="283" max="283" width="12.5703125" style="424" customWidth="1"/>
    <col min="284" max="284" width="14.7109375" style="424" customWidth="1"/>
    <col min="285" max="512" width="9.140625" style="424"/>
    <col min="513" max="513" width="27" style="424" customWidth="1"/>
    <col min="514" max="517" width="9.140625" style="424"/>
    <col min="518" max="518" width="9.85546875" style="424" customWidth="1"/>
    <col min="519" max="533" width="9.28515625" style="424" bestFit="1" customWidth="1"/>
    <col min="534" max="534" width="11.28515625" style="424" customWidth="1"/>
    <col min="535" max="535" width="13.7109375" style="424" bestFit="1" customWidth="1"/>
    <col min="536" max="536" width="13.42578125" style="424" bestFit="1" customWidth="1"/>
    <col min="537" max="537" width="9.28515625" style="424" bestFit="1" customWidth="1"/>
    <col min="538" max="538" width="15" style="424" customWidth="1"/>
    <col min="539" max="539" width="12.5703125" style="424" customWidth="1"/>
    <col min="540" max="540" width="14.7109375" style="424" customWidth="1"/>
    <col min="541" max="768" width="9.140625" style="424"/>
    <col min="769" max="769" width="27" style="424" customWidth="1"/>
    <col min="770" max="773" width="9.140625" style="424"/>
    <col min="774" max="774" width="9.85546875" style="424" customWidth="1"/>
    <col min="775" max="789" width="9.28515625" style="424" bestFit="1" customWidth="1"/>
    <col min="790" max="790" width="11.28515625" style="424" customWidth="1"/>
    <col min="791" max="791" width="13.7109375" style="424" bestFit="1" customWidth="1"/>
    <col min="792" max="792" width="13.42578125" style="424" bestFit="1" customWidth="1"/>
    <col min="793" max="793" width="9.28515625" style="424" bestFit="1" customWidth="1"/>
    <col min="794" max="794" width="15" style="424" customWidth="1"/>
    <col min="795" max="795" width="12.5703125" style="424" customWidth="1"/>
    <col min="796" max="796" width="14.7109375" style="424" customWidth="1"/>
    <col min="797" max="1024" width="9.140625" style="424"/>
    <col min="1025" max="1025" width="27" style="424" customWidth="1"/>
    <col min="1026" max="1029" width="9.140625" style="424"/>
    <col min="1030" max="1030" width="9.85546875" style="424" customWidth="1"/>
    <col min="1031" max="1045" width="9.28515625" style="424" bestFit="1" customWidth="1"/>
    <col min="1046" max="1046" width="11.28515625" style="424" customWidth="1"/>
    <col min="1047" max="1047" width="13.7109375" style="424" bestFit="1" customWidth="1"/>
    <col min="1048" max="1048" width="13.42578125" style="424" bestFit="1" customWidth="1"/>
    <col min="1049" max="1049" width="9.28515625" style="424" bestFit="1" customWidth="1"/>
    <col min="1050" max="1050" width="15" style="424" customWidth="1"/>
    <col min="1051" max="1051" width="12.5703125" style="424" customWidth="1"/>
    <col min="1052" max="1052" width="14.7109375" style="424" customWidth="1"/>
    <col min="1053" max="1280" width="9.140625" style="424"/>
    <col min="1281" max="1281" width="27" style="424" customWidth="1"/>
    <col min="1282" max="1285" width="9.140625" style="424"/>
    <col min="1286" max="1286" width="9.85546875" style="424" customWidth="1"/>
    <col min="1287" max="1301" width="9.28515625" style="424" bestFit="1" customWidth="1"/>
    <col min="1302" max="1302" width="11.28515625" style="424" customWidth="1"/>
    <col min="1303" max="1303" width="13.7109375" style="424" bestFit="1" customWidth="1"/>
    <col min="1304" max="1304" width="13.42578125" style="424" bestFit="1" customWidth="1"/>
    <col min="1305" max="1305" width="9.28515625" style="424" bestFit="1" customWidth="1"/>
    <col min="1306" max="1306" width="15" style="424" customWidth="1"/>
    <col min="1307" max="1307" width="12.5703125" style="424" customWidth="1"/>
    <col min="1308" max="1308" width="14.7109375" style="424" customWidth="1"/>
    <col min="1309" max="1536" width="9.140625" style="424"/>
    <col min="1537" max="1537" width="27" style="424" customWidth="1"/>
    <col min="1538" max="1541" width="9.140625" style="424"/>
    <col min="1542" max="1542" width="9.85546875" style="424" customWidth="1"/>
    <col min="1543" max="1557" width="9.28515625" style="424" bestFit="1" customWidth="1"/>
    <col min="1558" max="1558" width="11.28515625" style="424" customWidth="1"/>
    <col min="1559" max="1559" width="13.7109375" style="424" bestFit="1" customWidth="1"/>
    <col min="1560" max="1560" width="13.42578125" style="424" bestFit="1" customWidth="1"/>
    <col min="1561" max="1561" width="9.28515625" style="424" bestFit="1" customWidth="1"/>
    <col min="1562" max="1562" width="15" style="424" customWidth="1"/>
    <col min="1563" max="1563" width="12.5703125" style="424" customWidth="1"/>
    <col min="1564" max="1564" width="14.7109375" style="424" customWidth="1"/>
    <col min="1565" max="1792" width="9.140625" style="424"/>
    <col min="1793" max="1793" width="27" style="424" customWidth="1"/>
    <col min="1794" max="1797" width="9.140625" style="424"/>
    <col min="1798" max="1798" width="9.85546875" style="424" customWidth="1"/>
    <col min="1799" max="1813" width="9.28515625" style="424" bestFit="1" customWidth="1"/>
    <col min="1814" max="1814" width="11.28515625" style="424" customWidth="1"/>
    <col min="1815" max="1815" width="13.7109375" style="424" bestFit="1" customWidth="1"/>
    <col min="1816" max="1816" width="13.42578125" style="424" bestFit="1" customWidth="1"/>
    <col min="1817" max="1817" width="9.28515625" style="424" bestFit="1" customWidth="1"/>
    <col min="1818" max="1818" width="15" style="424" customWidth="1"/>
    <col min="1819" max="1819" width="12.5703125" style="424" customWidth="1"/>
    <col min="1820" max="1820" width="14.7109375" style="424" customWidth="1"/>
    <col min="1821" max="2048" width="9.140625" style="424"/>
    <col min="2049" max="2049" width="27" style="424" customWidth="1"/>
    <col min="2050" max="2053" width="9.140625" style="424"/>
    <col min="2054" max="2054" width="9.85546875" style="424" customWidth="1"/>
    <col min="2055" max="2069" width="9.28515625" style="424" bestFit="1" customWidth="1"/>
    <col min="2070" max="2070" width="11.28515625" style="424" customWidth="1"/>
    <col min="2071" max="2071" width="13.7109375" style="424" bestFit="1" customWidth="1"/>
    <col min="2072" max="2072" width="13.42578125" style="424" bestFit="1" customWidth="1"/>
    <col min="2073" max="2073" width="9.28515625" style="424" bestFit="1" customWidth="1"/>
    <col min="2074" max="2074" width="15" style="424" customWidth="1"/>
    <col min="2075" max="2075" width="12.5703125" style="424" customWidth="1"/>
    <col min="2076" max="2076" width="14.7109375" style="424" customWidth="1"/>
    <col min="2077" max="2304" width="9.140625" style="424"/>
    <col min="2305" max="2305" width="27" style="424" customWidth="1"/>
    <col min="2306" max="2309" width="9.140625" style="424"/>
    <col min="2310" max="2310" width="9.85546875" style="424" customWidth="1"/>
    <col min="2311" max="2325" width="9.28515625" style="424" bestFit="1" customWidth="1"/>
    <col min="2326" max="2326" width="11.28515625" style="424" customWidth="1"/>
    <col min="2327" max="2327" width="13.7109375" style="424" bestFit="1" customWidth="1"/>
    <col min="2328" max="2328" width="13.42578125" style="424" bestFit="1" customWidth="1"/>
    <col min="2329" max="2329" width="9.28515625" style="424" bestFit="1" customWidth="1"/>
    <col min="2330" max="2330" width="15" style="424" customWidth="1"/>
    <col min="2331" max="2331" width="12.5703125" style="424" customWidth="1"/>
    <col min="2332" max="2332" width="14.7109375" style="424" customWidth="1"/>
    <col min="2333" max="2560" width="9.140625" style="424"/>
    <col min="2561" max="2561" width="27" style="424" customWidth="1"/>
    <col min="2562" max="2565" width="9.140625" style="424"/>
    <col min="2566" max="2566" width="9.85546875" style="424" customWidth="1"/>
    <col min="2567" max="2581" width="9.28515625" style="424" bestFit="1" customWidth="1"/>
    <col min="2582" max="2582" width="11.28515625" style="424" customWidth="1"/>
    <col min="2583" max="2583" width="13.7109375" style="424" bestFit="1" customWidth="1"/>
    <col min="2584" max="2584" width="13.42578125" style="424" bestFit="1" customWidth="1"/>
    <col min="2585" max="2585" width="9.28515625" style="424" bestFit="1" customWidth="1"/>
    <col min="2586" max="2586" width="15" style="424" customWidth="1"/>
    <col min="2587" max="2587" width="12.5703125" style="424" customWidth="1"/>
    <col min="2588" max="2588" width="14.7109375" style="424" customWidth="1"/>
    <col min="2589" max="2816" width="9.140625" style="424"/>
    <col min="2817" max="2817" width="27" style="424" customWidth="1"/>
    <col min="2818" max="2821" width="9.140625" style="424"/>
    <col min="2822" max="2822" width="9.85546875" style="424" customWidth="1"/>
    <col min="2823" max="2837" width="9.28515625" style="424" bestFit="1" customWidth="1"/>
    <col min="2838" max="2838" width="11.28515625" style="424" customWidth="1"/>
    <col min="2839" max="2839" width="13.7109375" style="424" bestFit="1" customWidth="1"/>
    <col min="2840" max="2840" width="13.42578125" style="424" bestFit="1" customWidth="1"/>
    <col min="2841" max="2841" width="9.28515625" style="424" bestFit="1" customWidth="1"/>
    <col min="2842" max="2842" width="15" style="424" customWidth="1"/>
    <col min="2843" max="2843" width="12.5703125" style="424" customWidth="1"/>
    <col min="2844" max="2844" width="14.7109375" style="424" customWidth="1"/>
    <col min="2845" max="3072" width="9.140625" style="424"/>
    <col min="3073" max="3073" width="27" style="424" customWidth="1"/>
    <col min="3074" max="3077" width="9.140625" style="424"/>
    <col min="3078" max="3078" width="9.85546875" style="424" customWidth="1"/>
    <col min="3079" max="3093" width="9.28515625" style="424" bestFit="1" customWidth="1"/>
    <col min="3094" max="3094" width="11.28515625" style="424" customWidth="1"/>
    <col min="3095" max="3095" width="13.7109375" style="424" bestFit="1" customWidth="1"/>
    <col min="3096" max="3096" width="13.42578125" style="424" bestFit="1" customWidth="1"/>
    <col min="3097" max="3097" width="9.28515625" style="424" bestFit="1" customWidth="1"/>
    <col min="3098" max="3098" width="15" style="424" customWidth="1"/>
    <col min="3099" max="3099" width="12.5703125" style="424" customWidth="1"/>
    <col min="3100" max="3100" width="14.7109375" style="424" customWidth="1"/>
    <col min="3101" max="3328" width="9.140625" style="424"/>
    <col min="3329" max="3329" width="27" style="424" customWidth="1"/>
    <col min="3330" max="3333" width="9.140625" style="424"/>
    <col min="3334" max="3334" width="9.85546875" style="424" customWidth="1"/>
    <col min="3335" max="3349" width="9.28515625" style="424" bestFit="1" customWidth="1"/>
    <col min="3350" max="3350" width="11.28515625" style="424" customWidth="1"/>
    <col min="3351" max="3351" width="13.7109375" style="424" bestFit="1" customWidth="1"/>
    <col min="3352" max="3352" width="13.42578125" style="424" bestFit="1" customWidth="1"/>
    <col min="3353" max="3353" width="9.28515625" style="424" bestFit="1" customWidth="1"/>
    <col min="3354" max="3354" width="15" style="424" customWidth="1"/>
    <col min="3355" max="3355" width="12.5703125" style="424" customWidth="1"/>
    <col min="3356" max="3356" width="14.7109375" style="424" customWidth="1"/>
    <col min="3357" max="3584" width="9.140625" style="424"/>
    <col min="3585" max="3585" width="27" style="424" customWidth="1"/>
    <col min="3586" max="3589" width="9.140625" style="424"/>
    <col min="3590" max="3590" width="9.85546875" style="424" customWidth="1"/>
    <col min="3591" max="3605" width="9.28515625" style="424" bestFit="1" customWidth="1"/>
    <col min="3606" max="3606" width="11.28515625" style="424" customWidth="1"/>
    <col min="3607" max="3607" width="13.7109375" style="424" bestFit="1" customWidth="1"/>
    <col min="3608" max="3608" width="13.42578125" style="424" bestFit="1" customWidth="1"/>
    <col min="3609" max="3609" width="9.28515625" style="424" bestFit="1" customWidth="1"/>
    <col min="3610" max="3610" width="15" style="424" customWidth="1"/>
    <col min="3611" max="3611" width="12.5703125" style="424" customWidth="1"/>
    <col min="3612" max="3612" width="14.7109375" style="424" customWidth="1"/>
    <col min="3613" max="3840" width="9.140625" style="424"/>
    <col min="3841" max="3841" width="27" style="424" customWidth="1"/>
    <col min="3842" max="3845" width="9.140625" style="424"/>
    <col min="3846" max="3846" width="9.85546875" style="424" customWidth="1"/>
    <col min="3847" max="3861" width="9.28515625" style="424" bestFit="1" customWidth="1"/>
    <col min="3862" max="3862" width="11.28515625" style="424" customWidth="1"/>
    <col min="3863" max="3863" width="13.7109375" style="424" bestFit="1" customWidth="1"/>
    <col min="3864" max="3864" width="13.42578125" style="424" bestFit="1" customWidth="1"/>
    <col min="3865" max="3865" width="9.28515625" style="424" bestFit="1" customWidth="1"/>
    <col min="3866" max="3866" width="15" style="424" customWidth="1"/>
    <col min="3867" max="3867" width="12.5703125" style="424" customWidth="1"/>
    <col min="3868" max="3868" width="14.7109375" style="424" customWidth="1"/>
    <col min="3869" max="4096" width="9.140625" style="424"/>
    <col min="4097" max="4097" width="27" style="424" customWidth="1"/>
    <col min="4098" max="4101" width="9.140625" style="424"/>
    <col min="4102" max="4102" width="9.85546875" style="424" customWidth="1"/>
    <col min="4103" max="4117" width="9.28515625" style="424" bestFit="1" customWidth="1"/>
    <col min="4118" max="4118" width="11.28515625" style="424" customWidth="1"/>
    <col min="4119" max="4119" width="13.7109375" style="424" bestFit="1" customWidth="1"/>
    <col min="4120" max="4120" width="13.42578125" style="424" bestFit="1" customWidth="1"/>
    <col min="4121" max="4121" width="9.28515625" style="424" bestFit="1" customWidth="1"/>
    <col min="4122" max="4122" width="15" style="424" customWidth="1"/>
    <col min="4123" max="4123" width="12.5703125" style="424" customWidth="1"/>
    <col min="4124" max="4124" width="14.7109375" style="424" customWidth="1"/>
    <col min="4125" max="4352" width="9.140625" style="424"/>
    <col min="4353" max="4353" width="27" style="424" customWidth="1"/>
    <col min="4354" max="4357" width="9.140625" style="424"/>
    <col min="4358" max="4358" width="9.85546875" style="424" customWidth="1"/>
    <col min="4359" max="4373" width="9.28515625" style="424" bestFit="1" customWidth="1"/>
    <col min="4374" max="4374" width="11.28515625" style="424" customWidth="1"/>
    <col min="4375" max="4375" width="13.7109375" style="424" bestFit="1" customWidth="1"/>
    <col min="4376" max="4376" width="13.42578125" style="424" bestFit="1" customWidth="1"/>
    <col min="4377" max="4377" width="9.28515625" style="424" bestFit="1" customWidth="1"/>
    <col min="4378" max="4378" width="15" style="424" customWidth="1"/>
    <col min="4379" max="4379" width="12.5703125" style="424" customWidth="1"/>
    <col min="4380" max="4380" width="14.7109375" style="424" customWidth="1"/>
    <col min="4381" max="4608" width="9.140625" style="424"/>
    <col min="4609" max="4609" width="27" style="424" customWidth="1"/>
    <col min="4610" max="4613" width="9.140625" style="424"/>
    <col min="4614" max="4614" width="9.85546875" style="424" customWidth="1"/>
    <col min="4615" max="4629" width="9.28515625" style="424" bestFit="1" customWidth="1"/>
    <col min="4630" max="4630" width="11.28515625" style="424" customWidth="1"/>
    <col min="4631" max="4631" width="13.7109375" style="424" bestFit="1" customWidth="1"/>
    <col min="4632" max="4632" width="13.42578125" style="424" bestFit="1" customWidth="1"/>
    <col min="4633" max="4633" width="9.28515625" style="424" bestFit="1" customWidth="1"/>
    <col min="4634" max="4634" width="15" style="424" customWidth="1"/>
    <col min="4635" max="4635" width="12.5703125" style="424" customWidth="1"/>
    <col min="4636" max="4636" width="14.7109375" style="424" customWidth="1"/>
    <col min="4637" max="4864" width="9.140625" style="424"/>
    <col min="4865" max="4865" width="27" style="424" customWidth="1"/>
    <col min="4866" max="4869" width="9.140625" style="424"/>
    <col min="4870" max="4870" width="9.85546875" style="424" customWidth="1"/>
    <col min="4871" max="4885" width="9.28515625" style="424" bestFit="1" customWidth="1"/>
    <col min="4886" max="4886" width="11.28515625" style="424" customWidth="1"/>
    <col min="4887" max="4887" width="13.7109375" style="424" bestFit="1" customWidth="1"/>
    <col min="4888" max="4888" width="13.42578125" style="424" bestFit="1" customWidth="1"/>
    <col min="4889" max="4889" width="9.28515625" style="424" bestFit="1" customWidth="1"/>
    <col min="4890" max="4890" width="15" style="424" customWidth="1"/>
    <col min="4891" max="4891" width="12.5703125" style="424" customWidth="1"/>
    <col min="4892" max="4892" width="14.7109375" style="424" customWidth="1"/>
    <col min="4893" max="5120" width="9.140625" style="424"/>
    <col min="5121" max="5121" width="27" style="424" customWidth="1"/>
    <col min="5122" max="5125" width="9.140625" style="424"/>
    <col min="5126" max="5126" width="9.85546875" style="424" customWidth="1"/>
    <col min="5127" max="5141" width="9.28515625" style="424" bestFit="1" customWidth="1"/>
    <col min="5142" max="5142" width="11.28515625" style="424" customWidth="1"/>
    <col min="5143" max="5143" width="13.7109375" style="424" bestFit="1" customWidth="1"/>
    <col min="5144" max="5144" width="13.42578125" style="424" bestFit="1" customWidth="1"/>
    <col min="5145" max="5145" width="9.28515625" style="424" bestFit="1" customWidth="1"/>
    <col min="5146" max="5146" width="15" style="424" customWidth="1"/>
    <col min="5147" max="5147" width="12.5703125" style="424" customWidth="1"/>
    <col min="5148" max="5148" width="14.7109375" style="424" customWidth="1"/>
    <col min="5149" max="5376" width="9.140625" style="424"/>
    <col min="5377" max="5377" width="27" style="424" customWidth="1"/>
    <col min="5378" max="5381" width="9.140625" style="424"/>
    <col min="5382" max="5382" width="9.85546875" style="424" customWidth="1"/>
    <col min="5383" max="5397" width="9.28515625" style="424" bestFit="1" customWidth="1"/>
    <col min="5398" max="5398" width="11.28515625" style="424" customWidth="1"/>
    <col min="5399" max="5399" width="13.7109375" style="424" bestFit="1" customWidth="1"/>
    <col min="5400" max="5400" width="13.42578125" style="424" bestFit="1" customWidth="1"/>
    <col min="5401" max="5401" width="9.28515625" style="424" bestFit="1" customWidth="1"/>
    <col min="5402" max="5402" width="15" style="424" customWidth="1"/>
    <col min="5403" max="5403" width="12.5703125" style="424" customWidth="1"/>
    <col min="5404" max="5404" width="14.7109375" style="424" customWidth="1"/>
    <col min="5405" max="5632" width="9.140625" style="424"/>
    <col min="5633" max="5633" width="27" style="424" customWidth="1"/>
    <col min="5634" max="5637" width="9.140625" style="424"/>
    <col min="5638" max="5638" width="9.85546875" style="424" customWidth="1"/>
    <col min="5639" max="5653" width="9.28515625" style="424" bestFit="1" customWidth="1"/>
    <col min="5654" max="5654" width="11.28515625" style="424" customWidth="1"/>
    <col min="5655" max="5655" width="13.7109375" style="424" bestFit="1" customWidth="1"/>
    <col min="5656" max="5656" width="13.42578125" style="424" bestFit="1" customWidth="1"/>
    <col min="5657" max="5657" width="9.28515625" style="424" bestFit="1" customWidth="1"/>
    <col min="5658" max="5658" width="15" style="424" customWidth="1"/>
    <col min="5659" max="5659" width="12.5703125" style="424" customWidth="1"/>
    <col min="5660" max="5660" width="14.7109375" style="424" customWidth="1"/>
    <col min="5661" max="5888" width="9.140625" style="424"/>
    <col min="5889" max="5889" width="27" style="424" customWidth="1"/>
    <col min="5890" max="5893" width="9.140625" style="424"/>
    <col min="5894" max="5894" width="9.85546875" style="424" customWidth="1"/>
    <col min="5895" max="5909" width="9.28515625" style="424" bestFit="1" customWidth="1"/>
    <col min="5910" max="5910" width="11.28515625" style="424" customWidth="1"/>
    <col min="5911" max="5911" width="13.7109375" style="424" bestFit="1" customWidth="1"/>
    <col min="5912" max="5912" width="13.42578125" style="424" bestFit="1" customWidth="1"/>
    <col min="5913" max="5913" width="9.28515625" style="424" bestFit="1" customWidth="1"/>
    <col min="5914" max="5914" width="15" style="424" customWidth="1"/>
    <col min="5915" max="5915" width="12.5703125" style="424" customWidth="1"/>
    <col min="5916" max="5916" width="14.7109375" style="424" customWidth="1"/>
    <col min="5917" max="6144" width="9.140625" style="424"/>
    <col min="6145" max="6145" width="27" style="424" customWidth="1"/>
    <col min="6146" max="6149" width="9.140625" style="424"/>
    <col min="6150" max="6150" width="9.85546875" style="424" customWidth="1"/>
    <col min="6151" max="6165" width="9.28515625" style="424" bestFit="1" customWidth="1"/>
    <col min="6166" max="6166" width="11.28515625" style="424" customWidth="1"/>
    <col min="6167" max="6167" width="13.7109375" style="424" bestFit="1" customWidth="1"/>
    <col min="6168" max="6168" width="13.42578125" style="424" bestFit="1" customWidth="1"/>
    <col min="6169" max="6169" width="9.28515625" style="424" bestFit="1" customWidth="1"/>
    <col min="6170" max="6170" width="15" style="424" customWidth="1"/>
    <col min="6171" max="6171" width="12.5703125" style="424" customWidth="1"/>
    <col min="6172" max="6172" width="14.7109375" style="424" customWidth="1"/>
    <col min="6173" max="6400" width="9.140625" style="424"/>
    <col min="6401" max="6401" width="27" style="424" customWidth="1"/>
    <col min="6402" max="6405" width="9.140625" style="424"/>
    <col min="6406" max="6406" width="9.85546875" style="424" customWidth="1"/>
    <col min="6407" max="6421" width="9.28515625" style="424" bestFit="1" customWidth="1"/>
    <col min="6422" max="6422" width="11.28515625" style="424" customWidth="1"/>
    <col min="6423" max="6423" width="13.7109375" style="424" bestFit="1" customWidth="1"/>
    <col min="6424" max="6424" width="13.42578125" style="424" bestFit="1" customWidth="1"/>
    <col min="6425" max="6425" width="9.28515625" style="424" bestFit="1" customWidth="1"/>
    <col min="6426" max="6426" width="15" style="424" customWidth="1"/>
    <col min="6427" max="6427" width="12.5703125" style="424" customWidth="1"/>
    <col min="6428" max="6428" width="14.7109375" style="424" customWidth="1"/>
    <col min="6429" max="6656" width="9.140625" style="424"/>
    <col min="6657" max="6657" width="27" style="424" customWidth="1"/>
    <col min="6658" max="6661" width="9.140625" style="424"/>
    <col min="6662" max="6662" width="9.85546875" style="424" customWidth="1"/>
    <col min="6663" max="6677" width="9.28515625" style="424" bestFit="1" customWidth="1"/>
    <col min="6678" max="6678" width="11.28515625" style="424" customWidth="1"/>
    <col min="6679" max="6679" width="13.7109375" style="424" bestFit="1" customWidth="1"/>
    <col min="6680" max="6680" width="13.42578125" style="424" bestFit="1" customWidth="1"/>
    <col min="6681" max="6681" width="9.28515625" style="424" bestFit="1" customWidth="1"/>
    <col min="6682" max="6682" width="15" style="424" customWidth="1"/>
    <col min="6683" max="6683" width="12.5703125" style="424" customWidth="1"/>
    <col min="6684" max="6684" width="14.7109375" style="424" customWidth="1"/>
    <col min="6685" max="6912" width="9.140625" style="424"/>
    <col min="6913" max="6913" width="27" style="424" customWidth="1"/>
    <col min="6914" max="6917" width="9.140625" style="424"/>
    <col min="6918" max="6918" width="9.85546875" style="424" customWidth="1"/>
    <col min="6919" max="6933" width="9.28515625" style="424" bestFit="1" customWidth="1"/>
    <col min="6934" max="6934" width="11.28515625" style="424" customWidth="1"/>
    <col min="6935" max="6935" width="13.7109375" style="424" bestFit="1" customWidth="1"/>
    <col min="6936" max="6936" width="13.42578125" style="424" bestFit="1" customWidth="1"/>
    <col min="6937" max="6937" width="9.28515625" style="424" bestFit="1" customWidth="1"/>
    <col min="6938" max="6938" width="15" style="424" customWidth="1"/>
    <col min="6939" max="6939" width="12.5703125" style="424" customWidth="1"/>
    <col min="6940" max="6940" width="14.7109375" style="424" customWidth="1"/>
    <col min="6941" max="7168" width="9.140625" style="424"/>
    <col min="7169" max="7169" width="27" style="424" customWidth="1"/>
    <col min="7170" max="7173" width="9.140625" style="424"/>
    <col min="7174" max="7174" width="9.85546875" style="424" customWidth="1"/>
    <col min="7175" max="7189" width="9.28515625" style="424" bestFit="1" customWidth="1"/>
    <col min="7190" max="7190" width="11.28515625" style="424" customWidth="1"/>
    <col min="7191" max="7191" width="13.7109375" style="424" bestFit="1" customWidth="1"/>
    <col min="7192" max="7192" width="13.42578125" style="424" bestFit="1" customWidth="1"/>
    <col min="7193" max="7193" width="9.28515625" style="424" bestFit="1" customWidth="1"/>
    <col min="7194" max="7194" width="15" style="424" customWidth="1"/>
    <col min="7195" max="7195" width="12.5703125" style="424" customWidth="1"/>
    <col min="7196" max="7196" width="14.7109375" style="424" customWidth="1"/>
    <col min="7197" max="7424" width="9.140625" style="424"/>
    <col min="7425" max="7425" width="27" style="424" customWidth="1"/>
    <col min="7426" max="7429" width="9.140625" style="424"/>
    <col min="7430" max="7430" width="9.85546875" style="424" customWidth="1"/>
    <col min="7431" max="7445" width="9.28515625" style="424" bestFit="1" customWidth="1"/>
    <col min="7446" max="7446" width="11.28515625" style="424" customWidth="1"/>
    <col min="7447" max="7447" width="13.7109375" style="424" bestFit="1" customWidth="1"/>
    <col min="7448" max="7448" width="13.42578125" style="424" bestFit="1" customWidth="1"/>
    <col min="7449" max="7449" width="9.28515625" style="424" bestFit="1" customWidth="1"/>
    <col min="7450" max="7450" width="15" style="424" customWidth="1"/>
    <col min="7451" max="7451" width="12.5703125" style="424" customWidth="1"/>
    <col min="7452" max="7452" width="14.7109375" style="424" customWidth="1"/>
    <col min="7453" max="7680" width="9.140625" style="424"/>
    <col min="7681" max="7681" width="27" style="424" customWidth="1"/>
    <col min="7682" max="7685" width="9.140625" style="424"/>
    <col min="7686" max="7686" width="9.85546875" style="424" customWidth="1"/>
    <col min="7687" max="7701" width="9.28515625" style="424" bestFit="1" customWidth="1"/>
    <col min="7702" max="7702" width="11.28515625" style="424" customWidth="1"/>
    <col min="7703" max="7703" width="13.7109375" style="424" bestFit="1" customWidth="1"/>
    <col min="7704" max="7704" width="13.42578125" style="424" bestFit="1" customWidth="1"/>
    <col min="7705" max="7705" width="9.28515625" style="424" bestFit="1" customWidth="1"/>
    <col min="7706" max="7706" width="15" style="424" customWidth="1"/>
    <col min="7707" max="7707" width="12.5703125" style="424" customWidth="1"/>
    <col min="7708" max="7708" width="14.7109375" style="424" customWidth="1"/>
    <col min="7709" max="7936" width="9.140625" style="424"/>
    <col min="7937" max="7937" width="27" style="424" customWidth="1"/>
    <col min="7938" max="7941" width="9.140625" style="424"/>
    <col min="7942" max="7942" width="9.85546875" style="424" customWidth="1"/>
    <col min="7943" max="7957" width="9.28515625" style="424" bestFit="1" customWidth="1"/>
    <col min="7958" max="7958" width="11.28515625" style="424" customWidth="1"/>
    <col min="7959" max="7959" width="13.7109375" style="424" bestFit="1" customWidth="1"/>
    <col min="7960" max="7960" width="13.42578125" style="424" bestFit="1" customWidth="1"/>
    <col min="7961" max="7961" width="9.28515625" style="424" bestFit="1" customWidth="1"/>
    <col min="7962" max="7962" width="15" style="424" customWidth="1"/>
    <col min="7963" max="7963" width="12.5703125" style="424" customWidth="1"/>
    <col min="7964" max="7964" width="14.7109375" style="424" customWidth="1"/>
    <col min="7965" max="8192" width="9.140625" style="424"/>
    <col min="8193" max="8193" width="27" style="424" customWidth="1"/>
    <col min="8194" max="8197" width="9.140625" style="424"/>
    <col min="8198" max="8198" width="9.85546875" style="424" customWidth="1"/>
    <col min="8199" max="8213" width="9.28515625" style="424" bestFit="1" customWidth="1"/>
    <col min="8214" max="8214" width="11.28515625" style="424" customWidth="1"/>
    <col min="8215" max="8215" width="13.7109375" style="424" bestFit="1" customWidth="1"/>
    <col min="8216" max="8216" width="13.42578125" style="424" bestFit="1" customWidth="1"/>
    <col min="8217" max="8217" width="9.28515625" style="424" bestFit="1" customWidth="1"/>
    <col min="8218" max="8218" width="15" style="424" customWidth="1"/>
    <col min="8219" max="8219" width="12.5703125" style="424" customWidth="1"/>
    <col min="8220" max="8220" width="14.7109375" style="424" customWidth="1"/>
    <col min="8221" max="8448" width="9.140625" style="424"/>
    <col min="8449" max="8449" width="27" style="424" customWidth="1"/>
    <col min="8450" max="8453" width="9.140625" style="424"/>
    <col min="8454" max="8454" width="9.85546875" style="424" customWidth="1"/>
    <col min="8455" max="8469" width="9.28515625" style="424" bestFit="1" customWidth="1"/>
    <col min="8470" max="8470" width="11.28515625" style="424" customWidth="1"/>
    <col min="8471" max="8471" width="13.7109375" style="424" bestFit="1" customWidth="1"/>
    <col min="8472" max="8472" width="13.42578125" style="424" bestFit="1" customWidth="1"/>
    <col min="8473" max="8473" width="9.28515625" style="424" bestFit="1" customWidth="1"/>
    <col min="8474" max="8474" width="15" style="424" customWidth="1"/>
    <col min="8475" max="8475" width="12.5703125" style="424" customWidth="1"/>
    <col min="8476" max="8476" width="14.7109375" style="424" customWidth="1"/>
    <col min="8477" max="8704" width="9.140625" style="424"/>
    <col min="8705" max="8705" width="27" style="424" customWidth="1"/>
    <col min="8706" max="8709" width="9.140625" style="424"/>
    <col min="8710" max="8710" width="9.85546875" style="424" customWidth="1"/>
    <col min="8711" max="8725" width="9.28515625" style="424" bestFit="1" customWidth="1"/>
    <col min="8726" max="8726" width="11.28515625" style="424" customWidth="1"/>
    <col min="8727" max="8727" width="13.7109375" style="424" bestFit="1" customWidth="1"/>
    <col min="8728" max="8728" width="13.42578125" style="424" bestFit="1" customWidth="1"/>
    <col min="8729" max="8729" width="9.28515625" style="424" bestFit="1" customWidth="1"/>
    <col min="8730" max="8730" width="15" style="424" customWidth="1"/>
    <col min="8731" max="8731" width="12.5703125" style="424" customWidth="1"/>
    <col min="8732" max="8732" width="14.7109375" style="424" customWidth="1"/>
    <col min="8733" max="8960" width="9.140625" style="424"/>
    <col min="8961" max="8961" width="27" style="424" customWidth="1"/>
    <col min="8962" max="8965" width="9.140625" style="424"/>
    <col min="8966" max="8966" width="9.85546875" style="424" customWidth="1"/>
    <col min="8967" max="8981" width="9.28515625" style="424" bestFit="1" customWidth="1"/>
    <col min="8982" max="8982" width="11.28515625" style="424" customWidth="1"/>
    <col min="8983" max="8983" width="13.7109375" style="424" bestFit="1" customWidth="1"/>
    <col min="8984" max="8984" width="13.42578125" style="424" bestFit="1" customWidth="1"/>
    <col min="8985" max="8985" width="9.28515625" style="424" bestFit="1" customWidth="1"/>
    <col min="8986" max="8986" width="15" style="424" customWidth="1"/>
    <col min="8987" max="8987" width="12.5703125" style="424" customWidth="1"/>
    <col min="8988" max="8988" width="14.7109375" style="424" customWidth="1"/>
    <col min="8989" max="9216" width="9.140625" style="424"/>
    <col min="9217" max="9217" width="27" style="424" customWidth="1"/>
    <col min="9218" max="9221" width="9.140625" style="424"/>
    <col min="9222" max="9222" width="9.85546875" style="424" customWidth="1"/>
    <col min="9223" max="9237" width="9.28515625" style="424" bestFit="1" customWidth="1"/>
    <col min="9238" max="9238" width="11.28515625" style="424" customWidth="1"/>
    <col min="9239" max="9239" width="13.7109375" style="424" bestFit="1" customWidth="1"/>
    <col min="9240" max="9240" width="13.42578125" style="424" bestFit="1" customWidth="1"/>
    <col min="9241" max="9241" width="9.28515625" style="424" bestFit="1" customWidth="1"/>
    <col min="9242" max="9242" width="15" style="424" customWidth="1"/>
    <col min="9243" max="9243" width="12.5703125" style="424" customWidth="1"/>
    <col min="9244" max="9244" width="14.7109375" style="424" customWidth="1"/>
    <col min="9245" max="9472" width="9.140625" style="424"/>
    <col min="9473" max="9473" width="27" style="424" customWidth="1"/>
    <col min="9474" max="9477" width="9.140625" style="424"/>
    <col min="9478" max="9478" width="9.85546875" style="424" customWidth="1"/>
    <col min="9479" max="9493" width="9.28515625" style="424" bestFit="1" customWidth="1"/>
    <col min="9494" max="9494" width="11.28515625" style="424" customWidth="1"/>
    <col min="9495" max="9495" width="13.7109375" style="424" bestFit="1" customWidth="1"/>
    <col min="9496" max="9496" width="13.42578125" style="424" bestFit="1" customWidth="1"/>
    <col min="9497" max="9497" width="9.28515625" style="424" bestFit="1" customWidth="1"/>
    <col min="9498" max="9498" width="15" style="424" customWidth="1"/>
    <col min="9499" max="9499" width="12.5703125" style="424" customWidth="1"/>
    <col min="9500" max="9500" width="14.7109375" style="424" customWidth="1"/>
    <col min="9501" max="9728" width="9.140625" style="424"/>
    <col min="9729" max="9729" width="27" style="424" customWidth="1"/>
    <col min="9730" max="9733" width="9.140625" style="424"/>
    <col min="9734" max="9734" width="9.85546875" style="424" customWidth="1"/>
    <col min="9735" max="9749" width="9.28515625" style="424" bestFit="1" customWidth="1"/>
    <col min="9750" max="9750" width="11.28515625" style="424" customWidth="1"/>
    <col min="9751" max="9751" width="13.7109375" style="424" bestFit="1" customWidth="1"/>
    <col min="9752" max="9752" width="13.42578125" style="424" bestFit="1" customWidth="1"/>
    <col min="9753" max="9753" width="9.28515625" style="424" bestFit="1" customWidth="1"/>
    <col min="9754" max="9754" width="15" style="424" customWidth="1"/>
    <col min="9755" max="9755" width="12.5703125" style="424" customWidth="1"/>
    <col min="9756" max="9756" width="14.7109375" style="424" customWidth="1"/>
    <col min="9757" max="9984" width="9.140625" style="424"/>
    <col min="9985" max="9985" width="27" style="424" customWidth="1"/>
    <col min="9986" max="9989" width="9.140625" style="424"/>
    <col min="9990" max="9990" width="9.85546875" style="424" customWidth="1"/>
    <col min="9991" max="10005" width="9.28515625" style="424" bestFit="1" customWidth="1"/>
    <col min="10006" max="10006" width="11.28515625" style="424" customWidth="1"/>
    <col min="10007" max="10007" width="13.7109375" style="424" bestFit="1" customWidth="1"/>
    <col min="10008" max="10008" width="13.42578125" style="424" bestFit="1" customWidth="1"/>
    <col min="10009" max="10009" width="9.28515625" style="424" bestFit="1" customWidth="1"/>
    <col min="10010" max="10010" width="15" style="424" customWidth="1"/>
    <col min="10011" max="10011" width="12.5703125" style="424" customWidth="1"/>
    <col min="10012" max="10012" width="14.7109375" style="424" customWidth="1"/>
    <col min="10013" max="10240" width="9.140625" style="424"/>
    <col min="10241" max="10241" width="27" style="424" customWidth="1"/>
    <col min="10242" max="10245" width="9.140625" style="424"/>
    <col min="10246" max="10246" width="9.85546875" style="424" customWidth="1"/>
    <col min="10247" max="10261" width="9.28515625" style="424" bestFit="1" customWidth="1"/>
    <col min="10262" max="10262" width="11.28515625" style="424" customWidth="1"/>
    <col min="10263" max="10263" width="13.7109375" style="424" bestFit="1" customWidth="1"/>
    <col min="10264" max="10264" width="13.42578125" style="424" bestFit="1" customWidth="1"/>
    <col min="10265" max="10265" width="9.28515625" style="424" bestFit="1" customWidth="1"/>
    <col min="10266" max="10266" width="15" style="424" customWidth="1"/>
    <col min="10267" max="10267" width="12.5703125" style="424" customWidth="1"/>
    <col min="10268" max="10268" width="14.7109375" style="424" customWidth="1"/>
    <col min="10269" max="10496" width="9.140625" style="424"/>
    <col min="10497" max="10497" width="27" style="424" customWidth="1"/>
    <col min="10498" max="10501" width="9.140625" style="424"/>
    <col min="10502" max="10502" width="9.85546875" style="424" customWidth="1"/>
    <col min="10503" max="10517" width="9.28515625" style="424" bestFit="1" customWidth="1"/>
    <col min="10518" max="10518" width="11.28515625" style="424" customWidth="1"/>
    <col min="10519" max="10519" width="13.7109375" style="424" bestFit="1" customWidth="1"/>
    <col min="10520" max="10520" width="13.42578125" style="424" bestFit="1" customWidth="1"/>
    <col min="10521" max="10521" width="9.28515625" style="424" bestFit="1" customWidth="1"/>
    <col min="10522" max="10522" width="15" style="424" customWidth="1"/>
    <col min="10523" max="10523" width="12.5703125" style="424" customWidth="1"/>
    <col min="10524" max="10524" width="14.7109375" style="424" customWidth="1"/>
    <col min="10525" max="10752" width="9.140625" style="424"/>
    <col min="10753" max="10753" width="27" style="424" customWidth="1"/>
    <col min="10754" max="10757" width="9.140625" style="424"/>
    <col min="10758" max="10758" width="9.85546875" style="424" customWidth="1"/>
    <col min="10759" max="10773" width="9.28515625" style="424" bestFit="1" customWidth="1"/>
    <col min="10774" max="10774" width="11.28515625" style="424" customWidth="1"/>
    <col min="10775" max="10775" width="13.7109375" style="424" bestFit="1" customWidth="1"/>
    <col min="10776" max="10776" width="13.42578125" style="424" bestFit="1" customWidth="1"/>
    <col min="10777" max="10777" width="9.28515625" style="424" bestFit="1" customWidth="1"/>
    <col min="10778" max="10778" width="15" style="424" customWidth="1"/>
    <col min="10779" max="10779" width="12.5703125" style="424" customWidth="1"/>
    <col min="10780" max="10780" width="14.7109375" style="424" customWidth="1"/>
    <col min="10781" max="11008" width="9.140625" style="424"/>
    <col min="11009" max="11009" width="27" style="424" customWidth="1"/>
    <col min="11010" max="11013" width="9.140625" style="424"/>
    <col min="11014" max="11014" width="9.85546875" style="424" customWidth="1"/>
    <col min="11015" max="11029" width="9.28515625" style="424" bestFit="1" customWidth="1"/>
    <col min="11030" max="11030" width="11.28515625" style="424" customWidth="1"/>
    <col min="11031" max="11031" width="13.7109375" style="424" bestFit="1" customWidth="1"/>
    <col min="11032" max="11032" width="13.42578125" style="424" bestFit="1" customWidth="1"/>
    <col min="11033" max="11033" width="9.28515625" style="424" bestFit="1" customWidth="1"/>
    <col min="11034" max="11034" width="15" style="424" customWidth="1"/>
    <col min="11035" max="11035" width="12.5703125" style="424" customWidth="1"/>
    <col min="11036" max="11036" width="14.7109375" style="424" customWidth="1"/>
    <col min="11037" max="11264" width="9.140625" style="424"/>
    <col min="11265" max="11265" width="27" style="424" customWidth="1"/>
    <col min="11266" max="11269" width="9.140625" style="424"/>
    <col min="11270" max="11270" width="9.85546875" style="424" customWidth="1"/>
    <col min="11271" max="11285" width="9.28515625" style="424" bestFit="1" customWidth="1"/>
    <col min="11286" max="11286" width="11.28515625" style="424" customWidth="1"/>
    <col min="11287" max="11287" width="13.7109375" style="424" bestFit="1" customWidth="1"/>
    <col min="11288" max="11288" width="13.42578125" style="424" bestFit="1" customWidth="1"/>
    <col min="11289" max="11289" width="9.28515625" style="424" bestFit="1" customWidth="1"/>
    <col min="11290" max="11290" width="15" style="424" customWidth="1"/>
    <col min="11291" max="11291" width="12.5703125" style="424" customWidth="1"/>
    <col min="11292" max="11292" width="14.7109375" style="424" customWidth="1"/>
    <col min="11293" max="11520" width="9.140625" style="424"/>
    <col min="11521" max="11521" width="27" style="424" customWidth="1"/>
    <col min="11522" max="11525" width="9.140625" style="424"/>
    <col min="11526" max="11526" width="9.85546875" style="424" customWidth="1"/>
    <col min="11527" max="11541" width="9.28515625" style="424" bestFit="1" customWidth="1"/>
    <col min="11542" max="11542" width="11.28515625" style="424" customWidth="1"/>
    <col min="11543" max="11543" width="13.7109375" style="424" bestFit="1" customWidth="1"/>
    <col min="11544" max="11544" width="13.42578125" style="424" bestFit="1" customWidth="1"/>
    <col min="11545" max="11545" width="9.28515625" style="424" bestFit="1" customWidth="1"/>
    <col min="11546" max="11546" width="15" style="424" customWidth="1"/>
    <col min="11547" max="11547" width="12.5703125" style="424" customWidth="1"/>
    <col min="11548" max="11548" width="14.7109375" style="424" customWidth="1"/>
    <col min="11549" max="11776" width="9.140625" style="424"/>
    <col min="11777" max="11777" width="27" style="424" customWidth="1"/>
    <col min="11778" max="11781" width="9.140625" style="424"/>
    <col min="11782" max="11782" width="9.85546875" style="424" customWidth="1"/>
    <col min="11783" max="11797" width="9.28515625" style="424" bestFit="1" customWidth="1"/>
    <col min="11798" max="11798" width="11.28515625" style="424" customWidth="1"/>
    <col min="11799" max="11799" width="13.7109375" style="424" bestFit="1" customWidth="1"/>
    <col min="11800" max="11800" width="13.42578125" style="424" bestFit="1" customWidth="1"/>
    <col min="11801" max="11801" width="9.28515625" style="424" bestFit="1" customWidth="1"/>
    <col min="11802" max="11802" width="15" style="424" customWidth="1"/>
    <col min="11803" max="11803" width="12.5703125" style="424" customWidth="1"/>
    <col min="11804" max="11804" width="14.7109375" style="424" customWidth="1"/>
    <col min="11805" max="12032" width="9.140625" style="424"/>
    <col min="12033" max="12033" width="27" style="424" customWidth="1"/>
    <col min="12034" max="12037" width="9.140625" style="424"/>
    <col min="12038" max="12038" width="9.85546875" style="424" customWidth="1"/>
    <col min="12039" max="12053" width="9.28515625" style="424" bestFit="1" customWidth="1"/>
    <col min="12054" max="12054" width="11.28515625" style="424" customWidth="1"/>
    <col min="12055" max="12055" width="13.7109375" style="424" bestFit="1" customWidth="1"/>
    <col min="12056" max="12056" width="13.42578125" style="424" bestFit="1" customWidth="1"/>
    <col min="12057" max="12057" width="9.28515625" style="424" bestFit="1" customWidth="1"/>
    <col min="12058" max="12058" width="15" style="424" customWidth="1"/>
    <col min="12059" max="12059" width="12.5703125" style="424" customWidth="1"/>
    <col min="12060" max="12060" width="14.7109375" style="424" customWidth="1"/>
    <col min="12061" max="12288" width="9.140625" style="424"/>
    <col min="12289" max="12289" width="27" style="424" customWidth="1"/>
    <col min="12290" max="12293" width="9.140625" style="424"/>
    <col min="12294" max="12294" width="9.85546875" style="424" customWidth="1"/>
    <col min="12295" max="12309" width="9.28515625" style="424" bestFit="1" customWidth="1"/>
    <col min="12310" max="12310" width="11.28515625" style="424" customWidth="1"/>
    <col min="12311" max="12311" width="13.7109375" style="424" bestFit="1" customWidth="1"/>
    <col min="12312" max="12312" width="13.42578125" style="424" bestFit="1" customWidth="1"/>
    <col min="12313" max="12313" width="9.28515625" style="424" bestFit="1" customWidth="1"/>
    <col min="12314" max="12314" width="15" style="424" customWidth="1"/>
    <col min="12315" max="12315" width="12.5703125" style="424" customWidth="1"/>
    <col min="12316" max="12316" width="14.7109375" style="424" customWidth="1"/>
    <col min="12317" max="12544" width="9.140625" style="424"/>
    <col min="12545" max="12545" width="27" style="424" customWidth="1"/>
    <col min="12546" max="12549" width="9.140625" style="424"/>
    <col min="12550" max="12550" width="9.85546875" style="424" customWidth="1"/>
    <col min="12551" max="12565" width="9.28515625" style="424" bestFit="1" customWidth="1"/>
    <col min="12566" max="12566" width="11.28515625" style="424" customWidth="1"/>
    <col min="12567" max="12567" width="13.7109375" style="424" bestFit="1" customWidth="1"/>
    <col min="12568" max="12568" width="13.42578125" style="424" bestFit="1" customWidth="1"/>
    <col min="12569" max="12569" width="9.28515625" style="424" bestFit="1" customWidth="1"/>
    <col min="12570" max="12570" width="15" style="424" customWidth="1"/>
    <col min="12571" max="12571" width="12.5703125" style="424" customWidth="1"/>
    <col min="12572" max="12572" width="14.7109375" style="424" customWidth="1"/>
    <col min="12573" max="12800" width="9.140625" style="424"/>
    <col min="12801" max="12801" width="27" style="424" customWidth="1"/>
    <col min="12802" max="12805" width="9.140625" style="424"/>
    <col min="12806" max="12806" width="9.85546875" style="424" customWidth="1"/>
    <col min="12807" max="12821" width="9.28515625" style="424" bestFit="1" customWidth="1"/>
    <col min="12822" max="12822" width="11.28515625" style="424" customWidth="1"/>
    <col min="12823" max="12823" width="13.7109375" style="424" bestFit="1" customWidth="1"/>
    <col min="12824" max="12824" width="13.42578125" style="424" bestFit="1" customWidth="1"/>
    <col min="12825" max="12825" width="9.28515625" style="424" bestFit="1" customWidth="1"/>
    <col min="12826" max="12826" width="15" style="424" customWidth="1"/>
    <col min="12827" max="12827" width="12.5703125" style="424" customWidth="1"/>
    <col min="12828" max="12828" width="14.7109375" style="424" customWidth="1"/>
    <col min="12829" max="13056" width="9.140625" style="424"/>
    <col min="13057" max="13057" width="27" style="424" customWidth="1"/>
    <col min="13058" max="13061" width="9.140625" style="424"/>
    <col min="13062" max="13062" width="9.85546875" style="424" customWidth="1"/>
    <col min="13063" max="13077" width="9.28515625" style="424" bestFit="1" customWidth="1"/>
    <col min="13078" max="13078" width="11.28515625" style="424" customWidth="1"/>
    <col min="13079" max="13079" width="13.7109375" style="424" bestFit="1" customWidth="1"/>
    <col min="13080" max="13080" width="13.42578125" style="424" bestFit="1" customWidth="1"/>
    <col min="13081" max="13081" width="9.28515625" style="424" bestFit="1" customWidth="1"/>
    <col min="13082" max="13082" width="15" style="424" customWidth="1"/>
    <col min="13083" max="13083" width="12.5703125" style="424" customWidth="1"/>
    <col min="13084" max="13084" width="14.7109375" style="424" customWidth="1"/>
    <col min="13085" max="13312" width="9.140625" style="424"/>
    <col min="13313" max="13313" width="27" style="424" customWidth="1"/>
    <col min="13314" max="13317" width="9.140625" style="424"/>
    <col min="13318" max="13318" width="9.85546875" style="424" customWidth="1"/>
    <col min="13319" max="13333" width="9.28515625" style="424" bestFit="1" customWidth="1"/>
    <col min="13334" max="13334" width="11.28515625" style="424" customWidth="1"/>
    <col min="13335" max="13335" width="13.7109375" style="424" bestFit="1" customWidth="1"/>
    <col min="13336" max="13336" width="13.42578125" style="424" bestFit="1" customWidth="1"/>
    <col min="13337" max="13337" width="9.28515625" style="424" bestFit="1" customWidth="1"/>
    <col min="13338" max="13338" width="15" style="424" customWidth="1"/>
    <col min="13339" max="13339" width="12.5703125" style="424" customWidth="1"/>
    <col min="13340" max="13340" width="14.7109375" style="424" customWidth="1"/>
    <col min="13341" max="13568" width="9.140625" style="424"/>
    <col min="13569" max="13569" width="27" style="424" customWidth="1"/>
    <col min="13570" max="13573" width="9.140625" style="424"/>
    <col min="13574" max="13574" width="9.85546875" style="424" customWidth="1"/>
    <col min="13575" max="13589" width="9.28515625" style="424" bestFit="1" customWidth="1"/>
    <col min="13590" max="13590" width="11.28515625" style="424" customWidth="1"/>
    <col min="13591" max="13591" width="13.7109375" style="424" bestFit="1" customWidth="1"/>
    <col min="13592" max="13592" width="13.42578125" style="424" bestFit="1" customWidth="1"/>
    <col min="13593" max="13593" width="9.28515625" style="424" bestFit="1" customWidth="1"/>
    <col min="13594" max="13594" width="15" style="424" customWidth="1"/>
    <col min="13595" max="13595" width="12.5703125" style="424" customWidth="1"/>
    <col min="13596" max="13596" width="14.7109375" style="424" customWidth="1"/>
    <col min="13597" max="13824" width="9.140625" style="424"/>
    <col min="13825" max="13825" width="27" style="424" customWidth="1"/>
    <col min="13826" max="13829" width="9.140625" style="424"/>
    <col min="13830" max="13830" width="9.85546875" style="424" customWidth="1"/>
    <col min="13831" max="13845" width="9.28515625" style="424" bestFit="1" customWidth="1"/>
    <col min="13846" max="13846" width="11.28515625" style="424" customWidth="1"/>
    <col min="13847" max="13847" width="13.7109375" style="424" bestFit="1" customWidth="1"/>
    <col min="13848" max="13848" width="13.42578125" style="424" bestFit="1" customWidth="1"/>
    <col min="13849" max="13849" width="9.28515625" style="424" bestFit="1" customWidth="1"/>
    <col min="13850" max="13850" width="15" style="424" customWidth="1"/>
    <col min="13851" max="13851" width="12.5703125" style="424" customWidth="1"/>
    <col min="13852" max="13852" width="14.7109375" style="424" customWidth="1"/>
    <col min="13853" max="14080" width="9.140625" style="424"/>
    <col min="14081" max="14081" width="27" style="424" customWidth="1"/>
    <col min="14082" max="14085" width="9.140625" style="424"/>
    <col min="14086" max="14086" width="9.85546875" style="424" customWidth="1"/>
    <col min="14087" max="14101" width="9.28515625" style="424" bestFit="1" customWidth="1"/>
    <col min="14102" max="14102" width="11.28515625" style="424" customWidth="1"/>
    <col min="14103" max="14103" width="13.7109375" style="424" bestFit="1" customWidth="1"/>
    <col min="14104" max="14104" width="13.42578125" style="424" bestFit="1" customWidth="1"/>
    <col min="14105" max="14105" width="9.28515625" style="424" bestFit="1" customWidth="1"/>
    <col min="14106" max="14106" width="15" style="424" customWidth="1"/>
    <col min="14107" max="14107" width="12.5703125" style="424" customWidth="1"/>
    <col min="14108" max="14108" width="14.7109375" style="424" customWidth="1"/>
    <col min="14109" max="14336" width="9.140625" style="424"/>
    <col min="14337" max="14337" width="27" style="424" customWidth="1"/>
    <col min="14338" max="14341" width="9.140625" style="424"/>
    <col min="14342" max="14342" width="9.85546875" style="424" customWidth="1"/>
    <col min="14343" max="14357" width="9.28515625" style="424" bestFit="1" customWidth="1"/>
    <col min="14358" max="14358" width="11.28515625" style="424" customWidth="1"/>
    <col min="14359" max="14359" width="13.7109375" style="424" bestFit="1" customWidth="1"/>
    <col min="14360" max="14360" width="13.42578125" style="424" bestFit="1" customWidth="1"/>
    <col min="14361" max="14361" width="9.28515625" style="424" bestFit="1" customWidth="1"/>
    <col min="14362" max="14362" width="15" style="424" customWidth="1"/>
    <col min="14363" max="14363" width="12.5703125" style="424" customWidth="1"/>
    <col min="14364" max="14364" width="14.7109375" style="424" customWidth="1"/>
    <col min="14365" max="14592" width="9.140625" style="424"/>
    <col min="14593" max="14593" width="27" style="424" customWidth="1"/>
    <col min="14594" max="14597" width="9.140625" style="424"/>
    <col min="14598" max="14598" width="9.85546875" style="424" customWidth="1"/>
    <col min="14599" max="14613" width="9.28515625" style="424" bestFit="1" customWidth="1"/>
    <col min="14614" max="14614" width="11.28515625" style="424" customWidth="1"/>
    <col min="14615" max="14615" width="13.7109375" style="424" bestFit="1" customWidth="1"/>
    <col min="14616" max="14616" width="13.42578125" style="424" bestFit="1" customWidth="1"/>
    <col min="14617" max="14617" width="9.28515625" style="424" bestFit="1" customWidth="1"/>
    <col min="14618" max="14618" width="15" style="424" customWidth="1"/>
    <col min="14619" max="14619" width="12.5703125" style="424" customWidth="1"/>
    <col min="14620" max="14620" width="14.7109375" style="424" customWidth="1"/>
    <col min="14621" max="14848" width="9.140625" style="424"/>
    <col min="14849" max="14849" width="27" style="424" customWidth="1"/>
    <col min="14850" max="14853" width="9.140625" style="424"/>
    <col min="14854" max="14854" width="9.85546875" style="424" customWidth="1"/>
    <col min="14855" max="14869" width="9.28515625" style="424" bestFit="1" customWidth="1"/>
    <col min="14870" max="14870" width="11.28515625" style="424" customWidth="1"/>
    <col min="14871" max="14871" width="13.7109375" style="424" bestFit="1" customWidth="1"/>
    <col min="14872" max="14872" width="13.42578125" style="424" bestFit="1" customWidth="1"/>
    <col min="14873" max="14873" width="9.28515625" style="424" bestFit="1" customWidth="1"/>
    <col min="14874" max="14874" width="15" style="424" customWidth="1"/>
    <col min="14875" max="14875" width="12.5703125" style="424" customWidth="1"/>
    <col min="14876" max="14876" width="14.7109375" style="424" customWidth="1"/>
    <col min="14877" max="15104" width="9.140625" style="424"/>
    <col min="15105" max="15105" width="27" style="424" customWidth="1"/>
    <col min="15106" max="15109" width="9.140625" style="424"/>
    <col min="15110" max="15110" width="9.85546875" style="424" customWidth="1"/>
    <col min="15111" max="15125" width="9.28515625" style="424" bestFit="1" customWidth="1"/>
    <col min="15126" max="15126" width="11.28515625" style="424" customWidth="1"/>
    <col min="15127" max="15127" width="13.7109375" style="424" bestFit="1" customWidth="1"/>
    <col min="15128" max="15128" width="13.42578125" style="424" bestFit="1" customWidth="1"/>
    <col min="15129" max="15129" width="9.28515625" style="424" bestFit="1" customWidth="1"/>
    <col min="15130" max="15130" width="15" style="424" customWidth="1"/>
    <col min="15131" max="15131" width="12.5703125" style="424" customWidth="1"/>
    <col min="15132" max="15132" width="14.7109375" style="424" customWidth="1"/>
    <col min="15133" max="15360" width="9.140625" style="424"/>
    <col min="15361" max="15361" width="27" style="424" customWidth="1"/>
    <col min="15362" max="15365" width="9.140625" style="424"/>
    <col min="15366" max="15366" width="9.85546875" style="424" customWidth="1"/>
    <col min="15367" max="15381" width="9.28515625" style="424" bestFit="1" customWidth="1"/>
    <col min="15382" max="15382" width="11.28515625" style="424" customWidth="1"/>
    <col min="15383" max="15383" width="13.7109375" style="424" bestFit="1" customWidth="1"/>
    <col min="15384" max="15384" width="13.42578125" style="424" bestFit="1" customWidth="1"/>
    <col min="15385" max="15385" width="9.28515625" style="424" bestFit="1" customWidth="1"/>
    <col min="15386" max="15386" width="15" style="424" customWidth="1"/>
    <col min="15387" max="15387" width="12.5703125" style="424" customWidth="1"/>
    <col min="15388" max="15388" width="14.7109375" style="424" customWidth="1"/>
    <col min="15389" max="15616" width="9.140625" style="424"/>
    <col min="15617" max="15617" width="27" style="424" customWidth="1"/>
    <col min="15618" max="15621" width="9.140625" style="424"/>
    <col min="15622" max="15622" width="9.85546875" style="424" customWidth="1"/>
    <col min="15623" max="15637" width="9.28515625" style="424" bestFit="1" customWidth="1"/>
    <col min="15638" max="15638" width="11.28515625" style="424" customWidth="1"/>
    <col min="15639" max="15639" width="13.7109375" style="424" bestFit="1" customWidth="1"/>
    <col min="15640" max="15640" width="13.42578125" style="424" bestFit="1" customWidth="1"/>
    <col min="15641" max="15641" width="9.28515625" style="424" bestFit="1" customWidth="1"/>
    <col min="15642" max="15642" width="15" style="424" customWidth="1"/>
    <col min="15643" max="15643" width="12.5703125" style="424" customWidth="1"/>
    <col min="15644" max="15644" width="14.7109375" style="424" customWidth="1"/>
    <col min="15645" max="15872" width="9.140625" style="424"/>
    <col min="15873" max="15873" width="27" style="424" customWidth="1"/>
    <col min="15874" max="15877" width="9.140625" style="424"/>
    <col min="15878" max="15878" width="9.85546875" style="424" customWidth="1"/>
    <col min="15879" max="15893" width="9.28515625" style="424" bestFit="1" customWidth="1"/>
    <col min="15894" max="15894" width="11.28515625" style="424" customWidth="1"/>
    <col min="15895" max="15895" width="13.7109375" style="424" bestFit="1" customWidth="1"/>
    <col min="15896" max="15896" width="13.42578125" style="424" bestFit="1" customWidth="1"/>
    <col min="15897" max="15897" width="9.28515625" style="424" bestFit="1" customWidth="1"/>
    <col min="15898" max="15898" width="15" style="424" customWidth="1"/>
    <col min="15899" max="15899" width="12.5703125" style="424" customWidth="1"/>
    <col min="15900" max="15900" width="14.7109375" style="424" customWidth="1"/>
    <col min="15901" max="16128" width="9.140625" style="424"/>
    <col min="16129" max="16129" width="27" style="424" customWidth="1"/>
    <col min="16130" max="16133" width="9.140625" style="424"/>
    <col min="16134" max="16134" width="9.85546875" style="424" customWidth="1"/>
    <col min="16135" max="16149" width="9.28515625" style="424" bestFit="1" customWidth="1"/>
    <col min="16150" max="16150" width="11.28515625" style="424" customWidth="1"/>
    <col min="16151" max="16151" width="13.7109375" style="424" bestFit="1" customWidth="1"/>
    <col min="16152" max="16152" width="13.42578125" style="424" bestFit="1" customWidth="1"/>
    <col min="16153" max="16153" width="9.28515625" style="424" bestFit="1" customWidth="1"/>
    <col min="16154" max="16154" width="15" style="424" customWidth="1"/>
    <col min="16155" max="16155" width="12.5703125" style="424" customWidth="1"/>
    <col min="16156" max="16156" width="14.7109375" style="424" customWidth="1"/>
    <col min="16157" max="16384" width="9.140625" style="424"/>
  </cols>
  <sheetData>
    <row r="1" spans="1:30" ht="39.75" customHeight="1" thickBot="1">
      <c r="A1" s="1468" t="s">
        <v>736</v>
      </c>
      <c r="B1" s="1468"/>
      <c r="C1" s="1468"/>
      <c r="D1" s="1468"/>
      <c r="E1" s="1468"/>
      <c r="F1" s="1468"/>
      <c r="G1" s="1468"/>
      <c r="H1" s="422"/>
      <c r="I1" s="422"/>
      <c r="J1" s="422"/>
      <c r="K1" s="422"/>
      <c r="L1" s="422"/>
      <c r="M1" s="422"/>
      <c r="N1" s="422"/>
      <c r="O1" s="422"/>
      <c r="P1" s="422"/>
      <c r="Q1" s="422"/>
      <c r="R1" s="422"/>
      <c r="S1" s="422"/>
      <c r="T1" s="422"/>
      <c r="U1" s="422"/>
      <c r="V1" s="422"/>
      <c r="W1" s="422"/>
      <c r="X1" s="422"/>
      <c r="Y1" s="422"/>
      <c r="Z1" s="422"/>
      <c r="AA1" s="1469" t="s">
        <v>665</v>
      </c>
      <c r="AB1" s="1469"/>
      <c r="AC1" s="423"/>
    </row>
    <row r="2" spans="1:30">
      <c r="A2" s="1470" t="s">
        <v>680</v>
      </c>
      <c r="B2" s="1472" t="s">
        <v>681</v>
      </c>
      <c r="C2" s="1474" t="s">
        <v>682</v>
      </c>
      <c r="D2" s="1474"/>
      <c r="E2" s="1474"/>
      <c r="F2" s="1474"/>
      <c r="G2" s="1474"/>
      <c r="H2" s="1472" t="s">
        <v>683</v>
      </c>
      <c r="I2" s="1472"/>
      <c r="J2" s="1472"/>
      <c r="K2" s="1472"/>
      <c r="L2" s="1472"/>
      <c r="M2" s="1472"/>
      <c r="N2" s="1472"/>
      <c r="O2" s="1472"/>
      <c r="P2" s="1472"/>
      <c r="Q2" s="1472"/>
      <c r="R2" s="1472"/>
      <c r="S2" s="1472"/>
      <c r="T2" s="1472"/>
      <c r="U2" s="1472"/>
      <c r="V2" s="1472"/>
      <c r="W2" s="1472"/>
      <c r="X2" s="1472"/>
      <c r="Y2" s="1472"/>
      <c r="Z2" s="1472"/>
      <c r="AA2" s="1475" t="s">
        <v>684</v>
      </c>
      <c r="AB2" s="1475" t="s">
        <v>685</v>
      </c>
      <c r="AC2" s="1477" t="s">
        <v>686</v>
      </c>
    </row>
    <row r="3" spans="1:30">
      <c r="A3" s="1471"/>
      <c r="B3" s="1473"/>
      <c r="C3" s="1473" t="s">
        <v>687</v>
      </c>
      <c r="D3" s="1473" t="s">
        <v>688</v>
      </c>
      <c r="E3" s="1473" t="s">
        <v>689</v>
      </c>
      <c r="F3" s="1473" t="s">
        <v>690</v>
      </c>
      <c r="G3" s="1473" t="s">
        <v>691</v>
      </c>
      <c r="H3" s="1473" t="s">
        <v>692</v>
      </c>
      <c r="I3" s="1473"/>
      <c r="J3" s="1473"/>
      <c r="K3" s="1473"/>
      <c r="L3" s="1473"/>
      <c r="M3" s="1473"/>
      <c r="N3" s="1473"/>
      <c r="O3" s="1473" t="s">
        <v>693</v>
      </c>
      <c r="P3" s="1479" t="s">
        <v>7</v>
      </c>
      <c r="Q3" s="1473" t="s">
        <v>694</v>
      </c>
      <c r="R3" s="1473" t="s">
        <v>695</v>
      </c>
      <c r="S3" s="1473" t="s">
        <v>696</v>
      </c>
      <c r="T3" s="1473" t="s">
        <v>697</v>
      </c>
      <c r="U3" s="1473"/>
      <c r="V3" s="1473"/>
      <c r="W3" s="1473" t="s">
        <v>698</v>
      </c>
      <c r="X3" s="1473" t="s">
        <v>350</v>
      </c>
      <c r="Y3" s="1473" t="s">
        <v>699</v>
      </c>
      <c r="Z3" s="1473" t="s">
        <v>700</v>
      </c>
      <c r="AA3" s="1476"/>
      <c r="AB3" s="1476"/>
      <c r="AC3" s="1478"/>
    </row>
    <row r="4" spans="1:30" ht="117" customHeight="1">
      <c r="A4" s="1471"/>
      <c r="B4" s="1473"/>
      <c r="C4" s="1473"/>
      <c r="D4" s="1473"/>
      <c r="E4" s="1473"/>
      <c r="F4" s="1473"/>
      <c r="G4" s="1473"/>
      <c r="H4" s="425" t="s">
        <v>701</v>
      </c>
      <c r="I4" s="425" t="s">
        <v>702</v>
      </c>
      <c r="J4" s="425" t="s">
        <v>703</v>
      </c>
      <c r="K4" s="425" t="s">
        <v>704</v>
      </c>
      <c r="L4" s="425" t="s">
        <v>117</v>
      </c>
      <c r="M4" s="508" t="s">
        <v>754</v>
      </c>
      <c r="N4" s="425" t="s">
        <v>705</v>
      </c>
      <c r="O4" s="1473"/>
      <c r="P4" s="1479"/>
      <c r="Q4" s="1473"/>
      <c r="R4" s="1473"/>
      <c r="S4" s="1473"/>
      <c r="T4" s="425" t="s">
        <v>706</v>
      </c>
      <c r="U4" s="425" t="s">
        <v>707</v>
      </c>
      <c r="V4" s="425" t="s">
        <v>708</v>
      </c>
      <c r="W4" s="1473"/>
      <c r="X4" s="1473"/>
      <c r="Y4" s="1473"/>
      <c r="Z4" s="1473"/>
      <c r="AA4" s="1476"/>
      <c r="AB4" s="1476"/>
      <c r="AC4" s="1478"/>
    </row>
    <row r="5" spans="1:30" ht="24.75" customHeight="1">
      <c r="A5" s="426">
        <f t="shared" ref="A5:A8" si="0">A4+1</f>
        <v>1</v>
      </c>
      <c r="B5" s="529" t="s">
        <v>753</v>
      </c>
      <c r="C5" s="427"/>
      <c r="D5" s="427"/>
      <c r="E5" s="427">
        <v>1</v>
      </c>
      <c r="F5" s="427"/>
      <c r="G5" s="427"/>
      <c r="H5" s="428">
        <f>EAST!Y352+EAST!Y$353</f>
        <v>0</v>
      </c>
      <c r="I5" s="428">
        <f>EAST!Y354+EAST!Y$355</f>
        <v>0</v>
      </c>
      <c r="J5" s="428">
        <f>EAST!Y357+EAST!Y358+EAST!Y359+EAST!Y$360</f>
        <v>0</v>
      </c>
      <c r="K5" s="429"/>
      <c r="L5" s="428">
        <f>EAST!Y$356</f>
        <v>0</v>
      </c>
      <c r="M5" s="428">
        <f>EAST!Y$361+EAST!Y$363</f>
        <v>1</v>
      </c>
      <c r="N5" s="428">
        <f>EAST!Y$362</f>
        <v>1</v>
      </c>
      <c r="O5" s="428">
        <f>EAST!Y$7</f>
        <v>0</v>
      </c>
      <c r="P5" s="428">
        <f>EAST!Y$8</f>
        <v>0</v>
      </c>
      <c r="Q5" s="429">
        <f>EAST!Y$10</f>
        <v>0</v>
      </c>
      <c r="R5" s="429">
        <f>EAST!Y$11</f>
        <v>0</v>
      </c>
      <c r="S5" s="429">
        <f>EAST!Y$13</f>
        <v>0</v>
      </c>
      <c r="T5" s="429">
        <f>EAST!Y$237</f>
        <v>0</v>
      </c>
      <c r="U5" s="429">
        <v>0</v>
      </c>
      <c r="V5" s="429">
        <v>0</v>
      </c>
      <c r="W5" s="428">
        <f>EAST!Y$284</f>
        <v>2012</v>
      </c>
      <c r="X5" s="428">
        <f>EAST!Y$212</f>
        <v>25638</v>
      </c>
      <c r="Y5" s="428">
        <f>EAST!Y$206</f>
        <v>25645</v>
      </c>
      <c r="Z5" s="428">
        <f>EAST!AA$512</f>
        <v>0</v>
      </c>
      <c r="AA5" s="430">
        <f>EAST!AB$400</f>
        <v>1910.1005</v>
      </c>
      <c r="AB5" s="430">
        <f>EAST!AB$512</f>
        <v>0</v>
      </c>
      <c r="AC5" s="530">
        <f t="shared" ref="AC5:AC8" si="1">SUM(AA5:AB5)</f>
        <v>1910.1005</v>
      </c>
    </row>
    <row r="6" spans="1:30" ht="24.75" customHeight="1">
      <c r="A6" s="426">
        <f t="shared" si="0"/>
        <v>2</v>
      </c>
      <c r="B6" s="529" t="s">
        <v>750</v>
      </c>
      <c r="C6" s="427">
        <v>1</v>
      </c>
      <c r="D6" s="427"/>
      <c r="E6" s="427">
        <v>1</v>
      </c>
      <c r="F6" s="427"/>
      <c r="G6" s="427"/>
      <c r="H6" s="428">
        <f>WEST!Y353+WEST!Y$353</f>
        <v>0</v>
      </c>
      <c r="I6" s="428">
        <f>WEST!Y355+WEST!Y$355</f>
        <v>0</v>
      </c>
      <c r="J6" s="428">
        <f>WEST!Y358+WEST!Y359+WEST!Y360+WEST!Y$360</f>
        <v>0</v>
      </c>
      <c r="K6" s="429"/>
      <c r="L6" s="428">
        <f>WEST!Y$356</f>
        <v>0</v>
      </c>
      <c r="M6" s="428">
        <f>WEST!Y$361+WEST!Y$363</f>
        <v>0</v>
      </c>
      <c r="N6" s="428">
        <f>WEST!Y$362</f>
        <v>0</v>
      </c>
      <c r="O6" s="428">
        <f>WEST!Y$7</f>
        <v>0</v>
      </c>
      <c r="P6" s="428">
        <f>WEST!Y$8</f>
        <v>0</v>
      </c>
      <c r="Q6" s="428">
        <f>WEST!Y$10</f>
        <v>0</v>
      </c>
      <c r="R6" s="428">
        <f>WEST!Y$11</f>
        <v>0</v>
      </c>
      <c r="S6" s="428">
        <f>WEST!Y$13</f>
        <v>0</v>
      </c>
      <c r="T6" s="428">
        <f>WEST!Y$237</f>
        <v>0</v>
      </c>
      <c r="U6" s="429">
        <v>0</v>
      </c>
      <c r="V6" s="429">
        <v>0</v>
      </c>
      <c r="W6" s="428">
        <f>WEST!Y$284</f>
        <v>1878</v>
      </c>
      <c r="X6" s="428">
        <f>WEST!Y$212</f>
        <v>16235</v>
      </c>
      <c r="Y6" s="428">
        <f>WEST!Y$206</f>
        <v>16235</v>
      </c>
      <c r="Z6" s="428">
        <f>WEST!AA$512</f>
        <v>2416</v>
      </c>
      <c r="AA6" s="430">
        <f>WEST!AB$400</f>
        <v>1727.3171</v>
      </c>
      <c r="AB6" s="430">
        <f>WEST!AB$512</f>
        <v>76.100000000000023</v>
      </c>
      <c r="AC6" s="530">
        <f t="shared" si="1"/>
        <v>1803.4171000000001</v>
      </c>
    </row>
    <row r="7" spans="1:30" ht="24.75" customHeight="1">
      <c r="A7" s="426">
        <f t="shared" si="0"/>
        <v>3</v>
      </c>
      <c r="B7" s="529" t="s">
        <v>751</v>
      </c>
      <c r="C7" s="427"/>
      <c r="D7" s="427"/>
      <c r="E7" s="427">
        <v>1</v>
      </c>
      <c r="F7" s="427"/>
      <c r="G7" s="427"/>
      <c r="H7" s="428">
        <f>NORTH!Y354+NORTH!Y$353</f>
        <v>0</v>
      </c>
      <c r="I7" s="428">
        <f>NORTH!Y356+NORTH!Y$355</f>
        <v>0</v>
      </c>
      <c r="J7" s="428">
        <f>NORTH!Y359+NORTH!Y360+NORTH!Y361+NORTH!Y$360</f>
        <v>1</v>
      </c>
      <c r="K7" s="429"/>
      <c r="L7" s="428">
        <f>NORTH!Y$356</f>
        <v>0</v>
      </c>
      <c r="M7" s="428">
        <f>NORTH!Y$361+NORTH!Y$363</f>
        <v>1</v>
      </c>
      <c r="N7" s="428">
        <f>NORTH!Y$362</f>
        <v>0</v>
      </c>
      <c r="O7" s="428">
        <f>NORTH!Y$7</f>
        <v>0</v>
      </c>
      <c r="P7" s="428">
        <f>NORTH!Y$8</f>
        <v>0</v>
      </c>
      <c r="Q7" s="429">
        <f>NORTH!Y$10</f>
        <v>0</v>
      </c>
      <c r="R7" s="429">
        <f>NORTH!Y$11</f>
        <v>0</v>
      </c>
      <c r="S7" s="429">
        <f>NORTH!Y$13</f>
        <v>0</v>
      </c>
      <c r="T7" s="429">
        <f>NORTH!Y$237</f>
        <v>0</v>
      </c>
      <c r="U7" s="429">
        <v>0</v>
      </c>
      <c r="V7" s="429">
        <v>0</v>
      </c>
      <c r="W7" s="428">
        <f>NORTH!Y$284</f>
        <v>669</v>
      </c>
      <c r="X7" s="428">
        <f>NORTH!Y$212</f>
        <v>4294</v>
      </c>
      <c r="Y7" s="428">
        <f>NORTH!Y$206</f>
        <v>4294</v>
      </c>
      <c r="Z7" s="428">
        <f>NORTH!AA$512</f>
        <v>0</v>
      </c>
      <c r="AA7" s="430">
        <f>NORTH!AB$400</f>
        <v>1179.2052999999999</v>
      </c>
      <c r="AB7" s="430">
        <f>NORTH!AB$512</f>
        <v>0</v>
      </c>
      <c r="AC7" s="530">
        <f t="shared" si="1"/>
        <v>1179.2052999999999</v>
      </c>
    </row>
    <row r="8" spans="1:30" ht="24.75" customHeight="1" thickBot="1">
      <c r="A8" s="426">
        <f t="shared" si="0"/>
        <v>4</v>
      </c>
      <c r="B8" s="529" t="s">
        <v>752</v>
      </c>
      <c r="C8" s="427"/>
      <c r="D8" s="427"/>
      <c r="E8" s="427">
        <v>1</v>
      </c>
      <c r="F8" s="427"/>
      <c r="G8" s="427"/>
      <c r="H8" s="428">
        <f>SOUTH!Y355+SOUTH!Y$353</f>
        <v>0</v>
      </c>
      <c r="I8" s="428">
        <f>SOUTH!Y357+SOUTH!Y$355</f>
        <v>1</v>
      </c>
      <c r="J8" s="428">
        <f>SOUTH!Y360+SOUTH!Y361+SOUTH!Y362+SOUTH!Y$360</f>
        <v>0</v>
      </c>
      <c r="K8" s="429"/>
      <c r="L8" s="428">
        <f>SOUTH!Y$356</f>
        <v>0</v>
      </c>
      <c r="M8" s="428">
        <f>SOUTH!Y$361+SOUTH!Y$363</f>
        <v>0</v>
      </c>
      <c r="N8" s="428">
        <f>SOUTH!Y$362</f>
        <v>0</v>
      </c>
      <c r="O8" s="428">
        <f>SOUTH!Y$7</f>
        <v>0</v>
      </c>
      <c r="P8" s="428">
        <f>SOUTH!Y$8</f>
        <v>0</v>
      </c>
      <c r="Q8" s="429">
        <f>SOUTH!Y$10</f>
        <v>0</v>
      </c>
      <c r="R8" s="429">
        <f>SOUTH!Y$11</f>
        <v>0</v>
      </c>
      <c r="S8" s="429">
        <f>SOUTH!Y$13</f>
        <v>0</v>
      </c>
      <c r="T8" s="429">
        <f>SOUTH!Y$237</f>
        <v>0</v>
      </c>
      <c r="U8" s="429">
        <v>0</v>
      </c>
      <c r="V8" s="429">
        <v>0</v>
      </c>
      <c r="W8" s="428">
        <f>SOUTH!Y$284</f>
        <v>1919</v>
      </c>
      <c r="X8" s="428">
        <f>SOUTH!Y$212</f>
        <v>16300</v>
      </c>
      <c r="Y8" s="428">
        <f>SOUTH!Y$206</f>
        <v>16300</v>
      </c>
      <c r="Z8" s="428">
        <f>SOUTH!AA$512</f>
        <v>0</v>
      </c>
      <c r="AA8" s="430">
        <f>SOUTH!AB$400</f>
        <v>1681.0972000000004</v>
      </c>
      <c r="AB8" s="430">
        <f>SOUTH!AB$512</f>
        <v>0</v>
      </c>
      <c r="AC8" s="530">
        <f t="shared" si="1"/>
        <v>1681.0972000000004</v>
      </c>
    </row>
    <row r="9" spans="1:30" s="437" customFormat="1" ht="55.5" customHeight="1" thickBot="1">
      <c r="A9" s="431"/>
      <c r="B9" s="432" t="s">
        <v>709</v>
      </c>
      <c r="C9" s="433">
        <f t="shared" ref="C9:AC9" si="2">SUM(C5:C8)</f>
        <v>1</v>
      </c>
      <c r="D9" s="433">
        <f t="shared" si="2"/>
        <v>0</v>
      </c>
      <c r="E9" s="433">
        <f t="shared" si="2"/>
        <v>4</v>
      </c>
      <c r="F9" s="433">
        <f t="shared" si="2"/>
        <v>0</v>
      </c>
      <c r="G9" s="433">
        <f t="shared" si="2"/>
        <v>0</v>
      </c>
      <c r="H9" s="434">
        <f t="shared" si="2"/>
        <v>0</v>
      </c>
      <c r="I9" s="434">
        <f t="shared" si="2"/>
        <v>1</v>
      </c>
      <c r="J9" s="434">
        <f t="shared" si="2"/>
        <v>1</v>
      </c>
      <c r="K9" s="434">
        <f t="shared" si="2"/>
        <v>0</v>
      </c>
      <c r="L9" s="434">
        <f t="shared" si="2"/>
        <v>0</v>
      </c>
      <c r="M9" s="435">
        <f t="shared" si="2"/>
        <v>2</v>
      </c>
      <c r="N9" s="434">
        <f t="shared" si="2"/>
        <v>1</v>
      </c>
      <c r="O9" s="434">
        <f t="shared" si="2"/>
        <v>0</v>
      </c>
      <c r="P9" s="434">
        <f t="shared" si="2"/>
        <v>0</v>
      </c>
      <c r="Q9" s="434">
        <f t="shared" si="2"/>
        <v>0</v>
      </c>
      <c r="R9" s="434">
        <f t="shared" si="2"/>
        <v>0</v>
      </c>
      <c r="S9" s="434">
        <f t="shared" si="2"/>
        <v>0</v>
      </c>
      <c r="T9" s="434">
        <f t="shared" si="2"/>
        <v>0</v>
      </c>
      <c r="U9" s="434">
        <f t="shared" si="2"/>
        <v>0</v>
      </c>
      <c r="V9" s="434">
        <f t="shared" si="2"/>
        <v>0</v>
      </c>
      <c r="W9" s="434">
        <f t="shared" si="2"/>
        <v>6478</v>
      </c>
      <c r="X9" s="434">
        <f t="shared" si="2"/>
        <v>62467</v>
      </c>
      <c r="Y9" s="434">
        <f t="shared" si="2"/>
        <v>62474</v>
      </c>
      <c r="Z9" s="434">
        <f t="shared" si="2"/>
        <v>2416</v>
      </c>
      <c r="AA9" s="434">
        <f t="shared" si="2"/>
        <v>6497.7200999999995</v>
      </c>
      <c r="AB9" s="434">
        <f t="shared" si="2"/>
        <v>76.100000000000023</v>
      </c>
      <c r="AC9" s="436">
        <f t="shared" si="2"/>
        <v>6573.8200999999999</v>
      </c>
    </row>
    <row r="10" spans="1:30" s="437" customFormat="1" ht="27.75" customHeight="1" thickBot="1">
      <c r="A10" s="1485" t="s">
        <v>710</v>
      </c>
      <c r="B10" s="1486"/>
      <c r="C10" s="1486"/>
      <c r="D10" s="1486"/>
      <c r="E10" s="1486"/>
      <c r="F10" s="1486"/>
      <c r="G10" s="1486"/>
      <c r="H10" s="428">
        <f>State!Y357+State!Y$353</f>
        <v>1</v>
      </c>
      <c r="I10" s="428">
        <f>State!Y359+State!Y$355</f>
        <v>0</v>
      </c>
      <c r="J10" s="428">
        <f>State!Y362+State!Y363+State!Y364+State!Y$360</f>
        <v>1</v>
      </c>
      <c r="K10" s="429"/>
      <c r="L10" s="428">
        <f>State!Y$356</f>
        <v>0</v>
      </c>
      <c r="M10" s="428">
        <f>State!Y$361+State!Y$363</f>
        <v>2</v>
      </c>
      <c r="N10" s="428">
        <f>State!Y$362</f>
        <v>1</v>
      </c>
      <c r="O10" s="428">
        <f>State!Y$7</f>
        <v>0</v>
      </c>
      <c r="P10" s="428">
        <f>State!Y$8</f>
        <v>0</v>
      </c>
      <c r="Q10" s="428">
        <f>State!Y$10</f>
        <v>0</v>
      </c>
      <c r="R10" s="428">
        <f>State!Y$11</f>
        <v>0</v>
      </c>
      <c r="S10" s="428">
        <f>State!Y$13</f>
        <v>0</v>
      </c>
      <c r="T10" s="428">
        <f>State!Y$237</f>
        <v>0</v>
      </c>
      <c r="U10" s="429">
        <v>0</v>
      </c>
      <c r="V10" s="429">
        <v>0</v>
      </c>
      <c r="W10" s="428">
        <f>State!Y$284</f>
        <v>3635</v>
      </c>
      <c r="X10" s="428">
        <f>State!Y$212</f>
        <v>62467</v>
      </c>
      <c r="Y10" s="428">
        <f>State!Y$206</f>
        <v>62474</v>
      </c>
      <c r="Z10" s="428">
        <f>State!AA$512</f>
        <v>2416</v>
      </c>
      <c r="AA10" s="430">
        <f>State!AB$400</f>
        <v>6658.3411466999996</v>
      </c>
      <c r="AB10" s="430">
        <f>State!AB$512</f>
        <v>76.100000000000023</v>
      </c>
      <c r="AC10" s="438">
        <f>SUM(AA10:AB10)</f>
        <v>6734.4411467</v>
      </c>
      <c r="AD10" s="531"/>
    </row>
    <row r="11" spans="1:30" s="437" customFormat="1" ht="27.75" customHeight="1" thickBot="1">
      <c r="A11" s="1480" t="s">
        <v>711</v>
      </c>
      <c r="B11" s="1481"/>
      <c r="C11" s="1481"/>
      <c r="D11" s="1481"/>
      <c r="E11" s="1481"/>
      <c r="F11" s="1481"/>
      <c r="G11" s="1481"/>
      <c r="H11" s="439">
        <f>IF(H10&gt;0, H9/H$10," ")</f>
        <v>0</v>
      </c>
      <c r="I11" s="439" t="str">
        <f t="shared" ref="I11:AC11" si="3">IF(I10&gt;0, I9/I$10," ")</f>
        <v xml:space="preserve"> </v>
      </c>
      <c r="J11" s="439">
        <f t="shared" si="3"/>
        <v>1</v>
      </c>
      <c r="K11" s="439" t="str">
        <f t="shared" si="3"/>
        <v xml:space="preserve"> </v>
      </c>
      <c r="L11" s="439" t="str">
        <f t="shared" si="3"/>
        <v xml:space="preserve"> </v>
      </c>
      <c r="M11" s="439">
        <f t="shared" si="3"/>
        <v>1</v>
      </c>
      <c r="N11" s="439">
        <f t="shared" si="3"/>
        <v>1</v>
      </c>
      <c r="O11" s="439" t="str">
        <f t="shared" si="3"/>
        <v xml:space="preserve"> </v>
      </c>
      <c r="P11" s="439" t="str">
        <f t="shared" si="3"/>
        <v xml:space="preserve"> </v>
      </c>
      <c r="Q11" s="439" t="str">
        <f t="shared" si="3"/>
        <v xml:space="preserve"> </v>
      </c>
      <c r="R11" s="439" t="str">
        <f t="shared" si="3"/>
        <v xml:space="preserve"> </v>
      </c>
      <c r="S11" s="439" t="str">
        <f t="shared" si="3"/>
        <v xml:space="preserve"> </v>
      </c>
      <c r="T11" s="439" t="str">
        <f t="shared" si="3"/>
        <v xml:space="preserve"> </v>
      </c>
      <c r="U11" s="439" t="str">
        <f t="shared" si="3"/>
        <v xml:space="preserve"> </v>
      </c>
      <c r="V11" s="439" t="str">
        <f t="shared" si="3"/>
        <v xml:space="preserve"> </v>
      </c>
      <c r="W11" s="439">
        <f t="shared" si="3"/>
        <v>1.782118294360385</v>
      </c>
      <c r="X11" s="439">
        <f t="shared" si="3"/>
        <v>1</v>
      </c>
      <c r="Y11" s="439">
        <f t="shared" si="3"/>
        <v>1</v>
      </c>
      <c r="Z11" s="439">
        <f t="shared" si="3"/>
        <v>1</v>
      </c>
      <c r="AA11" s="439">
        <f t="shared" si="3"/>
        <v>0.97587671716406321</v>
      </c>
      <c r="AB11" s="439">
        <f t="shared" si="3"/>
        <v>1</v>
      </c>
      <c r="AC11" s="440">
        <f t="shared" si="3"/>
        <v>0.97614931317965303</v>
      </c>
    </row>
    <row r="12" spans="1:30" ht="31.5">
      <c r="A12" s="441"/>
      <c r="B12" s="441"/>
      <c r="C12" s="441"/>
      <c r="D12" s="441"/>
      <c r="E12" s="441"/>
      <c r="F12" s="1482" t="s">
        <v>712</v>
      </c>
      <c r="G12" s="442" t="s">
        <v>713</v>
      </c>
      <c r="H12" s="443">
        <f t="shared" ref="H12:AC12" si="4">SUMIF($C$5:$C$8, "1", H5:H8)</f>
        <v>0</v>
      </c>
      <c r="I12" s="443">
        <f t="shared" si="4"/>
        <v>0</v>
      </c>
      <c r="J12" s="443">
        <f t="shared" si="4"/>
        <v>0</v>
      </c>
      <c r="K12" s="443">
        <f t="shared" si="4"/>
        <v>0</v>
      </c>
      <c r="L12" s="443">
        <f t="shared" si="4"/>
        <v>0</v>
      </c>
      <c r="M12" s="443">
        <f t="shared" si="4"/>
        <v>0</v>
      </c>
      <c r="N12" s="443">
        <f t="shared" si="4"/>
        <v>0</v>
      </c>
      <c r="O12" s="443">
        <f t="shared" si="4"/>
        <v>0</v>
      </c>
      <c r="P12" s="443">
        <f t="shared" si="4"/>
        <v>0</v>
      </c>
      <c r="Q12" s="443">
        <f t="shared" si="4"/>
        <v>0</v>
      </c>
      <c r="R12" s="443">
        <f t="shared" si="4"/>
        <v>0</v>
      </c>
      <c r="S12" s="443">
        <f t="shared" si="4"/>
        <v>0</v>
      </c>
      <c r="T12" s="443">
        <f t="shared" si="4"/>
        <v>0</v>
      </c>
      <c r="U12" s="443">
        <f t="shared" si="4"/>
        <v>0</v>
      </c>
      <c r="V12" s="443">
        <f t="shared" si="4"/>
        <v>0</v>
      </c>
      <c r="W12" s="443">
        <f t="shared" si="4"/>
        <v>1878</v>
      </c>
      <c r="X12" s="443">
        <f t="shared" si="4"/>
        <v>16235</v>
      </c>
      <c r="Y12" s="443">
        <f t="shared" si="4"/>
        <v>16235</v>
      </c>
      <c r="Z12" s="443">
        <f t="shared" si="4"/>
        <v>2416</v>
      </c>
      <c r="AA12" s="444">
        <f t="shared" si="4"/>
        <v>1727.3171</v>
      </c>
      <c r="AB12" s="444">
        <f t="shared" si="4"/>
        <v>76.100000000000023</v>
      </c>
      <c r="AC12" s="445">
        <f t="shared" si="4"/>
        <v>1803.4171000000001</v>
      </c>
    </row>
    <row r="13" spans="1:30" ht="32.25" thickBot="1">
      <c r="A13" s="446"/>
      <c r="B13" s="446"/>
      <c r="C13" s="446"/>
      <c r="D13" s="446"/>
      <c r="E13" s="446"/>
      <c r="F13" s="1483"/>
      <c r="G13" s="447" t="s">
        <v>714</v>
      </c>
      <c r="H13" s="448" t="str">
        <f t="shared" ref="H13:V13" si="5">IF(H12&gt;0, H12/H$9," ")</f>
        <v xml:space="preserve"> </v>
      </c>
      <c r="I13" s="448" t="str">
        <f t="shared" si="5"/>
        <v xml:space="preserve"> </v>
      </c>
      <c r="J13" s="448" t="str">
        <f t="shared" si="5"/>
        <v xml:space="preserve"> </v>
      </c>
      <c r="K13" s="448" t="str">
        <f t="shared" si="5"/>
        <v xml:space="preserve"> </v>
      </c>
      <c r="L13" s="448" t="str">
        <f t="shared" si="5"/>
        <v xml:space="preserve"> </v>
      </c>
      <c r="M13" s="448" t="str">
        <f t="shared" si="5"/>
        <v xml:space="preserve"> </v>
      </c>
      <c r="N13" s="448" t="str">
        <f t="shared" si="5"/>
        <v xml:space="preserve"> </v>
      </c>
      <c r="O13" s="448" t="str">
        <f t="shared" si="5"/>
        <v xml:space="preserve"> </v>
      </c>
      <c r="P13" s="448" t="str">
        <f t="shared" si="5"/>
        <v xml:space="preserve"> </v>
      </c>
      <c r="Q13" s="448" t="str">
        <f t="shared" si="5"/>
        <v xml:space="preserve"> </v>
      </c>
      <c r="R13" s="448" t="str">
        <f t="shared" si="5"/>
        <v xml:space="preserve"> </v>
      </c>
      <c r="S13" s="448" t="str">
        <f t="shared" si="5"/>
        <v xml:space="preserve"> </v>
      </c>
      <c r="T13" s="448" t="str">
        <f t="shared" si="5"/>
        <v xml:space="preserve"> </v>
      </c>
      <c r="U13" s="448" t="str">
        <f t="shared" si="5"/>
        <v xml:space="preserve"> </v>
      </c>
      <c r="V13" s="448" t="str">
        <f t="shared" si="5"/>
        <v xml:space="preserve"> </v>
      </c>
      <c r="W13" s="448">
        <f>IF(W12&gt;0, W12/W$9," ")</f>
        <v>0.28990429144797775</v>
      </c>
      <c r="X13" s="448">
        <f t="shared" ref="X13:AC13" si="6">IF(X12&gt;0, X12/X$9," ")</f>
        <v>0.2598972257351882</v>
      </c>
      <c r="Y13" s="448">
        <f t="shared" si="6"/>
        <v>0.25986810513173481</v>
      </c>
      <c r="Z13" s="448">
        <f t="shared" si="6"/>
        <v>1</v>
      </c>
      <c r="AA13" s="448">
        <f t="shared" si="6"/>
        <v>0.26583433472303619</v>
      </c>
      <c r="AB13" s="448">
        <f t="shared" si="6"/>
        <v>1</v>
      </c>
      <c r="AC13" s="449">
        <f t="shared" si="6"/>
        <v>0.27433319935238265</v>
      </c>
    </row>
    <row r="14" spans="1:30" ht="52.5" customHeight="1">
      <c r="A14" s="441"/>
      <c r="B14" s="441"/>
      <c r="C14" s="441"/>
      <c r="D14" s="441"/>
      <c r="E14" s="441"/>
      <c r="F14" s="1483"/>
      <c r="G14" s="442" t="s">
        <v>715</v>
      </c>
      <c r="H14" s="443">
        <f t="shared" ref="H14:AC14" si="7">SUMIF($D$5:$D$8, "1", H5:H8)</f>
        <v>0</v>
      </c>
      <c r="I14" s="443">
        <f t="shared" si="7"/>
        <v>0</v>
      </c>
      <c r="J14" s="443">
        <f t="shared" si="7"/>
        <v>0</v>
      </c>
      <c r="K14" s="443">
        <f t="shared" si="7"/>
        <v>0</v>
      </c>
      <c r="L14" s="443">
        <f t="shared" si="7"/>
        <v>0</v>
      </c>
      <c r="M14" s="443">
        <f t="shared" si="7"/>
        <v>0</v>
      </c>
      <c r="N14" s="443">
        <f t="shared" si="7"/>
        <v>0</v>
      </c>
      <c r="O14" s="443">
        <f t="shared" si="7"/>
        <v>0</v>
      </c>
      <c r="P14" s="443">
        <f t="shared" si="7"/>
        <v>0</v>
      </c>
      <c r="Q14" s="443">
        <f t="shared" si="7"/>
        <v>0</v>
      </c>
      <c r="R14" s="443">
        <f t="shared" si="7"/>
        <v>0</v>
      </c>
      <c r="S14" s="443">
        <f t="shared" si="7"/>
        <v>0</v>
      </c>
      <c r="T14" s="443">
        <f t="shared" si="7"/>
        <v>0</v>
      </c>
      <c r="U14" s="443">
        <f t="shared" si="7"/>
        <v>0</v>
      </c>
      <c r="V14" s="443">
        <f t="shared" si="7"/>
        <v>0</v>
      </c>
      <c r="W14" s="443">
        <f t="shared" si="7"/>
        <v>0</v>
      </c>
      <c r="X14" s="443">
        <f t="shared" si="7"/>
        <v>0</v>
      </c>
      <c r="Y14" s="443">
        <f t="shared" si="7"/>
        <v>0</v>
      </c>
      <c r="Z14" s="443">
        <f t="shared" si="7"/>
        <v>0</v>
      </c>
      <c r="AA14" s="444">
        <f t="shared" si="7"/>
        <v>0</v>
      </c>
      <c r="AB14" s="444">
        <f t="shared" si="7"/>
        <v>0</v>
      </c>
      <c r="AC14" s="445">
        <f t="shared" si="7"/>
        <v>0</v>
      </c>
    </row>
    <row r="15" spans="1:30" ht="32.25" thickBot="1">
      <c r="A15" s="446"/>
      <c r="B15" s="446"/>
      <c r="C15" s="446"/>
      <c r="D15" s="446"/>
      <c r="E15" s="446"/>
      <c r="F15" s="1483"/>
      <c r="G15" s="450" t="s">
        <v>716</v>
      </c>
      <c r="H15" s="451" t="str">
        <f t="shared" ref="H15:AC15" si="8">IF(H14&gt;0, H14/H$9," ")</f>
        <v xml:space="preserve"> </v>
      </c>
      <c r="I15" s="451" t="str">
        <f t="shared" si="8"/>
        <v xml:space="preserve"> </v>
      </c>
      <c r="J15" s="451" t="str">
        <f t="shared" si="8"/>
        <v xml:space="preserve"> </v>
      </c>
      <c r="K15" s="451" t="str">
        <f t="shared" si="8"/>
        <v xml:space="preserve"> </v>
      </c>
      <c r="L15" s="451" t="str">
        <f t="shared" si="8"/>
        <v xml:space="preserve"> </v>
      </c>
      <c r="M15" s="451" t="str">
        <f t="shared" si="8"/>
        <v xml:space="preserve"> </v>
      </c>
      <c r="N15" s="451" t="str">
        <f t="shared" si="8"/>
        <v xml:space="preserve"> </v>
      </c>
      <c r="O15" s="451" t="str">
        <f t="shared" si="8"/>
        <v xml:space="preserve"> </v>
      </c>
      <c r="P15" s="451" t="str">
        <f t="shared" si="8"/>
        <v xml:space="preserve"> </v>
      </c>
      <c r="Q15" s="451" t="str">
        <f t="shared" si="8"/>
        <v xml:space="preserve"> </v>
      </c>
      <c r="R15" s="451" t="str">
        <f t="shared" si="8"/>
        <v xml:space="preserve"> </v>
      </c>
      <c r="S15" s="451" t="str">
        <f t="shared" si="8"/>
        <v xml:space="preserve"> </v>
      </c>
      <c r="T15" s="451" t="str">
        <f t="shared" si="8"/>
        <v xml:space="preserve"> </v>
      </c>
      <c r="U15" s="451" t="str">
        <f t="shared" si="8"/>
        <v xml:space="preserve"> </v>
      </c>
      <c r="V15" s="451" t="str">
        <f t="shared" si="8"/>
        <v xml:space="preserve"> </v>
      </c>
      <c r="W15" s="451" t="str">
        <f t="shared" si="8"/>
        <v xml:space="preserve"> </v>
      </c>
      <c r="X15" s="451" t="str">
        <f t="shared" si="8"/>
        <v xml:space="preserve"> </v>
      </c>
      <c r="Y15" s="451" t="str">
        <f t="shared" si="8"/>
        <v xml:space="preserve"> </v>
      </c>
      <c r="Z15" s="451" t="str">
        <f t="shared" si="8"/>
        <v xml:space="preserve"> </v>
      </c>
      <c r="AA15" s="451" t="str">
        <f t="shared" si="8"/>
        <v xml:space="preserve"> </v>
      </c>
      <c r="AB15" s="451" t="str">
        <f t="shared" si="8"/>
        <v xml:space="preserve"> </v>
      </c>
      <c r="AC15" s="452" t="str">
        <f t="shared" si="8"/>
        <v xml:space="preserve"> </v>
      </c>
    </row>
    <row r="16" spans="1:30" ht="47.25">
      <c r="A16" s="441"/>
      <c r="B16" s="453"/>
      <c r="C16" s="441"/>
      <c r="D16" s="441"/>
      <c r="E16" s="441"/>
      <c r="F16" s="1483"/>
      <c r="G16" s="454" t="s">
        <v>717</v>
      </c>
      <c r="H16" s="443">
        <f t="shared" ref="H16:AC16" si="9">SUMIF($E$5:$E$8, "1", H5:H8)</f>
        <v>0</v>
      </c>
      <c r="I16" s="443">
        <f t="shared" si="9"/>
        <v>1</v>
      </c>
      <c r="J16" s="443">
        <f t="shared" si="9"/>
        <v>1</v>
      </c>
      <c r="K16" s="443">
        <f t="shared" si="9"/>
        <v>0</v>
      </c>
      <c r="L16" s="443">
        <f t="shared" si="9"/>
        <v>0</v>
      </c>
      <c r="M16" s="443">
        <f t="shared" si="9"/>
        <v>2</v>
      </c>
      <c r="N16" s="443">
        <f t="shared" si="9"/>
        <v>1</v>
      </c>
      <c r="O16" s="443">
        <f t="shared" si="9"/>
        <v>0</v>
      </c>
      <c r="P16" s="443">
        <f t="shared" si="9"/>
        <v>0</v>
      </c>
      <c r="Q16" s="443">
        <f t="shared" si="9"/>
        <v>0</v>
      </c>
      <c r="R16" s="443">
        <f t="shared" si="9"/>
        <v>0</v>
      </c>
      <c r="S16" s="443">
        <f t="shared" si="9"/>
        <v>0</v>
      </c>
      <c r="T16" s="443">
        <f t="shared" si="9"/>
        <v>0</v>
      </c>
      <c r="U16" s="443">
        <f t="shared" si="9"/>
        <v>0</v>
      </c>
      <c r="V16" s="443">
        <f t="shared" si="9"/>
        <v>0</v>
      </c>
      <c r="W16" s="443">
        <f t="shared" si="9"/>
        <v>6478</v>
      </c>
      <c r="X16" s="443">
        <f t="shared" si="9"/>
        <v>62467</v>
      </c>
      <c r="Y16" s="443">
        <f t="shared" si="9"/>
        <v>62474</v>
      </c>
      <c r="Z16" s="443">
        <f t="shared" si="9"/>
        <v>2416</v>
      </c>
      <c r="AA16" s="444">
        <f t="shared" si="9"/>
        <v>6497.7200999999995</v>
      </c>
      <c r="AB16" s="444">
        <f t="shared" si="9"/>
        <v>76.100000000000023</v>
      </c>
      <c r="AC16" s="445">
        <f t="shared" si="9"/>
        <v>6573.8200999999999</v>
      </c>
    </row>
    <row r="17" spans="1:29" ht="48" thickBot="1">
      <c r="A17" s="441"/>
      <c r="B17" s="453"/>
      <c r="C17" s="441"/>
      <c r="D17" s="441"/>
      <c r="E17" s="441"/>
      <c r="F17" s="1484"/>
      <c r="G17" s="455" t="s">
        <v>718</v>
      </c>
      <c r="H17" s="448" t="str">
        <f t="shared" ref="H17:AC17" si="10">IF(H16&gt;0, H16/H$9," ")</f>
        <v xml:space="preserve"> </v>
      </c>
      <c r="I17" s="448">
        <f t="shared" si="10"/>
        <v>1</v>
      </c>
      <c r="J17" s="448">
        <f t="shared" si="10"/>
        <v>1</v>
      </c>
      <c r="K17" s="448" t="str">
        <f t="shared" si="10"/>
        <v xml:space="preserve"> </v>
      </c>
      <c r="L17" s="448" t="str">
        <f t="shared" si="10"/>
        <v xml:space="preserve"> </v>
      </c>
      <c r="M17" s="448">
        <f t="shared" si="10"/>
        <v>1</v>
      </c>
      <c r="N17" s="448">
        <f t="shared" si="10"/>
        <v>1</v>
      </c>
      <c r="O17" s="448" t="str">
        <f t="shared" si="10"/>
        <v xml:space="preserve"> </v>
      </c>
      <c r="P17" s="448" t="str">
        <f t="shared" si="10"/>
        <v xml:space="preserve"> </v>
      </c>
      <c r="Q17" s="448" t="str">
        <f t="shared" si="10"/>
        <v xml:space="preserve"> </v>
      </c>
      <c r="R17" s="448" t="str">
        <f t="shared" si="10"/>
        <v xml:space="preserve"> </v>
      </c>
      <c r="S17" s="448" t="str">
        <f t="shared" si="10"/>
        <v xml:space="preserve"> </v>
      </c>
      <c r="T17" s="448" t="str">
        <f t="shared" si="10"/>
        <v xml:space="preserve"> </v>
      </c>
      <c r="U17" s="448" t="str">
        <f t="shared" si="10"/>
        <v xml:space="preserve"> </v>
      </c>
      <c r="V17" s="448" t="str">
        <f t="shared" si="10"/>
        <v xml:space="preserve"> </v>
      </c>
      <c r="W17" s="448">
        <f t="shared" si="10"/>
        <v>1</v>
      </c>
      <c r="X17" s="448">
        <f t="shared" si="10"/>
        <v>1</v>
      </c>
      <c r="Y17" s="448">
        <f t="shared" si="10"/>
        <v>1</v>
      </c>
      <c r="Z17" s="448">
        <f t="shared" si="10"/>
        <v>1</v>
      </c>
      <c r="AA17" s="448">
        <f t="shared" si="10"/>
        <v>1</v>
      </c>
      <c r="AB17" s="448">
        <f t="shared" si="10"/>
        <v>1</v>
      </c>
      <c r="AC17" s="449">
        <f t="shared" si="10"/>
        <v>1</v>
      </c>
    </row>
    <row r="18" spans="1:29" ht="63">
      <c r="A18" s="441"/>
      <c r="B18" s="456"/>
      <c r="C18" s="441"/>
      <c r="D18" s="441"/>
      <c r="E18" s="441"/>
      <c r="F18" s="457"/>
      <c r="G18" s="454" t="s">
        <v>719</v>
      </c>
      <c r="H18" s="458">
        <f t="shared" ref="H18:AC18" si="11">SUMIF($F$5:$F$8, "1", H5:H8)</f>
        <v>0</v>
      </c>
      <c r="I18" s="458">
        <f t="shared" si="11"/>
        <v>0</v>
      </c>
      <c r="J18" s="458">
        <f t="shared" si="11"/>
        <v>0</v>
      </c>
      <c r="K18" s="458">
        <f t="shared" si="11"/>
        <v>0</v>
      </c>
      <c r="L18" s="458">
        <f t="shared" si="11"/>
        <v>0</v>
      </c>
      <c r="M18" s="458">
        <f t="shared" si="11"/>
        <v>0</v>
      </c>
      <c r="N18" s="458">
        <f t="shared" si="11"/>
        <v>0</v>
      </c>
      <c r="O18" s="458">
        <f t="shared" si="11"/>
        <v>0</v>
      </c>
      <c r="P18" s="458">
        <f t="shared" si="11"/>
        <v>0</v>
      </c>
      <c r="Q18" s="458">
        <f t="shared" si="11"/>
        <v>0</v>
      </c>
      <c r="R18" s="458">
        <f t="shared" si="11"/>
        <v>0</v>
      </c>
      <c r="S18" s="458">
        <f t="shared" si="11"/>
        <v>0</v>
      </c>
      <c r="T18" s="458">
        <f t="shared" si="11"/>
        <v>0</v>
      </c>
      <c r="U18" s="458">
        <f t="shared" si="11"/>
        <v>0</v>
      </c>
      <c r="V18" s="458">
        <f t="shared" si="11"/>
        <v>0</v>
      </c>
      <c r="W18" s="458">
        <f t="shared" si="11"/>
        <v>0</v>
      </c>
      <c r="X18" s="458">
        <f t="shared" si="11"/>
        <v>0</v>
      </c>
      <c r="Y18" s="458">
        <f t="shared" si="11"/>
        <v>0</v>
      </c>
      <c r="Z18" s="458">
        <f t="shared" si="11"/>
        <v>0</v>
      </c>
      <c r="AA18" s="458">
        <f t="shared" si="11"/>
        <v>0</v>
      </c>
      <c r="AB18" s="458">
        <f t="shared" si="11"/>
        <v>0</v>
      </c>
      <c r="AC18" s="458">
        <f t="shared" si="11"/>
        <v>0</v>
      </c>
    </row>
    <row r="19" spans="1:29" ht="51" customHeight="1" thickBot="1">
      <c r="A19" s="441"/>
      <c r="B19" s="453"/>
      <c r="C19" s="441"/>
      <c r="D19" s="441"/>
      <c r="E19" s="441"/>
      <c r="F19" s="457"/>
      <c r="G19" s="459" t="s">
        <v>720</v>
      </c>
      <c r="H19" s="460" t="str">
        <f t="shared" ref="H19:AC19" si="12">IF(H18&gt;0, H18/H$9," ")</f>
        <v xml:space="preserve"> </v>
      </c>
      <c r="I19" s="460" t="str">
        <f t="shared" si="12"/>
        <v xml:space="preserve"> </v>
      </c>
      <c r="J19" s="460" t="str">
        <f t="shared" si="12"/>
        <v xml:space="preserve"> </v>
      </c>
      <c r="K19" s="460" t="str">
        <f t="shared" si="12"/>
        <v xml:space="preserve"> </v>
      </c>
      <c r="L19" s="460" t="str">
        <f t="shared" si="12"/>
        <v xml:space="preserve"> </v>
      </c>
      <c r="M19" s="460" t="str">
        <f t="shared" si="12"/>
        <v xml:space="preserve"> </v>
      </c>
      <c r="N19" s="460" t="str">
        <f t="shared" si="12"/>
        <v xml:space="preserve"> </v>
      </c>
      <c r="O19" s="460" t="str">
        <f t="shared" si="12"/>
        <v xml:space="preserve"> </v>
      </c>
      <c r="P19" s="460" t="str">
        <f t="shared" si="12"/>
        <v xml:space="preserve"> </v>
      </c>
      <c r="Q19" s="460" t="str">
        <f t="shared" si="12"/>
        <v xml:space="preserve"> </v>
      </c>
      <c r="R19" s="460" t="str">
        <f t="shared" si="12"/>
        <v xml:space="preserve"> </v>
      </c>
      <c r="S19" s="460" t="str">
        <f t="shared" si="12"/>
        <v xml:space="preserve"> </v>
      </c>
      <c r="T19" s="460" t="str">
        <f t="shared" si="12"/>
        <v xml:space="preserve"> </v>
      </c>
      <c r="U19" s="460" t="str">
        <f t="shared" si="12"/>
        <v xml:space="preserve"> </v>
      </c>
      <c r="V19" s="460" t="str">
        <f t="shared" si="12"/>
        <v xml:space="preserve"> </v>
      </c>
      <c r="W19" s="460" t="str">
        <f t="shared" si="12"/>
        <v xml:space="preserve"> </v>
      </c>
      <c r="X19" s="460" t="str">
        <f t="shared" si="12"/>
        <v xml:space="preserve"> </v>
      </c>
      <c r="Y19" s="460" t="str">
        <f t="shared" si="12"/>
        <v xml:space="preserve"> </v>
      </c>
      <c r="Z19" s="460" t="str">
        <f t="shared" si="12"/>
        <v xml:space="preserve"> </v>
      </c>
      <c r="AA19" s="460" t="str">
        <f t="shared" si="12"/>
        <v xml:space="preserve"> </v>
      </c>
      <c r="AB19" s="460" t="str">
        <f t="shared" si="12"/>
        <v xml:space="preserve"> </v>
      </c>
      <c r="AC19" s="460" t="str">
        <f t="shared" si="12"/>
        <v xml:space="preserve"> </v>
      </c>
    </row>
    <row r="20" spans="1:29" ht="78.75">
      <c r="A20" s="441"/>
      <c r="B20" s="453"/>
      <c r="C20" s="441"/>
      <c r="D20" s="441"/>
      <c r="E20" s="441"/>
      <c r="F20" s="457"/>
      <c r="G20" s="442" t="s">
        <v>721</v>
      </c>
      <c r="H20" s="443">
        <f t="shared" ref="H20:AC20" si="13">SUMIF($G$5:$G$8, "1", H5:H8)</f>
        <v>0</v>
      </c>
      <c r="I20" s="443">
        <f t="shared" si="13"/>
        <v>0</v>
      </c>
      <c r="J20" s="443">
        <f t="shared" si="13"/>
        <v>0</v>
      </c>
      <c r="K20" s="443">
        <f t="shared" si="13"/>
        <v>0</v>
      </c>
      <c r="L20" s="443">
        <f t="shared" si="13"/>
        <v>0</v>
      </c>
      <c r="M20" s="443">
        <f t="shared" si="13"/>
        <v>0</v>
      </c>
      <c r="N20" s="443">
        <f t="shared" si="13"/>
        <v>0</v>
      </c>
      <c r="O20" s="443">
        <f t="shared" si="13"/>
        <v>0</v>
      </c>
      <c r="P20" s="443">
        <f t="shared" si="13"/>
        <v>0</v>
      </c>
      <c r="Q20" s="443">
        <f t="shared" si="13"/>
        <v>0</v>
      </c>
      <c r="R20" s="443">
        <f t="shared" si="13"/>
        <v>0</v>
      </c>
      <c r="S20" s="443">
        <f t="shared" si="13"/>
        <v>0</v>
      </c>
      <c r="T20" s="443">
        <f t="shared" si="13"/>
        <v>0</v>
      </c>
      <c r="U20" s="443">
        <f t="shared" si="13"/>
        <v>0</v>
      </c>
      <c r="V20" s="443">
        <f t="shared" si="13"/>
        <v>0</v>
      </c>
      <c r="W20" s="443">
        <f t="shared" si="13"/>
        <v>0</v>
      </c>
      <c r="X20" s="443">
        <f t="shared" si="13"/>
        <v>0</v>
      </c>
      <c r="Y20" s="443">
        <f t="shared" si="13"/>
        <v>0</v>
      </c>
      <c r="Z20" s="443">
        <f t="shared" si="13"/>
        <v>0</v>
      </c>
      <c r="AA20" s="443">
        <f t="shared" si="13"/>
        <v>0</v>
      </c>
      <c r="AB20" s="443">
        <f t="shared" si="13"/>
        <v>0</v>
      </c>
      <c r="AC20" s="443">
        <f t="shared" si="13"/>
        <v>0</v>
      </c>
    </row>
    <row r="21" spans="1:29" ht="63.75" thickBot="1">
      <c r="A21" s="441"/>
      <c r="B21" s="453"/>
      <c r="C21" s="441"/>
      <c r="D21" s="441"/>
      <c r="E21" s="441"/>
      <c r="F21" s="461"/>
      <c r="G21" s="455" t="s">
        <v>722</v>
      </c>
      <c r="H21" s="460" t="str">
        <f t="shared" ref="H21:AC21" si="14">IF(H20&gt;0, H20/H$9," ")</f>
        <v xml:space="preserve"> </v>
      </c>
      <c r="I21" s="460" t="str">
        <f t="shared" si="14"/>
        <v xml:space="preserve"> </v>
      </c>
      <c r="J21" s="460" t="str">
        <f t="shared" si="14"/>
        <v xml:space="preserve"> </v>
      </c>
      <c r="K21" s="460" t="str">
        <f t="shared" si="14"/>
        <v xml:space="preserve"> </v>
      </c>
      <c r="L21" s="460" t="str">
        <f t="shared" si="14"/>
        <v xml:space="preserve"> </v>
      </c>
      <c r="M21" s="460" t="str">
        <f t="shared" si="14"/>
        <v xml:space="preserve"> </v>
      </c>
      <c r="N21" s="460" t="str">
        <f t="shared" si="14"/>
        <v xml:space="preserve"> </v>
      </c>
      <c r="O21" s="460" t="str">
        <f t="shared" si="14"/>
        <v xml:space="preserve"> </v>
      </c>
      <c r="P21" s="460" t="str">
        <f t="shared" si="14"/>
        <v xml:space="preserve"> </v>
      </c>
      <c r="Q21" s="460" t="str">
        <f t="shared" si="14"/>
        <v xml:space="preserve"> </v>
      </c>
      <c r="R21" s="460" t="str">
        <f t="shared" si="14"/>
        <v xml:space="preserve"> </v>
      </c>
      <c r="S21" s="460" t="str">
        <f t="shared" si="14"/>
        <v xml:space="preserve"> </v>
      </c>
      <c r="T21" s="460" t="str">
        <f t="shared" si="14"/>
        <v xml:space="preserve"> </v>
      </c>
      <c r="U21" s="460" t="str">
        <f t="shared" si="14"/>
        <v xml:space="preserve"> </v>
      </c>
      <c r="V21" s="460" t="str">
        <f t="shared" si="14"/>
        <v xml:space="preserve"> </v>
      </c>
      <c r="W21" s="460" t="str">
        <f t="shared" si="14"/>
        <v xml:space="preserve"> </v>
      </c>
      <c r="X21" s="460" t="str">
        <f t="shared" si="14"/>
        <v xml:space="preserve"> </v>
      </c>
      <c r="Y21" s="460" t="str">
        <f t="shared" si="14"/>
        <v xml:space="preserve"> </v>
      </c>
      <c r="Z21" s="460" t="str">
        <f t="shared" si="14"/>
        <v xml:space="preserve"> </v>
      </c>
      <c r="AA21" s="460" t="str">
        <f t="shared" si="14"/>
        <v xml:space="preserve"> </v>
      </c>
      <c r="AB21" s="460" t="str">
        <f t="shared" si="14"/>
        <v xml:space="preserve"> </v>
      </c>
      <c r="AC21" s="460" t="str">
        <f t="shared" si="14"/>
        <v xml:space="preserve"> </v>
      </c>
    </row>
  </sheetData>
  <mergeCells count="28">
    <mergeCell ref="A11:G11"/>
    <mergeCell ref="F12:F17"/>
    <mergeCell ref="T3:V3"/>
    <mergeCell ref="W3:W4"/>
    <mergeCell ref="X3:X4"/>
    <mergeCell ref="A10:G10"/>
    <mergeCell ref="AC2:AC4"/>
    <mergeCell ref="C3:C4"/>
    <mergeCell ref="D3:D4"/>
    <mergeCell ref="E3:E4"/>
    <mergeCell ref="F3:F4"/>
    <mergeCell ref="G3:G4"/>
    <mergeCell ref="H3:N3"/>
    <mergeCell ref="O3:O4"/>
    <mergeCell ref="P3:P4"/>
    <mergeCell ref="Q3:Q4"/>
    <mergeCell ref="A1:G1"/>
    <mergeCell ref="AA1:AB1"/>
    <mergeCell ref="A2:A4"/>
    <mergeCell ref="B2:B4"/>
    <mergeCell ref="C2:G2"/>
    <mergeCell ref="H2:Z2"/>
    <mergeCell ref="AA2:AA4"/>
    <mergeCell ref="AB2:AB4"/>
    <mergeCell ref="R3:R4"/>
    <mergeCell ref="S3:S4"/>
    <mergeCell ref="Y3:Y4"/>
    <mergeCell ref="Z3:Z4"/>
  </mergeCells>
  <printOptions horizontalCentered="1"/>
  <pageMargins left="0" right="0.11811023622047245" top="0.43307086614173229" bottom="0.74803149606299213" header="0.51181102362204722" footer="0.31496062992125984"/>
  <pageSetup paperSize="9" scale="48" orientation="landscape" verticalDpi="300" r:id="rId1"/>
  <headerFooter>
    <oddHeader xml:space="preserve">&amp;C&amp;"-,Bold"&amp;20Special Focus Districts&amp;R
</oddHeader>
  </headerFooter>
</worksheet>
</file>

<file path=xl/worksheets/sheet27.xml><?xml version="1.0" encoding="utf-8"?>
<worksheet xmlns="http://schemas.openxmlformats.org/spreadsheetml/2006/main" xmlns:r="http://schemas.openxmlformats.org/officeDocument/2006/relationships">
  <dimension ref="A1:H13"/>
  <sheetViews>
    <sheetView workbookViewId="0">
      <selection activeCell="F7" sqref="F7"/>
    </sheetView>
  </sheetViews>
  <sheetFormatPr defaultRowHeight="15.75"/>
  <cols>
    <col min="1" max="1" width="7.140625" style="509" customWidth="1"/>
    <col min="2" max="2" width="18.85546875" style="509" customWidth="1"/>
    <col min="3" max="3" width="12.85546875" style="522" customWidth="1"/>
    <col min="4" max="4" width="13.140625" style="509" customWidth="1"/>
    <col min="5" max="5" width="11.42578125" style="509" customWidth="1"/>
    <col min="6" max="6" width="9.140625" style="509"/>
    <col min="7" max="7" width="11.28515625" style="509" customWidth="1"/>
    <col min="8" max="8" width="13.140625" style="509" bestFit="1" customWidth="1"/>
    <col min="9" max="16384" width="9.140625" style="509"/>
  </cols>
  <sheetData>
    <row r="1" spans="1:8" ht="67.5" customHeight="1">
      <c r="A1" s="1487" t="s">
        <v>780</v>
      </c>
      <c r="B1" s="1487"/>
      <c r="C1" s="1487"/>
      <c r="D1" s="1487"/>
      <c r="E1" s="1487"/>
      <c r="F1" s="1487"/>
      <c r="G1" s="1487"/>
    </row>
    <row r="2" spans="1:8" ht="33" customHeight="1">
      <c r="A2" s="510" t="s">
        <v>467</v>
      </c>
      <c r="B2" s="510" t="s">
        <v>739</v>
      </c>
      <c r="C2" s="511" t="s">
        <v>740</v>
      </c>
      <c r="D2" s="510" t="s">
        <v>741</v>
      </c>
      <c r="E2" s="510" t="s">
        <v>742</v>
      </c>
      <c r="F2" s="511" t="s">
        <v>743</v>
      </c>
      <c r="G2" s="510" t="s">
        <v>744</v>
      </c>
      <c r="H2" s="509">
        <v>2.8</v>
      </c>
    </row>
    <row r="3" spans="1:8">
      <c r="A3" s="512">
        <v>1</v>
      </c>
      <c r="B3" s="323" t="s">
        <v>753</v>
      </c>
      <c r="C3" s="525">
        <f>EAST!AB513</f>
        <v>1910.1005</v>
      </c>
      <c r="D3" s="513">
        <f>EAST!$AB$388</f>
        <v>23</v>
      </c>
      <c r="E3" s="514">
        <f>+D3/C3*100</f>
        <v>1.2041251232592212</v>
      </c>
      <c r="F3" s="513">
        <f>EAST!$AB$393</f>
        <v>9.5</v>
      </c>
      <c r="G3" s="514">
        <f t="shared" ref="G3:G6" si="0">+F3/C3*100</f>
        <v>0.497356029172287</v>
      </c>
      <c r="H3" s="516">
        <f>+$H$2/E3*D3</f>
        <v>53.482813999999998</v>
      </c>
    </row>
    <row r="4" spans="1:8">
      <c r="A4" s="512">
        <v>2</v>
      </c>
      <c r="B4" s="323" t="s">
        <v>750</v>
      </c>
      <c r="C4" s="525">
        <f>WEST!AB513</f>
        <v>1803.4171000000001</v>
      </c>
      <c r="D4" s="513">
        <f>WEST!$AB$388</f>
        <v>23</v>
      </c>
      <c r="E4" s="514">
        <f t="shared" ref="E4:E7" si="1">+D4/C4*100</f>
        <v>1.2753566548747928</v>
      </c>
      <c r="F4" s="513">
        <f>WEST!$AB$393</f>
        <v>9.08</v>
      </c>
      <c r="G4" s="514">
        <f t="shared" si="0"/>
        <v>0.50348862722883136</v>
      </c>
      <c r="H4" s="516">
        <f t="shared" ref="H4:H6" si="2">+$H$2/E4*D4</f>
        <v>50.495678800000007</v>
      </c>
    </row>
    <row r="5" spans="1:8">
      <c r="A5" s="512">
        <v>3</v>
      </c>
      <c r="B5" s="323" t="s">
        <v>751</v>
      </c>
      <c r="C5" s="525">
        <f>NORTH!AB513</f>
        <v>1179.2052999999999</v>
      </c>
      <c r="D5" s="513">
        <f>NORTH!$AB$388</f>
        <v>20</v>
      </c>
      <c r="E5" s="514">
        <f t="shared" si="1"/>
        <v>1.6960575058473704</v>
      </c>
      <c r="F5" s="513">
        <f>NORTH!$AB$393</f>
        <v>5.75</v>
      </c>
      <c r="G5" s="514">
        <f t="shared" si="0"/>
        <v>0.48761653293111901</v>
      </c>
      <c r="H5" s="516">
        <f t="shared" si="2"/>
        <v>33.017748399999995</v>
      </c>
    </row>
    <row r="6" spans="1:8">
      <c r="A6" s="512">
        <v>4</v>
      </c>
      <c r="B6" s="323" t="s">
        <v>752</v>
      </c>
      <c r="C6" s="525">
        <f>SOUTH!AB513</f>
        <v>1681.0972000000004</v>
      </c>
      <c r="D6" s="513">
        <f>SOUTH!$AB$388</f>
        <v>23</v>
      </c>
      <c r="E6" s="514">
        <f t="shared" si="1"/>
        <v>1.3681540841302928</v>
      </c>
      <c r="F6" s="513">
        <f>SOUTH!$AB$393</f>
        <v>8.25</v>
      </c>
      <c r="G6" s="514">
        <f t="shared" si="0"/>
        <v>0.49075092148151805</v>
      </c>
      <c r="H6" s="516">
        <f t="shared" si="2"/>
        <v>47.070721600000006</v>
      </c>
    </row>
    <row r="7" spans="1:8" ht="19.5" customHeight="1">
      <c r="A7" s="515"/>
      <c r="B7" s="510" t="s">
        <v>745</v>
      </c>
      <c r="C7" s="518">
        <f>SUM(C3:C6)</f>
        <v>6573.8200999999999</v>
      </c>
      <c r="D7" s="517">
        <f>SUM(D3:D6)</f>
        <v>89</v>
      </c>
      <c r="E7" s="514">
        <f t="shared" si="1"/>
        <v>1.3538551199476845</v>
      </c>
      <c r="F7" s="518">
        <f>SUM(F3:F6)</f>
        <v>32.58</v>
      </c>
      <c r="G7" s="517">
        <f>+F7/C9*100</f>
        <v>0.48378179109880259</v>
      </c>
      <c r="H7" s="519">
        <f>SUM(H2:H6)</f>
        <v>186.86696280000001</v>
      </c>
    </row>
    <row r="8" spans="1:8" ht="19.5" customHeight="1">
      <c r="A8" s="515"/>
      <c r="B8" s="515" t="s">
        <v>637</v>
      </c>
      <c r="C8" s="526">
        <f>State!AB399</f>
        <v>160.62104669999999</v>
      </c>
      <c r="D8" s="520"/>
      <c r="E8" s="520"/>
      <c r="F8" s="520"/>
      <c r="G8" s="520"/>
      <c r="H8" s="519"/>
    </row>
    <row r="9" spans="1:8" s="519" customFormat="1" ht="20.25" customHeight="1">
      <c r="A9" s="510"/>
      <c r="B9" s="510" t="s">
        <v>746</v>
      </c>
      <c r="C9" s="518">
        <f>+C7+C8</f>
        <v>6734.4411467</v>
      </c>
      <c r="D9" s="510"/>
      <c r="E9" s="521">
        <f>+(D7+D8)/C9*100</f>
        <v>1.3215647454816892</v>
      </c>
      <c r="F9" s="521"/>
      <c r="G9" s="521">
        <f>F7/C9*100</f>
        <v>0.48378179109880259</v>
      </c>
    </row>
    <row r="10" spans="1:8">
      <c r="C10" s="524"/>
    </row>
    <row r="11" spans="1:8">
      <c r="C11" s="524"/>
    </row>
    <row r="12" spans="1:8">
      <c r="C12" s="524"/>
    </row>
    <row r="13" spans="1:8">
      <c r="C13" s="524"/>
    </row>
  </sheetData>
  <mergeCells count="1">
    <mergeCell ref="A1:G1"/>
  </mergeCells>
  <pageMargins left="0.34" right="0.36" top="0.75" bottom="0.75" header="0.3" footer="0.3"/>
  <pageSetup paperSize="9" scale="78" orientation="landscape" verticalDpi="0" r:id="rId1"/>
</worksheet>
</file>

<file path=xl/worksheets/sheet28.xml><?xml version="1.0" encoding="utf-8"?>
<worksheet xmlns="http://schemas.openxmlformats.org/spreadsheetml/2006/main" xmlns:r="http://schemas.openxmlformats.org/officeDocument/2006/relationships">
  <dimension ref="A1:H11"/>
  <sheetViews>
    <sheetView workbookViewId="0">
      <selection activeCell="A2" sqref="A2"/>
    </sheetView>
  </sheetViews>
  <sheetFormatPr defaultRowHeight="15.75"/>
  <cols>
    <col min="1" max="1" width="7.140625" style="509" customWidth="1"/>
    <col min="2" max="2" width="22.28515625" style="509" customWidth="1"/>
    <col min="3" max="3" width="12.85546875" style="522" customWidth="1"/>
    <col min="4" max="5" width="10.85546875" style="509" customWidth="1"/>
    <col min="6" max="6" width="13.140625" style="509" customWidth="1"/>
    <col min="7" max="7" width="11.7109375" style="509" customWidth="1"/>
    <col min="8" max="8" width="12" style="509" customWidth="1"/>
    <col min="9" max="16384" width="9.140625" style="509"/>
  </cols>
  <sheetData>
    <row r="1" spans="1:8" ht="49.5" customHeight="1">
      <c r="A1" s="1487" t="s">
        <v>779</v>
      </c>
      <c r="B1" s="1487"/>
      <c r="C1" s="1487"/>
      <c r="D1" s="1487"/>
      <c r="E1" s="1487"/>
      <c r="F1" s="1487"/>
      <c r="G1" s="1487"/>
      <c r="H1" s="1487"/>
    </row>
    <row r="2" spans="1:8" ht="33" customHeight="1">
      <c r="A2" s="510" t="s">
        <v>467</v>
      </c>
      <c r="B2" s="510" t="s">
        <v>739</v>
      </c>
      <c r="C2" s="511" t="s">
        <v>740</v>
      </c>
      <c r="D2" s="511" t="s">
        <v>747</v>
      </c>
      <c r="E2" s="511" t="s">
        <v>778</v>
      </c>
      <c r="F2" s="511" t="s">
        <v>748</v>
      </c>
      <c r="G2" s="511" t="s">
        <v>391</v>
      </c>
      <c r="H2" s="511" t="s">
        <v>749</v>
      </c>
    </row>
    <row r="3" spans="1:8">
      <c r="A3" s="512">
        <v>1</v>
      </c>
      <c r="B3" s="323" t="s">
        <v>753</v>
      </c>
      <c r="C3" s="525">
        <f>EAST!AB513</f>
        <v>1910.1005</v>
      </c>
      <c r="D3" s="514">
        <f>NORTH!$AB$390</f>
        <v>1.6400000000000001</v>
      </c>
      <c r="E3" s="514">
        <f>NORTH!$AB$391</f>
        <v>2.2799999999999998</v>
      </c>
      <c r="F3" s="514">
        <f>NORTH!$AB$392</f>
        <v>2.7</v>
      </c>
      <c r="G3" s="514">
        <f>SUM(D3:F3)</f>
        <v>6.62</v>
      </c>
      <c r="H3" s="514">
        <f t="shared" ref="H3:H6" si="0">+G3/C3*100</f>
        <v>0.34657862243374105</v>
      </c>
    </row>
    <row r="4" spans="1:8">
      <c r="A4" s="512">
        <v>2</v>
      </c>
      <c r="B4" s="323" t="s">
        <v>750</v>
      </c>
      <c r="C4" s="525">
        <f>WEST!AB513</f>
        <v>1803.4171000000001</v>
      </c>
      <c r="D4" s="514">
        <f>WEST!$AB$390</f>
        <v>4.54</v>
      </c>
      <c r="E4" s="514">
        <f>WEST!$AB$391</f>
        <v>6.81</v>
      </c>
      <c r="F4" s="514">
        <f>WEST!$AB$392</f>
        <v>2.7</v>
      </c>
      <c r="G4" s="514">
        <f t="shared" ref="G4:G6" si="1">SUM(D4:F4)</f>
        <v>14.05</v>
      </c>
      <c r="H4" s="514">
        <f t="shared" si="0"/>
        <v>0.77907656526047131</v>
      </c>
    </row>
    <row r="5" spans="1:8">
      <c r="A5" s="512">
        <v>3</v>
      </c>
      <c r="B5" s="323" t="s">
        <v>751</v>
      </c>
      <c r="C5" s="525">
        <f>NORTH!AB513</f>
        <v>1179.2052999999999</v>
      </c>
      <c r="D5" s="514">
        <f>EAST!$AB$390</f>
        <v>4.4800000000000004</v>
      </c>
      <c r="E5" s="514">
        <f>EAST!$AB$391</f>
        <v>6.8999999999999995</v>
      </c>
      <c r="F5" s="514">
        <f>EAST!$AB$392</f>
        <v>2.79</v>
      </c>
      <c r="G5" s="514">
        <f t="shared" si="1"/>
        <v>14.169999999999998</v>
      </c>
      <c r="H5" s="514">
        <f t="shared" si="0"/>
        <v>1.201656742892862</v>
      </c>
    </row>
    <row r="6" spans="1:8">
      <c r="A6" s="512">
        <v>4</v>
      </c>
      <c r="B6" s="323" t="s">
        <v>752</v>
      </c>
      <c r="C6" s="525">
        <f>SOUTH!AB513</f>
        <v>1681.0972000000004</v>
      </c>
      <c r="D6" s="514">
        <f>SOUTH!$AB$390</f>
        <v>4.5600000000000005</v>
      </c>
      <c r="E6" s="514">
        <f>SOUTH!$AB$391</f>
        <v>6.84</v>
      </c>
      <c r="F6" s="514">
        <f>SOUTH!$AB$392</f>
        <v>2.7</v>
      </c>
      <c r="G6" s="514">
        <f t="shared" si="1"/>
        <v>14.100000000000001</v>
      </c>
      <c r="H6" s="514">
        <f t="shared" si="0"/>
        <v>0.83873793853204914</v>
      </c>
    </row>
    <row r="7" spans="1:8" ht="19.5" customHeight="1">
      <c r="A7" s="515"/>
      <c r="B7" s="510" t="s">
        <v>745</v>
      </c>
      <c r="C7" s="518">
        <f>SUM(C3:C6)</f>
        <v>6573.8200999999999</v>
      </c>
      <c r="D7" s="517">
        <f>SUM(D3:D6)</f>
        <v>15.22</v>
      </c>
      <c r="E7" s="517">
        <f>SUM(E3:E6)</f>
        <v>22.83</v>
      </c>
      <c r="F7" s="517">
        <f>SUM(F3:F6)</f>
        <v>10.89</v>
      </c>
      <c r="G7" s="517">
        <f>SUM(G3:G6)</f>
        <v>48.940000000000005</v>
      </c>
      <c r="H7" s="517">
        <f>+G7/C9*100</f>
        <v>0.72671211959408843</v>
      </c>
    </row>
    <row r="8" spans="1:8" ht="22.5" customHeight="1">
      <c r="A8" s="515"/>
      <c r="B8" s="515" t="s">
        <v>637</v>
      </c>
      <c r="C8" s="526">
        <f>State!AB399</f>
        <v>160.62104669999999</v>
      </c>
      <c r="D8" s="515"/>
      <c r="E8" s="515"/>
      <c r="F8" s="515"/>
      <c r="G8" s="515"/>
      <c r="H8" s="515"/>
    </row>
    <row r="9" spans="1:8" ht="22.5" customHeight="1">
      <c r="A9" s="515"/>
      <c r="B9" s="510" t="s">
        <v>746</v>
      </c>
      <c r="C9" s="518">
        <f>+C7+C8</f>
        <v>6734.4411467</v>
      </c>
      <c r="D9" s="515"/>
      <c r="E9" s="515"/>
      <c r="F9" s="515"/>
      <c r="G9" s="515"/>
      <c r="H9" s="515"/>
    </row>
    <row r="10" spans="1:8">
      <c r="C10" s="524"/>
    </row>
    <row r="11" spans="1:8">
      <c r="G11" s="1180"/>
    </row>
  </sheetData>
  <mergeCells count="1">
    <mergeCell ref="A1:H1"/>
  </mergeCells>
  <pageMargins left="0.34" right="0.36" top="0.75" bottom="0.75" header="0.3" footer="0.3"/>
  <pageSetup paperSize="9" scale="78" orientation="landscape" verticalDpi="0" r:id="rId1"/>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B0F0"/>
  </sheetPr>
  <dimension ref="A1:K51"/>
  <sheetViews>
    <sheetView view="pageBreakPreview" zoomScale="85" zoomScaleSheetLayoutView="85" workbookViewId="0">
      <pane xSplit="2" ySplit="2" topLeftCell="C27" activePane="bottomRight" state="frozen"/>
      <selection activeCell="L20" sqref="L20"/>
      <selection pane="topRight" activeCell="L20" sqref="L20"/>
      <selection pane="bottomLeft" activeCell="L20" sqref="L20"/>
      <selection pane="bottomRight" activeCell="L20" sqref="L20"/>
    </sheetView>
  </sheetViews>
  <sheetFormatPr defaultRowHeight="15.75"/>
  <cols>
    <col min="1" max="1" width="9.140625" style="17"/>
    <col min="2" max="2" width="35.140625" style="17" customWidth="1"/>
    <col min="3" max="3" width="20.28515625" style="30" customWidth="1"/>
    <col min="4" max="4" width="11.85546875" style="17" customWidth="1"/>
    <col min="5" max="5" width="20.42578125" style="115" customWidth="1"/>
    <col min="6" max="6" width="18.5703125" style="115" customWidth="1"/>
    <col min="7" max="7" width="10.28515625" style="28" customWidth="1"/>
    <col min="8" max="8" width="16.42578125" style="17" customWidth="1"/>
    <col min="9" max="9" width="11.85546875" style="17" customWidth="1"/>
    <col min="10" max="10" width="19.5703125" style="17" customWidth="1"/>
    <col min="11" max="11" width="11.85546875" style="17" customWidth="1"/>
    <col min="12" max="16384" width="9.140625" style="17"/>
  </cols>
  <sheetData>
    <row r="1" spans="1:11" ht="30.75" customHeight="1">
      <c r="A1" s="1304" t="s">
        <v>523</v>
      </c>
      <c r="B1" s="1304"/>
      <c r="C1" s="1304"/>
      <c r="D1" s="1304"/>
      <c r="E1" s="1304"/>
      <c r="F1" s="1304"/>
      <c r="G1" s="1304"/>
      <c r="H1" s="1304"/>
      <c r="I1" s="1304"/>
      <c r="J1" s="1304"/>
      <c r="K1" s="1304"/>
    </row>
    <row r="2" spans="1:11" s="21" customFormat="1" ht="87" customHeight="1">
      <c r="A2" s="18" t="s">
        <v>351</v>
      </c>
      <c r="B2" s="218" t="s">
        <v>352</v>
      </c>
      <c r="C2" s="19" t="s">
        <v>353</v>
      </c>
      <c r="D2" s="20" t="s">
        <v>354</v>
      </c>
      <c r="E2" s="52" t="s">
        <v>355</v>
      </c>
      <c r="F2" s="52" t="s">
        <v>285</v>
      </c>
      <c r="G2" s="19" t="s">
        <v>356</v>
      </c>
      <c r="H2" s="19" t="s">
        <v>547</v>
      </c>
      <c r="I2" s="20" t="s">
        <v>354</v>
      </c>
      <c r="J2" s="19" t="s">
        <v>524</v>
      </c>
      <c r="K2" s="20" t="s">
        <v>354</v>
      </c>
    </row>
    <row r="3" spans="1:11" ht="15.75" customHeight="1">
      <c r="A3" s="18"/>
      <c r="B3" s="219" t="s">
        <v>357</v>
      </c>
      <c r="C3" s="22"/>
      <c r="D3" s="23"/>
      <c r="E3" s="52"/>
      <c r="F3" s="52"/>
      <c r="G3" s="19"/>
      <c r="H3" s="19"/>
      <c r="I3" s="23"/>
      <c r="J3" s="19"/>
      <c r="K3" s="23"/>
    </row>
    <row r="4" spans="1:11" ht="15.75" customHeight="1">
      <c r="A4" s="24">
        <v>1</v>
      </c>
      <c r="B4" s="220" t="s">
        <v>358</v>
      </c>
      <c r="C4" s="25"/>
      <c r="D4" s="26">
        <f t="shared" ref="D4:D42" si="0">C4/$C$42*100</f>
        <v>0</v>
      </c>
      <c r="E4" s="27"/>
      <c r="F4" s="27"/>
      <c r="G4" s="22"/>
      <c r="H4" s="25">
        <f>State!S147</f>
        <v>0</v>
      </c>
      <c r="I4" s="26">
        <f t="shared" ref="I4:I42" si="1">H4/$H$42*100</f>
        <v>0</v>
      </c>
      <c r="J4" s="25">
        <f>State!U147</f>
        <v>0</v>
      </c>
      <c r="K4" s="26">
        <f t="shared" ref="K4:K42" si="2">J4/$J$42*100</f>
        <v>0</v>
      </c>
    </row>
    <row r="5" spans="1:11" ht="15.75" customHeight="1">
      <c r="A5" s="24">
        <v>2</v>
      </c>
      <c r="B5" s="220" t="s">
        <v>350</v>
      </c>
      <c r="C5" s="25">
        <f>'[24]Breakup of Interventions'!$F$4</f>
        <v>342.92999999999995</v>
      </c>
      <c r="D5" s="26">
        <f t="shared" si="0"/>
        <v>5.6608660383858638</v>
      </c>
      <c r="E5" s="27">
        <f>State!$D$212</f>
        <v>281.75599999999997</v>
      </c>
      <c r="F5" s="27">
        <f>State!$F$212</f>
        <v>281.75599999999997</v>
      </c>
      <c r="G5" s="22">
        <f>F5/E5*100</f>
        <v>100</v>
      </c>
      <c r="H5" s="27">
        <f>State!$S$212</f>
        <v>249.86799999999999</v>
      </c>
      <c r="I5" s="26">
        <f t="shared" si="1"/>
        <v>3.5828536463726151</v>
      </c>
      <c r="J5" s="27">
        <f>State!$AB$212</f>
        <v>249.86799999999999</v>
      </c>
      <c r="K5" s="26">
        <f t="shared" si="2"/>
        <v>3.7103004474608845</v>
      </c>
    </row>
    <row r="6" spans="1:11" ht="15.75" customHeight="1">
      <c r="A6" s="24">
        <v>3</v>
      </c>
      <c r="B6" s="221" t="s">
        <v>365</v>
      </c>
      <c r="C6" s="27">
        <f>'[24]Breakup of Interventions'!F12</f>
        <v>13.27</v>
      </c>
      <c r="D6" s="26">
        <f t="shared" si="0"/>
        <v>0.21905255395964313</v>
      </c>
      <c r="E6" s="27">
        <f>State!$D$193</f>
        <v>4.2</v>
      </c>
      <c r="F6" s="27">
        <f>State!$F$193</f>
        <v>4.2</v>
      </c>
      <c r="G6" s="22">
        <f>F6/E6*100</f>
        <v>100</v>
      </c>
      <c r="H6" s="27">
        <f>State!$S$193</f>
        <v>2.3800000000000003</v>
      </c>
      <c r="I6" s="26">
        <f t="shared" si="1"/>
        <v>3.4126785656293825E-2</v>
      </c>
      <c r="J6" s="27">
        <f>State!$AB$193</f>
        <v>2.3800000000000003</v>
      </c>
      <c r="K6" s="26">
        <f t="shared" si="2"/>
        <v>3.5340720160072142E-2</v>
      </c>
    </row>
    <row r="7" spans="1:11" ht="15.75" customHeight="1">
      <c r="A7" s="24">
        <v>4</v>
      </c>
      <c r="B7" s="221" t="s">
        <v>359</v>
      </c>
      <c r="C7" s="27"/>
      <c r="D7" s="26">
        <f t="shared" si="0"/>
        <v>0</v>
      </c>
      <c r="E7" s="27"/>
      <c r="F7" s="27"/>
      <c r="G7" s="22"/>
      <c r="H7" s="27"/>
      <c r="I7" s="26">
        <f t="shared" si="1"/>
        <v>0</v>
      </c>
      <c r="J7" s="27"/>
      <c r="K7" s="26">
        <f t="shared" si="2"/>
        <v>0</v>
      </c>
    </row>
    <row r="8" spans="1:11" ht="15.75" customHeight="1">
      <c r="A8" s="24">
        <v>5</v>
      </c>
      <c r="B8" s="222" t="s">
        <v>360</v>
      </c>
      <c r="C8" s="27"/>
      <c r="D8" s="26">
        <f t="shared" si="0"/>
        <v>0</v>
      </c>
      <c r="E8" s="27">
        <f>State!$D$143</f>
        <v>25.452500000000001</v>
      </c>
      <c r="F8" s="27">
        <f>State!$F$143</f>
        <v>25.452500000000001</v>
      </c>
      <c r="G8" s="22"/>
      <c r="H8" s="27">
        <f>State!$S$143</f>
        <v>23.4375</v>
      </c>
      <c r="I8" s="26">
        <f t="shared" si="1"/>
        <v>0.33606997429385982</v>
      </c>
      <c r="J8" s="27">
        <f>State!$AB$143</f>
        <v>23.4375</v>
      </c>
      <c r="K8" s="26">
        <f t="shared" si="2"/>
        <v>0.34802442384524823</v>
      </c>
    </row>
    <row r="9" spans="1:11" s="28" customFormat="1" ht="15.75" customHeight="1">
      <c r="A9" s="18"/>
      <c r="B9" s="223" t="s">
        <v>16</v>
      </c>
      <c r="C9" s="22">
        <f>SUM(C4:C8)</f>
        <v>356.19999999999993</v>
      </c>
      <c r="D9" s="26">
        <f t="shared" si="0"/>
        <v>5.8799185923455068</v>
      </c>
      <c r="E9" s="29">
        <f>SUM(E4:E8)</f>
        <v>311.40849999999995</v>
      </c>
      <c r="F9" s="29">
        <f>SUM(F4:F8)</f>
        <v>311.40849999999995</v>
      </c>
      <c r="G9" s="22">
        <f t="shared" ref="G9:G42" si="3">F9/E9*100</f>
        <v>100</v>
      </c>
      <c r="H9" s="29">
        <f>SUM(H4:H8)</f>
        <v>275.68549999999999</v>
      </c>
      <c r="I9" s="26">
        <f t="shared" si="1"/>
        <v>3.9530504063227689</v>
      </c>
      <c r="J9" s="29">
        <f>SUM(J4:J8)</f>
        <v>275.68549999999999</v>
      </c>
      <c r="K9" s="26">
        <f t="shared" si="2"/>
        <v>4.0936655914662046</v>
      </c>
    </row>
    <row r="10" spans="1:11">
      <c r="A10" s="18"/>
      <c r="B10" s="223" t="s">
        <v>361</v>
      </c>
      <c r="C10" s="29"/>
      <c r="D10" s="26">
        <f t="shared" si="0"/>
        <v>0</v>
      </c>
      <c r="E10" s="29"/>
      <c r="F10" s="29"/>
      <c r="G10" s="22"/>
      <c r="H10" s="29"/>
      <c r="I10" s="26">
        <f t="shared" si="1"/>
        <v>0</v>
      </c>
      <c r="J10" s="29"/>
      <c r="K10" s="26">
        <f t="shared" si="2"/>
        <v>0</v>
      </c>
    </row>
    <row r="11" spans="1:11" ht="15.75" customHeight="1">
      <c r="A11" s="24">
        <v>6</v>
      </c>
      <c r="B11" s="221" t="s">
        <v>362</v>
      </c>
      <c r="C11" s="27">
        <f>'[24]Breakup of Interventions'!$F$9</f>
        <v>2696.4029999999998</v>
      </c>
      <c r="D11" s="26">
        <f t="shared" si="0"/>
        <v>44.51047201616003</v>
      </c>
      <c r="E11" s="27">
        <f>State!$D$261</f>
        <v>3243.2759999999998</v>
      </c>
      <c r="F11" s="27">
        <f>State!$F$261</f>
        <v>3243.2759999999998</v>
      </c>
      <c r="G11" s="22">
        <f t="shared" si="3"/>
        <v>100</v>
      </c>
      <c r="H11" s="27">
        <f>State!$S$261</f>
        <v>3506.2595999999999</v>
      </c>
      <c r="I11" s="26">
        <f t="shared" si="1"/>
        <v>50.276205808622898</v>
      </c>
      <c r="J11" s="27">
        <f>State!$AB$261</f>
        <v>3506.2595999999999</v>
      </c>
      <c r="K11" s="26">
        <f t="shared" si="2"/>
        <v>52.064596358053137</v>
      </c>
    </row>
    <row r="12" spans="1:11" ht="15.75" customHeight="1">
      <c r="A12" s="24">
        <v>7</v>
      </c>
      <c r="B12" s="221" t="s">
        <v>363</v>
      </c>
      <c r="C12" s="27"/>
      <c r="D12" s="26">
        <f t="shared" si="0"/>
        <v>0</v>
      </c>
      <c r="E12" s="27"/>
      <c r="F12" s="27"/>
      <c r="G12" s="22"/>
      <c r="H12" s="27"/>
      <c r="I12" s="26">
        <f t="shared" si="1"/>
        <v>0</v>
      </c>
      <c r="J12" s="27"/>
      <c r="K12" s="26">
        <f t="shared" si="2"/>
        <v>0</v>
      </c>
    </row>
    <row r="13" spans="1:11" ht="15.75" customHeight="1">
      <c r="A13" s="24">
        <v>8</v>
      </c>
      <c r="B13" s="221" t="s">
        <v>364</v>
      </c>
      <c r="C13" s="27">
        <f>'[24]Breakup of Interventions'!F11</f>
        <v>164.91</v>
      </c>
      <c r="D13" s="26">
        <f t="shared" si="0"/>
        <v>2.7222273303304259</v>
      </c>
      <c r="E13" s="27">
        <f>State!$D$206</f>
        <v>140.37950000000001</v>
      </c>
      <c r="F13" s="27">
        <f>State!$F$206</f>
        <v>140.37950000000001</v>
      </c>
      <c r="G13" s="22">
        <f t="shared" si="3"/>
        <v>100</v>
      </c>
      <c r="H13" s="27">
        <f>State!$S$206</f>
        <v>125.29700000000001</v>
      </c>
      <c r="I13" s="26">
        <f t="shared" si="1"/>
        <v>1.7966318749481711</v>
      </c>
      <c r="J13" s="27">
        <f>State!$AB$206</f>
        <v>125.29700000000001</v>
      </c>
      <c r="K13" s="26">
        <f t="shared" si="2"/>
        <v>1.8605404260069576</v>
      </c>
    </row>
    <row r="14" spans="1:11">
      <c r="A14" s="24">
        <v>9</v>
      </c>
      <c r="B14" s="221" t="s">
        <v>366</v>
      </c>
      <c r="C14" s="27">
        <f>'[24]Breakup of Interventions'!F13</f>
        <v>24.97</v>
      </c>
      <c r="D14" s="26">
        <f t="shared" si="0"/>
        <v>0.4121885661169773</v>
      </c>
      <c r="E14" s="27"/>
      <c r="F14" s="27"/>
      <c r="G14" s="22"/>
      <c r="H14" s="27">
        <f>State!$S$390+State!$S$391+State!$S$392</f>
        <v>48.94</v>
      </c>
      <c r="I14" s="26">
        <f t="shared" si="1"/>
        <v>0.70174995378950389</v>
      </c>
      <c r="J14" s="27">
        <f>State!$AB$390+State!$AB$391+State!$AB$392</f>
        <v>48.94</v>
      </c>
      <c r="K14" s="26">
        <f t="shared" si="2"/>
        <v>0.72671211959408843</v>
      </c>
    </row>
    <row r="15" spans="1:11" ht="15.75" customHeight="1">
      <c r="A15" s="24">
        <v>10</v>
      </c>
      <c r="B15" s="221" t="s">
        <v>367</v>
      </c>
      <c r="C15" s="27">
        <f>'[24]Breakup of Interventions'!F14</f>
        <v>51.713999999999992</v>
      </c>
      <c r="D15" s="26">
        <f t="shared" si="0"/>
        <v>0.85366117373541706</v>
      </c>
      <c r="E15" s="27">
        <f>State!$D$284</f>
        <v>62.382999999999996</v>
      </c>
      <c r="F15" s="27">
        <f>State!$F$284</f>
        <v>62.382999999999996</v>
      </c>
      <c r="G15" s="22">
        <f t="shared" si="3"/>
        <v>100</v>
      </c>
      <c r="H15" s="27">
        <f>State!$S$284</f>
        <v>68.727000000000004</v>
      </c>
      <c r="I15" s="26">
        <f t="shared" si="1"/>
        <v>0.98547546126054841</v>
      </c>
      <c r="J15" s="27">
        <f>State!$AB$284</f>
        <v>68.727000000000004</v>
      </c>
      <c r="K15" s="26">
        <f t="shared" si="2"/>
        <v>1.0205301153114614</v>
      </c>
    </row>
    <row r="16" spans="1:11" ht="34.5" customHeight="1">
      <c r="A16" s="24">
        <v>11</v>
      </c>
      <c r="B16" s="221" t="s">
        <v>368</v>
      </c>
      <c r="C16" s="27">
        <f>'[24]Breakup of Interventions'!F15</f>
        <v>0</v>
      </c>
      <c r="D16" s="26">
        <f t="shared" si="0"/>
        <v>0</v>
      </c>
      <c r="E16" s="27"/>
      <c r="F16" s="27"/>
      <c r="G16" s="22"/>
      <c r="H16" s="27"/>
      <c r="I16" s="26">
        <f t="shared" si="1"/>
        <v>0</v>
      </c>
      <c r="J16" s="27"/>
      <c r="K16" s="26">
        <f t="shared" si="2"/>
        <v>0</v>
      </c>
    </row>
    <row r="17" spans="1:11" ht="15.75" customHeight="1">
      <c r="A17" s="24">
        <v>12</v>
      </c>
      <c r="B17" s="221" t="s">
        <v>369</v>
      </c>
      <c r="C17" s="27">
        <f>'[24]Breakup of Interventions'!F16</f>
        <v>449.32000000000005</v>
      </c>
      <c r="D17" s="26">
        <f t="shared" si="0"/>
        <v>7.4170831609002921</v>
      </c>
      <c r="E17" s="27">
        <f>State!$D$299</f>
        <v>537.93999999999994</v>
      </c>
      <c r="F17" s="27">
        <f>State!$F$299</f>
        <v>537.93999999999994</v>
      </c>
      <c r="G17" s="22">
        <f t="shared" si="3"/>
        <v>100</v>
      </c>
      <c r="H17" s="27">
        <f>State!$S$299</f>
        <v>583.44599999999991</v>
      </c>
      <c r="I17" s="26">
        <f t="shared" si="1"/>
        <v>8.3660237747991602</v>
      </c>
      <c r="J17" s="27">
        <f>State!$AB$299</f>
        <v>558.44599999999991</v>
      </c>
      <c r="K17" s="26">
        <f t="shared" si="2"/>
        <v>8.2923881556771608</v>
      </c>
    </row>
    <row r="18" spans="1:11">
      <c r="A18" s="24">
        <v>13</v>
      </c>
      <c r="B18" s="221" t="s">
        <v>370</v>
      </c>
      <c r="C18" s="27">
        <f>'[24]Breakup of Interventions'!F17</f>
        <v>663.78</v>
      </c>
      <c r="D18" s="26">
        <f t="shared" si="0"/>
        <v>10.957249756392761</v>
      </c>
      <c r="E18" s="27">
        <f>State!$D$308</f>
        <v>815.31999999999994</v>
      </c>
      <c r="F18" s="27">
        <f>State!$F$308</f>
        <v>815.31999999999994</v>
      </c>
      <c r="G18" s="22">
        <f t="shared" si="3"/>
        <v>100</v>
      </c>
      <c r="H18" s="27">
        <f>State!$S$308</f>
        <v>894.45399999999995</v>
      </c>
      <c r="I18" s="26">
        <f t="shared" si="1"/>
        <v>12.825562998913709</v>
      </c>
      <c r="J18" s="27">
        <f>State!$AB$308</f>
        <v>894.45399999999995</v>
      </c>
      <c r="K18" s="26">
        <f t="shared" si="2"/>
        <v>13.281785088259312</v>
      </c>
    </row>
    <row r="19" spans="1:11" ht="15.75" customHeight="1">
      <c r="A19" s="24">
        <v>14</v>
      </c>
      <c r="B19" s="221" t="s">
        <v>371</v>
      </c>
      <c r="C19" s="27">
        <f>'[24]Breakup of Interventions'!F18</f>
        <v>0</v>
      </c>
      <c r="D19" s="26">
        <f t="shared" si="0"/>
        <v>0</v>
      </c>
      <c r="E19" s="27"/>
      <c r="F19" s="27"/>
      <c r="G19" s="22"/>
      <c r="H19" s="27"/>
      <c r="I19" s="26">
        <f t="shared" si="1"/>
        <v>0</v>
      </c>
      <c r="J19" s="27"/>
      <c r="K19" s="26">
        <f t="shared" si="2"/>
        <v>0</v>
      </c>
    </row>
    <row r="20" spans="1:11" ht="15.75" customHeight="1">
      <c r="A20" s="24">
        <v>15</v>
      </c>
      <c r="B20" s="221" t="s">
        <v>372</v>
      </c>
      <c r="C20" s="27">
        <f>'[24]Breakup of Interventions'!F19</f>
        <v>0</v>
      </c>
      <c r="D20" s="26">
        <f t="shared" si="0"/>
        <v>0</v>
      </c>
      <c r="E20" s="27"/>
      <c r="F20" s="27"/>
      <c r="G20" s="22"/>
      <c r="H20" s="27">
        <f>State!Z324</f>
        <v>41.25</v>
      </c>
      <c r="I20" s="26">
        <f t="shared" si="1"/>
        <v>0.59148315475719326</v>
      </c>
      <c r="J20" s="27">
        <f>State!AB324</f>
        <v>41.25</v>
      </c>
      <c r="K20" s="26">
        <f t="shared" si="2"/>
        <v>0.61252298596763688</v>
      </c>
    </row>
    <row r="21" spans="1:11" ht="15.75" customHeight="1">
      <c r="A21" s="24">
        <v>16</v>
      </c>
      <c r="B21" s="221" t="s">
        <v>94</v>
      </c>
      <c r="C21" s="27">
        <f>'[24]Breakup of Interventions'!F20</f>
        <v>67.039999999999992</v>
      </c>
      <c r="D21" s="26">
        <f t="shared" si="0"/>
        <v>1.1066528423100586</v>
      </c>
      <c r="E21" s="27">
        <f>State!$D$328</f>
        <v>67.47</v>
      </c>
      <c r="F21" s="27">
        <f>State!$F$328</f>
        <v>67.47</v>
      </c>
      <c r="G21" s="22">
        <f t="shared" si="3"/>
        <v>100</v>
      </c>
      <c r="H21" s="27">
        <f>State!$S$328</f>
        <v>67.260000000000005</v>
      </c>
      <c r="I21" s="26">
        <f t="shared" si="1"/>
        <v>0.96444016942954724</v>
      </c>
      <c r="J21" s="27">
        <f>State!$AB$328</f>
        <v>67.260000000000005</v>
      </c>
      <c r="K21" s="26">
        <f t="shared" si="2"/>
        <v>0.99874657057413962</v>
      </c>
    </row>
    <row r="22" spans="1:11">
      <c r="A22" s="24">
        <v>17</v>
      </c>
      <c r="B22" s="221" t="s">
        <v>148</v>
      </c>
      <c r="C22" s="27">
        <f>'[24]Breakup of Interventions'!F21</f>
        <v>15.22</v>
      </c>
      <c r="D22" s="26">
        <f t="shared" si="0"/>
        <v>0.25124188931919883</v>
      </c>
      <c r="E22" s="27">
        <f>State!$D$332+State!$D$398</f>
        <v>17.920000000000002</v>
      </c>
      <c r="F22" s="27">
        <f>State!$F$332+State!$F$398</f>
        <v>17.920000000000002</v>
      </c>
      <c r="G22" s="22">
        <f t="shared" si="3"/>
        <v>100</v>
      </c>
      <c r="H22" s="27">
        <f>State!$S$332+State!$S$398</f>
        <v>26.223946699999999</v>
      </c>
      <c r="I22" s="26">
        <f t="shared" si="1"/>
        <v>0.37602479331637545</v>
      </c>
      <c r="J22" s="27">
        <f>State!$AB$332+State!$AB$398</f>
        <v>15.621046699999999</v>
      </c>
      <c r="K22" s="26">
        <f t="shared" si="2"/>
        <v>0.23195757984542786</v>
      </c>
    </row>
    <row r="23" spans="1:11" ht="15.75" customHeight="1">
      <c r="A23" s="24">
        <v>18</v>
      </c>
      <c r="B23" s="221" t="s">
        <v>373</v>
      </c>
      <c r="C23" s="27">
        <f>'[24]Breakup of Interventions'!F22</f>
        <v>0</v>
      </c>
      <c r="D23" s="26">
        <f t="shared" si="0"/>
        <v>0</v>
      </c>
      <c r="E23" s="27">
        <f>State!$D$345</f>
        <v>200</v>
      </c>
      <c r="F23" s="27">
        <f>State!$F$345</f>
        <v>200</v>
      </c>
      <c r="G23" s="22">
        <f t="shared" si="3"/>
        <v>100</v>
      </c>
      <c r="H23" s="27">
        <f>State!$S$345</f>
        <v>200</v>
      </c>
      <c r="I23" s="26">
        <f t="shared" si="1"/>
        <v>2.8677971139742704</v>
      </c>
      <c r="J23" s="27">
        <f>State!$AB$345</f>
        <v>200</v>
      </c>
      <c r="K23" s="26">
        <f t="shared" si="2"/>
        <v>2.9698084168127847</v>
      </c>
    </row>
    <row r="24" spans="1:11" ht="15.75" customHeight="1">
      <c r="A24" s="24">
        <v>19</v>
      </c>
      <c r="B24" s="221" t="s">
        <v>374</v>
      </c>
      <c r="C24" s="27">
        <f>'[24]Breakup of Interventions'!F23</f>
        <v>0</v>
      </c>
      <c r="D24" s="26">
        <f t="shared" si="0"/>
        <v>0</v>
      </c>
      <c r="E24" s="27"/>
      <c r="F24" s="27"/>
      <c r="G24" s="22"/>
      <c r="H24" s="27">
        <f>State!$S$317</f>
        <v>0</v>
      </c>
      <c r="I24" s="26">
        <f t="shared" si="1"/>
        <v>0</v>
      </c>
      <c r="J24" s="27">
        <f>State!$AB$317</f>
        <v>0</v>
      </c>
      <c r="K24" s="26">
        <f t="shared" si="2"/>
        <v>0</v>
      </c>
    </row>
    <row r="25" spans="1:11" ht="15.75" customHeight="1">
      <c r="A25" s="24">
        <v>20</v>
      </c>
      <c r="B25" s="221" t="s">
        <v>375</v>
      </c>
      <c r="C25" s="27">
        <f>'[24]Breakup of Interventions'!F24</f>
        <v>200</v>
      </c>
      <c r="D25" s="26">
        <f t="shared" si="0"/>
        <v>3.3014702932877644</v>
      </c>
      <c r="E25" s="27">
        <f>State!$D$313</f>
        <v>198.89999999999998</v>
      </c>
      <c r="F25" s="27">
        <f>State!$F$313</f>
        <v>198.89999999999998</v>
      </c>
      <c r="G25" s="22">
        <f t="shared" si="3"/>
        <v>100</v>
      </c>
      <c r="H25" s="27">
        <f>State!$S$313</f>
        <v>200</v>
      </c>
      <c r="I25" s="26">
        <f t="shared" si="1"/>
        <v>2.8677971139742704</v>
      </c>
      <c r="J25" s="27">
        <f>State!$AB$313</f>
        <v>200</v>
      </c>
      <c r="K25" s="26">
        <f t="shared" si="2"/>
        <v>2.9698084168127847</v>
      </c>
    </row>
    <row r="26" spans="1:11" s="28" customFormat="1" ht="15.75" customHeight="1">
      <c r="A26" s="18"/>
      <c r="B26" s="223" t="s">
        <v>16</v>
      </c>
      <c r="C26" s="22">
        <f>SUM(C11:C25)</f>
        <v>4333.357</v>
      </c>
      <c r="D26" s="26">
        <f t="shared" si="0"/>
        <v>71.532247028552931</v>
      </c>
      <c r="E26" s="29">
        <f>SUM(E11:E25)</f>
        <v>5283.5884999999998</v>
      </c>
      <c r="F26" s="29">
        <f>SUM(F11:F25)</f>
        <v>5283.5884999999998</v>
      </c>
      <c r="G26" s="22">
        <f t="shared" si="3"/>
        <v>100</v>
      </c>
      <c r="H26" s="29">
        <f>SUM(H11:H25)</f>
        <v>5761.8575466999991</v>
      </c>
      <c r="I26" s="26">
        <f t="shared" si="1"/>
        <v>82.619192217785638</v>
      </c>
      <c r="J26" s="29">
        <f>SUM(J11:J25)</f>
        <v>5726.2546466999993</v>
      </c>
      <c r="K26" s="26">
        <f t="shared" si="2"/>
        <v>85.029396232914891</v>
      </c>
    </row>
    <row r="27" spans="1:11">
      <c r="A27" s="18"/>
      <c r="B27" s="223" t="s">
        <v>376</v>
      </c>
      <c r="C27" s="29"/>
      <c r="D27" s="26">
        <f t="shared" si="0"/>
        <v>0</v>
      </c>
      <c r="E27" s="29"/>
      <c r="F27" s="29"/>
      <c r="G27" s="22"/>
      <c r="H27" s="29"/>
      <c r="I27" s="26">
        <f t="shared" si="1"/>
        <v>0</v>
      </c>
      <c r="J27" s="29"/>
      <c r="K27" s="26">
        <f t="shared" si="2"/>
        <v>0</v>
      </c>
    </row>
    <row r="28" spans="1:11">
      <c r="A28" s="24">
        <v>21</v>
      </c>
      <c r="B28" s="221" t="s">
        <v>377</v>
      </c>
      <c r="C28" s="27">
        <f>'[24]Breakup of Interventions'!F27</f>
        <v>40.230000000000004</v>
      </c>
      <c r="D28" s="26">
        <f t="shared" si="0"/>
        <v>0.66409074949483382</v>
      </c>
      <c r="E28" s="27">
        <f>State!$D$339</f>
        <v>31.65</v>
      </c>
      <c r="F28" s="27">
        <f>State!$F$339</f>
        <v>31.65</v>
      </c>
      <c r="G28" s="22">
        <f t="shared" si="3"/>
        <v>100</v>
      </c>
      <c r="H28" s="27">
        <f>State!$S$339</f>
        <v>32.760000000000005</v>
      </c>
      <c r="I28" s="26">
        <f t="shared" si="1"/>
        <v>0.46974516726898563</v>
      </c>
      <c r="J28" s="27">
        <f>State!$AB$339</f>
        <v>32.760000000000005</v>
      </c>
      <c r="K28" s="26">
        <f t="shared" si="2"/>
        <v>0.48645461867393425</v>
      </c>
    </row>
    <row r="29" spans="1:11" ht="15.75" customHeight="1">
      <c r="A29" s="24">
        <v>22</v>
      </c>
      <c r="B29" s="221" t="s">
        <v>378</v>
      </c>
      <c r="C29" s="27">
        <f>'[24]Breakup of Interventions'!F28</f>
        <v>16.16</v>
      </c>
      <c r="D29" s="26">
        <f t="shared" si="0"/>
        <v>0.26675879969765132</v>
      </c>
      <c r="E29" s="27">
        <f>State!$D$393</f>
        <v>12</v>
      </c>
      <c r="F29" s="27">
        <f>State!$F$393</f>
        <v>12</v>
      </c>
      <c r="G29" s="22">
        <f t="shared" si="3"/>
        <v>100</v>
      </c>
      <c r="H29" s="27">
        <f>State!$S$393</f>
        <v>32.58</v>
      </c>
      <c r="I29" s="26">
        <f t="shared" si="1"/>
        <v>0.46716414986640864</v>
      </c>
      <c r="J29" s="27">
        <f>State!$AB$393</f>
        <v>32.58</v>
      </c>
      <c r="K29" s="26">
        <f t="shared" si="2"/>
        <v>0.48378179109880265</v>
      </c>
    </row>
    <row r="30" spans="1:11" ht="15.75" customHeight="1">
      <c r="A30" s="24">
        <v>23</v>
      </c>
      <c r="B30" s="221" t="s">
        <v>108</v>
      </c>
      <c r="C30" s="27">
        <f>'[24]Breakup of Interventions'!F29</f>
        <v>13.829999999999998</v>
      </c>
      <c r="D30" s="26">
        <f t="shared" si="0"/>
        <v>0.22829667078084884</v>
      </c>
      <c r="E30" s="27">
        <f>State!$D$349</f>
        <v>13.77</v>
      </c>
      <c r="F30" s="27">
        <f>State!$F$349</f>
        <v>13.77</v>
      </c>
      <c r="G30" s="22">
        <f t="shared" si="3"/>
        <v>100</v>
      </c>
      <c r="H30" s="27">
        <f>State!$S$349</f>
        <v>13.716000000000001</v>
      </c>
      <c r="I30" s="26">
        <f t="shared" si="1"/>
        <v>0.19667352607635546</v>
      </c>
      <c r="J30" s="27">
        <f>State!$AB$349</f>
        <v>13.716000000000001</v>
      </c>
      <c r="K30" s="26">
        <f t="shared" si="2"/>
        <v>0.2036694612250208</v>
      </c>
    </row>
    <row r="31" spans="1:11" s="28" customFormat="1" ht="15.75" customHeight="1">
      <c r="A31" s="18"/>
      <c r="B31" s="223" t="s">
        <v>16</v>
      </c>
      <c r="C31" s="22">
        <f>SUM(C27:C30)</f>
        <v>70.22</v>
      </c>
      <c r="D31" s="26">
        <f t="shared" si="0"/>
        <v>1.159146219973334</v>
      </c>
      <c r="E31" s="29">
        <f>SUM(E27:E30)</f>
        <v>57.42</v>
      </c>
      <c r="F31" s="29">
        <f>SUM(F27:F30)</f>
        <v>57.42</v>
      </c>
      <c r="G31" s="22">
        <f t="shared" si="3"/>
        <v>100</v>
      </c>
      <c r="H31" s="29">
        <f>SUM(H27:H30)</f>
        <v>79.056000000000012</v>
      </c>
      <c r="I31" s="26">
        <f t="shared" si="1"/>
        <v>1.1335828432117496</v>
      </c>
      <c r="J31" s="29">
        <f>SUM(J27:J30)</f>
        <v>79.056000000000012</v>
      </c>
      <c r="K31" s="26">
        <f t="shared" si="2"/>
        <v>1.1739058709977579</v>
      </c>
    </row>
    <row r="32" spans="1:11" ht="15.75" customHeight="1">
      <c r="A32" s="18"/>
      <c r="B32" s="223" t="s">
        <v>379</v>
      </c>
      <c r="C32" s="29"/>
      <c r="D32" s="26">
        <f t="shared" si="0"/>
        <v>0</v>
      </c>
      <c r="E32" s="29"/>
      <c r="F32" s="29"/>
      <c r="G32" s="22"/>
      <c r="H32" s="29"/>
      <c r="I32" s="26">
        <f t="shared" si="1"/>
        <v>0</v>
      </c>
      <c r="J32" s="29"/>
      <c r="K32" s="26">
        <f t="shared" si="2"/>
        <v>0</v>
      </c>
    </row>
    <row r="33" spans="1:11" ht="15.75" customHeight="1">
      <c r="A33" s="24">
        <v>24</v>
      </c>
      <c r="B33" s="221" t="s">
        <v>380</v>
      </c>
      <c r="C33" s="27">
        <f>'[24]Breakup of Interventions'!$F$32</f>
        <v>761.43</v>
      </c>
      <c r="D33" s="26">
        <f t="shared" si="0"/>
        <v>12.569192627090512</v>
      </c>
      <c r="E33" s="27">
        <f>State!$D$381</f>
        <v>594.86500000000001</v>
      </c>
      <c r="F33" s="27">
        <f>State!$F$381</f>
        <v>372.53499999999997</v>
      </c>
      <c r="G33" s="22">
        <f t="shared" si="3"/>
        <v>62.625133433636194</v>
      </c>
      <c r="H33" s="27">
        <f>State!$S$381</f>
        <v>457.22</v>
      </c>
      <c r="I33" s="26">
        <f t="shared" si="1"/>
        <v>6.5560709822565801</v>
      </c>
      <c r="J33" s="27">
        <f>State!$AB$381</f>
        <v>253.27</v>
      </c>
      <c r="K33" s="26">
        <f t="shared" si="2"/>
        <v>3.7608168886308704</v>
      </c>
    </row>
    <row r="34" spans="1:11" ht="15.75" customHeight="1">
      <c r="A34" s="24">
        <v>25</v>
      </c>
      <c r="B34" s="221" t="s">
        <v>98</v>
      </c>
      <c r="C34" s="27">
        <f>'[24]Breakup of Interventions'!$F$33</f>
        <v>90.02</v>
      </c>
      <c r="D34" s="26">
        <f t="shared" si="0"/>
        <v>1.4859917790088226</v>
      </c>
      <c r="E34" s="27">
        <f>State!$D$335</f>
        <v>90.375</v>
      </c>
      <c r="F34" s="27">
        <f>State!$F$335</f>
        <v>90.375</v>
      </c>
      <c r="G34" s="22">
        <f t="shared" si="3"/>
        <v>100</v>
      </c>
      <c r="H34" s="27">
        <f>State!$S$335</f>
        <v>90.074999999999989</v>
      </c>
      <c r="I34" s="26">
        <f t="shared" si="1"/>
        <v>1.2915841252061619</v>
      </c>
      <c r="J34" s="27">
        <f>State!$AB$335</f>
        <v>90.074999999999989</v>
      </c>
      <c r="K34" s="26">
        <f t="shared" si="2"/>
        <v>1.3375274657220577</v>
      </c>
    </row>
    <row r="35" spans="1:11" s="28" customFormat="1" ht="15.75" customHeight="1">
      <c r="A35" s="18"/>
      <c r="B35" s="223" t="s">
        <v>16</v>
      </c>
      <c r="C35" s="22">
        <f>SUM(C33:C34)</f>
        <v>851.44999999999993</v>
      </c>
      <c r="D35" s="26">
        <f t="shared" si="0"/>
        <v>14.055184406099333</v>
      </c>
      <c r="E35" s="29">
        <f>SUM(E33:E34)</f>
        <v>685.24</v>
      </c>
      <c r="F35" s="29">
        <f>SUM(F33:F34)</f>
        <v>462.90999999999997</v>
      </c>
      <c r="G35" s="22">
        <f t="shared" si="3"/>
        <v>67.554433483159187</v>
      </c>
      <c r="H35" s="29">
        <f>SUM(H33:H34)</f>
        <v>547.29500000000007</v>
      </c>
      <c r="I35" s="26">
        <f t="shared" si="1"/>
        <v>7.8476551074627432</v>
      </c>
      <c r="J35" s="29">
        <f>SUM(J33:J34)</f>
        <v>343.34500000000003</v>
      </c>
      <c r="K35" s="26">
        <f t="shared" si="2"/>
        <v>5.0983443543529283</v>
      </c>
    </row>
    <row r="36" spans="1:11" ht="15.75" customHeight="1">
      <c r="A36" s="18">
        <v>26</v>
      </c>
      <c r="B36" s="221" t="s">
        <v>381</v>
      </c>
      <c r="C36" s="27">
        <f>'[24]Breakup of Interventions'!$F$35</f>
        <v>211.75</v>
      </c>
      <c r="D36" s="26">
        <f t="shared" si="0"/>
        <v>3.4954316730184205</v>
      </c>
      <c r="E36" s="27">
        <f>State!$D$388+State!$D$397</f>
        <v>242.28</v>
      </c>
      <c r="F36" s="27">
        <f>State!$F$388+State!$F$397</f>
        <v>242.28</v>
      </c>
      <c r="G36" s="22">
        <f t="shared" si="3"/>
        <v>100</v>
      </c>
      <c r="H36" s="27">
        <f>State!$S$388+State!$S$397</f>
        <v>234</v>
      </c>
      <c r="I36" s="26">
        <f t="shared" si="1"/>
        <v>3.3553226233498963</v>
      </c>
      <c r="J36" s="27">
        <f>State!$AB$388+State!$AB$397</f>
        <v>234</v>
      </c>
      <c r="K36" s="26">
        <f t="shared" si="2"/>
        <v>3.4746758476709583</v>
      </c>
    </row>
    <row r="37" spans="1:11" s="28" customFormat="1" ht="15.75" customHeight="1">
      <c r="A37" s="18"/>
      <c r="B37" s="223" t="s">
        <v>16</v>
      </c>
      <c r="C37" s="22">
        <f>SUM(C36)</f>
        <v>211.75</v>
      </c>
      <c r="D37" s="26">
        <f t="shared" si="0"/>
        <v>3.4954316730184205</v>
      </c>
      <c r="E37" s="29">
        <f>SUM(E36)</f>
        <v>242.28</v>
      </c>
      <c r="F37" s="29">
        <f>SUM(F36)</f>
        <v>242.28</v>
      </c>
      <c r="G37" s="22">
        <f t="shared" si="3"/>
        <v>100</v>
      </c>
      <c r="H37" s="29">
        <f>SUM(H36)</f>
        <v>234</v>
      </c>
      <c r="I37" s="26">
        <f t="shared" si="1"/>
        <v>3.3553226233498963</v>
      </c>
      <c r="J37" s="29">
        <f>SUM(J36)</f>
        <v>234</v>
      </c>
      <c r="K37" s="26">
        <f t="shared" si="2"/>
        <v>3.4746758476709583</v>
      </c>
    </row>
    <row r="38" spans="1:11" s="28" customFormat="1">
      <c r="A38" s="18"/>
      <c r="B38" s="223" t="s">
        <v>38</v>
      </c>
      <c r="C38" s="22">
        <f>C9+C26+C31+C35+C37</f>
        <v>5822.9769999999999</v>
      </c>
      <c r="D38" s="26">
        <f t="shared" si="0"/>
        <v>96.121927919989531</v>
      </c>
      <c r="E38" s="29">
        <f>E9+E26+E31+E35+E37</f>
        <v>6579.936999999999</v>
      </c>
      <c r="F38" s="29">
        <f>F9+F26+F31+F35+F37</f>
        <v>6357.6069999999991</v>
      </c>
      <c r="G38" s="22">
        <f t="shared" si="3"/>
        <v>96.621092268816554</v>
      </c>
      <c r="H38" s="29">
        <f>H9+H26+H31+H35+H37</f>
        <v>6897.8940466999984</v>
      </c>
      <c r="I38" s="26">
        <f t="shared" si="1"/>
        <v>98.908803198132787</v>
      </c>
      <c r="J38" s="29">
        <f>J9+J26+J31+J35+J37</f>
        <v>6658.3411466999987</v>
      </c>
      <c r="K38" s="26">
        <f t="shared" si="2"/>
        <v>98.869987897402737</v>
      </c>
    </row>
    <row r="39" spans="1:11">
      <c r="A39" s="18"/>
      <c r="B39" s="223" t="s">
        <v>382</v>
      </c>
      <c r="C39" s="29"/>
      <c r="D39" s="26">
        <f t="shared" si="0"/>
        <v>0</v>
      </c>
      <c r="E39" s="29"/>
      <c r="F39" s="29"/>
      <c r="G39" s="22"/>
      <c r="H39" s="29"/>
      <c r="I39" s="26">
        <f t="shared" si="1"/>
        <v>0</v>
      </c>
      <c r="J39" s="29"/>
      <c r="K39" s="26">
        <f t="shared" si="2"/>
        <v>0</v>
      </c>
    </row>
    <row r="40" spans="1:11">
      <c r="A40" s="24">
        <v>27</v>
      </c>
      <c r="B40" s="221" t="s">
        <v>383</v>
      </c>
      <c r="C40" s="27">
        <f>'[24]Breakup of Interventions'!$F$40</f>
        <v>234.93</v>
      </c>
      <c r="D40" s="26">
        <f t="shared" si="0"/>
        <v>3.8780720800104724</v>
      </c>
      <c r="E40" s="27">
        <f>State!$D$512</f>
        <v>102.20000000000002</v>
      </c>
      <c r="F40" s="27">
        <f>State!$F$512</f>
        <v>77.600000000000023</v>
      </c>
      <c r="G40" s="22">
        <f t="shared" si="3"/>
        <v>75.929549902152644</v>
      </c>
      <c r="H40" s="27">
        <f>State!$S$512</f>
        <v>76.100000000000023</v>
      </c>
      <c r="I40" s="26">
        <f t="shared" si="1"/>
        <v>1.0911968018672102</v>
      </c>
      <c r="J40" s="27">
        <f>State!$AB$512</f>
        <v>76.100000000000023</v>
      </c>
      <c r="K40" s="26">
        <f t="shared" si="2"/>
        <v>1.1300121025972649</v>
      </c>
    </row>
    <row r="41" spans="1:11" s="28" customFormat="1" ht="15.75" customHeight="1">
      <c r="A41" s="18"/>
      <c r="B41" s="223" t="s">
        <v>16</v>
      </c>
      <c r="C41" s="22">
        <f>SUM(C40:C40)</f>
        <v>234.93</v>
      </c>
      <c r="D41" s="26">
        <f t="shared" si="0"/>
        <v>3.8780720800104724</v>
      </c>
      <c r="E41" s="29">
        <f>SUM(E40:E40)</f>
        <v>102.20000000000002</v>
      </c>
      <c r="F41" s="29">
        <f>SUM(F40:F40)</f>
        <v>77.600000000000023</v>
      </c>
      <c r="G41" s="22">
        <f t="shared" si="3"/>
        <v>75.929549902152644</v>
      </c>
      <c r="H41" s="29">
        <f>SUM(H40:H40)</f>
        <v>76.100000000000023</v>
      </c>
      <c r="I41" s="26">
        <f t="shared" si="1"/>
        <v>1.0911968018672102</v>
      </c>
      <c r="J41" s="29">
        <f>SUM(J40:J40)</f>
        <v>76.100000000000023</v>
      </c>
      <c r="K41" s="26">
        <f t="shared" si="2"/>
        <v>1.1300121025972649</v>
      </c>
    </row>
    <row r="42" spans="1:11" s="28" customFormat="1">
      <c r="A42" s="18"/>
      <c r="B42" s="223" t="s">
        <v>384</v>
      </c>
      <c r="C42" s="22">
        <f>C38+C41</f>
        <v>6057.9070000000002</v>
      </c>
      <c r="D42" s="26">
        <f t="shared" si="0"/>
        <v>100</v>
      </c>
      <c r="E42" s="113">
        <f>E38+E41</f>
        <v>6682.1369999999988</v>
      </c>
      <c r="F42" s="113">
        <f>F38+F41</f>
        <v>6435.2069999999994</v>
      </c>
      <c r="G42" s="22">
        <f t="shared" si="3"/>
        <v>96.304625301756019</v>
      </c>
      <c r="H42" s="113">
        <f>H38+H41</f>
        <v>6973.9940466999988</v>
      </c>
      <c r="I42" s="26">
        <f t="shared" si="1"/>
        <v>100</v>
      </c>
      <c r="J42" s="113">
        <f>J38+J41</f>
        <v>6734.4411466999991</v>
      </c>
      <c r="K42" s="26">
        <f t="shared" si="2"/>
        <v>100</v>
      </c>
    </row>
    <row r="44" spans="1:11">
      <c r="C44" s="30">
        <f>[24]STATE!$D$516</f>
        <v>6057.9070000000011</v>
      </c>
      <c r="E44" s="114">
        <f>State!$D$513</f>
        <v>6851.1019999999999</v>
      </c>
      <c r="F44" s="114">
        <f>State!F513</f>
        <v>6604.1720000000005</v>
      </c>
      <c r="G44" s="32"/>
      <c r="H44" s="31">
        <f>State!S513</f>
        <v>6973.9940466999997</v>
      </c>
      <c r="J44" s="31">
        <f>State!AB513</f>
        <v>6734.4411467</v>
      </c>
    </row>
    <row r="45" spans="1:11">
      <c r="C45" s="30">
        <f>C44-C42</f>
        <v>0</v>
      </c>
      <c r="E45" s="114">
        <f>E44-E42</f>
        <v>168.96500000000106</v>
      </c>
      <c r="F45" s="114">
        <f>F44-F42</f>
        <v>168.96500000000106</v>
      </c>
      <c r="H45" s="31">
        <f>H44-H42</f>
        <v>0</v>
      </c>
      <c r="J45" s="31">
        <f>J44-J42</f>
        <v>0</v>
      </c>
    </row>
    <row r="46" spans="1:11">
      <c r="E46" s="114"/>
      <c r="F46" s="114"/>
      <c r="G46" s="32"/>
      <c r="H46" s="31"/>
      <c r="J46" s="31"/>
    </row>
    <row r="47" spans="1:11">
      <c r="E47" s="114"/>
      <c r="F47" s="114"/>
      <c r="G47" s="32"/>
      <c r="H47" s="31"/>
      <c r="J47" s="31"/>
    </row>
    <row r="48" spans="1:11">
      <c r="E48" s="114"/>
      <c r="H48" s="17" t="s">
        <v>551</v>
      </c>
    </row>
    <row r="50" spans="8:10">
      <c r="H50" s="31"/>
      <c r="J50" s="31"/>
    </row>
    <row r="51" spans="8:10">
      <c r="H51" s="31"/>
      <c r="J51" s="31"/>
    </row>
  </sheetData>
  <mergeCells count="1">
    <mergeCell ref="A1:K1"/>
  </mergeCells>
  <pageMargins left="0.7" right="0.7" top="0.75" bottom="0.75" header="0.3" footer="0.3"/>
  <pageSetup scale="65" orientation="landscape" r:id="rId1"/>
  <rowBreaks count="1" manualBreakCount="1">
    <brk id="42" max="16383" man="1"/>
  </rowBreaks>
</worksheet>
</file>

<file path=xl/worksheets/sheet4.xml><?xml version="1.0" encoding="utf-8"?>
<worksheet xmlns="http://schemas.openxmlformats.org/spreadsheetml/2006/main" xmlns:r="http://schemas.openxmlformats.org/officeDocument/2006/relationships">
  <sheetPr>
    <tabColor rgb="FF92D050"/>
  </sheetPr>
  <dimension ref="A2:M80"/>
  <sheetViews>
    <sheetView showZeros="0" view="pageBreakPreview" zoomScale="85" zoomScaleNormal="85" zoomScaleSheetLayoutView="85" workbookViewId="0">
      <pane xSplit="2" ySplit="6" topLeftCell="C64" activePane="bottomRight" state="frozen"/>
      <selection activeCell="C47" sqref="C47"/>
      <selection pane="topRight" activeCell="C47" sqref="C47"/>
      <selection pane="bottomLeft" activeCell="C47" sqref="C47"/>
      <selection pane="bottomRight" activeCell="C47" sqref="C47"/>
    </sheetView>
  </sheetViews>
  <sheetFormatPr defaultRowHeight="15.75"/>
  <cols>
    <col min="1" max="1" width="6.42578125" style="33" customWidth="1"/>
    <col min="2" max="2" width="38.28515625" style="33" customWidth="1"/>
    <col min="3" max="3" width="19" style="93" bestFit="1" customWidth="1"/>
    <col min="4" max="4" width="13.7109375" style="33" bestFit="1" customWidth="1"/>
    <col min="5" max="5" width="15.85546875" style="93" bestFit="1" customWidth="1"/>
    <col min="6" max="6" width="13.7109375" style="33" bestFit="1" customWidth="1"/>
    <col min="7" max="7" width="15.42578125" style="93" bestFit="1" customWidth="1"/>
    <col min="8" max="8" width="15" style="93" bestFit="1" customWidth="1"/>
    <col min="9" max="9" width="13" style="93" bestFit="1" customWidth="1"/>
    <col min="10" max="10" width="20.28515625" style="93" customWidth="1"/>
    <col min="11" max="11" width="20.42578125" style="93" customWidth="1"/>
    <col min="12" max="16384" width="9.140625" style="33"/>
  </cols>
  <sheetData>
    <row r="2" spans="1:13" ht="20.25">
      <c r="A2" s="1306" t="s">
        <v>493</v>
      </c>
      <c r="B2" s="1307"/>
      <c r="C2" s="1307"/>
      <c r="D2" s="1307"/>
      <c r="E2" s="1307"/>
      <c r="F2" s="1307"/>
      <c r="G2" s="1307"/>
      <c r="H2" s="1307"/>
      <c r="I2" s="1307"/>
      <c r="J2" s="1307"/>
      <c r="K2" s="1307"/>
    </row>
    <row r="3" spans="1:13" ht="30" customHeight="1">
      <c r="A3" s="1308" t="s">
        <v>552</v>
      </c>
      <c r="B3" s="1308"/>
      <c r="C3" s="1308" t="s">
        <v>387</v>
      </c>
      <c r="D3" s="1308"/>
      <c r="E3" s="1308"/>
      <c r="F3" s="1308"/>
      <c r="G3" s="1308"/>
      <c r="H3" s="1309" t="s">
        <v>494</v>
      </c>
      <c r="I3" s="1309"/>
      <c r="J3" s="1310" t="s">
        <v>495</v>
      </c>
      <c r="K3" s="1310" t="s">
        <v>496</v>
      </c>
    </row>
    <row r="4" spans="1:13" s="81" customFormat="1" ht="42" customHeight="1">
      <c r="A4" s="1308" t="s">
        <v>0</v>
      </c>
      <c r="B4" s="1308" t="s">
        <v>388</v>
      </c>
      <c r="C4" s="80" t="s">
        <v>389</v>
      </c>
      <c r="D4" s="1308" t="s">
        <v>390</v>
      </c>
      <c r="E4" s="1308"/>
      <c r="F4" s="1308" t="s">
        <v>391</v>
      </c>
      <c r="G4" s="1308"/>
      <c r="H4" s="1309"/>
      <c r="I4" s="1309"/>
      <c r="J4" s="1310"/>
      <c r="K4" s="1310"/>
    </row>
    <row r="5" spans="1:13" s="83" customFormat="1">
      <c r="A5" s="1308"/>
      <c r="B5" s="1308"/>
      <c r="C5" s="80" t="s">
        <v>292</v>
      </c>
      <c r="D5" s="34" t="s">
        <v>290</v>
      </c>
      <c r="E5" s="80" t="s">
        <v>291</v>
      </c>
      <c r="F5" s="34" t="s">
        <v>290</v>
      </c>
      <c r="G5" s="80" t="s">
        <v>291</v>
      </c>
      <c r="H5" s="80" t="s">
        <v>497</v>
      </c>
      <c r="I5" s="80" t="s">
        <v>498</v>
      </c>
      <c r="J5" s="82">
        <f>2138.81+959.18</f>
        <v>3097.99</v>
      </c>
      <c r="K5" s="82">
        <f>J5*10%</f>
        <v>309.79899999999998</v>
      </c>
      <c r="L5" s="83">
        <f>130000</f>
        <v>130000</v>
      </c>
    </row>
    <row r="6" spans="1:13" ht="18.75">
      <c r="A6" s="1305" t="s">
        <v>392</v>
      </c>
      <c r="B6" s="1305"/>
      <c r="C6" s="1305"/>
      <c r="D6" s="1305"/>
      <c r="E6" s="1305"/>
      <c r="F6" s="1305"/>
      <c r="G6" s="1305"/>
      <c r="H6" s="84"/>
      <c r="I6" s="84"/>
      <c r="J6" s="84"/>
      <c r="K6" s="84"/>
      <c r="L6" s="33">
        <f>L5*90%</f>
        <v>117000</v>
      </c>
      <c r="M6" s="33">
        <f>L5*10%</f>
        <v>13000</v>
      </c>
    </row>
    <row r="7" spans="1:13">
      <c r="A7" s="35">
        <v>1</v>
      </c>
      <c r="B7" s="36" t="s">
        <v>393</v>
      </c>
      <c r="C7" s="85"/>
      <c r="D7" s="37"/>
      <c r="E7" s="85"/>
      <c r="F7" s="37"/>
      <c r="G7" s="85"/>
      <c r="H7" s="84"/>
      <c r="I7" s="84"/>
      <c r="J7" s="84"/>
      <c r="K7" s="84"/>
    </row>
    <row r="8" spans="1:13">
      <c r="A8" s="1311">
        <v>2</v>
      </c>
      <c r="B8" s="36" t="s">
        <v>394</v>
      </c>
      <c r="C8" s="86"/>
      <c r="D8" s="37"/>
      <c r="E8" s="85"/>
      <c r="F8" s="37"/>
      <c r="G8" s="85"/>
      <c r="H8" s="84"/>
      <c r="I8" s="84"/>
      <c r="J8" s="84"/>
      <c r="K8" s="84"/>
    </row>
    <row r="9" spans="1:13">
      <c r="A9" s="1311"/>
      <c r="B9" s="36" t="s">
        <v>395</v>
      </c>
      <c r="C9" s="86"/>
      <c r="D9" s="118">
        <f>State!$Y$197+State!$Y$200</f>
        <v>30879</v>
      </c>
      <c r="E9" s="87">
        <f>State!$Z$197+State!$Z$200</f>
        <v>46.3185</v>
      </c>
      <c r="F9" s="37"/>
      <c r="G9" s="38">
        <f t="shared" ref="G9:G17" si="0">E9+C9</f>
        <v>46.3185</v>
      </c>
      <c r="H9" s="84">
        <f>G9*90%</f>
        <v>41.68665</v>
      </c>
      <c r="I9" s="84">
        <f>G9*10%</f>
        <v>4.63185</v>
      </c>
      <c r="J9" s="84"/>
      <c r="K9" s="84"/>
    </row>
    <row r="10" spans="1:13">
      <c r="A10" s="1311"/>
      <c r="B10" s="36" t="s">
        <v>396</v>
      </c>
      <c r="C10" s="86"/>
      <c r="D10" s="118">
        <f>State!$Y$203</f>
        <v>31579</v>
      </c>
      <c r="E10" s="87">
        <f>State!$Z$203</f>
        <v>78.947500000000005</v>
      </c>
      <c r="F10" s="37"/>
      <c r="G10" s="38">
        <f t="shared" si="0"/>
        <v>78.947500000000005</v>
      </c>
      <c r="H10" s="84">
        <f t="shared" ref="H10:H19" si="1">G10*90%</f>
        <v>71.052750000000003</v>
      </c>
      <c r="I10" s="84">
        <f t="shared" ref="I10:I19" si="2">G10*10%</f>
        <v>7.894750000000001</v>
      </c>
      <c r="J10" s="84"/>
      <c r="K10" s="84"/>
    </row>
    <row r="11" spans="1:13">
      <c r="A11" s="1311"/>
      <c r="B11" s="36" t="s">
        <v>397</v>
      </c>
      <c r="C11" s="86"/>
      <c r="D11" s="39"/>
      <c r="E11" s="87"/>
      <c r="F11" s="37"/>
      <c r="G11" s="38">
        <f t="shared" si="0"/>
        <v>0</v>
      </c>
      <c r="H11" s="84">
        <f t="shared" si="1"/>
        <v>0</v>
      </c>
      <c r="I11" s="84">
        <f t="shared" si="2"/>
        <v>0</v>
      </c>
      <c r="J11" s="84"/>
      <c r="K11" s="84"/>
    </row>
    <row r="12" spans="1:13">
      <c r="A12" s="1311"/>
      <c r="B12" s="40" t="s">
        <v>398</v>
      </c>
      <c r="C12" s="86"/>
      <c r="D12" s="118">
        <f>State!$Y$198+State!$Y$201+State!$Y$204</f>
        <v>16</v>
      </c>
      <c r="E12" s="87">
        <f>State!$Z$198+State!$Z$201+State!$Z$204</f>
        <v>3.1000000000000003E-2</v>
      </c>
      <c r="F12" s="37"/>
      <c r="G12" s="38">
        <f t="shared" si="0"/>
        <v>3.1000000000000003E-2</v>
      </c>
      <c r="H12" s="84">
        <f t="shared" si="1"/>
        <v>2.7900000000000005E-2</v>
      </c>
      <c r="I12" s="84">
        <f t="shared" si="2"/>
        <v>3.1000000000000003E-3</v>
      </c>
      <c r="J12" s="84"/>
      <c r="K12" s="84"/>
    </row>
    <row r="13" spans="1:13">
      <c r="A13" s="35">
        <v>3</v>
      </c>
      <c r="B13" s="36" t="s">
        <v>399</v>
      </c>
      <c r="C13" s="86"/>
      <c r="D13" s="118">
        <f>State!$Y$212</f>
        <v>62467</v>
      </c>
      <c r="E13" s="87">
        <f>State!$Z$212</f>
        <v>249.86799999999999</v>
      </c>
      <c r="F13" s="37"/>
      <c r="G13" s="38">
        <f t="shared" si="0"/>
        <v>249.86799999999999</v>
      </c>
      <c r="H13" s="84">
        <f t="shared" si="1"/>
        <v>224.88120000000001</v>
      </c>
      <c r="I13" s="84">
        <f t="shared" si="2"/>
        <v>24.986800000000002</v>
      </c>
      <c r="J13" s="84"/>
      <c r="K13" s="84"/>
    </row>
    <row r="14" spans="1:13">
      <c r="A14" s="35">
        <v>4</v>
      </c>
      <c r="B14" s="36" t="s">
        <v>400</v>
      </c>
      <c r="C14" s="44">
        <f>State!U143</f>
        <v>0</v>
      </c>
      <c r="D14" s="117">
        <f>State!$Y$143</f>
        <v>55</v>
      </c>
      <c r="E14" s="44">
        <f>State!$Z$143</f>
        <v>23.4375</v>
      </c>
      <c r="F14" s="37"/>
      <c r="G14" s="38">
        <f t="shared" si="0"/>
        <v>23.4375</v>
      </c>
      <c r="H14" s="84">
        <f t="shared" si="1"/>
        <v>21.09375</v>
      </c>
      <c r="I14" s="84">
        <f t="shared" si="2"/>
        <v>2.34375</v>
      </c>
      <c r="J14" s="84"/>
      <c r="K14" s="84"/>
    </row>
    <row r="15" spans="1:13">
      <c r="A15" s="35">
        <v>5</v>
      </c>
      <c r="B15" s="36" t="s">
        <v>383</v>
      </c>
      <c r="C15" s="87">
        <f>State!$U$512</f>
        <v>0</v>
      </c>
      <c r="D15" s="118">
        <f>State!$Y$512</f>
        <v>2416</v>
      </c>
      <c r="E15" s="87">
        <f>State!$Z$512</f>
        <v>76.100000000000023</v>
      </c>
      <c r="F15" s="37"/>
      <c r="G15" s="38">
        <f t="shared" si="0"/>
        <v>76.100000000000023</v>
      </c>
      <c r="H15" s="84">
        <f t="shared" si="1"/>
        <v>68.490000000000023</v>
      </c>
      <c r="I15" s="84">
        <f t="shared" si="2"/>
        <v>7.610000000000003</v>
      </c>
      <c r="J15" s="84"/>
      <c r="K15" s="84"/>
    </row>
    <row r="16" spans="1:13">
      <c r="A16" s="35">
        <v>6</v>
      </c>
      <c r="B16" s="36" t="s">
        <v>377</v>
      </c>
      <c r="C16" s="86"/>
      <c r="D16" s="118">
        <f>State!$Y$339</f>
        <v>1092</v>
      </c>
      <c r="E16" s="87">
        <f>State!$Z$339</f>
        <v>32.760000000000005</v>
      </c>
      <c r="F16" s="37"/>
      <c r="G16" s="38">
        <f t="shared" si="0"/>
        <v>32.760000000000005</v>
      </c>
      <c r="H16" s="84">
        <f t="shared" si="1"/>
        <v>29.484000000000005</v>
      </c>
      <c r="I16" s="84">
        <f t="shared" si="2"/>
        <v>3.2760000000000007</v>
      </c>
      <c r="J16" s="84"/>
      <c r="K16" s="84"/>
    </row>
    <row r="17" spans="1:11">
      <c r="A17" s="35">
        <v>7</v>
      </c>
      <c r="B17" s="36" t="s">
        <v>94</v>
      </c>
      <c r="C17" s="86"/>
      <c r="D17" s="118">
        <f>State!$Y$328</f>
        <v>1200</v>
      </c>
      <c r="E17" s="87">
        <f>State!$Z$328</f>
        <v>67.260000000000005</v>
      </c>
      <c r="F17" s="37"/>
      <c r="G17" s="38">
        <f t="shared" si="0"/>
        <v>67.260000000000005</v>
      </c>
      <c r="H17" s="84">
        <f t="shared" si="1"/>
        <v>60.534000000000006</v>
      </c>
      <c r="I17" s="84">
        <f t="shared" si="2"/>
        <v>6.7260000000000009</v>
      </c>
      <c r="J17" s="84"/>
      <c r="K17" s="84"/>
    </row>
    <row r="18" spans="1:11">
      <c r="A18" s="1312">
        <v>8</v>
      </c>
      <c r="B18" s="36" t="s">
        <v>402</v>
      </c>
      <c r="C18" s="86"/>
      <c r="D18" s="37"/>
      <c r="E18" s="87">
        <f>State!$Z$388+State!$Z$397</f>
        <v>234</v>
      </c>
      <c r="F18" s="37"/>
      <c r="G18" s="38">
        <f>E18+C18</f>
        <v>234</v>
      </c>
      <c r="H18" s="84">
        <f t="shared" si="1"/>
        <v>210.6</v>
      </c>
      <c r="I18" s="84">
        <f t="shared" si="2"/>
        <v>23.400000000000002</v>
      </c>
      <c r="J18" s="84"/>
      <c r="K18" s="84"/>
    </row>
    <row r="19" spans="1:11">
      <c r="A19" s="1312"/>
      <c r="B19" s="37" t="s">
        <v>403</v>
      </c>
      <c r="C19" s="1313" t="s">
        <v>404</v>
      </c>
      <c r="D19" s="1313"/>
      <c r="E19" s="1313"/>
      <c r="F19" s="1313"/>
      <c r="G19" s="1313"/>
      <c r="H19" s="84">
        <f t="shared" si="1"/>
        <v>0</v>
      </c>
      <c r="I19" s="84">
        <f t="shared" si="2"/>
        <v>0</v>
      </c>
      <c r="J19" s="84"/>
      <c r="K19" s="84"/>
    </row>
    <row r="20" spans="1:11" s="42" customFormat="1">
      <c r="A20" s="1314" t="s">
        <v>36</v>
      </c>
      <c r="B20" s="1314"/>
      <c r="C20" s="88">
        <f t="shared" ref="C20:I20" si="3">SUM(C7:C19)</f>
        <v>0</v>
      </c>
      <c r="D20" s="41">
        <f t="shared" si="3"/>
        <v>129704</v>
      </c>
      <c r="E20" s="88">
        <f t="shared" si="3"/>
        <v>808.72250000000008</v>
      </c>
      <c r="F20" s="41">
        <f t="shared" si="3"/>
        <v>0</v>
      </c>
      <c r="G20" s="88">
        <f t="shared" si="3"/>
        <v>808.72250000000008</v>
      </c>
      <c r="H20" s="88">
        <f t="shared" si="3"/>
        <v>727.85025000000007</v>
      </c>
      <c r="I20" s="88">
        <f t="shared" si="3"/>
        <v>80.872250000000008</v>
      </c>
      <c r="J20" s="89">
        <f>H20</f>
        <v>727.85025000000007</v>
      </c>
      <c r="K20" s="89">
        <f>I20</f>
        <v>80.872250000000008</v>
      </c>
    </row>
    <row r="21" spans="1:11" s="42" customFormat="1">
      <c r="A21" s="51"/>
      <c r="B21" s="51" t="s">
        <v>499</v>
      </c>
      <c r="C21" s="88"/>
      <c r="D21" s="41"/>
      <c r="E21" s="88"/>
      <c r="F21" s="41"/>
      <c r="G21" s="90">
        <f>G20/G77</f>
        <v>0.12008754436829387</v>
      </c>
      <c r="H21" s="88"/>
      <c r="I21" s="88"/>
      <c r="J21" s="89">
        <f>J5-J20</f>
        <v>2370.1397499999998</v>
      </c>
      <c r="K21" s="89">
        <f>K5-K20</f>
        <v>228.92674999999997</v>
      </c>
    </row>
    <row r="22" spans="1:11" s="43" customFormat="1" ht="18.75">
      <c r="A22" s="1305" t="s">
        <v>405</v>
      </c>
      <c r="B22" s="1305"/>
      <c r="C22" s="1305"/>
      <c r="D22" s="1305"/>
      <c r="E22" s="1305"/>
      <c r="F22" s="1305"/>
      <c r="G22" s="1305"/>
      <c r="H22" s="91"/>
      <c r="I22" s="91"/>
      <c r="J22" s="91"/>
      <c r="K22" s="91"/>
    </row>
    <row r="23" spans="1:11">
      <c r="A23" s="35">
        <v>9</v>
      </c>
      <c r="B23" s="36" t="s">
        <v>406</v>
      </c>
      <c r="C23" s="44"/>
      <c r="D23" s="39"/>
      <c r="E23" s="44"/>
      <c r="F23" s="37">
        <f t="shared" ref="F23:F42" si="4">D23</f>
        <v>0</v>
      </c>
      <c r="G23" s="38">
        <f t="shared" ref="G23:G42" si="5">E23+C23</f>
        <v>0</v>
      </c>
      <c r="H23" s="84">
        <f t="shared" ref="H23:H51" si="6">G23*90%</f>
        <v>0</v>
      </c>
      <c r="I23" s="84">
        <f t="shared" ref="I23:I51" si="7">G23*10%</f>
        <v>0</v>
      </c>
      <c r="J23" s="84"/>
      <c r="K23" s="84"/>
    </row>
    <row r="24" spans="1:11" ht="31.5">
      <c r="A24" s="1311">
        <v>10</v>
      </c>
      <c r="B24" s="36" t="s">
        <v>407</v>
      </c>
      <c r="C24" s="44"/>
      <c r="D24" s="36"/>
      <c r="E24" s="48"/>
      <c r="F24" s="37">
        <f t="shared" si="4"/>
        <v>0</v>
      </c>
      <c r="G24" s="38">
        <f t="shared" si="5"/>
        <v>0</v>
      </c>
      <c r="H24" s="84">
        <f t="shared" si="6"/>
        <v>0</v>
      </c>
      <c r="I24" s="84">
        <f t="shared" si="7"/>
        <v>0</v>
      </c>
      <c r="J24" s="84"/>
      <c r="K24" s="84"/>
    </row>
    <row r="25" spans="1:11">
      <c r="A25" s="1311"/>
      <c r="B25" s="46" t="s">
        <v>27</v>
      </c>
      <c r="C25" s="44"/>
      <c r="D25" s="36"/>
      <c r="E25" s="48"/>
      <c r="F25" s="37">
        <f t="shared" si="4"/>
        <v>0</v>
      </c>
      <c r="G25" s="38">
        <f t="shared" si="5"/>
        <v>0</v>
      </c>
      <c r="H25" s="84">
        <f t="shared" si="6"/>
        <v>0</v>
      </c>
      <c r="I25" s="84">
        <f t="shared" si="7"/>
        <v>0</v>
      </c>
      <c r="J25" s="84"/>
      <c r="K25" s="84"/>
    </row>
    <row r="26" spans="1:11">
      <c r="A26" s="1311"/>
      <c r="B26" s="36" t="s">
        <v>408</v>
      </c>
      <c r="C26" s="44"/>
      <c r="D26" s="39"/>
      <c r="E26" s="44"/>
      <c r="F26" s="37">
        <f t="shared" si="4"/>
        <v>0</v>
      </c>
      <c r="G26" s="38">
        <f t="shared" si="5"/>
        <v>0</v>
      </c>
      <c r="H26" s="84">
        <f t="shared" si="6"/>
        <v>0</v>
      </c>
      <c r="I26" s="84">
        <f t="shared" si="7"/>
        <v>0</v>
      </c>
      <c r="J26" s="84"/>
      <c r="K26" s="84"/>
    </row>
    <row r="27" spans="1:11" ht="31.5">
      <c r="A27" s="1311"/>
      <c r="B27" s="46" t="s">
        <v>409</v>
      </c>
      <c r="C27" s="44"/>
      <c r="D27" s="39"/>
      <c r="E27" s="44"/>
      <c r="F27" s="37">
        <f t="shared" si="4"/>
        <v>0</v>
      </c>
      <c r="G27" s="38">
        <f t="shared" si="5"/>
        <v>0</v>
      </c>
      <c r="H27" s="84">
        <f t="shared" si="6"/>
        <v>0</v>
      </c>
      <c r="I27" s="84">
        <f t="shared" si="7"/>
        <v>0</v>
      </c>
      <c r="J27" s="84"/>
      <c r="K27" s="84"/>
    </row>
    <row r="28" spans="1:11">
      <c r="A28" s="1311"/>
      <c r="B28" s="36" t="s">
        <v>410</v>
      </c>
      <c r="C28" s="44"/>
      <c r="D28" s="39"/>
      <c r="E28" s="44"/>
      <c r="F28" s="37">
        <f t="shared" si="4"/>
        <v>0</v>
      </c>
      <c r="G28" s="38">
        <f t="shared" si="5"/>
        <v>0</v>
      </c>
      <c r="H28" s="84">
        <f t="shared" si="6"/>
        <v>0</v>
      </c>
      <c r="I28" s="84">
        <f t="shared" si="7"/>
        <v>0</v>
      </c>
      <c r="J28" s="84"/>
      <c r="K28" s="84"/>
    </row>
    <row r="29" spans="1:11">
      <c r="A29" s="1311"/>
      <c r="B29" s="46" t="s">
        <v>411</v>
      </c>
      <c r="C29" s="44"/>
      <c r="D29" s="39"/>
      <c r="E29" s="44"/>
      <c r="F29" s="37">
        <f t="shared" si="4"/>
        <v>0</v>
      </c>
      <c r="G29" s="38">
        <f t="shared" si="5"/>
        <v>0</v>
      </c>
      <c r="H29" s="84">
        <f t="shared" si="6"/>
        <v>0</v>
      </c>
      <c r="I29" s="84">
        <f t="shared" si="7"/>
        <v>0</v>
      </c>
      <c r="J29" s="84"/>
      <c r="K29" s="84"/>
    </row>
    <row r="30" spans="1:11">
      <c r="A30" s="1311"/>
      <c r="B30" s="40" t="s">
        <v>28</v>
      </c>
      <c r="C30" s="44"/>
      <c r="D30" s="118">
        <f>State!$Y$168</f>
        <v>238</v>
      </c>
      <c r="E30" s="87">
        <f>State!$Z$168</f>
        <v>2.3800000000000003</v>
      </c>
      <c r="F30" s="37"/>
      <c r="G30" s="38">
        <f t="shared" si="5"/>
        <v>2.3800000000000003</v>
      </c>
      <c r="H30" s="84">
        <f t="shared" si="6"/>
        <v>2.1420000000000003</v>
      </c>
      <c r="I30" s="84">
        <f t="shared" si="7"/>
        <v>0.23800000000000004</v>
      </c>
      <c r="J30" s="84"/>
      <c r="K30" s="84"/>
    </row>
    <row r="31" spans="1:11" ht="31.5">
      <c r="A31" s="1311"/>
      <c r="B31" s="46" t="s">
        <v>413</v>
      </c>
      <c r="C31" s="44"/>
      <c r="D31" s="39"/>
      <c r="E31" s="44"/>
      <c r="F31" s="37">
        <f t="shared" si="4"/>
        <v>0</v>
      </c>
      <c r="G31" s="38">
        <f t="shared" si="5"/>
        <v>0</v>
      </c>
      <c r="H31" s="84">
        <f t="shared" si="6"/>
        <v>0</v>
      </c>
      <c r="I31" s="84">
        <f t="shared" si="7"/>
        <v>0</v>
      </c>
      <c r="J31" s="84"/>
      <c r="K31" s="84"/>
    </row>
    <row r="32" spans="1:11">
      <c r="A32" s="1311"/>
      <c r="B32" s="36" t="s">
        <v>414</v>
      </c>
      <c r="C32" s="44"/>
      <c r="D32" s="39"/>
      <c r="E32" s="44"/>
      <c r="F32" s="37">
        <f t="shared" si="4"/>
        <v>0</v>
      </c>
      <c r="G32" s="38">
        <f t="shared" si="5"/>
        <v>0</v>
      </c>
      <c r="H32" s="84">
        <f t="shared" si="6"/>
        <v>0</v>
      </c>
      <c r="I32" s="84">
        <f t="shared" si="7"/>
        <v>0</v>
      </c>
      <c r="J32" s="84"/>
      <c r="K32" s="84"/>
    </row>
    <row r="33" spans="1:11">
      <c r="A33" s="1311"/>
      <c r="B33" s="47" t="s">
        <v>37</v>
      </c>
      <c r="C33" s="44"/>
      <c r="D33" s="39"/>
      <c r="E33" s="44"/>
      <c r="F33" s="37">
        <f t="shared" si="4"/>
        <v>0</v>
      </c>
      <c r="G33" s="38">
        <f t="shared" si="5"/>
        <v>0</v>
      </c>
      <c r="H33" s="84">
        <f t="shared" si="6"/>
        <v>0</v>
      </c>
      <c r="I33" s="84">
        <f t="shared" si="7"/>
        <v>0</v>
      </c>
      <c r="J33" s="84"/>
      <c r="K33" s="84"/>
    </row>
    <row r="34" spans="1:11">
      <c r="A34" s="1311"/>
      <c r="B34" s="40" t="s">
        <v>30</v>
      </c>
      <c r="C34" s="44"/>
      <c r="D34" s="39"/>
      <c r="E34" s="44"/>
      <c r="F34" s="37">
        <f t="shared" si="4"/>
        <v>0</v>
      </c>
      <c r="G34" s="38">
        <f t="shared" si="5"/>
        <v>0</v>
      </c>
      <c r="H34" s="84">
        <f t="shared" si="6"/>
        <v>0</v>
      </c>
      <c r="I34" s="84">
        <f t="shared" si="7"/>
        <v>0</v>
      </c>
      <c r="J34" s="84"/>
      <c r="K34" s="84"/>
    </row>
    <row r="35" spans="1:11">
      <c r="A35" s="1311"/>
      <c r="B35" s="47" t="s">
        <v>415</v>
      </c>
      <c r="C35" s="44"/>
      <c r="D35" s="39"/>
      <c r="E35" s="44"/>
      <c r="F35" s="37">
        <f t="shared" si="4"/>
        <v>0</v>
      </c>
      <c r="G35" s="38">
        <f t="shared" si="5"/>
        <v>0</v>
      </c>
      <c r="H35" s="84">
        <f t="shared" si="6"/>
        <v>0</v>
      </c>
      <c r="I35" s="84">
        <f t="shared" si="7"/>
        <v>0</v>
      </c>
      <c r="J35" s="84"/>
      <c r="K35" s="84"/>
    </row>
    <row r="36" spans="1:11">
      <c r="A36" s="1311"/>
      <c r="B36" s="40" t="s">
        <v>416</v>
      </c>
      <c r="C36" s="44"/>
      <c r="D36" s="39"/>
      <c r="E36" s="87"/>
      <c r="F36" s="39">
        <f>A36</f>
        <v>0</v>
      </c>
      <c r="G36" s="38">
        <f t="shared" si="5"/>
        <v>0</v>
      </c>
      <c r="H36" s="84">
        <f t="shared" si="6"/>
        <v>0</v>
      </c>
      <c r="I36" s="84">
        <f t="shared" si="7"/>
        <v>0</v>
      </c>
      <c r="J36" s="84"/>
      <c r="K36" s="84"/>
    </row>
    <row r="37" spans="1:11">
      <c r="A37" s="35">
        <v>11</v>
      </c>
      <c r="B37" s="36" t="s">
        <v>417</v>
      </c>
      <c r="C37" s="44"/>
      <c r="D37" s="118">
        <f>State!$Y$284</f>
        <v>3635</v>
      </c>
      <c r="E37" s="44">
        <f>State!$Z$284</f>
        <v>68.727000000000004</v>
      </c>
      <c r="F37" s="39">
        <f>A37</f>
        <v>11</v>
      </c>
      <c r="G37" s="38">
        <f>E37+C37</f>
        <v>68.727000000000004</v>
      </c>
      <c r="H37" s="84">
        <f t="shared" si="6"/>
        <v>61.854300000000002</v>
      </c>
      <c r="I37" s="84">
        <f t="shared" si="7"/>
        <v>6.8727000000000009</v>
      </c>
      <c r="J37" s="84"/>
      <c r="K37" s="84"/>
    </row>
    <row r="38" spans="1:11">
      <c r="A38" s="1311">
        <v>12</v>
      </c>
      <c r="B38" s="36" t="s">
        <v>418</v>
      </c>
      <c r="C38" s="44"/>
      <c r="D38" s="39"/>
      <c r="E38" s="44"/>
      <c r="F38" s="37">
        <f t="shared" si="4"/>
        <v>0</v>
      </c>
      <c r="G38" s="38">
        <f t="shared" si="5"/>
        <v>0</v>
      </c>
      <c r="H38" s="84">
        <f t="shared" si="6"/>
        <v>0</v>
      </c>
      <c r="I38" s="84">
        <f t="shared" si="7"/>
        <v>0</v>
      </c>
      <c r="J38" s="84"/>
      <c r="K38" s="84"/>
    </row>
    <row r="39" spans="1:11">
      <c r="A39" s="1311"/>
      <c r="B39" s="40" t="s">
        <v>419</v>
      </c>
      <c r="C39" s="44"/>
      <c r="D39" s="118">
        <f>State!$Y$299</f>
        <v>31</v>
      </c>
      <c r="E39" s="44">
        <f>State!$Z$299</f>
        <v>558.44599999999991</v>
      </c>
      <c r="F39" s="37">
        <f t="shared" si="4"/>
        <v>31</v>
      </c>
      <c r="G39" s="38">
        <f t="shared" si="5"/>
        <v>558.44599999999991</v>
      </c>
      <c r="H39" s="84">
        <f t="shared" si="6"/>
        <v>502.60139999999996</v>
      </c>
      <c r="I39" s="84">
        <f t="shared" si="7"/>
        <v>55.844599999999993</v>
      </c>
      <c r="J39" s="84"/>
      <c r="K39" s="84"/>
    </row>
    <row r="40" spans="1:11">
      <c r="A40" s="1311"/>
      <c r="B40" s="40" t="s">
        <v>420</v>
      </c>
      <c r="C40" s="44"/>
      <c r="D40" s="118">
        <f>State!$Y$308</f>
        <v>109</v>
      </c>
      <c r="E40" s="44">
        <f>State!$Z$308</f>
        <v>894.45399999999995</v>
      </c>
      <c r="F40" s="37">
        <f t="shared" si="4"/>
        <v>109</v>
      </c>
      <c r="G40" s="38">
        <f t="shared" si="5"/>
        <v>894.45399999999995</v>
      </c>
      <c r="H40" s="84">
        <f t="shared" si="6"/>
        <v>805.0086</v>
      </c>
      <c r="I40" s="84">
        <f t="shared" si="7"/>
        <v>89.445400000000006</v>
      </c>
      <c r="J40" s="84"/>
      <c r="K40" s="84"/>
    </row>
    <row r="41" spans="1:11">
      <c r="A41" s="35">
        <v>13</v>
      </c>
      <c r="B41" s="36" t="s">
        <v>421</v>
      </c>
      <c r="C41" s="44"/>
      <c r="D41" s="39"/>
      <c r="E41" s="87">
        <f>State!$Z$390+State!$Z$391+State!$Z$392</f>
        <v>48.94</v>
      </c>
      <c r="F41" s="37">
        <f t="shared" si="4"/>
        <v>0</v>
      </c>
      <c r="G41" s="38">
        <f t="shared" si="5"/>
        <v>48.94</v>
      </c>
      <c r="H41" s="84">
        <f t="shared" si="6"/>
        <v>44.045999999999999</v>
      </c>
      <c r="I41" s="84">
        <f t="shared" si="7"/>
        <v>4.8940000000000001</v>
      </c>
      <c r="J41" s="84"/>
      <c r="K41" s="84"/>
    </row>
    <row r="42" spans="1:11">
      <c r="A42" s="1312">
        <v>14</v>
      </c>
      <c r="B42" s="36" t="s">
        <v>422</v>
      </c>
      <c r="C42" s="44"/>
      <c r="D42" s="118">
        <f>State!$Y$313</f>
        <v>0</v>
      </c>
      <c r="E42" s="44">
        <f>State!$Z$313</f>
        <v>200</v>
      </c>
      <c r="F42" s="37">
        <f t="shared" si="4"/>
        <v>0</v>
      </c>
      <c r="G42" s="38">
        <f t="shared" si="5"/>
        <v>200</v>
      </c>
      <c r="H42" s="84">
        <f t="shared" si="6"/>
        <v>180</v>
      </c>
      <c r="I42" s="84">
        <f t="shared" si="7"/>
        <v>20</v>
      </c>
      <c r="J42" s="84"/>
      <c r="K42" s="84"/>
    </row>
    <row r="43" spans="1:11">
      <c r="A43" s="1312"/>
      <c r="B43" s="36" t="s">
        <v>423</v>
      </c>
      <c r="C43" s="1313" t="s">
        <v>424</v>
      </c>
      <c r="D43" s="1313"/>
      <c r="E43" s="1313"/>
      <c r="F43" s="1313"/>
      <c r="G43" s="1313"/>
      <c r="H43" s="84">
        <f t="shared" si="6"/>
        <v>0</v>
      </c>
      <c r="I43" s="84">
        <f t="shared" si="7"/>
        <v>0</v>
      </c>
      <c r="J43" s="84"/>
      <c r="K43" s="84"/>
    </row>
    <row r="44" spans="1:11">
      <c r="A44" s="35">
        <v>15</v>
      </c>
      <c r="B44" s="36" t="s">
        <v>425</v>
      </c>
      <c r="C44" s="38"/>
      <c r="D44" s="119">
        <f>State!$Y$317</f>
        <v>0</v>
      </c>
      <c r="E44" s="48">
        <f>State!$Z$317</f>
        <v>0</v>
      </c>
      <c r="F44" s="37">
        <f>D44</f>
        <v>0</v>
      </c>
      <c r="G44" s="38">
        <f>E44+C44</f>
        <v>0</v>
      </c>
      <c r="H44" s="84">
        <f t="shared" si="6"/>
        <v>0</v>
      </c>
      <c r="I44" s="84">
        <f t="shared" si="7"/>
        <v>0</v>
      </c>
      <c r="J44" s="84"/>
      <c r="K44" s="84"/>
    </row>
    <row r="45" spans="1:11">
      <c r="A45" s="35">
        <f>A44+1</f>
        <v>16</v>
      </c>
      <c r="B45" s="36" t="s">
        <v>426</v>
      </c>
      <c r="C45" s="44"/>
      <c r="D45" s="118">
        <f>State!$Y$324</f>
        <v>8250</v>
      </c>
      <c r="E45" s="44">
        <f>State!$Z$324</f>
        <v>41.25</v>
      </c>
      <c r="F45" s="37">
        <f>D45</f>
        <v>8250</v>
      </c>
      <c r="G45" s="38">
        <f>E45+C45</f>
        <v>41.25</v>
      </c>
      <c r="H45" s="84">
        <f t="shared" si="6"/>
        <v>37.125</v>
      </c>
      <c r="I45" s="84">
        <f t="shared" si="7"/>
        <v>4.125</v>
      </c>
      <c r="J45" s="84"/>
      <c r="K45" s="84"/>
    </row>
    <row r="46" spans="1:11">
      <c r="A46" s="35">
        <f t="shared" ref="A46:A51" si="8">A45+1</f>
        <v>17</v>
      </c>
      <c r="B46" s="36" t="s">
        <v>427</v>
      </c>
      <c r="C46" s="44"/>
      <c r="D46" s="37"/>
      <c r="E46" s="44"/>
      <c r="F46" s="37">
        <f>D46</f>
        <v>0</v>
      </c>
      <c r="G46" s="38">
        <f>E46+C46</f>
        <v>0</v>
      </c>
      <c r="H46" s="84">
        <f t="shared" si="6"/>
        <v>0</v>
      </c>
      <c r="I46" s="84">
        <f t="shared" si="7"/>
        <v>0</v>
      </c>
      <c r="J46" s="84"/>
      <c r="K46" s="84"/>
    </row>
    <row r="47" spans="1:11">
      <c r="A47" s="35">
        <f t="shared" si="8"/>
        <v>18</v>
      </c>
      <c r="B47" s="36" t="s">
        <v>148</v>
      </c>
      <c r="C47" s="44"/>
      <c r="D47" s="118">
        <f>State!$Y$332</f>
        <v>0</v>
      </c>
      <c r="E47" s="44">
        <f>State!$Z$332+State!$Z$398</f>
        <v>15.621046699999999</v>
      </c>
      <c r="F47" s="37">
        <f>D47</f>
        <v>0</v>
      </c>
      <c r="G47" s="38">
        <f>E47+C47</f>
        <v>15.621046699999999</v>
      </c>
      <c r="H47" s="84">
        <f t="shared" si="6"/>
        <v>14.058942029999999</v>
      </c>
      <c r="I47" s="84">
        <f t="shared" si="7"/>
        <v>1.5621046700000001</v>
      </c>
      <c r="J47" s="84"/>
      <c r="K47" s="84"/>
    </row>
    <row r="48" spans="1:11">
      <c r="A48" s="1312">
        <f>A47+1</f>
        <v>19</v>
      </c>
      <c r="B48" s="36" t="s">
        <v>428</v>
      </c>
      <c r="C48" s="44"/>
      <c r="D48" s="118">
        <f>State!$Y$345</f>
        <v>4</v>
      </c>
      <c r="E48" s="44">
        <f>State!$Z$345</f>
        <v>200</v>
      </c>
      <c r="F48" s="37">
        <f>D48</f>
        <v>4</v>
      </c>
      <c r="G48" s="38">
        <f>E48+C48</f>
        <v>200</v>
      </c>
      <c r="H48" s="84">
        <f t="shared" si="6"/>
        <v>180</v>
      </c>
      <c r="I48" s="84">
        <f t="shared" si="7"/>
        <v>20</v>
      </c>
      <c r="J48" s="84"/>
      <c r="K48" s="84"/>
    </row>
    <row r="49" spans="1:11">
      <c r="A49" s="1312"/>
      <c r="B49" s="36" t="s">
        <v>429</v>
      </c>
      <c r="C49" s="1313" t="s">
        <v>532</v>
      </c>
      <c r="D49" s="1313"/>
      <c r="E49" s="1313"/>
      <c r="F49" s="1313"/>
      <c r="G49" s="1313"/>
      <c r="H49" s="84">
        <f t="shared" si="6"/>
        <v>0</v>
      </c>
      <c r="I49" s="84">
        <f t="shared" si="7"/>
        <v>0</v>
      </c>
      <c r="J49" s="84"/>
      <c r="K49" s="84"/>
    </row>
    <row r="50" spans="1:11">
      <c r="A50" s="35">
        <f>A48+1</f>
        <v>20</v>
      </c>
      <c r="B50" s="36" t="s">
        <v>431</v>
      </c>
      <c r="C50" s="44"/>
      <c r="D50" s="118">
        <f>State!$Y$393</f>
        <v>1</v>
      </c>
      <c r="E50" s="44">
        <f>State!$Z$393</f>
        <v>32.58</v>
      </c>
      <c r="F50" s="37">
        <f>D50</f>
        <v>1</v>
      </c>
      <c r="G50" s="38">
        <f>E50+C50</f>
        <v>32.58</v>
      </c>
      <c r="H50" s="84">
        <f t="shared" si="6"/>
        <v>29.321999999999999</v>
      </c>
      <c r="I50" s="84">
        <f t="shared" si="7"/>
        <v>3.258</v>
      </c>
      <c r="J50" s="84"/>
      <c r="K50" s="84"/>
    </row>
    <row r="51" spans="1:11">
      <c r="A51" s="35">
        <f t="shared" si="8"/>
        <v>21</v>
      </c>
      <c r="B51" s="36" t="s">
        <v>432</v>
      </c>
      <c r="C51" s="44"/>
      <c r="D51" s="118">
        <f>State!$Y$349</f>
        <v>4572</v>
      </c>
      <c r="E51" s="44">
        <f>State!$Z$349</f>
        <v>13.716000000000001</v>
      </c>
      <c r="F51" s="37">
        <f>D51</f>
        <v>4572</v>
      </c>
      <c r="G51" s="38">
        <f>E51+C51</f>
        <v>13.716000000000001</v>
      </c>
      <c r="H51" s="84">
        <f t="shared" si="6"/>
        <v>12.344400000000002</v>
      </c>
      <c r="I51" s="84">
        <f t="shared" si="7"/>
        <v>1.3716000000000002</v>
      </c>
      <c r="J51" s="84"/>
      <c r="K51" s="84"/>
    </row>
    <row r="52" spans="1:11" s="42" customFormat="1">
      <c r="A52" s="1314" t="s">
        <v>38</v>
      </c>
      <c r="B52" s="1314"/>
      <c r="C52" s="88"/>
      <c r="D52" s="41">
        <f>SUM(D23:D51)</f>
        <v>16840</v>
      </c>
      <c r="E52" s="88">
        <f>SUM(E23:E51)</f>
        <v>2076.1140467</v>
      </c>
      <c r="F52" s="41">
        <f>SUM(F23:F51)</f>
        <v>12978</v>
      </c>
      <c r="G52" s="88">
        <f>SUM(G23:G51)</f>
        <v>2076.1140467</v>
      </c>
      <c r="H52" s="88">
        <f t="shared" ref="H52:I52" si="9">SUM(H23:H51)</f>
        <v>1868.5026420299998</v>
      </c>
      <c r="I52" s="88">
        <f t="shared" si="9"/>
        <v>207.61140467000001</v>
      </c>
      <c r="J52" s="89">
        <f>H52</f>
        <v>1868.5026420299998</v>
      </c>
      <c r="K52" s="89">
        <f>I52</f>
        <v>207.61140467000001</v>
      </c>
    </row>
    <row r="53" spans="1:11" s="42" customFormat="1">
      <c r="A53" s="51"/>
      <c r="B53" s="51" t="s">
        <v>500</v>
      </c>
      <c r="C53" s="88"/>
      <c r="D53" s="41"/>
      <c r="E53" s="88"/>
      <c r="F53" s="41"/>
      <c r="G53" s="90">
        <f>G52/G77</f>
        <v>0.30828304850764554</v>
      </c>
      <c r="H53" s="88"/>
      <c r="I53" s="88"/>
      <c r="J53" s="89">
        <f>J21-J52</f>
        <v>501.63710796999999</v>
      </c>
      <c r="K53" s="89">
        <f>K21-K52</f>
        <v>21.315345329999957</v>
      </c>
    </row>
    <row r="54" spans="1:11" s="42" customFormat="1" ht="18.75">
      <c r="A54" s="1305" t="s">
        <v>433</v>
      </c>
      <c r="B54" s="1305"/>
      <c r="C54" s="1305"/>
      <c r="D54" s="1305"/>
      <c r="E54" s="1305"/>
      <c r="F54" s="1305"/>
      <c r="G54" s="1305"/>
      <c r="H54" s="89"/>
      <c r="I54" s="89"/>
      <c r="J54" s="89"/>
      <c r="K54" s="89"/>
    </row>
    <row r="55" spans="1:11">
      <c r="A55" s="35">
        <v>22</v>
      </c>
      <c r="B55" s="36" t="s">
        <v>434</v>
      </c>
      <c r="C55" s="48"/>
      <c r="D55" s="118">
        <f>State!$Y$261</f>
        <v>887</v>
      </c>
      <c r="E55" s="44">
        <f>State!$Z$261</f>
        <v>3506.2595999999999</v>
      </c>
      <c r="F55" s="37">
        <f t="shared" ref="F55:F67" si="10">D55</f>
        <v>887</v>
      </c>
      <c r="G55" s="38">
        <f t="shared" ref="G55:G67" si="11">E55+C55</f>
        <v>3506.2595999999999</v>
      </c>
      <c r="H55" s="84">
        <f t="shared" ref="H55:H74" si="12">G55*90%</f>
        <v>3155.63364</v>
      </c>
      <c r="I55" s="84">
        <f t="shared" ref="I55:I74" si="13">G55*10%</f>
        <v>350.62596000000002</v>
      </c>
      <c r="J55" s="84"/>
      <c r="K55" s="84"/>
    </row>
    <row r="56" spans="1:11">
      <c r="A56" s="35">
        <f>A55+1</f>
        <v>23</v>
      </c>
      <c r="B56" s="40" t="s">
        <v>435</v>
      </c>
      <c r="C56" s="44">
        <f>State!$U$352</f>
        <v>0</v>
      </c>
      <c r="D56" s="50">
        <f>State!$Y$352</f>
        <v>0</v>
      </c>
      <c r="E56" s="44">
        <f>State!$Z$352</f>
        <v>0</v>
      </c>
      <c r="F56" s="37">
        <f t="shared" si="10"/>
        <v>0</v>
      </c>
      <c r="G56" s="38">
        <f t="shared" si="11"/>
        <v>0</v>
      </c>
      <c r="H56" s="84">
        <f t="shared" si="12"/>
        <v>0</v>
      </c>
      <c r="I56" s="84">
        <f t="shared" si="13"/>
        <v>0</v>
      </c>
      <c r="J56" s="84"/>
      <c r="K56" s="84"/>
    </row>
    <row r="57" spans="1:11">
      <c r="A57" s="35">
        <f t="shared" ref="A57:A74" si="14">A56+1</f>
        <v>24</v>
      </c>
      <c r="B57" s="40" t="s">
        <v>436</v>
      </c>
      <c r="C57" s="44">
        <f>State!$U$357</f>
        <v>0</v>
      </c>
      <c r="D57" s="50">
        <f>State!$Y$357</f>
        <v>1</v>
      </c>
      <c r="E57" s="44">
        <f>State!$Z$357</f>
        <v>8.84</v>
      </c>
      <c r="F57" s="37">
        <f t="shared" si="10"/>
        <v>1</v>
      </c>
      <c r="G57" s="38">
        <f t="shared" si="11"/>
        <v>8.84</v>
      </c>
      <c r="H57" s="84">
        <f t="shared" si="12"/>
        <v>7.9560000000000004</v>
      </c>
      <c r="I57" s="84">
        <f t="shared" si="13"/>
        <v>0.88400000000000001</v>
      </c>
      <c r="J57" s="84"/>
      <c r="K57" s="84"/>
    </row>
    <row r="58" spans="1:11">
      <c r="A58" s="35">
        <f t="shared" si="14"/>
        <v>25</v>
      </c>
      <c r="B58" s="40" t="s">
        <v>437</v>
      </c>
      <c r="C58" s="44"/>
      <c r="D58" s="45"/>
      <c r="E58" s="44"/>
      <c r="F58" s="37">
        <f t="shared" si="10"/>
        <v>0</v>
      </c>
      <c r="G58" s="38">
        <f t="shared" si="11"/>
        <v>0</v>
      </c>
      <c r="H58" s="84">
        <f t="shared" si="12"/>
        <v>0</v>
      </c>
      <c r="I58" s="84">
        <f t="shared" si="13"/>
        <v>0</v>
      </c>
      <c r="J58" s="84"/>
      <c r="K58" s="84"/>
    </row>
    <row r="59" spans="1:11">
      <c r="A59" s="35">
        <f t="shared" si="14"/>
        <v>26</v>
      </c>
      <c r="B59" s="40" t="s">
        <v>438</v>
      </c>
      <c r="C59" s="44"/>
      <c r="D59" s="45"/>
      <c r="E59" s="44"/>
      <c r="F59" s="37">
        <f t="shared" si="10"/>
        <v>0</v>
      </c>
      <c r="G59" s="38">
        <f t="shared" si="11"/>
        <v>0</v>
      </c>
      <c r="H59" s="84">
        <f t="shared" si="12"/>
        <v>0</v>
      </c>
      <c r="I59" s="84">
        <f t="shared" si="13"/>
        <v>0</v>
      </c>
      <c r="J59" s="84"/>
      <c r="K59" s="84"/>
    </row>
    <row r="60" spans="1:11">
      <c r="A60" s="35">
        <f t="shared" si="14"/>
        <v>27</v>
      </c>
      <c r="B60" s="40" t="s">
        <v>439</v>
      </c>
      <c r="C60" s="44"/>
      <c r="D60" s="45"/>
      <c r="E60" s="44"/>
      <c r="F60" s="37">
        <f t="shared" si="10"/>
        <v>0</v>
      </c>
      <c r="G60" s="38">
        <f t="shared" si="11"/>
        <v>0</v>
      </c>
      <c r="H60" s="84">
        <f t="shared" si="12"/>
        <v>0</v>
      </c>
      <c r="I60" s="84">
        <f t="shared" si="13"/>
        <v>0</v>
      </c>
      <c r="J60" s="84"/>
      <c r="K60" s="84"/>
    </row>
    <row r="61" spans="1:11">
      <c r="A61" s="35">
        <f t="shared" si="14"/>
        <v>28</v>
      </c>
      <c r="B61" s="40" t="s">
        <v>440</v>
      </c>
      <c r="C61" s="44">
        <f>State!$U$361+State!$U$362+State!$U$363+State!$U$364</f>
        <v>222.33</v>
      </c>
      <c r="D61" s="50">
        <f>State!$Y$361+State!$Y$362+State!$Y$363+State!$Y$364</f>
        <v>3</v>
      </c>
      <c r="E61" s="44">
        <f>State!$Z$361+State!$Z$362+State!$Z$363+State!$Z$364</f>
        <v>9</v>
      </c>
      <c r="F61" s="37">
        <f t="shared" si="10"/>
        <v>3</v>
      </c>
      <c r="G61" s="38">
        <f t="shared" si="11"/>
        <v>231.33</v>
      </c>
      <c r="H61" s="84">
        <f t="shared" si="12"/>
        <v>208.197</v>
      </c>
      <c r="I61" s="84">
        <f t="shared" si="13"/>
        <v>23.133000000000003</v>
      </c>
      <c r="J61" s="84"/>
      <c r="K61" s="84"/>
    </row>
    <row r="62" spans="1:11">
      <c r="A62" s="35">
        <f t="shared" si="14"/>
        <v>29</v>
      </c>
      <c r="B62" s="40" t="s">
        <v>441</v>
      </c>
      <c r="C62" s="44">
        <f>State!$U$372</f>
        <v>0</v>
      </c>
      <c r="D62" s="50">
        <f>State!$Y$372</f>
        <v>0</v>
      </c>
      <c r="E62" s="44">
        <f>State!$Z$372</f>
        <v>0</v>
      </c>
      <c r="F62" s="37">
        <f t="shared" si="10"/>
        <v>0</v>
      </c>
      <c r="G62" s="38">
        <f t="shared" si="11"/>
        <v>0</v>
      </c>
      <c r="H62" s="84">
        <f t="shared" si="12"/>
        <v>0</v>
      </c>
      <c r="I62" s="84">
        <f t="shared" si="13"/>
        <v>0</v>
      </c>
      <c r="J62" s="84"/>
      <c r="K62" s="84"/>
    </row>
    <row r="63" spans="1:11">
      <c r="A63" s="1312">
        <f t="shared" si="14"/>
        <v>30</v>
      </c>
      <c r="B63" s="40" t="s">
        <v>442</v>
      </c>
      <c r="C63" s="44"/>
      <c r="D63" s="50">
        <f>State!Y369</f>
        <v>0</v>
      </c>
      <c r="E63" s="44">
        <f>State!Z369</f>
        <v>0</v>
      </c>
      <c r="F63" s="37">
        <f t="shared" si="10"/>
        <v>0</v>
      </c>
      <c r="G63" s="38">
        <f t="shared" si="11"/>
        <v>0</v>
      </c>
      <c r="H63" s="84">
        <f t="shared" si="12"/>
        <v>0</v>
      </c>
      <c r="I63" s="84">
        <f t="shared" si="13"/>
        <v>0</v>
      </c>
      <c r="J63" s="84"/>
      <c r="K63" s="84"/>
    </row>
    <row r="64" spans="1:11">
      <c r="A64" s="1312"/>
      <c r="B64" s="40" t="s">
        <v>443</v>
      </c>
      <c r="C64" s="44"/>
      <c r="D64" s="50">
        <f>State!$Y$365</f>
        <v>0</v>
      </c>
      <c r="E64" s="44">
        <f>State!$Z$365</f>
        <v>0</v>
      </c>
      <c r="F64" s="37">
        <f t="shared" si="10"/>
        <v>0</v>
      </c>
      <c r="G64" s="38">
        <f t="shared" si="11"/>
        <v>0</v>
      </c>
      <c r="H64" s="84">
        <f t="shared" si="12"/>
        <v>0</v>
      </c>
      <c r="I64" s="84">
        <f t="shared" si="13"/>
        <v>0</v>
      </c>
      <c r="J64" s="84"/>
      <c r="K64" s="84"/>
    </row>
    <row r="65" spans="1:11">
      <c r="A65" s="1312"/>
      <c r="B65" s="40" t="s">
        <v>444</v>
      </c>
      <c r="C65" s="44"/>
      <c r="D65" s="50">
        <f>State!$Y$370</f>
        <v>0</v>
      </c>
      <c r="E65" s="44">
        <f>State!$Z$370</f>
        <v>0</v>
      </c>
      <c r="F65" s="37">
        <f t="shared" si="10"/>
        <v>0</v>
      </c>
      <c r="G65" s="38">
        <f t="shared" si="11"/>
        <v>0</v>
      </c>
      <c r="H65" s="84">
        <f t="shared" si="12"/>
        <v>0</v>
      </c>
      <c r="I65" s="84">
        <f t="shared" si="13"/>
        <v>0</v>
      </c>
      <c r="J65" s="84"/>
      <c r="K65" s="84"/>
    </row>
    <row r="66" spans="1:11">
      <c r="A66" s="35">
        <f>A63+1</f>
        <v>31</v>
      </c>
      <c r="B66" s="40" t="s">
        <v>445</v>
      </c>
      <c r="C66" s="44">
        <f>State!$U$373+State!$U$374</f>
        <v>0</v>
      </c>
      <c r="D66" s="50">
        <f>State!$Y$373+State!$Y$374</f>
        <v>6</v>
      </c>
      <c r="E66" s="44">
        <f>State!$Z$373+State!$Z$374</f>
        <v>13.1</v>
      </c>
      <c r="F66" s="37">
        <f t="shared" si="10"/>
        <v>6</v>
      </c>
      <c r="G66" s="38">
        <f t="shared" si="11"/>
        <v>13.1</v>
      </c>
      <c r="H66" s="84">
        <f t="shared" si="12"/>
        <v>11.79</v>
      </c>
      <c r="I66" s="84">
        <f t="shared" si="13"/>
        <v>1.31</v>
      </c>
      <c r="J66" s="84"/>
      <c r="K66" s="84"/>
    </row>
    <row r="67" spans="1:11">
      <c r="A67" s="1312">
        <f t="shared" si="14"/>
        <v>32</v>
      </c>
      <c r="B67" s="36" t="s">
        <v>446</v>
      </c>
      <c r="C67" s="44"/>
      <c r="D67" s="118">
        <f>State!$Y$335</f>
        <v>1201</v>
      </c>
      <c r="E67" s="44">
        <f>State!$Z$335</f>
        <v>90.074999999999989</v>
      </c>
      <c r="F67" s="37">
        <f t="shared" si="10"/>
        <v>1201</v>
      </c>
      <c r="G67" s="38">
        <f t="shared" si="11"/>
        <v>90.074999999999989</v>
      </c>
      <c r="H67" s="84">
        <f t="shared" si="12"/>
        <v>81.067499999999995</v>
      </c>
      <c r="I67" s="84">
        <f t="shared" si="13"/>
        <v>9.0074999999999985</v>
      </c>
      <c r="J67" s="84"/>
      <c r="K67" s="84"/>
    </row>
    <row r="68" spans="1:11">
      <c r="A68" s="1312"/>
      <c r="B68" s="36" t="s">
        <v>447</v>
      </c>
      <c r="C68" s="1313" t="s">
        <v>448</v>
      </c>
      <c r="D68" s="1313"/>
      <c r="E68" s="1313"/>
      <c r="F68" s="1313"/>
      <c r="G68" s="1313"/>
      <c r="H68" s="84">
        <f t="shared" si="12"/>
        <v>0</v>
      </c>
      <c r="I68" s="84">
        <f t="shared" si="13"/>
        <v>0</v>
      </c>
      <c r="J68" s="84"/>
      <c r="K68" s="84"/>
    </row>
    <row r="69" spans="1:11">
      <c r="A69" s="35">
        <f>A67+1</f>
        <v>33</v>
      </c>
      <c r="B69" s="37" t="s">
        <v>449</v>
      </c>
      <c r="C69" s="44"/>
      <c r="D69" s="45"/>
      <c r="E69" s="44"/>
      <c r="F69" s="37">
        <f>D69</f>
        <v>0</v>
      </c>
      <c r="G69" s="38">
        <f>E69+C69</f>
        <v>0</v>
      </c>
      <c r="H69" s="84">
        <f t="shared" si="12"/>
        <v>0</v>
      </c>
      <c r="I69" s="84">
        <f t="shared" si="13"/>
        <v>0</v>
      </c>
      <c r="J69" s="84"/>
      <c r="K69" s="84"/>
    </row>
    <row r="70" spans="1:11">
      <c r="A70" s="35">
        <f t="shared" si="14"/>
        <v>34</v>
      </c>
      <c r="B70" s="37" t="s">
        <v>450</v>
      </c>
      <c r="C70" s="44"/>
      <c r="D70" s="45"/>
      <c r="E70" s="44"/>
      <c r="F70" s="37">
        <f>D70</f>
        <v>0</v>
      </c>
      <c r="G70" s="38">
        <f>E70+C70</f>
        <v>0</v>
      </c>
      <c r="H70" s="84">
        <f t="shared" si="12"/>
        <v>0</v>
      </c>
      <c r="I70" s="84">
        <f t="shared" si="13"/>
        <v>0</v>
      </c>
      <c r="J70" s="84"/>
      <c r="K70" s="84"/>
    </row>
    <row r="71" spans="1:11" ht="31.5">
      <c r="A71" s="35">
        <f t="shared" si="14"/>
        <v>35</v>
      </c>
      <c r="B71" s="40" t="s">
        <v>451</v>
      </c>
      <c r="C71" s="44"/>
      <c r="D71" s="45"/>
      <c r="E71" s="44"/>
      <c r="F71" s="37">
        <f>D71</f>
        <v>0</v>
      </c>
      <c r="G71" s="38">
        <f>E71+C71</f>
        <v>0</v>
      </c>
      <c r="H71" s="84">
        <f t="shared" si="12"/>
        <v>0</v>
      </c>
      <c r="I71" s="84">
        <f t="shared" si="13"/>
        <v>0</v>
      </c>
      <c r="J71" s="84"/>
      <c r="K71" s="84"/>
    </row>
    <row r="72" spans="1:11">
      <c r="A72" s="35">
        <f t="shared" si="14"/>
        <v>36</v>
      </c>
      <c r="B72" s="40" t="s">
        <v>452</v>
      </c>
      <c r="C72" s="1313" t="s">
        <v>453</v>
      </c>
      <c r="D72" s="1313"/>
      <c r="E72" s="1313"/>
      <c r="F72" s="1313"/>
      <c r="G72" s="1313"/>
      <c r="H72" s="84">
        <f t="shared" si="12"/>
        <v>0</v>
      </c>
      <c r="I72" s="84">
        <f t="shared" si="13"/>
        <v>0</v>
      </c>
      <c r="J72" s="84"/>
      <c r="K72" s="84"/>
    </row>
    <row r="73" spans="1:11">
      <c r="A73" s="35">
        <f t="shared" si="14"/>
        <v>37</v>
      </c>
      <c r="B73" s="37" t="s">
        <v>454</v>
      </c>
      <c r="C73" s="1313" t="s">
        <v>455</v>
      </c>
      <c r="D73" s="1313"/>
      <c r="E73" s="1313"/>
      <c r="F73" s="1313"/>
      <c r="G73" s="1313"/>
      <c r="H73" s="84">
        <f t="shared" si="12"/>
        <v>0</v>
      </c>
      <c r="I73" s="84">
        <f t="shared" si="13"/>
        <v>0</v>
      </c>
      <c r="J73" s="84"/>
      <c r="K73" s="84"/>
    </row>
    <row r="74" spans="1:11">
      <c r="A74" s="35">
        <f t="shared" si="14"/>
        <v>38</v>
      </c>
      <c r="B74" s="40" t="s">
        <v>456</v>
      </c>
      <c r="C74" s="1313" t="s">
        <v>489</v>
      </c>
      <c r="D74" s="1313"/>
      <c r="E74" s="1313"/>
      <c r="F74" s="1313"/>
      <c r="G74" s="1313"/>
      <c r="H74" s="84">
        <f t="shared" si="12"/>
        <v>0</v>
      </c>
      <c r="I74" s="84">
        <f t="shared" si="13"/>
        <v>0</v>
      </c>
      <c r="J74" s="84"/>
      <c r="K74" s="84"/>
    </row>
    <row r="75" spans="1:11" s="42" customFormat="1">
      <c r="A75" s="41"/>
      <c r="B75" s="51" t="s">
        <v>391</v>
      </c>
      <c r="C75" s="88">
        <f t="shared" ref="C75:I75" si="15">SUM(C55:C74)</f>
        <v>222.33</v>
      </c>
      <c r="D75" s="41">
        <f t="shared" si="15"/>
        <v>2098</v>
      </c>
      <c r="E75" s="88">
        <f t="shared" si="15"/>
        <v>3627.2745999999997</v>
      </c>
      <c r="F75" s="41">
        <f t="shared" si="15"/>
        <v>2098</v>
      </c>
      <c r="G75" s="88">
        <f t="shared" si="15"/>
        <v>3849.6045999999997</v>
      </c>
      <c r="H75" s="88">
        <f t="shared" si="15"/>
        <v>3464.6441400000003</v>
      </c>
      <c r="I75" s="88">
        <f t="shared" si="15"/>
        <v>384.96046000000001</v>
      </c>
      <c r="J75" s="88">
        <f>H75</f>
        <v>3464.6441400000003</v>
      </c>
      <c r="K75" s="88">
        <f>I75</f>
        <v>384.96046000000001</v>
      </c>
    </row>
    <row r="76" spans="1:11" s="42" customFormat="1">
      <c r="A76" s="41"/>
      <c r="B76" s="51" t="s">
        <v>501</v>
      </c>
      <c r="C76" s="88"/>
      <c r="D76" s="41"/>
      <c r="E76" s="88"/>
      <c r="F76" s="41"/>
      <c r="G76" s="90">
        <f>G75/G77</f>
        <v>0.57162940712406063</v>
      </c>
      <c r="H76" s="88"/>
      <c r="I76" s="88"/>
      <c r="J76" s="88">
        <f>J53-J75</f>
        <v>-2963.0070320300001</v>
      </c>
      <c r="K76" s="88">
        <f>K53-K75</f>
        <v>-363.64511467000005</v>
      </c>
    </row>
    <row r="77" spans="1:11" s="42" customFormat="1">
      <c r="A77" s="41"/>
      <c r="B77" s="51" t="s">
        <v>458</v>
      </c>
      <c r="C77" s="88">
        <f t="shared" ref="C77:I77" si="16">C20+C52+C75</f>
        <v>222.33</v>
      </c>
      <c r="D77" s="41">
        <f t="shared" si="16"/>
        <v>148642</v>
      </c>
      <c r="E77" s="88">
        <f t="shared" si="16"/>
        <v>6512.1111467000001</v>
      </c>
      <c r="F77" s="41">
        <f t="shared" si="16"/>
        <v>15076</v>
      </c>
      <c r="G77" s="88">
        <f t="shared" si="16"/>
        <v>6734.4411467</v>
      </c>
      <c r="H77" s="88">
        <f t="shared" si="16"/>
        <v>6060.9970320299999</v>
      </c>
      <c r="I77" s="88">
        <f t="shared" si="16"/>
        <v>673.44411467000009</v>
      </c>
      <c r="J77" s="88"/>
      <c r="K77" s="88"/>
    </row>
    <row r="79" spans="1:11">
      <c r="C79" s="93">
        <f>State!U513</f>
        <v>222.33</v>
      </c>
      <c r="E79" s="93">
        <f>State!Z513</f>
        <v>6512.1111467000001</v>
      </c>
      <c r="G79" s="93">
        <f>State!AB513</f>
        <v>6734.4411467</v>
      </c>
    </row>
    <row r="80" spans="1:11">
      <c r="C80" s="93">
        <f>C79-C77</f>
        <v>0</v>
      </c>
      <c r="E80" s="93">
        <f>E79-E77</f>
        <v>0</v>
      </c>
      <c r="G80" s="93">
        <f>G79-G77</f>
        <v>0</v>
      </c>
    </row>
  </sheetData>
  <mergeCells count="30">
    <mergeCell ref="C73:G73"/>
    <mergeCell ref="C74:G74"/>
    <mergeCell ref="A52:B52"/>
    <mergeCell ref="A54:G54"/>
    <mergeCell ref="A63:A65"/>
    <mergeCell ref="A67:A68"/>
    <mergeCell ref="C68:G68"/>
    <mergeCell ref="C72:G72"/>
    <mergeCell ref="A24:A36"/>
    <mergeCell ref="A38:A40"/>
    <mergeCell ref="A42:A43"/>
    <mergeCell ref="C43:G43"/>
    <mergeCell ref="A48:A49"/>
    <mergeCell ref="C49:G49"/>
    <mergeCell ref="A22:G22"/>
    <mergeCell ref="A2:K2"/>
    <mergeCell ref="A3:B3"/>
    <mergeCell ref="C3:G3"/>
    <mergeCell ref="H3:I4"/>
    <mergeCell ref="J3:J4"/>
    <mergeCell ref="K3:K4"/>
    <mergeCell ref="A4:A5"/>
    <mergeCell ref="B4:B5"/>
    <mergeCell ref="D4:E4"/>
    <mergeCell ref="F4:G4"/>
    <mergeCell ref="A6:G6"/>
    <mergeCell ref="A8:A12"/>
    <mergeCell ref="A18:A19"/>
    <mergeCell ref="C19:G19"/>
    <mergeCell ref="A20:B20"/>
  </mergeCells>
  <pageMargins left="0.7" right="0.7" top="0.75" bottom="0.75" header="0.3" footer="0.3"/>
  <pageSetup scale="64" orientation="landscape" r:id="rId1"/>
</worksheet>
</file>

<file path=xl/worksheets/sheet5.xml><?xml version="1.0" encoding="utf-8"?>
<worksheet xmlns="http://schemas.openxmlformats.org/spreadsheetml/2006/main" xmlns:r="http://schemas.openxmlformats.org/officeDocument/2006/relationships">
  <sheetPr>
    <tabColor rgb="FF92D050"/>
  </sheetPr>
  <dimension ref="A2:P78"/>
  <sheetViews>
    <sheetView showZeros="0" view="pageBreakPreview" zoomScale="70" zoomScaleNormal="85" zoomScaleSheetLayoutView="70" workbookViewId="0">
      <pane xSplit="2" ySplit="6" topLeftCell="C61" activePane="bottomRight" state="frozen"/>
      <selection activeCell="E26" sqref="E26"/>
      <selection pane="topRight" activeCell="E26" sqref="E26"/>
      <selection pane="bottomLeft" activeCell="E26" sqref="E26"/>
      <selection pane="bottomRight" activeCell="M41" sqref="M41:M42"/>
    </sheetView>
  </sheetViews>
  <sheetFormatPr defaultRowHeight="15.75"/>
  <cols>
    <col min="1" max="1" width="6.42578125" style="115" customWidth="1"/>
    <col min="2" max="2" width="34.140625" style="115" customWidth="1"/>
    <col min="3" max="3" width="20.5703125" style="114" bestFit="1" customWidth="1"/>
    <col min="4" max="4" width="13.7109375" style="115" bestFit="1" customWidth="1"/>
    <col min="5" max="5" width="19" style="114" bestFit="1" customWidth="1"/>
    <col min="6" max="6" width="13.7109375" style="115" bestFit="1" customWidth="1"/>
    <col min="7" max="7" width="20.5703125" style="114" bestFit="1" customWidth="1"/>
    <col min="8" max="8" width="19" style="114" bestFit="1" customWidth="1"/>
    <col min="9" max="9" width="13.7109375" style="115" bestFit="1" customWidth="1"/>
    <col min="10" max="10" width="15.85546875" style="114" bestFit="1" customWidth="1"/>
    <col min="11" max="11" width="13.7109375" style="115" bestFit="1" customWidth="1"/>
    <col min="12" max="12" width="15.42578125" style="114" bestFit="1" customWidth="1"/>
    <col min="13" max="13" width="43.5703125" style="156" customWidth="1"/>
    <col min="14" max="14" width="11.7109375" style="115" bestFit="1" customWidth="1"/>
    <col min="15" max="15" width="13" style="115" bestFit="1" customWidth="1"/>
    <col min="16" max="16" width="14.85546875" style="115" customWidth="1"/>
    <col min="17" max="17" width="14.28515625" style="115" bestFit="1" customWidth="1"/>
    <col min="18" max="16384" width="9.140625" style="115"/>
  </cols>
  <sheetData>
    <row r="2" spans="1:13" ht="39" customHeight="1">
      <c r="A2" s="1329" t="s">
        <v>385</v>
      </c>
      <c r="B2" s="1329"/>
      <c r="C2" s="1329"/>
      <c r="D2" s="1329"/>
      <c r="E2" s="1329"/>
      <c r="F2" s="1329"/>
      <c r="G2" s="1329"/>
      <c r="H2" s="1329"/>
      <c r="I2" s="1329"/>
      <c r="J2" s="1329"/>
      <c r="K2" s="1329"/>
      <c r="L2" s="1329"/>
      <c r="M2" s="1329"/>
    </row>
    <row r="3" spans="1:13" ht="15.75" customHeight="1">
      <c r="A3" s="1330" t="s">
        <v>552</v>
      </c>
      <c r="B3" s="1330"/>
      <c r="C3" s="1330" t="s">
        <v>386</v>
      </c>
      <c r="D3" s="1330"/>
      <c r="E3" s="1330"/>
      <c r="F3" s="1330"/>
      <c r="G3" s="1330"/>
      <c r="H3" s="1331" t="s">
        <v>387</v>
      </c>
      <c r="I3" s="1332"/>
      <c r="J3" s="1332"/>
      <c r="K3" s="1332"/>
      <c r="L3" s="1333"/>
      <c r="M3" s="1334" t="s">
        <v>283</v>
      </c>
    </row>
    <row r="4" spans="1:13" ht="37.5" customHeight="1">
      <c r="A4" s="1330" t="s">
        <v>0</v>
      </c>
      <c r="B4" s="1330" t="s">
        <v>388</v>
      </c>
      <c r="C4" s="146" t="s">
        <v>389</v>
      </c>
      <c r="D4" s="1330" t="s">
        <v>390</v>
      </c>
      <c r="E4" s="1330"/>
      <c r="F4" s="1330" t="s">
        <v>391</v>
      </c>
      <c r="G4" s="1330"/>
      <c r="H4" s="146" t="s">
        <v>389</v>
      </c>
      <c r="I4" s="1330" t="s">
        <v>390</v>
      </c>
      <c r="J4" s="1330"/>
      <c r="K4" s="1330" t="s">
        <v>391</v>
      </c>
      <c r="L4" s="1330"/>
      <c r="M4" s="1334"/>
    </row>
    <row r="5" spans="1:13" ht="15.75" customHeight="1">
      <c r="A5" s="1330"/>
      <c r="B5" s="1330"/>
      <c r="C5" s="146" t="s">
        <v>292</v>
      </c>
      <c r="D5" s="147" t="s">
        <v>290</v>
      </c>
      <c r="E5" s="146" t="s">
        <v>291</v>
      </c>
      <c r="F5" s="147" t="s">
        <v>290</v>
      </c>
      <c r="G5" s="146" t="s">
        <v>291</v>
      </c>
      <c r="H5" s="146" t="s">
        <v>292</v>
      </c>
      <c r="I5" s="147" t="s">
        <v>290</v>
      </c>
      <c r="J5" s="146" t="s">
        <v>291</v>
      </c>
      <c r="K5" s="147" t="s">
        <v>290</v>
      </c>
      <c r="L5" s="146" t="s">
        <v>291</v>
      </c>
      <c r="M5" s="1334"/>
    </row>
    <row r="6" spans="1:13" ht="27" customHeight="1">
      <c r="A6" s="1326" t="s">
        <v>392</v>
      </c>
      <c r="B6" s="1327"/>
      <c r="C6" s="1327"/>
      <c r="D6" s="1327"/>
      <c r="E6" s="1327"/>
      <c r="F6" s="1327"/>
      <c r="G6" s="1327"/>
      <c r="H6" s="1327"/>
      <c r="I6" s="1327"/>
      <c r="J6" s="1327"/>
      <c r="K6" s="1327"/>
      <c r="L6" s="1327"/>
      <c r="M6" s="1328"/>
    </row>
    <row r="7" spans="1:13" ht="31.5">
      <c r="A7" s="116">
        <v>1</v>
      </c>
      <c r="B7" s="36" t="s">
        <v>393</v>
      </c>
      <c r="C7" s="86"/>
      <c r="D7" s="36"/>
      <c r="E7" s="48"/>
      <c r="F7" s="36">
        <f t="shared" ref="F7:F18" si="0">D7</f>
        <v>0</v>
      </c>
      <c r="G7" s="38">
        <f t="shared" ref="G7:G18" si="1">E7+C7</f>
        <v>0</v>
      </c>
      <c r="H7" s="48"/>
      <c r="I7" s="36"/>
      <c r="J7" s="48"/>
      <c r="K7" s="36"/>
      <c r="L7" s="48"/>
      <c r="M7" s="36"/>
    </row>
    <row r="8" spans="1:13">
      <c r="A8" s="1311">
        <v>2</v>
      </c>
      <c r="B8" s="36" t="s">
        <v>394</v>
      </c>
      <c r="C8" s="86"/>
      <c r="D8" s="36"/>
      <c r="E8" s="86"/>
      <c r="F8" s="36">
        <f t="shared" si="0"/>
        <v>0</v>
      </c>
      <c r="G8" s="38">
        <f t="shared" si="1"/>
        <v>0</v>
      </c>
      <c r="H8" s="86"/>
      <c r="I8" s="36"/>
      <c r="J8" s="48"/>
      <c r="K8" s="36"/>
      <c r="L8" s="48"/>
      <c r="M8" s="36"/>
    </row>
    <row r="9" spans="1:13">
      <c r="A9" s="1311"/>
      <c r="B9" s="36" t="s">
        <v>395</v>
      </c>
      <c r="C9" s="86"/>
      <c r="D9" s="144">
        <f>State!$P$197+State!$P$200</f>
        <v>30879</v>
      </c>
      <c r="E9" s="145">
        <f>State!$Q$197+State!$Q$200</f>
        <v>46.3185</v>
      </c>
      <c r="F9" s="36">
        <f t="shared" si="0"/>
        <v>30879</v>
      </c>
      <c r="G9" s="38">
        <f t="shared" si="1"/>
        <v>46.3185</v>
      </c>
      <c r="H9" s="86"/>
      <c r="I9" s="144">
        <f>State!$Y$197+State!$Y$200</f>
        <v>30879</v>
      </c>
      <c r="J9" s="145">
        <f>State!$Z$197+State!$Z$200</f>
        <v>46.3185</v>
      </c>
      <c r="K9" s="36"/>
      <c r="L9" s="38">
        <f t="shared" ref="L9:L17" si="2">J9+H9</f>
        <v>46.3185</v>
      </c>
      <c r="M9" s="36" t="s">
        <v>401</v>
      </c>
    </row>
    <row r="10" spans="1:13">
      <c r="A10" s="1311"/>
      <c r="B10" s="36" t="s">
        <v>396</v>
      </c>
      <c r="C10" s="86"/>
      <c r="D10" s="144">
        <f>State!$P$203</f>
        <v>31579</v>
      </c>
      <c r="E10" s="145">
        <f>State!$Q$203</f>
        <v>78.947500000000005</v>
      </c>
      <c r="F10" s="36">
        <f t="shared" si="0"/>
        <v>31579</v>
      </c>
      <c r="G10" s="38">
        <f t="shared" si="1"/>
        <v>78.947500000000005</v>
      </c>
      <c r="H10" s="86"/>
      <c r="I10" s="144">
        <f>State!$Y$203</f>
        <v>31579</v>
      </c>
      <c r="J10" s="145">
        <f>State!$Z$203</f>
        <v>78.947500000000005</v>
      </c>
      <c r="K10" s="36"/>
      <c r="L10" s="38">
        <f t="shared" si="2"/>
        <v>78.947500000000005</v>
      </c>
      <c r="M10" s="36" t="s">
        <v>401</v>
      </c>
    </row>
    <row r="11" spans="1:13">
      <c r="A11" s="1311"/>
      <c r="B11" s="36" t="s">
        <v>397</v>
      </c>
      <c r="C11" s="86"/>
      <c r="D11" s="148"/>
      <c r="E11" s="145"/>
      <c r="F11" s="36">
        <f t="shared" si="0"/>
        <v>0</v>
      </c>
      <c r="G11" s="38">
        <f t="shared" si="1"/>
        <v>0</v>
      </c>
      <c r="H11" s="86"/>
      <c r="I11" s="148"/>
      <c r="J11" s="145"/>
      <c r="K11" s="36"/>
      <c r="L11" s="38">
        <f t="shared" si="2"/>
        <v>0</v>
      </c>
      <c r="M11" s="36"/>
    </row>
    <row r="12" spans="1:13">
      <c r="A12" s="1311"/>
      <c r="B12" s="40" t="s">
        <v>398</v>
      </c>
      <c r="C12" s="86"/>
      <c r="D12" s="144">
        <f>State!$P$198+State!$P$201+State!$P$204</f>
        <v>16</v>
      </c>
      <c r="E12" s="145">
        <f>State!$Q$198+State!$Q$201+State!$Q$204</f>
        <v>3.1000000000000003E-2</v>
      </c>
      <c r="F12" s="36">
        <f t="shared" si="0"/>
        <v>16</v>
      </c>
      <c r="G12" s="38">
        <f t="shared" si="1"/>
        <v>3.1000000000000003E-2</v>
      </c>
      <c r="H12" s="86"/>
      <c r="I12" s="144">
        <f>State!$Y$198+State!$Y$201+State!$Y$204</f>
        <v>16</v>
      </c>
      <c r="J12" s="145">
        <f>State!$Z$198+State!$Z$201+State!$Z$204</f>
        <v>3.1000000000000003E-2</v>
      </c>
      <c r="K12" s="36"/>
      <c r="L12" s="38">
        <f t="shared" si="2"/>
        <v>3.1000000000000003E-2</v>
      </c>
      <c r="M12" s="36" t="s">
        <v>401</v>
      </c>
    </row>
    <row r="13" spans="1:13" ht="15.75" customHeight="1">
      <c r="A13" s="116">
        <v>3</v>
      </c>
      <c r="B13" s="36" t="s">
        <v>399</v>
      </c>
      <c r="C13" s="86"/>
      <c r="D13" s="144">
        <f>State!$P$212</f>
        <v>62467</v>
      </c>
      <c r="E13" s="145">
        <f>State!$Q$212</f>
        <v>249.86799999999999</v>
      </c>
      <c r="F13" s="36">
        <f t="shared" si="0"/>
        <v>62467</v>
      </c>
      <c r="G13" s="38">
        <f t="shared" si="1"/>
        <v>249.86799999999999</v>
      </c>
      <c r="H13" s="86"/>
      <c r="I13" s="144">
        <f>State!$Y$212</f>
        <v>62467</v>
      </c>
      <c r="J13" s="145">
        <f>State!$Z$212</f>
        <v>249.86799999999999</v>
      </c>
      <c r="K13" s="36"/>
      <c r="L13" s="38">
        <f t="shared" si="2"/>
        <v>249.86799999999999</v>
      </c>
      <c r="M13" s="36" t="s">
        <v>401</v>
      </c>
    </row>
    <row r="14" spans="1:13">
      <c r="A14" s="116">
        <v>4</v>
      </c>
      <c r="B14" s="36" t="s">
        <v>400</v>
      </c>
      <c r="C14" s="44">
        <f>State!L143</f>
        <v>0</v>
      </c>
      <c r="D14" s="119">
        <f>State!$P$143</f>
        <v>55</v>
      </c>
      <c r="E14" s="44">
        <f>State!$Q$143</f>
        <v>23.4375</v>
      </c>
      <c r="F14" s="36">
        <f t="shared" si="0"/>
        <v>55</v>
      </c>
      <c r="G14" s="38">
        <f t="shared" si="1"/>
        <v>23.4375</v>
      </c>
      <c r="H14" s="44">
        <f>State!U143</f>
        <v>0</v>
      </c>
      <c r="I14" s="119">
        <f>State!$Y$143</f>
        <v>55</v>
      </c>
      <c r="J14" s="44">
        <f>State!$Z$143</f>
        <v>23.4375</v>
      </c>
      <c r="K14" s="36"/>
      <c r="L14" s="38">
        <f t="shared" si="2"/>
        <v>23.4375</v>
      </c>
      <c r="M14" s="36" t="s">
        <v>401</v>
      </c>
    </row>
    <row r="15" spans="1:13">
      <c r="A15" s="116">
        <v>5</v>
      </c>
      <c r="B15" s="36" t="s">
        <v>383</v>
      </c>
      <c r="C15" s="145">
        <f>State!$L$512</f>
        <v>0</v>
      </c>
      <c r="D15" s="144">
        <f>State!$P$512</f>
        <v>2416</v>
      </c>
      <c r="E15" s="145">
        <f>State!$Q$512</f>
        <v>76.100000000000023</v>
      </c>
      <c r="F15" s="36">
        <f t="shared" si="0"/>
        <v>2416</v>
      </c>
      <c r="G15" s="38">
        <f t="shared" si="1"/>
        <v>76.100000000000023</v>
      </c>
      <c r="H15" s="145">
        <f>State!$U$512</f>
        <v>0</v>
      </c>
      <c r="I15" s="144">
        <f>State!$Y$512</f>
        <v>2416</v>
      </c>
      <c r="J15" s="145">
        <f>State!$Z$512</f>
        <v>76.100000000000023</v>
      </c>
      <c r="K15" s="36"/>
      <c r="L15" s="38">
        <f t="shared" si="2"/>
        <v>76.100000000000023</v>
      </c>
      <c r="M15" s="36" t="s">
        <v>401</v>
      </c>
    </row>
    <row r="16" spans="1:13">
      <c r="A16" s="116">
        <v>6</v>
      </c>
      <c r="B16" s="36" t="s">
        <v>377</v>
      </c>
      <c r="C16" s="86"/>
      <c r="D16" s="144">
        <f>State!$P$339</f>
        <v>1092</v>
      </c>
      <c r="E16" s="145">
        <f>State!$Q$339</f>
        <v>32.760000000000005</v>
      </c>
      <c r="F16" s="36">
        <f t="shared" si="0"/>
        <v>1092</v>
      </c>
      <c r="G16" s="38">
        <f t="shared" si="1"/>
        <v>32.760000000000005</v>
      </c>
      <c r="H16" s="86"/>
      <c r="I16" s="144">
        <f>State!$Y$339</f>
        <v>1092</v>
      </c>
      <c r="J16" s="145">
        <f>State!$Z$339</f>
        <v>32.760000000000005</v>
      </c>
      <c r="K16" s="36"/>
      <c r="L16" s="38">
        <f t="shared" si="2"/>
        <v>32.760000000000005</v>
      </c>
      <c r="M16" s="36" t="s">
        <v>401</v>
      </c>
    </row>
    <row r="17" spans="1:16">
      <c r="A17" s="116">
        <v>7</v>
      </c>
      <c r="B17" s="36" t="s">
        <v>94</v>
      </c>
      <c r="C17" s="86"/>
      <c r="D17" s="144">
        <f>State!$P$328</f>
        <v>1200</v>
      </c>
      <c r="E17" s="145">
        <f>State!$Q$328</f>
        <v>67.260000000000005</v>
      </c>
      <c r="F17" s="36">
        <f t="shared" si="0"/>
        <v>1200</v>
      </c>
      <c r="G17" s="38">
        <f t="shared" si="1"/>
        <v>67.260000000000005</v>
      </c>
      <c r="H17" s="86"/>
      <c r="I17" s="144">
        <f>State!$Y$328</f>
        <v>1200</v>
      </c>
      <c r="J17" s="145">
        <f>State!$Z$328</f>
        <v>67.260000000000005</v>
      </c>
      <c r="K17" s="36"/>
      <c r="L17" s="38">
        <f t="shared" si="2"/>
        <v>67.260000000000005</v>
      </c>
      <c r="M17" s="36" t="s">
        <v>401</v>
      </c>
    </row>
    <row r="18" spans="1:16">
      <c r="A18" s="1315">
        <v>8</v>
      </c>
      <c r="B18" s="36" t="s">
        <v>402</v>
      </c>
      <c r="C18" s="86"/>
      <c r="D18" s="36"/>
      <c r="E18" s="145">
        <f>State!$Q$388+State!$Q$397</f>
        <v>234</v>
      </c>
      <c r="F18" s="36">
        <f t="shared" si="0"/>
        <v>0</v>
      </c>
      <c r="G18" s="38">
        <f t="shared" si="1"/>
        <v>234</v>
      </c>
      <c r="H18" s="86"/>
      <c r="I18" s="36"/>
      <c r="J18" s="145">
        <f>State!$Z$388+State!$Z$397</f>
        <v>234</v>
      </c>
      <c r="K18" s="36"/>
      <c r="L18" s="38">
        <f>J18+H18</f>
        <v>234</v>
      </c>
      <c r="M18" s="36" t="s">
        <v>401</v>
      </c>
      <c r="N18" s="115">
        <v>3250.53</v>
      </c>
    </row>
    <row r="19" spans="1:16">
      <c r="A19" s="1315"/>
      <c r="B19" s="36" t="s">
        <v>403</v>
      </c>
      <c r="C19" s="1316" t="s">
        <v>404</v>
      </c>
      <c r="D19" s="1317"/>
      <c r="E19" s="1317"/>
      <c r="F19" s="1317"/>
      <c r="G19" s="1317"/>
      <c r="H19" s="1317"/>
      <c r="I19" s="1317"/>
      <c r="J19" s="1317"/>
      <c r="K19" s="1317"/>
      <c r="L19" s="1318"/>
      <c r="M19" s="36"/>
      <c r="P19" s="115">
        <f>L9+L10+L11+L12+L13+L14+L15+L16+L17+L18</f>
        <v>808.72250000000008</v>
      </c>
    </row>
    <row r="20" spans="1:16" s="151" customFormat="1">
      <c r="A20" s="1324" t="s">
        <v>36</v>
      </c>
      <c r="B20" s="1325"/>
      <c r="C20" s="149">
        <f t="shared" ref="C20:L20" si="3">SUM(C7:C19)</f>
        <v>0</v>
      </c>
      <c r="D20" s="150">
        <f t="shared" si="3"/>
        <v>129704</v>
      </c>
      <c r="E20" s="149">
        <f t="shared" si="3"/>
        <v>808.72250000000008</v>
      </c>
      <c r="F20" s="150">
        <f t="shared" si="3"/>
        <v>129704</v>
      </c>
      <c r="G20" s="149">
        <f t="shared" si="3"/>
        <v>808.72250000000008</v>
      </c>
      <c r="H20" s="149">
        <f t="shared" si="3"/>
        <v>0</v>
      </c>
      <c r="I20" s="150">
        <f t="shared" si="3"/>
        <v>129704</v>
      </c>
      <c r="J20" s="149">
        <f t="shared" si="3"/>
        <v>808.72250000000008</v>
      </c>
      <c r="K20" s="150">
        <f t="shared" si="3"/>
        <v>0</v>
      </c>
      <c r="L20" s="149">
        <f t="shared" si="3"/>
        <v>808.72250000000008</v>
      </c>
      <c r="M20" s="46"/>
    </row>
    <row r="21" spans="1:16" s="152" customFormat="1" ht="25.5" customHeight="1">
      <c r="A21" s="1320" t="s">
        <v>405</v>
      </c>
      <c r="B21" s="1320"/>
      <c r="C21" s="1320"/>
      <c r="D21" s="1320"/>
      <c r="E21" s="1320"/>
      <c r="F21" s="1320"/>
      <c r="G21" s="1320"/>
      <c r="H21" s="1320"/>
      <c r="I21" s="1320"/>
      <c r="J21" s="1320"/>
      <c r="K21" s="1320"/>
      <c r="L21" s="1320"/>
      <c r="M21" s="1320"/>
    </row>
    <row r="22" spans="1:16">
      <c r="A22" s="116">
        <v>9</v>
      </c>
      <c r="B22" s="36" t="s">
        <v>406</v>
      </c>
      <c r="C22" s="48"/>
      <c r="D22" s="148"/>
      <c r="E22" s="44"/>
      <c r="F22" s="36">
        <f t="shared" ref="F22:F41" si="4">D22</f>
        <v>0</v>
      </c>
      <c r="G22" s="38">
        <f t="shared" ref="G22:G41" si="5">E22+C22</f>
        <v>0</v>
      </c>
      <c r="H22" s="44"/>
      <c r="I22" s="148"/>
      <c r="J22" s="44"/>
      <c r="K22" s="36">
        <f t="shared" ref="K22:K41" si="6">I22</f>
        <v>0</v>
      </c>
      <c r="L22" s="38">
        <f t="shared" ref="L22:L41" si="7">J22+H22</f>
        <v>0</v>
      </c>
      <c r="M22" s="36"/>
    </row>
    <row r="23" spans="1:16" ht="39" customHeight="1">
      <c r="A23" s="1311">
        <v>10</v>
      </c>
      <c r="B23" s="36" t="s">
        <v>407</v>
      </c>
      <c r="C23" s="48"/>
      <c r="D23" s="148"/>
      <c r="E23" s="44"/>
      <c r="F23" s="36">
        <f t="shared" si="4"/>
        <v>0</v>
      </c>
      <c r="G23" s="38">
        <f t="shared" si="5"/>
        <v>0</v>
      </c>
      <c r="H23" s="44"/>
      <c r="I23" s="36"/>
      <c r="J23" s="48"/>
      <c r="K23" s="36">
        <f t="shared" si="6"/>
        <v>0</v>
      </c>
      <c r="L23" s="38">
        <f t="shared" si="7"/>
        <v>0</v>
      </c>
      <c r="M23" s="36"/>
      <c r="O23" s="115" t="e">
        <f>L29+#REF!+#REF!+L35+L36+L38+L39+L40+L41+L44+L46+L47+L49+L50</f>
        <v>#REF!</v>
      </c>
    </row>
    <row r="24" spans="1:16">
      <c r="A24" s="1311"/>
      <c r="B24" s="46" t="s">
        <v>27</v>
      </c>
      <c r="C24" s="92"/>
      <c r="D24" s="148"/>
      <c r="E24" s="44"/>
      <c r="F24" s="36">
        <f t="shared" si="4"/>
        <v>0</v>
      </c>
      <c r="G24" s="38">
        <f t="shared" si="5"/>
        <v>0</v>
      </c>
      <c r="H24" s="44"/>
      <c r="I24" s="36"/>
      <c r="J24" s="48"/>
      <c r="K24" s="36">
        <f t="shared" si="6"/>
        <v>0</v>
      </c>
      <c r="L24" s="38">
        <f t="shared" si="7"/>
        <v>0</v>
      </c>
      <c r="M24" s="36"/>
    </row>
    <row r="25" spans="1:16">
      <c r="A25" s="1311"/>
      <c r="B25" s="36" t="s">
        <v>408</v>
      </c>
      <c r="C25" s="48"/>
      <c r="D25" s="148"/>
      <c r="E25" s="44"/>
      <c r="F25" s="36">
        <f t="shared" si="4"/>
        <v>0</v>
      </c>
      <c r="G25" s="38">
        <f t="shared" si="5"/>
        <v>0</v>
      </c>
      <c r="H25" s="44"/>
      <c r="I25" s="148"/>
      <c r="J25" s="44"/>
      <c r="K25" s="36">
        <f t="shared" si="6"/>
        <v>0</v>
      </c>
      <c r="L25" s="38"/>
      <c r="M25" s="36"/>
    </row>
    <row r="26" spans="1:16" ht="31.5">
      <c r="A26" s="1311"/>
      <c r="B26" s="46" t="s">
        <v>409</v>
      </c>
      <c r="C26" s="92"/>
      <c r="D26" s="148"/>
      <c r="E26" s="44"/>
      <c r="F26" s="36">
        <f t="shared" si="4"/>
        <v>0</v>
      </c>
      <c r="G26" s="38">
        <f t="shared" si="5"/>
        <v>0</v>
      </c>
      <c r="H26" s="44"/>
      <c r="I26" s="148"/>
      <c r="J26" s="44"/>
      <c r="K26" s="36">
        <f t="shared" si="6"/>
        <v>0</v>
      </c>
      <c r="L26" s="38">
        <f t="shared" si="7"/>
        <v>0</v>
      </c>
      <c r="M26" s="36"/>
    </row>
    <row r="27" spans="1:16">
      <c r="A27" s="1311"/>
      <c r="B27" s="36" t="s">
        <v>410</v>
      </c>
      <c r="C27" s="48"/>
      <c r="D27" s="148"/>
      <c r="E27" s="44"/>
      <c r="F27" s="36">
        <f t="shared" si="4"/>
        <v>0</v>
      </c>
      <c r="G27" s="38">
        <f t="shared" si="5"/>
        <v>0</v>
      </c>
      <c r="H27" s="44"/>
      <c r="I27" s="148"/>
      <c r="J27" s="44"/>
      <c r="K27" s="36">
        <f t="shared" si="6"/>
        <v>0</v>
      </c>
      <c r="L27" s="38">
        <f t="shared" si="7"/>
        <v>0</v>
      </c>
      <c r="M27" s="36"/>
    </row>
    <row r="28" spans="1:16">
      <c r="A28" s="1311"/>
      <c r="B28" s="46" t="s">
        <v>411</v>
      </c>
      <c r="C28" s="92"/>
      <c r="D28" s="148"/>
      <c r="E28" s="44"/>
      <c r="F28" s="36">
        <f t="shared" si="4"/>
        <v>0</v>
      </c>
      <c r="G28" s="38">
        <f t="shared" si="5"/>
        <v>0</v>
      </c>
      <c r="H28" s="44"/>
      <c r="I28" s="148"/>
      <c r="J28" s="44"/>
      <c r="K28" s="36">
        <f t="shared" si="6"/>
        <v>0</v>
      </c>
      <c r="L28" s="38">
        <f t="shared" si="7"/>
        <v>0</v>
      </c>
      <c r="M28" s="36"/>
    </row>
    <row r="29" spans="1:16">
      <c r="A29" s="1311"/>
      <c r="B29" s="40" t="s">
        <v>28</v>
      </c>
      <c r="C29" s="121"/>
      <c r="D29" s="144">
        <f>State!$P$168</f>
        <v>238</v>
      </c>
      <c r="E29" s="145">
        <f>State!$Q$168</f>
        <v>2.3800000000000003</v>
      </c>
      <c r="F29" s="36">
        <f t="shared" si="4"/>
        <v>238</v>
      </c>
      <c r="G29" s="38">
        <f t="shared" si="5"/>
        <v>2.3800000000000003</v>
      </c>
      <c r="H29" s="44"/>
      <c r="I29" s="144">
        <f>State!$Y$168</f>
        <v>238</v>
      </c>
      <c r="J29" s="145">
        <f>State!$Z$168</f>
        <v>2.3800000000000003</v>
      </c>
      <c r="K29" s="119">
        <f>I29</f>
        <v>238</v>
      </c>
      <c r="L29" s="38">
        <f t="shared" si="7"/>
        <v>2.3800000000000003</v>
      </c>
      <c r="M29" s="36" t="s">
        <v>401</v>
      </c>
    </row>
    <row r="30" spans="1:16" ht="31.5">
      <c r="A30" s="1311"/>
      <c r="B30" s="46" t="s">
        <v>413</v>
      </c>
      <c r="C30" s="92"/>
      <c r="D30" s="148"/>
      <c r="E30" s="44"/>
      <c r="F30" s="36">
        <f t="shared" si="4"/>
        <v>0</v>
      </c>
      <c r="G30" s="38">
        <f t="shared" si="5"/>
        <v>0</v>
      </c>
      <c r="H30" s="44"/>
      <c r="I30" s="148"/>
      <c r="J30" s="44"/>
      <c r="K30" s="36">
        <f t="shared" si="6"/>
        <v>0</v>
      </c>
      <c r="L30" s="38">
        <f t="shared" si="7"/>
        <v>0</v>
      </c>
      <c r="M30" s="36"/>
    </row>
    <row r="31" spans="1:16">
      <c r="A31" s="1311"/>
      <c r="B31" s="36" t="s">
        <v>414</v>
      </c>
      <c r="C31" s="48"/>
      <c r="D31" s="148"/>
      <c r="E31" s="44"/>
      <c r="F31" s="36">
        <f t="shared" si="4"/>
        <v>0</v>
      </c>
      <c r="G31" s="38">
        <f t="shared" si="5"/>
        <v>0</v>
      </c>
      <c r="H31" s="44"/>
      <c r="I31" s="148"/>
      <c r="J31" s="44"/>
      <c r="K31" s="36">
        <f t="shared" si="6"/>
        <v>0</v>
      </c>
      <c r="L31" s="38">
        <f t="shared" si="7"/>
        <v>0</v>
      </c>
      <c r="M31" s="36"/>
    </row>
    <row r="32" spans="1:16">
      <c r="A32" s="1311"/>
      <c r="B32" s="47" t="s">
        <v>37</v>
      </c>
      <c r="C32" s="121"/>
      <c r="D32" s="148"/>
      <c r="E32" s="44"/>
      <c r="F32" s="36">
        <f t="shared" si="4"/>
        <v>0</v>
      </c>
      <c r="G32" s="38">
        <f t="shared" si="5"/>
        <v>0</v>
      </c>
      <c r="H32" s="44"/>
      <c r="I32" s="148"/>
      <c r="J32" s="44"/>
      <c r="K32" s="36">
        <f t="shared" si="6"/>
        <v>0</v>
      </c>
      <c r="L32" s="38">
        <f t="shared" si="7"/>
        <v>0</v>
      </c>
      <c r="M32" s="36"/>
    </row>
    <row r="33" spans="1:13">
      <c r="A33" s="1311"/>
      <c r="B33" s="40" t="s">
        <v>30</v>
      </c>
      <c r="C33" s="121"/>
      <c r="D33" s="148"/>
      <c r="E33" s="44"/>
      <c r="F33" s="36">
        <f t="shared" si="4"/>
        <v>0</v>
      </c>
      <c r="G33" s="38">
        <f t="shared" si="5"/>
        <v>0</v>
      </c>
      <c r="H33" s="44"/>
      <c r="I33" s="148"/>
      <c r="J33" s="44"/>
      <c r="K33" s="36">
        <f t="shared" si="6"/>
        <v>0</v>
      </c>
      <c r="L33" s="38">
        <f t="shared" si="7"/>
        <v>0</v>
      </c>
      <c r="M33" s="36"/>
    </row>
    <row r="34" spans="1:13" ht="31.5">
      <c r="A34" s="1311"/>
      <c r="B34" s="47" t="s">
        <v>415</v>
      </c>
      <c r="C34" s="121"/>
      <c r="D34" s="148"/>
      <c r="E34" s="44"/>
      <c r="F34" s="36">
        <f t="shared" si="4"/>
        <v>0</v>
      </c>
      <c r="G34" s="38">
        <f t="shared" si="5"/>
        <v>0</v>
      </c>
      <c r="H34" s="44"/>
      <c r="I34" s="148"/>
      <c r="J34" s="44"/>
      <c r="K34" s="36">
        <f t="shared" si="6"/>
        <v>0</v>
      </c>
      <c r="L34" s="38">
        <f t="shared" si="7"/>
        <v>0</v>
      </c>
      <c r="M34" s="36"/>
    </row>
    <row r="35" spans="1:13">
      <c r="A35" s="1311"/>
      <c r="B35" s="40" t="s">
        <v>416</v>
      </c>
      <c r="C35" s="121"/>
      <c r="D35" s="148"/>
      <c r="E35" s="145"/>
      <c r="F35" s="36">
        <f t="shared" si="4"/>
        <v>0</v>
      </c>
      <c r="G35" s="38">
        <f t="shared" si="5"/>
        <v>0</v>
      </c>
      <c r="H35" s="44"/>
      <c r="I35" s="148"/>
      <c r="J35" s="145"/>
      <c r="K35" s="148">
        <f>F35</f>
        <v>0</v>
      </c>
      <c r="L35" s="38">
        <f t="shared" si="7"/>
        <v>0</v>
      </c>
      <c r="M35" s="36"/>
    </row>
    <row r="36" spans="1:13">
      <c r="A36" s="116">
        <v>11</v>
      </c>
      <c r="B36" s="36" t="s">
        <v>417</v>
      </c>
      <c r="C36" s="48"/>
      <c r="D36" s="144">
        <f>State!$P$284</f>
        <v>3635</v>
      </c>
      <c r="E36" s="44">
        <f>State!$Q$284</f>
        <v>68.727000000000004</v>
      </c>
      <c r="F36" s="36">
        <f>D36</f>
        <v>3635</v>
      </c>
      <c r="G36" s="38">
        <f>E36+C36</f>
        <v>68.727000000000004</v>
      </c>
      <c r="H36" s="44"/>
      <c r="I36" s="144">
        <f>State!$Y$284</f>
        <v>3635</v>
      </c>
      <c r="J36" s="44">
        <f>State!$Z$284</f>
        <v>68.727000000000004</v>
      </c>
      <c r="K36" s="148">
        <f>F36</f>
        <v>3635</v>
      </c>
      <c r="L36" s="38">
        <f>J36+H36</f>
        <v>68.727000000000004</v>
      </c>
      <c r="M36" s="36"/>
    </row>
    <row r="37" spans="1:13" ht="31.5">
      <c r="A37" s="1311">
        <v>12</v>
      </c>
      <c r="B37" s="36" t="s">
        <v>418</v>
      </c>
      <c r="C37" s="48"/>
      <c r="D37" s="148"/>
      <c r="E37" s="44"/>
      <c r="F37" s="36">
        <f t="shared" si="4"/>
        <v>0</v>
      </c>
      <c r="G37" s="38">
        <f t="shared" si="5"/>
        <v>0</v>
      </c>
      <c r="H37" s="44"/>
      <c r="I37" s="148"/>
      <c r="J37" s="44"/>
      <c r="K37" s="36">
        <f t="shared" si="6"/>
        <v>0</v>
      </c>
      <c r="L37" s="38">
        <f t="shared" si="7"/>
        <v>0</v>
      </c>
      <c r="M37" s="36"/>
    </row>
    <row r="38" spans="1:13">
      <c r="A38" s="1311"/>
      <c r="B38" s="40" t="s">
        <v>419</v>
      </c>
      <c r="C38" s="145"/>
      <c r="D38" s="144">
        <f>State!$P$299</f>
        <v>31</v>
      </c>
      <c r="E38" s="145">
        <f>State!$Q$299</f>
        <v>583.44599999999991</v>
      </c>
      <c r="F38" s="36">
        <f t="shared" si="4"/>
        <v>31</v>
      </c>
      <c r="G38" s="38">
        <f t="shared" si="5"/>
        <v>583.44599999999991</v>
      </c>
      <c r="H38" s="44"/>
      <c r="I38" s="144">
        <f>State!$Y$299</f>
        <v>31</v>
      </c>
      <c r="J38" s="44">
        <f>State!$Z$299</f>
        <v>558.44599999999991</v>
      </c>
      <c r="K38" s="36">
        <f t="shared" si="6"/>
        <v>31</v>
      </c>
      <c r="L38" s="38">
        <f t="shared" si="7"/>
        <v>558.44599999999991</v>
      </c>
      <c r="M38" s="36" t="s">
        <v>401</v>
      </c>
    </row>
    <row r="39" spans="1:13">
      <c r="A39" s="1311"/>
      <c r="B39" s="40" t="s">
        <v>420</v>
      </c>
      <c r="C39" s="145"/>
      <c r="D39" s="144">
        <f>State!$P$308</f>
        <v>109</v>
      </c>
      <c r="E39" s="44">
        <f>State!$Q$308</f>
        <v>894.45399999999995</v>
      </c>
      <c r="F39" s="36">
        <f t="shared" si="4"/>
        <v>109</v>
      </c>
      <c r="G39" s="38">
        <f t="shared" si="5"/>
        <v>894.45399999999995</v>
      </c>
      <c r="H39" s="44"/>
      <c r="I39" s="144">
        <f>State!$Y$308</f>
        <v>109</v>
      </c>
      <c r="J39" s="44">
        <f>State!$Z$308</f>
        <v>894.45399999999995</v>
      </c>
      <c r="K39" s="36">
        <f t="shared" si="6"/>
        <v>109</v>
      </c>
      <c r="L39" s="38">
        <f t="shared" si="7"/>
        <v>894.45399999999995</v>
      </c>
      <c r="M39" s="36" t="s">
        <v>401</v>
      </c>
    </row>
    <row r="40" spans="1:13" ht="31.5">
      <c r="A40" s="116">
        <v>13</v>
      </c>
      <c r="B40" s="36" t="s">
        <v>421</v>
      </c>
      <c r="C40" s="48"/>
      <c r="D40" s="144">
        <f>State!P390+State!P391+State!P392</f>
        <v>2611</v>
      </c>
      <c r="E40" s="145">
        <f>State!$Q$390+State!$Q$391+State!Q392</f>
        <v>48.94</v>
      </c>
      <c r="F40" s="36">
        <f t="shared" si="4"/>
        <v>2611</v>
      </c>
      <c r="G40" s="38">
        <f t="shared" si="5"/>
        <v>48.94</v>
      </c>
      <c r="H40" s="44"/>
      <c r="I40" s="144">
        <f>State!Y390+State!Y391+State!Y392</f>
        <v>2611</v>
      </c>
      <c r="J40" s="145">
        <f>State!$Z$390+State!$Z$391+State!Z392</f>
        <v>48.94</v>
      </c>
      <c r="K40" s="36">
        <f t="shared" si="6"/>
        <v>2611</v>
      </c>
      <c r="L40" s="38">
        <f t="shared" si="7"/>
        <v>48.94</v>
      </c>
      <c r="M40" s="36" t="s">
        <v>401</v>
      </c>
    </row>
    <row r="41" spans="1:13">
      <c r="A41" s="1315">
        <v>14</v>
      </c>
      <c r="B41" s="36" t="s">
        <v>422</v>
      </c>
      <c r="C41" s="48"/>
      <c r="D41" s="144">
        <f>State!$P$313</f>
        <v>0</v>
      </c>
      <c r="E41" s="44">
        <f>State!$Q$313</f>
        <v>200</v>
      </c>
      <c r="F41" s="36">
        <f t="shared" si="4"/>
        <v>0</v>
      </c>
      <c r="G41" s="38">
        <f t="shared" si="5"/>
        <v>200</v>
      </c>
      <c r="H41" s="44"/>
      <c r="I41" s="144">
        <f>State!Y313</f>
        <v>0</v>
      </c>
      <c r="J41" s="44">
        <f>State!Z313</f>
        <v>200</v>
      </c>
      <c r="K41" s="36">
        <f t="shared" si="6"/>
        <v>0</v>
      </c>
      <c r="L41" s="38">
        <f t="shared" si="7"/>
        <v>200</v>
      </c>
      <c r="M41" s="1321" t="s">
        <v>602</v>
      </c>
    </row>
    <row r="42" spans="1:13" ht="31.5">
      <c r="A42" s="1315"/>
      <c r="B42" s="36" t="s">
        <v>423</v>
      </c>
      <c r="C42" s="1316" t="s">
        <v>424</v>
      </c>
      <c r="D42" s="1317"/>
      <c r="E42" s="1317"/>
      <c r="F42" s="1317"/>
      <c r="G42" s="1317"/>
      <c r="H42" s="1317"/>
      <c r="I42" s="1317"/>
      <c r="J42" s="1317"/>
      <c r="K42" s="1317"/>
      <c r="L42" s="1318"/>
      <c r="M42" s="1321"/>
    </row>
    <row r="43" spans="1:13" ht="15.75" customHeight="1">
      <c r="A43" s="116">
        <v>15</v>
      </c>
      <c r="B43" s="36" t="s">
        <v>425</v>
      </c>
      <c r="C43" s="48"/>
      <c r="D43" s="119">
        <f>State!$P$317</f>
        <v>0</v>
      </c>
      <c r="E43" s="48">
        <f>State!$Q$317</f>
        <v>0</v>
      </c>
      <c r="F43" s="36">
        <f>D43</f>
        <v>0</v>
      </c>
      <c r="G43" s="38">
        <f>E43+C43</f>
        <v>0</v>
      </c>
      <c r="H43" s="38"/>
      <c r="I43" s="119">
        <f>State!$Y$317</f>
        <v>0</v>
      </c>
      <c r="J43" s="48">
        <f>State!$Z$317</f>
        <v>0</v>
      </c>
      <c r="K43" s="36">
        <f>I43</f>
        <v>0</v>
      </c>
      <c r="L43" s="38">
        <f>J43+H43</f>
        <v>0</v>
      </c>
      <c r="M43" s="36" t="s">
        <v>401</v>
      </c>
    </row>
    <row r="44" spans="1:13">
      <c r="A44" s="116">
        <f>A43+1</f>
        <v>16</v>
      </c>
      <c r="B44" s="36" t="s">
        <v>426</v>
      </c>
      <c r="C44" s="48"/>
      <c r="D44" s="144">
        <f>State!$P$324</f>
        <v>8250</v>
      </c>
      <c r="E44" s="145">
        <f>State!$Q$324</f>
        <v>41.25</v>
      </c>
      <c r="F44" s="36">
        <f>D44</f>
        <v>8250</v>
      </c>
      <c r="G44" s="38">
        <f>E44+C44</f>
        <v>41.25</v>
      </c>
      <c r="H44" s="44"/>
      <c r="I44" s="144">
        <f>State!$Y$324</f>
        <v>8250</v>
      </c>
      <c r="J44" s="44">
        <f>State!$Z$324</f>
        <v>41.25</v>
      </c>
      <c r="K44" s="36">
        <f>I44</f>
        <v>8250</v>
      </c>
      <c r="L44" s="38">
        <f>J44+H44</f>
        <v>41.25</v>
      </c>
      <c r="M44" s="36" t="s">
        <v>401</v>
      </c>
    </row>
    <row r="45" spans="1:13">
      <c r="A45" s="116">
        <f t="shared" ref="A45:A50" si="8">A44+1</f>
        <v>17</v>
      </c>
      <c r="B45" s="36" t="s">
        <v>427</v>
      </c>
      <c r="C45" s="48"/>
      <c r="D45" s="148"/>
      <c r="E45" s="44"/>
      <c r="F45" s="36">
        <f>D45</f>
        <v>0</v>
      </c>
      <c r="G45" s="38">
        <f>E45+C45</f>
        <v>0</v>
      </c>
      <c r="H45" s="44"/>
      <c r="I45" s="36"/>
      <c r="J45" s="44"/>
      <c r="K45" s="36">
        <f>I45</f>
        <v>0</v>
      </c>
      <c r="L45" s="38">
        <f>J45+H45</f>
        <v>0</v>
      </c>
      <c r="M45" s="36"/>
    </row>
    <row r="46" spans="1:13">
      <c r="A46" s="116">
        <f t="shared" si="8"/>
        <v>18</v>
      </c>
      <c r="B46" s="36" t="s">
        <v>148</v>
      </c>
      <c r="C46" s="48"/>
      <c r="D46" s="144">
        <f>State!$P$332</f>
        <v>96390</v>
      </c>
      <c r="E46" s="44">
        <f>State!$Q$332+State!$Q$398</f>
        <v>26.223946699999999</v>
      </c>
      <c r="F46" s="36">
        <f>D46</f>
        <v>96390</v>
      </c>
      <c r="G46" s="38">
        <f>E46+C46</f>
        <v>26.223946699999999</v>
      </c>
      <c r="H46" s="44"/>
      <c r="I46" s="144">
        <f>State!$Y$332</f>
        <v>0</v>
      </c>
      <c r="J46" s="44">
        <f>State!$Z$332+State!$Z$398</f>
        <v>15.621046699999999</v>
      </c>
      <c r="K46" s="36">
        <f>I46</f>
        <v>0</v>
      </c>
      <c r="L46" s="38">
        <f>J46+H46</f>
        <v>15.621046699999999</v>
      </c>
      <c r="M46" s="36" t="s">
        <v>401</v>
      </c>
    </row>
    <row r="47" spans="1:13">
      <c r="A47" s="1315">
        <f>A46+1</f>
        <v>19</v>
      </c>
      <c r="B47" s="36" t="s">
        <v>428</v>
      </c>
      <c r="C47" s="48"/>
      <c r="D47" s="144">
        <f>State!$P$345</f>
        <v>4</v>
      </c>
      <c r="E47" s="44">
        <f>State!$Q$345</f>
        <v>200</v>
      </c>
      <c r="F47" s="36">
        <f>D47</f>
        <v>4</v>
      </c>
      <c r="G47" s="38">
        <f>E47+C47</f>
        <v>200</v>
      </c>
      <c r="H47" s="44"/>
      <c r="I47" s="144">
        <f>State!$Y$345</f>
        <v>4</v>
      </c>
      <c r="J47" s="44">
        <f>State!$Z$345</f>
        <v>200</v>
      </c>
      <c r="K47" s="36">
        <f>I47</f>
        <v>4</v>
      </c>
      <c r="L47" s="38">
        <f>J47+H47</f>
        <v>200</v>
      </c>
      <c r="M47" s="1322" t="s">
        <v>555</v>
      </c>
    </row>
    <row r="48" spans="1:13" ht="31.5">
      <c r="A48" s="1315"/>
      <c r="B48" s="36" t="s">
        <v>429</v>
      </c>
      <c r="C48" s="1316" t="s">
        <v>532</v>
      </c>
      <c r="D48" s="1317"/>
      <c r="E48" s="1317"/>
      <c r="F48" s="1317"/>
      <c r="G48" s="1317"/>
      <c r="H48" s="1317"/>
      <c r="I48" s="1317"/>
      <c r="J48" s="1317"/>
      <c r="K48" s="1317"/>
      <c r="L48" s="1318"/>
      <c r="M48" s="1323"/>
    </row>
    <row r="49" spans="1:15">
      <c r="A49" s="116">
        <f>A47+1</f>
        <v>20</v>
      </c>
      <c r="B49" s="36" t="s">
        <v>431</v>
      </c>
      <c r="C49" s="48"/>
      <c r="D49" s="144">
        <f>State!$P$393</f>
        <v>1</v>
      </c>
      <c r="E49" s="44">
        <f>State!$Q$393</f>
        <v>32.58</v>
      </c>
      <c r="F49" s="36">
        <f>D49</f>
        <v>1</v>
      </c>
      <c r="G49" s="38">
        <f>E49+C49</f>
        <v>32.58</v>
      </c>
      <c r="H49" s="44"/>
      <c r="I49" s="144">
        <f>State!$Y$393</f>
        <v>1</v>
      </c>
      <c r="J49" s="44">
        <f>State!$Z$393</f>
        <v>32.58</v>
      </c>
      <c r="K49" s="36">
        <f>I49</f>
        <v>1</v>
      </c>
      <c r="L49" s="38">
        <f>J49+H49</f>
        <v>32.58</v>
      </c>
      <c r="M49" s="36"/>
    </row>
    <row r="50" spans="1:15">
      <c r="A50" s="116">
        <f t="shared" si="8"/>
        <v>21</v>
      </c>
      <c r="B50" s="36" t="s">
        <v>432</v>
      </c>
      <c r="C50" s="48"/>
      <c r="D50" s="144">
        <f>State!$P$349</f>
        <v>4572</v>
      </c>
      <c r="E50" s="44">
        <f>State!$Q$349</f>
        <v>13.716000000000001</v>
      </c>
      <c r="F50" s="36">
        <f>D50</f>
        <v>4572</v>
      </c>
      <c r="G50" s="38">
        <f>E50+C50</f>
        <v>13.716000000000001</v>
      </c>
      <c r="H50" s="44"/>
      <c r="I50" s="144">
        <f>State!$Y$349</f>
        <v>4572</v>
      </c>
      <c r="J50" s="44">
        <f>State!$Z$349</f>
        <v>13.716000000000001</v>
      </c>
      <c r="K50" s="36">
        <f>I50</f>
        <v>4572</v>
      </c>
      <c r="L50" s="38">
        <f>J50+H50</f>
        <v>13.716000000000001</v>
      </c>
      <c r="M50" s="36"/>
    </row>
    <row r="51" spans="1:15" s="151" customFormat="1">
      <c r="A51" s="1324" t="s">
        <v>38</v>
      </c>
      <c r="B51" s="1325"/>
      <c r="C51" s="149"/>
      <c r="D51" s="150">
        <f>SUM(D22:D50)</f>
        <v>115841</v>
      </c>
      <c r="E51" s="149">
        <f>SUM(E22:E50)</f>
        <v>2111.7169466999999</v>
      </c>
      <c r="F51" s="150">
        <f>SUM(F22:F50)</f>
        <v>115841</v>
      </c>
      <c r="G51" s="149">
        <f>SUM(G22:G50)</f>
        <v>2111.7169466999999</v>
      </c>
      <c r="H51" s="149"/>
      <c r="I51" s="150">
        <f>SUM(I22:I50)</f>
        <v>19451</v>
      </c>
      <c r="J51" s="149">
        <f>SUM(J22:J50)</f>
        <v>2076.1140467</v>
      </c>
      <c r="K51" s="150">
        <f>SUM(K22:K50)</f>
        <v>19451</v>
      </c>
      <c r="L51" s="149">
        <f>SUM(L22:L50)</f>
        <v>2076.1140467</v>
      </c>
      <c r="M51" s="46"/>
    </row>
    <row r="52" spans="1:15" ht="26.25" customHeight="1">
      <c r="A52" s="1326" t="s">
        <v>433</v>
      </c>
      <c r="B52" s="1327"/>
      <c r="C52" s="1327"/>
      <c r="D52" s="1327"/>
      <c r="E52" s="1327"/>
      <c r="F52" s="1327"/>
      <c r="G52" s="1327"/>
      <c r="H52" s="1327"/>
      <c r="I52" s="1327"/>
      <c r="J52" s="1327"/>
      <c r="K52" s="1327"/>
      <c r="L52" s="1327"/>
      <c r="M52" s="1328"/>
    </row>
    <row r="53" spans="1:15">
      <c r="A53" s="116">
        <v>22</v>
      </c>
      <c r="B53" s="36" t="s">
        <v>434</v>
      </c>
      <c r="C53" s="44"/>
      <c r="D53" s="153">
        <f>State!$P$261</f>
        <v>887</v>
      </c>
      <c r="E53" s="44">
        <f>State!$Q$261</f>
        <v>3506.2595999999999</v>
      </c>
      <c r="F53" s="36">
        <f>D53</f>
        <v>887</v>
      </c>
      <c r="G53" s="38">
        <f>E53+C53</f>
        <v>3506.2595999999999</v>
      </c>
      <c r="H53" s="48"/>
      <c r="I53" s="144">
        <f>State!$Y$261</f>
        <v>887</v>
      </c>
      <c r="J53" s="44">
        <f>State!$Z$261</f>
        <v>3506.2595999999999</v>
      </c>
      <c r="K53" s="36">
        <f t="shared" ref="K53:K65" si="9">I53</f>
        <v>887</v>
      </c>
      <c r="L53" s="38">
        <f t="shared" ref="L53:L65" si="10">J53+H53</f>
        <v>3506.2595999999999</v>
      </c>
      <c r="M53" s="36"/>
      <c r="O53" s="115">
        <f>L53+L55+L59</f>
        <v>3800.2695999999996</v>
      </c>
    </row>
    <row r="54" spans="1:15">
      <c r="A54" s="116">
        <f>A53+1</f>
        <v>23</v>
      </c>
      <c r="B54" s="40" t="s">
        <v>435</v>
      </c>
      <c r="C54" s="44">
        <f>State!$L$352</f>
        <v>0</v>
      </c>
      <c r="D54" s="50">
        <f>State!$P$352</f>
        <v>0</v>
      </c>
      <c r="E54" s="44">
        <f>State!$Q$352</f>
        <v>0</v>
      </c>
      <c r="F54" s="36">
        <f t="shared" ref="F54:F65" si="11">D54</f>
        <v>0</v>
      </c>
      <c r="G54" s="38">
        <f t="shared" ref="G54:G65" si="12">E54+C54</f>
        <v>0</v>
      </c>
      <c r="H54" s="44">
        <f>State!$U$352</f>
        <v>0</v>
      </c>
      <c r="I54" s="50">
        <v>0</v>
      </c>
      <c r="J54" s="44">
        <v>0</v>
      </c>
      <c r="K54" s="36">
        <f t="shared" si="9"/>
        <v>0</v>
      </c>
      <c r="L54" s="38">
        <f t="shared" si="10"/>
        <v>0</v>
      </c>
      <c r="M54" s="36"/>
    </row>
    <row r="55" spans="1:15">
      <c r="A55" s="116">
        <f t="shared" ref="A55:A72" si="13">A54+1</f>
        <v>24</v>
      </c>
      <c r="B55" s="40" t="s">
        <v>436</v>
      </c>
      <c r="C55" s="154">
        <f>State!$L$357</f>
        <v>0</v>
      </c>
      <c r="D55" s="50">
        <f>State!$P$357</f>
        <v>1</v>
      </c>
      <c r="E55" s="44">
        <f>State!$Q$357</f>
        <v>8.84</v>
      </c>
      <c r="F55" s="36">
        <f t="shared" si="11"/>
        <v>1</v>
      </c>
      <c r="G55" s="38">
        <f t="shared" si="12"/>
        <v>8.84</v>
      </c>
      <c r="H55" s="44">
        <f>State!$U$357</f>
        <v>0</v>
      </c>
      <c r="I55" s="50">
        <v>2</v>
      </c>
      <c r="J55" s="44">
        <v>17.68</v>
      </c>
      <c r="K55" s="36">
        <f t="shared" si="9"/>
        <v>2</v>
      </c>
      <c r="L55" s="38">
        <f t="shared" si="10"/>
        <v>17.68</v>
      </c>
      <c r="M55" s="36"/>
    </row>
    <row r="56" spans="1:15">
      <c r="A56" s="116">
        <f t="shared" si="13"/>
        <v>25</v>
      </c>
      <c r="B56" s="40" t="s">
        <v>437</v>
      </c>
      <c r="C56" s="44"/>
      <c r="D56" s="124"/>
      <c r="E56" s="44"/>
      <c r="F56" s="36">
        <f t="shared" si="11"/>
        <v>0</v>
      </c>
      <c r="G56" s="38">
        <f t="shared" si="12"/>
        <v>0</v>
      </c>
      <c r="H56" s="44"/>
      <c r="I56" s="45"/>
      <c r="J56" s="44"/>
      <c r="K56" s="36">
        <f t="shared" si="9"/>
        <v>0</v>
      </c>
      <c r="L56" s="38">
        <f t="shared" si="10"/>
        <v>0</v>
      </c>
      <c r="M56" s="36"/>
    </row>
    <row r="57" spans="1:15">
      <c r="A57" s="116">
        <f t="shared" si="13"/>
        <v>26</v>
      </c>
      <c r="B57" s="40" t="s">
        <v>438</v>
      </c>
      <c r="C57" s="44"/>
      <c r="D57" s="124"/>
      <c r="E57" s="44"/>
      <c r="F57" s="36">
        <f t="shared" si="11"/>
        <v>0</v>
      </c>
      <c r="G57" s="38">
        <f t="shared" si="12"/>
        <v>0</v>
      </c>
      <c r="H57" s="44"/>
      <c r="I57" s="45"/>
      <c r="J57" s="44"/>
      <c r="K57" s="36">
        <f t="shared" si="9"/>
        <v>0</v>
      </c>
      <c r="L57" s="38">
        <f t="shared" si="10"/>
        <v>0</v>
      </c>
      <c r="M57" s="36"/>
    </row>
    <row r="58" spans="1:15">
      <c r="A58" s="116">
        <f t="shared" si="13"/>
        <v>27</v>
      </c>
      <c r="B58" s="40" t="s">
        <v>439</v>
      </c>
      <c r="C58" s="44"/>
      <c r="D58" s="124"/>
      <c r="E58" s="44"/>
      <c r="F58" s="36">
        <f t="shared" si="11"/>
        <v>0</v>
      </c>
      <c r="G58" s="38">
        <f t="shared" si="12"/>
        <v>0</v>
      </c>
      <c r="H58" s="44"/>
      <c r="I58" s="45"/>
      <c r="J58" s="44"/>
      <c r="K58" s="36">
        <f t="shared" si="9"/>
        <v>0</v>
      </c>
      <c r="L58" s="38">
        <f t="shared" si="10"/>
        <v>0</v>
      </c>
      <c r="M58" s="36"/>
    </row>
    <row r="59" spans="1:15">
      <c r="A59" s="116">
        <f t="shared" si="13"/>
        <v>28</v>
      </c>
      <c r="B59" s="40" t="s">
        <v>440</v>
      </c>
      <c r="C59" s="44">
        <f>State!$L$361+State!$L$362+State!$L$363+State!$L$364</f>
        <v>222.33</v>
      </c>
      <c r="D59" s="50">
        <v>108</v>
      </c>
      <c r="E59" s="44">
        <v>54</v>
      </c>
      <c r="F59" s="36">
        <f t="shared" si="11"/>
        <v>108</v>
      </c>
      <c r="G59" s="38">
        <f t="shared" si="12"/>
        <v>276.33000000000004</v>
      </c>
      <c r="H59" s="44">
        <f>State!$U$361+State!$U$362+State!$U$363+State!$U$364</f>
        <v>222.33</v>
      </c>
      <c r="I59" s="50">
        <v>108</v>
      </c>
      <c r="J59" s="44">
        <v>54</v>
      </c>
      <c r="K59" s="36">
        <f t="shared" si="9"/>
        <v>108</v>
      </c>
      <c r="L59" s="38">
        <f t="shared" si="10"/>
        <v>276.33000000000004</v>
      </c>
      <c r="M59" s="36"/>
    </row>
    <row r="60" spans="1:15">
      <c r="A60" s="116">
        <f t="shared" si="13"/>
        <v>29</v>
      </c>
      <c r="B60" s="40" t="s">
        <v>441</v>
      </c>
      <c r="C60" s="44">
        <f>State!$L$372</f>
        <v>0</v>
      </c>
      <c r="D60" s="50">
        <v>8018</v>
      </c>
      <c r="E60" s="44">
        <v>40.090000000000003</v>
      </c>
      <c r="F60" s="36">
        <f t="shared" si="11"/>
        <v>8018</v>
      </c>
      <c r="G60" s="38">
        <f t="shared" si="12"/>
        <v>40.090000000000003</v>
      </c>
      <c r="H60" s="44">
        <f>State!$U$372</f>
        <v>0</v>
      </c>
      <c r="I60" s="50">
        <v>7625</v>
      </c>
      <c r="J60" s="44">
        <v>38.125</v>
      </c>
      <c r="K60" s="36">
        <f t="shared" si="9"/>
        <v>7625</v>
      </c>
      <c r="L60" s="38">
        <f t="shared" si="10"/>
        <v>38.125</v>
      </c>
      <c r="M60" s="36"/>
    </row>
    <row r="61" spans="1:15">
      <c r="A61" s="1315">
        <f t="shared" si="13"/>
        <v>30</v>
      </c>
      <c r="B61" s="40" t="s">
        <v>442</v>
      </c>
      <c r="C61" s="44"/>
      <c r="D61" s="50">
        <f>State!$P$366</f>
        <v>138</v>
      </c>
      <c r="E61" s="44">
        <f>State!$Q$366</f>
        <v>69</v>
      </c>
      <c r="F61" s="36">
        <f t="shared" si="11"/>
        <v>138</v>
      </c>
      <c r="G61" s="38">
        <f t="shared" si="12"/>
        <v>69</v>
      </c>
      <c r="H61" s="44"/>
      <c r="I61" s="50">
        <v>0</v>
      </c>
      <c r="J61" s="44">
        <v>0</v>
      </c>
      <c r="K61" s="36">
        <f t="shared" si="9"/>
        <v>0</v>
      </c>
      <c r="L61" s="38">
        <f t="shared" si="10"/>
        <v>0</v>
      </c>
      <c r="M61" s="36" t="s">
        <v>556</v>
      </c>
    </row>
    <row r="62" spans="1:15">
      <c r="A62" s="1315"/>
      <c r="B62" s="40" t="s">
        <v>443</v>
      </c>
      <c r="C62" s="44"/>
      <c r="D62" s="50">
        <f>State!$P$365</f>
        <v>0</v>
      </c>
      <c r="E62" s="44">
        <f>State!$Q$365</f>
        <v>0</v>
      </c>
      <c r="F62" s="36">
        <f t="shared" si="11"/>
        <v>0</v>
      </c>
      <c r="G62" s="38">
        <f t="shared" si="12"/>
        <v>0</v>
      </c>
      <c r="H62" s="44"/>
      <c r="I62" s="50">
        <v>0</v>
      </c>
      <c r="J62" s="44">
        <v>0</v>
      </c>
      <c r="K62" s="36">
        <f t="shared" si="9"/>
        <v>0</v>
      </c>
      <c r="L62" s="38">
        <f t="shared" si="10"/>
        <v>0</v>
      </c>
      <c r="M62" s="36" t="s">
        <v>556</v>
      </c>
    </row>
    <row r="63" spans="1:15">
      <c r="A63" s="1315"/>
      <c r="B63" s="40" t="s">
        <v>444</v>
      </c>
      <c r="C63" s="44"/>
      <c r="D63" s="50">
        <f>State!$P$370</f>
        <v>0</v>
      </c>
      <c r="E63" s="44">
        <f>State!$Q$370</f>
        <v>0</v>
      </c>
      <c r="F63" s="36">
        <f t="shared" si="11"/>
        <v>0</v>
      </c>
      <c r="G63" s="38">
        <f t="shared" si="12"/>
        <v>0</v>
      </c>
      <c r="H63" s="44"/>
      <c r="I63" s="50">
        <v>0</v>
      </c>
      <c r="J63" s="44">
        <v>0</v>
      </c>
      <c r="K63" s="36">
        <f t="shared" si="9"/>
        <v>0</v>
      </c>
      <c r="L63" s="38">
        <f t="shared" si="10"/>
        <v>0</v>
      </c>
      <c r="M63" s="36"/>
    </row>
    <row r="64" spans="1:15">
      <c r="A64" s="116">
        <f>A61+1</f>
        <v>31</v>
      </c>
      <c r="B64" s="40" t="s">
        <v>445</v>
      </c>
      <c r="C64" s="44">
        <f>State!$L$373+State!$L$374</f>
        <v>0</v>
      </c>
      <c r="D64" s="50">
        <f>State!$P$373+State!$P$374</f>
        <v>6</v>
      </c>
      <c r="E64" s="44">
        <f>State!$Q$373+State!$Q$374</f>
        <v>13.1</v>
      </c>
      <c r="F64" s="36">
        <f t="shared" si="11"/>
        <v>6</v>
      </c>
      <c r="G64" s="38">
        <f t="shared" si="12"/>
        <v>13.1</v>
      </c>
      <c r="H64" s="44">
        <f>State!$U$373+State!$U$374</f>
        <v>0</v>
      </c>
      <c r="I64" s="50">
        <v>4</v>
      </c>
      <c r="J64" s="44">
        <v>14.07</v>
      </c>
      <c r="K64" s="36">
        <f t="shared" si="9"/>
        <v>4</v>
      </c>
      <c r="L64" s="38">
        <f t="shared" si="10"/>
        <v>14.07</v>
      </c>
      <c r="M64" s="36" t="s">
        <v>557</v>
      </c>
    </row>
    <row r="65" spans="1:14">
      <c r="A65" s="1315">
        <f t="shared" si="13"/>
        <v>32</v>
      </c>
      <c r="B65" s="36" t="s">
        <v>446</v>
      </c>
      <c r="C65" s="44"/>
      <c r="D65" s="50">
        <f>State!$P$335</f>
        <v>1201</v>
      </c>
      <c r="E65" s="44">
        <f>State!$Q$335</f>
        <v>90.074999999999989</v>
      </c>
      <c r="F65" s="36">
        <f t="shared" si="11"/>
        <v>1201</v>
      </c>
      <c r="G65" s="38">
        <f t="shared" si="12"/>
        <v>90.074999999999989</v>
      </c>
      <c r="H65" s="44"/>
      <c r="I65" s="144">
        <f>State!$Y$335</f>
        <v>1201</v>
      </c>
      <c r="J65" s="44">
        <f>State!$Z$335</f>
        <v>90.074999999999989</v>
      </c>
      <c r="K65" s="36">
        <f t="shared" si="9"/>
        <v>1201</v>
      </c>
      <c r="L65" s="38">
        <f t="shared" si="10"/>
        <v>90.074999999999989</v>
      </c>
      <c r="M65" s="36" t="s">
        <v>401</v>
      </c>
    </row>
    <row r="66" spans="1:14">
      <c r="A66" s="1315"/>
      <c r="B66" s="36" t="s">
        <v>447</v>
      </c>
      <c r="C66" s="1316" t="s">
        <v>448</v>
      </c>
      <c r="D66" s="1317"/>
      <c r="E66" s="1317"/>
      <c r="F66" s="1317"/>
      <c r="G66" s="1317"/>
      <c r="H66" s="1317"/>
      <c r="I66" s="1317"/>
      <c r="J66" s="1317"/>
      <c r="K66" s="1317"/>
      <c r="L66" s="1318"/>
      <c r="M66" s="36"/>
    </row>
    <row r="67" spans="1:14">
      <c r="A67" s="116">
        <f>A65+1</f>
        <v>33</v>
      </c>
      <c r="B67" s="36" t="s">
        <v>449</v>
      </c>
      <c r="C67" s="48"/>
      <c r="D67" s="49"/>
      <c r="E67" s="44"/>
      <c r="F67" s="36">
        <f>D67</f>
        <v>0</v>
      </c>
      <c r="G67" s="38">
        <f>E67+C67</f>
        <v>0</v>
      </c>
      <c r="H67" s="44"/>
      <c r="I67" s="45"/>
      <c r="J67" s="44"/>
      <c r="K67" s="36">
        <f>I67</f>
        <v>0</v>
      </c>
      <c r="L67" s="38">
        <f>J67+H67</f>
        <v>0</v>
      </c>
      <c r="M67" s="36"/>
    </row>
    <row r="68" spans="1:14">
      <c r="A68" s="116">
        <f t="shared" si="13"/>
        <v>34</v>
      </c>
      <c r="B68" s="36" t="s">
        <v>450</v>
      </c>
      <c r="C68" s="48"/>
      <c r="D68" s="49"/>
      <c r="E68" s="44"/>
      <c r="F68" s="36">
        <f>D68</f>
        <v>0</v>
      </c>
      <c r="G68" s="38">
        <f>E68+C68</f>
        <v>0</v>
      </c>
      <c r="H68" s="44"/>
      <c r="I68" s="45"/>
      <c r="J68" s="44"/>
      <c r="K68" s="36">
        <f>I68</f>
        <v>0</v>
      </c>
      <c r="L68" s="38">
        <f>J68+H68</f>
        <v>0</v>
      </c>
      <c r="M68" s="36"/>
    </row>
    <row r="69" spans="1:14" ht="31.5">
      <c r="A69" s="116">
        <f t="shared" si="13"/>
        <v>35</v>
      </c>
      <c r="B69" s="40" t="s">
        <v>451</v>
      </c>
      <c r="C69" s="120"/>
      <c r="D69" s="49"/>
      <c r="E69" s="44"/>
      <c r="F69" s="36">
        <f>D69</f>
        <v>0</v>
      </c>
      <c r="G69" s="38">
        <f>E69+C69</f>
        <v>0</v>
      </c>
      <c r="H69" s="44"/>
      <c r="I69" s="45"/>
      <c r="J69" s="44"/>
      <c r="K69" s="36">
        <f>I69</f>
        <v>0</v>
      </c>
      <c r="L69" s="38">
        <f>J69+H69</f>
        <v>0</v>
      </c>
      <c r="M69" s="36"/>
    </row>
    <row r="70" spans="1:14" ht="31.5" customHeight="1">
      <c r="A70" s="116">
        <f t="shared" si="13"/>
        <v>36</v>
      </c>
      <c r="B70" s="40" t="s">
        <v>452</v>
      </c>
      <c r="C70" s="1319" t="s">
        <v>453</v>
      </c>
      <c r="D70" s="1319"/>
      <c r="E70" s="1319"/>
      <c r="F70" s="1319"/>
      <c r="G70" s="1319"/>
      <c r="H70" s="1319"/>
      <c r="I70" s="1319"/>
      <c r="J70" s="1319"/>
      <c r="K70" s="1319"/>
      <c r="L70" s="1319"/>
      <c r="M70" s="36"/>
    </row>
    <row r="71" spans="1:14" ht="15.75" customHeight="1">
      <c r="A71" s="116">
        <f t="shared" si="13"/>
        <v>37</v>
      </c>
      <c r="B71" s="36" t="s">
        <v>454</v>
      </c>
      <c r="C71" s="1319" t="s">
        <v>455</v>
      </c>
      <c r="D71" s="1319"/>
      <c r="E71" s="1319"/>
      <c r="F71" s="1319"/>
      <c r="G71" s="1319"/>
      <c r="H71" s="1319"/>
      <c r="I71" s="1319"/>
      <c r="J71" s="1319"/>
      <c r="K71" s="1319"/>
      <c r="L71" s="1319"/>
      <c r="M71" s="36"/>
    </row>
    <row r="72" spans="1:14" ht="15.75" customHeight="1">
      <c r="A72" s="116">
        <f t="shared" si="13"/>
        <v>38</v>
      </c>
      <c r="B72" s="40" t="s">
        <v>456</v>
      </c>
      <c r="C72" s="1319" t="s">
        <v>489</v>
      </c>
      <c r="D72" s="1319"/>
      <c r="E72" s="1319"/>
      <c r="F72" s="1319"/>
      <c r="G72" s="1319"/>
      <c r="H72" s="1319"/>
      <c r="I72" s="1319"/>
      <c r="J72" s="1319"/>
      <c r="K72" s="1319"/>
      <c r="L72" s="1319"/>
      <c r="M72" s="36"/>
    </row>
    <row r="73" spans="1:14" s="151" customFormat="1" ht="21" customHeight="1">
      <c r="A73" s="150"/>
      <c r="B73" s="155" t="s">
        <v>391</v>
      </c>
      <c r="C73" s="149">
        <f>SUM(C53:C72)</f>
        <v>222.33</v>
      </c>
      <c r="D73" s="150">
        <f t="shared" ref="D73:L73" si="14">SUM(D53:D72)</f>
        <v>10359</v>
      </c>
      <c r="E73" s="149">
        <f t="shared" si="14"/>
        <v>3781.3645999999999</v>
      </c>
      <c r="F73" s="150">
        <f t="shared" si="14"/>
        <v>10359</v>
      </c>
      <c r="G73" s="149">
        <f t="shared" si="14"/>
        <v>4003.6945999999998</v>
      </c>
      <c r="H73" s="149">
        <f t="shared" si="14"/>
        <v>222.33</v>
      </c>
      <c r="I73" s="150">
        <f t="shared" si="14"/>
        <v>9827</v>
      </c>
      <c r="J73" s="149">
        <f t="shared" si="14"/>
        <v>3720.2095999999997</v>
      </c>
      <c r="K73" s="150">
        <f t="shared" si="14"/>
        <v>9827</v>
      </c>
      <c r="L73" s="149">
        <f t="shared" si="14"/>
        <v>3942.5395999999996</v>
      </c>
      <c r="M73" s="46"/>
    </row>
    <row r="74" spans="1:14" s="151" customFormat="1">
      <c r="A74" s="150"/>
      <c r="B74" s="155" t="s">
        <v>458</v>
      </c>
      <c r="C74" s="149">
        <f t="shared" ref="C74:L74" si="15">C20+C51+C73</f>
        <v>222.33</v>
      </c>
      <c r="D74" s="150">
        <f t="shared" si="15"/>
        <v>255904</v>
      </c>
      <c r="E74" s="149">
        <f t="shared" si="15"/>
        <v>6701.8040467000001</v>
      </c>
      <c r="F74" s="150">
        <f t="shared" si="15"/>
        <v>255904</v>
      </c>
      <c r="G74" s="149">
        <f t="shared" si="15"/>
        <v>6924.1340467</v>
      </c>
      <c r="H74" s="149">
        <f t="shared" si="15"/>
        <v>222.33</v>
      </c>
      <c r="I74" s="150">
        <f t="shared" si="15"/>
        <v>158982</v>
      </c>
      <c r="J74" s="149">
        <f t="shared" si="15"/>
        <v>6605.0461467000005</v>
      </c>
      <c r="K74" s="150">
        <f t="shared" si="15"/>
        <v>29278</v>
      </c>
      <c r="L74" s="149">
        <f t="shared" si="15"/>
        <v>6827.3761467000004</v>
      </c>
      <c r="M74" s="46"/>
    </row>
    <row r="76" spans="1:14">
      <c r="L76" s="114" t="s">
        <v>459</v>
      </c>
    </row>
    <row r="77" spans="1:14">
      <c r="C77" s="114">
        <f>State!$L$513</f>
        <v>222.33</v>
      </c>
      <c r="E77" s="114">
        <f>State!$Q$513</f>
        <v>6751.6640466999997</v>
      </c>
      <c r="G77" s="114">
        <f>State!S513</f>
        <v>6973.9940466999997</v>
      </c>
      <c r="H77" s="114">
        <f>State!$U$513</f>
        <v>222.33</v>
      </c>
      <c r="J77" s="114">
        <f>State!$Z$513</f>
        <v>6512.1111467000001</v>
      </c>
      <c r="L77" s="114">
        <f>State!AB513</f>
        <v>6734.4411467</v>
      </c>
      <c r="N77" s="115">
        <f>L73+L51+L20</f>
        <v>6827.3761466999995</v>
      </c>
    </row>
    <row r="78" spans="1:14">
      <c r="C78" s="114">
        <f>C77-C74</f>
        <v>0</v>
      </c>
      <c r="E78" s="114">
        <f>E77-E74</f>
        <v>49.859999999999673</v>
      </c>
      <c r="G78" s="114">
        <f>G77-G74</f>
        <v>49.859999999999673</v>
      </c>
      <c r="H78" s="114">
        <f>H77-H74</f>
        <v>0</v>
      </c>
      <c r="J78" s="114">
        <f>J77-J74</f>
        <v>-92.9350000000004</v>
      </c>
      <c r="L78" s="114">
        <f>L77-L74</f>
        <v>-92.9350000000004</v>
      </c>
    </row>
  </sheetData>
  <mergeCells count="33">
    <mergeCell ref="A20:B20"/>
    <mergeCell ref="A2:M2"/>
    <mergeCell ref="A3:B3"/>
    <mergeCell ref="C3:G3"/>
    <mergeCell ref="H3:L3"/>
    <mergeCell ref="M3:M5"/>
    <mergeCell ref="A4:A5"/>
    <mergeCell ref="B4:B5"/>
    <mergeCell ref="D4:E4"/>
    <mergeCell ref="F4:G4"/>
    <mergeCell ref="I4:J4"/>
    <mergeCell ref="K4:L4"/>
    <mergeCell ref="A6:M6"/>
    <mergeCell ref="A8:A12"/>
    <mergeCell ref="A18:A19"/>
    <mergeCell ref="C19:L19"/>
    <mergeCell ref="A61:A63"/>
    <mergeCell ref="A21:M21"/>
    <mergeCell ref="A23:A35"/>
    <mergeCell ref="A37:A39"/>
    <mergeCell ref="A41:A42"/>
    <mergeCell ref="M41:M42"/>
    <mergeCell ref="C42:L42"/>
    <mergeCell ref="A47:A48"/>
    <mergeCell ref="M47:M48"/>
    <mergeCell ref="C48:L48"/>
    <mergeCell ref="A51:B51"/>
    <mergeCell ref="A52:M52"/>
    <mergeCell ref="A65:A66"/>
    <mergeCell ref="C66:L66"/>
    <mergeCell ref="C70:L70"/>
    <mergeCell ref="C71:L71"/>
    <mergeCell ref="C72:L72"/>
  </mergeCells>
  <pageMargins left="0.7" right="0.7" top="0.75" bottom="0.75" header="0.3" footer="0.3"/>
  <pageSetup scale="47" orientation="landscape" r:id="rId1"/>
</worksheet>
</file>

<file path=xl/worksheets/sheet6.xml><?xml version="1.0" encoding="utf-8"?>
<worksheet xmlns="http://schemas.openxmlformats.org/spreadsheetml/2006/main" xmlns:r="http://schemas.openxmlformats.org/officeDocument/2006/relationships">
  <dimension ref="B2:J20"/>
  <sheetViews>
    <sheetView view="pageBreakPreview" topLeftCell="E1" zoomScaleNormal="86" zoomScaleSheetLayoutView="100" workbookViewId="0">
      <selection activeCell="C47" sqref="C47"/>
    </sheetView>
  </sheetViews>
  <sheetFormatPr defaultRowHeight="15"/>
  <cols>
    <col min="1" max="1" width="1.85546875" style="157" customWidth="1"/>
    <col min="2" max="2" width="4.42578125" style="157" customWidth="1"/>
    <col min="3" max="3" width="45.85546875" style="157" customWidth="1"/>
    <col min="4" max="5" width="9.42578125" style="157" bestFit="1" customWidth="1"/>
    <col min="6" max="6" width="1.5703125" style="157" customWidth="1"/>
    <col min="7" max="7" width="9.28515625" style="157" bestFit="1" customWidth="1"/>
    <col min="8" max="8" width="42.28515625" style="157" customWidth="1"/>
    <col min="9" max="10" width="9.28515625" style="157" bestFit="1" customWidth="1"/>
    <col min="11" max="16384" width="9.140625" style="157"/>
  </cols>
  <sheetData>
    <row r="2" spans="2:10" ht="15.75" thickBot="1">
      <c r="B2" s="1335" t="s">
        <v>615</v>
      </c>
      <c r="C2" s="1335"/>
      <c r="D2" s="1335"/>
      <c r="E2" s="1335"/>
      <c r="G2" s="1335" t="s">
        <v>616</v>
      </c>
      <c r="H2" s="1335"/>
      <c r="I2" s="1335"/>
      <c r="J2" s="1335"/>
    </row>
    <row r="3" spans="2:10" s="184" customFormat="1" ht="56.25" customHeight="1" thickBot="1">
      <c r="B3" s="180" t="s">
        <v>603</v>
      </c>
      <c r="C3" s="181" t="s">
        <v>604</v>
      </c>
      <c r="D3" s="182" t="s">
        <v>605</v>
      </c>
      <c r="E3" s="182" t="s">
        <v>560</v>
      </c>
      <c r="F3" s="183"/>
      <c r="G3" s="180" t="s">
        <v>603</v>
      </c>
      <c r="H3" s="181" t="s">
        <v>604</v>
      </c>
      <c r="I3" s="182" t="s">
        <v>605</v>
      </c>
      <c r="J3" s="182" t="s">
        <v>560</v>
      </c>
    </row>
    <row r="4" spans="2:10" ht="15.75" thickBot="1">
      <c r="B4" s="185">
        <v>1</v>
      </c>
      <c r="C4" s="186" t="s">
        <v>606</v>
      </c>
      <c r="D4" s="187">
        <v>18</v>
      </c>
      <c r="E4" s="187">
        <f>D4</f>
        <v>18</v>
      </c>
      <c r="F4" s="188"/>
      <c r="G4" s="185">
        <v>1</v>
      </c>
      <c r="H4" s="186" t="s">
        <v>606</v>
      </c>
      <c r="I4" s="187">
        <v>41.28</v>
      </c>
      <c r="J4" s="187">
        <f>I4</f>
        <v>41.28</v>
      </c>
    </row>
    <row r="5" spans="2:10" ht="26.25" thickBot="1">
      <c r="B5" s="185">
        <v>2</v>
      </c>
      <c r="C5" s="186" t="s">
        <v>607</v>
      </c>
      <c r="D5" s="187">
        <v>50</v>
      </c>
      <c r="E5" s="187">
        <v>40</v>
      </c>
      <c r="F5" s="188"/>
      <c r="G5" s="185">
        <v>2</v>
      </c>
      <c r="H5" s="186" t="s">
        <v>607</v>
      </c>
      <c r="I5" s="187">
        <v>15</v>
      </c>
      <c r="J5" s="187">
        <f t="shared" ref="J5:J11" si="0">I5</f>
        <v>15</v>
      </c>
    </row>
    <row r="6" spans="2:10" ht="15.75" thickBot="1">
      <c r="B6" s="185">
        <v>3</v>
      </c>
      <c r="C6" s="186" t="s">
        <v>617</v>
      </c>
      <c r="D6" s="187">
        <v>15</v>
      </c>
      <c r="E6" s="187">
        <f t="shared" ref="E6:E11" si="1">D6</f>
        <v>15</v>
      </c>
      <c r="F6" s="188"/>
      <c r="G6" s="185">
        <v>3</v>
      </c>
      <c r="H6" s="186" t="s">
        <v>617</v>
      </c>
      <c r="I6" s="187">
        <v>7</v>
      </c>
      <c r="J6" s="187">
        <f t="shared" si="0"/>
        <v>7</v>
      </c>
    </row>
    <row r="7" spans="2:10" ht="15.75" thickBot="1">
      <c r="B7" s="185">
        <v>4</v>
      </c>
      <c r="C7" s="186" t="s">
        <v>608</v>
      </c>
      <c r="D7" s="187">
        <v>25</v>
      </c>
      <c r="E7" s="187">
        <v>23</v>
      </c>
      <c r="F7" s="188"/>
      <c r="G7" s="185">
        <v>4</v>
      </c>
      <c r="H7" s="186" t="s">
        <v>608</v>
      </c>
      <c r="I7" s="187">
        <v>9</v>
      </c>
      <c r="J7" s="187">
        <f t="shared" si="0"/>
        <v>9</v>
      </c>
    </row>
    <row r="8" spans="2:10" ht="15.75" thickBot="1">
      <c r="B8" s="185">
        <v>5</v>
      </c>
      <c r="C8" s="186" t="s">
        <v>609</v>
      </c>
      <c r="D8" s="187">
        <v>5</v>
      </c>
      <c r="E8" s="187">
        <f t="shared" si="1"/>
        <v>5</v>
      </c>
      <c r="F8" s="188"/>
      <c r="G8" s="185">
        <v>5</v>
      </c>
      <c r="H8" s="186" t="s">
        <v>609</v>
      </c>
      <c r="I8" s="187">
        <v>4</v>
      </c>
      <c r="J8" s="187">
        <f t="shared" si="0"/>
        <v>4</v>
      </c>
    </row>
    <row r="9" spans="2:10" ht="15.75" thickBot="1">
      <c r="B9" s="185">
        <v>6</v>
      </c>
      <c r="C9" s="186" t="s">
        <v>610</v>
      </c>
      <c r="D9" s="187">
        <v>15</v>
      </c>
      <c r="E9" s="187">
        <f t="shared" si="1"/>
        <v>15</v>
      </c>
      <c r="F9" s="188"/>
      <c r="G9" s="185">
        <v>6</v>
      </c>
      <c r="H9" s="186" t="s">
        <v>610</v>
      </c>
      <c r="I9" s="187">
        <v>4</v>
      </c>
      <c r="J9" s="187">
        <f t="shared" si="0"/>
        <v>4</v>
      </c>
    </row>
    <row r="10" spans="2:10" ht="15.75" thickBot="1">
      <c r="B10" s="185">
        <v>7</v>
      </c>
      <c r="C10" s="186" t="s">
        <v>611</v>
      </c>
      <c r="D10" s="187">
        <v>18</v>
      </c>
      <c r="E10" s="187">
        <v>16</v>
      </c>
      <c r="F10" s="188"/>
      <c r="G10" s="185">
        <v>7</v>
      </c>
      <c r="H10" s="186" t="s">
        <v>611</v>
      </c>
      <c r="I10" s="187">
        <v>4</v>
      </c>
      <c r="J10" s="187">
        <v>0</v>
      </c>
    </row>
    <row r="11" spans="2:10" ht="15.75" thickBot="1">
      <c r="B11" s="185">
        <v>8</v>
      </c>
      <c r="C11" s="186" t="s">
        <v>612</v>
      </c>
      <c r="D11" s="187">
        <v>1</v>
      </c>
      <c r="E11" s="187">
        <f t="shared" si="1"/>
        <v>1</v>
      </c>
      <c r="F11" s="188"/>
      <c r="G11" s="185">
        <v>8</v>
      </c>
      <c r="H11" s="186" t="s">
        <v>612</v>
      </c>
      <c r="I11" s="187">
        <v>1</v>
      </c>
      <c r="J11" s="187">
        <f t="shared" si="0"/>
        <v>1</v>
      </c>
    </row>
    <row r="12" spans="2:10" ht="21.75" customHeight="1" thickBot="1">
      <c r="B12" s="189">
        <v>9</v>
      </c>
      <c r="C12" s="190" t="s">
        <v>613</v>
      </c>
      <c r="D12" s="191">
        <v>15</v>
      </c>
      <c r="E12" s="187">
        <v>14</v>
      </c>
      <c r="F12" s="188"/>
      <c r="G12" s="189">
        <v>9</v>
      </c>
      <c r="H12" s="190" t="s">
        <v>614</v>
      </c>
      <c r="I12" s="191">
        <v>12</v>
      </c>
      <c r="J12" s="187">
        <v>10</v>
      </c>
    </row>
    <row r="13" spans="2:10" s="197" customFormat="1" ht="24.75" customHeight="1">
      <c r="B13" s="192">
        <v>10</v>
      </c>
      <c r="C13" s="192" t="s">
        <v>391</v>
      </c>
      <c r="D13" s="193">
        <f t="shared" ref="D13:E13" si="2">SUM(D4:D12)</f>
        <v>162</v>
      </c>
      <c r="E13" s="193">
        <f t="shared" si="2"/>
        <v>147</v>
      </c>
      <c r="F13" s="194"/>
      <c r="G13" s="195"/>
      <c r="H13" s="192" t="s">
        <v>391</v>
      </c>
      <c r="I13" s="196">
        <f t="shared" ref="I13" si="3">SUM(I4:I12)</f>
        <v>97.28</v>
      </c>
      <c r="J13" s="196">
        <f>SUM(J4:J12)</f>
        <v>91.28</v>
      </c>
    </row>
    <row r="16" spans="2:10">
      <c r="I16" s="198">
        <f>E13+J13</f>
        <v>238.28</v>
      </c>
    </row>
    <row r="18" spans="9:9">
      <c r="I18" s="198">
        <f>State!$AB$513</f>
        <v>6734.4411467</v>
      </c>
    </row>
    <row r="20" spans="9:9">
      <c r="I20" s="157">
        <f>I16/I18*100</f>
        <v>3.5382297477907514</v>
      </c>
    </row>
  </sheetData>
  <mergeCells count="2">
    <mergeCell ref="B2:E2"/>
    <mergeCell ref="G2:J2"/>
  </mergeCells>
  <pageMargins left="0.7" right="0.7" top="0.75" bottom="0.75" header="0.3" footer="0.3"/>
  <pageSetup scale="63" orientation="portrait" r:id="rId1"/>
</worksheet>
</file>

<file path=xl/worksheets/sheet7.xml><?xml version="1.0" encoding="utf-8"?>
<worksheet xmlns="http://schemas.openxmlformats.org/spreadsheetml/2006/main" xmlns:r="http://schemas.openxmlformats.org/officeDocument/2006/relationships">
  <sheetPr>
    <tabColor rgb="FF92D050"/>
  </sheetPr>
  <dimension ref="A1:G16"/>
  <sheetViews>
    <sheetView view="pageBreakPreview" topLeftCell="A2" zoomScale="85" zoomScaleSheetLayoutView="85" workbookViewId="0">
      <selection activeCell="C47" sqref="C47"/>
    </sheetView>
  </sheetViews>
  <sheetFormatPr defaultRowHeight="24.75" customHeight="1"/>
  <cols>
    <col min="1" max="1" width="9.140625" style="134"/>
    <col min="2" max="2" width="54.7109375" style="127" customWidth="1"/>
    <col min="3" max="3" width="19.5703125" style="127" customWidth="1"/>
    <col min="4" max="4" width="20" style="127" hidden="1" customWidth="1"/>
    <col min="5" max="5" width="0" style="127" hidden="1" customWidth="1"/>
    <col min="6" max="6" width="18.42578125" style="127" hidden="1" customWidth="1"/>
    <col min="7" max="7" width="12.7109375" style="127" hidden="1" customWidth="1"/>
    <col min="8" max="9" width="0" style="127" hidden="1" customWidth="1"/>
    <col min="10" max="16384" width="9.140625" style="127"/>
  </cols>
  <sheetData>
    <row r="1" spans="1:7" ht="41.25" customHeight="1">
      <c r="A1" s="1337" t="s">
        <v>545</v>
      </c>
      <c r="B1" s="1337"/>
      <c r="C1" s="1337"/>
      <c r="D1" s="135"/>
    </row>
    <row r="2" spans="1:7" s="137" customFormat="1" ht="42" customHeight="1" thickBot="1">
      <c r="A2" s="139" t="s">
        <v>533</v>
      </c>
      <c r="B2" s="139" t="s">
        <v>534</v>
      </c>
      <c r="C2" s="139" t="s">
        <v>544</v>
      </c>
      <c r="D2" s="136" t="s">
        <v>543</v>
      </c>
    </row>
    <row r="3" spans="1:7" ht="24.75" customHeight="1" thickBot="1">
      <c r="A3" s="210">
        <v>1</v>
      </c>
      <c r="B3" s="140" t="s">
        <v>535</v>
      </c>
      <c r="C3" s="141">
        <f>D3/100</f>
        <v>68.511020000000002</v>
      </c>
      <c r="D3" s="129">
        <f>State!D513</f>
        <v>6851.1019999999999</v>
      </c>
      <c r="F3" s="126">
        <v>2371.9499999999998</v>
      </c>
    </row>
    <row r="4" spans="1:7" ht="24.75" customHeight="1" thickBot="1">
      <c r="A4" s="210">
        <v>2</v>
      </c>
      <c r="B4" s="140" t="s">
        <v>536</v>
      </c>
      <c r="C4" s="141">
        <f>D4/100</f>
        <v>7.1271000000000004</v>
      </c>
      <c r="D4" s="130">
        <v>712.71</v>
      </c>
      <c r="F4" s="125">
        <v>286.29000000000002</v>
      </c>
    </row>
    <row r="5" spans="1:7" ht="24.75" customHeight="1" thickBot="1">
      <c r="A5" s="210">
        <v>3</v>
      </c>
      <c r="B5" s="140" t="s">
        <v>537</v>
      </c>
      <c r="C5" s="141">
        <f>C3-C4</f>
        <v>61.383920000000003</v>
      </c>
      <c r="D5" s="128">
        <v>2085.66</v>
      </c>
      <c r="F5" s="125">
        <v>2085.66</v>
      </c>
      <c r="G5" s="127">
        <f>F3-F4</f>
        <v>2085.66</v>
      </c>
    </row>
    <row r="6" spans="1:7" ht="24.75" customHeight="1" thickBot="1">
      <c r="A6" s="210">
        <v>4</v>
      </c>
      <c r="B6" s="140" t="s">
        <v>538</v>
      </c>
      <c r="C6" s="141">
        <f>C5*90%</f>
        <v>55.245528000000007</v>
      </c>
      <c r="D6" s="128">
        <f>D5*90%</f>
        <v>1877.0939999999998</v>
      </c>
      <c r="F6" s="125">
        <v>1877.09</v>
      </c>
      <c r="G6" s="127">
        <f>G5*90%</f>
        <v>1877.0939999999998</v>
      </c>
    </row>
    <row r="7" spans="1:7" ht="24.75" customHeight="1" thickBot="1">
      <c r="A7" s="1336">
        <v>5</v>
      </c>
      <c r="B7" s="140" t="s">
        <v>539</v>
      </c>
      <c r="C7" s="141"/>
      <c r="D7" s="131"/>
      <c r="F7" s="125">
        <v>928.08</v>
      </c>
      <c r="G7" s="127">
        <f>6363.6+86444.97</f>
        <v>92808.57</v>
      </c>
    </row>
    <row r="8" spans="1:7" ht="24.75" customHeight="1" thickBot="1">
      <c r="A8" s="1336"/>
      <c r="B8" s="210" t="s">
        <v>548</v>
      </c>
      <c r="C8" s="141">
        <f>D8/100</f>
        <v>21.388099999999998</v>
      </c>
      <c r="D8" s="132">
        <f>'[25]Releases-2015-16-25-2-16'!$E$32+'[25]Releases-2015-16-25-2-16'!$F$32</f>
        <v>2138.81</v>
      </c>
    </row>
    <row r="9" spans="1:7" ht="24.75" customHeight="1" thickBot="1">
      <c r="A9" s="1336"/>
      <c r="B9" s="210" t="s">
        <v>549</v>
      </c>
      <c r="C9" s="141">
        <f>D9/100</f>
        <v>9.5918266852631433</v>
      </c>
      <c r="D9" s="133">
        <f>'[25]Releases-2015-16-25-2-16'!$J$32</f>
        <v>959.18266852631439</v>
      </c>
      <c r="F9" s="125">
        <v>371.72</v>
      </c>
    </row>
    <row r="10" spans="1:7" ht="24.75" customHeight="1" thickBot="1">
      <c r="A10" s="210">
        <v>6</v>
      </c>
      <c r="B10" s="140" t="s">
        <v>540</v>
      </c>
      <c r="C10" s="141">
        <f>C6-C8-C9</f>
        <v>24.26560131473687</v>
      </c>
      <c r="D10" s="128">
        <v>577.29</v>
      </c>
      <c r="F10" s="125">
        <v>577.29</v>
      </c>
      <c r="G10" s="127">
        <f>F7+F9-D6</f>
        <v>-577.29399999999964</v>
      </c>
    </row>
    <row r="11" spans="1:7" ht="24.75" customHeight="1" thickBot="1">
      <c r="A11" s="210">
        <v>7</v>
      </c>
      <c r="B11" s="140" t="s">
        <v>541</v>
      </c>
      <c r="C11" s="141">
        <f>D11/100</f>
        <v>69.739940466999997</v>
      </c>
      <c r="D11" s="133">
        <f>State!S513</f>
        <v>6973.9940466999997</v>
      </c>
      <c r="F11" s="125">
        <v>3064.73</v>
      </c>
    </row>
    <row r="12" spans="1:7" ht="24.75" customHeight="1" thickBot="1">
      <c r="A12" s="210">
        <v>8</v>
      </c>
      <c r="B12" s="140" t="s">
        <v>542</v>
      </c>
      <c r="C12" s="141">
        <f>D12/100</f>
        <v>67.344411467</v>
      </c>
      <c r="D12" s="133">
        <f>State!AB513</f>
        <v>6734.4411467</v>
      </c>
      <c r="F12" s="125">
        <v>2014.39</v>
      </c>
    </row>
    <row r="13" spans="1:7" ht="39.75" customHeight="1" thickBot="1">
      <c r="A13" s="210">
        <v>9</v>
      </c>
      <c r="B13" s="140" t="s">
        <v>550</v>
      </c>
      <c r="C13" s="141">
        <v>1115.3599999999999</v>
      </c>
      <c r="D13" s="138">
        <f>1924.69-809.33</f>
        <v>1115.3600000000001</v>
      </c>
      <c r="F13" s="125">
        <v>3610.65</v>
      </c>
    </row>
    <row r="15" spans="1:7" ht="24.75" customHeight="1">
      <c r="D15" s="127">
        <f>2138.81+959.18</f>
        <v>3097.99</v>
      </c>
    </row>
    <row r="16" spans="1:7" ht="24.75" customHeight="1">
      <c r="D16" s="127">
        <f>5508.51-D15</f>
        <v>2410.5200000000004</v>
      </c>
    </row>
  </sheetData>
  <mergeCells count="2">
    <mergeCell ref="A7:A9"/>
    <mergeCell ref="A1:C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X523"/>
  <sheetViews>
    <sheetView showZeros="0" view="pageBreakPreview" zoomScale="115" zoomScaleNormal="70" zoomScaleSheetLayoutView="115" workbookViewId="0">
      <pane xSplit="2" ySplit="5" topLeftCell="D504" activePane="bottomRight" state="frozen"/>
      <selection activeCell="AA390" sqref="AA390"/>
      <selection pane="topRight" activeCell="AA390" sqref="AA390"/>
      <selection pane="bottomLeft" activeCell="AA390" sqref="AA390"/>
      <selection pane="bottomRight" activeCell="J522" sqref="J522"/>
    </sheetView>
  </sheetViews>
  <sheetFormatPr defaultRowHeight="9"/>
  <cols>
    <col min="1" max="1" width="6" style="272" customWidth="1"/>
    <col min="2" max="2" width="22.42578125" style="229" customWidth="1"/>
    <col min="3" max="3" width="5.85546875" style="229" bestFit="1" customWidth="1"/>
    <col min="4" max="4" width="6.85546875" style="268" bestFit="1" customWidth="1"/>
    <col min="5" max="5" width="5.85546875" style="229" bestFit="1" customWidth="1"/>
    <col min="6" max="6" width="6.85546875" style="268" bestFit="1" customWidth="1"/>
    <col min="7" max="8" width="7.140625" style="288" bestFit="1" customWidth="1"/>
    <col min="9" max="9" width="8.28515625" style="268" bestFit="1" customWidth="1"/>
    <col min="10" max="10" width="8.140625" style="289" bestFit="1" customWidth="1"/>
    <col min="11" max="11" width="6.140625" style="229" bestFit="1" customWidth="1"/>
    <col min="12" max="12" width="6.85546875" style="268" bestFit="1" customWidth="1"/>
    <col min="13" max="13" width="6.140625" style="229" bestFit="1" customWidth="1"/>
    <col min="14" max="14" width="6.85546875" style="268" bestFit="1" customWidth="1"/>
    <col min="15" max="15" width="8.28515625" style="268" bestFit="1" customWidth="1"/>
    <col min="16" max="16" width="8.140625" style="290" bestFit="1" customWidth="1"/>
    <col min="17" max="17" width="6.140625" style="229" bestFit="1" customWidth="1"/>
    <col min="18" max="18" width="6.85546875" style="268" bestFit="1" customWidth="1"/>
    <col min="19" max="19" width="6.140625" style="229" bestFit="1" customWidth="1"/>
    <col min="20" max="20" width="6.85546875" style="268" bestFit="1" customWidth="1"/>
    <col min="21" max="21" width="16.42578125" style="294" customWidth="1"/>
    <col min="22" max="22" width="14.85546875" style="229" customWidth="1"/>
    <col min="23" max="23" width="9.28515625" style="229" bestFit="1" customWidth="1"/>
    <col min="24" max="16384" width="9.140625" style="229"/>
  </cols>
  <sheetData>
    <row r="1" spans="1:21" s="296" customFormat="1">
      <c r="A1" s="1338" t="s">
        <v>0</v>
      </c>
      <c r="B1" s="1339" t="s">
        <v>1</v>
      </c>
      <c r="C1" s="1339" t="s">
        <v>334</v>
      </c>
      <c r="D1" s="1339"/>
      <c r="E1" s="1339"/>
      <c r="F1" s="1339"/>
      <c r="G1" s="1339"/>
      <c r="H1" s="1339"/>
      <c r="I1" s="1341" t="s">
        <v>335</v>
      </c>
      <c r="J1" s="1342"/>
      <c r="K1" s="1342"/>
      <c r="L1" s="1342"/>
      <c r="M1" s="1342"/>
      <c r="N1" s="1343"/>
      <c r="O1" s="1341" t="s">
        <v>336</v>
      </c>
      <c r="P1" s="1342"/>
      <c r="Q1" s="1342"/>
      <c r="R1" s="1342"/>
      <c r="S1" s="1342"/>
      <c r="T1" s="1343"/>
      <c r="U1" s="1339" t="s">
        <v>283</v>
      </c>
    </row>
    <row r="2" spans="1:21" s="296" customFormat="1">
      <c r="A2" s="1338"/>
      <c r="B2" s="1339"/>
      <c r="C2" s="1339" t="s">
        <v>284</v>
      </c>
      <c r="D2" s="1339"/>
      <c r="E2" s="1339" t="s">
        <v>285</v>
      </c>
      <c r="F2" s="1339"/>
      <c r="G2" s="1339"/>
      <c r="H2" s="1339"/>
      <c r="I2" s="295" t="s">
        <v>287</v>
      </c>
      <c r="J2" s="1339" t="s">
        <v>289</v>
      </c>
      <c r="K2" s="1339"/>
      <c r="L2" s="1339"/>
      <c r="M2" s="1340" t="s">
        <v>38</v>
      </c>
      <c r="N2" s="1339"/>
      <c r="O2" s="295" t="s">
        <v>287</v>
      </c>
      <c r="P2" s="1339" t="s">
        <v>289</v>
      </c>
      <c r="Q2" s="1339"/>
      <c r="R2" s="1339"/>
      <c r="S2" s="1340" t="s">
        <v>38</v>
      </c>
      <c r="T2" s="1341"/>
      <c r="U2" s="1339"/>
    </row>
    <row r="3" spans="1:21" s="296" customFormat="1">
      <c r="A3" s="1338"/>
      <c r="B3" s="1339"/>
      <c r="C3" s="230" t="s">
        <v>290</v>
      </c>
      <c r="D3" s="231" t="s">
        <v>291</v>
      </c>
      <c r="E3" s="230" t="s">
        <v>290</v>
      </c>
      <c r="F3" s="231" t="s">
        <v>292</v>
      </c>
      <c r="G3" s="232" t="s">
        <v>293</v>
      </c>
      <c r="H3" s="232" t="s">
        <v>294</v>
      </c>
      <c r="I3" s="231" t="s">
        <v>292</v>
      </c>
      <c r="J3" s="234" t="s">
        <v>295</v>
      </c>
      <c r="K3" s="230" t="s">
        <v>290</v>
      </c>
      <c r="L3" s="231" t="s">
        <v>292</v>
      </c>
      <c r="M3" s="230" t="s">
        <v>290</v>
      </c>
      <c r="N3" s="231" t="s">
        <v>292</v>
      </c>
      <c r="O3" s="231" t="s">
        <v>292</v>
      </c>
      <c r="P3" s="234" t="s">
        <v>295</v>
      </c>
      <c r="Q3" s="230" t="s">
        <v>290</v>
      </c>
      <c r="R3" s="231" t="s">
        <v>292</v>
      </c>
      <c r="S3" s="230" t="s">
        <v>290</v>
      </c>
      <c r="T3" s="235" t="s">
        <v>292</v>
      </c>
      <c r="U3" s="1339"/>
    </row>
    <row r="4" spans="1:21">
      <c r="A4" s="236" t="s">
        <v>2</v>
      </c>
      <c r="B4" s="237" t="s">
        <v>3</v>
      </c>
      <c r="C4" s="237"/>
      <c r="D4" s="238"/>
      <c r="E4" s="237"/>
      <c r="F4" s="238"/>
      <c r="G4" s="239"/>
      <c r="H4" s="239"/>
      <c r="I4" s="238"/>
      <c r="J4" s="233"/>
      <c r="K4" s="237"/>
      <c r="L4" s="238"/>
      <c r="M4" s="237"/>
      <c r="N4" s="238"/>
      <c r="O4" s="238"/>
      <c r="P4" s="240"/>
      <c r="Q4" s="237"/>
      <c r="R4" s="238"/>
      <c r="S4" s="237"/>
      <c r="T4" s="238"/>
      <c r="U4" s="291"/>
    </row>
    <row r="5" spans="1:21">
      <c r="A5" s="236"/>
      <c r="B5" s="237" t="s">
        <v>4</v>
      </c>
      <c r="C5" s="241"/>
      <c r="D5" s="242"/>
      <c r="E5" s="241"/>
      <c r="F5" s="242"/>
      <c r="G5" s="243"/>
      <c r="H5" s="243"/>
      <c r="I5" s="242"/>
      <c r="J5" s="233"/>
      <c r="K5" s="241"/>
      <c r="L5" s="242"/>
      <c r="M5" s="241"/>
      <c r="N5" s="242"/>
      <c r="O5" s="242"/>
      <c r="P5" s="244"/>
      <c r="Q5" s="241"/>
      <c r="R5" s="242"/>
      <c r="S5" s="241"/>
      <c r="T5" s="242"/>
      <c r="U5" s="291"/>
    </row>
    <row r="6" spans="1:21">
      <c r="A6" s="245">
        <v>1</v>
      </c>
      <c r="B6" s="237" t="s">
        <v>5</v>
      </c>
      <c r="C6" s="241"/>
      <c r="D6" s="242"/>
      <c r="E6" s="241"/>
      <c r="F6" s="242"/>
      <c r="G6" s="243"/>
      <c r="H6" s="243"/>
      <c r="I6" s="242"/>
      <c r="J6" s="233"/>
      <c r="K6" s="241"/>
      <c r="L6" s="242"/>
      <c r="M6" s="241"/>
      <c r="N6" s="242"/>
      <c r="O6" s="242"/>
      <c r="P6" s="244"/>
      <c r="Q6" s="241"/>
      <c r="R6" s="242"/>
      <c r="S6" s="241"/>
      <c r="T6" s="242"/>
      <c r="U6" s="291"/>
    </row>
    <row r="7" spans="1:21">
      <c r="A7" s="246">
        <v>1.01</v>
      </c>
      <c r="B7" s="247" t="s">
        <v>6</v>
      </c>
      <c r="C7" s="248">
        <f>State!C7</f>
        <v>0</v>
      </c>
      <c r="D7" s="249">
        <f>State!D7</f>
        <v>0</v>
      </c>
      <c r="E7" s="248">
        <f>State!E7</f>
        <v>1</v>
      </c>
      <c r="F7" s="249">
        <f>State!F7</f>
        <v>0</v>
      </c>
      <c r="G7" s="250">
        <f>State!G7</f>
        <v>0</v>
      </c>
      <c r="H7" s="250">
        <f>State!H7</f>
        <v>0</v>
      </c>
      <c r="I7" s="249">
        <f>State!L7</f>
        <v>0</v>
      </c>
      <c r="J7" s="251">
        <f>State!O7</f>
        <v>0</v>
      </c>
      <c r="K7" s="248">
        <f>State!P7</f>
        <v>0</v>
      </c>
      <c r="L7" s="249">
        <f>State!Q7</f>
        <v>0</v>
      </c>
      <c r="M7" s="248">
        <f>State!R7</f>
        <v>0</v>
      </c>
      <c r="N7" s="249">
        <f>State!S7</f>
        <v>0</v>
      </c>
      <c r="O7" s="249">
        <f>State!U7</f>
        <v>0</v>
      </c>
      <c r="P7" s="251">
        <f>State!X7</f>
        <v>0</v>
      </c>
      <c r="Q7" s="248">
        <f>State!Y7</f>
        <v>0</v>
      </c>
      <c r="R7" s="249">
        <f>State!Z7</f>
        <v>0</v>
      </c>
      <c r="S7" s="248">
        <f>State!AA7</f>
        <v>0</v>
      </c>
      <c r="T7" s="249">
        <f>State!AB7</f>
        <v>0</v>
      </c>
      <c r="U7" s="292">
        <f>State!AC7</f>
        <v>0</v>
      </c>
    </row>
    <row r="8" spans="1:21">
      <c r="A8" s="236">
        <v>1.02</v>
      </c>
      <c r="B8" s="247" t="s">
        <v>7</v>
      </c>
      <c r="C8" s="248">
        <f>State!C8</f>
        <v>0</v>
      </c>
      <c r="D8" s="249">
        <f>State!D8</f>
        <v>0</v>
      </c>
      <c r="E8" s="248">
        <f>State!E8</f>
        <v>0</v>
      </c>
      <c r="F8" s="249">
        <f>State!F8</f>
        <v>0</v>
      </c>
      <c r="G8" s="250">
        <f>State!G8</f>
        <v>0</v>
      </c>
      <c r="H8" s="250">
        <f>State!H8</f>
        <v>0</v>
      </c>
      <c r="I8" s="249">
        <f>State!L8</f>
        <v>0</v>
      </c>
      <c r="J8" s="251">
        <f>State!O8</f>
        <v>0</v>
      </c>
      <c r="K8" s="248">
        <f>State!P8</f>
        <v>0</v>
      </c>
      <c r="L8" s="249">
        <f>State!Q8</f>
        <v>0</v>
      </c>
      <c r="M8" s="248">
        <f>State!R8</f>
        <v>0</v>
      </c>
      <c r="N8" s="249">
        <f>State!S8</f>
        <v>0</v>
      </c>
      <c r="O8" s="249">
        <f>State!U8</f>
        <v>0</v>
      </c>
      <c r="P8" s="251">
        <f>State!X8</f>
        <v>0</v>
      </c>
      <c r="Q8" s="248">
        <f>State!Y8</f>
        <v>0</v>
      </c>
      <c r="R8" s="249">
        <f>State!Z8</f>
        <v>0</v>
      </c>
      <c r="S8" s="248">
        <f>State!AA8</f>
        <v>0</v>
      </c>
      <c r="T8" s="249">
        <f>State!AB8</f>
        <v>0</v>
      </c>
      <c r="U8" s="292">
        <f>State!AC8</f>
        <v>0</v>
      </c>
    </row>
    <row r="9" spans="1:21">
      <c r="A9" s="236">
        <v>1.03</v>
      </c>
      <c r="B9" s="247" t="s">
        <v>8</v>
      </c>
      <c r="C9" s="248">
        <f>State!C9</f>
        <v>0</v>
      </c>
      <c r="D9" s="249">
        <f>State!D9</f>
        <v>0</v>
      </c>
      <c r="E9" s="248">
        <f>State!E9</f>
        <v>0</v>
      </c>
      <c r="F9" s="249">
        <f>State!F9</f>
        <v>0</v>
      </c>
      <c r="G9" s="250">
        <f>State!G9</f>
        <v>0</v>
      </c>
      <c r="H9" s="250">
        <f>State!H9</f>
        <v>0</v>
      </c>
      <c r="I9" s="249">
        <f>State!L9</f>
        <v>0</v>
      </c>
      <c r="J9" s="251">
        <f>State!O9</f>
        <v>0</v>
      </c>
      <c r="K9" s="248">
        <f>State!P9</f>
        <v>0</v>
      </c>
      <c r="L9" s="249">
        <f>State!Q9</f>
        <v>0</v>
      </c>
      <c r="M9" s="248">
        <f>State!R9</f>
        <v>0</v>
      </c>
      <c r="N9" s="249">
        <f>State!S9</f>
        <v>0</v>
      </c>
      <c r="O9" s="249">
        <f>State!U9</f>
        <v>0</v>
      </c>
      <c r="P9" s="251">
        <f>State!X9</f>
        <v>0</v>
      </c>
      <c r="Q9" s="248">
        <f>State!Y9</f>
        <v>0</v>
      </c>
      <c r="R9" s="249">
        <f>State!Z9</f>
        <v>0</v>
      </c>
      <c r="S9" s="248">
        <f>State!AA9</f>
        <v>0</v>
      </c>
      <c r="T9" s="249">
        <f>State!AB9</f>
        <v>0</v>
      </c>
      <c r="U9" s="292">
        <f>State!AC9</f>
        <v>0</v>
      </c>
    </row>
    <row r="10" spans="1:21" ht="18">
      <c r="A10" s="236">
        <v>1.04</v>
      </c>
      <c r="B10" s="252" t="s">
        <v>9</v>
      </c>
      <c r="C10" s="248">
        <f>State!C10</f>
        <v>0</v>
      </c>
      <c r="D10" s="249">
        <f>State!D10</f>
        <v>0</v>
      </c>
      <c r="E10" s="248">
        <f>State!E10</f>
        <v>0</v>
      </c>
      <c r="F10" s="249">
        <f>State!F10</f>
        <v>0</v>
      </c>
      <c r="G10" s="250">
        <f>State!G10</f>
        <v>0</v>
      </c>
      <c r="H10" s="250">
        <f>State!H10</f>
        <v>0</v>
      </c>
      <c r="I10" s="249">
        <f>State!L10</f>
        <v>0</v>
      </c>
      <c r="J10" s="251">
        <f>State!O10</f>
        <v>0</v>
      </c>
      <c r="K10" s="248">
        <f>State!P10</f>
        <v>0</v>
      </c>
      <c r="L10" s="249">
        <f>State!Q10</f>
        <v>0</v>
      </c>
      <c r="M10" s="248">
        <f>State!R10</f>
        <v>0</v>
      </c>
      <c r="N10" s="249">
        <f>State!S10</f>
        <v>0</v>
      </c>
      <c r="O10" s="249">
        <f>State!U10</f>
        <v>0</v>
      </c>
      <c r="P10" s="251">
        <f>State!X10</f>
        <v>0</v>
      </c>
      <c r="Q10" s="248">
        <f>State!Y10</f>
        <v>0</v>
      </c>
      <c r="R10" s="249">
        <f>State!Z10</f>
        <v>0</v>
      </c>
      <c r="S10" s="248">
        <f>State!AA10</f>
        <v>0</v>
      </c>
      <c r="T10" s="249">
        <f>State!AB10</f>
        <v>0</v>
      </c>
      <c r="U10" s="292">
        <f>State!AC10</f>
        <v>0</v>
      </c>
    </row>
    <row r="11" spans="1:21">
      <c r="A11" s="236">
        <v>1.05</v>
      </c>
      <c r="B11" s="252" t="s">
        <v>10</v>
      </c>
      <c r="C11" s="248">
        <f>State!C11</f>
        <v>0</v>
      </c>
      <c r="D11" s="249">
        <f>State!D11</f>
        <v>0</v>
      </c>
      <c r="E11" s="248">
        <f>State!E11</f>
        <v>0</v>
      </c>
      <c r="F11" s="249">
        <f>State!F11</f>
        <v>0</v>
      </c>
      <c r="G11" s="250">
        <f>State!G11</f>
        <v>0</v>
      </c>
      <c r="H11" s="250">
        <f>State!H11</f>
        <v>0</v>
      </c>
      <c r="I11" s="249">
        <f>State!L11</f>
        <v>0</v>
      </c>
      <c r="J11" s="251">
        <f>State!O11</f>
        <v>0</v>
      </c>
      <c r="K11" s="248">
        <f>State!P11</f>
        <v>0</v>
      </c>
      <c r="L11" s="249">
        <f>State!Q11</f>
        <v>0</v>
      </c>
      <c r="M11" s="248">
        <f>State!R11</f>
        <v>0</v>
      </c>
      <c r="N11" s="249">
        <f>State!S11</f>
        <v>0</v>
      </c>
      <c r="O11" s="249">
        <f>State!U11</f>
        <v>0</v>
      </c>
      <c r="P11" s="251">
        <f>State!X11</f>
        <v>0</v>
      </c>
      <c r="Q11" s="248">
        <f>State!Y11</f>
        <v>0</v>
      </c>
      <c r="R11" s="249">
        <f>State!Z11</f>
        <v>0</v>
      </c>
      <c r="S11" s="248">
        <f>State!AA11</f>
        <v>0</v>
      </c>
      <c r="T11" s="249">
        <f>State!AB11</f>
        <v>0</v>
      </c>
      <c r="U11" s="292">
        <f>State!AC11</f>
        <v>0</v>
      </c>
    </row>
    <row r="12" spans="1:21" ht="18">
      <c r="A12" s="236">
        <v>1.06</v>
      </c>
      <c r="B12" s="253" t="s">
        <v>11</v>
      </c>
      <c r="C12" s="248">
        <f>State!C12</f>
        <v>0</v>
      </c>
      <c r="D12" s="249">
        <f>State!D12</f>
        <v>0</v>
      </c>
      <c r="E12" s="248">
        <f>State!E12</f>
        <v>0</v>
      </c>
      <c r="F12" s="249">
        <f>State!F12</f>
        <v>0</v>
      </c>
      <c r="G12" s="250">
        <f>State!G12</f>
        <v>0</v>
      </c>
      <c r="H12" s="250">
        <f>State!H12</f>
        <v>0</v>
      </c>
      <c r="I12" s="249">
        <f>State!L12</f>
        <v>0</v>
      </c>
      <c r="J12" s="251">
        <f>State!O12</f>
        <v>0</v>
      </c>
      <c r="K12" s="248">
        <f>State!P12</f>
        <v>0</v>
      </c>
      <c r="L12" s="249">
        <f>State!Q12</f>
        <v>0</v>
      </c>
      <c r="M12" s="248">
        <f>State!R12</f>
        <v>0</v>
      </c>
      <c r="N12" s="249">
        <f>State!S12</f>
        <v>0</v>
      </c>
      <c r="O12" s="249">
        <f>State!U12</f>
        <v>0</v>
      </c>
      <c r="P12" s="251">
        <f>State!X12</f>
        <v>0</v>
      </c>
      <c r="Q12" s="248">
        <f>State!Y12</f>
        <v>0</v>
      </c>
      <c r="R12" s="249">
        <f>State!Z12</f>
        <v>0</v>
      </c>
      <c r="S12" s="248">
        <f>State!AA12</f>
        <v>0</v>
      </c>
      <c r="T12" s="249">
        <f>State!AB12</f>
        <v>0</v>
      </c>
      <c r="U12" s="292">
        <f>State!AC12</f>
        <v>0</v>
      </c>
    </row>
    <row r="13" spans="1:21" ht="18">
      <c r="A13" s="236">
        <v>1.07</v>
      </c>
      <c r="B13" s="253" t="s">
        <v>12</v>
      </c>
      <c r="C13" s="248">
        <f>State!C13</f>
        <v>0</v>
      </c>
      <c r="D13" s="249">
        <f>State!D13</f>
        <v>0</v>
      </c>
      <c r="E13" s="248">
        <f>State!E13</f>
        <v>0</v>
      </c>
      <c r="F13" s="249">
        <f>State!F13</f>
        <v>0</v>
      </c>
      <c r="G13" s="250">
        <f>State!G13</f>
        <v>0</v>
      </c>
      <c r="H13" s="250">
        <f>State!H13</f>
        <v>0</v>
      </c>
      <c r="I13" s="249">
        <f>State!L13</f>
        <v>0</v>
      </c>
      <c r="J13" s="251">
        <f>State!O13</f>
        <v>0</v>
      </c>
      <c r="K13" s="248">
        <f>State!P13</f>
        <v>0</v>
      </c>
      <c r="L13" s="249">
        <f>State!Q13</f>
        <v>0</v>
      </c>
      <c r="M13" s="248">
        <f>State!R13</f>
        <v>0</v>
      </c>
      <c r="N13" s="249">
        <f>State!S13</f>
        <v>0</v>
      </c>
      <c r="O13" s="249">
        <f>State!U13</f>
        <v>0</v>
      </c>
      <c r="P13" s="251">
        <f>State!X13</f>
        <v>0</v>
      </c>
      <c r="Q13" s="248">
        <f>State!Y13</f>
        <v>0</v>
      </c>
      <c r="R13" s="249">
        <f>State!Z13</f>
        <v>0</v>
      </c>
      <c r="S13" s="248">
        <f>State!AA13</f>
        <v>0</v>
      </c>
      <c r="T13" s="249">
        <f>State!AB13</f>
        <v>0</v>
      </c>
      <c r="U13" s="292">
        <f>State!AC13</f>
        <v>0</v>
      </c>
    </row>
    <row r="14" spans="1:21" ht="18">
      <c r="A14" s="245">
        <v>2</v>
      </c>
      <c r="B14" s="254" t="s">
        <v>13</v>
      </c>
      <c r="C14" s="248">
        <f>State!C14</f>
        <v>0</v>
      </c>
      <c r="D14" s="249">
        <f>State!D14</f>
        <v>0</v>
      </c>
      <c r="E14" s="248">
        <f>State!E14</f>
        <v>0</v>
      </c>
      <c r="F14" s="249">
        <f>State!F14</f>
        <v>0</v>
      </c>
      <c r="G14" s="250">
        <f>State!G14</f>
        <v>0</v>
      </c>
      <c r="H14" s="250">
        <f>State!H14</f>
        <v>0</v>
      </c>
      <c r="I14" s="249">
        <f>State!L14</f>
        <v>0</v>
      </c>
      <c r="J14" s="251">
        <f>State!O14</f>
        <v>0</v>
      </c>
      <c r="K14" s="248">
        <f>State!P14</f>
        <v>0</v>
      </c>
      <c r="L14" s="249">
        <f>State!Q14</f>
        <v>0</v>
      </c>
      <c r="M14" s="248">
        <f>State!R14</f>
        <v>0</v>
      </c>
      <c r="N14" s="249">
        <f>State!S14</f>
        <v>0</v>
      </c>
      <c r="O14" s="249">
        <f>State!U14</f>
        <v>0</v>
      </c>
      <c r="P14" s="251">
        <f>State!X14</f>
        <v>0</v>
      </c>
      <c r="Q14" s="248">
        <f>State!Y14</f>
        <v>0</v>
      </c>
      <c r="R14" s="249">
        <f>State!Z14</f>
        <v>0</v>
      </c>
      <c r="S14" s="248">
        <f>State!AA14</f>
        <v>0</v>
      </c>
      <c r="T14" s="249">
        <f>State!AB14</f>
        <v>0</v>
      </c>
      <c r="U14" s="292">
        <f>State!AC14</f>
        <v>0</v>
      </c>
    </row>
    <row r="15" spans="1:21">
      <c r="A15" s="245"/>
      <c r="B15" s="254" t="s">
        <v>260</v>
      </c>
      <c r="C15" s="248">
        <f>State!C15</f>
        <v>0</v>
      </c>
      <c r="D15" s="249">
        <f>State!D15</f>
        <v>0</v>
      </c>
      <c r="E15" s="248">
        <f>State!E15</f>
        <v>0</v>
      </c>
      <c r="F15" s="249">
        <f>State!F15</f>
        <v>0</v>
      </c>
      <c r="G15" s="250">
        <f>State!G15</f>
        <v>0</v>
      </c>
      <c r="H15" s="250">
        <f>State!H15</f>
        <v>0</v>
      </c>
      <c r="I15" s="249">
        <f>State!L15</f>
        <v>0</v>
      </c>
      <c r="J15" s="251">
        <f>State!O15</f>
        <v>0</v>
      </c>
      <c r="K15" s="248">
        <f>State!P15</f>
        <v>0</v>
      </c>
      <c r="L15" s="249">
        <f>State!Q15</f>
        <v>0</v>
      </c>
      <c r="M15" s="248">
        <f>State!R15</f>
        <v>0</v>
      </c>
      <c r="N15" s="249">
        <f>State!S15</f>
        <v>0</v>
      </c>
      <c r="O15" s="249">
        <f>State!U15</f>
        <v>0</v>
      </c>
      <c r="P15" s="251">
        <f>State!X15</f>
        <v>0</v>
      </c>
      <c r="Q15" s="248">
        <f>State!Y15</f>
        <v>0</v>
      </c>
      <c r="R15" s="249">
        <f>State!Z15</f>
        <v>0</v>
      </c>
      <c r="S15" s="248">
        <f>State!AA15</f>
        <v>0</v>
      </c>
      <c r="T15" s="249">
        <f>State!AB15</f>
        <v>0</v>
      </c>
      <c r="U15" s="292">
        <f>State!AC15</f>
        <v>0</v>
      </c>
    </row>
    <row r="16" spans="1:21" ht="18">
      <c r="A16" s="236"/>
      <c r="B16" s="255" t="s">
        <v>14</v>
      </c>
      <c r="C16" s="248">
        <f>State!C16</f>
        <v>0</v>
      </c>
      <c r="D16" s="249">
        <f>State!D16</f>
        <v>0</v>
      </c>
      <c r="E16" s="248">
        <f>State!E16</f>
        <v>0</v>
      </c>
      <c r="F16" s="249">
        <f>State!F16</f>
        <v>0</v>
      </c>
      <c r="G16" s="250">
        <f>State!G16</f>
        <v>0</v>
      </c>
      <c r="H16" s="250">
        <f>State!H16</f>
        <v>0</v>
      </c>
      <c r="I16" s="249">
        <f>State!L16</f>
        <v>0</v>
      </c>
      <c r="J16" s="251">
        <f>State!O16</f>
        <v>0</v>
      </c>
      <c r="K16" s="248">
        <f>State!P16</f>
        <v>0</v>
      </c>
      <c r="L16" s="249">
        <f>State!Q16</f>
        <v>0</v>
      </c>
      <c r="M16" s="248">
        <f>State!R16</f>
        <v>0</v>
      </c>
      <c r="N16" s="249">
        <f>State!S16</f>
        <v>0</v>
      </c>
      <c r="O16" s="249">
        <f>State!U16</f>
        <v>0</v>
      </c>
      <c r="P16" s="251">
        <f>State!X16</f>
        <v>0</v>
      </c>
      <c r="Q16" s="248">
        <f>State!Y16</f>
        <v>0</v>
      </c>
      <c r="R16" s="249">
        <f>State!Z16</f>
        <v>0</v>
      </c>
      <c r="S16" s="248">
        <f>State!AA16</f>
        <v>0</v>
      </c>
      <c r="T16" s="249">
        <f>State!AB16</f>
        <v>0</v>
      </c>
      <c r="U16" s="292">
        <f>State!AC16</f>
        <v>0</v>
      </c>
    </row>
    <row r="17" spans="1:21" ht="18">
      <c r="A17" s="236">
        <v>2.0099999999999998</v>
      </c>
      <c r="B17" s="252" t="s">
        <v>155</v>
      </c>
      <c r="C17" s="248">
        <f>State!C17</f>
        <v>0</v>
      </c>
      <c r="D17" s="249">
        <f>State!D17</f>
        <v>0</v>
      </c>
      <c r="E17" s="248">
        <f>State!E17</f>
        <v>0</v>
      </c>
      <c r="F17" s="249">
        <f>State!F17</f>
        <v>0</v>
      </c>
      <c r="G17" s="250">
        <f>State!G17</f>
        <v>0</v>
      </c>
      <c r="H17" s="250">
        <f>State!H17</f>
        <v>0</v>
      </c>
      <c r="I17" s="249">
        <f>State!L17</f>
        <v>0</v>
      </c>
      <c r="J17" s="251"/>
      <c r="K17" s="248">
        <f>State!P17</f>
        <v>0</v>
      </c>
      <c r="L17" s="249">
        <f>State!Q17</f>
        <v>0</v>
      </c>
      <c r="M17" s="248">
        <f>State!R17</f>
        <v>0</v>
      </c>
      <c r="N17" s="249">
        <f>State!S17</f>
        <v>0</v>
      </c>
      <c r="O17" s="249">
        <f>State!U17</f>
        <v>0</v>
      </c>
      <c r="P17" s="251"/>
      <c r="Q17" s="248">
        <f>State!Y17</f>
        <v>0</v>
      </c>
      <c r="R17" s="249">
        <f>State!Z17</f>
        <v>0</v>
      </c>
      <c r="S17" s="248">
        <f>State!AA17</f>
        <v>0</v>
      </c>
      <c r="T17" s="249">
        <f>State!AB17</f>
        <v>0</v>
      </c>
      <c r="U17" s="292">
        <f>State!AC17</f>
        <v>0</v>
      </c>
    </row>
    <row r="18" spans="1:21" ht="18">
      <c r="A18" s="236">
        <v>2.02</v>
      </c>
      <c r="B18" s="252" t="s">
        <v>15</v>
      </c>
      <c r="C18" s="248">
        <f>State!C18</f>
        <v>0</v>
      </c>
      <c r="D18" s="249">
        <f>State!D18</f>
        <v>0</v>
      </c>
      <c r="E18" s="248">
        <f>State!E18</f>
        <v>0</v>
      </c>
      <c r="F18" s="249">
        <f>State!F18</f>
        <v>0</v>
      </c>
      <c r="G18" s="250">
        <f>State!G18</f>
        <v>0</v>
      </c>
      <c r="H18" s="250">
        <f>State!H18</f>
        <v>0</v>
      </c>
      <c r="I18" s="249">
        <f>State!L18</f>
        <v>0</v>
      </c>
      <c r="J18" s="251"/>
      <c r="K18" s="248">
        <f>State!P18</f>
        <v>0</v>
      </c>
      <c r="L18" s="249">
        <f>State!Q18</f>
        <v>0</v>
      </c>
      <c r="M18" s="248">
        <f>State!R18</f>
        <v>0</v>
      </c>
      <c r="N18" s="249">
        <f>State!S18</f>
        <v>0</v>
      </c>
      <c r="O18" s="249">
        <f>State!U18</f>
        <v>0</v>
      </c>
      <c r="P18" s="251"/>
      <c r="Q18" s="248">
        <f>State!Y18</f>
        <v>0</v>
      </c>
      <c r="R18" s="249">
        <f>State!Z18</f>
        <v>0</v>
      </c>
      <c r="S18" s="248">
        <f>State!AA18</f>
        <v>0</v>
      </c>
      <c r="T18" s="249">
        <f>State!AB18</f>
        <v>0</v>
      </c>
      <c r="U18" s="292">
        <f>State!AC18</f>
        <v>0</v>
      </c>
    </row>
    <row r="19" spans="1:21">
      <c r="A19" s="236">
        <v>2.0299999999999998</v>
      </c>
      <c r="B19" s="252" t="s">
        <v>156</v>
      </c>
      <c r="C19" s="248">
        <f>State!C19</f>
        <v>0</v>
      </c>
      <c r="D19" s="249">
        <f>State!D19</f>
        <v>0</v>
      </c>
      <c r="E19" s="248">
        <f>State!E19</f>
        <v>0</v>
      </c>
      <c r="F19" s="249">
        <f>State!F19</f>
        <v>0</v>
      </c>
      <c r="G19" s="250">
        <f>State!G19</f>
        <v>0</v>
      </c>
      <c r="H19" s="250">
        <f>State!H19</f>
        <v>0</v>
      </c>
      <c r="I19" s="249">
        <f>State!L19</f>
        <v>0</v>
      </c>
      <c r="J19" s="251"/>
      <c r="K19" s="248">
        <f>State!P19</f>
        <v>0</v>
      </c>
      <c r="L19" s="249">
        <f>State!Q19</f>
        <v>0</v>
      </c>
      <c r="M19" s="248">
        <f>State!R19</f>
        <v>0</v>
      </c>
      <c r="N19" s="249">
        <f>State!S19</f>
        <v>0</v>
      </c>
      <c r="O19" s="249">
        <f>State!U19</f>
        <v>0</v>
      </c>
      <c r="P19" s="251"/>
      <c r="Q19" s="248">
        <f>State!Y19</f>
        <v>0</v>
      </c>
      <c r="R19" s="249">
        <f>State!Z19</f>
        <v>0</v>
      </c>
      <c r="S19" s="248">
        <f>State!AA19</f>
        <v>0</v>
      </c>
      <c r="T19" s="249">
        <f>State!AB19</f>
        <v>0</v>
      </c>
      <c r="U19" s="292">
        <f>State!AC19</f>
        <v>0</v>
      </c>
    </row>
    <row r="20" spans="1:21" ht="18">
      <c r="A20" s="236">
        <v>2.04</v>
      </c>
      <c r="B20" s="252" t="s">
        <v>157</v>
      </c>
      <c r="C20" s="248">
        <f>State!C20</f>
        <v>0</v>
      </c>
      <c r="D20" s="249">
        <f>State!D20</f>
        <v>0</v>
      </c>
      <c r="E20" s="248">
        <f>State!E20</f>
        <v>0</v>
      </c>
      <c r="F20" s="249">
        <f>State!F20</f>
        <v>0</v>
      </c>
      <c r="G20" s="250">
        <f>State!G20</f>
        <v>0</v>
      </c>
      <c r="H20" s="250">
        <f>State!H20</f>
        <v>0</v>
      </c>
      <c r="I20" s="249">
        <f>State!L20</f>
        <v>0</v>
      </c>
      <c r="J20" s="251"/>
      <c r="K20" s="248">
        <f>State!P20</f>
        <v>0</v>
      </c>
      <c r="L20" s="249">
        <f>State!Q20</f>
        <v>0</v>
      </c>
      <c r="M20" s="248">
        <f>State!R20</f>
        <v>0</v>
      </c>
      <c r="N20" s="249">
        <f>State!S20</f>
        <v>0</v>
      </c>
      <c r="O20" s="249">
        <f>State!U20</f>
        <v>0</v>
      </c>
      <c r="P20" s="251"/>
      <c r="Q20" s="248">
        <f>State!Y20</f>
        <v>0</v>
      </c>
      <c r="R20" s="249">
        <f>State!Z20</f>
        <v>0</v>
      </c>
      <c r="S20" s="248">
        <f>State!AA20</f>
        <v>0</v>
      </c>
      <c r="T20" s="249">
        <f>State!AB20</f>
        <v>0</v>
      </c>
      <c r="U20" s="292">
        <f>State!AC20</f>
        <v>0</v>
      </c>
    </row>
    <row r="21" spans="1:21" s="257" customFormat="1">
      <c r="A21" s="231"/>
      <c r="B21" s="256" t="s">
        <v>235</v>
      </c>
      <c r="C21" s="248">
        <f>State!C21</f>
        <v>0</v>
      </c>
      <c r="D21" s="249">
        <f>State!D21</f>
        <v>0</v>
      </c>
      <c r="E21" s="248">
        <f>State!E21</f>
        <v>0</v>
      </c>
      <c r="F21" s="249">
        <f>State!F21</f>
        <v>0</v>
      </c>
      <c r="G21" s="250">
        <f>State!G21</f>
        <v>0</v>
      </c>
      <c r="H21" s="250">
        <f>State!H21</f>
        <v>0</v>
      </c>
      <c r="I21" s="249">
        <f>State!L21</f>
        <v>0</v>
      </c>
      <c r="J21" s="251"/>
      <c r="K21" s="248">
        <f>State!P21</f>
        <v>0</v>
      </c>
      <c r="L21" s="249">
        <f>State!Q21</f>
        <v>0</v>
      </c>
      <c r="M21" s="248">
        <f>State!R21</f>
        <v>0</v>
      </c>
      <c r="N21" s="249">
        <f>State!S21</f>
        <v>0</v>
      </c>
      <c r="O21" s="249">
        <f>State!U21</f>
        <v>0</v>
      </c>
      <c r="P21" s="251"/>
      <c r="Q21" s="248">
        <f>State!Y21</f>
        <v>0</v>
      </c>
      <c r="R21" s="249">
        <f>State!Z21</f>
        <v>0</v>
      </c>
      <c r="S21" s="248">
        <f>State!AA21</f>
        <v>0</v>
      </c>
      <c r="T21" s="249">
        <f>State!AB21</f>
        <v>0</v>
      </c>
      <c r="U21" s="292">
        <f>State!AC21</f>
        <v>0</v>
      </c>
    </row>
    <row r="22" spans="1:21">
      <c r="A22" s="236"/>
      <c r="B22" s="255" t="s">
        <v>331</v>
      </c>
      <c r="C22" s="248">
        <f>State!C22</f>
        <v>0</v>
      </c>
      <c r="D22" s="249">
        <f>State!D22</f>
        <v>0</v>
      </c>
      <c r="E22" s="248">
        <f>State!E22</f>
        <v>0</v>
      </c>
      <c r="F22" s="249">
        <f>State!F22</f>
        <v>0</v>
      </c>
      <c r="G22" s="250">
        <f>State!G22</f>
        <v>0</v>
      </c>
      <c r="H22" s="250">
        <f>State!H22</f>
        <v>0</v>
      </c>
      <c r="I22" s="249">
        <f>State!L22</f>
        <v>0</v>
      </c>
      <c r="J22" s="251"/>
      <c r="K22" s="248">
        <f>State!P22</f>
        <v>0</v>
      </c>
      <c r="L22" s="249">
        <f>State!Q22</f>
        <v>0</v>
      </c>
      <c r="M22" s="248">
        <f>State!R22</f>
        <v>0</v>
      </c>
      <c r="N22" s="249">
        <f>State!S22</f>
        <v>0</v>
      </c>
      <c r="O22" s="249">
        <f>State!U22</f>
        <v>0</v>
      </c>
      <c r="P22" s="251"/>
      <c r="Q22" s="248">
        <f>State!Y22</f>
        <v>0</v>
      </c>
      <c r="R22" s="249">
        <f>State!Z22</f>
        <v>0</v>
      </c>
      <c r="S22" s="248">
        <f>State!AA22</f>
        <v>0</v>
      </c>
      <c r="T22" s="249">
        <f>State!AB22</f>
        <v>0</v>
      </c>
      <c r="U22" s="292">
        <f>State!AC22</f>
        <v>0</v>
      </c>
    </row>
    <row r="23" spans="1:21" ht="18">
      <c r="A23" s="236">
        <v>2.0499999999999998</v>
      </c>
      <c r="B23" s="258" t="s">
        <v>247</v>
      </c>
      <c r="C23" s="248">
        <f>State!C23</f>
        <v>0</v>
      </c>
      <c r="D23" s="249">
        <f>State!D23</f>
        <v>0</v>
      </c>
      <c r="E23" s="248">
        <f>State!E23</f>
        <v>0</v>
      </c>
      <c r="F23" s="249">
        <f>State!F23</f>
        <v>0</v>
      </c>
      <c r="G23" s="250">
        <f>State!G23</f>
        <v>0</v>
      </c>
      <c r="H23" s="250">
        <f>State!H23</f>
        <v>0</v>
      </c>
      <c r="I23" s="249">
        <f>State!L23</f>
        <v>0</v>
      </c>
      <c r="J23" s="251"/>
      <c r="K23" s="248">
        <f>State!P23</f>
        <v>0</v>
      </c>
      <c r="L23" s="249">
        <f>State!Q23</f>
        <v>0</v>
      </c>
      <c r="M23" s="248">
        <f>State!R23</f>
        <v>0</v>
      </c>
      <c r="N23" s="249">
        <f>State!S23</f>
        <v>0</v>
      </c>
      <c r="O23" s="249">
        <f>State!U23</f>
        <v>0</v>
      </c>
      <c r="P23" s="251"/>
      <c r="Q23" s="248">
        <f>State!Y23</f>
        <v>0</v>
      </c>
      <c r="R23" s="249">
        <f>State!Z23</f>
        <v>0</v>
      </c>
      <c r="S23" s="248">
        <f>State!AA23</f>
        <v>0</v>
      </c>
      <c r="T23" s="249">
        <f>State!AB23</f>
        <v>0</v>
      </c>
      <c r="U23" s="292">
        <f>State!AC23</f>
        <v>0</v>
      </c>
    </row>
    <row r="24" spans="1:21" ht="18">
      <c r="A24" s="236">
        <v>2.06</v>
      </c>
      <c r="B24" s="258" t="s">
        <v>170</v>
      </c>
      <c r="C24" s="248">
        <f>State!C24</f>
        <v>0</v>
      </c>
      <c r="D24" s="249">
        <f>State!D24</f>
        <v>0</v>
      </c>
      <c r="E24" s="248">
        <f>State!E24</f>
        <v>0</v>
      </c>
      <c r="F24" s="249">
        <f>State!F24</f>
        <v>0</v>
      </c>
      <c r="G24" s="250">
        <f>State!G24</f>
        <v>0</v>
      </c>
      <c r="H24" s="250">
        <f>State!H24</f>
        <v>0</v>
      </c>
      <c r="I24" s="249">
        <f>State!L24</f>
        <v>0</v>
      </c>
      <c r="J24" s="251"/>
      <c r="K24" s="248">
        <f>State!P24</f>
        <v>0</v>
      </c>
      <c r="L24" s="249">
        <f>State!Q24</f>
        <v>0</v>
      </c>
      <c r="M24" s="248">
        <f>State!R24</f>
        <v>0</v>
      </c>
      <c r="N24" s="249">
        <f>State!S24</f>
        <v>0</v>
      </c>
      <c r="O24" s="249">
        <f>State!U24</f>
        <v>0</v>
      </c>
      <c r="P24" s="251"/>
      <c r="Q24" s="248">
        <f>State!Y24</f>
        <v>0</v>
      </c>
      <c r="R24" s="249">
        <f>State!Z24</f>
        <v>0</v>
      </c>
      <c r="S24" s="248">
        <f>State!AA24</f>
        <v>0</v>
      </c>
      <c r="T24" s="249">
        <f>State!AB24</f>
        <v>0</v>
      </c>
      <c r="U24" s="292">
        <f>State!AC24</f>
        <v>0</v>
      </c>
    </row>
    <row r="25" spans="1:21" ht="27">
      <c r="A25" s="236">
        <v>2.0699999999999998</v>
      </c>
      <c r="B25" s="258" t="s">
        <v>246</v>
      </c>
      <c r="C25" s="248">
        <f>State!C25</f>
        <v>0</v>
      </c>
      <c r="D25" s="249">
        <f>State!D25</f>
        <v>0</v>
      </c>
      <c r="E25" s="248">
        <f>State!E25</f>
        <v>0</v>
      </c>
      <c r="F25" s="249">
        <f>State!F25</f>
        <v>0</v>
      </c>
      <c r="G25" s="250">
        <f>State!G25</f>
        <v>0</v>
      </c>
      <c r="H25" s="250">
        <f>State!H25</f>
        <v>0</v>
      </c>
      <c r="I25" s="249">
        <f>State!L25</f>
        <v>0</v>
      </c>
      <c r="J25" s="251"/>
      <c r="K25" s="248">
        <f>State!P25</f>
        <v>0</v>
      </c>
      <c r="L25" s="249">
        <f>State!Q25</f>
        <v>0</v>
      </c>
      <c r="M25" s="248">
        <f>State!R25</f>
        <v>0</v>
      </c>
      <c r="N25" s="249">
        <f>State!S25</f>
        <v>0</v>
      </c>
      <c r="O25" s="249">
        <f>State!U25</f>
        <v>0</v>
      </c>
      <c r="P25" s="251"/>
      <c r="Q25" s="248">
        <f>State!Y25</f>
        <v>0</v>
      </c>
      <c r="R25" s="249">
        <f>State!Z25</f>
        <v>0</v>
      </c>
      <c r="S25" s="248">
        <f>State!AA25</f>
        <v>0</v>
      </c>
      <c r="T25" s="249">
        <f>State!AB25</f>
        <v>0</v>
      </c>
      <c r="U25" s="292">
        <f>State!AC25</f>
        <v>0</v>
      </c>
    </row>
    <row r="26" spans="1:21">
      <c r="A26" s="236">
        <v>2.08</v>
      </c>
      <c r="B26" s="258" t="s">
        <v>18</v>
      </c>
      <c r="C26" s="248">
        <f>State!C26</f>
        <v>0</v>
      </c>
      <c r="D26" s="249">
        <f>State!D26</f>
        <v>0</v>
      </c>
      <c r="E26" s="248">
        <f>State!E26</f>
        <v>0</v>
      </c>
      <c r="F26" s="249">
        <f>State!F26</f>
        <v>0</v>
      </c>
      <c r="G26" s="250">
        <f>State!G26</f>
        <v>0</v>
      </c>
      <c r="H26" s="250">
        <f>State!H26</f>
        <v>0</v>
      </c>
      <c r="I26" s="249">
        <f>State!L26</f>
        <v>0</v>
      </c>
      <c r="J26" s="251"/>
      <c r="K26" s="248">
        <f>State!P26</f>
        <v>0</v>
      </c>
      <c r="L26" s="249">
        <f>State!Q26</f>
        <v>0</v>
      </c>
      <c r="M26" s="248">
        <f>State!R26</f>
        <v>0</v>
      </c>
      <c r="N26" s="249">
        <f>State!S26</f>
        <v>0</v>
      </c>
      <c r="O26" s="249">
        <f>State!U26</f>
        <v>0</v>
      </c>
      <c r="P26" s="251"/>
      <c r="Q26" s="248">
        <f>State!Y26</f>
        <v>0</v>
      </c>
      <c r="R26" s="249">
        <f>State!Z26</f>
        <v>0</v>
      </c>
      <c r="S26" s="248">
        <f>State!AA26</f>
        <v>0</v>
      </c>
      <c r="T26" s="249">
        <f>State!AB26</f>
        <v>0</v>
      </c>
      <c r="U26" s="292">
        <f>State!AC26</f>
        <v>0</v>
      </c>
    </row>
    <row r="27" spans="1:21">
      <c r="A27" s="236" t="s">
        <v>19</v>
      </c>
      <c r="B27" s="259" t="s">
        <v>173</v>
      </c>
      <c r="C27" s="248">
        <f>State!C27</f>
        <v>0</v>
      </c>
      <c r="D27" s="249">
        <f>State!D27</f>
        <v>0</v>
      </c>
      <c r="E27" s="248">
        <f>State!E27</f>
        <v>0</v>
      </c>
      <c r="F27" s="249">
        <f>State!F27</f>
        <v>0</v>
      </c>
      <c r="G27" s="250">
        <f>State!G27</f>
        <v>0</v>
      </c>
      <c r="H27" s="250">
        <f>State!H27</f>
        <v>0</v>
      </c>
      <c r="I27" s="249">
        <f>State!L27</f>
        <v>0</v>
      </c>
      <c r="J27" s="251"/>
      <c r="K27" s="248">
        <f>State!P27</f>
        <v>0</v>
      </c>
      <c r="L27" s="249">
        <f>State!Q27</f>
        <v>0</v>
      </c>
      <c r="M27" s="248">
        <f>State!R27</f>
        <v>0</v>
      </c>
      <c r="N27" s="249">
        <f>State!S27</f>
        <v>0</v>
      </c>
      <c r="O27" s="249">
        <f>State!U27</f>
        <v>0</v>
      </c>
      <c r="P27" s="251"/>
      <c r="Q27" s="248">
        <f>State!Y27</f>
        <v>0</v>
      </c>
      <c r="R27" s="249">
        <f>State!Z27</f>
        <v>0</v>
      </c>
      <c r="S27" s="248">
        <f>State!AA27</f>
        <v>0</v>
      </c>
      <c r="T27" s="249">
        <f>State!AB27</f>
        <v>0</v>
      </c>
      <c r="U27" s="292">
        <f>State!AC27</f>
        <v>0</v>
      </c>
    </row>
    <row r="28" spans="1:21" ht="27">
      <c r="A28" s="236" t="s">
        <v>20</v>
      </c>
      <c r="B28" s="259" t="s">
        <v>174</v>
      </c>
      <c r="C28" s="248">
        <f>State!C28</f>
        <v>0</v>
      </c>
      <c r="D28" s="249">
        <f>State!D28</f>
        <v>0</v>
      </c>
      <c r="E28" s="248">
        <f>State!E28</f>
        <v>0</v>
      </c>
      <c r="F28" s="249">
        <f>State!F28</f>
        <v>0</v>
      </c>
      <c r="G28" s="250">
        <f>State!G28</f>
        <v>0</v>
      </c>
      <c r="H28" s="250">
        <f>State!H28</f>
        <v>0</v>
      </c>
      <c r="I28" s="249">
        <f>State!L28</f>
        <v>0</v>
      </c>
      <c r="J28" s="251"/>
      <c r="K28" s="248">
        <f>State!P28</f>
        <v>0</v>
      </c>
      <c r="L28" s="249">
        <f>State!Q28</f>
        <v>0</v>
      </c>
      <c r="M28" s="248">
        <f>State!R28</f>
        <v>0</v>
      </c>
      <c r="N28" s="249">
        <f>State!S28</f>
        <v>0</v>
      </c>
      <c r="O28" s="249">
        <f>State!U28</f>
        <v>0</v>
      </c>
      <c r="P28" s="251"/>
      <c r="Q28" s="248">
        <f>State!Y28</f>
        <v>0</v>
      </c>
      <c r="R28" s="249">
        <f>State!Z28</f>
        <v>0</v>
      </c>
      <c r="S28" s="248">
        <f>State!AA28</f>
        <v>0</v>
      </c>
      <c r="T28" s="249">
        <f>State!AB28</f>
        <v>0</v>
      </c>
      <c r="U28" s="292">
        <f>State!AC28</f>
        <v>0</v>
      </c>
    </row>
    <row r="29" spans="1:21" ht="36">
      <c r="A29" s="236" t="s">
        <v>21</v>
      </c>
      <c r="B29" s="259" t="s">
        <v>225</v>
      </c>
      <c r="C29" s="248">
        <f>State!C29</f>
        <v>0</v>
      </c>
      <c r="D29" s="249">
        <f>State!D29</f>
        <v>0</v>
      </c>
      <c r="E29" s="248">
        <f>State!E29</f>
        <v>0</v>
      </c>
      <c r="F29" s="249">
        <f>State!F29</f>
        <v>0</v>
      </c>
      <c r="G29" s="250">
        <f>State!G29</f>
        <v>0</v>
      </c>
      <c r="H29" s="250">
        <f>State!H29</f>
        <v>0</v>
      </c>
      <c r="I29" s="249">
        <f>State!L29</f>
        <v>0</v>
      </c>
      <c r="J29" s="251"/>
      <c r="K29" s="248">
        <f>State!P29</f>
        <v>0</v>
      </c>
      <c r="L29" s="249">
        <f>State!Q29</f>
        <v>0</v>
      </c>
      <c r="M29" s="248">
        <f>State!R29</f>
        <v>0</v>
      </c>
      <c r="N29" s="249">
        <f>State!S29</f>
        <v>0</v>
      </c>
      <c r="O29" s="249">
        <f>State!U29</f>
        <v>0</v>
      </c>
      <c r="P29" s="251"/>
      <c r="Q29" s="248">
        <f>State!Y29</f>
        <v>0</v>
      </c>
      <c r="R29" s="249">
        <f>State!Z29</f>
        <v>0</v>
      </c>
      <c r="S29" s="248">
        <f>State!AA29</f>
        <v>0</v>
      </c>
      <c r="T29" s="249">
        <f>State!AB29</f>
        <v>0</v>
      </c>
      <c r="U29" s="292">
        <f>State!AC29</f>
        <v>0</v>
      </c>
    </row>
    <row r="30" spans="1:21" ht="18">
      <c r="A30" s="236" t="s">
        <v>175</v>
      </c>
      <c r="B30" s="259" t="s">
        <v>176</v>
      </c>
      <c r="C30" s="248">
        <f>State!C30</f>
        <v>0</v>
      </c>
      <c r="D30" s="249">
        <f>State!D30</f>
        <v>0</v>
      </c>
      <c r="E30" s="248">
        <f>State!E30</f>
        <v>0</v>
      </c>
      <c r="F30" s="249">
        <f>State!F30</f>
        <v>0</v>
      </c>
      <c r="G30" s="250">
        <f>State!G30</f>
        <v>0</v>
      </c>
      <c r="H30" s="250">
        <f>State!H30</f>
        <v>0</v>
      </c>
      <c r="I30" s="249">
        <f>State!L30</f>
        <v>0</v>
      </c>
      <c r="J30" s="251"/>
      <c r="K30" s="248">
        <f>State!P30</f>
        <v>0</v>
      </c>
      <c r="L30" s="249">
        <f>State!Q30</f>
        <v>0</v>
      </c>
      <c r="M30" s="248">
        <f>State!R30</f>
        <v>0</v>
      </c>
      <c r="N30" s="249">
        <f>State!S30</f>
        <v>0</v>
      </c>
      <c r="O30" s="249">
        <f>State!U30</f>
        <v>0</v>
      </c>
      <c r="P30" s="251"/>
      <c r="Q30" s="248">
        <f>State!Y30</f>
        <v>0</v>
      </c>
      <c r="R30" s="249">
        <f>State!Z30</f>
        <v>0</v>
      </c>
      <c r="S30" s="248">
        <f>State!AA30</f>
        <v>0</v>
      </c>
      <c r="T30" s="249">
        <f>State!AB30</f>
        <v>0</v>
      </c>
      <c r="U30" s="292">
        <f>State!AC30</f>
        <v>0</v>
      </c>
    </row>
    <row r="31" spans="1:21" ht="18">
      <c r="A31" s="236" t="s">
        <v>177</v>
      </c>
      <c r="B31" s="259" t="s">
        <v>178</v>
      </c>
      <c r="C31" s="248">
        <f>State!C31</f>
        <v>0</v>
      </c>
      <c r="D31" s="249">
        <f>State!D31</f>
        <v>0</v>
      </c>
      <c r="E31" s="248">
        <f>State!E31</f>
        <v>0</v>
      </c>
      <c r="F31" s="249">
        <f>State!F31</f>
        <v>0</v>
      </c>
      <c r="G31" s="250">
        <f>State!G31</f>
        <v>0</v>
      </c>
      <c r="H31" s="250">
        <f>State!H31</f>
        <v>0</v>
      </c>
      <c r="I31" s="249">
        <f>State!L31</f>
        <v>0</v>
      </c>
      <c r="J31" s="251"/>
      <c r="K31" s="248">
        <f>State!P31</f>
        <v>0</v>
      </c>
      <c r="L31" s="249">
        <f>State!Q31</f>
        <v>0</v>
      </c>
      <c r="M31" s="248">
        <f>State!R31</f>
        <v>0</v>
      </c>
      <c r="N31" s="249">
        <f>State!S31</f>
        <v>0</v>
      </c>
      <c r="O31" s="249">
        <f>State!U31</f>
        <v>0</v>
      </c>
      <c r="P31" s="251"/>
      <c r="Q31" s="248">
        <f>State!Y31</f>
        <v>0</v>
      </c>
      <c r="R31" s="249">
        <f>State!Z31</f>
        <v>0</v>
      </c>
      <c r="S31" s="248">
        <f>State!AA31</f>
        <v>0</v>
      </c>
      <c r="T31" s="249">
        <f>State!AB31</f>
        <v>0</v>
      </c>
      <c r="U31" s="292">
        <f>State!AC31</f>
        <v>0</v>
      </c>
    </row>
    <row r="32" spans="1:21" ht="36">
      <c r="A32" s="236" t="s">
        <v>179</v>
      </c>
      <c r="B32" s="259" t="s">
        <v>180</v>
      </c>
      <c r="C32" s="248">
        <f>State!C32</f>
        <v>0</v>
      </c>
      <c r="D32" s="249">
        <f>State!D32</f>
        <v>0</v>
      </c>
      <c r="E32" s="248">
        <f>State!E32</f>
        <v>0</v>
      </c>
      <c r="F32" s="249">
        <f>State!F32</f>
        <v>0</v>
      </c>
      <c r="G32" s="250">
        <f>State!G32</f>
        <v>0</v>
      </c>
      <c r="H32" s="250">
        <f>State!H32</f>
        <v>0</v>
      </c>
      <c r="I32" s="249">
        <f>State!L32</f>
        <v>0</v>
      </c>
      <c r="J32" s="251"/>
      <c r="K32" s="248">
        <f>State!P32</f>
        <v>0</v>
      </c>
      <c r="L32" s="249">
        <f>State!Q32</f>
        <v>0</v>
      </c>
      <c r="M32" s="248">
        <f>State!R32</f>
        <v>0</v>
      </c>
      <c r="N32" s="249">
        <f>State!S32</f>
        <v>0</v>
      </c>
      <c r="O32" s="249">
        <f>State!U32</f>
        <v>0</v>
      </c>
      <c r="P32" s="251"/>
      <c r="Q32" s="248">
        <f>State!Y32</f>
        <v>0</v>
      </c>
      <c r="R32" s="249">
        <f>State!Z32</f>
        <v>0</v>
      </c>
      <c r="S32" s="248">
        <f>State!AA32</f>
        <v>0</v>
      </c>
      <c r="T32" s="249">
        <f>State!AB32</f>
        <v>0</v>
      </c>
      <c r="U32" s="292">
        <f>State!AC32</f>
        <v>0</v>
      </c>
    </row>
    <row r="33" spans="1:21" ht="27">
      <c r="A33" s="236" t="s">
        <v>181</v>
      </c>
      <c r="B33" s="259" t="s">
        <v>226</v>
      </c>
      <c r="C33" s="248">
        <f>State!C33</f>
        <v>0</v>
      </c>
      <c r="D33" s="249">
        <f>State!D33</f>
        <v>0</v>
      </c>
      <c r="E33" s="248">
        <f>State!E33</f>
        <v>0</v>
      </c>
      <c r="F33" s="249">
        <f>State!F33</f>
        <v>0</v>
      </c>
      <c r="G33" s="250">
        <f>State!G33</f>
        <v>0</v>
      </c>
      <c r="H33" s="250">
        <f>State!H33</f>
        <v>0</v>
      </c>
      <c r="I33" s="249">
        <f>State!L33</f>
        <v>0</v>
      </c>
      <c r="J33" s="251"/>
      <c r="K33" s="248">
        <f>State!P33</f>
        <v>0</v>
      </c>
      <c r="L33" s="249">
        <f>State!Q33</f>
        <v>0</v>
      </c>
      <c r="M33" s="248">
        <f>State!R33</f>
        <v>0</v>
      </c>
      <c r="N33" s="249">
        <f>State!S33</f>
        <v>0</v>
      </c>
      <c r="O33" s="249">
        <f>State!U33</f>
        <v>0</v>
      </c>
      <c r="P33" s="251"/>
      <c r="Q33" s="248">
        <f>State!Y33</f>
        <v>0</v>
      </c>
      <c r="R33" s="249">
        <f>State!Z33</f>
        <v>0</v>
      </c>
      <c r="S33" s="248">
        <f>State!AA33</f>
        <v>0</v>
      </c>
      <c r="T33" s="249">
        <f>State!AB33</f>
        <v>0</v>
      </c>
      <c r="U33" s="292">
        <f>State!AC33</f>
        <v>0</v>
      </c>
    </row>
    <row r="34" spans="1:21" ht="18">
      <c r="A34" s="236">
        <v>2.09</v>
      </c>
      <c r="B34" s="259" t="s">
        <v>264</v>
      </c>
      <c r="C34" s="248">
        <f>State!C34</f>
        <v>0</v>
      </c>
      <c r="D34" s="249">
        <f>State!D34</f>
        <v>0</v>
      </c>
      <c r="E34" s="248">
        <f>State!E34</f>
        <v>0</v>
      </c>
      <c r="F34" s="249">
        <f>State!F34</f>
        <v>0</v>
      </c>
      <c r="G34" s="250">
        <f>State!G34</f>
        <v>0</v>
      </c>
      <c r="H34" s="250">
        <f>State!H34</f>
        <v>0</v>
      </c>
      <c r="I34" s="249">
        <f>State!L34</f>
        <v>0</v>
      </c>
      <c r="J34" s="251"/>
      <c r="K34" s="248">
        <f>State!P34</f>
        <v>0</v>
      </c>
      <c r="L34" s="249">
        <f>State!Q34</f>
        <v>0</v>
      </c>
      <c r="M34" s="248">
        <f>State!R34</f>
        <v>0</v>
      </c>
      <c r="N34" s="249">
        <f>State!S34</f>
        <v>0</v>
      </c>
      <c r="O34" s="249">
        <f>State!U34</f>
        <v>0</v>
      </c>
      <c r="P34" s="251"/>
      <c r="Q34" s="248">
        <f>State!Y34</f>
        <v>0</v>
      </c>
      <c r="R34" s="249">
        <f>State!Z34</f>
        <v>0</v>
      </c>
      <c r="S34" s="248">
        <f>State!AA34</f>
        <v>0</v>
      </c>
      <c r="T34" s="249">
        <f>State!AB34</f>
        <v>0</v>
      </c>
      <c r="U34" s="292">
        <f>State!AC34</f>
        <v>0</v>
      </c>
    </row>
    <row r="35" spans="1:21" ht="18">
      <c r="A35" s="236">
        <v>2.1</v>
      </c>
      <c r="B35" s="259" t="s">
        <v>265</v>
      </c>
      <c r="C35" s="248">
        <f>State!C35</f>
        <v>0</v>
      </c>
      <c r="D35" s="249">
        <f>State!D35</f>
        <v>0</v>
      </c>
      <c r="E35" s="248">
        <f>State!E35</f>
        <v>0</v>
      </c>
      <c r="F35" s="249">
        <f>State!F35</f>
        <v>0</v>
      </c>
      <c r="G35" s="250">
        <f>State!G35</f>
        <v>0</v>
      </c>
      <c r="H35" s="250">
        <f>State!H35</f>
        <v>0</v>
      </c>
      <c r="I35" s="249">
        <f>State!L35</f>
        <v>0</v>
      </c>
      <c r="J35" s="251"/>
      <c r="K35" s="248">
        <f>State!P35</f>
        <v>0</v>
      </c>
      <c r="L35" s="249">
        <f>State!Q35</f>
        <v>0</v>
      </c>
      <c r="M35" s="248">
        <f>State!R35</f>
        <v>0</v>
      </c>
      <c r="N35" s="249">
        <f>State!S35</f>
        <v>0</v>
      </c>
      <c r="O35" s="249">
        <f>State!U35</f>
        <v>0</v>
      </c>
      <c r="P35" s="251"/>
      <c r="Q35" s="248">
        <f>State!Y35</f>
        <v>0</v>
      </c>
      <c r="R35" s="249">
        <f>State!Z35</f>
        <v>0</v>
      </c>
      <c r="S35" s="248">
        <f>State!AA35</f>
        <v>0</v>
      </c>
      <c r="T35" s="249">
        <f>State!AB35</f>
        <v>0</v>
      </c>
      <c r="U35" s="292">
        <f>State!AC35</f>
        <v>0</v>
      </c>
    </row>
    <row r="36" spans="1:21" ht="18">
      <c r="A36" s="236">
        <f>+A35+0.01</f>
        <v>2.11</v>
      </c>
      <c r="B36" s="259" t="s">
        <v>266</v>
      </c>
      <c r="C36" s="248">
        <f>State!C36</f>
        <v>0</v>
      </c>
      <c r="D36" s="249">
        <f>State!D36</f>
        <v>0</v>
      </c>
      <c r="E36" s="248">
        <f>State!E36</f>
        <v>0</v>
      </c>
      <c r="F36" s="249">
        <f>State!F36</f>
        <v>0</v>
      </c>
      <c r="G36" s="250">
        <f>State!G36</f>
        <v>0</v>
      </c>
      <c r="H36" s="250">
        <f>State!H36</f>
        <v>0</v>
      </c>
      <c r="I36" s="249">
        <f>State!L36</f>
        <v>0</v>
      </c>
      <c r="J36" s="251"/>
      <c r="K36" s="248">
        <f>State!P36</f>
        <v>0</v>
      </c>
      <c r="L36" s="249">
        <f>State!Q36</f>
        <v>0</v>
      </c>
      <c r="M36" s="248">
        <f>State!R36</f>
        <v>0</v>
      </c>
      <c r="N36" s="249">
        <f>State!S36</f>
        <v>0</v>
      </c>
      <c r="O36" s="249">
        <f>State!U36</f>
        <v>0</v>
      </c>
      <c r="P36" s="251"/>
      <c r="Q36" s="248">
        <f>State!Y36</f>
        <v>0</v>
      </c>
      <c r="R36" s="249">
        <f>State!Z36</f>
        <v>0</v>
      </c>
      <c r="S36" s="248">
        <f>State!AA36</f>
        <v>0</v>
      </c>
      <c r="T36" s="249">
        <f>State!AB36</f>
        <v>0</v>
      </c>
      <c r="U36" s="292">
        <f>State!AC36</f>
        <v>0</v>
      </c>
    </row>
    <row r="37" spans="1:21" ht="18">
      <c r="A37" s="236">
        <f t="shared" ref="A37:A43" si="0">+A36+0.01</f>
        <v>2.1199999999999997</v>
      </c>
      <c r="B37" s="259" t="s">
        <v>182</v>
      </c>
      <c r="C37" s="248">
        <f>State!C37</f>
        <v>0</v>
      </c>
      <c r="D37" s="249">
        <f>State!D37</f>
        <v>0</v>
      </c>
      <c r="E37" s="248">
        <f>State!E37</f>
        <v>0</v>
      </c>
      <c r="F37" s="249">
        <f>State!F37</f>
        <v>0</v>
      </c>
      <c r="G37" s="250">
        <f>State!G37</f>
        <v>0</v>
      </c>
      <c r="H37" s="250">
        <f>State!H37</f>
        <v>0</v>
      </c>
      <c r="I37" s="249">
        <f>State!L37</f>
        <v>0</v>
      </c>
      <c r="J37" s="251"/>
      <c r="K37" s="248">
        <f>State!P37</f>
        <v>0</v>
      </c>
      <c r="L37" s="249">
        <f>State!Q37</f>
        <v>0</v>
      </c>
      <c r="M37" s="248">
        <f>State!R37</f>
        <v>0</v>
      </c>
      <c r="N37" s="249">
        <f>State!S37</f>
        <v>0</v>
      </c>
      <c r="O37" s="249">
        <f>State!U37</f>
        <v>0</v>
      </c>
      <c r="P37" s="251"/>
      <c r="Q37" s="248">
        <f>State!Y37</f>
        <v>0</v>
      </c>
      <c r="R37" s="249">
        <f>State!Z37</f>
        <v>0</v>
      </c>
      <c r="S37" s="248">
        <f>State!AA37</f>
        <v>0</v>
      </c>
      <c r="T37" s="249">
        <f>State!AB37</f>
        <v>0</v>
      </c>
      <c r="U37" s="292">
        <f>State!AC37</f>
        <v>0</v>
      </c>
    </row>
    <row r="38" spans="1:21" ht="18">
      <c r="A38" s="236">
        <f t="shared" si="0"/>
        <v>2.1299999999999994</v>
      </c>
      <c r="B38" s="259" t="s">
        <v>183</v>
      </c>
      <c r="C38" s="248">
        <f>State!C38</f>
        <v>0</v>
      </c>
      <c r="D38" s="249">
        <f>State!D38</f>
        <v>0</v>
      </c>
      <c r="E38" s="248">
        <f>State!E38</f>
        <v>0</v>
      </c>
      <c r="F38" s="249">
        <f>State!F38</f>
        <v>0</v>
      </c>
      <c r="G38" s="250">
        <f>State!G38</f>
        <v>0</v>
      </c>
      <c r="H38" s="250">
        <f>State!H38</f>
        <v>0</v>
      </c>
      <c r="I38" s="249">
        <f>State!L38</f>
        <v>0</v>
      </c>
      <c r="J38" s="251"/>
      <c r="K38" s="248">
        <f>State!P38</f>
        <v>0</v>
      </c>
      <c r="L38" s="249">
        <f>State!Q38</f>
        <v>0</v>
      </c>
      <c r="M38" s="248">
        <f>State!R38</f>
        <v>0</v>
      </c>
      <c r="N38" s="249">
        <f>State!S38</f>
        <v>0</v>
      </c>
      <c r="O38" s="249">
        <f>State!U38</f>
        <v>0</v>
      </c>
      <c r="P38" s="251"/>
      <c r="Q38" s="248">
        <f>State!Y38</f>
        <v>0</v>
      </c>
      <c r="R38" s="249">
        <f>State!Z38</f>
        <v>0</v>
      </c>
      <c r="S38" s="248">
        <f>State!AA38</f>
        <v>0</v>
      </c>
      <c r="T38" s="249">
        <f>State!AB38</f>
        <v>0</v>
      </c>
      <c r="U38" s="292">
        <f>State!AC38</f>
        <v>0</v>
      </c>
    </row>
    <row r="39" spans="1:21" ht="18">
      <c r="A39" s="236">
        <f t="shared" si="0"/>
        <v>2.1399999999999992</v>
      </c>
      <c r="B39" s="259" t="s">
        <v>184</v>
      </c>
      <c r="C39" s="248">
        <f>State!C39</f>
        <v>0</v>
      </c>
      <c r="D39" s="249">
        <f>State!D39</f>
        <v>0</v>
      </c>
      <c r="E39" s="248">
        <f>State!E39</f>
        <v>0</v>
      </c>
      <c r="F39" s="249">
        <f>State!F39</f>
        <v>0</v>
      </c>
      <c r="G39" s="250">
        <f>State!G39</f>
        <v>0</v>
      </c>
      <c r="H39" s="250">
        <f>State!H39</f>
        <v>0</v>
      </c>
      <c r="I39" s="249">
        <f>State!L39</f>
        <v>0</v>
      </c>
      <c r="J39" s="251"/>
      <c r="K39" s="248">
        <f>State!P39</f>
        <v>0</v>
      </c>
      <c r="L39" s="249">
        <f>State!Q39</f>
        <v>0</v>
      </c>
      <c r="M39" s="248">
        <f>State!R39</f>
        <v>0</v>
      </c>
      <c r="N39" s="249">
        <f>State!S39</f>
        <v>0</v>
      </c>
      <c r="O39" s="249">
        <f>State!U39</f>
        <v>0</v>
      </c>
      <c r="P39" s="251"/>
      <c r="Q39" s="248">
        <f>State!Y39</f>
        <v>0</v>
      </c>
      <c r="R39" s="249">
        <f>State!Z39</f>
        <v>0</v>
      </c>
      <c r="S39" s="248">
        <f>State!AA39</f>
        <v>0</v>
      </c>
      <c r="T39" s="249">
        <f>State!AB39</f>
        <v>0</v>
      </c>
      <c r="U39" s="292">
        <f>State!AC39</f>
        <v>0</v>
      </c>
    </row>
    <row r="40" spans="1:21" ht="18">
      <c r="A40" s="236">
        <f t="shared" si="0"/>
        <v>2.149999999999999</v>
      </c>
      <c r="B40" s="259" t="s">
        <v>185</v>
      </c>
      <c r="C40" s="248">
        <f>State!C40</f>
        <v>0</v>
      </c>
      <c r="D40" s="249">
        <f>State!D40</f>
        <v>0</v>
      </c>
      <c r="E40" s="248">
        <f>State!E40</f>
        <v>0</v>
      </c>
      <c r="F40" s="249">
        <f>State!F40</f>
        <v>0</v>
      </c>
      <c r="G40" s="250">
        <f>State!G40</f>
        <v>0</v>
      </c>
      <c r="H40" s="250">
        <f>State!H40</f>
        <v>0</v>
      </c>
      <c r="I40" s="249">
        <f>State!L40</f>
        <v>0</v>
      </c>
      <c r="J40" s="251"/>
      <c r="K40" s="248">
        <f>State!P40</f>
        <v>0</v>
      </c>
      <c r="L40" s="249">
        <f>State!Q40</f>
        <v>0</v>
      </c>
      <c r="M40" s="248">
        <f>State!R40</f>
        <v>0</v>
      </c>
      <c r="N40" s="249">
        <f>State!S40</f>
        <v>0</v>
      </c>
      <c r="O40" s="249">
        <f>State!U40</f>
        <v>0</v>
      </c>
      <c r="P40" s="251"/>
      <c r="Q40" s="248">
        <f>State!Y40</f>
        <v>0</v>
      </c>
      <c r="R40" s="249">
        <f>State!Z40</f>
        <v>0</v>
      </c>
      <c r="S40" s="248">
        <f>State!AA40</f>
        <v>0</v>
      </c>
      <c r="T40" s="249">
        <f>State!AB40</f>
        <v>0</v>
      </c>
      <c r="U40" s="292">
        <f>State!AC40</f>
        <v>0</v>
      </c>
    </row>
    <row r="41" spans="1:21" ht="18">
      <c r="A41" s="236">
        <f t="shared" si="0"/>
        <v>2.1599999999999988</v>
      </c>
      <c r="B41" s="259" t="s">
        <v>186</v>
      </c>
      <c r="C41" s="248">
        <f>State!C41</f>
        <v>0</v>
      </c>
      <c r="D41" s="249">
        <f>State!D41</f>
        <v>0</v>
      </c>
      <c r="E41" s="248">
        <f>State!E41</f>
        <v>0</v>
      </c>
      <c r="F41" s="249">
        <f>State!F41</f>
        <v>0</v>
      </c>
      <c r="G41" s="250">
        <f>State!G41</f>
        <v>0</v>
      </c>
      <c r="H41" s="250">
        <f>State!H41</f>
        <v>0</v>
      </c>
      <c r="I41" s="249">
        <f>State!L41</f>
        <v>0</v>
      </c>
      <c r="J41" s="251"/>
      <c r="K41" s="248">
        <f>State!P41</f>
        <v>0</v>
      </c>
      <c r="L41" s="249">
        <f>State!Q41</f>
        <v>0</v>
      </c>
      <c r="M41" s="248">
        <f>State!R41</f>
        <v>0</v>
      </c>
      <c r="N41" s="249">
        <f>State!S41</f>
        <v>0</v>
      </c>
      <c r="O41" s="249">
        <f>State!U41</f>
        <v>0</v>
      </c>
      <c r="P41" s="251"/>
      <c r="Q41" s="248">
        <f>State!Y41</f>
        <v>0</v>
      </c>
      <c r="R41" s="249">
        <f>State!Z41</f>
        <v>0</v>
      </c>
      <c r="S41" s="248">
        <f>State!AA41</f>
        <v>0</v>
      </c>
      <c r="T41" s="249">
        <f>State!AB41</f>
        <v>0</v>
      </c>
      <c r="U41" s="292">
        <f>State!AC41</f>
        <v>0</v>
      </c>
    </row>
    <row r="42" spans="1:21" ht="18">
      <c r="A42" s="236">
        <f t="shared" si="0"/>
        <v>2.1699999999999986</v>
      </c>
      <c r="B42" s="259" t="s">
        <v>187</v>
      </c>
      <c r="C42" s="248">
        <f>State!C42</f>
        <v>0</v>
      </c>
      <c r="D42" s="249">
        <f>State!D42</f>
        <v>0</v>
      </c>
      <c r="E42" s="248">
        <f>State!E42</f>
        <v>0</v>
      </c>
      <c r="F42" s="249">
        <f>State!F42</f>
        <v>0</v>
      </c>
      <c r="G42" s="250">
        <f>State!G42</f>
        <v>0</v>
      </c>
      <c r="H42" s="250">
        <f>State!H42</f>
        <v>0</v>
      </c>
      <c r="I42" s="249">
        <f>State!L42</f>
        <v>0</v>
      </c>
      <c r="J42" s="251"/>
      <c r="K42" s="248">
        <f>State!P42</f>
        <v>0</v>
      </c>
      <c r="L42" s="249">
        <f>State!Q42</f>
        <v>0</v>
      </c>
      <c r="M42" s="248">
        <f>State!R42</f>
        <v>0</v>
      </c>
      <c r="N42" s="249">
        <f>State!S42</f>
        <v>0</v>
      </c>
      <c r="O42" s="249">
        <f>State!U42</f>
        <v>0</v>
      </c>
      <c r="P42" s="251"/>
      <c r="Q42" s="248">
        <f>State!Y42</f>
        <v>0</v>
      </c>
      <c r="R42" s="249">
        <f>State!Z42</f>
        <v>0</v>
      </c>
      <c r="S42" s="248">
        <f>State!AA42</f>
        <v>0</v>
      </c>
      <c r="T42" s="249">
        <f>State!AB42</f>
        <v>0</v>
      </c>
      <c r="U42" s="292">
        <f>State!AC42</f>
        <v>0</v>
      </c>
    </row>
    <row r="43" spans="1:21" ht="18">
      <c r="A43" s="236">
        <f t="shared" si="0"/>
        <v>2.1799999999999984</v>
      </c>
      <c r="B43" s="259" t="s">
        <v>188</v>
      </c>
      <c r="C43" s="248">
        <f>State!C43</f>
        <v>0</v>
      </c>
      <c r="D43" s="249">
        <f>State!D43</f>
        <v>0</v>
      </c>
      <c r="E43" s="248">
        <f>State!E43</f>
        <v>0</v>
      </c>
      <c r="F43" s="249">
        <f>State!F43</f>
        <v>0</v>
      </c>
      <c r="G43" s="250">
        <f>State!G43</f>
        <v>0</v>
      </c>
      <c r="H43" s="250">
        <f>State!H43</f>
        <v>0</v>
      </c>
      <c r="I43" s="249">
        <f>State!L43</f>
        <v>0</v>
      </c>
      <c r="J43" s="251"/>
      <c r="K43" s="248">
        <f>State!P43</f>
        <v>0</v>
      </c>
      <c r="L43" s="249">
        <f>State!Q43</f>
        <v>0</v>
      </c>
      <c r="M43" s="248">
        <f>State!R43</f>
        <v>0</v>
      </c>
      <c r="N43" s="249">
        <f>State!S43</f>
        <v>0</v>
      </c>
      <c r="O43" s="249">
        <f>State!U43</f>
        <v>0</v>
      </c>
      <c r="P43" s="251"/>
      <c r="Q43" s="248">
        <f>State!Y43</f>
        <v>0</v>
      </c>
      <c r="R43" s="249">
        <f>State!Z43</f>
        <v>0</v>
      </c>
      <c r="S43" s="248">
        <f>State!AA43</f>
        <v>0</v>
      </c>
      <c r="T43" s="249">
        <f>State!AB43</f>
        <v>0</v>
      </c>
      <c r="U43" s="292">
        <f>State!AC43</f>
        <v>0</v>
      </c>
    </row>
    <row r="44" spans="1:21" s="257" customFormat="1">
      <c r="A44" s="231"/>
      <c r="B44" s="260" t="s">
        <v>234</v>
      </c>
      <c r="C44" s="248">
        <f>State!C44</f>
        <v>0</v>
      </c>
      <c r="D44" s="249">
        <f>State!D44</f>
        <v>0</v>
      </c>
      <c r="E44" s="248">
        <f>State!E44</f>
        <v>0</v>
      </c>
      <c r="F44" s="249">
        <f>State!F44</f>
        <v>0</v>
      </c>
      <c r="G44" s="250">
        <f>State!G44</f>
        <v>0</v>
      </c>
      <c r="H44" s="250">
        <f>State!H44</f>
        <v>0</v>
      </c>
      <c r="I44" s="249">
        <f>State!L44</f>
        <v>0</v>
      </c>
      <c r="J44" s="251"/>
      <c r="K44" s="248">
        <f>State!P44</f>
        <v>0</v>
      </c>
      <c r="L44" s="249">
        <f>State!Q44</f>
        <v>0</v>
      </c>
      <c r="M44" s="248">
        <f>State!R44</f>
        <v>0</v>
      </c>
      <c r="N44" s="249">
        <f>State!S44</f>
        <v>0</v>
      </c>
      <c r="O44" s="249">
        <f>State!U44</f>
        <v>0</v>
      </c>
      <c r="P44" s="251"/>
      <c r="Q44" s="248">
        <f>State!Y44</f>
        <v>0</v>
      </c>
      <c r="R44" s="249">
        <f>State!Z44</f>
        <v>0</v>
      </c>
      <c r="S44" s="248">
        <f>State!AA44</f>
        <v>0</v>
      </c>
      <c r="T44" s="249">
        <f>State!AB44</f>
        <v>0</v>
      </c>
      <c r="U44" s="292">
        <f>State!AC44</f>
        <v>0</v>
      </c>
    </row>
    <row r="45" spans="1:21" s="257" customFormat="1" ht="18">
      <c r="A45" s="231"/>
      <c r="B45" s="256" t="s">
        <v>236</v>
      </c>
      <c r="C45" s="248">
        <f>State!C45</f>
        <v>0</v>
      </c>
      <c r="D45" s="249">
        <f>State!D45</f>
        <v>0</v>
      </c>
      <c r="E45" s="248">
        <f>State!E45</f>
        <v>0</v>
      </c>
      <c r="F45" s="249">
        <f>State!F45</f>
        <v>0</v>
      </c>
      <c r="G45" s="250">
        <f>State!G45</f>
        <v>0</v>
      </c>
      <c r="H45" s="250">
        <f>State!H45</f>
        <v>0</v>
      </c>
      <c r="I45" s="249">
        <f>State!L45</f>
        <v>0</v>
      </c>
      <c r="J45" s="251"/>
      <c r="K45" s="248">
        <f>State!P45</f>
        <v>0</v>
      </c>
      <c r="L45" s="249">
        <f>State!Q45</f>
        <v>0</v>
      </c>
      <c r="M45" s="248">
        <f>State!R45</f>
        <v>0</v>
      </c>
      <c r="N45" s="249">
        <f>State!S45</f>
        <v>0</v>
      </c>
      <c r="O45" s="249">
        <f>State!U45</f>
        <v>0</v>
      </c>
      <c r="P45" s="251"/>
      <c r="Q45" s="248">
        <f>State!Y45</f>
        <v>0</v>
      </c>
      <c r="R45" s="249">
        <f>State!Z45</f>
        <v>0</v>
      </c>
      <c r="S45" s="248">
        <f>State!AA45</f>
        <v>0</v>
      </c>
      <c r="T45" s="249">
        <f>State!AB45</f>
        <v>0</v>
      </c>
      <c r="U45" s="292">
        <f>State!AC45</f>
        <v>0</v>
      </c>
    </row>
    <row r="46" spans="1:21">
      <c r="A46" s="236"/>
      <c r="B46" s="261" t="s">
        <v>262</v>
      </c>
      <c r="C46" s="248">
        <f>State!C46</f>
        <v>0</v>
      </c>
      <c r="D46" s="249">
        <f>State!D46</f>
        <v>0</v>
      </c>
      <c r="E46" s="248">
        <f>State!E46</f>
        <v>0</v>
      </c>
      <c r="F46" s="249">
        <f>State!F46</f>
        <v>0</v>
      </c>
      <c r="G46" s="250">
        <f>State!G46</f>
        <v>0</v>
      </c>
      <c r="H46" s="250">
        <f>State!H46</f>
        <v>0</v>
      </c>
      <c r="I46" s="249">
        <f>State!L46</f>
        <v>0</v>
      </c>
      <c r="J46" s="251"/>
      <c r="K46" s="248">
        <f>State!P46</f>
        <v>0</v>
      </c>
      <c r="L46" s="249">
        <f>State!Q46</f>
        <v>0</v>
      </c>
      <c r="M46" s="248">
        <f>State!R46</f>
        <v>0</v>
      </c>
      <c r="N46" s="249">
        <f>State!S46</f>
        <v>0</v>
      </c>
      <c r="O46" s="249">
        <f>State!U46</f>
        <v>0</v>
      </c>
      <c r="P46" s="251"/>
      <c r="Q46" s="248">
        <f>State!Y46</f>
        <v>0</v>
      </c>
      <c r="R46" s="249">
        <f>State!Z46</f>
        <v>0</v>
      </c>
      <c r="S46" s="248">
        <f>State!AA46</f>
        <v>0</v>
      </c>
      <c r="T46" s="249">
        <f>State!AB46</f>
        <v>0</v>
      </c>
      <c r="U46" s="292">
        <f>State!AC46</f>
        <v>0</v>
      </c>
    </row>
    <row r="47" spans="1:21" ht="18">
      <c r="A47" s="236"/>
      <c r="B47" s="262" t="s">
        <v>14</v>
      </c>
      <c r="C47" s="248">
        <f>State!C47</f>
        <v>0</v>
      </c>
      <c r="D47" s="249">
        <f>State!D47</f>
        <v>0</v>
      </c>
      <c r="E47" s="248">
        <f>State!E47</f>
        <v>0</v>
      </c>
      <c r="F47" s="249">
        <f>State!F47</f>
        <v>0</v>
      </c>
      <c r="G47" s="250">
        <f>State!G47</f>
        <v>0</v>
      </c>
      <c r="H47" s="250">
        <f>State!H47</f>
        <v>0</v>
      </c>
      <c r="I47" s="249">
        <f>State!L47</f>
        <v>0</v>
      </c>
      <c r="J47" s="251"/>
      <c r="K47" s="248">
        <f>State!P47</f>
        <v>0</v>
      </c>
      <c r="L47" s="249">
        <f>State!Q47</f>
        <v>0</v>
      </c>
      <c r="M47" s="248">
        <f>State!R47</f>
        <v>0</v>
      </c>
      <c r="N47" s="249">
        <f>State!S47</f>
        <v>0</v>
      </c>
      <c r="O47" s="249">
        <f>State!U47</f>
        <v>0</v>
      </c>
      <c r="P47" s="251"/>
      <c r="Q47" s="248">
        <f>State!Y47</f>
        <v>0</v>
      </c>
      <c r="R47" s="249">
        <f>State!Z47</f>
        <v>0</v>
      </c>
      <c r="S47" s="248">
        <f>State!AA47</f>
        <v>0</v>
      </c>
      <c r="T47" s="249">
        <f>State!AB47</f>
        <v>0</v>
      </c>
      <c r="U47" s="292">
        <f>State!AC47</f>
        <v>0</v>
      </c>
    </row>
    <row r="48" spans="1:21" ht="18">
      <c r="A48" s="236">
        <v>2.19</v>
      </c>
      <c r="B48" s="263" t="s">
        <v>164</v>
      </c>
      <c r="C48" s="248">
        <f>State!C48</f>
        <v>0</v>
      </c>
      <c r="D48" s="249">
        <f>State!D48</f>
        <v>0</v>
      </c>
      <c r="E48" s="248">
        <f>State!E48</f>
        <v>0</v>
      </c>
      <c r="F48" s="249">
        <f>State!F48</f>
        <v>0</v>
      </c>
      <c r="G48" s="250">
        <f>State!G48</f>
        <v>0</v>
      </c>
      <c r="H48" s="250">
        <f>State!H48</f>
        <v>0</v>
      </c>
      <c r="I48" s="249">
        <f>State!L48</f>
        <v>0</v>
      </c>
      <c r="J48" s="251"/>
      <c r="K48" s="248">
        <f>State!P48</f>
        <v>0</v>
      </c>
      <c r="L48" s="249">
        <f>State!Q48</f>
        <v>0</v>
      </c>
      <c r="M48" s="248">
        <f>State!R48</f>
        <v>0</v>
      </c>
      <c r="N48" s="249">
        <f>State!S48</f>
        <v>0</v>
      </c>
      <c r="O48" s="249">
        <f>State!U48</f>
        <v>0</v>
      </c>
      <c r="P48" s="251"/>
      <c r="Q48" s="248">
        <f>State!Y48</f>
        <v>0</v>
      </c>
      <c r="R48" s="249">
        <f>State!Z48</f>
        <v>0</v>
      </c>
      <c r="S48" s="248">
        <f>State!AA48</f>
        <v>0</v>
      </c>
      <c r="T48" s="249">
        <f>State!AB48</f>
        <v>0</v>
      </c>
      <c r="U48" s="292">
        <f>State!AC48</f>
        <v>0</v>
      </c>
    </row>
    <row r="49" spans="1:21" ht="18">
      <c r="A49" s="236">
        <f t="shared" ref="A49:A51" si="1">+A48+0.01</f>
        <v>2.1999999999999997</v>
      </c>
      <c r="B49" s="263" t="s">
        <v>165</v>
      </c>
      <c r="C49" s="248">
        <f>State!C49</f>
        <v>0</v>
      </c>
      <c r="D49" s="249">
        <f>State!D49</f>
        <v>0</v>
      </c>
      <c r="E49" s="248">
        <f>State!E49</f>
        <v>0</v>
      </c>
      <c r="F49" s="249">
        <f>State!F49</f>
        <v>0</v>
      </c>
      <c r="G49" s="250">
        <f>State!G49</f>
        <v>0</v>
      </c>
      <c r="H49" s="250">
        <f>State!H49</f>
        <v>0</v>
      </c>
      <c r="I49" s="249">
        <f>State!L49</f>
        <v>0</v>
      </c>
      <c r="J49" s="251"/>
      <c r="K49" s="248">
        <f>State!P49</f>
        <v>0</v>
      </c>
      <c r="L49" s="249">
        <f>State!Q49</f>
        <v>0</v>
      </c>
      <c r="M49" s="248">
        <f>State!R49</f>
        <v>0</v>
      </c>
      <c r="N49" s="249">
        <f>State!S49</f>
        <v>0</v>
      </c>
      <c r="O49" s="249">
        <f>State!U49</f>
        <v>0</v>
      </c>
      <c r="P49" s="251"/>
      <c r="Q49" s="248">
        <f>State!Y49</f>
        <v>0</v>
      </c>
      <c r="R49" s="249">
        <f>State!Z49</f>
        <v>0</v>
      </c>
      <c r="S49" s="248">
        <f>State!AA49</f>
        <v>0</v>
      </c>
      <c r="T49" s="249">
        <f>State!AB49</f>
        <v>0</v>
      </c>
      <c r="U49" s="292">
        <f>State!AC49</f>
        <v>0</v>
      </c>
    </row>
    <row r="50" spans="1:21">
      <c r="A50" s="236">
        <f t="shared" si="1"/>
        <v>2.2099999999999995</v>
      </c>
      <c r="B50" s="263" t="s">
        <v>166</v>
      </c>
      <c r="C50" s="248">
        <f>State!C50</f>
        <v>0</v>
      </c>
      <c r="D50" s="249">
        <f>State!D50</f>
        <v>0</v>
      </c>
      <c r="E50" s="248">
        <f>State!E50</f>
        <v>0</v>
      </c>
      <c r="F50" s="249">
        <f>State!F50</f>
        <v>0</v>
      </c>
      <c r="G50" s="250">
        <f>State!G50</f>
        <v>0</v>
      </c>
      <c r="H50" s="250">
        <f>State!H50</f>
        <v>0</v>
      </c>
      <c r="I50" s="249">
        <f>State!L50</f>
        <v>0</v>
      </c>
      <c r="J50" s="251"/>
      <c r="K50" s="248">
        <f>State!P50</f>
        <v>0</v>
      </c>
      <c r="L50" s="249">
        <f>State!Q50</f>
        <v>0</v>
      </c>
      <c r="M50" s="248">
        <f>State!R50</f>
        <v>0</v>
      </c>
      <c r="N50" s="249">
        <f>State!S50</f>
        <v>0</v>
      </c>
      <c r="O50" s="249">
        <f>State!U50</f>
        <v>0</v>
      </c>
      <c r="P50" s="251"/>
      <c r="Q50" s="248">
        <f>State!Y50</f>
        <v>0</v>
      </c>
      <c r="R50" s="249">
        <f>State!Z50</f>
        <v>0</v>
      </c>
      <c r="S50" s="248">
        <f>State!AA50</f>
        <v>0</v>
      </c>
      <c r="T50" s="249">
        <f>State!AB50</f>
        <v>0</v>
      </c>
      <c r="U50" s="292">
        <f>State!AC50</f>
        <v>0</v>
      </c>
    </row>
    <row r="51" spans="1:21" ht="18">
      <c r="A51" s="236">
        <f t="shared" si="1"/>
        <v>2.2199999999999993</v>
      </c>
      <c r="B51" s="263" t="s">
        <v>157</v>
      </c>
      <c r="C51" s="248">
        <f>State!C51</f>
        <v>0</v>
      </c>
      <c r="D51" s="249">
        <f>State!D51</f>
        <v>0</v>
      </c>
      <c r="E51" s="248">
        <f>State!E51</f>
        <v>0</v>
      </c>
      <c r="F51" s="249">
        <f>State!F51</f>
        <v>0</v>
      </c>
      <c r="G51" s="250">
        <f>State!G51</f>
        <v>0</v>
      </c>
      <c r="H51" s="250">
        <f>State!H51</f>
        <v>0</v>
      </c>
      <c r="I51" s="249">
        <f>State!L51</f>
        <v>0</v>
      </c>
      <c r="J51" s="251"/>
      <c r="K51" s="248">
        <f>State!P51</f>
        <v>0</v>
      </c>
      <c r="L51" s="249">
        <f>State!Q51</f>
        <v>0</v>
      </c>
      <c r="M51" s="248">
        <f>State!R51</f>
        <v>0</v>
      </c>
      <c r="N51" s="249">
        <f>State!S51</f>
        <v>0</v>
      </c>
      <c r="O51" s="249">
        <f>State!U51</f>
        <v>0</v>
      </c>
      <c r="P51" s="251"/>
      <c r="Q51" s="248">
        <f>State!Y51</f>
        <v>0</v>
      </c>
      <c r="R51" s="249">
        <f>State!Z51</f>
        <v>0</v>
      </c>
      <c r="S51" s="248">
        <f>State!AA51</f>
        <v>0</v>
      </c>
      <c r="T51" s="249">
        <f>State!AB51</f>
        <v>0</v>
      </c>
      <c r="U51" s="292">
        <f>State!AC51</f>
        <v>0</v>
      </c>
    </row>
    <row r="52" spans="1:21" s="257" customFormat="1">
      <c r="A52" s="231"/>
      <c r="B52" s="264" t="s">
        <v>237</v>
      </c>
      <c r="C52" s="248">
        <f>State!C52</f>
        <v>0</v>
      </c>
      <c r="D52" s="249">
        <f>State!D52</f>
        <v>0</v>
      </c>
      <c r="E52" s="248">
        <f>State!E52</f>
        <v>0</v>
      </c>
      <c r="F52" s="249">
        <f>State!F52</f>
        <v>0</v>
      </c>
      <c r="G52" s="250">
        <f>State!G52</f>
        <v>0</v>
      </c>
      <c r="H52" s="250">
        <f>State!H52</f>
        <v>0</v>
      </c>
      <c r="I52" s="249">
        <f>State!L52</f>
        <v>0</v>
      </c>
      <c r="J52" s="251"/>
      <c r="K52" s="248">
        <f>State!P52</f>
        <v>0</v>
      </c>
      <c r="L52" s="249">
        <f>State!Q52</f>
        <v>0</v>
      </c>
      <c r="M52" s="248">
        <f>State!R52</f>
        <v>0</v>
      </c>
      <c r="N52" s="249">
        <f>State!S52</f>
        <v>0</v>
      </c>
      <c r="O52" s="249">
        <f>State!U52</f>
        <v>0</v>
      </c>
      <c r="P52" s="251"/>
      <c r="Q52" s="248">
        <f>State!Y52</f>
        <v>0</v>
      </c>
      <c r="R52" s="249">
        <f>State!Z52</f>
        <v>0</v>
      </c>
      <c r="S52" s="248">
        <f>State!AA52</f>
        <v>0</v>
      </c>
      <c r="T52" s="249">
        <f>State!AB52</f>
        <v>0</v>
      </c>
      <c r="U52" s="292">
        <f>State!AC52</f>
        <v>0</v>
      </c>
    </row>
    <row r="53" spans="1:21">
      <c r="A53" s="236"/>
      <c r="B53" s="265" t="s">
        <v>233</v>
      </c>
      <c r="C53" s="248">
        <f>State!C53</f>
        <v>0</v>
      </c>
      <c r="D53" s="249">
        <f>State!D53</f>
        <v>0</v>
      </c>
      <c r="E53" s="248">
        <f>State!E53</f>
        <v>0</v>
      </c>
      <c r="F53" s="249">
        <f>State!F53</f>
        <v>0</v>
      </c>
      <c r="G53" s="250">
        <f>State!G53</f>
        <v>0</v>
      </c>
      <c r="H53" s="250">
        <f>State!H53</f>
        <v>0</v>
      </c>
      <c r="I53" s="249">
        <f>State!L53</f>
        <v>0</v>
      </c>
      <c r="J53" s="251"/>
      <c r="K53" s="248">
        <f>State!P53</f>
        <v>0</v>
      </c>
      <c r="L53" s="249">
        <f>State!Q53</f>
        <v>0</v>
      </c>
      <c r="M53" s="248">
        <f>State!R53</f>
        <v>0</v>
      </c>
      <c r="N53" s="249">
        <f>State!S53</f>
        <v>0</v>
      </c>
      <c r="O53" s="249">
        <f>State!U53</f>
        <v>0</v>
      </c>
      <c r="P53" s="251"/>
      <c r="Q53" s="248">
        <f>State!Y53</f>
        <v>0</v>
      </c>
      <c r="R53" s="249">
        <f>State!Z53</f>
        <v>0</v>
      </c>
      <c r="S53" s="248">
        <f>State!AA53</f>
        <v>0</v>
      </c>
      <c r="T53" s="249">
        <f>State!AB53</f>
        <v>0</v>
      </c>
      <c r="U53" s="292">
        <f>State!AC53</f>
        <v>0</v>
      </c>
    </row>
    <row r="54" spans="1:21" ht="18">
      <c r="A54" s="236">
        <v>2.23</v>
      </c>
      <c r="B54" s="259" t="s">
        <v>169</v>
      </c>
      <c r="C54" s="248">
        <f>State!C54</f>
        <v>0</v>
      </c>
      <c r="D54" s="249">
        <f>State!D54</f>
        <v>0</v>
      </c>
      <c r="E54" s="248">
        <f>State!E54</f>
        <v>0</v>
      </c>
      <c r="F54" s="249">
        <f>State!F54</f>
        <v>0</v>
      </c>
      <c r="G54" s="250">
        <f>State!G54</f>
        <v>0</v>
      </c>
      <c r="H54" s="250">
        <f>State!H54</f>
        <v>0</v>
      </c>
      <c r="I54" s="249">
        <f>State!L54</f>
        <v>0</v>
      </c>
      <c r="J54" s="251"/>
      <c r="K54" s="248">
        <f>State!P54</f>
        <v>0</v>
      </c>
      <c r="L54" s="249">
        <f>State!Q54</f>
        <v>0</v>
      </c>
      <c r="M54" s="248">
        <f>State!R54</f>
        <v>0</v>
      </c>
      <c r="N54" s="249">
        <f>State!S54</f>
        <v>0</v>
      </c>
      <c r="O54" s="249">
        <f>State!U54</f>
        <v>0</v>
      </c>
      <c r="P54" s="251"/>
      <c r="Q54" s="248">
        <f>State!Y54</f>
        <v>0</v>
      </c>
      <c r="R54" s="249">
        <f>State!Z54</f>
        <v>0</v>
      </c>
      <c r="S54" s="248">
        <f>State!AA54</f>
        <v>0</v>
      </c>
      <c r="T54" s="249">
        <f>State!AB54</f>
        <v>0</v>
      </c>
      <c r="U54" s="292">
        <f>State!AC54</f>
        <v>0</v>
      </c>
    </row>
    <row r="55" spans="1:21" ht="18">
      <c r="A55" s="236">
        <f t="shared" ref="A55:A75" si="2">+A54+0.01</f>
        <v>2.2399999999999998</v>
      </c>
      <c r="B55" s="259" t="s">
        <v>170</v>
      </c>
      <c r="C55" s="248">
        <f>State!C55</f>
        <v>0</v>
      </c>
      <c r="D55" s="249">
        <f>State!D55</f>
        <v>0</v>
      </c>
      <c r="E55" s="248">
        <f>State!E55</f>
        <v>0</v>
      </c>
      <c r="F55" s="249">
        <f>State!F55</f>
        <v>0</v>
      </c>
      <c r="G55" s="250">
        <f>State!G55</f>
        <v>0</v>
      </c>
      <c r="H55" s="250">
        <f>State!H55</f>
        <v>0</v>
      </c>
      <c r="I55" s="249">
        <f>State!L55</f>
        <v>0</v>
      </c>
      <c r="J55" s="251"/>
      <c r="K55" s="248">
        <f>State!P55</f>
        <v>0</v>
      </c>
      <c r="L55" s="249">
        <f>State!Q55</f>
        <v>0</v>
      </c>
      <c r="M55" s="248">
        <f>State!R55</f>
        <v>0</v>
      </c>
      <c r="N55" s="249">
        <f>State!S55</f>
        <v>0</v>
      </c>
      <c r="O55" s="249">
        <f>State!U55</f>
        <v>0</v>
      </c>
      <c r="P55" s="251"/>
      <c r="Q55" s="248">
        <f>State!Y55</f>
        <v>0</v>
      </c>
      <c r="R55" s="249">
        <f>State!Z55</f>
        <v>0</v>
      </c>
      <c r="S55" s="248">
        <f>State!AA55</f>
        <v>0</v>
      </c>
      <c r="T55" s="249">
        <f>State!AB55</f>
        <v>0</v>
      </c>
      <c r="U55" s="292">
        <f>State!AC55</f>
        <v>0</v>
      </c>
    </row>
    <row r="56" spans="1:21" ht="27">
      <c r="A56" s="236">
        <f t="shared" si="2"/>
        <v>2.2499999999999996</v>
      </c>
      <c r="B56" s="252" t="s">
        <v>263</v>
      </c>
      <c r="C56" s="248">
        <f>State!C56</f>
        <v>0</v>
      </c>
      <c r="D56" s="249">
        <f>State!D56</f>
        <v>0</v>
      </c>
      <c r="E56" s="248">
        <f>State!E56</f>
        <v>0</v>
      </c>
      <c r="F56" s="249">
        <f>State!F56</f>
        <v>0</v>
      </c>
      <c r="G56" s="250">
        <f>State!G56</f>
        <v>0</v>
      </c>
      <c r="H56" s="250">
        <f>State!H56</f>
        <v>0</v>
      </c>
      <c r="I56" s="249">
        <f>State!L56</f>
        <v>0</v>
      </c>
      <c r="J56" s="251"/>
      <c r="K56" s="248">
        <f>State!P56</f>
        <v>0</v>
      </c>
      <c r="L56" s="249">
        <f>State!Q56</f>
        <v>0</v>
      </c>
      <c r="M56" s="248">
        <f>State!R56</f>
        <v>0</v>
      </c>
      <c r="N56" s="249">
        <f>State!S56</f>
        <v>0</v>
      </c>
      <c r="O56" s="249">
        <f>State!U56</f>
        <v>0</v>
      </c>
      <c r="P56" s="251"/>
      <c r="Q56" s="248">
        <f>State!Y56</f>
        <v>0</v>
      </c>
      <c r="R56" s="249">
        <f>State!Z56</f>
        <v>0</v>
      </c>
      <c r="S56" s="248">
        <f>State!AA56</f>
        <v>0</v>
      </c>
      <c r="T56" s="249">
        <f>State!AB56</f>
        <v>0</v>
      </c>
      <c r="U56" s="292">
        <f>State!AC56</f>
        <v>0</v>
      </c>
    </row>
    <row r="57" spans="1:21">
      <c r="A57" s="236">
        <f t="shared" si="2"/>
        <v>2.2599999999999993</v>
      </c>
      <c r="B57" s="259" t="s">
        <v>172</v>
      </c>
      <c r="C57" s="248">
        <f>State!C57</f>
        <v>0</v>
      </c>
      <c r="D57" s="249">
        <f>State!D57</f>
        <v>0</v>
      </c>
      <c r="E57" s="248">
        <f>State!E57</f>
        <v>0</v>
      </c>
      <c r="F57" s="249">
        <f>State!F57</f>
        <v>0</v>
      </c>
      <c r="G57" s="250">
        <f>State!G57</f>
        <v>0</v>
      </c>
      <c r="H57" s="250">
        <f>State!H57</f>
        <v>0</v>
      </c>
      <c r="I57" s="249">
        <f>State!L57</f>
        <v>0</v>
      </c>
      <c r="J57" s="251"/>
      <c r="K57" s="248">
        <f>State!P57</f>
        <v>0</v>
      </c>
      <c r="L57" s="249">
        <f>State!Q57</f>
        <v>0</v>
      </c>
      <c r="M57" s="248">
        <f>State!R57</f>
        <v>0</v>
      </c>
      <c r="N57" s="249">
        <f>State!S57</f>
        <v>0</v>
      </c>
      <c r="O57" s="249">
        <f>State!U57</f>
        <v>0</v>
      </c>
      <c r="P57" s="251"/>
      <c r="Q57" s="248">
        <f>State!Y57</f>
        <v>0</v>
      </c>
      <c r="R57" s="249">
        <f>State!Z57</f>
        <v>0</v>
      </c>
      <c r="S57" s="248">
        <f>State!AA57</f>
        <v>0</v>
      </c>
      <c r="T57" s="249">
        <f>State!AB57</f>
        <v>0</v>
      </c>
      <c r="U57" s="292">
        <f>State!AC57</f>
        <v>0</v>
      </c>
    </row>
    <row r="58" spans="1:21">
      <c r="A58" s="236" t="s">
        <v>19</v>
      </c>
      <c r="B58" s="266" t="s">
        <v>213</v>
      </c>
      <c r="C58" s="248">
        <f>State!C58</f>
        <v>0</v>
      </c>
      <c r="D58" s="249">
        <f>State!D58</f>
        <v>0</v>
      </c>
      <c r="E58" s="248">
        <f>State!E58</f>
        <v>0</v>
      </c>
      <c r="F58" s="249">
        <f>State!F58</f>
        <v>0</v>
      </c>
      <c r="G58" s="250">
        <f>State!G58</f>
        <v>0</v>
      </c>
      <c r="H58" s="250">
        <f>State!H58</f>
        <v>0</v>
      </c>
      <c r="I58" s="249">
        <f>State!L58</f>
        <v>0</v>
      </c>
      <c r="J58" s="251"/>
      <c r="K58" s="248">
        <f>State!P58</f>
        <v>0</v>
      </c>
      <c r="L58" s="249">
        <f>State!Q58</f>
        <v>0</v>
      </c>
      <c r="M58" s="248">
        <f>State!R58</f>
        <v>0</v>
      </c>
      <c r="N58" s="249">
        <f>State!S58</f>
        <v>0</v>
      </c>
      <c r="O58" s="249">
        <f>State!U58</f>
        <v>0</v>
      </c>
      <c r="P58" s="251"/>
      <c r="Q58" s="248">
        <f>State!Y58</f>
        <v>0</v>
      </c>
      <c r="R58" s="249">
        <f>State!Z58</f>
        <v>0</v>
      </c>
      <c r="S58" s="248">
        <f>State!AA58</f>
        <v>0</v>
      </c>
      <c r="T58" s="249">
        <f>State!AB58</f>
        <v>0</v>
      </c>
      <c r="U58" s="292">
        <f>State!AC58</f>
        <v>0</v>
      </c>
    </row>
    <row r="59" spans="1:21" ht="27">
      <c r="A59" s="236" t="s">
        <v>20</v>
      </c>
      <c r="B59" s="266" t="s">
        <v>227</v>
      </c>
      <c r="C59" s="248">
        <f>State!C59</f>
        <v>0</v>
      </c>
      <c r="D59" s="249">
        <f>State!D59</f>
        <v>0</v>
      </c>
      <c r="E59" s="248">
        <f>State!E59</f>
        <v>0</v>
      </c>
      <c r="F59" s="249">
        <f>State!F59</f>
        <v>0</v>
      </c>
      <c r="G59" s="250">
        <f>State!G59</f>
        <v>0</v>
      </c>
      <c r="H59" s="250">
        <f>State!H59</f>
        <v>0</v>
      </c>
      <c r="I59" s="249">
        <f>State!L59</f>
        <v>0</v>
      </c>
      <c r="J59" s="251"/>
      <c r="K59" s="248">
        <f>State!P59</f>
        <v>0</v>
      </c>
      <c r="L59" s="249">
        <f>State!Q59</f>
        <v>0</v>
      </c>
      <c r="M59" s="248">
        <f>State!R59</f>
        <v>0</v>
      </c>
      <c r="N59" s="249">
        <f>State!S59</f>
        <v>0</v>
      </c>
      <c r="O59" s="249">
        <f>State!U59</f>
        <v>0</v>
      </c>
      <c r="P59" s="251"/>
      <c r="Q59" s="248">
        <f>State!Y59</f>
        <v>0</v>
      </c>
      <c r="R59" s="249">
        <f>State!Z59</f>
        <v>0</v>
      </c>
      <c r="S59" s="248">
        <f>State!AA59</f>
        <v>0</v>
      </c>
      <c r="T59" s="249">
        <f>State!AB59</f>
        <v>0</v>
      </c>
      <c r="U59" s="292">
        <f>State!AC59</f>
        <v>0</v>
      </c>
    </row>
    <row r="60" spans="1:21" ht="27">
      <c r="A60" s="236" t="s">
        <v>21</v>
      </c>
      <c r="B60" s="266" t="s">
        <v>228</v>
      </c>
      <c r="C60" s="248">
        <f>State!C60</f>
        <v>0</v>
      </c>
      <c r="D60" s="249">
        <f>State!D60</f>
        <v>0</v>
      </c>
      <c r="E60" s="248">
        <f>State!E60</f>
        <v>0</v>
      </c>
      <c r="F60" s="249">
        <f>State!F60</f>
        <v>0</v>
      </c>
      <c r="G60" s="250">
        <f>State!G60</f>
        <v>0</v>
      </c>
      <c r="H60" s="250">
        <f>State!H60</f>
        <v>0</v>
      </c>
      <c r="I60" s="249">
        <f>State!L60</f>
        <v>0</v>
      </c>
      <c r="J60" s="251"/>
      <c r="K60" s="248">
        <f>State!P60</f>
        <v>0</v>
      </c>
      <c r="L60" s="249">
        <f>State!Q60</f>
        <v>0</v>
      </c>
      <c r="M60" s="248">
        <f>State!R60</f>
        <v>0</v>
      </c>
      <c r="N60" s="249">
        <f>State!S60</f>
        <v>0</v>
      </c>
      <c r="O60" s="249">
        <f>State!U60</f>
        <v>0</v>
      </c>
      <c r="P60" s="251"/>
      <c r="Q60" s="248">
        <f>State!Y60</f>
        <v>0</v>
      </c>
      <c r="R60" s="249">
        <f>State!Z60</f>
        <v>0</v>
      </c>
      <c r="S60" s="248">
        <f>State!AA60</f>
        <v>0</v>
      </c>
      <c r="T60" s="249">
        <f>State!AB60</f>
        <v>0</v>
      </c>
      <c r="U60" s="292">
        <f>State!AC60</f>
        <v>0</v>
      </c>
    </row>
    <row r="61" spans="1:21" ht="45">
      <c r="A61" s="236" t="s">
        <v>175</v>
      </c>
      <c r="B61" s="266" t="s">
        <v>229</v>
      </c>
      <c r="C61" s="248">
        <f>State!C61</f>
        <v>0</v>
      </c>
      <c r="D61" s="249">
        <f>State!D61</f>
        <v>0</v>
      </c>
      <c r="E61" s="248">
        <f>State!E61</f>
        <v>0</v>
      </c>
      <c r="F61" s="249">
        <f>State!F61</f>
        <v>0</v>
      </c>
      <c r="G61" s="250">
        <f>State!G61</f>
        <v>0</v>
      </c>
      <c r="H61" s="250">
        <f>State!H61</f>
        <v>0</v>
      </c>
      <c r="I61" s="249">
        <f>State!L61</f>
        <v>0</v>
      </c>
      <c r="J61" s="251"/>
      <c r="K61" s="248">
        <f>State!P61</f>
        <v>0</v>
      </c>
      <c r="L61" s="249">
        <f>State!Q61</f>
        <v>0</v>
      </c>
      <c r="M61" s="248">
        <f>State!R61</f>
        <v>0</v>
      </c>
      <c r="N61" s="249">
        <f>State!S61</f>
        <v>0</v>
      </c>
      <c r="O61" s="249">
        <f>State!U61</f>
        <v>0</v>
      </c>
      <c r="P61" s="251"/>
      <c r="Q61" s="248">
        <f>State!Y61</f>
        <v>0</v>
      </c>
      <c r="R61" s="249">
        <f>State!Z61</f>
        <v>0</v>
      </c>
      <c r="S61" s="248">
        <f>State!AA61</f>
        <v>0</v>
      </c>
      <c r="T61" s="249">
        <f>State!AB61</f>
        <v>0</v>
      </c>
      <c r="U61" s="292">
        <f>State!AC61</f>
        <v>0</v>
      </c>
    </row>
    <row r="62" spans="1:21" ht="18">
      <c r="A62" s="236" t="s">
        <v>177</v>
      </c>
      <c r="B62" s="266" t="s">
        <v>214</v>
      </c>
      <c r="C62" s="248">
        <f>State!C62</f>
        <v>0</v>
      </c>
      <c r="D62" s="249">
        <f>State!D62</f>
        <v>0</v>
      </c>
      <c r="E62" s="248">
        <f>State!E62</f>
        <v>0</v>
      </c>
      <c r="F62" s="249">
        <f>State!F62</f>
        <v>0</v>
      </c>
      <c r="G62" s="250">
        <f>State!G62</f>
        <v>0</v>
      </c>
      <c r="H62" s="250">
        <f>State!H62</f>
        <v>0</v>
      </c>
      <c r="I62" s="249">
        <f>State!L62</f>
        <v>0</v>
      </c>
      <c r="J62" s="251"/>
      <c r="K62" s="248">
        <f>State!P62</f>
        <v>0</v>
      </c>
      <c r="L62" s="249">
        <f>State!Q62</f>
        <v>0</v>
      </c>
      <c r="M62" s="248">
        <f>State!R62</f>
        <v>0</v>
      </c>
      <c r="N62" s="249">
        <f>State!S62</f>
        <v>0</v>
      </c>
      <c r="O62" s="249">
        <f>State!U62</f>
        <v>0</v>
      </c>
      <c r="P62" s="251"/>
      <c r="Q62" s="248">
        <f>State!Y62</f>
        <v>0</v>
      </c>
      <c r="R62" s="249">
        <f>State!Z62</f>
        <v>0</v>
      </c>
      <c r="S62" s="248">
        <f>State!AA62</f>
        <v>0</v>
      </c>
      <c r="T62" s="249">
        <f>State!AB62</f>
        <v>0</v>
      </c>
      <c r="U62" s="292">
        <f>State!AC62</f>
        <v>0</v>
      </c>
    </row>
    <row r="63" spans="1:21" ht="18">
      <c r="A63" s="236" t="s">
        <v>179</v>
      </c>
      <c r="B63" s="266" t="s">
        <v>178</v>
      </c>
      <c r="C63" s="248">
        <f>State!C63</f>
        <v>0</v>
      </c>
      <c r="D63" s="249">
        <f>State!D63</f>
        <v>0</v>
      </c>
      <c r="E63" s="248">
        <f>State!E63</f>
        <v>0</v>
      </c>
      <c r="F63" s="249">
        <f>State!F63</f>
        <v>0</v>
      </c>
      <c r="G63" s="250">
        <f>State!G63</f>
        <v>0</v>
      </c>
      <c r="H63" s="250">
        <f>State!H63</f>
        <v>0</v>
      </c>
      <c r="I63" s="249">
        <f>State!L63</f>
        <v>0</v>
      </c>
      <c r="J63" s="251"/>
      <c r="K63" s="248">
        <f>State!P63</f>
        <v>0</v>
      </c>
      <c r="L63" s="249">
        <f>State!Q63</f>
        <v>0</v>
      </c>
      <c r="M63" s="248">
        <f>State!R63</f>
        <v>0</v>
      </c>
      <c r="N63" s="249">
        <f>State!S63</f>
        <v>0</v>
      </c>
      <c r="O63" s="249">
        <f>State!U63</f>
        <v>0</v>
      </c>
      <c r="P63" s="251"/>
      <c r="Q63" s="248">
        <f>State!Y63</f>
        <v>0</v>
      </c>
      <c r="R63" s="249">
        <f>State!Z63</f>
        <v>0</v>
      </c>
      <c r="S63" s="248">
        <f>State!AA63</f>
        <v>0</v>
      </c>
      <c r="T63" s="249">
        <f>State!AB63</f>
        <v>0</v>
      </c>
      <c r="U63" s="292">
        <f>State!AC63</f>
        <v>0</v>
      </c>
    </row>
    <row r="64" spans="1:21" ht="27">
      <c r="A64" s="236" t="s">
        <v>181</v>
      </c>
      <c r="B64" s="266" t="s">
        <v>215</v>
      </c>
      <c r="C64" s="248">
        <f>State!C64</f>
        <v>0</v>
      </c>
      <c r="D64" s="249">
        <f>State!D64</f>
        <v>0</v>
      </c>
      <c r="E64" s="248">
        <f>State!E64</f>
        <v>0</v>
      </c>
      <c r="F64" s="249">
        <f>State!F64</f>
        <v>0</v>
      </c>
      <c r="G64" s="250">
        <f>State!G64</f>
        <v>0</v>
      </c>
      <c r="H64" s="250">
        <f>State!H64</f>
        <v>0</v>
      </c>
      <c r="I64" s="249">
        <f>State!L64</f>
        <v>0</v>
      </c>
      <c r="J64" s="251"/>
      <c r="K64" s="248">
        <f>State!P64</f>
        <v>0</v>
      </c>
      <c r="L64" s="249">
        <f>State!Q64</f>
        <v>0</v>
      </c>
      <c r="M64" s="248">
        <f>State!R64</f>
        <v>0</v>
      </c>
      <c r="N64" s="249">
        <f>State!S64</f>
        <v>0</v>
      </c>
      <c r="O64" s="249">
        <f>State!U64</f>
        <v>0</v>
      </c>
      <c r="P64" s="251"/>
      <c r="Q64" s="248">
        <f>State!Y64</f>
        <v>0</v>
      </c>
      <c r="R64" s="249">
        <f>State!Z64</f>
        <v>0</v>
      </c>
      <c r="S64" s="248">
        <f>State!AA64</f>
        <v>0</v>
      </c>
      <c r="T64" s="249">
        <f>State!AB64</f>
        <v>0</v>
      </c>
      <c r="U64" s="292">
        <f>State!AC64</f>
        <v>0</v>
      </c>
    </row>
    <row r="65" spans="1:21" ht="27">
      <c r="A65" s="236" t="s">
        <v>239</v>
      </c>
      <c r="B65" s="266" t="s">
        <v>230</v>
      </c>
      <c r="C65" s="248">
        <f>State!C65</f>
        <v>0</v>
      </c>
      <c r="D65" s="249">
        <f>State!D65</f>
        <v>0</v>
      </c>
      <c r="E65" s="248">
        <f>State!E65</f>
        <v>0</v>
      </c>
      <c r="F65" s="249">
        <f>State!F65</f>
        <v>0</v>
      </c>
      <c r="G65" s="250">
        <f>State!G65</f>
        <v>0</v>
      </c>
      <c r="H65" s="250">
        <f>State!H65</f>
        <v>0</v>
      </c>
      <c r="I65" s="249">
        <f>State!L65</f>
        <v>0</v>
      </c>
      <c r="J65" s="251"/>
      <c r="K65" s="248">
        <f>State!P65</f>
        <v>0</v>
      </c>
      <c r="L65" s="249">
        <f>State!Q65</f>
        <v>0</v>
      </c>
      <c r="M65" s="248">
        <f>State!R65</f>
        <v>0</v>
      </c>
      <c r="N65" s="249">
        <f>State!S65</f>
        <v>0</v>
      </c>
      <c r="O65" s="249">
        <f>State!U65</f>
        <v>0</v>
      </c>
      <c r="P65" s="251"/>
      <c r="Q65" s="248">
        <f>State!Y65</f>
        <v>0</v>
      </c>
      <c r="R65" s="249">
        <f>State!Z65</f>
        <v>0</v>
      </c>
      <c r="S65" s="248">
        <f>State!AA65</f>
        <v>0</v>
      </c>
      <c r="T65" s="249">
        <f>State!AB65</f>
        <v>0</v>
      </c>
      <c r="U65" s="292">
        <f>State!AC65</f>
        <v>0</v>
      </c>
    </row>
    <row r="66" spans="1:21" ht="18">
      <c r="A66" s="236">
        <v>2.27</v>
      </c>
      <c r="B66" s="258" t="s">
        <v>248</v>
      </c>
      <c r="C66" s="248">
        <f>State!C66</f>
        <v>0</v>
      </c>
      <c r="D66" s="249">
        <f>State!D66</f>
        <v>0</v>
      </c>
      <c r="E66" s="248">
        <f>State!E66</f>
        <v>0</v>
      </c>
      <c r="F66" s="249">
        <f>State!F66</f>
        <v>0</v>
      </c>
      <c r="G66" s="250">
        <f>State!G66</f>
        <v>0</v>
      </c>
      <c r="H66" s="250">
        <f>State!H66</f>
        <v>0</v>
      </c>
      <c r="I66" s="249">
        <f>State!L66</f>
        <v>0</v>
      </c>
      <c r="J66" s="251"/>
      <c r="K66" s="248">
        <f>State!P66</f>
        <v>0</v>
      </c>
      <c r="L66" s="249">
        <f>State!Q66</f>
        <v>0</v>
      </c>
      <c r="M66" s="248">
        <f>State!R66</f>
        <v>0</v>
      </c>
      <c r="N66" s="249">
        <f>State!S66</f>
        <v>0</v>
      </c>
      <c r="O66" s="249">
        <f>State!U66</f>
        <v>0</v>
      </c>
      <c r="P66" s="251"/>
      <c r="Q66" s="248">
        <f>State!Y66</f>
        <v>0</v>
      </c>
      <c r="R66" s="249">
        <f>State!Z66</f>
        <v>0</v>
      </c>
      <c r="S66" s="248">
        <f>State!AA66</f>
        <v>0</v>
      </c>
      <c r="T66" s="249">
        <f>State!AB66</f>
        <v>0</v>
      </c>
      <c r="U66" s="292">
        <f>State!AC66</f>
        <v>0</v>
      </c>
    </row>
    <row r="67" spans="1:21" ht="18">
      <c r="A67" s="236">
        <f t="shared" si="2"/>
        <v>2.2799999999999998</v>
      </c>
      <c r="B67" s="258" t="s">
        <v>249</v>
      </c>
      <c r="C67" s="248">
        <f>State!C67</f>
        <v>0</v>
      </c>
      <c r="D67" s="249">
        <f>State!D67</f>
        <v>0</v>
      </c>
      <c r="E67" s="248">
        <f>State!E67</f>
        <v>0</v>
      </c>
      <c r="F67" s="249">
        <f>State!F67</f>
        <v>0</v>
      </c>
      <c r="G67" s="250">
        <f>State!G67</f>
        <v>0</v>
      </c>
      <c r="H67" s="250">
        <f>State!H67</f>
        <v>0</v>
      </c>
      <c r="I67" s="249">
        <f>State!L67</f>
        <v>0</v>
      </c>
      <c r="J67" s="251"/>
      <c r="K67" s="248">
        <f>State!P67</f>
        <v>0</v>
      </c>
      <c r="L67" s="249">
        <f>State!Q67</f>
        <v>0</v>
      </c>
      <c r="M67" s="248">
        <f>State!R67</f>
        <v>0</v>
      </c>
      <c r="N67" s="249">
        <f>State!S67</f>
        <v>0</v>
      </c>
      <c r="O67" s="249">
        <f>State!U67</f>
        <v>0</v>
      </c>
      <c r="P67" s="251"/>
      <c r="Q67" s="248">
        <f>State!Y67</f>
        <v>0</v>
      </c>
      <c r="R67" s="249">
        <f>State!Z67</f>
        <v>0</v>
      </c>
      <c r="S67" s="248">
        <f>State!AA67</f>
        <v>0</v>
      </c>
      <c r="T67" s="249">
        <f>State!AB67</f>
        <v>0</v>
      </c>
      <c r="U67" s="292">
        <f>State!AC67</f>
        <v>0</v>
      </c>
    </row>
    <row r="68" spans="1:21" ht="18">
      <c r="A68" s="236">
        <f t="shared" si="2"/>
        <v>2.2899999999999996</v>
      </c>
      <c r="B68" s="258" t="s">
        <v>200</v>
      </c>
      <c r="C68" s="248">
        <f>State!C68</f>
        <v>0</v>
      </c>
      <c r="D68" s="249">
        <f>State!D68</f>
        <v>0</v>
      </c>
      <c r="E68" s="248">
        <f>State!E68</f>
        <v>0</v>
      </c>
      <c r="F68" s="249">
        <f>State!F68</f>
        <v>0</v>
      </c>
      <c r="G68" s="250">
        <f>State!G68</f>
        <v>0</v>
      </c>
      <c r="H68" s="250">
        <f>State!H68</f>
        <v>0</v>
      </c>
      <c r="I68" s="249">
        <f>State!L68</f>
        <v>0</v>
      </c>
      <c r="J68" s="251"/>
      <c r="K68" s="248">
        <f>State!P68</f>
        <v>0</v>
      </c>
      <c r="L68" s="249">
        <f>State!Q68</f>
        <v>0</v>
      </c>
      <c r="M68" s="248">
        <f>State!R68</f>
        <v>0</v>
      </c>
      <c r="N68" s="249">
        <f>State!S68</f>
        <v>0</v>
      </c>
      <c r="O68" s="249">
        <f>State!U68</f>
        <v>0</v>
      </c>
      <c r="P68" s="251"/>
      <c r="Q68" s="248">
        <f>State!Y68</f>
        <v>0</v>
      </c>
      <c r="R68" s="249">
        <f>State!Z68</f>
        <v>0</v>
      </c>
      <c r="S68" s="248">
        <f>State!AA68</f>
        <v>0</v>
      </c>
      <c r="T68" s="249">
        <f>State!AB68</f>
        <v>0</v>
      </c>
      <c r="U68" s="292">
        <f>State!AC68</f>
        <v>0</v>
      </c>
    </row>
    <row r="69" spans="1:21" ht="18">
      <c r="A69" s="236">
        <f t="shared" si="2"/>
        <v>2.2999999999999994</v>
      </c>
      <c r="B69" s="258" t="s">
        <v>250</v>
      </c>
      <c r="C69" s="248">
        <f>State!C69</f>
        <v>0</v>
      </c>
      <c r="D69" s="249">
        <f>State!D69</f>
        <v>0</v>
      </c>
      <c r="E69" s="248">
        <f>State!E69</f>
        <v>0</v>
      </c>
      <c r="F69" s="249">
        <f>State!F69</f>
        <v>0</v>
      </c>
      <c r="G69" s="250">
        <f>State!G69</f>
        <v>0</v>
      </c>
      <c r="H69" s="250">
        <f>State!H69</f>
        <v>0</v>
      </c>
      <c r="I69" s="249">
        <f>State!L69</f>
        <v>0</v>
      </c>
      <c r="J69" s="251"/>
      <c r="K69" s="248">
        <f>State!P69</f>
        <v>0</v>
      </c>
      <c r="L69" s="249">
        <f>State!Q69</f>
        <v>0</v>
      </c>
      <c r="M69" s="248">
        <f>State!R69</f>
        <v>0</v>
      </c>
      <c r="N69" s="249">
        <f>State!S69</f>
        <v>0</v>
      </c>
      <c r="O69" s="249">
        <f>State!U69</f>
        <v>0</v>
      </c>
      <c r="P69" s="251"/>
      <c r="Q69" s="248">
        <f>State!Y69</f>
        <v>0</v>
      </c>
      <c r="R69" s="249">
        <f>State!Z69</f>
        <v>0</v>
      </c>
      <c r="S69" s="248">
        <f>State!AA69</f>
        <v>0</v>
      </c>
      <c r="T69" s="249">
        <f>State!AB69</f>
        <v>0</v>
      </c>
      <c r="U69" s="292">
        <f>State!AC69</f>
        <v>0</v>
      </c>
    </row>
    <row r="70" spans="1:21" ht="18">
      <c r="A70" s="236">
        <f t="shared" si="2"/>
        <v>2.3099999999999992</v>
      </c>
      <c r="B70" s="258" t="s">
        <v>251</v>
      </c>
      <c r="C70" s="248">
        <f>State!C70</f>
        <v>0</v>
      </c>
      <c r="D70" s="249">
        <f>State!D70</f>
        <v>0</v>
      </c>
      <c r="E70" s="248">
        <f>State!E70</f>
        <v>0</v>
      </c>
      <c r="F70" s="249">
        <f>State!F70</f>
        <v>0</v>
      </c>
      <c r="G70" s="250">
        <f>State!G70</f>
        <v>0</v>
      </c>
      <c r="H70" s="250">
        <f>State!H70</f>
        <v>0</v>
      </c>
      <c r="I70" s="249">
        <f>State!L70</f>
        <v>0</v>
      </c>
      <c r="J70" s="251"/>
      <c r="K70" s="248">
        <f>State!P70</f>
        <v>0</v>
      </c>
      <c r="L70" s="249">
        <f>State!Q70</f>
        <v>0</v>
      </c>
      <c r="M70" s="248">
        <f>State!R70</f>
        <v>0</v>
      </c>
      <c r="N70" s="249">
        <f>State!S70</f>
        <v>0</v>
      </c>
      <c r="O70" s="249">
        <f>State!U70</f>
        <v>0</v>
      </c>
      <c r="P70" s="251"/>
      <c r="Q70" s="248">
        <f>State!Y70</f>
        <v>0</v>
      </c>
      <c r="R70" s="249">
        <f>State!Z70</f>
        <v>0</v>
      </c>
      <c r="S70" s="248">
        <f>State!AA70</f>
        <v>0</v>
      </c>
      <c r="T70" s="249">
        <f>State!AB70</f>
        <v>0</v>
      </c>
      <c r="U70" s="292">
        <f>State!AC70</f>
        <v>0</v>
      </c>
    </row>
    <row r="71" spans="1:21" ht="18">
      <c r="A71" s="236">
        <f t="shared" si="2"/>
        <v>2.319999999999999</v>
      </c>
      <c r="B71" s="258" t="s">
        <v>252</v>
      </c>
      <c r="C71" s="248">
        <f>State!C71</f>
        <v>0</v>
      </c>
      <c r="D71" s="249">
        <f>State!D71</f>
        <v>0</v>
      </c>
      <c r="E71" s="248">
        <f>State!E71</f>
        <v>0</v>
      </c>
      <c r="F71" s="249">
        <f>State!F71</f>
        <v>0</v>
      </c>
      <c r="G71" s="250">
        <f>State!G71</f>
        <v>0</v>
      </c>
      <c r="H71" s="250">
        <f>State!H71</f>
        <v>0</v>
      </c>
      <c r="I71" s="249">
        <f>State!L71</f>
        <v>0</v>
      </c>
      <c r="J71" s="251"/>
      <c r="K71" s="248">
        <f>State!P71</f>
        <v>0</v>
      </c>
      <c r="L71" s="249">
        <f>State!Q71</f>
        <v>0</v>
      </c>
      <c r="M71" s="248">
        <f>State!R71</f>
        <v>0</v>
      </c>
      <c r="N71" s="249">
        <f>State!S71</f>
        <v>0</v>
      </c>
      <c r="O71" s="249">
        <f>State!U71</f>
        <v>0</v>
      </c>
      <c r="P71" s="251"/>
      <c r="Q71" s="248">
        <f>State!Y71</f>
        <v>0</v>
      </c>
      <c r="R71" s="249">
        <f>State!Z71</f>
        <v>0</v>
      </c>
      <c r="S71" s="248">
        <f>State!AA71</f>
        <v>0</v>
      </c>
      <c r="T71" s="249">
        <f>State!AB71</f>
        <v>0</v>
      </c>
      <c r="U71" s="292">
        <f>State!AC71</f>
        <v>0</v>
      </c>
    </row>
    <row r="72" spans="1:21" ht="18">
      <c r="A72" s="236">
        <f t="shared" si="2"/>
        <v>2.3299999999999987</v>
      </c>
      <c r="B72" s="258" t="s">
        <v>253</v>
      </c>
      <c r="C72" s="248">
        <f>State!C72</f>
        <v>0</v>
      </c>
      <c r="D72" s="249">
        <f>State!D72</f>
        <v>0</v>
      </c>
      <c r="E72" s="248">
        <f>State!E72</f>
        <v>0</v>
      </c>
      <c r="F72" s="249">
        <f>State!F72</f>
        <v>0</v>
      </c>
      <c r="G72" s="250">
        <f>State!G72</f>
        <v>0</v>
      </c>
      <c r="H72" s="250">
        <f>State!H72</f>
        <v>0</v>
      </c>
      <c r="I72" s="249">
        <f>State!L72</f>
        <v>0</v>
      </c>
      <c r="J72" s="251"/>
      <c r="K72" s="248">
        <f>State!P72</f>
        <v>0</v>
      </c>
      <c r="L72" s="249">
        <f>State!Q72</f>
        <v>0</v>
      </c>
      <c r="M72" s="248">
        <f>State!R72</f>
        <v>0</v>
      </c>
      <c r="N72" s="249">
        <f>State!S72</f>
        <v>0</v>
      </c>
      <c r="O72" s="249">
        <f>State!U72</f>
        <v>0</v>
      </c>
      <c r="P72" s="251"/>
      <c r="Q72" s="248">
        <f>State!Y72</f>
        <v>0</v>
      </c>
      <c r="R72" s="249">
        <f>State!Z72</f>
        <v>0</v>
      </c>
      <c r="S72" s="248">
        <f>State!AA72</f>
        <v>0</v>
      </c>
      <c r="T72" s="249">
        <f>State!AB72</f>
        <v>0</v>
      </c>
      <c r="U72" s="292">
        <f>State!AC72</f>
        <v>0</v>
      </c>
    </row>
    <row r="73" spans="1:21" ht="18">
      <c r="A73" s="236">
        <f t="shared" si="2"/>
        <v>2.3399999999999985</v>
      </c>
      <c r="B73" s="258" t="s">
        <v>231</v>
      </c>
      <c r="C73" s="248">
        <f>State!C73</f>
        <v>0</v>
      </c>
      <c r="D73" s="249">
        <f>State!D73</f>
        <v>0</v>
      </c>
      <c r="E73" s="248">
        <f>State!E73</f>
        <v>0</v>
      </c>
      <c r="F73" s="249">
        <f>State!F73</f>
        <v>0</v>
      </c>
      <c r="G73" s="250">
        <f>State!G73</f>
        <v>0</v>
      </c>
      <c r="H73" s="250">
        <f>State!H73</f>
        <v>0</v>
      </c>
      <c r="I73" s="249">
        <f>State!L73</f>
        <v>0</v>
      </c>
      <c r="J73" s="251"/>
      <c r="K73" s="248">
        <f>State!P73</f>
        <v>0</v>
      </c>
      <c r="L73" s="249">
        <f>State!Q73</f>
        <v>0</v>
      </c>
      <c r="M73" s="248">
        <f>State!R73</f>
        <v>0</v>
      </c>
      <c r="N73" s="249">
        <f>State!S73</f>
        <v>0</v>
      </c>
      <c r="O73" s="249">
        <f>State!U73</f>
        <v>0</v>
      </c>
      <c r="P73" s="251"/>
      <c r="Q73" s="248">
        <f>State!Y73</f>
        <v>0</v>
      </c>
      <c r="R73" s="249">
        <f>State!Z73</f>
        <v>0</v>
      </c>
      <c r="S73" s="248">
        <f>State!AA73</f>
        <v>0</v>
      </c>
      <c r="T73" s="249">
        <f>State!AB73</f>
        <v>0</v>
      </c>
      <c r="U73" s="292">
        <f>State!AC73</f>
        <v>0</v>
      </c>
    </row>
    <row r="74" spans="1:21" ht="18">
      <c r="A74" s="236">
        <f t="shared" si="2"/>
        <v>2.3499999999999983</v>
      </c>
      <c r="B74" s="258" t="s">
        <v>254</v>
      </c>
      <c r="C74" s="248">
        <f>State!C74</f>
        <v>0</v>
      </c>
      <c r="D74" s="249">
        <f>State!D74</f>
        <v>0</v>
      </c>
      <c r="E74" s="248">
        <f>State!E74</f>
        <v>0</v>
      </c>
      <c r="F74" s="249">
        <f>State!F74</f>
        <v>0</v>
      </c>
      <c r="G74" s="250">
        <f>State!G74</f>
        <v>0</v>
      </c>
      <c r="H74" s="250">
        <f>State!H74</f>
        <v>0</v>
      </c>
      <c r="I74" s="249">
        <f>State!L74</f>
        <v>0</v>
      </c>
      <c r="J74" s="251"/>
      <c r="K74" s="248">
        <f>State!P74</f>
        <v>0</v>
      </c>
      <c r="L74" s="249">
        <f>State!Q74</f>
        <v>0</v>
      </c>
      <c r="M74" s="248">
        <f>State!R74</f>
        <v>0</v>
      </c>
      <c r="N74" s="249">
        <f>State!S74</f>
        <v>0</v>
      </c>
      <c r="O74" s="249">
        <f>State!U74</f>
        <v>0</v>
      </c>
      <c r="P74" s="251"/>
      <c r="Q74" s="248">
        <f>State!Y74</f>
        <v>0</v>
      </c>
      <c r="R74" s="249">
        <f>State!Z74</f>
        <v>0</v>
      </c>
      <c r="S74" s="248">
        <f>State!AA74</f>
        <v>0</v>
      </c>
      <c r="T74" s="249">
        <f>State!AB74</f>
        <v>0</v>
      </c>
      <c r="U74" s="292">
        <f>State!AC74</f>
        <v>0</v>
      </c>
    </row>
    <row r="75" spans="1:21" ht="18">
      <c r="A75" s="236">
        <f t="shared" si="2"/>
        <v>2.3599999999999981</v>
      </c>
      <c r="B75" s="258" t="s">
        <v>232</v>
      </c>
      <c r="C75" s="248">
        <f>State!C75</f>
        <v>0</v>
      </c>
      <c r="D75" s="249">
        <f>State!D75</f>
        <v>0</v>
      </c>
      <c r="E75" s="248">
        <f>State!E75</f>
        <v>0</v>
      </c>
      <c r="F75" s="249">
        <f>State!F75</f>
        <v>0</v>
      </c>
      <c r="G75" s="250">
        <f>State!G75</f>
        <v>0</v>
      </c>
      <c r="H75" s="250">
        <f>State!H75</f>
        <v>0</v>
      </c>
      <c r="I75" s="249">
        <f>State!L75</f>
        <v>0</v>
      </c>
      <c r="J75" s="251"/>
      <c r="K75" s="248">
        <f>State!P75</f>
        <v>0</v>
      </c>
      <c r="L75" s="249">
        <f>State!Q75</f>
        <v>0</v>
      </c>
      <c r="M75" s="248">
        <f>State!R75</f>
        <v>0</v>
      </c>
      <c r="N75" s="249">
        <f>State!S75</f>
        <v>0</v>
      </c>
      <c r="O75" s="249">
        <f>State!U75</f>
        <v>0</v>
      </c>
      <c r="P75" s="251"/>
      <c r="Q75" s="248">
        <f>State!Y75</f>
        <v>0</v>
      </c>
      <c r="R75" s="249">
        <f>State!Z75</f>
        <v>0</v>
      </c>
      <c r="S75" s="248">
        <f>State!AA75</f>
        <v>0</v>
      </c>
      <c r="T75" s="249">
        <f>State!AB75</f>
        <v>0</v>
      </c>
      <c r="U75" s="292">
        <f>State!AC75</f>
        <v>0</v>
      </c>
    </row>
    <row r="76" spans="1:21" s="257" customFormat="1">
      <c r="A76" s="231"/>
      <c r="B76" s="241" t="s">
        <v>234</v>
      </c>
      <c r="C76" s="248">
        <f>State!C76</f>
        <v>0</v>
      </c>
      <c r="D76" s="249">
        <f>State!D76</f>
        <v>0</v>
      </c>
      <c r="E76" s="248">
        <f>State!E76</f>
        <v>0</v>
      </c>
      <c r="F76" s="249">
        <f>State!F76</f>
        <v>0</v>
      </c>
      <c r="G76" s="250">
        <f>State!G76</f>
        <v>0</v>
      </c>
      <c r="H76" s="250">
        <f>State!H76</f>
        <v>0</v>
      </c>
      <c r="I76" s="249">
        <f>State!L76</f>
        <v>0</v>
      </c>
      <c r="J76" s="251">
        <f>State!O76</f>
        <v>0</v>
      </c>
      <c r="K76" s="248">
        <f>State!P76</f>
        <v>0</v>
      </c>
      <c r="L76" s="249">
        <f>State!Q76</f>
        <v>0</v>
      </c>
      <c r="M76" s="248">
        <f>State!R76</f>
        <v>0</v>
      </c>
      <c r="N76" s="249">
        <f>State!S76</f>
        <v>0</v>
      </c>
      <c r="O76" s="249">
        <f>State!U76</f>
        <v>0</v>
      </c>
      <c r="P76" s="251">
        <f>State!X76</f>
        <v>0</v>
      </c>
      <c r="Q76" s="248">
        <f>State!Y76</f>
        <v>0</v>
      </c>
      <c r="R76" s="249">
        <f>State!Z76</f>
        <v>0</v>
      </c>
      <c r="S76" s="248">
        <f>State!AA76</f>
        <v>0</v>
      </c>
      <c r="T76" s="249">
        <f>State!AB76</f>
        <v>0</v>
      </c>
      <c r="U76" s="292">
        <f>State!AC76</f>
        <v>0</v>
      </c>
    </row>
    <row r="77" spans="1:21" s="257" customFormat="1" ht="18">
      <c r="A77" s="231"/>
      <c r="B77" s="237" t="s">
        <v>238</v>
      </c>
      <c r="C77" s="248">
        <f>State!C77</f>
        <v>0</v>
      </c>
      <c r="D77" s="249">
        <f>State!D77</f>
        <v>0</v>
      </c>
      <c r="E77" s="248">
        <f>State!E77</f>
        <v>0</v>
      </c>
      <c r="F77" s="249">
        <f>State!F77</f>
        <v>0</v>
      </c>
      <c r="G77" s="250">
        <f>State!G77</f>
        <v>0</v>
      </c>
      <c r="H77" s="250">
        <f>State!H77</f>
        <v>0</v>
      </c>
      <c r="I77" s="249">
        <f>State!L77</f>
        <v>0</v>
      </c>
      <c r="J77" s="251">
        <f>State!O77</f>
        <v>0</v>
      </c>
      <c r="K77" s="248">
        <f>State!P77</f>
        <v>0</v>
      </c>
      <c r="L77" s="249">
        <f>State!Q77</f>
        <v>0</v>
      </c>
      <c r="M77" s="248">
        <f>State!R77</f>
        <v>0</v>
      </c>
      <c r="N77" s="249">
        <f>State!S77</f>
        <v>0</v>
      </c>
      <c r="O77" s="249">
        <f>State!U77</f>
        <v>0</v>
      </c>
      <c r="P77" s="251">
        <f>State!X77</f>
        <v>0</v>
      </c>
      <c r="Q77" s="248">
        <f>State!Y77</f>
        <v>0</v>
      </c>
      <c r="R77" s="249">
        <f>State!Z77</f>
        <v>0</v>
      </c>
      <c r="S77" s="248">
        <f>State!AA77</f>
        <v>0</v>
      </c>
      <c r="T77" s="249">
        <f>State!AB77</f>
        <v>0</v>
      </c>
      <c r="U77" s="292">
        <f>State!AC77</f>
        <v>0</v>
      </c>
    </row>
    <row r="78" spans="1:21" s="257" customFormat="1">
      <c r="A78" s="231"/>
      <c r="B78" s="261" t="s">
        <v>297</v>
      </c>
      <c r="C78" s="248">
        <f>State!C78</f>
        <v>0</v>
      </c>
      <c r="D78" s="249">
        <f>State!D78</f>
        <v>0</v>
      </c>
      <c r="E78" s="248">
        <f>State!E78</f>
        <v>0</v>
      </c>
      <c r="F78" s="249">
        <f>State!F78</f>
        <v>0</v>
      </c>
      <c r="G78" s="250">
        <f>State!G78</f>
        <v>0</v>
      </c>
      <c r="H78" s="250">
        <f>State!H78</f>
        <v>0</v>
      </c>
      <c r="I78" s="249">
        <f>State!L78</f>
        <v>0</v>
      </c>
      <c r="J78" s="251">
        <f>State!O78</f>
        <v>0</v>
      </c>
      <c r="K78" s="248">
        <f>State!P78</f>
        <v>0</v>
      </c>
      <c r="L78" s="249">
        <f>State!Q78</f>
        <v>0</v>
      </c>
      <c r="M78" s="248">
        <f>State!R78</f>
        <v>0</v>
      </c>
      <c r="N78" s="249">
        <f>State!S78</f>
        <v>0</v>
      </c>
      <c r="O78" s="249">
        <f>State!U78</f>
        <v>0</v>
      </c>
      <c r="P78" s="251">
        <f>State!X78</f>
        <v>0</v>
      </c>
      <c r="Q78" s="248">
        <f>State!Y78</f>
        <v>0</v>
      </c>
      <c r="R78" s="249">
        <f>State!Z78</f>
        <v>0</v>
      </c>
      <c r="S78" s="248">
        <f>State!AA78</f>
        <v>0</v>
      </c>
      <c r="T78" s="249">
        <f>State!AB78</f>
        <v>0</v>
      </c>
      <c r="U78" s="292">
        <f>State!AC78</f>
        <v>0</v>
      </c>
    </row>
    <row r="79" spans="1:21" ht="18">
      <c r="A79" s="245">
        <v>3</v>
      </c>
      <c r="B79" s="254" t="s">
        <v>22</v>
      </c>
      <c r="C79" s="248">
        <f>State!C79</f>
        <v>0</v>
      </c>
      <c r="D79" s="249">
        <f>State!D79</f>
        <v>0</v>
      </c>
      <c r="E79" s="248">
        <f>State!E79</f>
        <v>0</v>
      </c>
      <c r="F79" s="249">
        <f>State!F79</f>
        <v>0</v>
      </c>
      <c r="G79" s="250">
        <f>State!G79</f>
        <v>0</v>
      </c>
      <c r="H79" s="250">
        <f>State!H79</f>
        <v>0</v>
      </c>
      <c r="I79" s="249">
        <f>State!L79</f>
        <v>0</v>
      </c>
      <c r="J79" s="251">
        <f>State!O79</f>
        <v>0</v>
      </c>
      <c r="K79" s="248">
        <f>State!P79</f>
        <v>0</v>
      </c>
      <c r="L79" s="249">
        <f>State!Q79</f>
        <v>0</v>
      </c>
      <c r="M79" s="248">
        <f>State!R79</f>
        <v>0</v>
      </c>
      <c r="N79" s="249">
        <f>State!S79</f>
        <v>0</v>
      </c>
      <c r="O79" s="249">
        <f>State!U79</f>
        <v>0</v>
      </c>
      <c r="P79" s="251">
        <f>State!X79</f>
        <v>0</v>
      </c>
      <c r="Q79" s="248">
        <f>State!Y79</f>
        <v>0</v>
      </c>
      <c r="R79" s="249">
        <f>State!Z79</f>
        <v>0</v>
      </c>
      <c r="S79" s="248">
        <f>State!AA79</f>
        <v>0</v>
      </c>
      <c r="T79" s="249">
        <f>State!AB79</f>
        <v>0</v>
      </c>
      <c r="U79" s="292">
        <f>State!AC79</f>
        <v>0</v>
      </c>
    </row>
    <row r="80" spans="1:21">
      <c r="A80" s="231" t="s">
        <v>267</v>
      </c>
      <c r="B80" s="254" t="s">
        <v>260</v>
      </c>
      <c r="C80" s="248">
        <f>State!C80</f>
        <v>0</v>
      </c>
      <c r="D80" s="249">
        <f>State!D80</f>
        <v>0</v>
      </c>
      <c r="E80" s="248">
        <f>State!E80</f>
        <v>0</v>
      </c>
      <c r="F80" s="249">
        <f>State!F80</f>
        <v>0</v>
      </c>
      <c r="G80" s="250">
        <f>State!G80</f>
        <v>0</v>
      </c>
      <c r="H80" s="250">
        <f>State!H80</f>
        <v>0</v>
      </c>
      <c r="I80" s="249">
        <f>State!L80</f>
        <v>0</v>
      </c>
      <c r="J80" s="251">
        <f>State!O80</f>
        <v>0</v>
      </c>
      <c r="K80" s="248">
        <f>State!P80</f>
        <v>0</v>
      </c>
      <c r="L80" s="249">
        <f>State!Q80</f>
        <v>0</v>
      </c>
      <c r="M80" s="248">
        <f>State!R80</f>
        <v>0</v>
      </c>
      <c r="N80" s="249">
        <f>State!S80</f>
        <v>0</v>
      </c>
      <c r="O80" s="249">
        <f>State!U80</f>
        <v>0</v>
      </c>
      <c r="P80" s="251">
        <f>State!X80</f>
        <v>0</v>
      </c>
      <c r="Q80" s="248">
        <f>State!Y80</f>
        <v>0</v>
      </c>
      <c r="R80" s="249">
        <f>State!Z80</f>
        <v>0</v>
      </c>
      <c r="S80" s="248">
        <f>State!AA80</f>
        <v>0</v>
      </c>
      <c r="T80" s="249">
        <f>State!AB80</f>
        <v>0</v>
      </c>
      <c r="U80" s="292">
        <f>State!AC80</f>
        <v>0</v>
      </c>
    </row>
    <row r="81" spans="1:22" ht="18">
      <c r="A81" s="236"/>
      <c r="B81" s="255" t="s">
        <v>14</v>
      </c>
      <c r="C81" s="248">
        <f>State!C81</f>
        <v>0</v>
      </c>
      <c r="D81" s="249">
        <f>State!D81</f>
        <v>0</v>
      </c>
      <c r="E81" s="248">
        <f>State!E81</f>
        <v>0</v>
      </c>
      <c r="F81" s="249">
        <f>State!F81</f>
        <v>0</v>
      </c>
      <c r="G81" s="250">
        <f>State!G81</f>
        <v>0</v>
      </c>
      <c r="H81" s="250">
        <f>State!H81</f>
        <v>0</v>
      </c>
      <c r="I81" s="249">
        <f>State!L81</f>
        <v>0</v>
      </c>
      <c r="J81" s="251">
        <f>State!O81</f>
        <v>0</v>
      </c>
      <c r="K81" s="248">
        <f>State!P81</f>
        <v>0</v>
      </c>
      <c r="L81" s="249">
        <f>State!Q81</f>
        <v>0</v>
      </c>
      <c r="M81" s="248">
        <f>State!R81</f>
        <v>0</v>
      </c>
      <c r="N81" s="249">
        <f>State!S81</f>
        <v>0</v>
      </c>
      <c r="O81" s="249">
        <f>State!U81</f>
        <v>0</v>
      </c>
      <c r="P81" s="251">
        <f>State!X81</f>
        <v>0</v>
      </c>
      <c r="Q81" s="248">
        <f>State!Y81</f>
        <v>0</v>
      </c>
      <c r="R81" s="249">
        <f>State!Z81</f>
        <v>0</v>
      </c>
      <c r="S81" s="248">
        <f>State!AA81</f>
        <v>0</v>
      </c>
      <c r="T81" s="249">
        <f>State!AB81</f>
        <v>0</v>
      </c>
      <c r="U81" s="292">
        <f>State!AC81</f>
        <v>0</v>
      </c>
    </row>
    <row r="82" spans="1:22" ht="18">
      <c r="A82" s="236">
        <v>3.01</v>
      </c>
      <c r="B82" s="252" t="s">
        <v>155</v>
      </c>
      <c r="C82" s="248">
        <f>State!C82</f>
        <v>0</v>
      </c>
      <c r="D82" s="249">
        <f>State!D82</f>
        <v>0</v>
      </c>
      <c r="E82" s="248">
        <f>State!E82</f>
        <v>0</v>
      </c>
      <c r="F82" s="249">
        <f>State!F82</f>
        <v>0</v>
      </c>
      <c r="G82" s="250">
        <f>State!G82</f>
        <v>0</v>
      </c>
      <c r="H82" s="250">
        <f>State!H82</f>
        <v>0</v>
      </c>
      <c r="I82" s="249">
        <f>State!L82</f>
        <v>0</v>
      </c>
      <c r="J82" s="251"/>
      <c r="K82" s="248">
        <f>State!P82</f>
        <v>0</v>
      </c>
      <c r="L82" s="249">
        <f>State!Q82</f>
        <v>0</v>
      </c>
      <c r="M82" s="248">
        <f>State!R82</f>
        <v>0</v>
      </c>
      <c r="N82" s="249">
        <f>State!S82</f>
        <v>0</v>
      </c>
      <c r="O82" s="249">
        <f>State!U82</f>
        <v>0</v>
      </c>
      <c r="P82" s="251"/>
      <c r="Q82" s="248">
        <f>State!Y82</f>
        <v>0</v>
      </c>
      <c r="R82" s="249">
        <f>State!Z82</f>
        <v>0</v>
      </c>
      <c r="S82" s="248">
        <f>State!AA82</f>
        <v>0</v>
      </c>
      <c r="T82" s="249">
        <f>State!AB82</f>
        <v>0</v>
      </c>
      <c r="U82" s="292">
        <f>State!AC82</f>
        <v>0</v>
      </c>
    </row>
    <row r="83" spans="1:22" ht="18">
      <c r="A83" s="236">
        <f t="shared" ref="A83:A85" si="3">+A82+0.01</f>
        <v>3.0199999999999996</v>
      </c>
      <c r="B83" s="252" t="s">
        <v>15</v>
      </c>
      <c r="C83" s="248">
        <f>State!C83</f>
        <v>0</v>
      </c>
      <c r="D83" s="249">
        <f>State!D83</f>
        <v>0</v>
      </c>
      <c r="E83" s="248">
        <f>State!E83</f>
        <v>0</v>
      </c>
      <c r="F83" s="249">
        <f>State!F83</f>
        <v>0</v>
      </c>
      <c r="G83" s="250">
        <f>State!G83</f>
        <v>0</v>
      </c>
      <c r="H83" s="250">
        <f>State!H83</f>
        <v>0</v>
      </c>
      <c r="I83" s="249">
        <f>State!L83</f>
        <v>0</v>
      </c>
      <c r="J83" s="251"/>
      <c r="K83" s="248">
        <f>State!P83</f>
        <v>0</v>
      </c>
      <c r="L83" s="249">
        <f>State!Q83</f>
        <v>0</v>
      </c>
      <c r="M83" s="248">
        <f>State!R83</f>
        <v>0</v>
      </c>
      <c r="N83" s="249">
        <f>State!S83</f>
        <v>0</v>
      </c>
      <c r="O83" s="249">
        <f>State!U83</f>
        <v>0</v>
      </c>
      <c r="P83" s="251"/>
      <c r="Q83" s="248">
        <f>State!Y83</f>
        <v>0</v>
      </c>
      <c r="R83" s="249">
        <f>State!Z83</f>
        <v>0</v>
      </c>
      <c r="S83" s="248">
        <f>State!AA83</f>
        <v>0</v>
      </c>
      <c r="T83" s="249">
        <f>State!AB83</f>
        <v>0</v>
      </c>
      <c r="U83" s="292">
        <f>State!AC83</f>
        <v>0</v>
      </c>
    </row>
    <row r="84" spans="1:22">
      <c r="A84" s="236">
        <f t="shared" si="3"/>
        <v>3.0299999999999994</v>
      </c>
      <c r="B84" s="252" t="s">
        <v>156</v>
      </c>
      <c r="C84" s="248">
        <f>State!C84</f>
        <v>0</v>
      </c>
      <c r="D84" s="249">
        <f>State!D84</f>
        <v>0</v>
      </c>
      <c r="E84" s="248">
        <f>State!E84</f>
        <v>0</v>
      </c>
      <c r="F84" s="249">
        <f>State!F84</f>
        <v>0</v>
      </c>
      <c r="G84" s="250">
        <f>State!G84</f>
        <v>0</v>
      </c>
      <c r="H84" s="250">
        <f>State!H84</f>
        <v>0</v>
      </c>
      <c r="I84" s="249">
        <f>State!L84</f>
        <v>0</v>
      </c>
      <c r="J84" s="251"/>
      <c r="K84" s="248">
        <f>State!P84</f>
        <v>0</v>
      </c>
      <c r="L84" s="249">
        <f>State!Q84</f>
        <v>0</v>
      </c>
      <c r="M84" s="248">
        <f>State!R84</f>
        <v>0</v>
      </c>
      <c r="N84" s="249">
        <f>State!S84</f>
        <v>0</v>
      </c>
      <c r="O84" s="249">
        <f>State!U84</f>
        <v>0</v>
      </c>
      <c r="P84" s="251"/>
      <c r="Q84" s="248">
        <f>State!Y84</f>
        <v>0</v>
      </c>
      <c r="R84" s="249">
        <f>State!Z84</f>
        <v>0</v>
      </c>
      <c r="S84" s="248">
        <f>State!AA84</f>
        <v>0</v>
      </c>
      <c r="T84" s="249">
        <f>State!AB84</f>
        <v>0</v>
      </c>
      <c r="U84" s="292">
        <f>State!AC84</f>
        <v>0</v>
      </c>
    </row>
    <row r="85" spans="1:22" ht="18">
      <c r="A85" s="236">
        <f t="shared" si="3"/>
        <v>3.0399999999999991</v>
      </c>
      <c r="B85" s="252" t="s">
        <v>157</v>
      </c>
      <c r="C85" s="248">
        <f>State!C85</f>
        <v>0</v>
      </c>
      <c r="D85" s="249">
        <f>State!D85</f>
        <v>0</v>
      </c>
      <c r="E85" s="248">
        <f>State!E85</f>
        <v>0</v>
      </c>
      <c r="F85" s="249">
        <f>State!F85</f>
        <v>0</v>
      </c>
      <c r="G85" s="250">
        <f>State!G85</f>
        <v>0</v>
      </c>
      <c r="H85" s="250">
        <f>State!H85</f>
        <v>0</v>
      </c>
      <c r="I85" s="249">
        <f>State!L85</f>
        <v>0</v>
      </c>
      <c r="J85" s="251">
        <f>State!O85</f>
        <v>0</v>
      </c>
      <c r="K85" s="248">
        <f>State!P85</f>
        <v>0</v>
      </c>
      <c r="L85" s="249">
        <f>State!Q85</f>
        <v>0</v>
      </c>
      <c r="M85" s="248">
        <f>State!R85</f>
        <v>0</v>
      </c>
      <c r="N85" s="249">
        <f>State!S85</f>
        <v>0</v>
      </c>
      <c r="O85" s="249">
        <f>State!U85</f>
        <v>0</v>
      </c>
      <c r="P85" s="251">
        <f>State!X85</f>
        <v>0</v>
      </c>
      <c r="Q85" s="248">
        <f>State!Y85</f>
        <v>0</v>
      </c>
      <c r="R85" s="249">
        <f>State!Z85</f>
        <v>0</v>
      </c>
      <c r="S85" s="248">
        <f>State!AA85</f>
        <v>0</v>
      </c>
      <c r="T85" s="249">
        <f>State!AB85</f>
        <v>0</v>
      </c>
      <c r="U85" s="292">
        <f>State!AC85</f>
        <v>0</v>
      </c>
    </row>
    <row r="86" spans="1:22" s="257" customFormat="1">
      <c r="A86" s="231"/>
      <c r="B86" s="256" t="s">
        <v>235</v>
      </c>
      <c r="C86" s="267">
        <f>State!C86</f>
        <v>0</v>
      </c>
      <c r="D86" s="242">
        <f>State!D86</f>
        <v>0</v>
      </c>
      <c r="E86" s="267">
        <f>State!E86</f>
        <v>0</v>
      </c>
      <c r="F86" s="242">
        <f>State!F86</f>
        <v>0</v>
      </c>
      <c r="G86" s="243">
        <f>State!G86</f>
        <v>0</v>
      </c>
      <c r="H86" s="243">
        <f>State!H86</f>
        <v>0</v>
      </c>
      <c r="I86" s="242">
        <f>State!L86</f>
        <v>0</v>
      </c>
      <c r="J86" s="244">
        <f>State!O86</f>
        <v>0</v>
      </c>
      <c r="K86" s="267">
        <f>State!P86</f>
        <v>0</v>
      </c>
      <c r="L86" s="242">
        <f>State!Q86</f>
        <v>0</v>
      </c>
      <c r="M86" s="267">
        <f>State!R86</f>
        <v>0</v>
      </c>
      <c r="N86" s="242">
        <f>State!S86</f>
        <v>0</v>
      </c>
      <c r="O86" s="242">
        <f>State!U86</f>
        <v>0</v>
      </c>
      <c r="P86" s="244">
        <f>State!X86</f>
        <v>0</v>
      </c>
      <c r="Q86" s="267">
        <f>State!Y86</f>
        <v>0</v>
      </c>
      <c r="R86" s="242">
        <f>State!Z86</f>
        <v>0</v>
      </c>
      <c r="S86" s="267">
        <f>State!AA86</f>
        <v>0</v>
      </c>
      <c r="T86" s="242">
        <f>State!AB86</f>
        <v>0</v>
      </c>
      <c r="U86" s="293">
        <f>State!AC86</f>
        <v>0</v>
      </c>
    </row>
    <row r="87" spans="1:22">
      <c r="A87" s="236"/>
      <c r="B87" s="255" t="s">
        <v>331</v>
      </c>
      <c r="C87" s="248">
        <f>State!C87</f>
        <v>0</v>
      </c>
      <c r="D87" s="249">
        <f>State!D87</f>
        <v>0</v>
      </c>
      <c r="E87" s="248">
        <f>State!E87</f>
        <v>0</v>
      </c>
      <c r="F87" s="249">
        <f>State!F87</f>
        <v>0</v>
      </c>
      <c r="G87" s="250">
        <f>State!G87</f>
        <v>0</v>
      </c>
      <c r="H87" s="250">
        <f>State!H87</f>
        <v>0</v>
      </c>
      <c r="I87" s="249">
        <f>State!L87</f>
        <v>0</v>
      </c>
      <c r="J87" s="251">
        <f>State!O87</f>
        <v>0</v>
      </c>
      <c r="K87" s="248">
        <f>State!P87</f>
        <v>0</v>
      </c>
      <c r="L87" s="249">
        <f>State!Q87</f>
        <v>0</v>
      </c>
      <c r="M87" s="248">
        <f>State!R87</f>
        <v>0</v>
      </c>
      <c r="N87" s="249">
        <f>State!S87</f>
        <v>0</v>
      </c>
      <c r="O87" s="249">
        <f>State!U87</f>
        <v>0</v>
      </c>
      <c r="P87" s="251">
        <f>State!X87</f>
        <v>0</v>
      </c>
      <c r="Q87" s="248">
        <f>State!Y87</f>
        <v>0</v>
      </c>
      <c r="R87" s="249">
        <f>State!Z87</f>
        <v>0</v>
      </c>
      <c r="S87" s="248">
        <f>State!AA87</f>
        <v>0</v>
      </c>
      <c r="T87" s="249">
        <f>State!AB87</f>
        <v>0</v>
      </c>
      <c r="U87" s="292">
        <f>State!AC87</f>
        <v>0</v>
      </c>
    </row>
    <row r="88" spans="1:22" ht="18">
      <c r="A88" s="236">
        <v>3.05</v>
      </c>
      <c r="B88" s="258" t="s">
        <v>247</v>
      </c>
      <c r="C88" s="248">
        <f>State!C88</f>
        <v>55</v>
      </c>
      <c r="D88" s="249">
        <f>State!D88</f>
        <v>18.974999999999998</v>
      </c>
      <c r="E88" s="248">
        <f>State!E88</f>
        <v>55</v>
      </c>
      <c r="F88" s="249">
        <f>State!F88</f>
        <v>18.974999999999998</v>
      </c>
      <c r="G88" s="250">
        <f>State!G88</f>
        <v>1</v>
      </c>
      <c r="H88" s="250">
        <f>State!H88</f>
        <v>1</v>
      </c>
      <c r="I88" s="249">
        <f>State!L88</f>
        <v>0</v>
      </c>
      <c r="J88" s="251">
        <f>State!O88</f>
        <v>1.4999999999999999E-2</v>
      </c>
      <c r="K88" s="248">
        <f>State!P88</f>
        <v>55</v>
      </c>
      <c r="L88" s="249">
        <f>State!Q88</f>
        <v>9.8999999999999986</v>
      </c>
      <c r="M88" s="248">
        <f>State!R88</f>
        <v>55</v>
      </c>
      <c r="N88" s="249">
        <f>State!S88</f>
        <v>9.8999999999999986</v>
      </c>
      <c r="O88" s="249">
        <f>State!U88</f>
        <v>0</v>
      </c>
      <c r="P88" s="251">
        <f>State!X88</f>
        <v>1.4999999999999999E-2</v>
      </c>
      <c r="Q88" s="248">
        <f>State!Y88</f>
        <v>55</v>
      </c>
      <c r="R88" s="249">
        <f>State!Z88</f>
        <v>9.8999999999999986</v>
      </c>
      <c r="S88" s="248">
        <f>State!AA88</f>
        <v>55</v>
      </c>
      <c r="T88" s="249">
        <f>State!AB88</f>
        <v>9.8999999999999986</v>
      </c>
      <c r="U88" s="292" t="str">
        <f>State!AC88</f>
        <v>Recommended as proposed</v>
      </c>
      <c r="V88" s="268">
        <f>0.015*55*12</f>
        <v>9.8999999999999986</v>
      </c>
    </row>
    <row r="89" spans="1:22" ht="18">
      <c r="A89" s="236">
        <f t="shared" ref="A89:A90" si="4">+A88+0.01</f>
        <v>3.0599999999999996</v>
      </c>
      <c r="B89" s="258" t="s">
        <v>170</v>
      </c>
      <c r="C89" s="248">
        <f>State!C89</f>
        <v>0</v>
      </c>
      <c r="D89" s="249">
        <f>State!D89</f>
        <v>0</v>
      </c>
      <c r="E89" s="248">
        <f>State!E89</f>
        <v>0</v>
      </c>
      <c r="F89" s="249">
        <f>State!F89</f>
        <v>0</v>
      </c>
      <c r="G89" s="250">
        <f>State!G89</f>
        <v>0</v>
      </c>
      <c r="H89" s="250">
        <f>State!H89</f>
        <v>0</v>
      </c>
      <c r="I89" s="249">
        <f>State!L89</f>
        <v>0</v>
      </c>
      <c r="J89" s="251"/>
      <c r="K89" s="248">
        <f>State!P89</f>
        <v>55</v>
      </c>
      <c r="L89" s="249">
        <f>State!Q89</f>
        <v>0.66</v>
      </c>
      <c r="M89" s="248">
        <f>State!R89</f>
        <v>55</v>
      </c>
      <c r="N89" s="249">
        <f>State!S89</f>
        <v>0.66</v>
      </c>
      <c r="O89" s="249">
        <f>State!U89</f>
        <v>0</v>
      </c>
      <c r="P89" s="251"/>
      <c r="Q89" s="248">
        <f>State!Y89</f>
        <v>55</v>
      </c>
      <c r="R89" s="249">
        <f>State!Z89</f>
        <v>0.66</v>
      </c>
      <c r="S89" s="248">
        <f>State!AA89</f>
        <v>55</v>
      </c>
      <c r="T89" s="249">
        <f>State!AB89</f>
        <v>0.66</v>
      </c>
      <c r="U89" s="292" t="str">
        <f>State!AC89</f>
        <v>Recommended as proposed</v>
      </c>
    </row>
    <row r="90" spans="1:22" ht="27">
      <c r="A90" s="236">
        <f t="shared" si="4"/>
        <v>3.0699999999999994</v>
      </c>
      <c r="B90" s="258" t="s">
        <v>246</v>
      </c>
      <c r="C90" s="248">
        <f>State!C90</f>
        <v>0</v>
      </c>
      <c r="D90" s="249">
        <f>State!D90</f>
        <v>0</v>
      </c>
      <c r="E90" s="248">
        <f>State!E90</f>
        <v>0</v>
      </c>
      <c r="F90" s="249">
        <f>State!F90</f>
        <v>0</v>
      </c>
      <c r="G90" s="250">
        <f>State!G90</f>
        <v>0</v>
      </c>
      <c r="H90" s="250">
        <f>State!H90</f>
        <v>0</v>
      </c>
      <c r="I90" s="249">
        <f>State!L90</f>
        <v>0</v>
      </c>
      <c r="J90" s="251"/>
      <c r="K90" s="248">
        <f>State!P90</f>
        <v>55</v>
      </c>
      <c r="L90" s="249">
        <f>State!Q90</f>
        <v>0.55000000000000004</v>
      </c>
      <c r="M90" s="248">
        <f>State!R90</f>
        <v>55</v>
      </c>
      <c r="N90" s="249">
        <f>State!S90</f>
        <v>0.55000000000000004</v>
      </c>
      <c r="O90" s="249">
        <f>State!U90</f>
        <v>0</v>
      </c>
      <c r="P90" s="251"/>
      <c r="Q90" s="248">
        <f>State!Y90</f>
        <v>55</v>
      </c>
      <c r="R90" s="249">
        <f>State!Z90</f>
        <v>0.55000000000000004</v>
      </c>
      <c r="S90" s="248">
        <f>State!AA90</f>
        <v>55</v>
      </c>
      <c r="T90" s="249">
        <f>State!AB90</f>
        <v>0.55000000000000004</v>
      </c>
      <c r="U90" s="292" t="str">
        <f>State!AC90</f>
        <v>Recommended as proposed</v>
      </c>
    </row>
    <row r="91" spans="1:22">
      <c r="A91" s="236"/>
      <c r="B91" s="258" t="s">
        <v>18</v>
      </c>
      <c r="C91" s="248">
        <f>State!C91</f>
        <v>0</v>
      </c>
      <c r="D91" s="249">
        <f>State!D91</f>
        <v>0</v>
      </c>
      <c r="E91" s="248">
        <f>State!E91</f>
        <v>0</v>
      </c>
      <c r="F91" s="249">
        <f>State!F91</f>
        <v>0</v>
      </c>
      <c r="G91" s="250">
        <f>State!G91</f>
        <v>0</v>
      </c>
      <c r="H91" s="250">
        <f>State!H91</f>
        <v>0</v>
      </c>
      <c r="I91" s="249">
        <f>State!L91</f>
        <v>0</v>
      </c>
      <c r="J91" s="251">
        <f>State!O91</f>
        <v>0</v>
      </c>
      <c r="K91" s="248">
        <f>State!P91</f>
        <v>0</v>
      </c>
      <c r="L91" s="249">
        <f>State!Q91</f>
        <v>0</v>
      </c>
      <c r="M91" s="248">
        <f>State!R91</f>
        <v>0</v>
      </c>
      <c r="N91" s="249">
        <f>State!S91</f>
        <v>0</v>
      </c>
      <c r="O91" s="249">
        <f>State!U91</f>
        <v>0</v>
      </c>
      <c r="P91" s="251">
        <f>State!X91</f>
        <v>0</v>
      </c>
      <c r="Q91" s="248">
        <f>State!Y91</f>
        <v>0</v>
      </c>
      <c r="R91" s="249">
        <f>State!Z91</f>
        <v>0</v>
      </c>
      <c r="S91" s="248">
        <f>State!AA91</f>
        <v>0</v>
      </c>
      <c r="T91" s="249">
        <f>State!AB91</f>
        <v>0</v>
      </c>
      <c r="U91" s="292">
        <f>State!AC91</f>
        <v>0</v>
      </c>
    </row>
    <row r="92" spans="1:22" ht="18">
      <c r="A92" s="236" t="s">
        <v>19</v>
      </c>
      <c r="B92" s="259" t="s">
        <v>173</v>
      </c>
      <c r="C92" s="248">
        <f>State!C92</f>
        <v>1</v>
      </c>
      <c r="D92" s="249">
        <f>State!D92</f>
        <v>3</v>
      </c>
      <c r="E92" s="248">
        <f>State!E92</f>
        <v>1</v>
      </c>
      <c r="F92" s="249">
        <f>State!F92</f>
        <v>3</v>
      </c>
      <c r="G92" s="250">
        <f>State!G92</f>
        <v>1</v>
      </c>
      <c r="H92" s="250">
        <f>State!H92</f>
        <v>1</v>
      </c>
      <c r="I92" s="249">
        <f>State!L92</f>
        <v>0</v>
      </c>
      <c r="J92" s="251">
        <f>State!O92</f>
        <v>0.25</v>
      </c>
      <c r="K92" s="248">
        <f>State!P92</f>
        <v>1</v>
      </c>
      <c r="L92" s="249">
        <f>State!Q92</f>
        <v>3</v>
      </c>
      <c r="M92" s="248">
        <f>State!R92</f>
        <v>1</v>
      </c>
      <c r="N92" s="249">
        <f>State!S92</f>
        <v>3</v>
      </c>
      <c r="O92" s="249">
        <f>State!U92</f>
        <v>0</v>
      </c>
      <c r="P92" s="251">
        <f>State!X92</f>
        <v>0.25</v>
      </c>
      <c r="Q92" s="248">
        <f>State!Y92</f>
        <v>1</v>
      </c>
      <c r="R92" s="249">
        <f>State!Z92</f>
        <v>3</v>
      </c>
      <c r="S92" s="248">
        <f>State!AA92</f>
        <v>1</v>
      </c>
      <c r="T92" s="249">
        <f>State!AB92</f>
        <v>3</v>
      </c>
      <c r="U92" s="292" t="str">
        <f>State!AC92</f>
        <v>Recommended as proposed</v>
      </c>
    </row>
    <row r="93" spans="1:22" ht="27">
      <c r="A93" s="236" t="s">
        <v>20</v>
      </c>
      <c r="B93" s="259" t="s">
        <v>174</v>
      </c>
      <c r="C93" s="248">
        <f>State!C93</f>
        <v>0</v>
      </c>
      <c r="D93" s="249">
        <f>State!D93</f>
        <v>0</v>
      </c>
      <c r="E93" s="248">
        <f>State!E93</f>
        <v>0</v>
      </c>
      <c r="F93" s="249">
        <f>State!F93</f>
        <v>0</v>
      </c>
      <c r="G93" s="250">
        <f>State!G93</f>
        <v>0</v>
      </c>
      <c r="H93" s="250">
        <f>State!H93</f>
        <v>0</v>
      </c>
      <c r="I93" s="249">
        <f>State!L93</f>
        <v>0</v>
      </c>
      <c r="J93" s="251"/>
      <c r="K93" s="248">
        <f>State!P93</f>
        <v>0</v>
      </c>
      <c r="L93" s="249">
        <f>State!Q93</f>
        <v>0</v>
      </c>
      <c r="M93" s="248">
        <f>State!R93</f>
        <v>0</v>
      </c>
      <c r="N93" s="249">
        <f>State!S93</f>
        <v>0</v>
      </c>
      <c r="O93" s="249">
        <f>State!U93</f>
        <v>0</v>
      </c>
      <c r="P93" s="251"/>
      <c r="Q93" s="248">
        <f>State!Y93</f>
        <v>0</v>
      </c>
      <c r="R93" s="249">
        <f>State!Z93</f>
        <v>0</v>
      </c>
      <c r="S93" s="248">
        <f>State!AA93</f>
        <v>0</v>
      </c>
      <c r="T93" s="249">
        <f>State!AB93</f>
        <v>0</v>
      </c>
      <c r="U93" s="292">
        <f>State!AC93</f>
        <v>0</v>
      </c>
    </row>
    <row r="94" spans="1:22" ht="36">
      <c r="A94" s="236" t="s">
        <v>21</v>
      </c>
      <c r="B94" s="259" t="s">
        <v>225</v>
      </c>
      <c r="C94" s="248">
        <f>State!C94</f>
        <v>0</v>
      </c>
      <c r="D94" s="249">
        <f>State!D94</f>
        <v>0</v>
      </c>
      <c r="E94" s="248">
        <f>State!E94</f>
        <v>0</v>
      </c>
      <c r="F94" s="249">
        <f>State!F94</f>
        <v>0</v>
      </c>
      <c r="G94" s="250">
        <f>State!G94</f>
        <v>0</v>
      </c>
      <c r="H94" s="250">
        <f>State!H94</f>
        <v>0</v>
      </c>
      <c r="I94" s="249">
        <f>State!L94</f>
        <v>0</v>
      </c>
      <c r="J94" s="251"/>
      <c r="K94" s="248">
        <f>State!P94</f>
        <v>0</v>
      </c>
      <c r="L94" s="249">
        <f>State!Q94</f>
        <v>0</v>
      </c>
      <c r="M94" s="248">
        <f>State!R94</f>
        <v>0</v>
      </c>
      <c r="N94" s="249">
        <f>State!S94</f>
        <v>0</v>
      </c>
      <c r="O94" s="249">
        <f>State!U94</f>
        <v>0</v>
      </c>
      <c r="P94" s="251"/>
      <c r="Q94" s="248">
        <f>State!Y94</f>
        <v>0</v>
      </c>
      <c r="R94" s="249">
        <f>State!Z94</f>
        <v>0</v>
      </c>
      <c r="S94" s="248">
        <f>State!AA94</f>
        <v>0</v>
      </c>
      <c r="T94" s="249">
        <f>State!AB94</f>
        <v>0</v>
      </c>
      <c r="U94" s="292">
        <f>State!AC94</f>
        <v>0</v>
      </c>
    </row>
    <row r="95" spans="1:22" ht="18">
      <c r="A95" s="236" t="s">
        <v>175</v>
      </c>
      <c r="B95" s="259" t="s">
        <v>176</v>
      </c>
      <c r="C95" s="248">
        <f>State!C95</f>
        <v>0</v>
      </c>
      <c r="D95" s="249">
        <f>State!D95</f>
        <v>0</v>
      </c>
      <c r="E95" s="248">
        <f>State!E95</f>
        <v>0</v>
      </c>
      <c r="F95" s="249">
        <f>State!F95</f>
        <v>0</v>
      </c>
      <c r="G95" s="250">
        <f>State!G95</f>
        <v>0</v>
      </c>
      <c r="H95" s="250">
        <f>State!H95</f>
        <v>0</v>
      </c>
      <c r="I95" s="249">
        <f>State!L95</f>
        <v>0</v>
      </c>
      <c r="J95" s="251"/>
      <c r="K95" s="248">
        <f>State!P95</f>
        <v>1</v>
      </c>
      <c r="L95" s="249">
        <f>State!Q95</f>
        <v>1.8000000000000003</v>
      </c>
      <c r="M95" s="248">
        <f>State!R95</f>
        <v>1</v>
      </c>
      <c r="N95" s="249">
        <f>State!S95</f>
        <v>1.8000000000000003</v>
      </c>
      <c r="O95" s="249">
        <f>State!U95</f>
        <v>0</v>
      </c>
      <c r="P95" s="251"/>
      <c r="Q95" s="248">
        <f>State!Y95</f>
        <v>1</v>
      </c>
      <c r="R95" s="249">
        <f>State!Z95</f>
        <v>1.8000000000000003</v>
      </c>
      <c r="S95" s="248">
        <f>State!AA95</f>
        <v>1</v>
      </c>
      <c r="T95" s="249">
        <f>State!AB95</f>
        <v>1.8000000000000003</v>
      </c>
      <c r="U95" s="292" t="str">
        <f>State!AC95</f>
        <v>Recommended as proposed</v>
      </c>
    </row>
    <row r="96" spans="1:22" ht="18">
      <c r="A96" s="236" t="s">
        <v>177</v>
      </c>
      <c r="B96" s="259" t="s">
        <v>178</v>
      </c>
      <c r="C96" s="248">
        <f>State!C96</f>
        <v>0</v>
      </c>
      <c r="D96" s="249">
        <f>State!D96</f>
        <v>0</v>
      </c>
      <c r="E96" s="248">
        <f>State!E96</f>
        <v>0</v>
      </c>
      <c r="F96" s="249">
        <f>State!F96</f>
        <v>0</v>
      </c>
      <c r="G96" s="250">
        <f>State!G96</f>
        <v>0</v>
      </c>
      <c r="H96" s="250">
        <f>State!H96</f>
        <v>0</v>
      </c>
      <c r="I96" s="249">
        <f>State!L96</f>
        <v>0</v>
      </c>
      <c r="J96" s="251"/>
      <c r="K96" s="248">
        <f>State!P96</f>
        <v>0</v>
      </c>
      <c r="L96" s="249">
        <f>State!Q96</f>
        <v>1.2</v>
      </c>
      <c r="M96" s="248">
        <f>State!R96</f>
        <v>1</v>
      </c>
      <c r="N96" s="249">
        <f>State!S96</f>
        <v>1.2</v>
      </c>
      <c r="O96" s="249">
        <f>State!U96</f>
        <v>0</v>
      </c>
      <c r="P96" s="251"/>
      <c r="Q96" s="248">
        <f>State!Y96</f>
        <v>1</v>
      </c>
      <c r="R96" s="249">
        <f>State!Z96</f>
        <v>1.2</v>
      </c>
      <c r="S96" s="248">
        <f>State!AA96</f>
        <v>1</v>
      </c>
      <c r="T96" s="249">
        <f>State!AB96</f>
        <v>1.2</v>
      </c>
      <c r="U96" s="292" t="str">
        <f>State!AC96</f>
        <v>Recommended as proposed</v>
      </c>
    </row>
    <row r="97" spans="1:23" ht="36">
      <c r="A97" s="236" t="s">
        <v>179</v>
      </c>
      <c r="B97" s="259" t="s">
        <v>180</v>
      </c>
      <c r="C97" s="248">
        <f>State!C97</f>
        <v>0</v>
      </c>
      <c r="D97" s="249">
        <f>State!D97</f>
        <v>0</v>
      </c>
      <c r="E97" s="248">
        <f>State!E97</f>
        <v>0</v>
      </c>
      <c r="F97" s="249">
        <f>State!F97</f>
        <v>0</v>
      </c>
      <c r="G97" s="250">
        <f>State!G97</f>
        <v>0</v>
      </c>
      <c r="H97" s="250">
        <f>State!H97</f>
        <v>0</v>
      </c>
      <c r="I97" s="249">
        <f>State!L97</f>
        <v>0</v>
      </c>
      <c r="J97" s="251"/>
      <c r="K97" s="248">
        <f>State!P97</f>
        <v>1</v>
      </c>
      <c r="L97" s="249">
        <f>State!Q97</f>
        <v>1.2</v>
      </c>
      <c r="M97" s="248">
        <f>State!R97</f>
        <v>1</v>
      </c>
      <c r="N97" s="249">
        <f>State!S97</f>
        <v>1.2</v>
      </c>
      <c r="O97" s="249">
        <f>State!U97</f>
        <v>0</v>
      </c>
      <c r="P97" s="251"/>
      <c r="Q97" s="248">
        <f>State!Y97</f>
        <v>1</v>
      </c>
      <c r="R97" s="249">
        <f>State!Z97</f>
        <v>1.2</v>
      </c>
      <c r="S97" s="248">
        <f>State!AA97</f>
        <v>1</v>
      </c>
      <c r="T97" s="249">
        <f>State!AB97</f>
        <v>1.2</v>
      </c>
      <c r="U97" s="292" t="str">
        <f>State!AC97</f>
        <v>Recommended as proposed</v>
      </c>
    </row>
    <row r="98" spans="1:23" ht="27">
      <c r="A98" s="236" t="s">
        <v>181</v>
      </c>
      <c r="B98" s="259" t="s">
        <v>226</v>
      </c>
      <c r="C98" s="248">
        <f>State!C98</f>
        <v>3</v>
      </c>
      <c r="D98" s="249">
        <f>State!D98</f>
        <v>1.8</v>
      </c>
      <c r="E98" s="248">
        <f>State!E98</f>
        <v>3</v>
      </c>
      <c r="F98" s="249">
        <f>State!F98</f>
        <v>1.8</v>
      </c>
      <c r="G98" s="250">
        <f>State!G98</f>
        <v>1</v>
      </c>
      <c r="H98" s="250">
        <f>State!H98</f>
        <v>1</v>
      </c>
      <c r="I98" s="249">
        <f>State!L98</f>
        <v>0</v>
      </c>
      <c r="J98" s="251">
        <f>State!O98</f>
        <v>0.15</v>
      </c>
      <c r="K98" s="248">
        <f>State!P98</f>
        <v>1</v>
      </c>
      <c r="L98" s="249">
        <f>State!Q98</f>
        <v>1.7999999999999998</v>
      </c>
      <c r="M98" s="248">
        <f>State!R98</f>
        <v>1</v>
      </c>
      <c r="N98" s="249">
        <f>State!S98</f>
        <v>1.7999999999999998</v>
      </c>
      <c r="O98" s="249">
        <f>State!U98</f>
        <v>0</v>
      </c>
      <c r="P98" s="251">
        <f>State!X98</f>
        <v>0.15</v>
      </c>
      <c r="Q98" s="248">
        <f>State!Y98</f>
        <v>1</v>
      </c>
      <c r="R98" s="249">
        <f>State!Z98</f>
        <v>1.7999999999999998</v>
      </c>
      <c r="S98" s="248">
        <f>State!AA98</f>
        <v>1</v>
      </c>
      <c r="T98" s="249">
        <f>State!AB98</f>
        <v>1.7999999999999998</v>
      </c>
      <c r="U98" s="292" t="str">
        <f>State!AC98</f>
        <v>Recommended as proposed</v>
      </c>
      <c r="V98" s="229">
        <f>(0.06+0.045)*3*12</f>
        <v>3.7800000000000002</v>
      </c>
      <c r="W98" s="229">
        <f>0.18*3*12</f>
        <v>6.48</v>
      </c>
    </row>
    <row r="99" spans="1:23" ht="18">
      <c r="A99" s="236">
        <v>3.08</v>
      </c>
      <c r="B99" s="259" t="s">
        <v>264</v>
      </c>
      <c r="C99" s="248">
        <f>State!C99</f>
        <v>0</v>
      </c>
      <c r="D99" s="249">
        <f>State!D99</f>
        <v>0</v>
      </c>
      <c r="E99" s="248">
        <f>State!E99</f>
        <v>0</v>
      </c>
      <c r="F99" s="249">
        <f>State!F99</f>
        <v>0</v>
      </c>
      <c r="G99" s="250">
        <f>State!G99</f>
        <v>0</v>
      </c>
      <c r="H99" s="250">
        <f>State!H99</f>
        <v>0</v>
      </c>
      <c r="I99" s="249">
        <f>State!L99</f>
        <v>0</v>
      </c>
      <c r="J99" s="251">
        <f>State!O99</f>
        <v>0.5</v>
      </c>
      <c r="K99" s="248">
        <f>State!P99</f>
        <v>55</v>
      </c>
      <c r="L99" s="249">
        <f>State!Q99</f>
        <v>0.55000000000000004</v>
      </c>
      <c r="M99" s="248">
        <f>State!R99</f>
        <v>55</v>
      </c>
      <c r="N99" s="249">
        <f>State!S99</f>
        <v>0.55000000000000004</v>
      </c>
      <c r="O99" s="249">
        <f>State!U99</f>
        <v>0</v>
      </c>
      <c r="P99" s="251">
        <f>State!X99</f>
        <v>0.01</v>
      </c>
      <c r="Q99" s="248">
        <f>State!Y99</f>
        <v>55</v>
      </c>
      <c r="R99" s="249">
        <f>State!Z99</f>
        <v>0.55000000000000004</v>
      </c>
      <c r="S99" s="248">
        <f>State!AA99</f>
        <v>55</v>
      </c>
      <c r="T99" s="249">
        <f>State!AB99</f>
        <v>0.55000000000000004</v>
      </c>
      <c r="U99" s="292" t="str">
        <f>State!AC99</f>
        <v>Recommended as proposed</v>
      </c>
      <c r="W99" s="269">
        <f>R98/Q98</f>
        <v>1.7999999999999998</v>
      </c>
    </row>
    <row r="100" spans="1:23" ht="18">
      <c r="A100" s="236">
        <f t="shared" ref="A100:A107" si="5">+A99+0.01</f>
        <v>3.09</v>
      </c>
      <c r="B100" s="259" t="s">
        <v>265</v>
      </c>
      <c r="C100" s="248">
        <f>State!C100</f>
        <v>0</v>
      </c>
      <c r="D100" s="249">
        <f>State!D100</f>
        <v>0</v>
      </c>
      <c r="E100" s="248">
        <f>State!E100</f>
        <v>0</v>
      </c>
      <c r="F100" s="249">
        <f>State!F100</f>
        <v>0</v>
      </c>
      <c r="G100" s="250">
        <f>State!G100</f>
        <v>0</v>
      </c>
      <c r="H100" s="250">
        <f>State!H100</f>
        <v>0</v>
      </c>
      <c r="I100" s="249">
        <f>State!L100</f>
        <v>0</v>
      </c>
      <c r="J100" s="251">
        <f>State!O100</f>
        <v>0.01</v>
      </c>
      <c r="K100" s="248">
        <f>State!P100</f>
        <v>55</v>
      </c>
      <c r="L100" s="249">
        <f>State!Q100</f>
        <v>0.55000000000000004</v>
      </c>
      <c r="M100" s="248">
        <f>State!R100</f>
        <v>55</v>
      </c>
      <c r="N100" s="249">
        <f>State!S100</f>
        <v>0.55000000000000004</v>
      </c>
      <c r="O100" s="249">
        <f>State!U100</f>
        <v>0</v>
      </c>
      <c r="P100" s="251">
        <f>State!X100</f>
        <v>0.01</v>
      </c>
      <c r="Q100" s="248">
        <f>State!Y100</f>
        <v>55</v>
      </c>
      <c r="R100" s="249">
        <f>State!Z100</f>
        <v>0.55000000000000004</v>
      </c>
      <c r="S100" s="248">
        <f>State!AA100</f>
        <v>55</v>
      </c>
      <c r="T100" s="249">
        <f>State!AB100</f>
        <v>0.55000000000000004</v>
      </c>
      <c r="U100" s="292" t="str">
        <f>State!AC100</f>
        <v>Recommended as proposed</v>
      </c>
    </row>
    <row r="101" spans="1:23" ht="18">
      <c r="A101" s="236">
        <f t="shared" si="5"/>
        <v>3.0999999999999996</v>
      </c>
      <c r="B101" s="259" t="s">
        <v>266</v>
      </c>
      <c r="C101" s="248">
        <f>State!C101</f>
        <v>55</v>
      </c>
      <c r="D101" s="249">
        <f>State!D101</f>
        <v>0.6875</v>
      </c>
      <c r="E101" s="248">
        <f>State!E101</f>
        <v>55</v>
      </c>
      <c r="F101" s="249">
        <f>State!F101</f>
        <v>0.6875</v>
      </c>
      <c r="G101" s="250">
        <f>State!G101</f>
        <v>1</v>
      </c>
      <c r="H101" s="250">
        <f>State!H101</f>
        <v>1</v>
      </c>
      <c r="I101" s="249">
        <f>State!L101</f>
        <v>0</v>
      </c>
      <c r="J101" s="251">
        <f>State!O101</f>
        <v>1.2500000000000001E-2</v>
      </c>
      <c r="K101" s="248">
        <f>State!P101</f>
        <v>55</v>
      </c>
      <c r="L101" s="249">
        <f>State!Q101</f>
        <v>0.6875</v>
      </c>
      <c r="M101" s="248">
        <f>State!R101</f>
        <v>55</v>
      </c>
      <c r="N101" s="249">
        <f>State!S101</f>
        <v>0.6875</v>
      </c>
      <c r="O101" s="249">
        <f>State!U101</f>
        <v>0</v>
      </c>
      <c r="P101" s="251">
        <f>State!X101</f>
        <v>1.2500000000000001E-2</v>
      </c>
      <c r="Q101" s="248">
        <f>State!Y101</f>
        <v>55</v>
      </c>
      <c r="R101" s="249">
        <f>State!Z101</f>
        <v>0.6875</v>
      </c>
      <c r="S101" s="248">
        <f>State!AA101</f>
        <v>55</v>
      </c>
      <c r="T101" s="249">
        <f>State!AB101</f>
        <v>0.6875</v>
      </c>
      <c r="U101" s="292" t="str">
        <f>State!AC101</f>
        <v>Recommended as proposed</v>
      </c>
      <c r="W101" s="270">
        <f>0.06+0.045*12*3</f>
        <v>1.6800000000000002</v>
      </c>
    </row>
    <row r="102" spans="1:23" ht="18">
      <c r="A102" s="236">
        <f t="shared" si="5"/>
        <v>3.1099999999999994</v>
      </c>
      <c r="B102" s="259" t="s">
        <v>182</v>
      </c>
      <c r="C102" s="248">
        <f>State!C102</f>
        <v>55</v>
      </c>
      <c r="D102" s="249">
        <f>State!D102</f>
        <v>0.41249999999999998</v>
      </c>
      <c r="E102" s="248">
        <f>State!E102</f>
        <v>55</v>
      </c>
      <c r="F102" s="249">
        <f>State!F102</f>
        <v>0.41249999999999998</v>
      </c>
      <c r="G102" s="250">
        <f>State!G102</f>
        <v>1</v>
      </c>
      <c r="H102" s="250">
        <f>State!H102</f>
        <v>1</v>
      </c>
      <c r="I102" s="249">
        <f>State!L102</f>
        <v>0</v>
      </c>
      <c r="J102" s="251">
        <f>State!O102</f>
        <v>7.4999999999999997E-3</v>
      </c>
      <c r="K102" s="248">
        <f>State!P102</f>
        <v>55</v>
      </c>
      <c r="L102" s="249">
        <f>State!Q102</f>
        <v>0.41249999999999998</v>
      </c>
      <c r="M102" s="248">
        <f>State!R102</f>
        <v>55</v>
      </c>
      <c r="N102" s="249">
        <f>State!S102</f>
        <v>0.41249999999999998</v>
      </c>
      <c r="O102" s="249">
        <f>State!U102</f>
        <v>0</v>
      </c>
      <c r="P102" s="251">
        <f>State!X102</f>
        <v>7.4999999999999997E-3</v>
      </c>
      <c r="Q102" s="248">
        <f>State!Y102</f>
        <v>55</v>
      </c>
      <c r="R102" s="249">
        <f>State!Z102</f>
        <v>0.41249999999999998</v>
      </c>
      <c r="S102" s="248">
        <f>State!AA102</f>
        <v>55</v>
      </c>
      <c r="T102" s="249">
        <f>State!AB102</f>
        <v>0.41249999999999998</v>
      </c>
      <c r="U102" s="292" t="str">
        <f>State!AC102</f>
        <v>Recommended as proposed</v>
      </c>
      <c r="W102" s="229" t="e">
        <f>U102*12</f>
        <v>#VALUE!</v>
      </c>
    </row>
    <row r="103" spans="1:23" ht="18">
      <c r="A103" s="236">
        <f t="shared" si="5"/>
        <v>3.1199999999999992</v>
      </c>
      <c r="B103" s="259" t="s">
        <v>183</v>
      </c>
      <c r="C103" s="248">
        <f>State!C103</f>
        <v>55</v>
      </c>
      <c r="D103" s="249">
        <f>State!D103</f>
        <v>0.41249999999999998</v>
      </c>
      <c r="E103" s="248">
        <f>State!E103</f>
        <v>55</v>
      </c>
      <c r="F103" s="249">
        <f>State!F103</f>
        <v>0.41249999999999998</v>
      </c>
      <c r="G103" s="250">
        <f>State!G103</f>
        <v>1</v>
      </c>
      <c r="H103" s="250">
        <f>State!H103</f>
        <v>1</v>
      </c>
      <c r="I103" s="249">
        <f>State!L103</f>
        <v>0</v>
      </c>
      <c r="J103" s="251">
        <f>State!O103</f>
        <v>7.4999999999999997E-3</v>
      </c>
      <c r="K103" s="248">
        <f>State!P103</f>
        <v>55</v>
      </c>
      <c r="L103" s="249">
        <f>State!Q103</f>
        <v>0.41249999999999998</v>
      </c>
      <c r="M103" s="248">
        <f>State!R103</f>
        <v>55</v>
      </c>
      <c r="N103" s="249">
        <f>State!S103</f>
        <v>0.41249999999999998</v>
      </c>
      <c r="O103" s="249">
        <f>State!U103</f>
        <v>0</v>
      </c>
      <c r="P103" s="251">
        <f>State!X103</f>
        <v>7.4999999999999997E-3</v>
      </c>
      <c r="Q103" s="248">
        <f>State!Y103</f>
        <v>55</v>
      </c>
      <c r="R103" s="249">
        <f>State!Z103</f>
        <v>0.41249999999999998</v>
      </c>
      <c r="S103" s="248">
        <f>State!AA103</f>
        <v>55</v>
      </c>
      <c r="T103" s="249">
        <f>State!AB103</f>
        <v>0.41249999999999998</v>
      </c>
      <c r="U103" s="292" t="str">
        <f>State!AC103</f>
        <v>Recommended as proposed</v>
      </c>
    </row>
    <row r="104" spans="1:23" ht="18">
      <c r="A104" s="236">
        <f t="shared" si="5"/>
        <v>3.129999999999999</v>
      </c>
      <c r="B104" s="259" t="s">
        <v>184</v>
      </c>
      <c r="C104" s="248">
        <f>State!C104</f>
        <v>55</v>
      </c>
      <c r="D104" s="249">
        <f>State!D104</f>
        <v>0.16500000000000001</v>
      </c>
      <c r="E104" s="248">
        <f>State!E104</f>
        <v>55</v>
      </c>
      <c r="F104" s="249">
        <f>State!F104</f>
        <v>0.16500000000000001</v>
      </c>
      <c r="G104" s="250">
        <f>State!G104</f>
        <v>1</v>
      </c>
      <c r="H104" s="250">
        <f>State!H104</f>
        <v>1</v>
      </c>
      <c r="I104" s="249">
        <f>State!L104</f>
        <v>0</v>
      </c>
      <c r="J104" s="251">
        <f>State!O104</f>
        <v>3.0000000000000001E-3</v>
      </c>
      <c r="K104" s="248">
        <f>State!P104</f>
        <v>55</v>
      </c>
      <c r="L104" s="249">
        <f>State!Q104</f>
        <v>0.16500000000000001</v>
      </c>
      <c r="M104" s="248">
        <f>State!R104</f>
        <v>55</v>
      </c>
      <c r="N104" s="249">
        <f>State!S104</f>
        <v>0.16500000000000001</v>
      </c>
      <c r="O104" s="249">
        <f>State!U104</f>
        <v>0</v>
      </c>
      <c r="P104" s="251">
        <f>State!X104</f>
        <v>3.0000000000000001E-3</v>
      </c>
      <c r="Q104" s="248">
        <f>State!Y104</f>
        <v>55</v>
      </c>
      <c r="R104" s="249">
        <f>State!Z104</f>
        <v>0.16500000000000001</v>
      </c>
      <c r="S104" s="248">
        <f>State!AA104</f>
        <v>55</v>
      </c>
      <c r="T104" s="249">
        <f>State!AB104</f>
        <v>0.16500000000000001</v>
      </c>
      <c r="U104" s="292" t="str">
        <f>State!AC104</f>
        <v>Recommended as proposed</v>
      </c>
    </row>
    <row r="105" spans="1:23" ht="18">
      <c r="A105" s="236">
        <f t="shared" si="5"/>
        <v>3.1399999999999988</v>
      </c>
      <c r="B105" s="259" t="s">
        <v>185</v>
      </c>
      <c r="C105" s="248">
        <f>State!C105</f>
        <v>0</v>
      </c>
      <c r="D105" s="249">
        <f>State!D105</f>
        <v>0</v>
      </c>
      <c r="E105" s="248">
        <f>State!E105</f>
        <v>0</v>
      </c>
      <c r="F105" s="249">
        <f>State!F105</f>
        <v>0</v>
      </c>
      <c r="G105" s="250">
        <f>State!G105</f>
        <v>0</v>
      </c>
      <c r="H105" s="250">
        <f>State!H105</f>
        <v>0</v>
      </c>
      <c r="I105" s="249">
        <f>State!L105</f>
        <v>0</v>
      </c>
      <c r="J105" s="251"/>
      <c r="K105" s="248">
        <f>State!P105</f>
        <v>55</v>
      </c>
      <c r="L105" s="249">
        <f>State!Q105</f>
        <v>0.16500000000000001</v>
      </c>
      <c r="M105" s="248">
        <f>State!R105</f>
        <v>55</v>
      </c>
      <c r="N105" s="249">
        <f>State!S105</f>
        <v>0.16500000000000001</v>
      </c>
      <c r="O105" s="249">
        <f>State!U105</f>
        <v>0</v>
      </c>
      <c r="P105" s="251"/>
      <c r="Q105" s="248">
        <f>State!Y105</f>
        <v>55</v>
      </c>
      <c r="R105" s="249">
        <f>State!Z105</f>
        <v>0.16500000000000001</v>
      </c>
      <c r="S105" s="248">
        <f>State!AA105</f>
        <v>55</v>
      </c>
      <c r="T105" s="249">
        <f>State!AB105</f>
        <v>0.16500000000000001</v>
      </c>
      <c r="U105" s="292" t="str">
        <f>State!AC105</f>
        <v>Recommended as proposed</v>
      </c>
    </row>
    <row r="106" spans="1:23" ht="18">
      <c r="A106" s="236">
        <f t="shared" si="5"/>
        <v>3.1499999999999986</v>
      </c>
      <c r="B106" s="259" t="s">
        <v>186</v>
      </c>
      <c r="C106" s="248">
        <f>State!C106</f>
        <v>0</v>
      </c>
      <c r="D106" s="249">
        <f>State!D106</f>
        <v>0</v>
      </c>
      <c r="E106" s="248">
        <f>State!E106</f>
        <v>0</v>
      </c>
      <c r="F106" s="249">
        <f>State!F106</f>
        <v>0</v>
      </c>
      <c r="G106" s="250">
        <f>State!G106</f>
        <v>0</v>
      </c>
      <c r="H106" s="250">
        <f>State!H106</f>
        <v>0</v>
      </c>
      <c r="I106" s="249">
        <f>State!L106</f>
        <v>0</v>
      </c>
      <c r="J106" s="251">
        <f>State!O106</f>
        <v>0</v>
      </c>
      <c r="K106" s="248">
        <f>State!P106</f>
        <v>0</v>
      </c>
      <c r="L106" s="249">
        <f>State!Q106</f>
        <v>0</v>
      </c>
      <c r="M106" s="248">
        <f>State!R106</f>
        <v>0</v>
      </c>
      <c r="N106" s="249">
        <f>State!S106</f>
        <v>0</v>
      </c>
      <c r="O106" s="249">
        <f>State!U106</f>
        <v>0</v>
      </c>
      <c r="P106" s="251">
        <f>State!X106</f>
        <v>0</v>
      </c>
      <c r="Q106" s="248">
        <f>State!Y106</f>
        <v>0</v>
      </c>
      <c r="R106" s="249">
        <f>State!Z106</f>
        <v>0</v>
      </c>
      <c r="S106" s="248">
        <f>State!AA106</f>
        <v>0</v>
      </c>
      <c r="T106" s="249">
        <f>State!AB106</f>
        <v>0</v>
      </c>
      <c r="U106" s="292">
        <f>State!AC106</f>
        <v>0</v>
      </c>
    </row>
    <row r="107" spans="1:23" ht="18">
      <c r="A107" s="236">
        <f t="shared" si="5"/>
        <v>3.1599999999999984</v>
      </c>
      <c r="B107" s="259" t="s">
        <v>187</v>
      </c>
      <c r="C107" s="248">
        <f>State!C107</f>
        <v>0</v>
      </c>
      <c r="D107" s="249">
        <f>State!D107</f>
        <v>0</v>
      </c>
      <c r="E107" s="248">
        <f>State!E107</f>
        <v>0</v>
      </c>
      <c r="F107" s="249">
        <f>State!F107</f>
        <v>0</v>
      </c>
      <c r="G107" s="250">
        <f>State!G107</f>
        <v>0</v>
      </c>
      <c r="H107" s="250">
        <f>State!H107</f>
        <v>0</v>
      </c>
      <c r="I107" s="249">
        <f>State!L107</f>
        <v>0</v>
      </c>
      <c r="J107" s="251"/>
      <c r="K107" s="248">
        <f>State!P107</f>
        <v>55</v>
      </c>
      <c r="L107" s="249">
        <f>State!Q107</f>
        <v>0.27500000000000002</v>
      </c>
      <c r="M107" s="248">
        <f>State!R107</f>
        <v>55</v>
      </c>
      <c r="N107" s="249">
        <f>State!S107</f>
        <v>0.27500000000000002</v>
      </c>
      <c r="O107" s="249">
        <f>State!U107</f>
        <v>0</v>
      </c>
      <c r="P107" s="251"/>
      <c r="Q107" s="248">
        <f>State!Y107</f>
        <v>55</v>
      </c>
      <c r="R107" s="249">
        <f>State!Z107</f>
        <v>0.27500000000000002</v>
      </c>
      <c r="S107" s="248">
        <f>State!AA107</f>
        <v>55</v>
      </c>
      <c r="T107" s="249">
        <f>State!AB107</f>
        <v>0.27500000000000002</v>
      </c>
      <c r="U107" s="292" t="str">
        <f>State!AC107</f>
        <v>Recommended as proposed</v>
      </c>
    </row>
    <row r="108" spans="1:23" ht="18">
      <c r="A108" s="236">
        <v>3.17</v>
      </c>
      <c r="B108" s="259" t="s">
        <v>188</v>
      </c>
      <c r="C108" s="248">
        <f>State!C108</f>
        <v>0</v>
      </c>
      <c r="D108" s="249">
        <f>State!D108</f>
        <v>0</v>
      </c>
      <c r="E108" s="248">
        <f>State!E108</f>
        <v>0</v>
      </c>
      <c r="F108" s="249">
        <f>State!F108</f>
        <v>0</v>
      </c>
      <c r="G108" s="250">
        <f>State!G108</f>
        <v>0</v>
      </c>
      <c r="H108" s="250">
        <f>State!H108</f>
        <v>0</v>
      </c>
      <c r="I108" s="249">
        <f>State!L108</f>
        <v>0</v>
      </c>
      <c r="J108" s="251">
        <f>State!O108</f>
        <v>2E-3</v>
      </c>
      <c r="K108" s="248">
        <f>State!P108</f>
        <v>55</v>
      </c>
      <c r="L108" s="249">
        <f>State!Q108</f>
        <v>0.11</v>
      </c>
      <c r="M108" s="248">
        <f>State!R108</f>
        <v>55</v>
      </c>
      <c r="N108" s="249">
        <f>State!S108</f>
        <v>0.11</v>
      </c>
      <c r="O108" s="249">
        <f>State!U108</f>
        <v>0</v>
      </c>
      <c r="P108" s="251">
        <f>State!X108</f>
        <v>2E-3</v>
      </c>
      <c r="Q108" s="248">
        <f>State!Y108</f>
        <v>55</v>
      </c>
      <c r="R108" s="249">
        <f>State!Z108</f>
        <v>0.11</v>
      </c>
      <c r="S108" s="248">
        <f>State!AA108</f>
        <v>55</v>
      </c>
      <c r="T108" s="249">
        <f>State!AB108</f>
        <v>0.11</v>
      </c>
      <c r="U108" s="292" t="str">
        <f>State!AC108</f>
        <v>Recommended as proposed</v>
      </c>
    </row>
    <row r="109" spans="1:23" s="257" customFormat="1">
      <c r="A109" s="231"/>
      <c r="B109" s="260" t="s">
        <v>234</v>
      </c>
      <c r="C109" s="267">
        <f>State!C109</f>
        <v>55</v>
      </c>
      <c r="D109" s="242">
        <f>State!D109</f>
        <v>25.452500000000001</v>
      </c>
      <c r="E109" s="267">
        <f>State!E109</f>
        <v>55</v>
      </c>
      <c r="F109" s="242">
        <f>State!F109</f>
        <v>25.452500000000001</v>
      </c>
      <c r="G109" s="243">
        <f>State!G109</f>
        <v>1</v>
      </c>
      <c r="H109" s="243">
        <f>State!H109</f>
        <v>1</v>
      </c>
      <c r="I109" s="242">
        <f>State!L109</f>
        <v>0</v>
      </c>
      <c r="J109" s="244">
        <f>State!O109</f>
        <v>0</v>
      </c>
      <c r="K109" s="267">
        <f>State!P109</f>
        <v>55</v>
      </c>
      <c r="L109" s="242">
        <f>State!Q109</f>
        <v>23.4375</v>
      </c>
      <c r="M109" s="267">
        <f>State!R109</f>
        <v>55</v>
      </c>
      <c r="N109" s="242">
        <f>State!S109</f>
        <v>23.4375</v>
      </c>
      <c r="O109" s="242">
        <f>State!U109</f>
        <v>0</v>
      </c>
      <c r="P109" s="244">
        <f>State!X109</f>
        <v>0</v>
      </c>
      <c r="Q109" s="267">
        <f>State!Y109</f>
        <v>55</v>
      </c>
      <c r="R109" s="242">
        <f>State!Z109</f>
        <v>23.4375</v>
      </c>
      <c r="S109" s="267">
        <f>State!AA109</f>
        <v>55</v>
      </c>
      <c r="T109" s="242">
        <f>State!AB109</f>
        <v>23.4375</v>
      </c>
      <c r="U109" s="293">
        <f>State!AC109</f>
        <v>0</v>
      </c>
    </row>
    <row r="110" spans="1:23" s="257" customFormat="1" ht="18">
      <c r="A110" s="231"/>
      <c r="B110" s="256" t="s">
        <v>236</v>
      </c>
      <c r="C110" s="267">
        <f>State!C110</f>
        <v>55</v>
      </c>
      <c r="D110" s="242">
        <f>State!D110</f>
        <v>25.452500000000001</v>
      </c>
      <c r="E110" s="267">
        <f>State!E110</f>
        <v>55</v>
      </c>
      <c r="F110" s="242">
        <f>State!F110</f>
        <v>25.452500000000001</v>
      </c>
      <c r="G110" s="243">
        <f>State!G110</f>
        <v>1</v>
      </c>
      <c r="H110" s="243">
        <f>State!H110</f>
        <v>1</v>
      </c>
      <c r="I110" s="242">
        <f>State!L110</f>
        <v>0</v>
      </c>
      <c r="J110" s="244">
        <f>State!O110</f>
        <v>0</v>
      </c>
      <c r="K110" s="267">
        <f>State!P110</f>
        <v>55</v>
      </c>
      <c r="L110" s="242">
        <f>State!Q110</f>
        <v>23.4375</v>
      </c>
      <c r="M110" s="267">
        <f>State!R110</f>
        <v>55</v>
      </c>
      <c r="N110" s="242">
        <f>State!S110</f>
        <v>23.4375</v>
      </c>
      <c r="O110" s="242">
        <f>State!U110</f>
        <v>0</v>
      </c>
      <c r="P110" s="244">
        <f>State!X110</f>
        <v>0</v>
      </c>
      <c r="Q110" s="267">
        <f>State!Y110</f>
        <v>55</v>
      </c>
      <c r="R110" s="242">
        <f>State!Z110</f>
        <v>23.4375</v>
      </c>
      <c r="S110" s="267">
        <f>State!AA110</f>
        <v>55</v>
      </c>
      <c r="T110" s="242">
        <f>State!AB110</f>
        <v>23.4375</v>
      </c>
      <c r="U110" s="293">
        <f>State!AC110</f>
        <v>0</v>
      </c>
    </row>
    <row r="111" spans="1:23">
      <c r="A111" s="231" t="s">
        <v>268</v>
      </c>
      <c r="B111" s="261" t="s">
        <v>261</v>
      </c>
      <c r="C111" s="248">
        <f>State!C111</f>
        <v>0</v>
      </c>
      <c r="D111" s="249">
        <f>State!D111</f>
        <v>0</v>
      </c>
      <c r="E111" s="248">
        <f>State!E111</f>
        <v>0</v>
      </c>
      <c r="F111" s="249">
        <f>State!F111</f>
        <v>0</v>
      </c>
      <c r="G111" s="250">
        <f>State!G111</f>
        <v>0</v>
      </c>
      <c r="H111" s="250">
        <f>State!H111</f>
        <v>0</v>
      </c>
      <c r="I111" s="249">
        <f>State!L111</f>
        <v>0</v>
      </c>
      <c r="J111" s="251">
        <f>State!O111</f>
        <v>0</v>
      </c>
      <c r="K111" s="248">
        <f>State!P111</f>
        <v>0</v>
      </c>
      <c r="L111" s="249">
        <f>State!Q111</f>
        <v>0</v>
      </c>
      <c r="M111" s="248">
        <f>State!R111</f>
        <v>0</v>
      </c>
      <c r="N111" s="249">
        <f>State!S111</f>
        <v>0</v>
      </c>
      <c r="O111" s="249">
        <f>State!U111</f>
        <v>0</v>
      </c>
      <c r="P111" s="251">
        <f>State!X111</f>
        <v>0</v>
      </c>
      <c r="Q111" s="248">
        <f>State!Y111</f>
        <v>0</v>
      </c>
      <c r="R111" s="249">
        <f>State!Z111</f>
        <v>0</v>
      </c>
      <c r="S111" s="248">
        <f>State!AA111</f>
        <v>0</v>
      </c>
      <c r="T111" s="249">
        <f>State!AB111</f>
        <v>0</v>
      </c>
      <c r="U111" s="292">
        <f>State!AC111</f>
        <v>0</v>
      </c>
    </row>
    <row r="112" spans="1:23" ht="18">
      <c r="A112" s="236"/>
      <c r="B112" s="262" t="s">
        <v>14</v>
      </c>
      <c r="C112" s="248">
        <f>State!C112</f>
        <v>0</v>
      </c>
      <c r="D112" s="249">
        <f>State!D112</f>
        <v>0</v>
      </c>
      <c r="E112" s="248">
        <f>State!E112</f>
        <v>0</v>
      </c>
      <c r="F112" s="249">
        <f>State!F112</f>
        <v>0</v>
      </c>
      <c r="G112" s="250">
        <f>State!G112</f>
        <v>0</v>
      </c>
      <c r="H112" s="250">
        <f>State!H112</f>
        <v>0</v>
      </c>
      <c r="I112" s="249">
        <f>State!L112</f>
        <v>0</v>
      </c>
      <c r="J112" s="251">
        <f>State!O112</f>
        <v>0</v>
      </c>
      <c r="K112" s="248">
        <f>State!P112</f>
        <v>0</v>
      </c>
      <c r="L112" s="249">
        <f>State!Q112</f>
        <v>0</v>
      </c>
      <c r="M112" s="248">
        <f>State!R112</f>
        <v>0</v>
      </c>
      <c r="N112" s="249">
        <f>State!S112</f>
        <v>0</v>
      </c>
      <c r="O112" s="249">
        <f>State!U112</f>
        <v>0</v>
      </c>
      <c r="P112" s="251">
        <f>State!X112</f>
        <v>0</v>
      </c>
      <c r="Q112" s="248">
        <f>State!Y112</f>
        <v>0</v>
      </c>
      <c r="R112" s="249">
        <f>State!Z112</f>
        <v>0</v>
      </c>
      <c r="S112" s="248">
        <f>State!AA112</f>
        <v>0</v>
      </c>
      <c r="T112" s="249">
        <f>State!AB112</f>
        <v>0</v>
      </c>
      <c r="U112" s="292">
        <f>State!AC112</f>
        <v>0</v>
      </c>
    </row>
    <row r="113" spans="1:21" ht="18">
      <c r="A113" s="236">
        <v>3.18</v>
      </c>
      <c r="B113" s="263" t="s">
        <v>164</v>
      </c>
      <c r="C113" s="248">
        <f>State!C113</f>
        <v>0</v>
      </c>
      <c r="D113" s="249">
        <f>State!D113</f>
        <v>0</v>
      </c>
      <c r="E113" s="248">
        <f>State!E113</f>
        <v>0</v>
      </c>
      <c r="F113" s="249">
        <f>State!F113</f>
        <v>0</v>
      </c>
      <c r="G113" s="250">
        <f>State!G113</f>
        <v>0</v>
      </c>
      <c r="H113" s="250">
        <f>State!H113</f>
        <v>0</v>
      </c>
      <c r="I113" s="249">
        <f>State!L113</f>
        <v>0</v>
      </c>
      <c r="J113" s="251"/>
      <c r="K113" s="248">
        <f>State!P113</f>
        <v>0</v>
      </c>
      <c r="L113" s="249">
        <f>State!Q113</f>
        <v>0</v>
      </c>
      <c r="M113" s="248">
        <f>State!R113</f>
        <v>0</v>
      </c>
      <c r="N113" s="249">
        <f>State!S113</f>
        <v>0</v>
      </c>
      <c r="O113" s="249">
        <f>State!U113</f>
        <v>0</v>
      </c>
      <c r="P113" s="251"/>
      <c r="Q113" s="248">
        <f>State!Y113</f>
        <v>0</v>
      </c>
      <c r="R113" s="249">
        <f>State!Z113</f>
        <v>0</v>
      </c>
      <c r="S113" s="248">
        <f>State!AA113</f>
        <v>0</v>
      </c>
      <c r="T113" s="249">
        <f>State!AB113</f>
        <v>0</v>
      </c>
      <c r="U113" s="292">
        <f>State!AC113</f>
        <v>0</v>
      </c>
    </row>
    <row r="114" spans="1:21" ht="18">
      <c r="A114" s="236">
        <f t="shared" ref="A114:A116" si="6">+A113+0.01</f>
        <v>3.19</v>
      </c>
      <c r="B114" s="263" t="s">
        <v>165</v>
      </c>
      <c r="C114" s="248">
        <f>State!C114</f>
        <v>0</v>
      </c>
      <c r="D114" s="249">
        <f>State!D114</f>
        <v>0</v>
      </c>
      <c r="E114" s="248">
        <f>State!E114</f>
        <v>0</v>
      </c>
      <c r="F114" s="249">
        <f>State!F114</f>
        <v>0</v>
      </c>
      <c r="G114" s="250">
        <f>State!G114</f>
        <v>0</v>
      </c>
      <c r="H114" s="250">
        <f>State!H114</f>
        <v>0</v>
      </c>
      <c r="I114" s="249">
        <f>State!L114</f>
        <v>0</v>
      </c>
      <c r="J114" s="251"/>
      <c r="K114" s="248">
        <f>State!P114</f>
        <v>0</v>
      </c>
      <c r="L114" s="249">
        <f>State!Q114</f>
        <v>0</v>
      </c>
      <c r="M114" s="248">
        <f>State!R114</f>
        <v>0</v>
      </c>
      <c r="N114" s="249">
        <f>State!S114</f>
        <v>0</v>
      </c>
      <c r="O114" s="249">
        <f>State!U114</f>
        <v>0</v>
      </c>
      <c r="P114" s="251"/>
      <c r="Q114" s="248">
        <f>State!Y114</f>
        <v>0</v>
      </c>
      <c r="R114" s="249">
        <f>State!Z114</f>
        <v>0</v>
      </c>
      <c r="S114" s="248">
        <f>State!AA114</f>
        <v>0</v>
      </c>
      <c r="T114" s="249">
        <f>State!AB114</f>
        <v>0</v>
      </c>
      <c r="U114" s="292">
        <f>State!AC114</f>
        <v>0</v>
      </c>
    </row>
    <row r="115" spans="1:21">
      <c r="A115" s="236">
        <f t="shared" si="6"/>
        <v>3.1999999999999997</v>
      </c>
      <c r="B115" s="263" t="s">
        <v>166</v>
      </c>
      <c r="C115" s="248">
        <f>State!C115</f>
        <v>0</v>
      </c>
      <c r="D115" s="249">
        <f>State!D115</f>
        <v>0</v>
      </c>
      <c r="E115" s="248">
        <f>State!E115</f>
        <v>0</v>
      </c>
      <c r="F115" s="249">
        <f>State!F115</f>
        <v>0</v>
      </c>
      <c r="G115" s="250">
        <f>State!G115</f>
        <v>0</v>
      </c>
      <c r="H115" s="250">
        <f>State!H115</f>
        <v>0</v>
      </c>
      <c r="I115" s="249">
        <f>State!L115</f>
        <v>0</v>
      </c>
      <c r="J115" s="251"/>
      <c r="K115" s="248">
        <f>State!P115</f>
        <v>0</v>
      </c>
      <c r="L115" s="249">
        <f>State!Q115</f>
        <v>0</v>
      </c>
      <c r="M115" s="248">
        <f>State!R115</f>
        <v>0</v>
      </c>
      <c r="N115" s="249">
        <f>State!S115</f>
        <v>0</v>
      </c>
      <c r="O115" s="249">
        <f>State!U115</f>
        <v>0</v>
      </c>
      <c r="P115" s="251"/>
      <c r="Q115" s="248">
        <f>State!Y115</f>
        <v>0</v>
      </c>
      <c r="R115" s="249">
        <f>State!Z115</f>
        <v>0</v>
      </c>
      <c r="S115" s="248">
        <f>State!AA115</f>
        <v>0</v>
      </c>
      <c r="T115" s="249">
        <f>State!AB115</f>
        <v>0</v>
      </c>
      <c r="U115" s="292">
        <f>State!AC115</f>
        <v>0</v>
      </c>
    </row>
    <row r="116" spans="1:21" ht="18">
      <c r="A116" s="236">
        <f t="shared" si="6"/>
        <v>3.2099999999999995</v>
      </c>
      <c r="B116" s="263" t="s">
        <v>157</v>
      </c>
      <c r="C116" s="248">
        <f>State!C116</f>
        <v>0</v>
      </c>
      <c r="D116" s="249">
        <f>State!D116</f>
        <v>0</v>
      </c>
      <c r="E116" s="248">
        <f>State!E116</f>
        <v>0</v>
      </c>
      <c r="F116" s="249">
        <f>State!F116</f>
        <v>0</v>
      </c>
      <c r="G116" s="250">
        <f>State!G116</f>
        <v>0</v>
      </c>
      <c r="H116" s="250">
        <f>State!H116</f>
        <v>0</v>
      </c>
      <c r="I116" s="249">
        <f>State!L116</f>
        <v>0</v>
      </c>
      <c r="J116" s="251"/>
      <c r="K116" s="248">
        <f>State!P116</f>
        <v>0</v>
      </c>
      <c r="L116" s="249">
        <f>State!Q116</f>
        <v>0</v>
      </c>
      <c r="M116" s="248">
        <f>State!R116</f>
        <v>0</v>
      </c>
      <c r="N116" s="249">
        <f>State!S116</f>
        <v>0</v>
      </c>
      <c r="O116" s="249">
        <f>State!U116</f>
        <v>0</v>
      </c>
      <c r="P116" s="251"/>
      <c r="Q116" s="248">
        <f>State!Y116</f>
        <v>0</v>
      </c>
      <c r="R116" s="249">
        <f>State!Z116</f>
        <v>0</v>
      </c>
      <c r="S116" s="248">
        <f>State!AA116</f>
        <v>0</v>
      </c>
      <c r="T116" s="249">
        <f>State!AB116</f>
        <v>0</v>
      </c>
      <c r="U116" s="292">
        <f>State!AC116</f>
        <v>0</v>
      </c>
    </row>
    <row r="117" spans="1:21">
      <c r="A117" s="236"/>
      <c r="B117" s="271" t="s">
        <v>237</v>
      </c>
      <c r="C117" s="248">
        <f>State!C117</f>
        <v>0</v>
      </c>
      <c r="D117" s="249">
        <f>State!D117</f>
        <v>0</v>
      </c>
      <c r="E117" s="248">
        <f>State!E117</f>
        <v>0</v>
      </c>
      <c r="F117" s="249">
        <f>State!F117</f>
        <v>0</v>
      </c>
      <c r="G117" s="250">
        <f>State!G117</f>
        <v>0</v>
      </c>
      <c r="H117" s="250">
        <f>State!H117</f>
        <v>0</v>
      </c>
      <c r="I117" s="249">
        <f>State!L117</f>
        <v>0</v>
      </c>
      <c r="J117" s="251"/>
      <c r="K117" s="248">
        <f>State!P117</f>
        <v>0</v>
      </c>
      <c r="L117" s="249">
        <f>State!Q117</f>
        <v>0</v>
      </c>
      <c r="M117" s="248">
        <f>State!R117</f>
        <v>0</v>
      </c>
      <c r="N117" s="249">
        <f>State!S117</f>
        <v>0</v>
      </c>
      <c r="O117" s="249">
        <f>State!U117</f>
        <v>0</v>
      </c>
      <c r="P117" s="251"/>
      <c r="Q117" s="248">
        <f>State!Y117</f>
        <v>0</v>
      </c>
      <c r="R117" s="249">
        <f>State!Z117</f>
        <v>0</v>
      </c>
      <c r="S117" s="248">
        <f>State!AA117</f>
        <v>0</v>
      </c>
      <c r="T117" s="249">
        <f>State!AB117</f>
        <v>0</v>
      </c>
      <c r="U117" s="292">
        <f>State!AC117</f>
        <v>0</v>
      </c>
    </row>
    <row r="118" spans="1:21">
      <c r="A118" s="236"/>
      <c r="B118" s="265" t="s">
        <v>233</v>
      </c>
      <c r="C118" s="248">
        <f>State!C118</f>
        <v>0</v>
      </c>
      <c r="D118" s="249">
        <f>State!D118</f>
        <v>0</v>
      </c>
      <c r="E118" s="248">
        <f>State!E118</f>
        <v>0</v>
      </c>
      <c r="F118" s="249">
        <f>State!F118</f>
        <v>0</v>
      </c>
      <c r="G118" s="250">
        <f>State!G118</f>
        <v>0</v>
      </c>
      <c r="H118" s="250">
        <f>State!H118</f>
        <v>0</v>
      </c>
      <c r="I118" s="249">
        <f>State!L118</f>
        <v>0</v>
      </c>
      <c r="J118" s="251"/>
      <c r="K118" s="248">
        <f>State!P118</f>
        <v>0</v>
      </c>
      <c r="L118" s="249">
        <f>State!Q118</f>
        <v>0</v>
      </c>
      <c r="M118" s="248">
        <f>State!R118</f>
        <v>0</v>
      </c>
      <c r="N118" s="249">
        <f>State!S118</f>
        <v>0</v>
      </c>
      <c r="O118" s="249">
        <f>State!U118</f>
        <v>0</v>
      </c>
      <c r="P118" s="251"/>
      <c r="Q118" s="248">
        <f>State!Y118</f>
        <v>0</v>
      </c>
      <c r="R118" s="249">
        <f>State!Z118</f>
        <v>0</v>
      </c>
      <c r="S118" s="248">
        <f>State!AA118</f>
        <v>0</v>
      </c>
      <c r="T118" s="249">
        <f>State!AB118</f>
        <v>0</v>
      </c>
      <c r="U118" s="292">
        <f>State!AC118</f>
        <v>0</v>
      </c>
    </row>
    <row r="119" spans="1:21" ht="18">
      <c r="A119" s="236">
        <v>3.22</v>
      </c>
      <c r="B119" s="259" t="s">
        <v>169</v>
      </c>
      <c r="C119" s="248">
        <f>State!C119</f>
        <v>0</v>
      </c>
      <c r="D119" s="249">
        <f>State!D119</f>
        <v>0</v>
      </c>
      <c r="E119" s="248">
        <f>State!E119</f>
        <v>0</v>
      </c>
      <c r="F119" s="249">
        <f>State!F119</f>
        <v>0</v>
      </c>
      <c r="G119" s="250">
        <f>State!G119</f>
        <v>0</v>
      </c>
      <c r="H119" s="250">
        <f>State!H119</f>
        <v>0</v>
      </c>
      <c r="I119" s="249">
        <f>State!L119</f>
        <v>0</v>
      </c>
      <c r="J119" s="251"/>
      <c r="K119" s="248">
        <f>State!P119</f>
        <v>0</v>
      </c>
      <c r="L119" s="249">
        <f>State!Q119</f>
        <v>0</v>
      </c>
      <c r="M119" s="248">
        <f>State!R119</f>
        <v>0</v>
      </c>
      <c r="N119" s="249">
        <f>State!S119</f>
        <v>0</v>
      </c>
      <c r="O119" s="249">
        <f>State!U119</f>
        <v>0</v>
      </c>
      <c r="P119" s="251"/>
      <c r="Q119" s="248">
        <f>State!Y119</f>
        <v>0</v>
      </c>
      <c r="R119" s="249">
        <f>State!Z119</f>
        <v>0</v>
      </c>
      <c r="S119" s="248">
        <f>State!AA119</f>
        <v>0</v>
      </c>
      <c r="T119" s="249">
        <f>State!AB119</f>
        <v>0</v>
      </c>
      <c r="U119" s="292">
        <f>State!AC119</f>
        <v>0</v>
      </c>
    </row>
    <row r="120" spans="1:21" ht="18">
      <c r="A120" s="236">
        <f t="shared" ref="A120:A121" si="7">+A119+0.01</f>
        <v>3.23</v>
      </c>
      <c r="B120" s="259" t="s">
        <v>170</v>
      </c>
      <c r="C120" s="248">
        <f>State!C120</f>
        <v>0</v>
      </c>
      <c r="D120" s="249">
        <f>State!D120</f>
        <v>0</v>
      </c>
      <c r="E120" s="248">
        <f>State!E120</f>
        <v>0</v>
      </c>
      <c r="F120" s="249">
        <f>State!F120</f>
        <v>0</v>
      </c>
      <c r="G120" s="250">
        <f>State!G120</f>
        <v>0</v>
      </c>
      <c r="H120" s="250">
        <f>State!H120</f>
        <v>0</v>
      </c>
      <c r="I120" s="249">
        <f>State!L120</f>
        <v>0</v>
      </c>
      <c r="J120" s="251"/>
      <c r="K120" s="248">
        <f>State!P120</f>
        <v>0</v>
      </c>
      <c r="L120" s="249">
        <f>State!Q120</f>
        <v>0</v>
      </c>
      <c r="M120" s="248">
        <f>State!R120</f>
        <v>0</v>
      </c>
      <c r="N120" s="249">
        <f>State!S120</f>
        <v>0</v>
      </c>
      <c r="O120" s="249">
        <f>State!U120</f>
        <v>0</v>
      </c>
      <c r="P120" s="251"/>
      <c r="Q120" s="248">
        <f>State!Y120</f>
        <v>0</v>
      </c>
      <c r="R120" s="249">
        <f>State!Z120</f>
        <v>0</v>
      </c>
      <c r="S120" s="248">
        <f>State!AA120</f>
        <v>0</v>
      </c>
      <c r="T120" s="249">
        <f>State!AB120</f>
        <v>0</v>
      </c>
      <c r="U120" s="292">
        <f>State!AC120</f>
        <v>0</v>
      </c>
    </row>
    <row r="121" spans="1:21" ht="27">
      <c r="A121" s="236">
        <f t="shared" si="7"/>
        <v>3.2399999999999998</v>
      </c>
      <c r="B121" s="252" t="s">
        <v>263</v>
      </c>
      <c r="C121" s="248">
        <f>State!C121</f>
        <v>0</v>
      </c>
      <c r="D121" s="249">
        <f>State!D121</f>
        <v>0</v>
      </c>
      <c r="E121" s="248">
        <f>State!E121</f>
        <v>0</v>
      </c>
      <c r="F121" s="249">
        <f>State!F121</f>
        <v>0</v>
      </c>
      <c r="G121" s="250">
        <f>State!G121</f>
        <v>0</v>
      </c>
      <c r="H121" s="250">
        <f>State!H121</f>
        <v>0</v>
      </c>
      <c r="I121" s="249">
        <f>State!L121</f>
        <v>0</v>
      </c>
      <c r="J121" s="251"/>
      <c r="K121" s="248">
        <f>State!P121</f>
        <v>0</v>
      </c>
      <c r="L121" s="249">
        <f>State!Q121</f>
        <v>0</v>
      </c>
      <c r="M121" s="248">
        <f>State!R121</f>
        <v>0</v>
      </c>
      <c r="N121" s="249">
        <f>State!S121</f>
        <v>0</v>
      </c>
      <c r="O121" s="249">
        <f>State!U121</f>
        <v>0</v>
      </c>
      <c r="P121" s="251"/>
      <c r="Q121" s="248">
        <f>State!Y121</f>
        <v>0</v>
      </c>
      <c r="R121" s="249">
        <f>State!Z121</f>
        <v>0</v>
      </c>
      <c r="S121" s="248">
        <f>State!AA121</f>
        <v>0</v>
      </c>
      <c r="T121" s="249">
        <f>State!AB121</f>
        <v>0</v>
      </c>
      <c r="U121" s="292">
        <f>State!AC121</f>
        <v>0</v>
      </c>
    </row>
    <row r="122" spans="1:21">
      <c r="B122" s="259" t="s">
        <v>172</v>
      </c>
      <c r="C122" s="248">
        <f>State!C122</f>
        <v>0</v>
      </c>
      <c r="D122" s="249">
        <f>State!D122</f>
        <v>0</v>
      </c>
      <c r="E122" s="248">
        <f>State!E122</f>
        <v>0</v>
      </c>
      <c r="F122" s="249">
        <f>State!F122</f>
        <v>0</v>
      </c>
      <c r="G122" s="250">
        <f>State!G122</f>
        <v>0</v>
      </c>
      <c r="H122" s="250">
        <f>State!H122</f>
        <v>0</v>
      </c>
      <c r="I122" s="249">
        <f>State!L122</f>
        <v>0</v>
      </c>
      <c r="J122" s="251"/>
      <c r="K122" s="248">
        <f>State!P122</f>
        <v>0</v>
      </c>
      <c r="L122" s="249">
        <f>State!Q122</f>
        <v>0</v>
      </c>
      <c r="M122" s="248">
        <f>State!R122</f>
        <v>0</v>
      </c>
      <c r="N122" s="249">
        <f>State!S122</f>
        <v>0</v>
      </c>
      <c r="O122" s="249">
        <f>State!U122</f>
        <v>0</v>
      </c>
      <c r="P122" s="251"/>
      <c r="Q122" s="248">
        <f>State!Y122</f>
        <v>0</v>
      </c>
      <c r="R122" s="249">
        <f>State!Z122</f>
        <v>0</v>
      </c>
      <c r="S122" s="248">
        <f>State!AA122</f>
        <v>0</v>
      </c>
      <c r="T122" s="249">
        <f>State!AB122</f>
        <v>0</v>
      </c>
      <c r="U122" s="292">
        <f>State!AC122</f>
        <v>0</v>
      </c>
    </row>
    <row r="123" spans="1:21">
      <c r="A123" s="236" t="s">
        <v>19</v>
      </c>
      <c r="B123" s="266" t="s">
        <v>213</v>
      </c>
      <c r="C123" s="248">
        <f>State!C123</f>
        <v>0</v>
      </c>
      <c r="D123" s="249">
        <f>State!D123</f>
        <v>0</v>
      </c>
      <c r="E123" s="248">
        <f>State!E123</f>
        <v>0</v>
      </c>
      <c r="F123" s="249">
        <f>State!F123</f>
        <v>0</v>
      </c>
      <c r="G123" s="250">
        <f>State!G123</f>
        <v>0</v>
      </c>
      <c r="H123" s="250">
        <f>State!H123</f>
        <v>0</v>
      </c>
      <c r="I123" s="249">
        <f>State!L123</f>
        <v>0</v>
      </c>
      <c r="J123" s="251"/>
      <c r="K123" s="248">
        <f>State!P123</f>
        <v>0</v>
      </c>
      <c r="L123" s="249">
        <f>State!Q123</f>
        <v>0</v>
      </c>
      <c r="M123" s="248">
        <f>State!R123</f>
        <v>0</v>
      </c>
      <c r="N123" s="249">
        <f>State!S123</f>
        <v>0</v>
      </c>
      <c r="O123" s="249">
        <f>State!U123</f>
        <v>0</v>
      </c>
      <c r="P123" s="251"/>
      <c r="Q123" s="248">
        <f>State!Y123</f>
        <v>0</v>
      </c>
      <c r="R123" s="249">
        <f>State!Z123</f>
        <v>0</v>
      </c>
      <c r="S123" s="248">
        <f>State!AA123</f>
        <v>0</v>
      </c>
      <c r="T123" s="249">
        <f>State!AB123</f>
        <v>0</v>
      </c>
      <c r="U123" s="292">
        <f>State!AC123</f>
        <v>0</v>
      </c>
    </row>
    <row r="124" spans="1:21" ht="27">
      <c r="A124" s="236" t="s">
        <v>20</v>
      </c>
      <c r="B124" s="266" t="s">
        <v>227</v>
      </c>
      <c r="C124" s="248">
        <f>State!C124</f>
        <v>0</v>
      </c>
      <c r="D124" s="249">
        <f>State!D124</f>
        <v>0</v>
      </c>
      <c r="E124" s="248">
        <f>State!E124</f>
        <v>0</v>
      </c>
      <c r="F124" s="249">
        <f>State!F124</f>
        <v>0</v>
      </c>
      <c r="G124" s="250">
        <f>State!G124</f>
        <v>0</v>
      </c>
      <c r="H124" s="250">
        <f>State!H124</f>
        <v>0</v>
      </c>
      <c r="I124" s="249">
        <f>State!L124</f>
        <v>0</v>
      </c>
      <c r="J124" s="251"/>
      <c r="K124" s="248">
        <f>State!P124</f>
        <v>0</v>
      </c>
      <c r="L124" s="249">
        <f>State!Q124</f>
        <v>0</v>
      </c>
      <c r="M124" s="248">
        <f>State!R124</f>
        <v>0</v>
      </c>
      <c r="N124" s="249">
        <f>State!S124</f>
        <v>0</v>
      </c>
      <c r="O124" s="249">
        <f>State!U124</f>
        <v>0</v>
      </c>
      <c r="P124" s="251"/>
      <c r="Q124" s="248">
        <f>State!Y124</f>
        <v>0</v>
      </c>
      <c r="R124" s="249">
        <f>State!Z124</f>
        <v>0</v>
      </c>
      <c r="S124" s="248">
        <f>State!AA124</f>
        <v>0</v>
      </c>
      <c r="T124" s="249">
        <f>State!AB124</f>
        <v>0</v>
      </c>
      <c r="U124" s="292">
        <f>State!AC124</f>
        <v>0</v>
      </c>
    </row>
    <row r="125" spans="1:21" ht="27">
      <c r="A125" s="236" t="s">
        <v>21</v>
      </c>
      <c r="B125" s="266" t="s">
        <v>228</v>
      </c>
      <c r="C125" s="248">
        <f>State!C125</f>
        <v>0</v>
      </c>
      <c r="D125" s="249">
        <f>State!D125</f>
        <v>0</v>
      </c>
      <c r="E125" s="248">
        <f>State!E125</f>
        <v>0</v>
      </c>
      <c r="F125" s="249">
        <f>State!F125</f>
        <v>0</v>
      </c>
      <c r="G125" s="250">
        <f>State!G125</f>
        <v>0</v>
      </c>
      <c r="H125" s="250">
        <f>State!H125</f>
        <v>0</v>
      </c>
      <c r="I125" s="249">
        <f>State!L125</f>
        <v>0</v>
      </c>
      <c r="J125" s="251"/>
      <c r="K125" s="248">
        <f>State!P125</f>
        <v>0</v>
      </c>
      <c r="L125" s="249">
        <f>State!Q125</f>
        <v>0</v>
      </c>
      <c r="M125" s="248">
        <f>State!R125</f>
        <v>0</v>
      </c>
      <c r="N125" s="249">
        <f>State!S125</f>
        <v>0</v>
      </c>
      <c r="O125" s="249">
        <f>State!U125</f>
        <v>0</v>
      </c>
      <c r="P125" s="251"/>
      <c r="Q125" s="248">
        <f>State!Y125</f>
        <v>0</v>
      </c>
      <c r="R125" s="249">
        <f>State!Z125</f>
        <v>0</v>
      </c>
      <c r="S125" s="248">
        <f>State!AA125</f>
        <v>0</v>
      </c>
      <c r="T125" s="249">
        <f>State!AB125</f>
        <v>0</v>
      </c>
      <c r="U125" s="292">
        <f>State!AC125</f>
        <v>0</v>
      </c>
    </row>
    <row r="126" spans="1:21" ht="45">
      <c r="A126" s="236" t="s">
        <v>175</v>
      </c>
      <c r="B126" s="266" t="s">
        <v>229</v>
      </c>
      <c r="C126" s="248">
        <f>State!C126</f>
        <v>0</v>
      </c>
      <c r="D126" s="249">
        <f>State!D126</f>
        <v>0</v>
      </c>
      <c r="E126" s="248">
        <f>State!E126</f>
        <v>0</v>
      </c>
      <c r="F126" s="249">
        <f>State!F126</f>
        <v>0</v>
      </c>
      <c r="G126" s="250">
        <f>State!G126</f>
        <v>0</v>
      </c>
      <c r="H126" s="250">
        <f>State!H126</f>
        <v>0</v>
      </c>
      <c r="I126" s="249">
        <f>State!L126</f>
        <v>0</v>
      </c>
      <c r="J126" s="251"/>
      <c r="K126" s="248">
        <f>State!P126</f>
        <v>0</v>
      </c>
      <c r="L126" s="249">
        <f>State!Q126</f>
        <v>0</v>
      </c>
      <c r="M126" s="248">
        <f>State!R126</f>
        <v>0</v>
      </c>
      <c r="N126" s="249">
        <f>State!S126</f>
        <v>0</v>
      </c>
      <c r="O126" s="249">
        <f>State!U126</f>
        <v>0</v>
      </c>
      <c r="P126" s="251"/>
      <c r="Q126" s="248">
        <f>State!Y126</f>
        <v>0</v>
      </c>
      <c r="R126" s="249">
        <f>State!Z126</f>
        <v>0</v>
      </c>
      <c r="S126" s="248">
        <f>State!AA126</f>
        <v>0</v>
      </c>
      <c r="T126" s="249">
        <f>State!AB126</f>
        <v>0</v>
      </c>
      <c r="U126" s="292">
        <f>State!AC126</f>
        <v>0</v>
      </c>
    </row>
    <row r="127" spans="1:21" ht="18">
      <c r="A127" s="236" t="s">
        <v>177</v>
      </c>
      <c r="B127" s="266" t="s">
        <v>214</v>
      </c>
      <c r="C127" s="248">
        <f>State!C127</f>
        <v>0</v>
      </c>
      <c r="D127" s="249">
        <f>State!D127</f>
        <v>0</v>
      </c>
      <c r="E127" s="248">
        <f>State!E127</f>
        <v>0</v>
      </c>
      <c r="F127" s="249">
        <f>State!F127</f>
        <v>0</v>
      </c>
      <c r="G127" s="250">
        <f>State!G127</f>
        <v>0</v>
      </c>
      <c r="H127" s="250">
        <f>State!H127</f>
        <v>0</v>
      </c>
      <c r="I127" s="249">
        <f>State!L127</f>
        <v>0</v>
      </c>
      <c r="J127" s="251"/>
      <c r="K127" s="248">
        <f>State!P127</f>
        <v>0</v>
      </c>
      <c r="L127" s="249">
        <f>State!Q127</f>
        <v>0</v>
      </c>
      <c r="M127" s="248">
        <f>State!R127</f>
        <v>0</v>
      </c>
      <c r="N127" s="249">
        <f>State!S127</f>
        <v>0</v>
      </c>
      <c r="O127" s="249">
        <f>State!U127</f>
        <v>0</v>
      </c>
      <c r="P127" s="251"/>
      <c r="Q127" s="248">
        <f>State!Y127</f>
        <v>0</v>
      </c>
      <c r="R127" s="249">
        <f>State!Z127</f>
        <v>0</v>
      </c>
      <c r="S127" s="248">
        <f>State!AA127</f>
        <v>0</v>
      </c>
      <c r="T127" s="249">
        <f>State!AB127</f>
        <v>0</v>
      </c>
      <c r="U127" s="292">
        <f>State!AC127</f>
        <v>0</v>
      </c>
    </row>
    <row r="128" spans="1:21" ht="18">
      <c r="A128" s="236" t="s">
        <v>179</v>
      </c>
      <c r="B128" s="266" t="s">
        <v>178</v>
      </c>
      <c r="C128" s="248">
        <f>State!C128</f>
        <v>0</v>
      </c>
      <c r="D128" s="249">
        <f>State!D128</f>
        <v>0</v>
      </c>
      <c r="E128" s="248">
        <f>State!E128</f>
        <v>0</v>
      </c>
      <c r="F128" s="249">
        <f>State!F128</f>
        <v>0</v>
      </c>
      <c r="G128" s="250">
        <f>State!G128</f>
        <v>0</v>
      </c>
      <c r="H128" s="250">
        <f>State!H128</f>
        <v>0</v>
      </c>
      <c r="I128" s="249">
        <f>State!L128</f>
        <v>0</v>
      </c>
      <c r="J128" s="251"/>
      <c r="K128" s="248">
        <f>State!P128</f>
        <v>0</v>
      </c>
      <c r="L128" s="249">
        <f>State!Q128</f>
        <v>0</v>
      </c>
      <c r="M128" s="248">
        <f>State!R128</f>
        <v>0</v>
      </c>
      <c r="N128" s="249">
        <f>State!S128</f>
        <v>0</v>
      </c>
      <c r="O128" s="249">
        <f>State!U128</f>
        <v>0</v>
      </c>
      <c r="P128" s="251"/>
      <c r="Q128" s="248">
        <f>State!Y128</f>
        <v>0</v>
      </c>
      <c r="R128" s="249">
        <f>State!Z128</f>
        <v>0</v>
      </c>
      <c r="S128" s="248">
        <f>State!AA128</f>
        <v>0</v>
      </c>
      <c r="T128" s="249">
        <f>State!AB128</f>
        <v>0</v>
      </c>
      <c r="U128" s="292">
        <f>State!AC128</f>
        <v>0</v>
      </c>
    </row>
    <row r="129" spans="1:21" ht="27">
      <c r="A129" s="236">
        <v>3.25</v>
      </c>
      <c r="B129" s="266" t="s">
        <v>215</v>
      </c>
      <c r="C129" s="248">
        <f>State!C129</f>
        <v>0</v>
      </c>
      <c r="D129" s="249">
        <f>State!D129</f>
        <v>0</v>
      </c>
      <c r="E129" s="248">
        <f>State!E129</f>
        <v>0</v>
      </c>
      <c r="F129" s="249">
        <f>State!F129</f>
        <v>0</v>
      </c>
      <c r="G129" s="250">
        <f>State!G129</f>
        <v>0</v>
      </c>
      <c r="H129" s="250">
        <f>State!H129</f>
        <v>0</v>
      </c>
      <c r="I129" s="249">
        <f>State!L129</f>
        <v>0</v>
      </c>
      <c r="J129" s="251"/>
      <c r="K129" s="248">
        <f>State!P129</f>
        <v>0</v>
      </c>
      <c r="L129" s="249">
        <f>State!Q129</f>
        <v>0</v>
      </c>
      <c r="M129" s="248">
        <f>State!R129</f>
        <v>0</v>
      </c>
      <c r="N129" s="249">
        <f>State!S129</f>
        <v>0</v>
      </c>
      <c r="O129" s="249">
        <f>State!U129</f>
        <v>0</v>
      </c>
      <c r="P129" s="251"/>
      <c r="Q129" s="248">
        <f>State!Y129</f>
        <v>0</v>
      </c>
      <c r="R129" s="249">
        <f>State!Z129</f>
        <v>0</v>
      </c>
      <c r="S129" s="248">
        <f>State!AA129</f>
        <v>0</v>
      </c>
      <c r="T129" s="249">
        <f>State!AB129</f>
        <v>0</v>
      </c>
      <c r="U129" s="292">
        <f>State!AC129</f>
        <v>0</v>
      </c>
    </row>
    <row r="130" spans="1:21" ht="27">
      <c r="A130" s="236">
        <f t="shared" ref="A130:A138" si="8">+A129+0.01</f>
        <v>3.26</v>
      </c>
      <c r="B130" s="266" t="s">
        <v>230</v>
      </c>
      <c r="C130" s="248">
        <f>State!C130</f>
        <v>0</v>
      </c>
      <c r="D130" s="249">
        <f>State!D130</f>
        <v>0</v>
      </c>
      <c r="E130" s="248">
        <f>State!E130</f>
        <v>0</v>
      </c>
      <c r="F130" s="249">
        <f>State!F130</f>
        <v>0</v>
      </c>
      <c r="G130" s="250">
        <f>State!G130</f>
        <v>0</v>
      </c>
      <c r="H130" s="250">
        <f>State!H130</f>
        <v>0</v>
      </c>
      <c r="I130" s="249">
        <f>State!L130</f>
        <v>0</v>
      </c>
      <c r="J130" s="251"/>
      <c r="K130" s="248">
        <f>State!P130</f>
        <v>0</v>
      </c>
      <c r="L130" s="249">
        <f>State!Q130</f>
        <v>0</v>
      </c>
      <c r="M130" s="248">
        <f>State!R130</f>
        <v>0</v>
      </c>
      <c r="N130" s="249">
        <f>State!S130</f>
        <v>0</v>
      </c>
      <c r="O130" s="249">
        <f>State!U130</f>
        <v>0</v>
      </c>
      <c r="P130" s="251"/>
      <c r="Q130" s="248">
        <f>State!Y130</f>
        <v>0</v>
      </c>
      <c r="R130" s="249">
        <f>State!Z130</f>
        <v>0</v>
      </c>
      <c r="S130" s="248">
        <f>State!AA130</f>
        <v>0</v>
      </c>
      <c r="T130" s="249">
        <f>State!AB130</f>
        <v>0</v>
      </c>
      <c r="U130" s="292">
        <f>State!AC130</f>
        <v>0</v>
      </c>
    </row>
    <row r="131" spans="1:21" ht="18">
      <c r="A131" s="236">
        <f t="shared" si="8"/>
        <v>3.2699999999999996</v>
      </c>
      <c r="B131" s="258" t="s">
        <v>248</v>
      </c>
      <c r="C131" s="248">
        <f>State!C131</f>
        <v>0</v>
      </c>
      <c r="D131" s="249">
        <f>State!D131</f>
        <v>0</v>
      </c>
      <c r="E131" s="248">
        <f>State!E131</f>
        <v>0</v>
      </c>
      <c r="F131" s="249">
        <f>State!F131</f>
        <v>0</v>
      </c>
      <c r="G131" s="250">
        <f>State!G131</f>
        <v>0</v>
      </c>
      <c r="H131" s="250">
        <f>State!H131</f>
        <v>0</v>
      </c>
      <c r="I131" s="249">
        <f>State!L131</f>
        <v>0</v>
      </c>
      <c r="J131" s="251"/>
      <c r="K131" s="248">
        <f>State!P131</f>
        <v>0</v>
      </c>
      <c r="L131" s="249">
        <f>State!Q131</f>
        <v>0</v>
      </c>
      <c r="M131" s="248">
        <f>State!R131</f>
        <v>0</v>
      </c>
      <c r="N131" s="249">
        <f>State!S131</f>
        <v>0</v>
      </c>
      <c r="O131" s="249">
        <f>State!U131</f>
        <v>0</v>
      </c>
      <c r="P131" s="251"/>
      <c r="Q131" s="248">
        <f>State!Y131</f>
        <v>0</v>
      </c>
      <c r="R131" s="249">
        <f>State!Z131</f>
        <v>0</v>
      </c>
      <c r="S131" s="248">
        <f>State!AA131</f>
        <v>0</v>
      </c>
      <c r="T131" s="249">
        <f>State!AB131</f>
        <v>0</v>
      </c>
      <c r="U131" s="292">
        <f>State!AC131</f>
        <v>0</v>
      </c>
    </row>
    <row r="132" spans="1:21" ht="18">
      <c r="A132" s="236">
        <f t="shared" si="8"/>
        <v>3.2799999999999994</v>
      </c>
      <c r="B132" s="258" t="s">
        <v>249</v>
      </c>
      <c r="C132" s="248">
        <f>State!C132</f>
        <v>0</v>
      </c>
      <c r="D132" s="249">
        <f>State!D132</f>
        <v>0</v>
      </c>
      <c r="E132" s="248">
        <f>State!E132</f>
        <v>0</v>
      </c>
      <c r="F132" s="249">
        <f>State!F132</f>
        <v>0</v>
      </c>
      <c r="G132" s="250">
        <f>State!G132</f>
        <v>0</v>
      </c>
      <c r="H132" s="250">
        <f>State!H132</f>
        <v>0</v>
      </c>
      <c r="I132" s="249">
        <f>State!L132</f>
        <v>0</v>
      </c>
      <c r="J132" s="251"/>
      <c r="K132" s="248">
        <f>State!P132</f>
        <v>0</v>
      </c>
      <c r="L132" s="249">
        <f>State!Q132</f>
        <v>0</v>
      </c>
      <c r="M132" s="248">
        <f>State!R132</f>
        <v>0</v>
      </c>
      <c r="N132" s="249">
        <f>State!S132</f>
        <v>0</v>
      </c>
      <c r="O132" s="249">
        <f>State!U132</f>
        <v>0</v>
      </c>
      <c r="P132" s="251"/>
      <c r="Q132" s="248">
        <f>State!Y132</f>
        <v>0</v>
      </c>
      <c r="R132" s="249">
        <f>State!Z132</f>
        <v>0</v>
      </c>
      <c r="S132" s="248">
        <f>State!AA132</f>
        <v>0</v>
      </c>
      <c r="T132" s="249">
        <f>State!AB132</f>
        <v>0</v>
      </c>
      <c r="U132" s="292">
        <f>State!AC132</f>
        <v>0</v>
      </c>
    </row>
    <row r="133" spans="1:21" ht="18">
      <c r="A133" s="236">
        <f t="shared" si="8"/>
        <v>3.2899999999999991</v>
      </c>
      <c r="B133" s="258" t="s">
        <v>200</v>
      </c>
      <c r="C133" s="248">
        <f>State!C133</f>
        <v>0</v>
      </c>
      <c r="D133" s="249">
        <f>State!D133</f>
        <v>0</v>
      </c>
      <c r="E133" s="248">
        <f>State!E133</f>
        <v>0</v>
      </c>
      <c r="F133" s="249">
        <f>State!F133</f>
        <v>0</v>
      </c>
      <c r="G133" s="250">
        <f>State!G133</f>
        <v>0</v>
      </c>
      <c r="H133" s="250">
        <f>State!H133</f>
        <v>0</v>
      </c>
      <c r="I133" s="249">
        <f>State!L133</f>
        <v>0</v>
      </c>
      <c r="J133" s="251"/>
      <c r="K133" s="248">
        <f>State!P133</f>
        <v>0</v>
      </c>
      <c r="L133" s="249">
        <f>State!Q133</f>
        <v>0</v>
      </c>
      <c r="M133" s="248">
        <f>State!R133</f>
        <v>0</v>
      </c>
      <c r="N133" s="249">
        <f>State!S133</f>
        <v>0</v>
      </c>
      <c r="O133" s="249">
        <f>State!U133</f>
        <v>0</v>
      </c>
      <c r="P133" s="251"/>
      <c r="Q133" s="248">
        <f>State!Y133</f>
        <v>0</v>
      </c>
      <c r="R133" s="249">
        <f>State!Z133</f>
        <v>0</v>
      </c>
      <c r="S133" s="248">
        <f>State!AA133</f>
        <v>0</v>
      </c>
      <c r="T133" s="249">
        <f>State!AB133</f>
        <v>0</v>
      </c>
      <c r="U133" s="292">
        <f>State!AC133</f>
        <v>0</v>
      </c>
    </row>
    <row r="134" spans="1:21" ht="18">
      <c r="A134" s="236">
        <f t="shared" si="8"/>
        <v>3.2999999999999989</v>
      </c>
      <c r="B134" s="258" t="s">
        <v>250</v>
      </c>
      <c r="C134" s="248">
        <f>State!C134</f>
        <v>0</v>
      </c>
      <c r="D134" s="249">
        <f>State!D134</f>
        <v>0</v>
      </c>
      <c r="E134" s="248">
        <f>State!E134</f>
        <v>0</v>
      </c>
      <c r="F134" s="249">
        <f>State!F134</f>
        <v>0</v>
      </c>
      <c r="G134" s="250">
        <f>State!G134</f>
        <v>0</v>
      </c>
      <c r="H134" s="250">
        <f>State!H134</f>
        <v>0</v>
      </c>
      <c r="I134" s="249">
        <f>State!L134</f>
        <v>0</v>
      </c>
      <c r="J134" s="251"/>
      <c r="K134" s="248">
        <f>State!P134</f>
        <v>0</v>
      </c>
      <c r="L134" s="249">
        <f>State!Q134</f>
        <v>0</v>
      </c>
      <c r="M134" s="248">
        <f>State!R134</f>
        <v>0</v>
      </c>
      <c r="N134" s="249">
        <f>State!S134</f>
        <v>0</v>
      </c>
      <c r="O134" s="249">
        <f>State!U134</f>
        <v>0</v>
      </c>
      <c r="P134" s="251"/>
      <c r="Q134" s="248">
        <f>State!Y134</f>
        <v>0</v>
      </c>
      <c r="R134" s="249">
        <f>State!Z134</f>
        <v>0</v>
      </c>
      <c r="S134" s="248">
        <f>State!AA134</f>
        <v>0</v>
      </c>
      <c r="T134" s="249">
        <f>State!AB134</f>
        <v>0</v>
      </c>
      <c r="U134" s="292">
        <f>State!AC134</f>
        <v>0</v>
      </c>
    </row>
    <row r="135" spans="1:21" ht="18">
      <c r="A135" s="236">
        <f t="shared" si="8"/>
        <v>3.3099999999999987</v>
      </c>
      <c r="B135" s="258" t="s">
        <v>251</v>
      </c>
      <c r="C135" s="248">
        <f>State!C135</f>
        <v>0</v>
      </c>
      <c r="D135" s="249">
        <f>State!D135</f>
        <v>0</v>
      </c>
      <c r="E135" s="248">
        <f>State!E135</f>
        <v>0</v>
      </c>
      <c r="F135" s="249">
        <f>State!F135</f>
        <v>0</v>
      </c>
      <c r="G135" s="250">
        <f>State!G135</f>
        <v>0</v>
      </c>
      <c r="H135" s="250">
        <f>State!H135</f>
        <v>0</v>
      </c>
      <c r="I135" s="249">
        <f>State!L135</f>
        <v>0</v>
      </c>
      <c r="J135" s="251"/>
      <c r="K135" s="248">
        <f>State!P135</f>
        <v>0</v>
      </c>
      <c r="L135" s="249">
        <f>State!Q135</f>
        <v>0</v>
      </c>
      <c r="M135" s="248">
        <f>State!R135</f>
        <v>0</v>
      </c>
      <c r="N135" s="249">
        <f>State!S135</f>
        <v>0</v>
      </c>
      <c r="O135" s="249">
        <f>State!U135</f>
        <v>0</v>
      </c>
      <c r="P135" s="251"/>
      <c r="Q135" s="248">
        <f>State!Y135</f>
        <v>0</v>
      </c>
      <c r="R135" s="249">
        <f>State!Z135</f>
        <v>0</v>
      </c>
      <c r="S135" s="248">
        <f>State!AA135</f>
        <v>0</v>
      </c>
      <c r="T135" s="249">
        <f>State!AB135</f>
        <v>0</v>
      </c>
      <c r="U135" s="292">
        <f>State!AC135</f>
        <v>0</v>
      </c>
    </row>
    <row r="136" spans="1:21" ht="18">
      <c r="A136" s="236">
        <f t="shared" si="8"/>
        <v>3.3199999999999985</v>
      </c>
      <c r="B136" s="258" t="s">
        <v>252</v>
      </c>
      <c r="C136" s="248">
        <f>State!C136</f>
        <v>0</v>
      </c>
      <c r="D136" s="249">
        <f>State!D136</f>
        <v>0</v>
      </c>
      <c r="E136" s="248">
        <f>State!E136</f>
        <v>0</v>
      </c>
      <c r="F136" s="249">
        <f>State!F136</f>
        <v>0</v>
      </c>
      <c r="G136" s="250">
        <f>State!G136</f>
        <v>0</v>
      </c>
      <c r="H136" s="250">
        <f>State!H136</f>
        <v>0</v>
      </c>
      <c r="I136" s="249">
        <f>State!L136</f>
        <v>0</v>
      </c>
      <c r="J136" s="251"/>
      <c r="K136" s="248">
        <f>State!P136</f>
        <v>0</v>
      </c>
      <c r="L136" s="249">
        <f>State!Q136</f>
        <v>0</v>
      </c>
      <c r="M136" s="248">
        <f>State!R136</f>
        <v>0</v>
      </c>
      <c r="N136" s="249">
        <f>State!S136</f>
        <v>0</v>
      </c>
      <c r="O136" s="249">
        <f>State!U136</f>
        <v>0</v>
      </c>
      <c r="P136" s="251"/>
      <c r="Q136" s="248">
        <f>State!Y136</f>
        <v>0</v>
      </c>
      <c r="R136" s="249">
        <f>State!Z136</f>
        <v>0</v>
      </c>
      <c r="S136" s="248">
        <f>State!AA136</f>
        <v>0</v>
      </c>
      <c r="T136" s="249">
        <f>State!AB136</f>
        <v>0</v>
      </c>
      <c r="U136" s="292">
        <f>State!AC136</f>
        <v>0</v>
      </c>
    </row>
    <row r="137" spans="1:21" ht="18">
      <c r="A137" s="236">
        <f t="shared" si="8"/>
        <v>3.3299999999999983</v>
      </c>
      <c r="B137" s="258" t="s">
        <v>253</v>
      </c>
      <c r="C137" s="248">
        <f>State!C137</f>
        <v>0</v>
      </c>
      <c r="D137" s="249">
        <f>State!D137</f>
        <v>0</v>
      </c>
      <c r="E137" s="248">
        <f>State!E137</f>
        <v>0</v>
      </c>
      <c r="F137" s="249">
        <f>State!F137</f>
        <v>0</v>
      </c>
      <c r="G137" s="250">
        <f>State!G137</f>
        <v>0</v>
      </c>
      <c r="H137" s="250">
        <f>State!H137</f>
        <v>0</v>
      </c>
      <c r="I137" s="249">
        <f>State!L137</f>
        <v>0</v>
      </c>
      <c r="J137" s="251"/>
      <c r="K137" s="248">
        <f>State!P137</f>
        <v>0</v>
      </c>
      <c r="L137" s="249">
        <f>State!Q137</f>
        <v>0</v>
      </c>
      <c r="M137" s="248">
        <f>State!R137</f>
        <v>0</v>
      </c>
      <c r="N137" s="249">
        <f>State!S137</f>
        <v>0</v>
      </c>
      <c r="O137" s="249">
        <f>State!U137</f>
        <v>0</v>
      </c>
      <c r="P137" s="251"/>
      <c r="Q137" s="248">
        <f>State!Y137</f>
        <v>0</v>
      </c>
      <c r="R137" s="249">
        <f>State!Z137</f>
        <v>0</v>
      </c>
      <c r="S137" s="248">
        <f>State!AA137</f>
        <v>0</v>
      </c>
      <c r="T137" s="249">
        <f>State!AB137</f>
        <v>0</v>
      </c>
      <c r="U137" s="292">
        <f>State!AC137</f>
        <v>0</v>
      </c>
    </row>
    <row r="138" spans="1:21" ht="18">
      <c r="A138" s="236">
        <f t="shared" si="8"/>
        <v>3.3399999999999981</v>
      </c>
      <c r="B138" s="258" t="s">
        <v>231</v>
      </c>
      <c r="C138" s="248">
        <f>State!C138</f>
        <v>0</v>
      </c>
      <c r="D138" s="249">
        <f>State!D138</f>
        <v>0</v>
      </c>
      <c r="E138" s="248">
        <f>State!E138</f>
        <v>0</v>
      </c>
      <c r="F138" s="249">
        <f>State!F138</f>
        <v>0</v>
      </c>
      <c r="G138" s="250">
        <f>State!G138</f>
        <v>0</v>
      </c>
      <c r="H138" s="250">
        <f>State!H138</f>
        <v>0</v>
      </c>
      <c r="I138" s="249">
        <f>State!L138</f>
        <v>0</v>
      </c>
      <c r="J138" s="251"/>
      <c r="K138" s="248">
        <f>State!P138</f>
        <v>0</v>
      </c>
      <c r="L138" s="249">
        <f>State!Q138</f>
        <v>0</v>
      </c>
      <c r="M138" s="248">
        <f>State!R138</f>
        <v>0</v>
      </c>
      <c r="N138" s="249">
        <f>State!S138</f>
        <v>0</v>
      </c>
      <c r="O138" s="249">
        <f>State!U138</f>
        <v>0</v>
      </c>
      <c r="P138" s="251"/>
      <c r="Q138" s="248">
        <f>State!Y138</f>
        <v>0</v>
      </c>
      <c r="R138" s="249">
        <f>State!Z138</f>
        <v>0</v>
      </c>
      <c r="S138" s="248">
        <f>State!AA138</f>
        <v>0</v>
      </c>
      <c r="T138" s="249">
        <f>State!AB138</f>
        <v>0</v>
      </c>
      <c r="U138" s="292">
        <f>State!AC138</f>
        <v>0</v>
      </c>
    </row>
    <row r="139" spans="1:21" ht="18">
      <c r="A139" s="236">
        <v>3.35</v>
      </c>
      <c r="B139" s="258" t="s">
        <v>254</v>
      </c>
      <c r="C139" s="248">
        <f>State!C139</f>
        <v>0</v>
      </c>
      <c r="D139" s="249">
        <f>State!D139</f>
        <v>0</v>
      </c>
      <c r="E139" s="248">
        <f>State!E139</f>
        <v>0</v>
      </c>
      <c r="F139" s="249">
        <f>State!F139</f>
        <v>0</v>
      </c>
      <c r="G139" s="250">
        <f>State!G139</f>
        <v>0</v>
      </c>
      <c r="H139" s="250">
        <f>State!H139</f>
        <v>0</v>
      </c>
      <c r="I139" s="249">
        <f>State!L139</f>
        <v>0</v>
      </c>
      <c r="J139" s="251"/>
      <c r="K139" s="248">
        <f>State!P139</f>
        <v>0</v>
      </c>
      <c r="L139" s="249">
        <f>State!Q139</f>
        <v>0</v>
      </c>
      <c r="M139" s="248">
        <f>State!R139</f>
        <v>0</v>
      </c>
      <c r="N139" s="249">
        <f>State!S139</f>
        <v>0</v>
      </c>
      <c r="O139" s="249">
        <f>State!U139</f>
        <v>0</v>
      </c>
      <c r="P139" s="251"/>
      <c r="Q139" s="248">
        <f>State!Y139</f>
        <v>0</v>
      </c>
      <c r="R139" s="249">
        <f>State!Z139</f>
        <v>0</v>
      </c>
      <c r="S139" s="248">
        <f>State!AA139</f>
        <v>0</v>
      </c>
      <c r="T139" s="249">
        <f>State!AB139</f>
        <v>0</v>
      </c>
      <c r="U139" s="292">
        <f>State!AC139</f>
        <v>0</v>
      </c>
    </row>
    <row r="140" spans="1:21" ht="18">
      <c r="A140" s="236">
        <v>3.36</v>
      </c>
      <c r="B140" s="258" t="s">
        <v>232</v>
      </c>
      <c r="C140" s="248">
        <f>State!C140</f>
        <v>0</v>
      </c>
      <c r="D140" s="249">
        <f>State!D140</f>
        <v>0</v>
      </c>
      <c r="E140" s="248">
        <f>State!E140</f>
        <v>0</v>
      </c>
      <c r="F140" s="249">
        <f>State!F140</f>
        <v>0</v>
      </c>
      <c r="G140" s="250">
        <f>State!G140</f>
        <v>0</v>
      </c>
      <c r="H140" s="250">
        <f>State!H140</f>
        <v>0</v>
      </c>
      <c r="I140" s="249">
        <f>State!L140</f>
        <v>0</v>
      </c>
      <c r="J140" s="251"/>
      <c r="K140" s="248">
        <f>State!P140</f>
        <v>0</v>
      </c>
      <c r="L140" s="249">
        <f>State!Q140</f>
        <v>0</v>
      </c>
      <c r="M140" s="248">
        <f>State!R140</f>
        <v>0</v>
      </c>
      <c r="N140" s="249">
        <f>State!S140</f>
        <v>0</v>
      </c>
      <c r="O140" s="249">
        <f>State!U140</f>
        <v>0</v>
      </c>
      <c r="P140" s="251"/>
      <c r="Q140" s="248">
        <f>State!Y140</f>
        <v>0</v>
      </c>
      <c r="R140" s="249">
        <f>State!Z140</f>
        <v>0</v>
      </c>
      <c r="S140" s="248">
        <f>State!AA140</f>
        <v>0</v>
      </c>
      <c r="T140" s="249">
        <f>State!AB140</f>
        <v>0</v>
      </c>
      <c r="U140" s="292">
        <f>State!AC140</f>
        <v>0</v>
      </c>
    </row>
    <row r="141" spans="1:21" s="257" customFormat="1">
      <c r="A141" s="231"/>
      <c r="B141" s="237" t="s">
        <v>234</v>
      </c>
      <c r="C141" s="267">
        <f>State!C141</f>
        <v>0</v>
      </c>
      <c r="D141" s="242">
        <f>State!D141</f>
        <v>0</v>
      </c>
      <c r="E141" s="267">
        <f>State!E141</f>
        <v>0</v>
      </c>
      <c r="F141" s="242">
        <f>State!F141</f>
        <v>0</v>
      </c>
      <c r="G141" s="243">
        <f>State!G141</f>
        <v>0</v>
      </c>
      <c r="H141" s="243">
        <f>State!H141</f>
        <v>0</v>
      </c>
      <c r="I141" s="242">
        <f>State!L141</f>
        <v>0</v>
      </c>
      <c r="J141" s="244">
        <f>State!O141</f>
        <v>0</v>
      </c>
      <c r="K141" s="267">
        <f>State!P141</f>
        <v>0</v>
      </c>
      <c r="L141" s="242">
        <f>State!Q141</f>
        <v>0</v>
      </c>
      <c r="M141" s="267">
        <f>State!R141</f>
        <v>0</v>
      </c>
      <c r="N141" s="242">
        <f>State!S141</f>
        <v>0</v>
      </c>
      <c r="O141" s="242">
        <f>State!U141</f>
        <v>0</v>
      </c>
      <c r="P141" s="244">
        <f>State!X141</f>
        <v>0</v>
      </c>
      <c r="Q141" s="267">
        <f>State!Y141</f>
        <v>0</v>
      </c>
      <c r="R141" s="242">
        <f>State!Z141</f>
        <v>0</v>
      </c>
      <c r="S141" s="267">
        <f>State!AA141</f>
        <v>0</v>
      </c>
      <c r="T141" s="242">
        <f>State!AB141</f>
        <v>0</v>
      </c>
      <c r="U141" s="293">
        <f>State!AC141</f>
        <v>0</v>
      </c>
    </row>
    <row r="142" spans="1:21" s="257" customFormat="1" ht="18">
      <c r="A142" s="231"/>
      <c r="B142" s="237" t="s">
        <v>238</v>
      </c>
      <c r="C142" s="267">
        <f>State!C142</f>
        <v>0</v>
      </c>
      <c r="D142" s="242">
        <f>State!D142</f>
        <v>0</v>
      </c>
      <c r="E142" s="267">
        <f>State!E142</f>
        <v>0</v>
      </c>
      <c r="F142" s="242">
        <f>State!F142</f>
        <v>0</v>
      </c>
      <c r="G142" s="243">
        <f>State!G142</f>
        <v>0</v>
      </c>
      <c r="H142" s="243">
        <f>State!H142</f>
        <v>0</v>
      </c>
      <c r="I142" s="242">
        <f>State!L142</f>
        <v>0</v>
      </c>
      <c r="J142" s="244">
        <f>State!O142</f>
        <v>0</v>
      </c>
      <c r="K142" s="267">
        <f>State!P142</f>
        <v>0</v>
      </c>
      <c r="L142" s="242">
        <f>State!Q142</f>
        <v>0</v>
      </c>
      <c r="M142" s="267">
        <f>State!R142</f>
        <v>0</v>
      </c>
      <c r="N142" s="242">
        <f>State!S142</f>
        <v>0</v>
      </c>
      <c r="O142" s="242">
        <f>State!U142</f>
        <v>0</v>
      </c>
      <c r="P142" s="244">
        <f>State!X142</f>
        <v>0</v>
      </c>
      <c r="Q142" s="267">
        <f>State!Y142</f>
        <v>0</v>
      </c>
      <c r="R142" s="242">
        <f>State!Z142</f>
        <v>0</v>
      </c>
      <c r="S142" s="267">
        <f>State!AA142</f>
        <v>0</v>
      </c>
      <c r="T142" s="242">
        <f>State!AB142</f>
        <v>0</v>
      </c>
      <c r="U142" s="293">
        <f>State!AC142</f>
        <v>0</v>
      </c>
    </row>
    <row r="143" spans="1:21" s="257" customFormat="1">
      <c r="A143" s="231"/>
      <c r="B143" s="261" t="s">
        <v>269</v>
      </c>
      <c r="C143" s="267">
        <f>State!C143</f>
        <v>55</v>
      </c>
      <c r="D143" s="242">
        <f>State!D143</f>
        <v>25.452500000000001</v>
      </c>
      <c r="E143" s="267">
        <f>State!E143</f>
        <v>55</v>
      </c>
      <c r="F143" s="242">
        <f>State!F143</f>
        <v>25.452500000000001</v>
      </c>
      <c r="G143" s="243">
        <f>State!G143</f>
        <v>0</v>
      </c>
      <c r="H143" s="243">
        <f>State!H143</f>
        <v>0</v>
      </c>
      <c r="I143" s="242">
        <f>State!L143</f>
        <v>0</v>
      </c>
      <c r="J143" s="244">
        <f>State!O143</f>
        <v>0</v>
      </c>
      <c r="K143" s="267">
        <f>State!P143</f>
        <v>55</v>
      </c>
      <c r="L143" s="242">
        <f>State!Q143</f>
        <v>23.4375</v>
      </c>
      <c r="M143" s="267">
        <f>State!R143</f>
        <v>55</v>
      </c>
      <c r="N143" s="242">
        <f>State!S143</f>
        <v>23.4375</v>
      </c>
      <c r="O143" s="242">
        <f>State!U143</f>
        <v>0</v>
      </c>
      <c r="P143" s="244">
        <f>State!X143</f>
        <v>0</v>
      </c>
      <c r="Q143" s="267">
        <f>State!Y143</f>
        <v>55</v>
      </c>
      <c r="R143" s="242">
        <f>State!Z143</f>
        <v>23.4375</v>
      </c>
      <c r="S143" s="267">
        <f>State!AA143</f>
        <v>55</v>
      </c>
      <c r="T143" s="242">
        <f>State!AB143</f>
        <v>23.4375</v>
      </c>
      <c r="U143" s="293">
        <f>State!AC143</f>
        <v>0</v>
      </c>
    </row>
    <row r="144" spans="1:21">
      <c r="A144" s="245">
        <v>4</v>
      </c>
      <c r="B144" s="237" t="s">
        <v>23</v>
      </c>
      <c r="C144" s="248">
        <f>State!C144</f>
        <v>0</v>
      </c>
      <c r="D144" s="249">
        <f>State!D144</f>
        <v>0</v>
      </c>
      <c r="E144" s="248">
        <f>State!E144</f>
        <v>0</v>
      </c>
      <c r="F144" s="249">
        <f>State!F144</f>
        <v>0</v>
      </c>
      <c r="G144" s="250">
        <f>State!G144</f>
        <v>0</v>
      </c>
      <c r="H144" s="250">
        <f>State!H144</f>
        <v>0</v>
      </c>
      <c r="I144" s="249">
        <f>State!L144</f>
        <v>0</v>
      </c>
      <c r="J144" s="251">
        <f>State!O144</f>
        <v>0</v>
      </c>
      <c r="K144" s="248">
        <f>State!P144</f>
        <v>0</v>
      </c>
      <c r="L144" s="249">
        <f>State!Q144</f>
        <v>0</v>
      </c>
      <c r="M144" s="248">
        <f>State!R144</f>
        <v>0</v>
      </c>
      <c r="N144" s="249">
        <f>State!S144</f>
        <v>0</v>
      </c>
      <c r="O144" s="249">
        <f>State!U144</f>
        <v>0</v>
      </c>
      <c r="P144" s="251">
        <f>State!X144</f>
        <v>0</v>
      </c>
      <c r="Q144" s="248">
        <f>State!Y144</f>
        <v>0</v>
      </c>
      <c r="R144" s="249">
        <f>State!Z144</f>
        <v>0</v>
      </c>
      <c r="S144" s="248">
        <f>State!AA144</f>
        <v>0</v>
      </c>
      <c r="T144" s="249">
        <f>State!AB144</f>
        <v>0</v>
      </c>
      <c r="U144" s="292">
        <f>State!AC144</f>
        <v>0</v>
      </c>
    </row>
    <row r="145" spans="1:21">
      <c r="A145" s="236">
        <v>4.01</v>
      </c>
      <c r="B145" s="247" t="s">
        <v>24</v>
      </c>
      <c r="C145" s="248">
        <f>State!C145</f>
        <v>0</v>
      </c>
      <c r="D145" s="249">
        <f>State!D145</f>
        <v>0</v>
      </c>
      <c r="E145" s="248">
        <f>State!E145</f>
        <v>0</v>
      </c>
      <c r="F145" s="249">
        <f>State!F145</f>
        <v>0</v>
      </c>
      <c r="G145" s="250">
        <f>State!G145</f>
        <v>0</v>
      </c>
      <c r="H145" s="250">
        <f>State!H145</f>
        <v>0</v>
      </c>
      <c r="I145" s="249">
        <f>State!L145</f>
        <v>0</v>
      </c>
      <c r="J145" s="251"/>
      <c r="K145" s="248">
        <f>State!P145</f>
        <v>0</v>
      </c>
      <c r="L145" s="249">
        <f>State!Q145</f>
        <v>0</v>
      </c>
      <c r="M145" s="248">
        <f>State!R145</f>
        <v>0</v>
      </c>
      <c r="N145" s="249">
        <f>State!S145</f>
        <v>0</v>
      </c>
      <c r="O145" s="249">
        <f>State!U145</f>
        <v>0</v>
      </c>
      <c r="P145" s="251"/>
      <c r="Q145" s="248">
        <f>State!Y145</f>
        <v>0</v>
      </c>
      <c r="R145" s="249">
        <f>State!Z145</f>
        <v>0</v>
      </c>
      <c r="S145" s="248">
        <f>State!AA145</f>
        <v>0</v>
      </c>
      <c r="T145" s="249">
        <f>State!AB145</f>
        <v>0</v>
      </c>
      <c r="U145" s="292">
        <f>State!AC145</f>
        <v>0</v>
      </c>
    </row>
    <row r="146" spans="1:21" ht="18">
      <c r="A146" s="236">
        <v>4.0199999999999996</v>
      </c>
      <c r="B146" s="247" t="s">
        <v>25</v>
      </c>
      <c r="C146" s="248">
        <f>State!C146</f>
        <v>0</v>
      </c>
      <c r="D146" s="249">
        <f>State!D146</f>
        <v>0</v>
      </c>
      <c r="E146" s="248">
        <f>State!E146</f>
        <v>0</v>
      </c>
      <c r="F146" s="249">
        <f>State!F146</f>
        <v>0</v>
      </c>
      <c r="G146" s="250">
        <f>State!G146</f>
        <v>0</v>
      </c>
      <c r="H146" s="250">
        <f>State!H146</f>
        <v>0</v>
      </c>
      <c r="I146" s="249">
        <f>State!L146</f>
        <v>0</v>
      </c>
      <c r="J146" s="251"/>
      <c r="K146" s="248">
        <f>State!P146</f>
        <v>0</v>
      </c>
      <c r="L146" s="249">
        <f>State!Q146</f>
        <v>0</v>
      </c>
      <c r="M146" s="248">
        <f>State!R146</f>
        <v>0</v>
      </c>
      <c r="N146" s="249">
        <f>State!S146</f>
        <v>0</v>
      </c>
      <c r="O146" s="249">
        <f>State!U146</f>
        <v>0</v>
      </c>
      <c r="P146" s="251"/>
      <c r="Q146" s="248">
        <f>State!Y146</f>
        <v>0</v>
      </c>
      <c r="R146" s="249">
        <f>State!Z146</f>
        <v>0</v>
      </c>
      <c r="S146" s="248">
        <f>State!AA146</f>
        <v>0</v>
      </c>
      <c r="T146" s="249">
        <f>State!AB146</f>
        <v>0</v>
      </c>
      <c r="U146" s="292">
        <f>State!AC146</f>
        <v>0</v>
      </c>
    </row>
    <row r="147" spans="1:21" s="257" customFormat="1">
      <c r="A147" s="231"/>
      <c r="B147" s="241" t="s">
        <v>16</v>
      </c>
      <c r="C147" s="248">
        <f>State!C147</f>
        <v>0</v>
      </c>
      <c r="D147" s="249">
        <f>State!D147</f>
        <v>0</v>
      </c>
      <c r="E147" s="248">
        <f>State!E147</f>
        <v>0</v>
      </c>
      <c r="F147" s="249">
        <f>State!F147</f>
        <v>0</v>
      </c>
      <c r="G147" s="250">
        <f>State!G147</f>
        <v>0</v>
      </c>
      <c r="H147" s="250">
        <f>State!H147</f>
        <v>0</v>
      </c>
      <c r="I147" s="249">
        <f>State!L147</f>
        <v>0</v>
      </c>
      <c r="J147" s="251">
        <f>State!O147</f>
        <v>0</v>
      </c>
      <c r="K147" s="248">
        <f>State!P147</f>
        <v>0</v>
      </c>
      <c r="L147" s="249">
        <f>State!Q147</f>
        <v>0</v>
      </c>
      <c r="M147" s="248">
        <f>State!R147</f>
        <v>0</v>
      </c>
      <c r="N147" s="249">
        <f>State!S147</f>
        <v>0</v>
      </c>
      <c r="O147" s="249">
        <f>State!U147</f>
        <v>0</v>
      </c>
      <c r="P147" s="251">
        <f>State!X147</f>
        <v>0</v>
      </c>
      <c r="Q147" s="248">
        <f>State!Y147</f>
        <v>0</v>
      </c>
      <c r="R147" s="249">
        <f>State!Z147</f>
        <v>0</v>
      </c>
      <c r="S147" s="248">
        <f>State!AA147</f>
        <v>0</v>
      </c>
      <c r="T147" s="249">
        <f>State!AB147</f>
        <v>0</v>
      </c>
      <c r="U147" s="292">
        <f>State!AC147</f>
        <v>0</v>
      </c>
    </row>
    <row r="148" spans="1:21" ht="63">
      <c r="A148" s="245">
        <v>5</v>
      </c>
      <c r="B148" s="237" t="s">
        <v>310</v>
      </c>
      <c r="C148" s="248">
        <f>State!C148</f>
        <v>0</v>
      </c>
      <c r="D148" s="249">
        <f>State!D148</f>
        <v>0</v>
      </c>
      <c r="E148" s="248">
        <f>State!E148</f>
        <v>0</v>
      </c>
      <c r="F148" s="249">
        <f>State!F148</f>
        <v>0</v>
      </c>
      <c r="G148" s="250">
        <f>State!G148</f>
        <v>0</v>
      </c>
      <c r="H148" s="250">
        <f>State!H148</f>
        <v>0</v>
      </c>
      <c r="I148" s="249">
        <f>State!L148</f>
        <v>0</v>
      </c>
      <c r="J148" s="251">
        <f>State!O148</f>
        <v>0</v>
      </c>
      <c r="K148" s="248">
        <f>State!P148</f>
        <v>0</v>
      </c>
      <c r="L148" s="249">
        <f>State!Q148</f>
        <v>0</v>
      </c>
      <c r="M148" s="248">
        <f>State!R148</f>
        <v>0</v>
      </c>
      <c r="N148" s="249">
        <f>State!S148</f>
        <v>0</v>
      </c>
      <c r="O148" s="249">
        <f>State!U148</f>
        <v>0</v>
      </c>
      <c r="P148" s="251">
        <f>State!X148</f>
        <v>0</v>
      </c>
      <c r="Q148" s="248">
        <f>State!Y148</f>
        <v>0</v>
      </c>
      <c r="R148" s="249">
        <f>State!Z148</f>
        <v>0</v>
      </c>
      <c r="S148" s="248">
        <f>State!AA148</f>
        <v>0</v>
      </c>
      <c r="T148" s="249">
        <f>State!AB148</f>
        <v>0</v>
      </c>
      <c r="U148" s="292">
        <f>State!AC148</f>
        <v>0</v>
      </c>
    </row>
    <row r="149" spans="1:21" s="257" customFormat="1">
      <c r="A149" s="230"/>
      <c r="B149" s="237" t="s">
        <v>36</v>
      </c>
      <c r="C149" s="248">
        <f>State!C149</f>
        <v>0</v>
      </c>
      <c r="D149" s="249">
        <f>State!D149</f>
        <v>0</v>
      </c>
      <c r="E149" s="248">
        <f>State!E149</f>
        <v>0</v>
      </c>
      <c r="F149" s="249">
        <f>State!F149</f>
        <v>0</v>
      </c>
      <c r="G149" s="250">
        <f>State!G149</f>
        <v>0</v>
      </c>
      <c r="H149" s="250">
        <f>State!H149</f>
        <v>0</v>
      </c>
      <c r="I149" s="249">
        <f>State!L149</f>
        <v>0</v>
      </c>
      <c r="J149" s="251">
        <f>State!O149</f>
        <v>0</v>
      </c>
      <c r="K149" s="248">
        <f>State!P149</f>
        <v>0</v>
      </c>
      <c r="L149" s="249">
        <f>State!Q149</f>
        <v>0</v>
      </c>
      <c r="M149" s="248">
        <f>State!R149</f>
        <v>0</v>
      </c>
      <c r="N149" s="249">
        <f>State!S149</f>
        <v>0</v>
      </c>
      <c r="O149" s="249">
        <f>State!U149</f>
        <v>0</v>
      </c>
      <c r="P149" s="251">
        <f>State!X149</f>
        <v>0</v>
      </c>
      <c r="Q149" s="248">
        <f>State!Y149</f>
        <v>0</v>
      </c>
      <c r="R149" s="249">
        <f>State!Z149</f>
        <v>0</v>
      </c>
      <c r="S149" s="248">
        <f>State!AA149</f>
        <v>0</v>
      </c>
      <c r="T149" s="249">
        <f>State!AB149</f>
        <v>0</v>
      </c>
      <c r="U149" s="292">
        <f>State!AC149</f>
        <v>0</v>
      </c>
    </row>
    <row r="150" spans="1:21" ht="27">
      <c r="A150" s="245">
        <f>+A148+1</f>
        <v>6</v>
      </c>
      <c r="B150" s="237" t="s">
        <v>26</v>
      </c>
      <c r="C150" s="248">
        <f>State!C150</f>
        <v>0</v>
      </c>
      <c r="D150" s="249">
        <f>State!D150</f>
        <v>0</v>
      </c>
      <c r="E150" s="248">
        <f>State!E150</f>
        <v>0</v>
      </c>
      <c r="F150" s="249">
        <f>State!F150</f>
        <v>0</v>
      </c>
      <c r="G150" s="250">
        <f>State!G150</f>
        <v>0</v>
      </c>
      <c r="H150" s="250">
        <f>State!H150</f>
        <v>0</v>
      </c>
      <c r="I150" s="249">
        <f>State!L150</f>
        <v>0</v>
      </c>
      <c r="J150" s="251">
        <f>State!O150</f>
        <v>0</v>
      </c>
      <c r="K150" s="248">
        <f>State!P150</f>
        <v>0</v>
      </c>
      <c r="L150" s="249">
        <f>State!Q150</f>
        <v>0</v>
      </c>
      <c r="M150" s="248">
        <f>State!R150</f>
        <v>0</v>
      </c>
      <c r="N150" s="249">
        <f>State!S150</f>
        <v>0</v>
      </c>
      <c r="O150" s="249">
        <f>State!U150</f>
        <v>0</v>
      </c>
      <c r="P150" s="251">
        <f>State!X150</f>
        <v>0</v>
      </c>
      <c r="Q150" s="248">
        <f>State!Y150</f>
        <v>0</v>
      </c>
      <c r="R150" s="249">
        <f>State!Z150</f>
        <v>0</v>
      </c>
      <c r="S150" s="248">
        <f>State!AA150</f>
        <v>0</v>
      </c>
      <c r="T150" s="249">
        <f>State!AB150</f>
        <v>0</v>
      </c>
      <c r="U150" s="292">
        <f>State!AC150</f>
        <v>0</v>
      </c>
    </row>
    <row r="151" spans="1:21">
      <c r="A151" s="236">
        <v>6.01</v>
      </c>
      <c r="B151" s="261" t="s">
        <v>27</v>
      </c>
      <c r="C151" s="248">
        <f>State!C151</f>
        <v>0</v>
      </c>
      <c r="D151" s="249">
        <f>State!D151</f>
        <v>0</v>
      </c>
      <c r="E151" s="248">
        <f>State!E151</f>
        <v>0</v>
      </c>
      <c r="F151" s="249">
        <f>State!F151</f>
        <v>0</v>
      </c>
      <c r="G151" s="250">
        <f>State!G151</f>
        <v>0</v>
      </c>
      <c r="H151" s="250">
        <f>State!H151</f>
        <v>0</v>
      </c>
      <c r="I151" s="249">
        <f>State!L151</f>
        <v>0</v>
      </c>
      <c r="J151" s="251">
        <f>State!O151</f>
        <v>0</v>
      </c>
      <c r="K151" s="248">
        <f>State!P151</f>
        <v>0</v>
      </c>
      <c r="L151" s="249">
        <f>State!Q151</f>
        <v>0</v>
      </c>
      <c r="M151" s="248">
        <f>State!R151</f>
        <v>0</v>
      </c>
      <c r="N151" s="249">
        <f>State!S151</f>
        <v>0</v>
      </c>
      <c r="O151" s="249">
        <f>State!U151</f>
        <v>0</v>
      </c>
      <c r="P151" s="251">
        <f>State!X151</f>
        <v>0</v>
      </c>
      <c r="Q151" s="248">
        <f>State!Y151</f>
        <v>0</v>
      </c>
      <c r="R151" s="249">
        <f>State!Z151</f>
        <v>0</v>
      </c>
      <c r="S151" s="248">
        <f>State!AA151</f>
        <v>0</v>
      </c>
      <c r="T151" s="249">
        <f>State!AB151</f>
        <v>0</v>
      </c>
      <c r="U151" s="292">
        <f>State!AC151</f>
        <v>0</v>
      </c>
    </row>
    <row r="152" spans="1:21">
      <c r="A152" s="236"/>
      <c r="B152" s="247" t="s">
        <v>28</v>
      </c>
      <c r="C152" s="248">
        <f>State!C152</f>
        <v>0</v>
      </c>
      <c r="D152" s="249">
        <f>State!D152</f>
        <v>0</v>
      </c>
      <c r="E152" s="248">
        <f>State!E152</f>
        <v>0</v>
      </c>
      <c r="F152" s="249">
        <f>State!F152</f>
        <v>0</v>
      </c>
      <c r="G152" s="250">
        <f>State!G152</f>
        <v>0</v>
      </c>
      <c r="H152" s="250">
        <f>State!H152</f>
        <v>0</v>
      </c>
      <c r="I152" s="249">
        <f>State!L152</f>
        <v>0</v>
      </c>
      <c r="J152" s="251"/>
      <c r="K152" s="248">
        <f>State!P152</f>
        <v>0</v>
      </c>
      <c r="L152" s="249">
        <f>State!Q152</f>
        <v>0</v>
      </c>
      <c r="M152" s="248">
        <f>State!R152</f>
        <v>0</v>
      </c>
      <c r="N152" s="249">
        <f>State!S152</f>
        <v>0</v>
      </c>
      <c r="O152" s="249">
        <f>State!U152</f>
        <v>0</v>
      </c>
      <c r="P152" s="251"/>
      <c r="Q152" s="248">
        <f>State!Y152</f>
        <v>0</v>
      </c>
      <c r="R152" s="249">
        <f>State!Z152</f>
        <v>0</v>
      </c>
      <c r="S152" s="248">
        <f>State!AA152</f>
        <v>0</v>
      </c>
      <c r="T152" s="249">
        <f>State!AB152</f>
        <v>0</v>
      </c>
      <c r="U152" s="292">
        <f>State!AC152</f>
        <v>0</v>
      </c>
    </row>
    <row r="153" spans="1:21">
      <c r="A153" s="236"/>
      <c r="B153" s="247" t="s">
        <v>29</v>
      </c>
      <c r="C153" s="248">
        <f>State!C153</f>
        <v>0</v>
      </c>
      <c r="D153" s="249">
        <f>State!D153</f>
        <v>0</v>
      </c>
      <c r="E153" s="248">
        <f>State!E153</f>
        <v>0</v>
      </c>
      <c r="F153" s="249">
        <f>State!F153</f>
        <v>0</v>
      </c>
      <c r="G153" s="250">
        <f>State!G153</f>
        <v>0</v>
      </c>
      <c r="H153" s="250">
        <f>State!H153</f>
        <v>0</v>
      </c>
      <c r="I153" s="249">
        <f>State!L153</f>
        <v>0</v>
      </c>
      <c r="J153" s="251"/>
      <c r="K153" s="248">
        <f>State!P153</f>
        <v>0</v>
      </c>
      <c r="L153" s="249">
        <f>State!Q153</f>
        <v>0</v>
      </c>
      <c r="M153" s="248">
        <f>State!R153</f>
        <v>0</v>
      </c>
      <c r="N153" s="249">
        <f>State!S153</f>
        <v>0</v>
      </c>
      <c r="O153" s="249">
        <f>State!U153</f>
        <v>0</v>
      </c>
      <c r="P153" s="251"/>
      <c r="Q153" s="248">
        <f>State!Y153</f>
        <v>0</v>
      </c>
      <c r="R153" s="249">
        <f>State!Z153</f>
        <v>0</v>
      </c>
      <c r="S153" s="248">
        <f>State!AA153</f>
        <v>0</v>
      </c>
      <c r="T153" s="249">
        <f>State!AB153</f>
        <v>0</v>
      </c>
      <c r="U153" s="292">
        <f>State!AC153</f>
        <v>0</v>
      </c>
    </row>
    <row r="154" spans="1:21">
      <c r="A154" s="236"/>
      <c r="B154" s="247" t="s">
        <v>30</v>
      </c>
      <c r="C154" s="248">
        <f>State!C154</f>
        <v>0</v>
      </c>
      <c r="D154" s="249">
        <f>State!D154</f>
        <v>0</v>
      </c>
      <c r="E154" s="248">
        <f>State!E154</f>
        <v>0</v>
      </c>
      <c r="F154" s="249">
        <f>State!F154</f>
        <v>0</v>
      </c>
      <c r="G154" s="250">
        <f>State!G154</f>
        <v>0</v>
      </c>
      <c r="H154" s="250">
        <f>State!H154</f>
        <v>0</v>
      </c>
      <c r="I154" s="249">
        <f>State!L154</f>
        <v>0</v>
      </c>
      <c r="J154" s="251"/>
      <c r="K154" s="248">
        <f>State!P154</f>
        <v>0</v>
      </c>
      <c r="L154" s="249">
        <f>State!Q154</f>
        <v>0</v>
      </c>
      <c r="M154" s="248">
        <f>State!R154</f>
        <v>0</v>
      </c>
      <c r="N154" s="249">
        <f>State!S154</f>
        <v>0</v>
      </c>
      <c r="O154" s="249">
        <f>State!U154</f>
        <v>0</v>
      </c>
      <c r="P154" s="251"/>
      <c r="Q154" s="248">
        <f>State!Y154</f>
        <v>0</v>
      </c>
      <c r="R154" s="249">
        <f>State!Z154</f>
        <v>0</v>
      </c>
      <c r="S154" s="248">
        <f>State!AA154</f>
        <v>0</v>
      </c>
      <c r="T154" s="249">
        <f>State!AB154</f>
        <v>0</v>
      </c>
      <c r="U154" s="292">
        <f>State!AC154</f>
        <v>0</v>
      </c>
    </row>
    <row r="155" spans="1:21">
      <c r="A155" s="236"/>
      <c r="B155" s="247" t="s">
        <v>31</v>
      </c>
      <c r="C155" s="248">
        <f>State!C155</f>
        <v>0</v>
      </c>
      <c r="D155" s="249">
        <f>State!D155</f>
        <v>0</v>
      </c>
      <c r="E155" s="248">
        <f>State!E155</f>
        <v>0</v>
      </c>
      <c r="F155" s="249">
        <f>State!F155</f>
        <v>0</v>
      </c>
      <c r="G155" s="250">
        <f>State!G155</f>
        <v>0</v>
      </c>
      <c r="H155" s="250">
        <f>State!H155</f>
        <v>0</v>
      </c>
      <c r="I155" s="249">
        <f>State!L155</f>
        <v>0</v>
      </c>
      <c r="J155" s="251"/>
      <c r="K155" s="248">
        <f>State!P155</f>
        <v>0</v>
      </c>
      <c r="L155" s="249">
        <f>State!Q155</f>
        <v>0</v>
      </c>
      <c r="M155" s="248">
        <f>State!R155</f>
        <v>0</v>
      </c>
      <c r="N155" s="249">
        <f>State!S155</f>
        <v>0</v>
      </c>
      <c r="O155" s="249">
        <f>State!U155</f>
        <v>0</v>
      </c>
      <c r="P155" s="251"/>
      <c r="Q155" s="248">
        <f>State!Y155</f>
        <v>0</v>
      </c>
      <c r="R155" s="249">
        <f>State!Z155</f>
        <v>0</v>
      </c>
      <c r="S155" s="248">
        <f>State!AA155</f>
        <v>0</v>
      </c>
      <c r="T155" s="249">
        <f>State!AB155</f>
        <v>0</v>
      </c>
      <c r="U155" s="292">
        <f>State!AC155</f>
        <v>0</v>
      </c>
    </row>
    <row r="156" spans="1:21" s="257" customFormat="1">
      <c r="A156" s="231"/>
      <c r="B156" s="241" t="s">
        <v>16</v>
      </c>
      <c r="C156" s="248">
        <f>State!C156</f>
        <v>0</v>
      </c>
      <c r="D156" s="249">
        <f>State!D156</f>
        <v>0</v>
      </c>
      <c r="E156" s="248">
        <f>State!E156</f>
        <v>0</v>
      </c>
      <c r="F156" s="249">
        <f>State!F156</f>
        <v>0</v>
      </c>
      <c r="G156" s="250">
        <f>State!G156</f>
        <v>0</v>
      </c>
      <c r="H156" s="250">
        <f>State!H156</f>
        <v>0</v>
      </c>
      <c r="I156" s="249">
        <f>State!L156</f>
        <v>0</v>
      </c>
      <c r="J156" s="251"/>
      <c r="K156" s="248">
        <f>State!P156</f>
        <v>0</v>
      </c>
      <c r="L156" s="249">
        <f>State!Q156</f>
        <v>0</v>
      </c>
      <c r="M156" s="248">
        <f>State!R156</f>
        <v>0</v>
      </c>
      <c r="N156" s="249">
        <f>State!S156</f>
        <v>0</v>
      </c>
      <c r="O156" s="249">
        <f>State!U156</f>
        <v>0</v>
      </c>
      <c r="P156" s="251"/>
      <c r="Q156" s="248">
        <f>State!Y156</f>
        <v>0</v>
      </c>
      <c r="R156" s="249">
        <f>State!Z156</f>
        <v>0</v>
      </c>
      <c r="S156" s="248">
        <f>State!AA156</f>
        <v>0</v>
      </c>
      <c r="T156" s="249">
        <f>State!AB156</f>
        <v>0</v>
      </c>
      <c r="U156" s="292">
        <f>State!AC156</f>
        <v>0</v>
      </c>
    </row>
    <row r="157" spans="1:21" ht="18">
      <c r="A157" s="236">
        <f>+A151+0.01</f>
        <v>6.02</v>
      </c>
      <c r="B157" s="237" t="s">
        <v>32</v>
      </c>
      <c r="C157" s="248">
        <f>State!C157</f>
        <v>0</v>
      </c>
      <c r="D157" s="249">
        <f>State!D157</f>
        <v>0</v>
      </c>
      <c r="E157" s="248">
        <f>State!E157</f>
        <v>0</v>
      </c>
      <c r="F157" s="249">
        <f>State!F157</f>
        <v>0</v>
      </c>
      <c r="G157" s="250">
        <f>State!G157</f>
        <v>0</v>
      </c>
      <c r="H157" s="250">
        <f>State!H157</f>
        <v>0</v>
      </c>
      <c r="I157" s="249">
        <f>State!L157</f>
        <v>0</v>
      </c>
      <c r="J157" s="251"/>
      <c r="K157" s="248">
        <f>State!P157</f>
        <v>0</v>
      </c>
      <c r="L157" s="249">
        <f>State!Q157</f>
        <v>0</v>
      </c>
      <c r="M157" s="248">
        <f>State!R157</f>
        <v>0</v>
      </c>
      <c r="N157" s="249">
        <f>State!S157</f>
        <v>0</v>
      </c>
      <c r="O157" s="249">
        <f>State!U157</f>
        <v>0</v>
      </c>
      <c r="P157" s="251"/>
      <c r="Q157" s="248">
        <f>State!Y157</f>
        <v>0</v>
      </c>
      <c r="R157" s="249">
        <f>State!Z157</f>
        <v>0</v>
      </c>
      <c r="S157" s="248">
        <f>State!AA157</f>
        <v>0</v>
      </c>
      <c r="T157" s="249">
        <f>State!AB157</f>
        <v>0</v>
      </c>
      <c r="U157" s="292">
        <f>State!AC157</f>
        <v>0</v>
      </c>
    </row>
    <row r="158" spans="1:21">
      <c r="A158" s="236"/>
      <c r="B158" s="247" t="s">
        <v>28</v>
      </c>
      <c r="C158" s="248">
        <f>State!C158</f>
        <v>0</v>
      </c>
      <c r="D158" s="249">
        <f>State!D158</f>
        <v>0</v>
      </c>
      <c r="E158" s="248">
        <f>State!E158</f>
        <v>0</v>
      </c>
      <c r="F158" s="249">
        <f>State!F158</f>
        <v>0</v>
      </c>
      <c r="G158" s="250">
        <f>State!G158</f>
        <v>0</v>
      </c>
      <c r="H158" s="250">
        <f>State!H158</f>
        <v>0</v>
      </c>
      <c r="I158" s="249">
        <f>State!L158</f>
        <v>0</v>
      </c>
      <c r="J158" s="251"/>
      <c r="K158" s="248">
        <f>State!P158</f>
        <v>0</v>
      </c>
      <c r="L158" s="249">
        <f>State!Q158</f>
        <v>0</v>
      </c>
      <c r="M158" s="248">
        <f>State!R158</f>
        <v>0</v>
      </c>
      <c r="N158" s="249">
        <f>State!S158</f>
        <v>0</v>
      </c>
      <c r="O158" s="249">
        <f>State!U158</f>
        <v>0</v>
      </c>
      <c r="P158" s="251"/>
      <c r="Q158" s="248">
        <f>State!Y158</f>
        <v>0</v>
      </c>
      <c r="R158" s="249">
        <f>State!Z158</f>
        <v>0</v>
      </c>
      <c r="S158" s="248">
        <f>State!AA158</f>
        <v>0</v>
      </c>
      <c r="T158" s="249">
        <f>State!AB158</f>
        <v>0</v>
      </c>
      <c r="U158" s="292">
        <f>State!AC158</f>
        <v>0</v>
      </c>
    </row>
    <row r="159" spans="1:21">
      <c r="A159" s="236"/>
      <c r="B159" s="247" t="s">
        <v>29</v>
      </c>
      <c r="C159" s="248">
        <f>State!C159</f>
        <v>0</v>
      </c>
      <c r="D159" s="249">
        <f>State!D159</f>
        <v>0</v>
      </c>
      <c r="E159" s="248">
        <f>State!E159</f>
        <v>0</v>
      </c>
      <c r="F159" s="249">
        <f>State!F159</f>
        <v>0</v>
      </c>
      <c r="G159" s="250">
        <f>State!G159</f>
        <v>0</v>
      </c>
      <c r="H159" s="250">
        <f>State!H159</f>
        <v>0</v>
      </c>
      <c r="I159" s="249">
        <f>State!L159</f>
        <v>0</v>
      </c>
      <c r="J159" s="251"/>
      <c r="K159" s="248">
        <f>State!P159</f>
        <v>0</v>
      </c>
      <c r="L159" s="249">
        <f>State!Q159</f>
        <v>0</v>
      </c>
      <c r="M159" s="248">
        <f>State!R159</f>
        <v>0</v>
      </c>
      <c r="N159" s="249">
        <f>State!S159</f>
        <v>0</v>
      </c>
      <c r="O159" s="249">
        <f>State!U159</f>
        <v>0</v>
      </c>
      <c r="P159" s="251"/>
      <c r="Q159" s="248">
        <f>State!Y159</f>
        <v>0</v>
      </c>
      <c r="R159" s="249">
        <f>State!Z159</f>
        <v>0</v>
      </c>
      <c r="S159" s="248">
        <f>State!AA159</f>
        <v>0</v>
      </c>
      <c r="T159" s="249">
        <f>State!AB159</f>
        <v>0</v>
      </c>
      <c r="U159" s="292">
        <f>State!AC159</f>
        <v>0</v>
      </c>
    </row>
    <row r="160" spans="1:21">
      <c r="A160" s="236"/>
      <c r="B160" s="247" t="s">
        <v>30</v>
      </c>
      <c r="C160" s="248">
        <f>State!C160</f>
        <v>0</v>
      </c>
      <c r="D160" s="249">
        <f>State!D160</f>
        <v>0</v>
      </c>
      <c r="E160" s="248">
        <f>State!E160</f>
        <v>0</v>
      </c>
      <c r="F160" s="249">
        <f>State!F160</f>
        <v>0</v>
      </c>
      <c r="G160" s="250">
        <f>State!G160</f>
        <v>0</v>
      </c>
      <c r="H160" s="250">
        <f>State!H160</f>
        <v>0</v>
      </c>
      <c r="I160" s="249">
        <f>State!L160</f>
        <v>0</v>
      </c>
      <c r="J160" s="251"/>
      <c r="K160" s="248">
        <f>State!P160</f>
        <v>0</v>
      </c>
      <c r="L160" s="249">
        <f>State!Q160</f>
        <v>0</v>
      </c>
      <c r="M160" s="248">
        <f>State!R160</f>
        <v>0</v>
      </c>
      <c r="N160" s="249">
        <f>State!S160</f>
        <v>0</v>
      </c>
      <c r="O160" s="249">
        <f>State!U160</f>
        <v>0</v>
      </c>
      <c r="P160" s="251"/>
      <c r="Q160" s="248">
        <f>State!Y160</f>
        <v>0</v>
      </c>
      <c r="R160" s="249">
        <f>State!Z160</f>
        <v>0</v>
      </c>
      <c r="S160" s="248">
        <f>State!AA160</f>
        <v>0</v>
      </c>
      <c r="T160" s="249">
        <f>State!AB160</f>
        <v>0</v>
      </c>
      <c r="U160" s="292">
        <f>State!AC160</f>
        <v>0</v>
      </c>
    </row>
    <row r="161" spans="1:21">
      <c r="A161" s="236"/>
      <c r="B161" s="247" t="s">
        <v>31</v>
      </c>
      <c r="C161" s="248">
        <f>State!C161</f>
        <v>0</v>
      </c>
      <c r="D161" s="249">
        <f>State!D161</f>
        <v>0</v>
      </c>
      <c r="E161" s="248">
        <f>State!E161</f>
        <v>0</v>
      </c>
      <c r="F161" s="249">
        <f>State!F161</f>
        <v>0</v>
      </c>
      <c r="G161" s="250">
        <f>State!G161</f>
        <v>0</v>
      </c>
      <c r="H161" s="250">
        <f>State!H161</f>
        <v>0</v>
      </c>
      <c r="I161" s="249">
        <f>State!L161</f>
        <v>0</v>
      </c>
      <c r="J161" s="251"/>
      <c r="K161" s="248">
        <f>State!P161</f>
        <v>0</v>
      </c>
      <c r="L161" s="249">
        <f>State!Q161</f>
        <v>0</v>
      </c>
      <c r="M161" s="248">
        <f>State!R161</f>
        <v>0</v>
      </c>
      <c r="N161" s="249">
        <f>State!S161</f>
        <v>0</v>
      </c>
      <c r="O161" s="249">
        <f>State!U161</f>
        <v>0</v>
      </c>
      <c r="P161" s="251"/>
      <c r="Q161" s="248">
        <f>State!Y161</f>
        <v>0</v>
      </c>
      <c r="R161" s="249">
        <f>State!Z161</f>
        <v>0</v>
      </c>
      <c r="S161" s="248">
        <f>State!AA161</f>
        <v>0</v>
      </c>
      <c r="T161" s="249">
        <f>State!AB161</f>
        <v>0</v>
      </c>
      <c r="U161" s="292">
        <f>State!AC161</f>
        <v>0</v>
      </c>
    </row>
    <row r="162" spans="1:21" s="257" customFormat="1">
      <c r="A162" s="231"/>
      <c r="B162" s="241" t="s">
        <v>16</v>
      </c>
      <c r="C162" s="248">
        <f>State!C162</f>
        <v>0</v>
      </c>
      <c r="D162" s="249">
        <f>State!D162</f>
        <v>0</v>
      </c>
      <c r="E162" s="248">
        <f>State!E162</f>
        <v>0</v>
      </c>
      <c r="F162" s="249">
        <f>State!F162</f>
        <v>0</v>
      </c>
      <c r="G162" s="250">
        <f>State!G162</f>
        <v>0</v>
      </c>
      <c r="H162" s="250">
        <f>State!H162</f>
        <v>0</v>
      </c>
      <c r="I162" s="249">
        <f>State!L162</f>
        <v>0</v>
      </c>
      <c r="J162" s="251">
        <f>State!O162</f>
        <v>0</v>
      </c>
      <c r="K162" s="248">
        <f>State!P162</f>
        <v>0</v>
      </c>
      <c r="L162" s="249">
        <f>State!Q162</f>
        <v>0</v>
      </c>
      <c r="M162" s="248">
        <f>State!R162</f>
        <v>0</v>
      </c>
      <c r="N162" s="249">
        <f>State!S162</f>
        <v>0</v>
      </c>
      <c r="O162" s="249">
        <f>State!U162</f>
        <v>0</v>
      </c>
      <c r="P162" s="251">
        <f>State!X162</f>
        <v>0</v>
      </c>
      <c r="Q162" s="248">
        <f>State!Y162</f>
        <v>0</v>
      </c>
      <c r="R162" s="249">
        <f>State!Z162</f>
        <v>0</v>
      </c>
      <c r="S162" s="248">
        <f>State!AA162</f>
        <v>0</v>
      </c>
      <c r="T162" s="249">
        <f>State!AB162</f>
        <v>0</v>
      </c>
      <c r="U162" s="292">
        <f>State!AC162</f>
        <v>0</v>
      </c>
    </row>
    <row r="163" spans="1:21">
      <c r="A163" s="236">
        <v>6.03</v>
      </c>
      <c r="B163" s="237" t="s">
        <v>33</v>
      </c>
      <c r="C163" s="248">
        <f>State!C163</f>
        <v>0</v>
      </c>
      <c r="D163" s="249">
        <f>State!D163</f>
        <v>0</v>
      </c>
      <c r="E163" s="248">
        <f>State!E163</f>
        <v>0</v>
      </c>
      <c r="F163" s="249">
        <f>State!F163</f>
        <v>0</v>
      </c>
      <c r="G163" s="250">
        <f>State!G163</f>
        <v>0</v>
      </c>
      <c r="H163" s="250">
        <f>State!H163</f>
        <v>0</v>
      </c>
      <c r="I163" s="249">
        <f>State!L163</f>
        <v>0</v>
      </c>
      <c r="J163" s="251">
        <f>State!O163</f>
        <v>0</v>
      </c>
      <c r="K163" s="248">
        <f>State!P163</f>
        <v>0</v>
      </c>
      <c r="L163" s="249">
        <f>State!Q163</f>
        <v>0</v>
      </c>
      <c r="M163" s="248">
        <f>State!R163</f>
        <v>0</v>
      </c>
      <c r="N163" s="249">
        <f>State!S163</f>
        <v>0</v>
      </c>
      <c r="O163" s="249">
        <f>State!U163</f>
        <v>0</v>
      </c>
      <c r="P163" s="251">
        <f>State!X163</f>
        <v>0</v>
      </c>
      <c r="Q163" s="248">
        <f>State!Y163</f>
        <v>0</v>
      </c>
      <c r="R163" s="249">
        <f>State!Z163</f>
        <v>0</v>
      </c>
      <c r="S163" s="248">
        <f>State!AA163</f>
        <v>0</v>
      </c>
      <c r="T163" s="249">
        <f>State!AB163</f>
        <v>0</v>
      </c>
      <c r="U163" s="292">
        <f>State!AC163</f>
        <v>0</v>
      </c>
    </row>
    <row r="164" spans="1:21" ht="18">
      <c r="A164" s="236"/>
      <c r="B164" s="247" t="s">
        <v>28</v>
      </c>
      <c r="C164" s="248">
        <f>State!C164</f>
        <v>420</v>
      </c>
      <c r="D164" s="249">
        <f>State!D164</f>
        <v>4.2</v>
      </c>
      <c r="E164" s="248">
        <f>State!E164</f>
        <v>420</v>
      </c>
      <c r="F164" s="249">
        <f>State!F164</f>
        <v>4.2</v>
      </c>
      <c r="G164" s="250">
        <f>State!G164</f>
        <v>1</v>
      </c>
      <c r="H164" s="250">
        <f>State!H164</f>
        <v>1</v>
      </c>
      <c r="I164" s="249">
        <f>State!L164</f>
        <v>0</v>
      </c>
      <c r="J164" s="251">
        <f>State!O164</f>
        <v>0.01</v>
      </c>
      <c r="K164" s="248">
        <f>State!P164</f>
        <v>238</v>
      </c>
      <c r="L164" s="249">
        <f>State!Q164</f>
        <v>2.3800000000000003</v>
      </c>
      <c r="M164" s="248">
        <f>State!R164</f>
        <v>238</v>
      </c>
      <c r="N164" s="249">
        <f>State!S164</f>
        <v>2.3800000000000003</v>
      </c>
      <c r="O164" s="249">
        <f>State!U164</f>
        <v>0</v>
      </c>
      <c r="P164" s="251">
        <f>State!X164</f>
        <v>0.01</v>
      </c>
      <c r="Q164" s="248">
        <f>State!Y164</f>
        <v>238</v>
      </c>
      <c r="R164" s="249">
        <f>State!Z164</f>
        <v>2.3800000000000003</v>
      </c>
      <c r="S164" s="248">
        <f>State!AA164</f>
        <v>238</v>
      </c>
      <c r="T164" s="249">
        <f>State!AB164</f>
        <v>2.3800000000000003</v>
      </c>
      <c r="U164" s="292" t="str">
        <f>State!AC164</f>
        <v>Recommended as proposed</v>
      </c>
    </row>
    <row r="165" spans="1:21">
      <c r="A165" s="236"/>
      <c r="B165" s="247" t="s">
        <v>29</v>
      </c>
      <c r="C165" s="248">
        <f>State!C165</f>
        <v>0</v>
      </c>
      <c r="D165" s="249">
        <f>State!D165</f>
        <v>0</v>
      </c>
      <c r="E165" s="248">
        <f>State!E165</f>
        <v>0</v>
      </c>
      <c r="F165" s="249">
        <f>State!F165</f>
        <v>0</v>
      </c>
      <c r="G165" s="250">
        <f>State!G165</f>
        <v>0</v>
      </c>
      <c r="H165" s="250">
        <f>State!H165</f>
        <v>0</v>
      </c>
      <c r="I165" s="249">
        <f>State!L165</f>
        <v>0</v>
      </c>
      <c r="J165" s="251"/>
      <c r="K165" s="248">
        <f>State!P165</f>
        <v>0</v>
      </c>
      <c r="L165" s="249">
        <f>State!Q165</f>
        <v>0</v>
      </c>
      <c r="M165" s="248">
        <f>State!R165</f>
        <v>0</v>
      </c>
      <c r="N165" s="249">
        <f>State!S165</f>
        <v>0</v>
      </c>
      <c r="O165" s="249">
        <f>State!U165</f>
        <v>0</v>
      </c>
      <c r="P165" s="251"/>
      <c r="Q165" s="248">
        <f>State!Y165</f>
        <v>0</v>
      </c>
      <c r="R165" s="249">
        <f>State!Z165</f>
        <v>0</v>
      </c>
      <c r="S165" s="248">
        <f>State!AA165</f>
        <v>0</v>
      </c>
      <c r="T165" s="249">
        <f>State!AB165</f>
        <v>0</v>
      </c>
      <c r="U165" s="292">
        <f>State!AC165</f>
        <v>0</v>
      </c>
    </row>
    <row r="166" spans="1:21">
      <c r="A166" s="236"/>
      <c r="B166" s="247" t="s">
        <v>30</v>
      </c>
      <c r="C166" s="248">
        <f>State!C166</f>
        <v>0</v>
      </c>
      <c r="D166" s="249">
        <f>State!D166</f>
        <v>0</v>
      </c>
      <c r="E166" s="248">
        <f>State!E166</f>
        <v>0</v>
      </c>
      <c r="F166" s="249">
        <f>State!F166</f>
        <v>0</v>
      </c>
      <c r="G166" s="250">
        <f>State!G166</f>
        <v>0</v>
      </c>
      <c r="H166" s="250">
        <f>State!H166</f>
        <v>0</v>
      </c>
      <c r="I166" s="249">
        <f>State!L166</f>
        <v>0</v>
      </c>
      <c r="J166" s="251"/>
      <c r="K166" s="248">
        <f>State!P166</f>
        <v>0</v>
      </c>
      <c r="L166" s="249">
        <f>State!Q166</f>
        <v>0</v>
      </c>
      <c r="M166" s="248">
        <f>State!R166</f>
        <v>0</v>
      </c>
      <c r="N166" s="249">
        <f>State!S166</f>
        <v>0</v>
      </c>
      <c r="O166" s="249">
        <f>State!U166</f>
        <v>0</v>
      </c>
      <c r="P166" s="251"/>
      <c r="Q166" s="248">
        <f>State!Y166</f>
        <v>0</v>
      </c>
      <c r="R166" s="249">
        <f>State!Z166</f>
        <v>0</v>
      </c>
      <c r="S166" s="248">
        <f>State!AA166</f>
        <v>0</v>
      </c>
      <c r="T166" s="249">
        <f>State!AB166</f>
        <v>0</v>
      </c>
      <c r="U166" s="292">
        <f>State!AC166</f>
        <v>0</v>
      </c>
    </row>
    <row r="167" spans="1:21">
      <c r="A167" s="236"/>
      <c r="B167" s="247" t="s">
        <v>31</v>
      </c>
      <c r="C167" s="248">
        <f>State!C167</f>
        <v>0</v>
      </c>
      <c r="D167" s="249">
        <f>State!D167</f>
        <v>0</v>
      </c>
      <c r="E167" s="248">
        <f>State!E167</f>
        <v>0</v>
      </c>
      <c r="F167" s="249">
        <f>State!F167</f>
        <v>0</v>
      </c>
      <c r="G167" s="250">
        <f>State!G167</f>
        <v>0</v>
      </c>
      <c r="H167" s="250">
        <f>State!H167</f>
        <v>0</v>
      </c>
      <c r="I167" s="249">
        <f>State!L167</f>
        <v>0</v>
      </c>
      <c r="J167" s="251"/>
      <c r="K167" s="248">
        <f>State!P167</f>
        <v>0</v>
      </c>
      <c r="L167" s="249">
        <f>State!Q167</f>
        <v>0</v>
      </c>
      <c r="M167" s="248">
        <f>State!R167</f>
        <v>0</v>
      </c>
      <c r="N167" s="249">
        <f>State!S167</f>
        <v>0</v>
      </c>
      <c r="O167" s="249">
        <f>State!U167</f>
        <v>0</v>
      </c>
      <c r="P167" s="251"/>
      <c r="Q167" s="248">
        <f>State!Y167</f>
        <v>0</v>
      </c>
      <c r="R167" s="249">
        <f>State!Z167</f>
        <v>0</v>
      </c>
      <c r="S167" s="248">
        <f>State!AA167</f>
        <v>0</v>
      </c>
      <c r="T167" s="249">
        <f>State!AB167</f>
        <v>0</v>
      </c>
      <c r="U167" s="292">
        <f>State!AC167</f>
        <v>0</v>
      </c>
    </row>
    <row r="168" spans="1:21" s="257" customFormat="1">
      <c r="A168" s="231"/>
      <c r="B168" s="241" t="s">
        <v>16</v>
      </c>
      <c r="C168" s="267">
        <f>State!C168</f>
        <v>420</v>
      </c>
      <c r="D168" s="242">
        <f>State!D168</f>
        <v>4.2</v>
      </c>
      <c r="E168" s="267">
        <f>State!E168</f>
        <v>420</v>
      </c>
      <c r="F168" s="242">
        <f>State!F168</f>
        <v>4.2</v>
      </c>
      <c r="G168" s="243">
        <f>State!G168</f>
        <v>1</v>
      </c>
      <c r="H168" s="243">
        <f>State!H168</f>
        <v>1</v>
      </c>
      <c r="I168" s="242">
        <f>State!L168</f>
        <v>0</v>
      </c>
      <c r="J168" s="244"/>
      <c r="K168" s="267">
        <f>State!P168</f>
        <v>238</v>
      </c>
      <c r="L168" s="242">
        <f>State!Q168</f>
        <v>2.3800000000000003</v>
      </c>
      <c r="M168" s="267">
        <f>State!R168</f>
        <v>238</v>
      </c>
      <c r="N168" s="242">
        <f>State!S168</f>
        <v>2.3800000000000003</v>
      </c>
      <c r="O168" s="242">
        <f>State!U168</f>
        <v>0</v>
      </c>
      <c r="P168" s="244">
        <f>State!X168</f>
        <v>0</v>
      </c>
      <c r="Q168" s="267">
        <f>State!Y168</f>
        <v>238</v>
      </c>
      <c r="R168" s="242">
        <f>State!Z168</f>
        <v>2.3800000000000003</v>
      </c>
      <c r="S168" s="267">
        <f>State!AA168</f>
        <v>238</v>
      </c>
      <c r="T168" s="242">
        <f>State!AB168</f>
        <v>2.3800000000000003</v>
      </c>
      <c r="U168" s="293">
        <f>State!AC168</f>
        <v>0</v>
      </c>
    </row>
    <row r="169" spans="1:21" ht="18">
      <c r="A169" s="236">
        <v>6.04</v>
      </c>
      <c r="B169" s="237" t="s">
        <v>34</v>
      </c>
      <c r="C169" s="248">
        <f>State!C169</f>
        <v>0</v>
      </c>
      <c r="D169" s="249">
        <f>State!D169</f>
        <v>0</v>
      </c>
      <c r="E169" s="248">
        <f>State!E169</f>
        <v>0</v>
      </c>
      <c r="F169" s="249">
        <f>State!F169</f>
        <v>0</v>
      </c>
      <c r="G169" s="250">
        <f>State!G169</f>
        <v>0</v>
      </c>
      <c r="H169" s="250">
        <f>State!H169</f>
        <v>0</v>
      </c>
      <c r="I169" s="249">
        <f>State!L169</f>
        <v>0</v>
      </c>
      <c r="J169" s="251">
        <f>State!O169</f>
        <v>0</v>
      </c>
      <c r="K169" s="248">
        <f>State!P169</f>
        <v>0</v>
      </c>
      <c r="L169" s="249">
        <f>State!Q169</f>
        <v>0</v>
      </c>
      <c r="M169" s="248">
        <f>State!R169</f>
        <v>0</v>
      </c>
      <c r="N169" s="249">
        <f>State!S169</f>
        <v>0</v>
      </c>
      <c r="O169" s="249">
        <f>State!U169</f>
        <v>0</v>
      </c>
      <c r="P169" s="251">
        <f>State!X169</f>
        <v>0</v>
      </c>
      <c r="Q169" s="248">
        <f>State!Y169</f>
        <v>0</v>
      </c>
      <c r="R169" s="249">
        <f>State!Z169</f>
        <v>0</v>
      </c>
      <c r="S169" s="248">
        <f>State!AA169</f>
        <v>0</v>
      </c>
      <c r="T169" s="249">
        <f>State!AB169</f>
        <v>0</v>
      </c>
      <c r="U169" s="292">
        <f>State!AC169</f>
        <v>0</v>
      </c>
    </row>
    <row r="170" spans="1:21">
      <c r="A170" s="236"/>
      <c r="B170" s="247" t="s">
        <v>28</v>
      </c>
      <c r="C170" s="248">
        <f>State!C170</f>
        <v>0</v>
      </c>
      <c r="D170" s="249">
        <f>State!D170</f>
        <v>0</v>
      </c>
      <c r="E170" s="248">
        <f>State!E170</f>
        <v>0</v>
      </c>
      <c r="F170" s="249">
        <f>State!F170</f>
        <v>0</v>
      </c>
      <c r="G170" s="250">
        <f>State!G170</f>
        <v>0</v>
      </c>
      <c r="H170" s="250">
        <f>State!H170</f>
        <v>0</v>
      </c>
      <c r="I170" s="249">
        <f>State!L170</f>
        <v>0</v>
      </c>
      <c r="J170" s="251"/>
      <c r="K170" s="248">
        <f>State!P170</f>
        <v>0</v>
      </c>
      <c r="L170" s="249">
        <f>State!Q170</f>
        <v>0</v>
      </c>
      <c r="M170" s="248">
        <f>State!R170</f>
        <v>0</v>
      </c>
      <c r="N170" s="249">
        <f>State!S170</f>
        <v>0</v>
      </c>
      <c r="O170" s="249">
        <f>State!U170</f>
        <v>0</v>
      </c>
      <c r="P170" s="251">
        <f>State!X170</f>
        <v>0.06</v>
      </c>
      <c r="Q170" s="248">
        <f>State!Y170</f>
        <v>0</v>
      </c>
      <c r="R170" s="249">
        <f>State!Z170</f>
        <v>0</v>
      </c>
      <c r="S170" s="248">
        <f>State!AA170</f>
        <v>0</v>
      </c>
      <c r="T170" s="249">
        <f>State!AB170</f>
        <v>0</v>
      </c>
      <c r="U170" s="292">
        <f>State!AC170</f>
        <v>0</v>
      </c>
    </row>
    <row r="171" spans="1:21">
      <c r="A171" s="236"/>
      <c r="B171" s="247" t="s">
        <v>29</v>
      </c>
      <c r="C171" s="248">
        <f>State!C171</f>
        <v>0</v>
      </c>
      <c r="D171" s="249">
        <f>State!D171</f>
        <v>0</v>
      </c>
      <c r="E171" s="248">
        <f>State!E171</f>
        <v>0</v>
      </c>
      <c r="F171" s="249">
        <f>State!F171</f>
        <v>0</v>
      </c>
      <c r="G171" s="250">
        <f>State!G171</f>
        <v>0</v>
      </c>
      <c r="H171" s="250">
        <f>State!H171</f>
        <v>0</v>
      </c>
      <c r="I171" s="249">
        <f>State!L171</f>
        <v>0</v>
      </c>
      <c r="J171" s="251"/>
      <c r="K171" s="248">
        <f>State!P171</f>
        <v>0</v>
      </c>
      <c r="L171" s="249">
        <f>State!Q171</f>
        <v>0</v>
      </c>
      <c r="M171" s="248">
        <f>State!R171</f>
        <v>0</v>
      </c>
      <c r="N171" s="249">
        <f>State!S171</f>
        <v>0</v>
      </c>
      <c r="O171" s="249">
        <f>State!U171</f>
        <v>0</v>
      </c>
      <c r="P171" s="251"/>
      <c r="Q171" s="248">
        <f>State!Y171</f>
        <v>0</v>
      </c>
      <c r="R171" s="249">
        <f>State!Z171</f>
        <v>0</v>
      </c>
      <c r="S171" s="248">
        <f>State!AA171</f>
        <v>0</v>
      </c>
      <c r="T171" s="249">
        <f>State!AB171</f>
        <v>0</v>
      </c>
      <c r="U171" s="292">
        <f>State!AC171</f>
        <v>0</v>
      </c>
    </row>
    <row r="172" spans="1:21">
      <c r="A172" s="236"/>
      <c r="B172" s="247" t="s">
        <v>30</v>
      </c>
      <c r="C172" s="248">
        <f>State!C172</f>
        <v>0</v>
      </c>
      <c r="D172" s="249">
        <f>State!D172</f>
        <v>0</v>
      </c>
      <c r="E172" s="248">
        <f>State!E172</f>
        <v>0</v>
      </c>
      <c r="F172" s="249">
        <f>State!F172</f>
        <v>0</v>
      </c>
      <c r="G172" s="250">
        <f>State!G172</f>
        <v>0</v>
      </c>
      <c r="H172" s="250">
        <f>State!H172</f>
        <v>0</v>
      </c>
      <c r="I172" s="249">
        <f>State!L172</f>
        <v>0</v>
      </c>
      <c r="J172" s="251"/>
      <c r="K172" s="248">
        <f>State!P172</f>
        <v>0</v>
      </c>
      <c r="L172" s="249">
        <f>State!Q172</f>
        <v>0</v>
      </c>
      <c r="M172" s="248">
        <f>State!R172</f>
        <v>0</v>
      </c>
      <c r="N172" s="249">
        <f>State!S172</f>
        <v>0</v>
      </c>
      <c r="O172" s="249">
        <f>State!U172</f>
        <v>0</v>
      </c>
      <c r="P172" s="251"/>
      <c r="Q172" s="248">
        <f>State!Y172</f>
        <v>0</v>
      </c>
      <c r="R172" s="249">
        <f>State!Z172</f>
        <v>0</v>
      </c>
      <c r="S172" s="248">
        <f>State!AA172</f>
        <v>0</v>
      </c>
      <c r="T172" s="249">
        <f>State!AB172</f>
        <v>0</v>
      </c>
      <c r="U172" s="292">
        <f>State!AC172</f>
        <v>0</v>
      </c>
    </row>
    <row r="173" spans="1:21">
      <c r="A173" s="236"/>
      <c r="B173" s="247" t="s">
        <v>31</v>
      </c>
      <c r="C173" s="248">
        <f>State!C173</f>
        <v>0</v>
      </c>
      <c r="D173" s="249">
        <f>State!D173</f>
        <v>0</v>
      </c>
      <c r="E173" s="248">
        <f>State!E173</f>
        <v>0</v>
      </c>
      <c r="F173" s="249">
        <f>State!F173</f>
        <v>0</v>
      </c>
      <c r="G173" s="250">
        <f>State!G173</f>
        <v>0</v>
      </c>
      <c r="H173" s="250">
        <f>State!H173</f>
        <v>0</v>
      </c>
      <c r="I173" s="249">
        <f>State!L173</f>
        <v>0</v>
      </c>
      <c r="J173" s="251"/>
      <c r="K173" s="248">
        <f>State!P173</f>
        <v>0</v>
      </c>
      <c r="L173" s="249">
        <f>State!Q173</f>
        <v>0</v>
      </c>
      <c r="M173" s="248">
        <f>State!R173</f>
        <v>0</v>
      </c>
      <c r="N173" s="249">
        <f>State!S173</f>
        <v>0</v>
      </c>
      <c r="O173" s="249">
        <f>State!U173</f>
        <v>0</v>
      </c>
      <c r="P173" s="251"/>
      <c r="Q173" s="248">
        <f>State!Y173</f>
        <v>0</v>
      </c>
      <c r="R173" s="249">
        <f>State!Z173</f>
        <v>0</v>
      </c>
      <c r="S173" s="248">
        <f>State!AA173</f>
        <v>0</v>
      </c>
      <c r="T173" s="249">
        <f>State!AB173</f>
        <v>0</v>
      </c>
      <c r="U173" s="292">
        <f>State!AC173</f>
        <v>0</v>
      </c>
    </row>
    <row r="174" spans="1:21" s="257" customFormat="1">
      <c r="A174" s="231"/>
      <c r="B174" s="241" t="s">
        <v>16</v>
      </c>
      <c r="C174" s="248">
        <f>State!C174</f>
        <v>0</v>
      </c>
      <c r="D174" s="249">
        <f>State!D174</f>
        <v>0</v>
      </c>
      <c r="E174" s="248">
        <f>State!E174</f>
        <v>0</v>
      </c>
      <c r="F174" s="249">
        <f>State!F174</f>
        <v>0</v>
      </c>
      <c r="G174" s="250">
        <f>State!G174</f>
        <v>0</v>
      </c>
      <c r="H174" s="250">
        <f>State!H174</f>
        <v>0</v>
      </c>
      <c r="I174" s="249">
        <f>State!L174</f>
        <v>0</v>
      </c>
      <c r="J174" s="251"/>
      <c r="K174" s="248">
        <f>State!P174</f>
        <v>0</v>
      </c>
      <c r="L174" s="249">
        <f>State!Q174</f>
        <v>0</v>
      </c>
      <c r="M174" s="248">
        <f>State!R174</f>
        <v>0</v>
      </c>
      <c r="N174" s="249">
        <f>State!S174</f>
        <v>0</v>
      </c>
      <c r="O174" s="249">
        <f>State!U174</f>
        <v>0</v>
      </c>
      <c r="P174" s="251"/>
      <c r="Q174" s="248">
        <f>State!Y174</f>
        <v>0</v>
      </c>
      <c r="R174" s="249">
        <f>State!Z174</f>
        <v>0</v>
      </c>
      <c r="S174" s="248">
        <f>State!AA174</f>
        <v>0</v>
      </c>
      <c r="T174" s="249">
        <f>State!AB174</f>
        <v>0</v>
      </c>
      <c r="U174" s="292">
        <f>State!AC174</f>
        <v>0</v>
      </c>
    </row>
    <row r="175" spans="1:21">
      <c r="A175" s="236">
        <v>6.05</v>
      </c>
      <c r="B175" s="237" t="s">
        <v>35</v>
      </c>
      <c r="C175" s="248">
        <f>State!C175</f>
        <v>0</v>
      </c>
      <c r="D175" s="249">
        <f>State!D175</f>
        <v>0</v>
      </c>
      <c r="E175" s="248">
        <f>State!E175</f>
        <v>0</v>
      </c>
      <c r="F175" s="249">
        <f>State!F175</f>
        <v>0</v>
      </c>
      <c r="G175" s="250">
        <f>State!G175</f>
        <v>0</v>
      </c>
      <c r="H175" s="250">
        <f>State!H175</f>
        <v>0</v>
      </c>
      <c r="I175" s="249">
        <f>State!L175</f>
        <v>0</v>
      </c>
      <c r="J175" s="251"/>
      <c r="K175" s="248">
        <f>State!P175</f>
        <v>0</v>
      </c>
      <c r="L175" s="249">
        <f>State!Q175</f>
        <v>0</v>
      </c>
      <c r="M175" s="248">
        <f>State!R175</f>
        <v>0</v>
      </c>
      <c r="N175" s="249">
        <f>State!S175</f>
        <v>0</v>
      </c>
      <c r="O175" s="249">
        <f>State!U175</f>
        <v>0</v>
      </c>
      <c r="P175" s="251"/>
      <c r="Q175" s="248">
        <f>State!Y175</f>
        <v>0</v>
      </c>
      <c r="R175" s="249">
        <f>State!Z175</f>
        <v>0</v>
      </c>
      <c r="S175" s="248">
        <f>State!AA175</f>
        <v>0</v>
      </c>
      <c r="T175" s="249">
        <f>State!AB175</f>
        <v>0</v>
      </c>
      <c r="U175" s="292">
        <f>State!AC175</f>
        <v>0</v>
      </c>
    </row>
    <row r="176" spans="1:21">
      <c r="A176" s="236"/>
      <c r="B176" s="247" t="s">
        <v>28</v>
      </c>
      <c r="C176" s="248">
        <f>State!C176</f>
        <v>0</v>
      </c>
      <c r="D176" s="249">
        <f>State!D176</f>
        <v>0</v>
      </c>
      <c r="E176" s="248">
        <f>State!E176</f>
        <v>0</v>
      </c>
      <c r="F176" s="249">
        <f>State!F176</f>
        <v>0</v>
      </c>
      <c r="G176" s="250">
        <f>State!G176</f>
        <v>0</v>
      </c>
      <c r="H176" s="250">
        <f>State!H176</f>
        <v>0</v>
      </c>
      <c r="I176" s="249">
        <f>State!L176</f>
        <v>0</v>
      </c>
      <c r="J176" s="251"/>
      <c r="K176" s="248">
        <f>State!P176</f>
        <v>0</v>
      </c>
      <c r="L176" s="249">
        <f>State!Q176</f>
        <v>0</v>
      </c>
      <c r="M176" s="248">
        <f>State!R176</f>
        <v>0</v>
      </c>
      <c r="N176" s="249">
        <f>State!S176</f>
        <v>0</v>
      </c>
      <c r="O176" s="249">
        <f>State!U176</f>
        <v>0</v>
      </c>
      <c r="P176" s="251"/>
      <c r="Q176" s="248">
        <f>State!Y176</f>
        <v>0</v>
      </c>
      <c r="R176" s="249">
        <f>State!Z176</f>
        <v>0</v>
      </c>
      <c r="S176" s="248">
        <f>State!AA176</f>
        <v>0</v>
      </c>
      <c r="T176" s="249">
        <f>State!AB176</f>
        <v>0</v>
      </c>
      <c r="U176" s="292">
        <f>State!AC176</f>
        <v>0</v>
      </c>
    </row>
    <row r="177" spans="1:21">
      <c r="A177" s="236"/>
      <c r="B177" s="247" t="s">
        <v>29</v>
      </c>
      <c r="C177" s="248">
        <f>State!C177</f>
        <v>0</v>
      </c>
      <c r="D177" s="249">
        <f>State!D177</f>
        <v>0</v>
      </c>
      <c r="E177" s="248">
        <f>State!E177</f>
        <v>0</v>
      </c>
      <c r="F177" s="249">
        <f>State!F177</f>
        <v>0</v>
      </c>
      <c r="G177" s="250">
        <f>State!G177</f>
        <v>0</v>
      </c>
      <c r="H177" s="250">
        <f>State!H177</f>
        <v>0</v>
      </c>
      <c r="I177" s="249">
        <f>State!L177</f>
        <v>0</v>
      </c>
      <c r="J177" s="251"/>
      <c r="K177" s="248">
        <f>State!P177</f>
        <v>0</v>
      </c>
      <c r="L177" s="249">
        <f>State!Q177</f>
        <v>0</v>
      </c>
      <c r="M177" s="248">
        <f>State!R177</f>
        <v>0</v>
      </c>
      <c r="N177" s="249">
        <f>State!S177</f>
        <v>0</v>
      </c>
      <c r="O177" s="249">
        <f>State!U177</f>
        <v>0</v>
      </c>
      <c r="P177" s="251"/>
      <c r="Q177" s="248">
        <f>State!Y177</f>
        <v>0</v>
      </c>
      <c r="R177" s="249">
        <f>State!Z177</f>
        <v>0</v>
      </c>
      <c r="S177" s="248">
        <f>State!AA177</f>
        <v>0</v>
      </c>
      <c r="T177" s="249">
        <f>State!AB177</f>
        <v>0</v>
      </c>
      <c r="U177" s="292">
        <f>State!AC177</f>
        <v>0</v>
      </c>
    </row>
    <row r="178" spans="1:21">
      <c r="A178" s="236"/>
      <c r="B178" s="247" t="s">
        <v>30</v>
      </c>
      <c r="C178" s="248">
        <f>State!C178</f>
        <v>0</v>
      </c>
      <c r="D178" s="249">
        <f>State!D178</f>
        <v>0</v>
      </c>
      <c r="E178" s="248">
        <f>State!E178</f>
        <v>0</v>
      </c>
      <c r="F178" s="249">
        <f>State!F178</f>
        <v>0</v>
      </c>
      <c r="G178" s="250">
        <f>State!G178</f>
        <v>0</v>
      </c>
      <c r="H178" s="250">
        <f>State!H178</f>
        <v>0</v>
      </c>
      <c r="I178" s="249">
        <f>State!L178</f>
        <v>0</v>
      </c>
      <c r="J178" s="251"/>
      <c r="K178" s="248">
        <f>State!P178</f>
        <v>0</v>
      </c>
      <c r="L178" s="249">
        <f>State!Q178</f>
        <v>0</v>
      </c>
      <c r="M178" s="248">
        <f>State!R178</f>
        <v>0</v>
      </c>
      <c r="N178" s="249">
        <f>State!S178</f>
        <v>0</v>
      </c>
      <c r="O178" s="249">
        <f>State!U178</f>
        <v>0</v>
      </c>
      <c r="P178" s="251"/>
      <c r="Q178" s="248">
        <f>State!Y178</f>
        <v>0</v>
      </c>
      <c r="R178" s="249">
        <f>State!Z178</f>
        <v>0</v>
      </c>
      <c r="S178" s="248">
        <f>State!AA178</f>
        <v>0</v>
      </c>
      <c r="T178" s="249">
        <f>State!AB178</f>
        <v>0</v>
      </c>
      <c r="U178" s="292">
        <f>State!AC178</f>
        <v>0</v>
      </c>
    </row>
    <row r="179" spans="1:21">
      <c r="A179" s="236"/>
      <c r="B179" s="247" t="s">
        <v>31</v>
      </c>
      <c r="C179" s="248">
        <f>State!C179</f>
        <v>0</v>
      </c>
      <c r="D179" s="249">
        <f>State!D179</f>
        <v>0</v>
      </c>
      <c r="E179" s="248">
        <f>State!E179</f>
        <v>0</v>
      </c>
      <c r="F179" s="249">
        <f>State!F179</f>
        <v>0</v>
      </c>
      <c r="G179" s="250">
        <f>State!G179</f>
        <v>0</v>
      </c>
      <c r="H179" s="250">
        <f>State!H179</f>
        <v>0</v>
      </c>
      <c r="I179" s="249">
        <f>State!L179</f>
        <v>0</v>
      </c>
      <c r="J179" s="251"/>
      <c r="K179" s="248">
        <f>State!P179</f>
        <v>0</v>
      </c>
      <c r="L179" s="249">
        <f>State!Q179</f>
        <v>0</v>
      </c>
      <c r="M179" s="248">
        <f>State!R179</f>
        <v>0</v>
      </c>
      <c r="N179" s="249">
        <f>State!S179</f>
        <v>0</v>
      </c>
      <c r="O179" s="249">
        <f>State!U179</f>
        <v>0</v>
      </c>
      <c r="P179" s="251"/>
      <c r="Q179" s="248">
        <f>State!Y179</f>
        <v>0</v>
      </c>
      <c r="R179" s="249">
        <f>State!Z179</f>
        <v>0</v>
      </c>
      <c r="S179" s="248">
        <f>State!AA179</f>
        <v>0</v>
      </c>
      <c r="T179" s="249">
        <f>State!AB179</f>
        <v>0</v>
      </c>
      <c r="U179" s="292">
        <f>State!AC179</f>
        <v>0</v>
      </c>
    </row>
    <row r="180" spans="1:21" s="257" customFormat="1">
      <c r="A180" s="231"/>
      <c r="B180" s="241" t="s">
        <v>36</v>
      </c>
      <c r="C180" s="248">
        <f>State!C180</f>
        <v>0</v>
      </c>
      <c r="D180" s="249">
        <f>State!D180</f>
        <v>0</v>
      </c>
      <c r="E180" s="248">
        <f>State!E180</f>
        <v>0</v>
      </c>
      <c r="F180" s="249">
        <f>State!F180</f>
        <v>0</v>
      </c>
      <c r="G180" s="250">
        <f>State!G180</f>
        <v>0</v>
      </c>
      <c r="H180" s="250">
        <f>State!H180</f>
        <v>0</v>
      </c>
      <c r="I180" s="249">
        <f>State!L180</f>
        <v>0</v>
      </c>
      <c r="J180" s="251"/>
      <c r="K180" s="248">
        <f>State!P180</f>
        <v>0</v>
      </c>
      <c r="L180" s="249">
        <f>State!Q180</f>
        <v>0</v>
      </c>
      <c r="M180" s="248">
        <f>State!R180</f>
        <v>0</v>
      </c>
      <c r="N180" s="249">
        <f>State!S180</f>
        <v>0</v>
      </c>
      <c r="O180" s="249">
        <f>State!U180</f>
        <v>0</v>
      </c>
      <c r="P180" s="251"/>
      <c r="Q180" s="248">
        <f>State!Y180</f>
        <v>0</v>
      </c>
      <c r="R180" s="249">
        <f>State!Z180</f>
        <v>0</v>
      </c>
      <c r="S180" s="248">
        <f>State!AA180</f>
        <v>0</v>
      </c>
      <c r="T180" s="249">
        <f>State!AB180</f>
        <v>0</v>
      </c>
      <c r="U180" s="292">
        <f>State!AC180</f>
        <v>0</v>
      </c>
    </row>
    <row r="181" spans="1:21" ht="18">
      <c r="A181" s="236">
        <v>6.06</v>
      </c>
      <c r="B181" s="237" t="s">
        <v>37</v>
      </c>
      <c r="C181" s="248">
        <f>State!C181</f>
        <v>0</v>
      </c>
      <c r="D181" s="249">
        <f>State!D181</f>
        <v>0</v>
      </c>
      <c r="E181" s="248">
        <f>State!E181</f>
        <v>0</v>
      </c>
      <c r="F181" s="249">
        <f>State!F181</f>
        <v>0</v>
      </c>
      <c r="G181" s="250">
        <f>State!G181</f>
        <v>0</v>
      </c>
      <c r="H181" s="250">
        <f>State!H181</f>
        <v>0</v>
      </c>
      <c r="I181" s="249">
        <f>State!L181</f>
        <v>0</v>
      </c>
      <c r="J181" s="251"/>
      <c r="K181" s="248">
        <f>State!P181</f>
        <v>0</v>
      </c>
      <c r="L181" s="249">
        <f>State!Q181</f>
        <v>0</v>
      </c>
      <c r="M181" s="248">
        <f>State!R181</f>
        <v>0</v>
      </c>
      <c r="N181" s="249">
        <f>State!S181</f>
        <v>0</v>
      </c>
      <c r="O181" s="249">
        <f>State!U181</f>
        <v>0</v>
      </c>
      <c r="P181" s="251"/>
      <c r="Q181" s="248">
        <f>State!Y181</f>
        <v>0</v>
      </c>
      <c r="R181" s="249">
        <f>State!Z181</f>
        <v>0</v>
      </c>
      <c r="S181" s="248">
        <f>State!AA181</f>
        <v>0</v>
      </c>
      <c r="T181" s="249">
        <f>State!AB181</f>
        <v>0</v>
      </c>
      <c r="U181" s="292">
        <f>State!AC181</f>
        <v>0</v>
      </c>
    </row>
    <row r="182" spans="1:21">
      <c r="A182" s="236"/>
      <c r="B182" s="247" t="s">
        <v>28</v>
      </c>
      <c r="C182" s="248">
        <f>State!C182</f>
        <v>0</v>
      </c>
      <c r="D182" s="249">
        <f>State!D182</f>
        <v>0</v>
      </c>
      <c r="E182" s="248">
        <f>State!E182</f>
        <v>0</v>
      </c>
      <c r="F182" s="249">
        <f>State!F182</f>
        <v>0</v>
      </c>
      <c r="G182" s="250">
        <f>State!G182</f>
        <v>0</v>
      </c>
      <c r="H182" s="250">
        <f>State!H182</f>
        <v>0</v>
      </c>
      <c r="I182" s="249">
        <f>State!L182</f>
        <v>0</v>
      </c>
      <c r="J182" s="251"/>
      <c r="K182" s="248">
        <f>State!P182</f>
        <v>0</v>
      </c>
      <c r="L182" s="249">
        <f>State!Q182</f>
        <v>0</v>
      </c>
      <c r="M182" s="248">
        <f>State!R182</f>
        <v>0</v>
      </c>
      <c r="N182" s="249">
        <f>State!S182</f>
        <v>0</v>
      </c>
      <c r="O182" s="249">
        <f>State!U182</f>
        <v>0</v>
      </c>
      <c r="P182" s="251"/>
      <c r="Q182" s="248">
        <f>State!Y182</f>
        <v>0</v>
      </c>
      <c r="R182" s="249">
        <f>State!Z182</f>
        <v>0</v>
      </c>
      <c r="S182" s="248">
        <f>State!AA182</f>
        <v>0</v>
      </c>
      <c r="T182" s="249">
        <f>State!AB182</f>
        <v>0</v>
      </c>
      <c r="U182" s="292">
        <f>State!AC182</f>
        <v>0</v>
      </c>
    </row>
    <row r="183" spans="1:21">
      <c r="A183" s="236"/>
      <c r="B183" s="247" t="s">
        <v>29</v>
      </c>
      <c r="C183" s="248">
        <f>State!C183</f>
        <v>0</v>
      </c>
      <c r="D183" s="249">
        <f>State!D183</f>
        <v>0</v>
      </c>
      <c r="E183" s="248">
        <f>State!E183</f>
        <v>0</v>
      </c>
      <c r="F183" s="249">
        <f>State!F183</f>
        <v>0</v>
      </c>
      <c r="G183" s="250">
        <f>State!G183</f>
        <v>0</v>
      </c>
      <c r="H183" s="250">
        <f>State!H183</f>
        <v>0</v>
      </c>
      <c r="I183" s="249">
        <f>State!L183</f>
        <v>0</v>
      </c>
      <c r="J183" s="251"/>
      <c r="K183" s="248">
        <f>State!P183</f>
        <v>0</v>
      </c>
      <c r="L183" s="249">
        <f>State!Q183</f>
        <v>0</v>
      </c>
      <c r="M183" s="248">
        <f>State!R183</f>
        <v>0</v>
      </c>
      <c r="N183" s="249">
        <f>State!S183</f>
        <v>0</v>
      </c>
      <c r="O183" s="249">
        <f>State!U183</f>
        <v>0</v>
      </c>
      <c r="P183" s="251"/>
      <c r="Q183" s="248">
        <f>State!Y183</f>
        <v>0</v>
      </c>
      <c r="R183" s="249">
        <f>State!Z183</f>
        <v>0</v>
      </c>
      <c r="S183" s="248">
        <f>State!AA183</f>
        <v>0</v>
      </c>
      <c r="T183" s="249">
        <f>State!AB183</f>
        <v>0</v>
      </c>
      <c r="U183" s="292">
        <f>State!AC183</f>
        <v>0</v>
      </c>
    </row>
    <row r="184" spans="1:21">
      <c r="A184" s="236"/>
      <c r="B184" s="247" t="s">
        <v>30</v>
      </c>
      <c r="C184" s="248">
        <f>State!C184</f>
        <v>0</v>
      </c>
      <c r="D184" s="249">
        <f>State!D184</f>
        <v>0</v>
      </c>
      <c r="E184" s="248">
        <f>State!E184</f>
        <v>0</v>
      </c>
      <c r="F184" s="249">
        <f>State!F184</f>
        <v>0</v>
      </c>
      <c r="G184" s="250">
        <f>State!G184</f>
        <v>0</v>
      </c>
      <c r="H184" s="250">
        <f>State!H184</f>
        <v>0</v>
      </c>
      <c r="I184" s="249">
        <f>State!L184</f>
        <v>0</v>
      </c>
      <c r="J184" s="251"/>
      <c r="K184" s="248">
        <f>State!P184</f>
        <v>0</v>
      </c>
      <c r="L184" s="249">
        <f>State!Q184</f>
        <v>0</v>
      </c>
      <c r="M184" s="248">
        <f>State!R184</f>
        <v>0</v>
      </c>
      <c r="N184" s="249">
        <f>State!S184</f>
        <v>0</v>
      </c>
      <c r="O184" s="249">
        <f>State!U184</f>
        <v>0</v>
      </c>
      <c r="P184" s="251"/>
      <c r="Q184" s="248">
        <f>State!Y184</f>
        <v>0</v>
      </c>
      <c r="R184" s="249">
        <f>State!Z184</f>
        <v>0</v>
      </c>
      <c r="S184" s="248">
        <f>State!AA184</f>
        <v>0</v>
      </c>
      <c r="T184" s="249">
        <f>State!AB184</f>
        <v>0</v>
      </c>
      <c r="U184" s="292">
        <f>State!AC184</f>
        <v>0</v>
      </c>
    </row>
    <row r="185" spans="1:21">
      <c r="A185" s="236"/>
      <c r="B185" s="247" t="s">
        <v>31</v>
      </c>
      <c r="C185" s="248">
        <f>State!C185</f>
        <v>0</v>
      </c>
      <c r="D185" s="249">
        <f>State!D185</f>
        <v>0</v>
      </c>
      <c r="E185" s="248">
        <f>State!E185</f>
        <v>0</v>
      </c>
      <c r="F185" s="249">
        <f>State!F185</f>
        <v>0</v>
      </c>
      <c r="G185" s="250">
        <f>State!G185</f>
        <v>0</v>
      </c>
      <c r="H185" s="250">
        <f>State!H185</f>
        <v>0</v>
      </c>
      <c r="I185" s="249">
        <f>State!L185</f>
        <v>0</v>
      </c>
      <c r="J185" s="251"/>
      <c r="K185" s="248">
        <f>State!P185</f>
        <v>0</v>
      </c>
      <c r="L185" s="249">
        <f>State!Q185</f>
        <v>0</v>
      </c>
      <c r="M185" s="248">
        <f>State!R185</f>
        <v>0</v>
      </c>
      <c r="N185" s="249">
        <f>State!S185</f>
        <v>0</v>
      </c>
      <c r="O185" s="249">
        <f>State!U185</f>
        <v>0</v>
      </c>
      <c r="P185" s="251"/>
      <c r="Q185" s="248">
        <f>State!Y185</f>
        <v>0</v>
      </c>
      <c r="R185" s="249">
        <f>State!Z185</f>
        <v>0</v>
      </c>
      <c r="S185" s="248">
        <f>State!AA185</f>
        <v>0</v>
      </c>
      <c r="T185" s="249">
        <f>State!AB185</f>
        <v>0</v>
      </c>
      <c r="U185" s="292">
        <f>State!AC185</f>
        <v>0</v>
      </c>
    </row>
    <row r="186" spans="1:21" s="257" customFormat="1">
      <c r="A186" s="231"/>
      <c r="B186" s="241" t="s">
        <v>36</v>
      </c>
      <c r="C186" s="248">
        <f>State!C186</f>
        <v>0</v>
      </c>
      <c r="D186" s="249">
        <f>State!D186</f>
        <v>0</v>
      </c>
      <c r="E186" s="248">
        <f>State!E186</f>
        <v>0</v>
      </c>
      <c r="F186" s="249">
        <f>State!F186</f>
        <v>0</v>
      </c>
      <c r="G186" s="250">
        <f>State!G186</f>
        <v>0</v>
      </c>
      <c r="H186" s="250">
        <f>State!H186</f>
        <v>0</v>
      </c>
      <c r="I186" s="249">
        <f>State!L186</f>
        <v>0</v>
      </c>
      <c r="J186" s="251"/>
      <c r="K186" s="248">
        <f>State!P186</f>
        <v>0</v>
      </c>
      <c r="L186" s="249">
        <f>State!Q186</f>
        <v>0</v>
      </c>
      <c r="M186" s="248">
        <f>State!R186</f>
        <v>0</v>
      </c>
      <c r="N186" s="249">
        <f>State!S186</f>
        <v>0</v>
      </c>
      <c r="O186" s="249">
        <f>State!U186</f>
        <v>0</v>
      </c>
      <c r="P186" s="251"/>
      <c r="Q186" s="248">
        <f>State!Y186</f>
        <v>0</v>
      </c>
      <c r="R186" s="249">
        <f>State!Z186</f>
        <v>0</v>
      </c>
      <c r="S186" s="248">
        <f>State!AA186</f>
        <v>0</v>
      </c>
      <c r="T186" s="249">
        <f>State!AB186</f>
        <v>0</v>
      </c>
      <c r="U186" s="292">
        <f>State!AC186</f>
        <v>0</v>
      </c>
    </row>
    <row r="187" spans="1:21" ht="18">
      <c r="A187" s="236">
        <v>6.07</v>
      </c>
      <c r="B187" s="237" t="s">
        <v>240</v>
      </c>
      <c r="C187" s="248">
        <f>State!C187</f>
        <v>0</v>
      </c>
      <c r="D187" s="249">
        <f>State!D187</f>
        <v>0</v>
      </c>
      <c r="E187" s="248">
        <f>State!E187</f>
        <v>0</v>
      </c>
      <c r="F187" s="249">
        <f>State!F187</f>
        <v>0</v>
      </c>
      <c r="G187" s="250">
        <f>State!G187</f>
        <v>0</v>
      </c>
      <c r="H187" s="250">
        <f>State!H187</f>
        <v>0</v>
      </c>
      <c r="I187" s="249">
        <f>State!L187</f>
        <v>0</v>
      </c>
      <c r="J187" s="251"/>
      <c r="K187" s="248">
        <f>State!P187</f>
        <v>0</v>
      </c>
      <c r="L187" s="249">
        <f>State!Q187</f>
        <v>0</v>
      </c>
      <c r="M187" s="248">
        <f>State!R187</f>
        <v>0</v>
      </c>
      <c r="N187" s="249">
        <f>State!S187</f>
        <v>0</v>
      </c>
      <c r="O187" s="249">
        <f>State!U187</f>
        <v>0</v>
      </c>
      <c r="P187" s="251"/>
      <c r="Q187" s="248">
        <f>State!Y187</f>
        <v>0</v>
      </c>
      <c r="R187" s="249">
        <f>State!Z187</f>
        <v>0</v>
      </c>
      <c r="S187" s="248">
        <f>State!AA187</f>
        <v>0</v>
      </c>
      <c r="T187" s="249">
        <f>State!AB187</f>
        <v>0</v>
      </c>
      <c r="U187" s="292">
        <f>State!AC187</f>
        <v>0</v>
      </c>
    </row>
    <row r="188" spans="1:21">
      <c r="A188" s="236"/>
      <c r="B188" s="247" t="s">
        <v>28</v>
      </c>
      <c r="C188" s="248">
        <f>State!C188</f>
        <v>0</v>
      </c>
      <c r="D188" s="249">
        <f>State!D188</f>
        <v>0</v>
      </c>
      <c r="E188" s="248">
        <f>State!E188</f>
        <v>0</v>
      </c>
      <c r="F188" s="249">
        <f>State!F188</f>
        <v>0</v>
      </c>
      <c r="G188" s="250">
        <f>State!G188</f>
        <v>0</v>
      </c>
      <c r="H188" s="250">
        <f>State!H188</f>
        <v>0</v>
      </c>
      <c r="I188" s="249">
        <f>State!L188</f>
        <v>0</v>
      </c>
      <c r="J188" s="251"/>
      <c r="K188" s="248">
        <f>State!P188</f>
        <v>0</v>
      </c>
      <c r="L188" s="249">
        <f>State!Q188</f>
        <v>0</v>
      </c>
      <c r="M188" s="248">
        <f>State!R188</f>
        <v>0</v>
      </c>
      <c r="N188" s="249">
        <f>State!S188</f>
        <v>0</v>
      </c>
      <c r="O188" s="249">
        <f>State!U188</f>
        <v>0</v>
      </c>
      <c r="P188" s="251"/>
      <c r="Q188" s="248">
        <f>State!Y188</f>
        <v>0</v>
      </c>
      <c r="R188" s="249">
        <f>State!Z188</f>
        <v>0</v>
      </c>
      <c r="S188" s="248">
        <f>State!AA188</f>
        <v>0</v>
      </c>
      <c r="T188" s="249">
        <f>State!AB188</f>
        <v>0</v>
      </c>
      <c r="U188" s="292">
        <f>State!AC188</f>
        <v>0</v>
      </c>
    </row>
    <row r="189" spans="1:21">
      <c r="A189" s="236"/>
      <c r="B189" s="247" t="s">
        <v>29</v>
      </c>
      <c r="C189" s="248">
        <f>State!C189</f>
        <v>0</v>
      </c>
      <c r="D189" s="249">
        <f>State!D189</f>
        <v>0</v>
      </c>
      <c r="E189" s="248">
        <f>State!E189</f>
        <v>0</v>
      </c>
      <c r="F189" s="249">
        <f>State!F189</f>
        <v>0</v>
      </c>
      <c r="G189" s="250">
        <f>State!G189</f>
        <v>0</v>
      </c>
      <c r="H189" s="250">
        <f>State!H189</f>
        <v>0</v>
      </c>
      <c r="I189" s="249">
        <f>State!L189</f>
        <v>0</v>
      </c>
      <c r="J189" s="251"/>
      <c r="K189" s="248">
        <f>State!P189</f>
        <v>0</v>
      </c>
      <c r="L189" s="249">
        <f>State!Q189</f>
        <v>0</v>
      </c>
      <c r="M189" s="248">
        <f>State!R189</f>
        <v>0</v>
      </c>
      <c r="N189" s="249">
        <f>State!S189</f>
        <v>0</v>
      </c>
      <c r="O189" s="249">
        <f>State!U189</f>
        <v>0</v>
      </c>
      <c r="P189" s="251"/>
      <c r="Q189" s="248">
        <f>State!Y189</f>
        <v>0</v>
      </c>
      <c r="R189" s="249">
        <f>State!Z189</f>
        <v>0</v>
      </c>
      <c r="S189" s="248">
        <f>State!AA189</f>
        <v>0</v>
      </c>
      <c r="T189" s="249">
        <f>State!AB189</f>
        <v>0</v>
      </c>
      <c r="U189" s="292">
        <f>State!AC189</f>
        <v>0</v>
      </c>
    </row>
    <row r="190" spans="1:21">
      <c r="A190" s="236"/>
      <c r="B190" s="247" t="s">
        <v>30</v>
      </c>
      <c r="C190" s="248">
        <f>State!C190</f>
        <v>0</v>
      </c>
      <c r="D190" s="249">
        <f>State!D190</f>
        <v>0</v>
      </c>
      <c r="E190" s="248">
        <f>State!E190</f>
        <v>0</v>
      </c>
      <c r="F190" s="249">
        <f>State!F190</f>
        <v>0</v>
      </c>
      <c r="G190" s="250">
        <f>State!G190</f>
        <v>0</v>
      </c>
      <c r="H190" s="250">
        <f>State!H190</f>
        <v>0</v>
      </c>
      <c r="I190" s="249">
        <f>State!L190</f>
        <v>0</v>
      </c>
      <c r="J190" s="251"/>
      <c r="K190" s="248">
        <f>State!P190</f>
        <v>0</v>
      </c>
      <c r="L190" s="249">
        <f>State!Q190</f>
        <v>0</v>
      </c>
      <c r="M190" s="248">
        <f>State!R190</f>
        <v>0</v>
      </c>
      <c r="N190" s="249">
        <f>State!S190</f>
        <v>0</v>
      </c>
      <c r="O190" s="249">
        <f>State!U190</f>
        <v>0</v>
      </c>
      <c r="P190" s="251"/>
      <c r="Q190" s="248">
        <f>State!Y190</f>
        <v>0</v>
      </c>
      <c r="R190" s="249">
        <f>State!Z190</f>
        <v>0</v>
      </c>
      <c r="S190" s="248">
        <f>State!AA190</f>
        <v>0</v>
      </c>
      <c r="T190" s="249">
        <f>State!AB190</f>
        <v>0</v>
      </c>
      <c r="U190" s="292">
        <f>State!AC190</f>
        <v>0</v>
      </c>
    </row>
    <row r="191" spans="1:21">
      <c r="A191" s="236"/>
      <c r="B191" s="247" t="s">
        <v>31</v>
      </c>
      <c r="C191" s="248">
        <f>State!C191</f>
        <v>0</v>
      </c>
      <c r="D191" s="249">
        <f>State!D191</f>
        <v>0</v>
      </c>
      <c r="E191" s="248">
        <f>State!E191</f>
        <v>0</v>
      </c>
      <c r="F191" s="249">
        <f>State!F191</f>
        <v>0</v>
      </c>
      <c r="G191" s="250">
        <f>State!G191</f>
        <v>0</v>
      </c>
      <c r="H191" s="250">
        <f>State!H191</f>
        <v>0</v>
      </c>
      <c r="I191" s="249">
        <f>State!L191</f>
        <v>0</v>
      </c>
      <c r="J191" s="251"/>
      <c r="K191" s="248">
        <f>State!P191</f>
        <v>0</v>
      </c>
      <c r="L191" s="249">
        <f>State!Q191</f>
        <v>0</v>
      </c>
      <c r="M191" s="248">
        <f>State!R191</f>
        <v>0</v>
      </c>
      <c r="N191" s="249">
        <f>State!S191</f>
        <v>0</v>
      </c>
      <c r="O191" s="249">
        <f>State!U191</f>
        <v>0</v>
      </c>
      <c r="P191" s="251"/>
      <c r="Q191" s="248">
        <f>State!Y191</f>
        <v>0</v>
      </c>
      <c r="R191" s="249">
        <f>State!Z191</f>
        <v>0</v>
      </c>
      <c r="S191" s="248">
        <f>State!AA191</f>
        <v>0</v>
      </c>
      <c r="T191" s="249">
        <f>State!AB191</f>
        <v>0</v>
      </c>
      <c r="U191" s="292">
        <f>State!AC191</f>
        <v>0</v>
      </c>
    </row>
    <row r="192" spans="1:21" s="257" customFormat="1">
      <c r="A192" s="231"/>
      <c r="B192" s="241" t="s">
        <v>36</v>
      </c>
      <c r="C192" s="248">
        <f>State!C192</f>
        <v>0</v>
      </c>
      <c r="D192" s="249">
        <f>State!D192</f>
        <v>0</v>
      </c>
      <c r="E192" s="248">
        <f>State!E192</f>
        <v>0</v>
      </c>
      <c r="F192" s="249">
        <f>State!F192</f>
        <v>0</v>
      </c>
      <c r="G192" s="250">
        <f>State!G192</f>
        <v>0</v>
      </c>
      <c r="H192" s="250">
        <f>State!H192</f>
        <v>0</v>
      </c>
      <c r="I192" s="249">
        <f>State!L192</f>
        <v>0</v>
      </c>
      <c r="J192" s="251">
        <f>State!O192</f>
        <v>0</v>
      </c>
      <c r="K192" s="248">
        <f>State!P192</f>
        <v>0</v>
      </c>
      <c r="L192" s="249">
        <f>State!Q192</f>
        <v>0</v>
      </c>
      <c r="M192" s="248">
        <f>State!R192</f>
        <v>0</v>
      </c>
      <c r="N192" s="249">
        <f>State!S192</f>
        <v>0</v>
      </c>
      <c r="O192" s="249">
        <f>State!U192</f>
        <v>0</v>
      </c>
      <c r="P192" s="251">
        <f>State!X192</f>
        <v>0</v>
      </c>
      <c r="Q192" s="248">
        <f>State!Y192</f>
        <v>0</v>
      </c>
      <c r="R192" s="249">
        <f>State!Z192</f>
        <v>0</v>
      </c>
      <c r="S192" s="248">
        <f>State!AA192</f>
        <v>0</v>
      </c>
      <c r="T192" s="249">
        <f>State!AB192</f>
        <v>0</v>
      </c>
      <c r="U192" s="292">
        <f>State!AC192</f>
        <v>0</v>
      </c>
    </row>
    <row r="193" spans="1:24" s="257" customFormat="1">
      <c r="A193" s="231"/>
      <c r="B193" s="241" t="s">
        <v>38</v>
      </c>
      <c r="C193" s="267">
        <f>State!C193</f>
        <v>420</v>
      </c>
      <c r="D193" s="242">
        <f>State!D193</f>
        <v>4.2</v>
      </c>
      <c r="E193" s="267">
        <f>State!E193</f>
        <v>420</v>
      </c>
      <c r="F193" s="242">
        <f>State!F193</f>
        <v>4.2</v>
      </c>
      <c r="G193" s="243">
        <f>State!G193</f>
        <v>1</v>
      </c>
      <c r="H193" s="243">
        <f>State!H193</f>
        <v>1</v>
      </c>
      <c r="I193" s="242">
        <f>State!L193</f>
        <v>0</v>
      </c>
      <c r="J193" s="244">
        <f>State!O193</f>
        <v>0</v>
      </c>
      <c r="K193" s="267">
        <f>State!P193</f>
        <v>238</v>
      </c>
      <c r="L193" s="242">
        <f>State!Q193</f>
        <v>2.3800000000000003</v>
      </c>
      <c r="M193" s="267">
        <f>State!R193</f>
        <v>238</v>
      </c>
      <c r="N193" s="242">
        <f>State!S193</f>
        <v>2.3800000000000003</v>
      </c>
      <c r="O193" s="242">
        <f>State!U193</f>
        <v>0</v>
      </c>
      <c r="P193" s="244">
        <f>State!X193</f>
        <v>0</v>
      </c>
      <c r="Q193" s="267">
        <f>State!Y193</f>
        <v>238</v>
      </c>
      <c r="R193" s="242">
        <f>State!Z193</f>
        <v>2.3800000000000003</v>
      </c>
      <c r="S193" s="267">
        <f>State!AA193</f>
        <v>238</v>
      </c>
      <c r="T193" s="242">
        <f>State!AB193</f>
        <v>2.3800000000000003</v>
      </c>
      <c r="U193" s="293">
        <f>State!AC193</f>
        <v>0</v>
      </c>
    </row>
    <row r="194" spans="1:24">
      <c r="A194" s="231" t="s">
        <v>39</v>
      </c>
      <c r="B194" s="237" t="s">
        <v>40</v>
      </c>
      <c r="C194" s="248">
        <f>State!C194</f>
        <v>0</v>
      </c>
      <c r="D194" s="249">
        <f>State!D194</f>
        <v>0</v>
      </c>
      <c r="E194" s="248">
        <f>State!E194</f>
        <v>0</v>
      </c>
      <c r="F194" s="249">
        <f>State!F194</f>
        <v>0</v>
      </c>
      <c r="G194" s="250">
        <f>State!G194</f>
        <v>0</v>
      </c>
      <c r="H194" s="250">
        <f>State!H194</f>
        <v>0</v>
      </c>
      <c r="I194" s="249">
        <f>State!L194</f>
        <v>0</v>
      </c>
      <c r="J194" s="251">
        <f>State!O194</f>
        <v>0</v>
      </c>
      <c r="K194" s="248">
        <f>State!P194</f>
        <v>0</v>
      </c>
      <c r="L194" s="249">
        <f>State!Q194</f>
        <v>0</v>
      </c>
      <c r="M194" s="248">
        <f>State!R194</f>
        <v>0</v>
      </c>
      <c r="N194" s="249">
        <f>State!S194</f>
        <v>0</v>
      </c>
      <c r="O194" s="249">
        <f>State!U194</f>
        <v>0</v>
      </c>
      <c r="P194" s="251">
        <f>State!X194</f>
        <v>0</v>
      </c>
      <c r="Q194" s="248">
        <f>State!Y194</f>
        <v>0</v>
      </c>
      <c r="R194" s="249">
        <f>State!Z194</f>
        <v>0</v>
      </c>
      <c r="S194" s="248">
        <f>State!AA194</f>
        <v>0</v>
      </c>
      <c r="T194" s="249">
        <f>State!AB194</f>
        <v>0</v>
      </c>
      <c r="U194" s="292">
        <f>State!AC194</f>
        <v>0</v>
      </c>
    </row>
    <row r="195" spans="1:24">
      <c r="A195" s="245">
        <v>7</v>
      </c>
      <c r="B195" s="237" t="s">
        <v>255</v>
      </c>
      <c r="C195" s="248">
        <f>State!C195</f>
        <v>0</v>
      </c>
      <c r="D195" s="249">
        <f>State!D195</f>
        <v>0</v>
      </c>
      <c r="E195" s="248">
        <f>State!E195</f>
        <v>0</v>
      </c>
      <c r="F195" s="249">
        <f>State!F195</f>
        <v>0</v>
      </c>
      <c r="G195" s="250">
        <f>State!G195</f>
        <v>0</v>
      </c>
      <c r="H195" s="250">
        <f>State!H195</f>
        <v>0</v>
      </c>
      <c r="I195" s="249">
        <f>State!L195</f>
        <v>0</v>
      </c>
      <c r="J195" s="251">
        <f>State!O195</f>
        <v>0</v>
      </c>
      <c r="K195" s="248">
        <f>State!P195</f>
        <v>0</v>
      </c>
      <c r="L195" s="249">
        <f>State!Q195</f>
        <v>0</v>
      </c>
      <c r="M195" s="248">
        <f>State!R195</f>
        <v>0</v>
      </c>
      <c r="N195" s="249">
        <f>State!S195</f>
        <v>0</v>
      </c>
      <c r="O195" s="249">
        <f>State!U195</f>
        <v>0</v>
      </c>
      <c r="P195" s="251">
        <f>State!X195</f>
        <v>0</v>
      </c>
      <c r="Q195" s="248">
        <f>State!Y195</f>
        <v>0</v>
      </c>
      <c r="R195" s="249">
        <f>State!Z195</f>
        <v>0</v>
      </c>
      <c r="S195" s="248">
        <f>State!AA195</f>
        <v>0</v>
      </c>
      <c r="T195" s="249">
        <f>State!AB195</f>
        <v>0</v>
      </c>
      <c r="U195" s="292">
        <f>State!AC195</f>
        <v>0</v>
      </c>
    </row>
    <row r="196" spans="1:24">
      <c r="A196" s="236">
        <v>7.01</v>
      </c>
      <c r="B196" s="247" t="s">
        <v>256</v>
      </c>
      <c r="C196" s="248">
        <f>State!C196</f>
        <v>0</v>
      </c>
      <c r="D196" s="249">
        <f>State!D196</f>
        <v>0</v>
      </c>
      <c r="E196" s="248">
        <f>State!E196</f>
        <v>0</v>
      </c>
      <c r="F196" s="249">
        <f>State!F196</f>
        <v>0</v>
      </c>
      <c r="G196" s="250">
        <f>State!G196</f>
        <v>0</v>
      </c>
      <c r="H196" s="250">
        <f>State!H196</f>
        <v>0</v>
      </c>
      <c r="I196" s="249">
        <f>State!L196</f>
        <v>0</v>
      </c>
      <c r="J196" s="251">
        <f>State!O196</f>
        <v>0</v>
      </c>
      <c r="K196" s="248">
        <f>State!P196</f>
        <v>0</v>
      </c>
      <c r="L196" s="249">
        <f>State!Q196</f>
        <v>0</v>
      </c>
      <c r="M196" s="248">
        <f>State!R196</f>
        <v>0</v>
      </c>
      <c r="N196" s="249">
        <f>State!S196</f>
        <v>0</v>
      </c>
      <c r="O196" s="249">
        <f>State!U196</f>
        <v>0</v>
      </c>
      <c r="P196" s="251">
        <f>State!X196</f>
        <v>0</v>
      </c>
      <c r="Q196" s="248">
        <f>State!Y196</f>
        <v>0</v>
      </c>
      <c r="R196" s="249">
        <f>State!Z196</f>
        <v>0</v>
      </c>
      <c r="S196" s="248">
        <f>State!AA196</f>
        <v>0</v>
      </c>
      <c r="T196" s="249">
        <f>State!AB196</f>
        <v>0</v>
      </c>
      <c r="U196" s="292">
        <f>State!AC196</f>
        <v>0</v>
      </c>
    </row>
    <row r="197" spans="1:24" ht="18">
      <c r="A197" s="236"/>
      <c r="B197" s="247" t="s">
        <v>41</v>
      </c>
      <c r="C197" s="248">
        <f>State!C197</f>
        <v>10952</v>
      </c>
      <c r="D197" s="249">
        <f>State!D197</f>
        <v>16.428000000000001</v>
      </c>
      <c r="E197" s="248">
        <f>State!E197</f>
        <v>10952</v>
      </c>
      <c r="F197" s="249">
        <f>State!F197</f>
        <v>16.428000000000001</v>
      </c>
      <c r="G197" s="250">
        <f>State!G197</f>
        <v>1</v>
      </c>
      <c r="H197" s="250">
        <f>State!H197</f>
        <v>1</v>
      </c>
      <c r="I197" s="249">
        <f>State!L197</f>
        <v>0</v>
      </c>
      <c r="J197" s="251">
        <f>State!O197</f>
        <v>1.5E-3</v>
      </c>
      <c r="K197" s="248">
        <f>State!P197</f>
        <v>9629</v>
      </c>
      <c r="L197" s="249">
        <f>State!Q197</f>
        <v>14.4435</v>
      </c>
      <c r="M197" s="248">
        <f>State!R197</f>
        <v>9629</v>
      </c>
      <c r="N197" s="249">
        <f>State!S197</f>
        <v>14.4435</v>
      </c>
      <c r="O197" s="249">
        <f>State!U197</f>
        <v>0</v>
      </c>
      <c r="P197" s="251">
        <f>State!X197</f>
        <v>1.5E-3</v>
      </c>
      <c r="Q197" s="248">
        <f>State!Y197</f>
        <v>9629</v>
      </c>
      <c r="R197" s="249">
        <f>State!Z197</f>
        <v>14.4435</v>
      </c>
      <c r="S197" s="248">
        <f>State!AA197</f>
        <v>9629</v>
      </c>
      <c r="T197" s="249">
        <f>State!AB197</f>
        <v>14.4435</v>
      </c>
      <c r="U197" s="292" t="str">
        <f>State!AC197</f>
        <v>Recommended as proposed</v>
      </c>
      <c r="V197" s="229">
        <f>10957-5</f>
        <v>10952</v>
      </c>
      <c r="W197" s="229">
        <v>5</v>
      </c>
      <c r="X197" s="229">
        <f>SUM(V197:W197)</f>
        <v>10957</v>
      </c>
    </row>
    <row r="198" spans="1:24" ht="18">
      <c r="A198" s="236"/>
      <c r="B198" s="247" t="s">
        <v>318</v>
      </c>
      <c r="C198" s="248">
        <f>State!C198</f>
        <v>5</v>
      </c>
      <c r="D198" s="249">
        <f>State!D198</f>
        <v>7.4999999999999997E-3</v>
      </c>
      <c r="E198" s="248">
        <f>State!E198</f>
        <v>5</v>
      </c>
      <c r="F198" s="249">
        <f>State!F198</f>
        <v>7.4999999999999997E-3</v>
      </c>
      <c r="G198" s="250">
        <f>State!G198</f>
        <v>1</v>
      </c>
      <c r="H198" s="250">
        <f>State!H198</f>
        <v>1</v>
      </c>
      <c r="I198" s="249">
        <f>State!L198</f>
        <v>0</v>
      </c>
      <c r="J198" s="251">
        <f>State!O198</f>
        <v>1.5E-3</v>
      </c>
      <c r="K198" s="248">
        <f>State!P198</f>
        <v>3</v>
      </c>
      <c r="L198" s="249">
        <f>State!Q198</f>
        <v>4.5000000000000005E-3</v>
      </c>
      <c r="M198" s="248">
        <f>State!R198</f>
        <v>3</v>
      </c>
      <c r="N198" s="249">
        <f>State!S198</f>
        <v>4.5000000000000005E-3</v>
      </c>
      <c r="O198" s="249">
        <f>State!U198</f>
        <v>0</v>
      </c>
      <c r="P198" s="251">
        <f>State!X198</f>
        <v>1.5E-3</v>
      </c>
      <c r="Q198" s="248">
        <f>State!Y198</f>
        <v>3</v>
      </c>
      <c r="R198" s="249">
        <f>State!Z198</f>
        <v>4.5000000000000005E-3</v>
      </c>
      <c r="S198" s="248">
        <f>State!AA198</f>
        <v>3</v>
      </c>
      <c r="T198" s="249">
        <f>State!AB198</f>
        <v>4.5000000000000005E-3</v>
      </c>
      <c r="U198" s="292" t="str">
        <f>State!AC198</f>
        <v>Recommended as proposed</v>
      </c>
    </row>
    <row r="199" spans="1:24">
      <c r="A199" s="236"/>
      <c r="B199" s="247" t="s">
        <v>319</v>
      </c>
      <c r="C199" s="248">
        <f>State!C199</f>
        <v>0</v>
      </c>
      <c r="D199" s="249">
        <f>State!D199</f>
        <v>0</v>
      </c>
      <c r="E199" s="248">
        <f>State!E199</f>
        <v>0</v>
      </c>
      <c r="F199" s="249">
        <f>State!F199</f>
        <v>0</v>
      </c>
      <c r="G199" s="250">
        <f>State!G199</f>
        <v>0</v>
      </c>
      <c r="H199" s="250">
        <f>State!H199</f>
        <v>0</v>
      </c>
      <c r="I199" s="249">
        <f>State!L199</f>
        <v>0</v>
      </c>
      <c r="J199" s="251">
        <f>State!O199</f>
        <v>1.5E-3</v>
      </c>
      <c r="K199" s="248">
        <f>State!P199</f>
        <v>0</v>
      </c>
      <c r="L199" s="249">
        <f>State!Q199</f>
        <v>0</v>
      </c>
      <c r="M199" s="248">
        <f>State!R199</f>
        <v>0</v>
      </c>
      <c r="N199" s="249">
        <f>State!S199</f>
        <v>0</v>
      </c>
      <c r="O199" s="249">
        <f>State!U199</f>
        <v>0</v>
      </c>
      <c r="P199" s="251">
        <f>State!X199</f>
        <v>1.5E-3</v>
      </c>
      <c r="Q199" s="248">
        <f>State!Y199</f>
        <v>0</v>
      </c>
      <c r="R199" s="249">
        <f>State!Z199</f>
        <v>0</v>
      </c>
      <c r="S199" s="248">
        <f>State!AA199</f>
        <v>0</v>
      </c>
      <c r="T199" s="249">
        <f>State!AB199</f>
        <v>0</v>
      </c>
      <c r="U199" s="292">
        <f>State!AC199</f>
        <v>0</v>
      </c>
    </row>
    <row r="200" spans="1:24" ht="18">
      <c r="A200" s="236"/>
      <c r="B200" s="247" t="s">
        <v>320</v>
      </c>
      <c r="C200" s="248">
        <f>State!C200</f>
        <v>24751</v>
      </c>
      <c r="D200" s="249">
        <f>State!D200</f>
        <v>37.1265</v>
      </c>
      <c r="E200" s="248">
        <f>State!E200</f>
        <v>24751</v>
      </c>
      <c r="F200" s="249">
        <f>State!F200</f>
        <v>37.1265</v>
      </c>
      <c r="G200" s="250">
        <f>State!G200</f>
        <v>1</v>
      </c>
      <c r="H200" s="250">
        <f>State!H200</f>
        <v>1</v>
      </c>
      <c r="I200" s="249">
        <f>State!L200</f>
        <v>0</v>
      </c>
      <c r="J200" s="251">
        <f>State!O200</f>
        <v>1.5E-3</v>
      </c>
      <c r="K200" s="248">
        <f>State!P200</f>
        <v>21250</v>
      </c>
      <c r="L200" s="249">
        <f>State!Q200</f>
        <v>31.875</v>
      </c>
      <c r="M200" s="248">
        <f>State!R200</f>
        <v>21250</v>
      </c>
      <c r="N200" s="249">
        <f>State!S200</f>
        <v>31.875</v>
      </c>
      <c r="O200" s="249">
        <f>State!U200</f>
        <v>0</v>
      </c>
      <c r="P200" s="251">
        <f>State!X200</f>
        <v>1.5E-3</v>
      </c>
      <c r="Q200" s="248">
        <f>State!Y200</f>
        <v>21250</v>
      </c>
      <c r="R200" s="249">
        <f>State!Z200</f>
        <v>31.875</v>
      </c>
      <c r="S200" s="248">
        <f>State!AA200</f>
        <v>21250</v>
      </c>
      <c r="T200" s="249">
        <f>State!AB200</f>
        <v>31.875</v>
      </c>
      <c r="U200" s="292" t="str">
        <f>State!AC200</f>
        <v>Recommended as proposed</v>
      </c>
      <c r="V200" s="229">
        <f>24761-10</f>
        <v>24751</v>
      </c>
      <c r="W200" s="229">
        <v>10</v>
      </c>
      <c r="X200" s="229">
        <f>SUM(V200:W200)</f>
        <v>24761</v>
      </c>
    </row>
    <row r="201" spans="1:24" ht="18">
      <c r="A201" s="236"/>
      <c r="B201" s="247" t="s">
        <v>328</v>
      </c>
      <c r="C201" s="248">
        <f>State!C201</f>
        <v>10</v>
      </c>
      <c r="D201" s="249">
        <f>State!D201</f>
        <v>1.4999999999999999E-2</v>
      </c>
      <c r="E201" s="248">
        <f>State!E201</f>
        <v>10</v>
      </c>
      <c r="F201" s="249">
        <f>State!F201</f>
        <v>1.4999999999999999E-2</v>
      </c>
      <c r="G201" s="250">
        <f>State!G201</f>
        <v>1</v>
      </c>
      <c r="H201" s="250">
        <f>State!H201</f>
        <v>1</v>
      </c>
      <c r="I201" s="249">
        <f>State!L201</f>
        <v>0</v>
      </c>
      <c r="J201" s="251">
        <f>State!O201</f>
        <v>1.5E-3</v>
      </c>
      <c r="K201" s="248">
        <f>State!P201</f>
        <v>6</v>
      </c>
      <c r="L201" s="249">
        <f>State!Q201</f>
        <v>9.0000000000000011E-3</v>
      </c>
      <c r="M201" s="248">
        <f>State!R201</f>
        <v>6</v>
      </c>
      <c r="N201" s="249">
        <f>State!S201</f>
        <v>9.0000000000000011E-3</v>
      </c>
      <c r="O201" s="249">
        <f>State!U201</f>
        <v>0</v>
      </c>
      <c r="P201" s="251">
        <f>State!X201</f>
        <v>1.5E-3</v>
      </c>
      <c r="Q201" s="248">
        <f>State!Y201</f>
        <v>6</v>
      </c>
      <c r="R201" s="249">
        <f>State!Z201</f>
        <v>9.0000000000000011E-3</v>
      </c>
      <c r="S201" s="248">
        <f>State!AA201</f>
        <v>6</v>
      </c>
      <c r="T201" s="249">
        <f>State!AB201</f>
        <v>9.0000000000000011E-3</v>
      </c>
      <c r="U201" s="292" t="str">
        <f>State!AC201</f>
        <v>Recommended as proposed</v>
      </c>
    </row>
    <row r="202" spans="1:24">
      <c r="A202" s="236"/>
      <c r="B202" s="247" t="s">
        <v>329</v>
      </c>
      <c r="C202" s="248">
        <f>State!C202</f>
        <v>0</v>
      </c>
      <c r="D202" s="249">
        <f>State!D202</f>
        <v>0</v>
      </c>
      <c r="E202" s="248">
        <f>State!E202</f>
        <v>0</v>
      </c>
      <c r="F202" s="249">
        <f>State!F202</f>
        <v>0</v>
      </c>
      <c r="G202" s="250">
        <f>State!G202</f>
        <v>0</v>
      </c>
      <c r="H202" s="250">
        <f>State!H202</f>
        <v>0</v>
      </c>
      <c r="I202" s="249">
        <f>State!L202</f>
        <v>0</v>
      </c>
      <c r="J202" s="251">
        <f>State!O202</f>
        <v>0</v>
      </c>
      <c r="K202" s="248">
        <f>State!P202</f>
        <v>0</v>
      </c>
      <c r="L202" s="249">
        <f>State!Q202</f>
        <v>0</v>
      </c>
      <c r="M202" s="248">
        <f>State!R202</f>
        <v>0</v>
      </c>
      <c r="N202" s="249">
        <f>State!S202</f>
        <v>0</v>
      </c>
      <c r="O202" s="249">
        <f>State!U202</f>
        <v>0</v>
      </c>
      <c r="P202" s="251">
        <f>State!X202</f>
        <v>0</v>
      </c>
      <c r="Q202" s="248">
        <f>State!Y202</f>
        <v>0</v>
      </c>
      <c r="R202" s="249">
        <f>State!Z202</f>
        <v>0</v>
      </c>
      <c r="S202" s="248">
        <f>State!AA202</f>
        <v>0</v>
      </c>
      <c r="T202" s="249">
        <f>State!AB202</f>
        <v>0</v>
      </c>
      <c r="U202" s="292">
        <f>State!AC202</f>
        <v>0</v>
      </c>
    </row>
    <row r="203" spans="1:24" ht="18">
      <c r="A203" s="236">
        <f>+A196+0.01</f>
        <v>7.02</v>
      </c>
      <c r="B203" s="247" t="s">
        <v>257</v>
      </c>
      <c r="C203" s="248">
        <f>State!C203</f>
        <v>34714</v>
      </c>
      <c r="D203" s="249">
        <f>State!D203</f>
        <v>86.785000000000011</v>
      </c>
      <c r="E203" s="248">
        <f>State!E203</f>
        <v>34714</v>
      </c>
      <c r="F203" s="249">
        <f>State!F203</f>
        <v>86.785000000000011</v>
      </c>
      <c r="G203" s="250">
        <f>State!G203</f>
        <v>1</v>
      </c>
      <c r="H203" s="250">
        <f>State!H203</f>
        <v>1</v>
      </c>
      <c r="I203" s="249">
        <f>State!L203</f>
        <v>0</v>
      </c>
      <c r="J203" s="251">
        <f>State!O203</f>
        <v>2.5000000000000001E-3</v>
      </c>
      <c r="K203" s="248">
        <f>State!P203</f>
        <v>31579</v>
      </c>
      <c r="L203" s="249">
        <f>State!Q203</f>
        <v>78.947500000000005</v>
      </c>
      <c r="M203" s="248">
        <f>State!R203</f>
        <v>31579</v>
      </c>
      <c r="N203" s="249">
        <f>State!S203</f>
        <v>78.947500000000005</v>
      </c>
      <c r="O203" s="249">
        <f>State!U203</f>
        <v>0</v>
      </c>
      <c r="P203" s="251">
        <f>State!X203</f>
        <v>2.5000000000000001E-3</v>
      </c>
      <c r="Q203" s="248">
        <f>State!Y203</f>
        <v>31579</v>
      </c>
      <c r="R203" s="249">
        <f>State!Z203</f>
        <v>78.947500000000005</v>
      </c>
      <c r="S203" s="248">
        <f>State!AA203</f>
        <v>31579</v>
      </c>
      <c r="T203" s="249">
        <f>State!AB203</f>
        <v>78.947500000000005</v>
      </c>
      <c r="U203" s="292" t="str">
        <f>State!AC203</f>
        <v>Recommended as proposed</v>
      </c>
      <c r="V203" s="229">
        <f>34721-7</f>
        <v>34714</v>
      </c>
      <c r="W203" s="229">
        <v>7</v>
      </c>
      <c r="X203" s="229">
        <f>SUM(V203:W203)</f>
        <v>34721</v>
      </c>
    </row>
    <row r="204" spans="1:24" ht="18">
      <c r="A204" s="236">
        <f t="shared" ref="A204:A205" si="9">+A203+0.01</f>
        <v>7.0299999999999994</v>
      </c>
      <c r="B204" s="247" t="s">
        <v>43</v>
      </c>
      <c r="C204" s="248">
        <f>State!C204</f>
        <v>7</v>
      </c>
      <c r="D204" s="249">
        <f>State!D204</f>
        <v>1.7500000000000002E-2</v>
      </c>
      <c r="E204" s="248">
        <f>State!E204</f>
        <v>7</v>
      </c>
      <c r="F204" s="249">
        <f>State!F204</f>
        <v>1.7500000000000002E-2</v>
      </c>
      <c r="G204" s="250">
        <f>State!G204</f>
        <v>1</v>
      </c>
      <c r="H204" s="250">
        <f>State!H204</f>
        <v>1</v>
      </c>
      <c r="I204" s="249">
        <f>State!L204</f>
        <v>0</v>
      </c>
      <c r="J204" s="251">
        <f>State!O204</f>
        <v>2.5000000000000001E-3</v>
      </c>
      <c r="K204" s="248">
        <f>State!P204</f>
        <v>7</v>
      </c>
      <c r="L204" s="249">
        <f>State!Q204</f>
        <v>1.7500000000000002E-2</v>
      </c>
      <c r="M204" s="248">
        <f>State!R204</f>
        <v>7</v>
      </c>
      <c r="N204" s="249">
        <f>State!S204</f>
        <v>1.7500000000000002E-2</v>
      </c>
      <c r="O204" s="249">
        <f>State!U204</f>
        <v>0</v>
      </c>
      <c r="P204" s="251">
        <f>State!X204</f>
        <v>2.5000000000000001E-3</v>
      </c>
      <c r="Q204" s="248">
        <f>State!Y204</f>
        <v>7</v>
      </c>
      <c r="R204" s="249">
        <f>State!Z204</f>
        <v>1.7500000000000002E-2</v>
      </c>
      <c r="S204" s="248">
        <f>State!AA204</f>
        <v>7</v>
      </c>
      <c r="T204" s="249">
        <f>State!AB204</f>
        <v>1.7500000000000002E-2</v>
      </c>
      <c r="U204" s="292" t="str">
        <f>State!AC204</f>
        <v>Recommended as proposed</v>
      </c>
    </row>
    <row r="205" spans="1:24">
      <c r="A205" s="236">
        <f t="shared" si="9"/>
        <v>7.0399999999999991</v>
      </c>
      <c r="B205" s="247" t="s">
        <v>258</v>
      </c>
      <c r="C205" s="248">
        <f>State!C205</f>
        <v>0</v>
      </c>
      <c r="D205" s="249">
        <f>State!D205</f>
        <v>0</v>
      </c>
      <c r="E205" s="248">
        <f>State!E205</f>
        <v>0</v>
      </c>
      <c r="F205" s="249">
        <f>State!F205</f>
        <v>0</v>
      </c>
      <c r="G205" s="250">
        <f>State!G205</f>
        <v>0</v>
      </c>
      <c r="H205" s="250">
        <f>State!H205</f>
        <v>0</v>
      </c>
      <c r="I205" s="249">
        <f>State!L205</f>
        <v>0</v>
      </c>
      <c r="J205" s="251">
        <f>State!O205</f>
        <v>2.5000000000000001E-3</v>
      </c>
      <c r="K205" s="248">
        <f>State!P205</f>
        <v>0</v>
      </c>
      <c r="L205" s="249">
        <f>State!Q205</f>
        <v>0</v>
      </c>
      <c r="M205" s="248">
        <f>State!R205</f>
        <v>0</v>
      </c>
      <c r="N205" s="249">
        <f>State!S205</f>
        <v>0</v>
      </c>
      <c r="O205" s="249">
        <f>State!U205</f>
        <v>0</v>
      </c>
      <c r="P205" s="251">
        <f>State!X205</f>
        <v>2.5000000000000001E-3</v>
      </c>
      <c r="Q205" s="248">
        <f>State!Y205</f>
        <v>0</v>
      </c>
      <c r="R205" s="249">
        <f>State!Z205</f>
        <v>0</v>
      </c>
      <c r="S205" s="248">
        <f>State!AA205</f>
        <v>0</v>
      </c>
      <c r="T205" s="249">
        <f>State!AB205</f>
        <v>0</v>
      </c>
      <c r="U205" s="292">
        <f>State!AC205</f>
        <v>0</v>
      </c>
    </row>
    <row r="206" spans="1:24" s="257" customFormat="1">
      <c r="A206" s="231"/>
      <c r="B206" s="241" t="s">
        <v>16</v>
      </c>
      <c r="C206" s="267">
        <f>State!C206</f>
        <v>70439</v>
      </c>
      <c r="D206" s="242">
        <f>State!D206</f>
        <v>140.37950000000001</v>
      </c>
      <c r="E206" s="267">
        <f>State!E206</f>
        <v>70439</v>
      </c>
      <c r="F206" s="242">
        <f>State!F206</f>
        <v>140.37950000000001</v>
      </c>
      <c r="G206" s="243">
        <f>State!G206</f>
        <v>1</v>
      </c>
      <c r="H206" s="243">
        <f>State!H206</f>
        <v>1</v>
      </c>
      <c r="I206" s="242">
        <f>State!L206</f>
        <v>0</v>
      </c>
      <c r="J206" s="244">
        <f>State!O206</f>
        <v>0</v>
      </c>
      <c r="K206" s="267">
        <f>State!P206</f>
        <v>62474</v>
      </c>
      <c r="L206" s="242">
        <f>State!Q206</f>
        <v>125.29700000000001</v>
      </c>
      <c r="M206" s="267">
        <f>State!R206</f>
        <v>62474</v>
      </c>
      <c r="N206" s="242">
        <f>State!S206</f>
        <v>125.29700000000001</v>
      </c>
      <c r="O206" s="242">
        <f>State!U206</f>
        <v>0</v>
      </c>
      <c r="P206" s="244">
        <f>State!X206</f>
        <v>0</v>
      </c>
      <c r="Q206" s="267">
        <f>State!Y206</f>
        <v>62474</v>
      </c>
      <c r="R206" s="242">
        <f>State!Z206</f>
        <v>125.29700000000001</v>
      </c>
      <c r="S206" s="267">
        <f>State!AA206</f>
        <v>62474</v>
      </c>
      <c r="T206" s="242">
        <f>State!AB206</f>
        <v>125.29700000000001</v>
      </c>
      <c r="U206" s="293">
        <f>State!AC206</f>
        <v>0</v>
      </c>
    </row>
    <row r="207" spans="1:24" ht="18">
      <c r="A207" s="245">
        <v>8</v>
      </c>
      <c r="B207" s="237" t="s">
        <v>44</v>
      </c>
      <c r="C207" s="248">
        <f>State!C207</f>
        <v>0</v>
      </c>
      <c r="D207" s="249">
        <f>State!D207</f>
        <v>0</v>
      </c>
      <c r="E207" s="248">
        <f>State!E207</f>
        <v>0</v>
      </c>
      <c r="F207" s="249">
        <f>State!F207</f>
        <v>0</v>
      </c>
      <c r="G207" s="250">
        <f>State!G207</f>
        <v>0</v>
      </c>
      <c r="H207" s="250">
        <f>State!H207</f>
        <v>0</v>
      </c>
      <c r="I207" s="249">
        <f>State!L207</f>
        <v>0</v>
      </c>
      <c r="J207" s="251">
        <f>State!O207</f>
        <v>0</v>
      </c>
      <c r="K207" s="248">
        <f>State!P207</f>
        <v>0</v>
      </c>
      <c r="L207" s="249">
        <f>State!Q207</f>
        <v>0</v>
      </c>
      <c r="M207" s="248">
        <f>State!R207</f>
        <v>0</v>
      </c>
      <c r="N207" s="249">
        <f>State!S207</f>
        <v>0</v>
      </c>
      <c r="O207" s="249">
        <f>State!U207</f>
        <v>0</v>
      </c>
      <c r="P207" s="251">
        <f>State!X207</f>
        <v>0</v>
      </c>
      <c r="Q207" s="248">
        <f>State!Y207</f>
        <v>0</v>
      </c>
      <c r="R207" s="249">
        <f>State!Z207</f>
        <v>0</v>
      </c>
      <c r="S207" s="248">
        <f>State!AA207</f>
        <v>0</v>
      </c>
      <c r="T207" s="249">
        <f>State!AB207</f>
        <v>0</v>
      </c>
      <c r="U207" s="292">
        <f>State!AC207</f>
        <v>0</v>
      </c>
    </row>
    <row r="208" spans="1:24" ht="18">
      <c r="A208" s="236">
        <v>8.01</v>
      </c>
      <c r="B208" s="247" t="s">
        <v>45</v>
      </c>
      <c r="C208" s="248">
        <f>State!C208</f>
        <v>34947</v>
      </c>
      <c r="D208" s="249">
        <f>State!D208</f>
        <v>139.78800000000001</v>
      </c>
      <c r="E208" s="248">
        <f>State!E208</f>
        <v>34947</v>
      </c>
      <c r="F208" s="249">
        <f>State!F208</f>
        <v>139.78800000000001</v>
      </c>
      <c r="G208" s="250">
        <f>State!G208</f>
        <v>1</v>
      </c>
      <c r="H208" s="250">
        <f>State!H208</f>
        <v>1</v>
      </c>
      <c r="I208" s="249">
        <f>State!L208</f>
        <v>0</v>
      </c>
      <c r="J208" s="251">
        <f>State!O208</f>
        <v>4.0000000000000001E-3</v>
      </c>
      <c r="K208" s="248">
        <f>State!P208</f>
        <v>30911</v>
      </c>
      <c r="L208" s="249">
        <f>State!Q208</f>
        <v>123.64399999999999</v>
      </c>
      <c r="M208" s="248">
        <f>State!R208</f>
        <v>30911</v>
      </c>
      <c r="N208" s="249">
        <f>State!S208</f>
        <v>123.64399999999999</v>
      </c>
      <c r="O208" s="249">
        <f>State!U208</f>
        <v>0</v>
      </c>
      <c r="P208" s="251">
        <f>State!X208</f>
        <v>4.0000000000000001E-3</v>
      </c>
      <c r="Q208" s="248">
        <f>State!Y208</f>
        <v>30911</v>
      </c>
      <c r="R208" s="249">
        <f>State!Z208</f>
        <v>123.64399999999999</v>
      </c>
      <c r="S208" s="248">
        <f>State!AA208</f>
        <v>30911</v>
      </c>
      <c r="T208" s="249">
        <f>State!AB208</f>
        <v>123.64399999999999</v>
      </c>
      <c r="U208" s="292" t="str">
        <f>State!AC208</f>
        <v>Recommended as proposed</v>
      </c>
    </row>
    <row r="209" spans="1:21" ht="18">
      <c r="A209" s="236">
        <f>+A208+0.01</f>
        <v>8.02</v>
      </c>
      <c r="B209" s="247" t="s">
        <v>46</v>
      </c>
      <c r="C209" s="248">
        <f>State!C209</f>
        <v>3036</v>
      </c>
      <c r="D209" s="249">
        <f>State!D209</f>
        <v>12.144</v>
      </c>
      <c r="E209" s="248">
        <f>State!E209</f>
        <v>3036</v>
      </c>
      <c r="F209" s="249">
        <f>State!F209</f>
        <v>12.144</v>
      </c>
      <c r="G209" s="250">
        <f>State!G209</f>
        <v>1</v>
      </c>
      <c r="H209" s="250">
        <f>State!H209</f>
        <v>1</v>
      </c>
      <c r="I209" s="249">
        <f>State!L209</f>
        <v>0</v>
      </c>
      <c r="J209" s="251">
        <f>State!O209</f>
        <v>4.0000000000000001E-3</v>
      </c>
      <c r="K209" s="248">
        <f>State!P209</f>
        <v>2563</v>
      </c>
      <c r="L209" s="249">
        <f>State!Q209</f>
        <v>10.252000000000001</v>
      </c>
      <c r="M209" s="248">
        <f>State!R209</f>
        <v>2563</v>
      </c>
      <c r="N209" s="249">
        <f>State!S209</f>
        <v>10.252000000000001</v>
      </c>
      <c r="O209" s="249">
        <f>State!U209</f>
        <v>0</v>
      </c>
      <c r="P209" s="251">
        <f>State!X209</f>
        <v>4.0000000000000001E-3</v>
      </c>
      <c r="Q209" s="248">
        <f>State!Y209</f>
        <v>2563</v>
      </c>
      <c r="R209" s="249">
        <f>State!Z209</f>
        <v>10.252000000000001</v>
      </c>
      <c r="S209" s="248">
        <f>State!AA209</f>
        <v>2563</v>
      </c>
      <c r="T209" s="249">
        <f>State!AB209</f>
        <v>10.252000000000001</v>
      </c>
      <c r="U209" s="292" t="str">
        <f>State!AC209</f>
        <v>Recommended as proposed</v>
      </c>
    </row>
    <row r="210" spans="1:21" ht="18">
      <c r="A210" s="236">
        <f t="shared" ref="A210:A211" si="10">+A209+0.01</f>
        <v>8.0299999999999994</v>
      </c>
      <c r="B210" s="247" t="s">
        <v>47</v>
      </c>
      <c r="C210" s="248">
        <f>State!C210</f>
        <v>13552</v>
      </c>
      <c r="D210" s="249">
        <f>State!D210</f>
        <v>54.207999999999998</v>
      </c>
      <c r="E210" s="248">
        <f>State!E210</f>
        <v>13552</v>
      </c>
      <c r="F210" s="249">
        <f>State!F210</f>
        <v>54.207999999999998</v>
      </c>
      <c r="G210" s="250">
        <f>State!G210</f>
        <v>1</v>
      </c>
      <c r="H210" s="250">
        <f>State!H210</f>
        <v>1</v>
      </c>
      <c r="I210" s="249">
        <f>State!L210</f>
        <v>0</v>
      </c>
      <c r="J210" s="251">
        <f>State!O210</f>
        <v>4.0000000000000001E-3</v>
      </c>
      <c r="K210" s="248">
        <f>State!P210</f>
        <v>11244</v>
      </c>
      <c r="L210" s="249">
        <f>State!Q210</f>
        <v>44.976000000000006</v>
      </c>
      <c r="M210" s="248">
        <f>State!R210</f>
        <v>11244</v>
      </c>
      <c r="N210" s="249">
        <f>State!S210</f>
        <v>44.976000000000006</v>
      </c>
      <c r="O210" s="249">
        <f>State!U210</f>
        <v>0</v>
      </c>
      <c r="P210" s="251">
        <f>State!X210</f>
        <v>4.0000000000000001E-3</v>
      </c>
      <c r="Q210" s="248">
        <f>State!Y210</f>
        <v>11244</v>
      </c>
      <c r="R210" s="249">
        <f>State!Z210</f>
        <v>44.976000000000006</v>
      </c>
      <c r="S210" s="248">
        <f>State!AA210</f>
        <v>11244</v>
      </c>
      <c r="T210" s="249">
        <f>State!AB210</f>
        <v>44.976000000000006</v>
      </c>
      <c r="U210" s="292" t="str">
        <f>State!AC210</f>
        <v>Recommended as proposed</v>
      </c>
    </row>
    <row r="211" spans="1:21" ht="18">
      <c r="A211" s="236">
        <f t="shared" si="10"/>
        <v>8.0399999999999991</v>
      </c>
      <c r="B211" s="247" t="s">
        <v>48</v>
      </c>
      <c r="C211" s="248">
        <f>State!C211</f>
        <v>18904</v>
      </c>
      <c r="D211" s="249">
        <f>State!D211</f>
        <v>75.616</v>
      </c>
      <c r="E211" s="248">
        <f>State!E211</f>
        <v>18904</v>
      </c>
      <c r="F211" s="249">
        <f>State!F211</f>
        <v>75.616</v>
      </c>
      <c r="G211" s="250">
        <f>State!G211</f>
        <v>1</v>
      </c>
      <c r="H211" s="250">
        <f>State!H211</f>
        <v>1</v>
      </c>
      <c r="I211" s="249">
        <f>State!L211</f>
        <v>0</v>
      </c>
      <c r="J211" s="251">
        <f>State!O211</f>
        <v>4.0000000000000001E-3</v>
      </c>
      <c r="K211" s="248">
        <f>State!P211</f>
        <v>17749</v>
      </c>
      <c r="L211" s="249">
        <f>State!Q211</f>
        <v>70.996000000000009</v>
      </c>
      <c r="M211" s="248">
        <f>State!R211</f>
        <v>17749</v>
      </c>
      <c r="N211" s="249">
        <f>State!S211</f>
        <v>70.996000000000009</v>
      </c>
      <c r="O211" s="249">
        <f>State!U211</f>
        <v>0</v>
      </c>
      <c r="P211" s="251">
        <f>State!X211</f>
        <v>4.0000000000000001E-3</v>
      </c>
      <c r="Q211" s="248">
        <f>State!Y211</f>
        <v>17749</v>
      </c>
      <c r="R211" s="249">
        <f>State!Z211</f>
        <v>70.996000000000009</v>
      </c>
      <c r="S211" s="248">
        <f>State!AA211</f>
        <v>17749</v>
      </c>
      <c r="T211" s="249">
        <f>State!AB211</f>
        <v>70.996000000000009</v>
      </c>
      <c r="U211" s="292" t="str">
        <f>State!AC211</f>
        <v>Recommended as proposed</v>
      </c>
    </row>
    <row r="212" spans="1:21" s="257" customFormat="1">
      <c r="A212" s="231"/>
      <c r="B212" s="241" t="s">
        <v>36</v>
      </c>
      <c r="C212" s="267">
        <f>State!C212</f>
        <v>70439</v>
      </c>
      <c r="D212" s="242">
        <f>State!D212</f>
        <v>281.75599999999997</v>
      </c>
      <c r="E212" s="267">
        <f>State!E212</f>
        <v>70439</v>
      </c>
      <c r="F212" s="242">
        <f>State!F212</f>
        <v>281.75599999999997</v>
      </c>
      <c r="G212" s="243">
        <f>State!G212</f>
        <v>1</v>
      </c>
      <c r="H212" s="243">
        <f>State!H212</f>
        <v>1</v>
      </c>
      <c r="I212" s="242">
        <f>State!L212</f>
        <v>0</v>
      </c>
      <c r="J212" s="244">
        <f>State!O212</f>
        <v>0</v>
      </c>
      <c r="K212" s="267">
        <f>State!P212</f>
        <v>62467</v>
      </c>
      <c r="L212" s="242">
        <f>State!Q212</f>
        <v>249.86799999999999</v>
      </c>
      <c r="M212" s="267">
        <f>State!R212</f>
        <v>62467</v>
      </c>
      <c r="N212" s="242">
        <f>State!S212</f>
        <v>249.86799999999999</v>
      </c>
      <c r="O212" s="242">
        <f>State!U212</f>
        <v>0</v>
      </c>
      <c r="P212" s="244">
        <f>State!X212</f>
        <v>0</v>
      </c>
      <c r="Q212" s="267">
        <f>State!Y212</f>
        <v>62467</v>
      </c>
      <c r="R212" s="242">
        <f>State!Z212</f>
        <v>249.86799999999999</v>
      </c>
      <c r="S212" s="267">
        <f>State!AA212</f>
        <v>62467</v>
      </c>
      <c r="T212" s="242">
        <f>State!AB212</f>
        <v>249.86799999999999</v>
      </c>
      <c r="U212" s="293">
        <f>State!AC212</f>
        <v>0</v>
      </c>
    </row>
    <row r="213" spans="1:21" ht="18">
      <c r="A213" s="245">
        <v>9</v>
      </c>
      <c r="B213" s="237" t="s">
        <v>49</v>
      </c>
      <c r="C213" s="248">
        <f>State!C213</f>
        <v>0</v>
      </c>
      <c r="D213" s="249">
        <f>State!D213</f>
        <v>0</v>
      </c>
      <c r="E213" s="248">
        <f>State!E213</f>
        <v>0</v>
      </c>
      <c r="F213" s="249">
        <f>State!F213</f>
        <v>0</v>
      </c>
      <c r="G213" s="250">
        <f>State!G213</f>
        <v>0</v>
      </c>
      <c r="H213" s="250">
        <f>State!H213</f>
        <v>0</v>
      </c>
      <c r="I213" s="249">
        <f>State!L213</f>
        <v>0</v>
      </c>
      <c r="J213" s="251">
        <f>State!O213</f>
        <v>0</v>
      </c>
      <c r="K213" s="248">
        <f>State!P213</f>
        <v>0</v>
      </c>
      <c r="L213" s="249">
        <f>State!Q213</f>
        <v>0</v>
      </c>
      <c r="M213" s="248">
        <f>State!R213</f>
        <v>0</v>
      </c>
      <c r="N213" s="249">
        <f>State!S213</f>
        <v>0</v>
      </c>
      <c r="O213" s="249">
        <f>State!U213</f>
        <v>0</v>
      </c>
      <c r="P213" s="251">
        <f>State!X213</f>
        <v>0</v>
      </c>
      <c r="Q213" s="248">
        <f>State!Y213</f>
        <v>0</v>
      </c>
      <c r="R213" s="249">
        <f>State!Z213</f>
        <v>0</v>
      </c>
      <c r="S213" s="248">
        <f>State!AA213</f>
        <v>0</v>
      </c>
      <c r="T213" s="249">
        <f>State!AB213</f>
        <v>0</v>
      </c>
      <c r="U213" s="292">
        <f>State!AC213</f>
        <v>0</v>
      </c>
    </row>
    <row r="214" spans="1:21">
      <c r="A214" s="236">
        <v>9.01</v>
      </c>
      <c r="B214" s="247" t="s">
        <v>50</v>
      </c>
      <c r="C214" s="248">
        <f>State!C214</f>
        <v>0</v>
      </c>
      <c r="D214" s="249">
        <f>State!D214</f>
        <v>0</v>
      </c>
      <c r="E214" s="248">
        <f>State!E214</f>
        <v>0</v>
      </c>
      <c r="F214" s="249">
        <f>State!F214</f>
        <v>0</v>
      </c>
      <c r="G214" s="250">
        <f>State!G214</f>
        <v>0</v>
      </c>
      <c r="H214" s="250">
        <f>State!H214</f>
        <v>0</v>
      </c>
      <c r="I214" s="249">
        <f>State!L214</f>
        <v>0</v>
      </c>
      <c r="J214" s="251"/>
      <c r="K214" s="248">
        <f>State!P214</f>
        <v>0</v>
      </c>
      <c r="L214" s="249">
        <f>State!Q214</f>
        <v>0</v>
      </c>
      <c r="M214" s="248">
        <f>State!R214</f>
        <v>0</v>
      </c>
      <c r="N214" s="249">
        <f>State!S214</f>
        <v>0</v>
      </c>
      <c r="O214" s="249">
        <f>State!U214</f>
        <v>0</v>
      </c>
      <c r="P214" s="251"/>
      <c r="Q214" s="248">
        <f>State!Y214</f>
        <v>0</v>
      </c>
      <c r="R214" s="249">
        <f>State!Z214</f>
        <v>0</v>
      </c>
      <c r="S214" s="248">
        <f>State!AA214</f>
        <v>0</v>
      </c>
      <c r="T214" s="249">
        <f>State!AB214</f>
        <v>0</v>
      </c>
      <c r="U214" s="292">
        <f>State!AC214</f>
        <v>0</v>
      </c>
    </row>
    <row r="215" spans="1:21">
      <c r="A215" s="236">
        <v>9.02</v>
      </c>
      <c r="B215" s="247" t="s">
        <v>51</v>
      </c>
      <c r="C215" s="248">
        <f>State!C215</f>
        <v>0</v>
      </c>
      <c r="D215" s="249">
        <f>State!D215</f>
        <v>0</v>
      </c>
      <c r="E215" s="248">
        <f>State!E215</f>
        <v>0</v>
      </c>
      <c r="F215" s="249">
        <f>State!F215</f>
        <v>0</v>
      </c>
      <c r="G215" s="250">
        <f>State!G215</f>
        <v>0</v>
      </c>
      <c r="H215" s="250">
        <f>State!H215</f>
        <v>0</v>
      </c>
      <c r="I215" s="249">
        <f>State!L215</f>
        <v>0</v>
      </c>
      <c r="J215" s="251"/>
      <c r="K215" s="248">
        <f>State!P215</f>
        <v>0</v>
      </c>
      <c r="L215" s="249">
        <f>State!Q215</f>
        <v>0</v>
      </c>
      <c r="M215" s="248">
        <f>State!R215</f>
        <v>0</v>
      </c>
      <c r="N215" s="249">
        <f>State!S215</f>
        <v>0</v>
      </c>
      <c r="O215" s="249">
        <f>State!U215</f>
        <v>0</v>
      </c>
      <c r="P215" s="251"/>
      <c r="Q215" s="248">
        <f>State!Y215</f>
        <v>0</v>
      </c>
      <c r="R215" s="249">
        <f>State!Z215</f>
        <v>0</v>
      </c>
      <c r="S215" s="248">
        <f>State!AA215</f>
        <v>0</v>
      </c>
      <c r="T215" s="249">
        <f>State!AB215</f>
        <v>0</v>
      </c>
      <c r="U215" s="292">
        <f>State!AC215</f>
        <v>0</v>
      </c>
    </row>
    <row r="216" spans="1:21" s="257" customFormat="1">
      <c r="A216" s="231"/>
      <c r="B216" s="237" t="s">
        <v>36</v>
      </c>
      <c r="C216" s="248">
        <f>State!C216</f>
        <v>0</v>
      </c>
      <c r="D216" s="249">
        <f>State!D216</f>
        <v>0</v>
      </c>
      <c r="E216" s="248">
        <f>State!E216</f>
        <v>0</v>
      </c>
      <c r="F216" s="249">
        <f>State!F216</f>
        <v>0</v>
      </c>
      <c r="G216" s="250">
        <f>State!G216</f>
        <v>0</v>
      </c>
      <c r="H216" s="250">
        <f>State!H216</f>
        <v>0</v>
      </c>
      <c r="I216" s="249">
        <f>State!L216</f>
        <v>0</v>
      </c>
      <c r="J216" s="251">
        <f>State!O216</f>
        <v>0</v>
      </c>
      <c r="K216" s="248">
        <f>State!P216</f>
        <v>0</v>
      </c>
      <c r="L216" s="249">
        <f>State!Q216</f>
        <v>0</v>
      </c>
      <c r="M216" s="248">
        <f>State!R216</f>
        <v>0</v>
      </c>
      <c r="N216" s="249">
        <f>State!S216</f>
        <v>0</v>
      </c>
      <c r="O216" s="249">
        <f>State!U216</f>
        <v>0</v>
      </c>
      <c r="P216" s="251">
        <f>State!X216</f>
        <v>0</v>
      </c>
      <c r="Q216" s="248">
        <f>State!Y216</f>
        <v>0</v>
      </c>
      <c r="R216" s="249">
        <f>State!Z216</f>
        <v>0</v>
      </c>
      <c r="S216" s="248">
        <f>State!AA216</f>
        <v>0</v>
      </c>
      <c r="T216" s="249">
        <f>State!AB216</f>
        <v>0</v>
      </c>
      <c r="U216" s="292">
        <f>State!AC216</f>
        <v>0</v>
      </c>
    </row>
    <row r="217" spans="1:21">
      <c r="A217" s="231" t="s">
        <v>52</v>
      </c>
      <c r="B217" s="237" t="s">
        <v>53</v>
      </c>
      <c r="C217" s="248">
        <f>State!C217</f>
        <v>0</v>
      </c>
      <c r="D217" s="249">
        <f>State!D217</f>
        <v>0</v>
      </c>
      <c r="E217" s="248">
        <f>State!E217</f>
        <v>0</v>
      </c>
      <c r="F217" s="249">
        <f>State!F217</f>
        <v>0</v>
      </c>
      <c r="G217" s="250">
        <f>State!G217</f>
        <v>0</v>
      </c>
      <c r="H217" s="250">
        <f>State!H217</f>
        <v>0</v>
      </c>
      <c r="I217" s="249">
        <f>State!L217</f>
        <v>0</v>
      </c>
      <c r="J217" s="251">
        <f>State!O217</f>
        <v>0</v>
      </c>
      <c r="K217" s="248">
        <f>State!P217</f>
        <v>0</v>
      </c>
      <c r="L217" s="249">
        <f>State!Q217</f>
        <v>0</v>
      </c>
      <c r="M217" s="248">
        <f>State!R217</f>
        <v>0</v>
      </c>
      <c r="N217" s="249">
        <f>State!S217</f>
        <v>0</v>
      </c>
      <c r="O217" s="249">
        <f>State!U217</f>
        <v>0</v>
      </c>
      <c r="P217" s="251">
        <f>State!X217</f>
        <v>0</v>
      </c>
      <c r="Q217" s="248">
        <f>State!Y217</f>
        <v>0</v>
      </c>
      <c r="R217" s="249">
        <f>State!Z217</f>
        <v>0</v>
      </c>
      <c r="S217" s="248">
        <f>State!AA217</f>
        <v>0</v>
      </c>
      <c r="T217" s="249">
        <f>State!AB217</f>
        <v>0</v>
      </c>
      <c r="U217" s="292">
        <f>State!AC217</f>
        <v>0</v>
      </c>
    </row>
    <row r="218" spans="1:21">
      <c r="A218" s="245">
        <v>10</v>
      </c>
      <c r="B218" s="237" t="s">
        <v>270</v>
      </c>
      <c r="C218" s="248">
        <f>State!C218</f>
        <v>0</v>
      </c>
      <c r="D218" s="249">
        <f>State!D218</f>
        <v>0</v>
      </c>
      <c r="E218" s="248">
        <f>State!E218</f>
        <v>0</v>
      </c>
      <c r="F218" s="249">
        <f>State!F218</f>
        <v>0</v>
      </c>
      <c r="G218" s="250">
        <f>State!G218</f>
        <v>0</v>
      </c>
      <c r="H218" s="250">
        <f>State!H218</f>
        <v>0</v>
      </c>
      <c r="I218" s="249">
        <f>State!L218</f>
        <v>0</v>
      </c>
      <c r="J218" s="251">
        <f>State!O218</f>
        <v>0</v>
      </c>
      <c r="K218" s="248">
        <f>State!P218</f>
        <v>0</v>
      </c>
      <c r="L218" s="249">
        <f>State!Q218</f>
        <v>0</v>
      </c>
      <c r="M218" s="248">
        <f>State!R218</f>
        <v>0</v>
      </c>
      <c r="N218" s="249">
        <f>State!S218</f>
        <v>0</v>
      </c>
      <c r="O218" s="249">
        <f>State!U218</f>
        <v>0</v>
      </c>
      <c r="P218" s="251">
        <f>State!X218</f>
        <v>0</v>
      </c>
      <c r="Q218" s="248">
        <f>State!Y218</f>
        <v>0</v>
      </c>
      <c r="R218" s="249">
        <f>State!Z218</f>
        <v>0</v>
      </c>
      <c r="S218" s="248">
        <f>State!AA218</f>
        <v>0</v>
      </c>
      <c r="T218" s="249">
        <f>State!AB218</f>
        <v>0</v>
      </c>
      <c r="U218" s="292">
        <f>State!AC218</f>
        <v>0</v>
      </c>
    </row>
    <row r="219" spans="1:21">
      <c r="A219" s="273"/>
      <c r="B219" s="237" t="s">
        <v>271</v>
      </c>
      <c r="C219" s="248">
        <f>State!C219</f>
        <v>0</v>
      </c>
      <c r="D219" s="249">
        <f>State!D219</f>
        <v>0</v>
      </c>
      <c r="E219" s="248">
        <f>State!E219</f>
        <v>0</v>
      </c>
      <c r="F219" s="249">
        <f>State!F219</f>
        <v>0</v>
      </c>
      <c r="G219" s="250">
        <f>State!G219</f>
        <v>0</v>
      </c>
      <c r="H219" s="250">
        <f>State!H219</f>
        <v>0</v>
      </c>
      <c r="I219" s="249">
        <f>State!L219</f>
        <v>0</v>
      </c>
      <c r="J219" s="251">
        <f>State!O219</f>
        <v>0</v>
      </c>
      <c r="K219" s="248">
        <f>State!P219</f>
        <v>0</v>
      </c>
      <c r="L219" s="249">
        <f>State!Q219</f>
        <v>0</v>
      </c>
      <c r="M219" s="248">
        <f>State!R219</f>
        <v>0</v>
      </c>
      <c r="N219" s="249">
        <f>State!S219</f>
        <v>0</v>
      </c>
      <c r="O219" s="249">
        <f>State!U219</f>
        <v>0</v>
      </c>
      <c r="P219" s="251">
        <f>State!X219</f>
        <v>0</v>
      </c>
      <c r="Q219" s="248">
        <f>State!Y219</f>
        <v>0</v>
      </c>
      <c r="R219" s="249">
        <f>State!Z219</f>
        <v>0</v>
      </c>
      <c r="S219" s="248">
        <f>State!AA219</f>
        <v>0</v>
      </c>
      <c r="T219" s="249">
        <f>State!AB219</f>
        <v>0</v>
      </c>
      <c r="U219" s="292">
        <f>State!AC219</f>
        <v>0</v>
      </c>
    </row>
    <row r="220" spans="1:21">
      <c r="A220" s="236">
        <v>10.01</v>
      </c>
      <c r="B220" s="274" t="s">
        <v>298</v>
      </c>
      <c r="C220" s="248">
        <f>State!C220</f>
        <v>0</v>
      </c>
      <c r="D220" s="249">
        <f>State!D220</f>
        <v>0</v>
      </c>
      <c r="E220" s="248">
        <f>State!E220</f>
        <v>0</v>
      </c>
      <c r="F220" s="249">
        <f>State!F220</f>
        <v>0</v>
      </c>
      <c r="G220" s="250">
        <f>State!G220</f>
        <v>0</v>
      </c>
      <c r="H220" s="250">
        <f>State!H220</f>
        <v>0</v>
      </c>
      <c r="I220" s="249">
        <f>State!L220</f>
        <v>0</v>
      </c>
      <c r="J220" s="251">
        <f>State!O220</f>
        <v>0</v>
      </c>
      <c r="K220" s="248">
        <f>State!P220</f>
        <v>0</v>
      </c>
      <c r="L220" s="249">
        <f>State!Q220</f>
        <v>0</v>
      </c>
      <c r="M220" s="248">
        <f>State!R220</f>
        <v>0</v>
      </c>
      <c r="N220" s="249">
        <f>State!S220</f>
        <v>0</v>
      </c>
      <c r="O220" s="249">
        <f>State!U220</f>
        <v>0</v>
      </c>
      <c r="P220" s="251">
        <f>State!X220</f>
        <v>0</v>
      </c>
      <c r="Q220" s="248">
        <f>State!Y220</f>
        <v>0</v>
      </c>
      <c r="R220" s="249">
        <f>State!Z220</f>
        <v>0</v>
      </c>
      <c r="S220" s="248">
        <f>State!AA220</f>
        <v>0</v>
      </c>
      <c r="T220" s="249">
        <f>State!AB220</f>
        <v>0</v>
      </c>
      <c r="U220" s="292">
        <f>State!AC220</f>
        <v>0</v>
      </c>
    </row>
    <row r="221" spans="1:21" ht="18">
      <c r="A221" s="236">
        <v>10.02</v>
      </c>
      <c r="B221" s="274" t="s">
        <v>299</v>
      </c>
      <c r="C221" s="248">
        <f>State!C221</f>
        <v>0</v>
      </c>
      <c r="D221" s="249">
        <f>State!D221</f>
        <v>0</v>
      </c>
      <c r="E221" s="248">
        <f>State!E221</f>
        <v>0</v>
      </c>
      <c r="F221" s="249">
        <f>State!F221</f>
        <v>0</v>
      </c>
      <c r="G221" s="250">
        <f>State!G221</f>
        <v>0</v>
      </c>
      <c r="H221" s="250">
        <f>State!H221</f>
        <v>0</v>
      </c>
      <c r="I221" s="249">
        <f>State!L221</f>
        <v>0</v>
      </c>
      <c r="J221" s="251">
        <f>State!O221</f>
        <v>0</v>
      </c>
      <c r="K221" s="248">
        <f>State!P221</f>
        <v>0</v>
      </c>
      <c r="L221" s="249">
        <f>State!Q221</f>
        <v>0</v>
      </c>
      <c r="M221" s="248">
        <f>State!R221</f>
        <v>0</v>
      </c>
      <c r="N221" s="249">
        <f>State!S221</f>
        <v>0</v>
      </c>
      <c r="O221" s="249">
        <f>State!U221</f>
        <v>0</v>
      </c>
      <c r="P221" s="251">
        <f>State!X221</f>
        <v>0</v>
      </c>
      <c r="Q221" s="248">
        <f>State!Y221</f>
        <v>0</v>
      </c>
      <c r="R221" s="249">
        <f>State!Z221</f>
        <v>0</v>
      </c>
      <c r="S221" s="248">
        <f>State!AA221</f>
        <v>0</v>
      </c>
      <c r="T221" s="249">
        <f>State!AB221</f>
        <v>0</v>
      </c>
      <c r="U221" s="292">
        <f>State!AC221</f>
        <v>0</v>
      </c>
    </row>
    <row r="222" spans="1:21" ht="27">
      <c r="A222" s="236">
        <f>+A221+0.01</f>
        <v>10.029999999999999</v>
      </c>
      <c r="B222" s="275" t="s">
        <v>241</v>
      </c>
      <c r="C222" s="248">
        <f>State!C222</f>
        <v>0</v>
      </c>
      <c r="D222" s="249">
        <f>State!D222</f>
        <v>0</v>
      </c>
      <c r="E222" s="248">
        <f>State!E222</f>
        <v>0</v>
      </c>
      <c r="F222" s="249">
        <f>State!F222</f>
        <v>0</v>
      </c>
      <c r="G222" s="250">
        <f>State!G222</f>
        <v>0</v>
      </c>
      <c r="H222" s="250">
        <f>State!H222</f>
        <v>0</v>
      </c>
      <c r="I222" s="249">
        <f>State!L222</f>
        <v>0</v>
      </c>
      <c r="J222" s="251">
        <f>State!O222</f>
        <v>0</v>
      </c>
      <c r="K222" s="248">
        <f>State!P222</f>
        <v>0</v>
      </c>
      <c r="L222" s="249">
        <f>State!Q222</f>
        <v>0</v>
      </c>
      <c r="M222" s="248">
        <f>State!R222</f>
        <v>0</v>
      </c>
      <c r="N222" s="249">
        <f>State!S222</f>
        <v>0</v>
      </c>
      <c r="O222" s="249">
        <f>State!U222</f>
        <v>0</v>
      </c>
      <c r="P222" s="251">
        <f>State!X222</f>
        <v>0</v>
      </c>
      <c r="Q222" s="248">
        <f>State!Y222</f>
        <v>0</v>
      </c>
      <c r="R222" s="249">
        <f>State!Z222</f>
        <v>0</v>
      </c>
      <c r="S222" s="248">
        <f>State!AA222</f>
        <v>0</v>
      </c>
      <c r="T222" s="249">
        <f>State!AB222</f>
        <v>0</v>
      </c>
      <c r="U222" s="292">
        <f>State!AC222</f>
        <v>0</v>
      </c>
    </row>
    <row r="223" spans="1:21">
      <c r="A223" s="236"/>
      <c r="B223" s="237" t="s">
        <v>242</v>
      </c>
      <c r="C223" s="248">
        <f>State!C223</f>
        <v>0</v>
      </c>
      <c r="D223" s="249">
        <f>State!D223</f>
        <v>0</v>
      </c>
      <c r="E223" s="248">
        <f>State!E223</f>
        <v>0</v>
      </c>
      <c r="F223" s="249">
        <f>State!F223</f>
        <v>0</v>
      </c>
      <c r="G223" s="250">
        <f>State!G223</f>
        <v>0</v>
      </c>
      <c r="H223" s="250">
        <f>State!H223</f>
        <v>0</v>
      </c>
      <c r="I223" s="249">
        <f>State!L223</f>
        <v>0</v>
      </c>
      <c r="J223" s="251">
        <f>State!O223</f>
        <v>0</v>
      </c>
      <c r="K223" s="248">
        <f>State!P223</f>
        <v>0</v>
      </c>
      <c r="L223" s="249">
        <f>State!Q223</f>
        <v>0</v>
      </c>
      <c r="M223" s="248">
        <f>State!R223</f>
        <v>0</v>
      </c>
      <c r="N223" s="249">
        <f>State!S223</f>
        <v>0</v>
      </c>
      <c r="O223" s="249">
        <f>State!U223</f>
        <v>0</v>
      </c>
      <c r="P223" s="251">
        <f>State!X223</f>
        <v>0</v>
      </c>
      <c r="Q223" s="248">
        <f>State!Y223</f>
        <v>0</v>
      </c>
      <c r="R223" s="249">
        <f>State!Z223</f>
        <v>0</v>
      </c>
      <c r="S223" s="248">
        <f>State!AA223</f>
        <v>0</v>
      </c>
      <c r="T223" s="249">
        <f>State!AB223</f>
        <v>0</v>
      </c>
      <c r="U223" s="292">
        <f>State!AC223</f>
        <v>0</v>
      </c>
    </row>
    <row r="224" spans="1:21" ht="18">
      <c r="A224" s="236">
        <v>10.039999999999999</v>
      </c>
      <c r="B224" s="274" t="s">
        <v>314</v>
      </c>
      <c r="C224" s="248">
        <f>State!C224</f>
        <v>0</v>
      </c>
      <c r="D224" s="249">
        <f>State!D224</f>
        <v>0</v>
      </c>
      <c r="E224" s="248">
        <f>State!E224</f>
        <v>0</v>
      </c>
      <c r="F224" s="249">
        <f>State!F224</f>
        <v>0</v>
      </c>
      <c r="G224" s="250">
        <f>State!G224</f>
        <v>0</v>
      </c>
      <c r="H224" s="250">
        <f>State!H224</f>
        <v>0</v>
      </c>
      <c r="I224" s="249">
        <f>State!L224</f>
        <v>0</v>
      </c>
      <c r="J224" s="251">
        <f>State!O224</f>
        <v>0</v>
      </c>
      <c r="K224" s="248">
        <f>State!P224</f>
        <v>0</v>
      </c>
      <c r="L224" s="249">
        <f>State!Q224</f>
        <v>0</v>
      </c>
      <c r="M224" s="248">
        <f>State!R224</f>
        <v>0</v>
      </c>
      <c r="N224" s="249">
        <f>State!S224</f>
        <v>0</v>
      </c>
      <c r="O224" s="249">
        <f>State!U224</f>
        <v>0</v>
      </c>
      <c r="P224" s="251">
        <f>State!X224</f>
        <v>0</v>
      </c>
      <c r="Q224" s="248">
        <f>State!Y224</f>
        <v>0</v>
      </c>
      <c r="R224" s="249">
        <f>State!Z224</f>
        <v>0</v>
      </c>
      <c r="S224" s="248">
        <f>State!AA224</f>
        <v>0</v>
      </c>
      <c r="T224" s="249">
        <f>State!AB224</f>
        <v>0</v>
      </c>
      <c r="U224" s="292">
        <f>State!AC224</f>
        <v>0</v>
      </c>
    </row>
    <row r="225" spans="1:21">
      <c r="A225" s="236"/>
      <c r="B225" s="276" t="s">
        <v>54</v>
      </c>
      <c r="C225" s="248">
        <f>State!C225</f>
        <v>0</v>
      </c>
      <c r="D225" s="249">
        <f>State!D225</f>
        <v>0</v>
      </c>
      <c r="E225" s="248">
        <f>State!E225</f>
        <v>0</v>
      </c>
      <c r="F225" s="249">
        <f>State!F225</f>
        <v>0</v>
      </c>
      <c r="G225" s="250">
        <f>State!G225</f>
        <v>0</v>
      </c>
      <c r="H225" s="250">
        <f>State!H225</f>
        <v>0</v>
      </c>
      <c r="I225" s="249">
        <f>State!L225</f>
        <v>0</v>
      </c>
      <c r="J225" s="251">
        <f>State!O225</f>
        <v>0</v>
      </c>
      <c r="K225" s="248">
        <f>State!P225</f>
        <v>0</v>
      </c>
      <c r="L225" s="249">
        <f>State!Q225</f>
        <v>0</v>
      </c>
      <c r="M225" s="248">
        <f>State!R225</f>
        <v>0</v>
      </c>
      <c r="N225" s="249">
        <f>State!S225</f>
        <v>0</v>
      </c>
      <c r="O225" s="249">
        <f>State!U225</f>
        <v>0</v>
      </c>
      <c r="P225" s="251">
        <f>State!X225</f>
        <v>0</v>
      </c>
      <c r="Q225" s="248">
        <f>State!Y225</f>
        <v>0</v>
      </c>
      <c r="R225" s="249">
        <f>State!Z225</f>
        <v>0</v>
      </c>
      <c r="S225" s="248">
        <f>State!AA225</f>
        <v>0</v>
      </c>
      <c r="T225" s="249">
        <f>State!AB225</f>
        <v>0</v>
      </c>
      <c r="U225" s="292">
        <f>State!AC225</f>
        <v>0</v>
      </c>
    </row>
    <row r="226" spans="1:21">
      <c r="A226" s="236"/>
      <c r="B226" s="276" t="s">
        <v>55</v>
      </c>
      <c r="C226" s="248">
        <f>State!C226</f>
        <v>0</v>
      </c>
      <c r="D226" s="249">
        <f>State!D226</f>
        <v>0</v>
      </c>
      <c r="E226" s="248">
        <f>State!E226</f>
        <v>0</v>
      </c>
      <c r="F226" s="249">
        <f>State!F226</f>
        <v>0</v>
      </c>
      <c r="G226" s="250">
        <f>State!G226</f>
        <v>0</v>
      </c>
      <c r="H226" s="250">
        <f>State!H226</f>
        <v>0</v>
      </c>
      <c r="I226" s="249">
        <f>State!L226</f>
        <v>0</v>
      </c>
      <c r="J226" s="251">
        <f>State!O226</f>
        <v>0</v>
      </c>
      <c r="K226" s="248">
        <f>State!P226</f>
        <v>0</v>
      </c>
      <c r="L226" s="249">
        <f>State!Q226</f>
        <v>0</v>
      </c>
      <c r="M226" s="248">
        <f>State!R226</f>
        <v>0</v>
      </c>
      <c r="N226" s="249">
        <f>State!S226</f>
        <v>0</v>
      </c>
      <c r="O226" s="249">
        <f>State!U226</f>
        <v>0</v>
      </c>
      <c r="P226" s="251">
        <f>State!X226</f>
        <v>0</v>
      </c>
      <c r="Q226" s="248">
        <f>State!Y226</f>
        <v>0</v>
      </c>
      <c r="R226" s="249">
        <f>State!Z226</f>
        <v>0</v>
      </c>
      <c r="S226" s="248">
        <f>State!AA226</f>
        <v>0</v>
      </c>
      <c r="T226" s="249">
        <f>State!AB226</f>
        <v>0</v>
      </c>
      <c r="U226" s="292">
        <f>State!AC226</f>
        <v>0</v>
      </c>
    </row>
    <row r="227" spans="1:21">
      <c r="A227" s="236"/>
      <c r="B227" s="276" t="s">
        <v>56</v>
      </c>
      <c r="C227" s="248">
        <f>State!C227</f>
        <v>0</v>
      </c>
      <c r="D227" s="249">
        <f>State!D227</f>
        <v>0</v>
      </c>
      <c r="E227" s="248">
        <f>State!E227</f>
        <v>0</v>
      </c>
      <c r="F227" s="249">
        <f>State!F227</f>
        <v>0</v>
      </c>
      <c r="G227" s="250">
        <f>State!G227</f>
        <v>0</v>
      </c>
      <c r="H227" s="250">
        <f>State!H227</f>
        <v>0</v>
      </c>
      <c r="I227" s="249">
        <f>State!L227</f>
        <v>0</v>
      </c>
      <c r="J227" s="251">
        <f>State!O227</f>
        <v>0</v>
      </c>
      <c r="K227" s="248">
        <f>State!P227</f>
        <v>0</v>
      </c>
      <c r="L227" s="249">
        <f>State!Q227</f>
        <v>0</v>
      </c>
      <c r="M227" s="248">
        <f>State!R227</f>
        <v>0</v>
      </c>
      <c r="N227" s="249">
        <f>State!S227</f>
        <v>0</v>
      </c>
      <c r="O227" s="249">
        <f>State!U227</f>
        <v>0</v>
      </c>
      <c r="P227" s="251">
        <f>State!X227</f>
        <v>0</v>
      </c>
      <c r="Q227" s="248">
        <f>State!Y227</f>
        <v>0</v>
      </c>
      <c r="R227" s="249">
        <f>State!Z227</f>
        <v>0</v>
      </c>
      <c r="S227" s="248">
        <f>State!AA227</f>
        <v>0</v>
      </c>
      <c r="T227" s="249">
        <f>State!AB227</f>
        <v>0</v>
      </c>
      <c r="U227" s="292">
        <f>State!AC227</f>
        <v>0</v>
      </c>
    </row>
    <row r="228" spans="1:21" ht="18">
      <c r="A228" s="236">
        <v>10.050000000000001</v>
      </c>
      <c r="B228" s="274" t="s">
        <v>315</v>
      </c>
      <c r="C228" s="248">
        <f>State!C228</f>
        <v>0</v>
      </c>
      <c r="D228" s="249">
        <f>State!D228</f>
        <v>0</v>
      </c>
      <c r="E228" s="248">
        <f>State!E228</f>
        <v>0</v>
      </c>
      <c r="F228" s="249">
        <f>State!F228</f>
        <v>0</v>
      </c>
      <c r="G228" s="250">
        <f>State!G228</f>
        <v>0</v>
      </c>
      <c r="H228" s="250">
        <f>State!H228</f>
        <v>0</v>
      </c>
      <c r="I228" s="249">
        <f>State!L228</f>
        <v>0</v>
      </c>
      <c r="J228" s="251">
        <f>State!O228</f>
        <v>0</v>
      </c>
      <c r="K228" s="248">
        <f>State!P228</f>
        <v>0</v>
      </c>
      <c r="L228" s="249">
        <f>State!Q228</f>
        <v>0</v>
      </c>
      <c r="M228" s="248">
        <f>State!R228</f>
        <v>0</v>
      </c>
      <c r="N228" s="249">
        <f>State!S228</f>
        <v>0</v>
      </c>
      <c r="O228" s="249">
        <f>State!U228</f>
        <v>0</v>
      </c>
      <c r="P228" s="251">
        <f>State!X228</f>
        <v>0</v>
      </c>
      <c r="Q228" s="248">
        <f>State!Y228</f>
        <v>0</v>
      </c>
      <c r="R228" s="249">
        <f>State!Z228</f>
        <v>0</v>
      </c>
      <c r="S228" s="248">
        <f>State!AA228</f>
        <v>0</v>
      </c>
      <c r="T228" s="249">
        <f>State!AB228</f>
        <v>0</v>
      </c>
      <c r="U228" s="292">
        <f>State!AC228</f>
        <v>0</v>
      </c>
    </row>
    <row r="229" spans="1:21">
      <c r="A229" s="236"/>
      <c r="B229" s="276" t="s">
        <v>54</v>
      </c>
      <c r="C229" s="248">
        <f>State!C229</f>
        <v>0</v>
      </c>
      <c r="D229" s="249">
        <f>State!D229</f>
        <v>0</v>
      </c>
      <c r="E229" s="248">
        <f>State!E229</f>
        <v>0</v>
      </c>
      <c r="F229" s="249">
        <f>State!F229</f>
        <v>0</v>
      </c>
      <c r="G229" s="250">
        <f>State!G229</f>
        <v>0</v>
      </c>
      <c r="H229" s="250">
        <f>State!H229</f>
        <v>0</v>
      </c>
      <c r="I229" s="249">
        <f>State!L229</f>
        <v>0</v>
      </c>
      <c r="J229" s="251">
        <f>State!O229</f>
        <v>0</v>
      </c>
      <c r="K229" s="248">
        <f>State!P229</f>
        <v>0</v>
      </c>
      <c r="L229" s="249">
        <f>State!Q229</f>
        <v>0</v>
      </c>
      <c r="M229" s="248">
        <f>State!R229</f>
        <v>0</v>
      </c>
      <c r="N229" s="249">
        <f>State!S229</f>
        <v>0</v>
      </c>
      <c r="O229" s="249">
        <f>State!U229</f>
        <v>0</v>
      </c>
      <c r="P229" s="251">
        <f>State!X229</f>
        <v>0</v>
      </c>
      <c r="Q229" s="248">
        <f>State!Y229</f>
        <v>0</v>
      </c>
      <c r="R229" s="249">
        <f>State!Z229</f>
        <v>0</v>
      </c>
      <c r="S229" s="248">
        <f>State!AA229</f>
        <v>0</v>
      </c>
      <c r="T229" s="249">
        <f>State!AB229</f>
        <v>0</v>
      </c>
      <c r="U229" s="292">
        <f>State!AC229</f>
        <v>0</v>
      </c>
    </row>
    <row r="230" spans="1:21">
      <c r="A230" s="236"/>
      <c r="B230" s="276" t="s">
        <v>55</v>
      </c>
      <c r="C230" s="248">
        <f>State!C230</f>
        <v>0</v>
      </c>
      <c r="D230" s="249">
        <f>State!D230</f>
        <v>0</v>
      </c>
      <c r="E230" s="248">
        <f>State!E230</f>
        <v>0</v>
      </c>
      <c r="F230" s="249">
        <f>State!F230</f>
        <v>0</v>
      </c>
      <c r="G230" s="250">
        <f>State!G230</f>
        <v>0</v>
      </c>
      <c r="H230" s="250">
        <f>State!H230</f>
        <v>0</v>
      </c>
      <c r="I230" s="249">
        <f>State!L230</f>
        <v>0</v>
      </c>
      <c r="J230" s="251">
        <f>State!O230</f>
        <v>0</v>
      </c>
      <c r="K230" s="248">
        <f>State!P230</f>
        <v>0</v>
      </c>
      <c r="L230" s="249">
        <f>State!Q230</f>
        <v>0</v>
      </c>
      <c r="M230" s="248">
        <f>State!R230</f>
        <v>0</v>
      </c>
      <c r="N230" s="249">
        <f>State!S230</f>
        <v>0</v>
      </c>
      <c r="O230" s="249">
        <f>State!U230</f>
        <v>0</v>
      </c>
      <c r="P230" s="251">
        <f>State!X230</f>
        <v>0</v>
      </c>
      <c r="Q230" s="248">
        <f>State!Y230</f>
        <v>0</v>
      </c>
      <c r="R230" s="249">
        <f>State!Z230</f>
        <v>0</v>
      </c>
      <c r="S230" s="248">
        <f>State!AA230</f>
        <v>0</v>
      </c>
      <c r="T230" s="249">
        <f>State!AB230</f>
        <v>0</v>
      </c>
      <c r="U230" s="292">
        <f>State!AC230</f>
        <v>0</v>
      </c>
    </row>
    <row r="231" spans="1:21">
      <c r="A231" s="236"/>
      <c r="B231" s="276" t="s">
        <v>56</v>
      </c>
      <c r="C231" s="248">
        <f>State!C231</f>
        <v>0</v>
      </c>
      <c r="D231" s="249">
        <f>State!D231</f>
        <v>0</v>
      </c>
      <c r="E231" s="248">
        <f>State!E231</f>
        <v>0</v>
      </c>
      <c r="F231" s="249">
        <f>State!F231</f>
        <v>0</v>
      </c>
      <c r="G231" s="250">
        <f>State!G231</f>
        <v>0</v>
      </c>
      <c r="H231" s="250">
        <f>State!H231</f>
        <v>0</v>
      </c>
      <c r="I231" s="249">
        <f>State!L231</f>
        <v>0</v>
      </c>
      <c r="J231" s="251">
        <f>State!O231</f>
        <v>0</v>
      </c>
      <c r="K231" s="248">
        <f>State!P231</f>
        <v>0</v>
      </c>
      <c r="L231" s="249">
        <f>State!Q231</f>
        <v>0</v>
      </c>
      <c r="M231" s="248">
        <f>State!R231</f>
        <v>0</v>
      </c>
      <c r="N231" s="249">
        <f>State!S231</f>
        <v>0</v>
      </c>
      <c r="O231" s="249">
        <f>State!U231</f>
        <v>0</v>
      </c>
      <c r="P231" s="251">
        <f>State!X231</f>
        <v>0</v>
      </c>
      <c r="Q231" s="248">
        <f>State!Y231</f>
        <v>0</v>
      </c>
      <c r="R231" s="249">
        <f>State!Z231</f>
        <v>0</v>
      </c>
      <c r="S231" s="248">
        <f>State!AA231</f>
        <v>0</v>
      </c>
      <c r="T231" s="249">
        <f>State!AB231</f>
        <v>0</v>
      </c>
      <c r="U231" s="292">
        <f>State!AC231</f>
        <v>0</v>
      </c>
    </row>
    <row r="232" spans="1:21" ht="27">
      <c r="A232" s="236">
        <f>+A228+0.01</f>
        <v>10.06</v>
      </c>
      <c r="B232" s="275" t="s">
        <v>243</v>
      </c>
      <c r="C232" s="248">
        <f>State!C232</f>
        <v>0</v>
      </c>
      <c r="D232" s="249">
        <f>State!D232</f>
        <v>0</v>
      </c>
      <c r="E232" s="248">
        <f>State!E232</f>
        <v>0</v>
      </c>
      <c r="F232" s="249">
        <f>State!F232</f>
        <v>0</v>
      </c>
      <c r="G232" s="250">
        <f>State!G232</f>
        <v>0</v>
      </c>
      <c r="H232" s="250">
        <f>State!H232</f>
        <v>0</v>
      </c>
      <c r="I232" s="249">
        <f>State!L232</f>
        <v>0</v>
      </c>
      <c r="J232" s="251">
        <f>State!O232</f>
        <v>0</v>
      </c>
      <c r="K232" s="248">
        <f>State!P232</f>
        <v>0</v>
      </c>
      <c r="L232" s="249">
        <f>State!Q232</f>
        <v>0</v>
      </c>
      <c r="M232" s="248">
        <f>State!R232</f>
        <v>0</v>
      </c>
      <c r="N232" s="249">
        <f>State!S232</f>
        <v>0</v>
      </c>
      <c r="O232" s="249">
        <f>State!U232</f>
        <v>0</v>
      </c>
      <c r="P232" s="251">
        <f>State!X232</f>
        <v>0</v>
      </c>
      <c r="Q232" s="248">
        <f>State!Y232</f>
        <v>0</v>
      </c>
      <c r="R232" s="249">
        <f>State!Z232</f>
        <v>0</v>
      </c>
      <c r="S232" s="248">
        <f>State!AA232</f>
        <v>0</v>
      </c>
      <c r="T232" s="249">
        <f>State!AB232</f>
        <v>0</v>
      </c>
      <c r="U232" s="292">
        <f>State!AC232</f>
        <v>0</v>
      </c>
    </row>
    <row r="233" spans="1:21" ht="27">
      <c r="A233" s="236">
        <f t="shared" ref="A233:A254" si="11">+A232+0.01</f>
        <v>10.07</v>
      </c>
      <c r="B233" s="275" t="s">
        <v>57</v>
      </c>
      <c r="C233" s="248">
        <f>State!C233</f>
        <v>0</v>
      </c>
      <c r="D233" s="249">
        <f>State!D233</f>
        <v>0</v>
      </c>
      <c r="E233" s="248">
        <f>State!E233</f>
        <v>0</v>
      </c>
      <c r="F233" s="249">
        <f>State!F233</f>
        <v>0</v>
      </c>
      <c r="G233" s="250">
        <f>State!G233</f>
        <v>0</v>
      </c>
      <c r="H233" s="250">
        <f>State!H233</f>
        <v>0</v>
      </c>
      <c r="I233" s="249">
        <f>State!L233</f>
        <v>0</v>
      </c>
      <c r="J233" s="251">
        <f>State!O233</f>
        <v>0</v>
      </c>
      <c r="K233" s="248">
        <f>State!P233</f>
        <v>0</v>
      </c>
      <c r="L233" s="249">
        <f>State!Q233</f>
        <v>0</v>
      </c>
      <c r="M233" s="248">
        <f>State!R233</f>
        <v>0</v>
      </c>
      <c r="N233" s="249">
        <f>State!S233</f>
        <v>0</v>
      </c>
      <c r="O233" s="249">
        <f>State!U233</f>
        <v>0</v>
      </c>
      <c r="P233" s="251">
        <f>State!X233</f>
        <v>0</v>
      </c>
      <c r="Q233" s="248">
        <f>State!Y233</f>
        <v>0</v>
      </c>
      <c r="R233" s="249">
        <f>State!Z233</f>
        <v>0</v>
      </c>
      <c r="S233" s="248">
        <f>State!AA233</f>
        <v>0</v>
      </c>
      <c r="T233" s="249">
        <f>State!AB233</f>
        <v>0</v>
      </c>
      <c r="U233" s="292">
        <f>State!AC233</f>
        <v>0</v>
      </c>
    </row>
    <row r="234" spans="1:21">
      <c r="A234" s="236"/>
      <c r="B234" s="275" t="s">
        <v>58</v>
      </c>
      <c r="C234" s="248">
        <f>State!C234</f>
        <v>0</v>
      </c>
      <c r="D234" s="249">
        <f>State!D234</f>
        <v>0</v>
      </c>
      <c r="E234" s="248">
        <f>State!E234</f>
        <v>0</v>
      </c>
      <c r="F234" s="249">
        <f>State!F234</f>
        <v>0</v>
      </c>
      <c r="G234" s="250">
        <f>State!G234</f>
        <v>0</v>
      </c>
      <c r="H234" s="250">
        <f>State!H234</f>
        <v>0</v>
      </c>
      <c r="I234" s="249">
        <f>State!L234</f>
        <v>0</v>
      </c>
      <c r="J234" s="251">
        <f>State!O234</f>
        <v>0</v>
      </c>
      <c r="K234" s="248">
        <f>State!P234</f>
        <v>0</v>
      </c>
      <c r="L234" s="249">
        <f>State!Q234</f>
        <v>0</v>
      </c>
      <c r="M234" s="248">
        <f>State!R234</f>
        <v>0</v>
      </c>
      <c r="N234" s="249">
        <f>State!S234</f>
        <v>0</v>
      </c>
      <c r="O234" s="249">
        <f>State!U234</f>
        <v>0</v>
      </c>
      <c r="P234" s="251">
        <f>State!X234</f>
        <v>0</v>
      </c>
      <c r="Q234" s="248">
        <f>State!Y234</f>
        <v>0</v>
      </c>
      <c r="R234" s="249">
        <f>State!Z234</f>
        <v>0</v>
      </c>
      <c r="S234" s="248">
        <f>State!AA234</f>
        <v>0</v>
      </c>
      <c r="T234" s="249">
        <f>State!AB234</f>
        <v>0</v>
      </c>
      <c r="U234" s="292">
        <f>State!AC234</f>
        <v>0</v>
      </c>
    </row>
    <row r="235" spans="1:21">
      <c r="A235" s="236"/>
      <c r="B235" s="275" t="s">
        <v>59</v>
      </c>
      <c r="C235" s="248">
        <f>State!C235</f>
        <v>0</v>
      </c>
      <c r="D235" s="249">
        <f>State!D235</f>
        <v>0</v>
      </c>
      <c r="E235" s="248">
        <f>State!E235</f>
        <v>0</v>
      </c>
      <c r="F235" s="249">
        <f>State!F235</f>
        <v>0</v>
      </c>
      <c r="G235" s="250">
        <f>State!G235</f>
        <v>0</v>
      </c>
      <c r="H235" s="250">
        <f>State!H235</f>
        <v>0</v>
      </c>
      <c r="I235" s="249">
        <f>State!L235</f>
        <v>0</v>
      </c>
      <c r="J235" s="251">
        <f>State!O235</f>
        <v>0</v>
      </c>
      <c r="K235" s="248">
        <f>State!P235</f>
        <v>0</v>
      </c>
      <c r="L235" s="249">
        <f>State!Q235</f>
        <v>0</v>
      </c>
      <c r="M235" s="248">
        <f>State!R235</f>
        <v>0</v>
      </c>
      <c r="N235" s="249">
        <f>State!S235</f>
        <v>0</v>
      </c>
      <c r="O235" s="249">
        <f>State!U235</f>
        <v>0</v>
      </c>
      <c r="P235" s="251">
        <f>State!X235</f>
        <v>0</v>
      </c>
      <c r="Q235" s="248">
        <f>State!Y235</f>
        <v>0</v>
      </c>
      <c r="R235" s="249">
        <f>State!Z235</f>
        <v>0</v>
      </c>
      <c r="S235" s="248">
        <f>State!AA235</f>
        <v>0</v>
      </c>
      <c r="T235" s="249">
        <f>State!AB235</f>
        <v>0</v>
      </c>
      <c r="U235" s="292">
        <f>State!AC235</f>
        <v>0</v>
      </c>
    </row>
    <row r="236" spans="1:21">
      <c r="A236" s="236"/>
      <c r="B236" s="275" t="s">
        <v>60</v>
      </c>
      <c r="C236" s="248">
        <f>State!C236</f>
        <v>0</v>
      </c>
      <c r="D236" s="249">
        <f>State!D236</f>
        <v>0</v>
      </c>
      <c r="E236" s="248">
        <f>State!E236</f>
        <v>0</v>
      </c>
      <c r="F236" s="249">
        <f>State!F236</f>
        <v>0</v>
      </c>
      <c r="G236" s="250">
        <f>State!G236</f>
        <v>0</v>
      </c>
      <c r="H236" s="250">
        <f>State!H236</f>
        <v>0</v>
      </c>
      <c r="I236" s="249">
        <f>State!L236</f>
        <v>0</v>
      </c>
      <c r="J236" s="251">
        <f>State!O236</f>
        <v>0</v>
      </c>
      <c r="K236" s="248">
        <f>State!P236</f>
        <v>0</v>
      </c>
      <c r="L236" s="249">
        <f>State!Q236</f>
        <v>0</v>
      </c>
      <c r="M236" s="248">
        <f>State!R236</f>
        <v>0</v>
      </c>
      <c r="N236" s="249">
        <f>State!S236</f>
        <v>0</v>
      </c>
      <c r="O236" s="249">
        <f>State!U236</f>
        <v>0</v>
      </c>
      <c r="P236" s="251">
        <f>State!X236</f>
        <v>0</v>
      </c>
      <c r="Q236" s="248">
        <f>State!Y236</f>
        <v>0</v>
      </c>
      <c r="R236" s="249">
        <f>State!Z236</f>
        <v>0</v>
      </c>
      <c r="S236" s="248">
        <f>State!AA236</f>
        <v>0</v>
      </c>
      <c r="T236" s="249">
        <f>State!AB236</f>
        <v>0</v>
      </c>
      <c r="U236" s="292">
        <f>State!AC236</f>
        <v>0</v>
      </c>
    </row>
    <row r="237" spans="1:21" s="257" customFormat="1">
      <c r="A237" s="231"/>
      <c r="B237" s="241" t="s">
        <v>16</v>
      </c>
      <c r="C237" s="248">
        <f>State!C237</f>
        <v>0</v>
      </c>
      <c r="D237" s="249">
        <f>State!D237</f>
        <v>0</v>
      </c>
      <c r="E237" s="248">
        <f>State!E237</f>
        <v>0</v>
      </c>
      <c r="F237" s="249">
        <f>State!F237</f>
        <v>0</v>
      </c>
      <c r="G237" s="250">
        <f>State!G237</f>
        <v>0</v>
      </c>
      <c r="H237" s="250">
        <f>State!H237</f>
        <v>0</v>
      </c>
      <c r="I237" s="249">
        <f>State!L237</f>
        <v>0</v>
      </c>
      <c r="J237" s="251">
        <f>State!O237</f>
        <v>0</v>
      </c>
      <c r="K237" s="248">
        <f>State!P237</f>
        <v>0</v>
      </c>
      <c r="L237" s="249">
        <f>State!Q237</f>
        <v>0</v>
      </c>
      <c r="M237" s="248">
        <f>State!R237</f>
        <v>0</v>
      </c>
      <c r="N237" s="249">
        <f>State!S237</f>
        <v>0</v>
      </c>
      <c r="O237" s="249">
        <f>State!U237</f>
        <v>0</v>
      </c>
      <c r="P237" s="251">
        <f>State!X237</f>
        <v>0</v>
      </c>
      <c r="Q237" s="248">
        <f>State!Y237</f>
        <v>0</v>
      </c>
      <c r="R237" s="249">
        <f>State!Z237</f>
        <v>0</v>
      </c>
      <c r="S237" s="248">
        <f>State!AA237</f>
        <v>0</v>
      </c>
      <c r="T237" s="249">
        <f>State!AB237</f>
        <v>0</v>
      </c>
      <c r="U237" s="292">
        <f>State!AC237</f>
        <v>0</v>
      </c>
    </row>
    <row r="238" spans="1:21" s="257" customFormat="1">
      <c r="A238" s="231"/>
      <c r="B238" s="241" t="s">
        <v>38</v>
      </c>
      <c r="C238" s="248">
        <f>State!C238</f>
        <v>0</v>
      </c>
      <c r="D238" s="249">
        <f>State!D238</f>
        <v>0</v>
      </c>
      <c r="E238" s="248">
        <f>State!E238</f>
        <v>0</v>
      </c>
      <c r="F238" s="249">
        <f>State!F238</f>
        <v>0</v>
      </c>
      <c r="G238" s="250">
        <f>State!G238</f>
        <v>0</v>
      </c>
      <c r="H238" s="250">
        <f>State!H238</f>
        <v>0</v>
      </c>
      <c r="I238" s="249">
        <f>State!L238</f>
        <v>0</v>
      </c>
      <c r="J238" s="251">
        <f>State!O238</f>
        <v>0</v>
      </c>
      <c r="K238" s="248">
        <f>State!P238</f>
        <v>0</v>
      </c>
      <c r="L238" s="249">
        <f>State!Q238</f>
        <v>0</v>
      </c>
      <c r="M238" s="248">
        <f>State!R238</f>
        <v>0</v>
      </c>
      <c r="N238" s="249">
        <f>State!S238</f>
        <v>0</v>
      </c>
      <c r="O238" s="249">
        <f>State!U238</f>
        <v>0</v>
      </c>
      <c r="P238" s="251">
        <f>State!X238</f>
        <v>0</v>
      </c>
      <c r="Q238" s="248">
        <f>State!Y238</f>
        <v>0</v>
      </c>
      <c r="R238" s="249">
        <f>State!Z238</f>
        <v>0</v>
      </c>
      <c r="S238" s="248">
        <f>State!AA238</f>
        <v>0</v>
      </c>
      <c r="T238" s="249">
        <f>State!AB238</f>
        <v>0</v>
      </c>
      <c r="U238" s="292">
        <f>State!AC238</f>
        <v>0</v>
      </c>
    </row>
    <row r="239" spans="1:21" ht="27">
      <c r="A239" s="236"/>
      <c r="B239" s="237" t="s">
        <v>259</v>
      </c>
      <c r="C239" s="248">
        <f>State!C239</f>
        <v>0</v>
      </c>
      <c r="D239" s="249">
        <f>State!D239</f>
        <v>0</v>
      </c>
      <c r="E239" s="248">
        <f>State!E239</f>
        <v>0</v>
      </c>
      <c r="F239" s="249">
        <f>State!F239</f>
        <v>0</v>
      </c>
      <c r="G239" s="250">
        <f>State!G239</f>
        <v>0</v>
      </c>
      <c r="H239" s="250">
        <f>State!H239</f>
        <v>0</v>
      </c>
      <c r="I239" s="249">
        <f>State!L239</f>
        <v>0</v>
      </c>
      <c r="J239" s="251">
        <f>State!O239</f>
        <v>0</v>
      </c>
      <c r="K239" s="248">
        <f>State!P239</f>
        <v>0</v>
      </c>
      <c r="L239" s="249">
        <f>State!Q239</f>
        <v>0</v>
      </c>
      <c r="M239" s="248">
        <f>State!R239</f>
        <v>0</v>
      </c>
      <c r="N239" s="249">
        <f>State!S239</f>
        <v>0</v>
      </c>
      <c r="O239" s="249">
        <f>State!U239</f>
        <v>0</v>
      </c>
      <c r="P239" s="251">
        <f>State!X239</f>
        <v>0</v>
      </c>
      <c r="Q239" s="248">
        <f>State!Y239</f>
        <v>0</v>
      </c>
      <c r="R239" s="249">
        <f>State!Z239</f>
        <v>0</v>
      </c>
      <c r="S239" s="248">
        <f>State!AA239</f>
        <v>0</v>
      </c>
      <c r="T239" s="249">
        <f>State!AB239</f>
        <v>0</v>
      </c>
      <c r="U239" s="292">
        <f>State!AC239</f>
        <v>0</v>
      </c>
    </row>
    <row r="240" spans="1:21">
      <c r="A240" s="236"/>
      <c r="B240" s="237" t="s">
        <v>271</v>
      </c>
      <c r="C240" s="248">
        <f>State!C240</f>
        <v>0</v>
      </c>
      <c r="D240" s="249">
        <f>State!D240</f>
        <v>0</v>
      </c>
      <c r="E240" s="248">
        <f>State!E240</f>
        <v>0</v>
      </c>
      <c r="F240" s="249">
        <f>State!F240</f>
        <v>0</v>
      </c>
      <c r="G240" s="250">
        <f>State!G240</f>
        <v>0</v>
      </c>
      <c r="H240" s="250">
        <f>State!H240</f>
        <v>0</v>
      </c>
      <c r="I240" s="249">
        <f>State!L240</f>
        <v>0</v>
      </c>
      <c r="J240" s="251">
        <f>State!O240</f>
        <v>0</v>
      </c>
      <c r="K240" s="248">
        <f>State!P240</f>
        <v>0</v>
      </c>
      <c r="L240" s="249">
        <f>State!Q240</f>
        <v>0</v>
      </c>
      <c r="M240" s="248">
        <f>State!R240</f>
        <v>0</v>
      </c>
      <c r="N240" s="249">
        <f>State!S240</f>
        <v>0</v>
      </c>
      <c r="O240" s="249">
        <f>State!U240</f>
        <v>0</v>
      </c>
      <c r="P240" s="251">
        <f>State!X240</f>
        <v>0</v>
      </c>
      <c r="Q240" s="248">
        <f>State!Y240</f>
        <v>0</v>
      </c>
      <c r="R240" s="249">
        <f>State!Z240</f>
        <v>0</v>
      </c>
      <c r="S240" s="248">
        <f>State!AA240</f>
        <v>0</v>
      </c>
      <c r="T240" s="249">
        <f>State!AB240</f>
        <v>0</v>
      </c>
      <c r="U240" s="292">
        <f>State!AC240</f>
        <v>0</v>
      </c>
    </row>
    <row r="241" spans="1:21" ht="18">
      <c r="A241" s="236">
        <f>+A233+0.01</f>
        <v>10.08</v>
      </c>
      <c r="B241" s="247" t="s">
        <v>316</v>
      </c>
      <c r="C241" s="248">
        <f>State!C241</f>
        <v>126</v>
      </c>
      <c r="D241" s="249">
        <f>State!D241</f>
        <v>798.33600000000001</v>
      </c>
      <c r="E241" s="248">
        <f>State!E241</f>
        <v>126</v>
      </c>
      <c r="F241" s="249">
        <f>State!F241</f>
        <v>798.33600000000001</v>
      </c>
      <c r="G241" s="250">
        <f>State!G241</f>
        <v>1</v>
      </c>
      <c r="H241" s="250">
        <f>State!H241</f>
        <v>1</v>
      </c>
      <c r="I241" s="249">
        <f>State!L241</f>
        <v>0</v>
      </c>
      <c r="J241" s="251">
        <f>State!O241</f>
        <v>0.58079999999999998</v>
      </c>
      <c r="K241" s="248">
        <f>State!P241</f>
        <v>126</v>
      </c>
      <c r="L241" s="249">
        <f>State!Q241</f>
        <v>878.16960000000006</v>
      </c>
      <c r="M241" s="248">
        <f>State!R241</f>
        <v>126</v>
      </c>
      <c r="N241" s="249">
        <f>State!S241</f>
        <v>878.16960000000006</v>
      </c>
      <c r="O241" s="249">
        <f>State!U241</f>
        <v>0</v>
      </c>
      <c r="P241" s="251">
        <f>State!X241</f>
        <v>0.58079999999999998</v>
      </c>
      <c r="Q241" s="248">
        <f>State!Y241</f>
        <v>126</v>
      </c>
      <c r="R241" s="249">
        <f>State!Z241</f>
        <v>878.16960000000006</v>
      </c>
      <c r="S241" s="248">
        <f>State!AA241</f>
        <v>126</v>
      </c>
      <c r="T241" s="249">
        <f>State!AB241</f>
        <v>878.16960000000006</v>
      </c>
      <c r="U241" s="292" t="str">
        <f>State!AC241</f>
        <v>Recommended as proposed</v>
      </c>
    </row>
    <row r="242" spans="1:21" ht="18">
      <c r="A242" s="236">
        <v>10.09</v>
      </c>
      <c r="B242" s="247" t="s">
        <v>317</v>
      </c>
      <c r="C242" s="248">
        <f>State!C242</f>
        <v>0</v>
      </c>
      <c r="D242" s="249">
        <f>State!D242</f>
        <v>0</v>
      </c>
      <c r="E242" s="248">
        <f>State!E242</f>
        <v>0</v>
      </c>
      <c r="F242" s="249">
        <f>State!F242</f>
        <v>0</v>
      </c>
      <c r="G242" s="250">
        <f>State!G242</f>
        <v>0</v>
      </c>
      <c r="H242" s="250">
        <f>State!H242</f>
        <v>0</v>
      </c>
      <c r="I242" s="249">
        <f>State!L242</f>
        <v>0</v>
      </c>
      <c r="J242" s="251">
        <f>State!O242</f>
        <v>0</v>
      </c>
      <c r="K242" s="248">
        <f>State!P242</f>
        <v>0</v>
      </c>
      <c r="L242" s="249">
        <f>State!Q242</f>
        <v>0</v>
      </c>
      <c r="M242" s="248">
        <f>State!R242</f>
        <v>0</v>
      </c>
      <c r="N242" s="249">
        <f>State!S242</f>
        <v>0</v>
      </c>
      <c r="O242" s="249">
        <f>State!U242</f>
        <v>0</v>
      </c>
      <c r="P242" s="251">
        <f>State!X242</f>
        <v>0</v>
      </c>
      <c r="Q242" s="248">
        <f>State!Y242</f>
        <v>0</v>
      </c>
      <c r="R242" s="249">
        <f>State!Z242</f>
        <v>0</v>
      </c>
      <c r="S242" s="248">
        <f>State!AA242</f>
        <v>0</v>
      </c>
      <c r="T242" s="249">
        <f>State!AB242</f>
        <v>0</v>
      </c>
      <c r="U242" s="292">
        <f>State!AC242</f>
        <v>0</v>
      </c>
    </row>
    <row r="243" spans="1:21" ht="18">
      <c r="A243" s="236">
        <v>10.1</v>
      </c>
      <c r="B243" s="274" t="s">
        <v>244</v>
      </c>
      <c r="C243" s="248">
        <f>State!C243</f>
        <v>0</v>
      </c>
      <c r="D243" s="249">
        <f>State!D243</f>
        <v>0</v>
      </c>
      <c r="E243" s="248">
        <f>State!E243</f>
        <v>0</v>
      </c>
      <c r="F243" s="249">
        <f>State!F243</f>
        <v>0</v>
      </c>
      <c r="G243" s="250">
        <f>State!G243</f>
        <v>0</v>
      </c>
      <c r="H243" s="250">
        <f>State!H243</f>
        <v>0</v>
      </c>
      <c r="I243" s="249">
        <f>State!L243</f>
        <v>0</v>
      </c>
      <c r="J243" s="251">
        <f>State!O243</f>
        <v>0</v>
      </c>
      <c r="K243" s="248">
        <f>State!P243</f>
        <v>0</v>
      </c>
      <c r="L243" s="249">
        <f>State!Q243</f>
        <v>0</v>
      </c>
      <c r="M243" s="248">
        <f>State!R243</f>
        <v>0</v>
      </c>
      <c r="N243" s="249">
        <f>State!S243</f>
        <v>0</v>
      </c>
      <c r="O243" s="249">
        <f>State!U243</f>
        <v>0</v>
      </c>
      <c r="P243" s="251">
        <f>State!X243</f>
        <v>0</v>
      </c>
      <c r="Q243" s="248">
        <f>State!Y243</f>
        <v>0</v>
      </c>
      <c r="R243" s="249">
        <f>State!Z243</f>
        <v>0</v>
      </c>
      <c r="S243" s="248">
        <f>State!AA243</f>
        <v>0</v>
      </c>
      <c r="T243" s="249">
        <f>State!AB243</f>
        <v>0</v>
      </c>
      <c r="U243" s="292">
        <f>State!AC243</f>
        <v>0</v>
      </c>
    </row>
    <row r="244" spans="1:21">
      <c r="A244" s="236"/>
      <c r="B244" s="237" t="s">
        <v>242</v>
      </c>
      <c r="C244" s="248">
        <f>State!C244</f>
        <v>0</v>
      </c>
      <c r="D244" s="249">
        <f>State!D244</f>
        <v>0</v>
      </c>
      <c r="E244" s="248">
        <f>State!E244</f>
        <v>0</v>
      </c>
      <c r="F244" s="249">
        <f>State!F244</f>
        <v>0</v>
      </c>
      <c r="G244" s="250">
        <f>State!G244</f>
        <v>0</v>
      </c>
      <c r="H244" s="250">
        <f>State!H244</f>
        <v>0</v>
      </c>
      <c r="I244" s="249">
        <f>State!L244</f>
        <v>0</v>
      </c>
      <c r="J244" s="251">
        <f>State!O244</f>
        <v>0</v>
      </c>
      <c r="K244" s="248">
        <f>State!P244</f>
        <v>0</v>
      </c>
      <c r="L244" s="249">
        <f>State!Q244</f>
        <v>0</v>
      </c>
      <c r="M244" s="248">
        <f>State!R244</f>
        <v>0</v>
      </c>
      <c r="N244" s="249">
        <f>State!S244</f>
        <v>0</v>
      </c>
      <c r="O244" s="249">
        <f>State!U244</f>
        <v>0</v>
      </c>
      <c r="P244" s="251">
        <f>State!X244</f>
        <v>0</v>
      </c>
      <c r="Q244" s="248">
        <f>State!Y244</f>
        <v>0</v>
      </c>
      <c r="R244" s="249">
        <f>State!Z244</f>
        <v>0</v>
      </c>
      <c r="S244" s="248">
        <f>State!AA244</f>
        <v>0</v>
      </c>
      <c r="T244" s="249">
        <f>State!AB244</f>
        <v>0</v>
      </c>
      <c r="U244" s="292">
        <f>State!AC244</f>
        <v>0</v>
      </c>
    </row>
    <row r="245" spans="1:21" ht="18">
      <c r="A245" s="236">
        <f>+A243+0.01</f>
        <v>10.11</v>
      </c>
      <c r="B245" s="274" t="s">
        <v>311</v>
      </c>
      <c r="C245" s="248">
        <f>State!C245</f>
        <v>0</v>
      </c>
      <c r="D245" s="249">
        <f>State!D245</f>
        <v>0</v>
      </c>
      <c r="E245" s="248">
        <f>State!E245</f>
        <v>0</v>
      </c>
      <c r="F245" s="249">
        <f>State!F245</f>
        <v>0</v>
      </c>
      <c r="G245" s="250">
        <f>State!G245</f>
        <v>0</v>
      </c>
      <c r="H245" s="250">
        <f>State!H245</f>
        <v>0</v>
      </c>
      <c r="I245" s="249">
        <f>State!L245</f>
        <v>0</v>
      </c>
      <c r="J245" s="251">
        <f>State!O245</f>
        <v>0</v>
      </c>
      <c r="K245" s="248">
        <f>State!P245</f>
        <v>0</v>
      </c>
      <c r="L245" s="249">
        <f>State!Q245</f>
        <v>0</v>
      </c>
      <c r="M245" s="248">
        <f>State!R245</f>
        <v>0</v>
      </c>
      <c r="N245" s="249">
        <f>State!S245</f>
        <v>0</v>
      </c>
      <c r="O245" s="249">
        <f>State!U245</f>
        <v>0</v>
      </c>
      <c r="P245" s="251">
        <f>State!X245</f>
        <v>0</v>
      </c>
      <c r="Q245" s="248">
        <f>State!Y245</f>
        <v>0</v>
      </c>
      <c r="R245" s="249">
        <f>State!Z245</f>
        <v>0</v>
      </c>
      <c r="S245" s="248">
        <f>State!AA245</f>
        <v>0</v>
      </c>
      <c r="T245" s="249">
        <f>State!AB245</f>
        <v>0</v>
      </c>
      <c r="U245" s="292">
        <f>State!AC245</f>
        <v>0</v>
      </c>
    </row>
    <row r="246" spans="1:21" ht="18">
      <c r="A246" s="236"/>
      <c r="B246" s="276" t="s">
        <v>54</v>
      </c>
      <c r="C246" s="248">
        <f>State!C246</f>
        <v>41</v>
      </c>
      <c r="D246" s="249">
        <f>State!D246</f>
        <v>297.65999999999997</v>
      </c>
      <c r="E246" s="248">
        <f>State!E246</f>
        <v>41</v>
      </c>
      <c r="F246" s="249">
        <f>State!F246</f>
        <v>297.65999999999997</v>
      </c>
      <c r="G246" s="250">
        <f>State!G246</f>
        <v>1</v>
      </c>
      <c r="H246" s="250">
        <f>State!H246</f>
        <v>1</v>
      </c>
      <c r="I246" s="249">
        <f>State!L246</f>
        <v>0</v>
      </c>
      <c r="J246" s="251">
        <f>State!O246</f>
        <v>0.66549999999999998</v>
      </c>
      <c r="K246" s="248">
        <f>State!P246</f>
        <v>41</v>
      </c>
      <c r="L246" s="249">
        <f>State!Q246</f>
        <v>327.42599999999993</v>
      </c>
      <c r="M246" s="248">
        <f>State!R246</f>
        <v>41</v>
      </c>
      <c r="N246" s="249">
        <f>State!S246</f>
        <v>327.42599999999993</v>
      </c>
      <c r="O246" s="249">
        <f>State!U246</f>
        <v>0</v>
      </c>
      <c r="P246" s="251">
        <f>State!X246</f>
        <v>0.66549999999999998</v>
      </c>
      <c r="Q246" s="248">
        <f>State!Y246</f>
        <v>41</v>
      </c>
      <c r="R246" s="249">
        <f>State!Z246</f>
        <v>327.42599999999993</v>
      </c>
      <c r="S246" s="248">
        <f>State!AA246</f>
        <v>41</v>
      </c>
      <c r="T246" s="249">
        <f>State!AB246</f>
        <v>327.42599999999993</v>
      </c>
      <c r="U246" s="292" t="str">
        <f>State!AC246</f>
        <v>Recommended as proposed</v>
      </c>
    </row>
    <row r="247" spans="1:21" ht="18">
      <c r="A247" s="236"/>
      <c r="B247" s="276" t="s">
        <v>55</v>
      </c>
      <c r="C247" s="248">
        <f>State!C247</f>
        <v>41</v>
      </c>
      <c r="D247" s="249">
        <f>State!D247</f>
        <v>297.65999999999997</v>
      </c>
      <c r="E247" s="248">
        <f>State!E247</f>
        <v>41</v>
      </c>
      <c r="F247" s="249">
        <f>State!F247</f>
        <v>297.65999999999997</v>
      </c>
      <c r="G247" s="250">
        <f>State!G247</f>
        <v>1</v>
      </c>
      <c r="H247" s="250">
        <f>State!H247</f>
        <v>1</v>
      </c>
      <c r="I247" s="249">
        <f>State!L247</f>
        <v>0</v>
      </c>
      <c r="J247" s="251">
        <f>State!O247</f>
        <v>0.66549999999999998</v>
      </c>
      <c r="K247" s="248">
        <f>State!P247</f>
        <v>41</v>
      </c>
      <c r="L247" s="249">
        <f>State!Q247</f>
        <v>327.42599999999993</v>
      </c>
      <c r="M247" s="248">
        <f>State!R247</f>
        <v>41</v>
      </c>
      <c r="N247" s="249">
        <f>State!S247</f>
        <v>327.42599999999993</v>
      </c>
      <c r="O247" s="249">
        <f>State!U247</f>
        <v>0</v>
      </c>
      <c r="P247" s="251">
        <f>State!X247</f>
        <v>0.66549999999999998</v>
      </c>
      <c r="Q247" s="248">
        <f>State!Y247</f>
        <v>41</v>
      </c>
      <c r="R247" s="249">
        <f>State!Z247</f>
        <v>327.42599999999993</v>
      </c>
      <c r="S247" s="248">
        <f>State!AA247</f>
        <v>41</v>
      </c>
      <c r="T247" s="249">
        <f>State!AB247</f>
        <v>327.42599999999993</v>
      </c>
      <c r="U247" s="292" t="str">
        <f>State!AC247</f>
        <v>Recommended as proposed</v>
      </c>
    </row>
    <row r="248" spans="1:21">
      <c r="A248" s="236"/>
      <c r="B248" s="276" t="s">
        <v>56</v>
      </c>
      <c r="C248" s="248">
        <f>State!C248</f>
        <v>0</v>
      </c>
      <c r="D248" s="249">
        <f>State!D248</f>
        <v>0</v>
      </c>
      <c r="E248" s="248">
        <f>State!E248</f>
        <v>0</v>
      </c>
      <c r="F248" s="249">
        <f>State!F248</f>
        <v>0</v>
      </c>
      <c r="G248" s="250">
        <f>State!G248</f>
        <v>0</v>
      </c>
      <c r="H248" s="250">
        <f>State!H248</f>
        <v>0</v>
      </c>
      <c r="I248" s="249">
        <f>State!L248</f>
        <v>0</v>
      </c>
      <c r="J248" s="251">
        <f>State!O248</f>
        <v>0</v>
      </c>
      <c r="K248" s="248">
        <f>State!P248</f>
        <v>0</v>
      </c>
      <c r="L248" s="249">
        <f>State!Q248</f>
        <v>0</v>
      </c>
      <c r="M248" s="248">
        <f>State!R248</f>
        <v>0</v>
      </c>
      <c r="N248" s="249">
        <f>State!S248</f>
        <v>0</v>
      </c>
      <c r="O248" s="249">
        <f>State!U248</f>
        <v>0</v>
      </c>
      <c r="P248" s="251">
        <f>State!X248</f>
        <v>0</v>
      </c>
      <c r="Q248" s="248">
        <f>State!Y248</f>
        <v>0</v>
      </c>
      <c r="R248" s="249">
        <f>State!Z248</f>
        <v>0</v>
      </c>
      <c r="S248" s="248">
        <f>State!AA248</f>
        <v>0</v>
      </c>
      <c r="T248" s="249">
        <f>State!AB248</f>
        <v>0</v>
      </c>
      <c r="U248" s="292">
        <f>State!AC248</f>
        <v>0</v>
      </c>
    </row>
    <row r="249" spans="1:21" ht="18">
      <c r="A249" s="236">
        <f>+A245+0.01</f>
        <v>10.119999999999999</v>
      </c>
      <c r="B249" s="274" t="s">
        <v>312</v>
      </c>
      <c r="C249" s="248">
        <f>State!C249</f>
        <v>0</v>
      </c>
      <c r="D249" s="249">
        <f>State!D249</f>
        <v>0</v>
      </c>
      <c r="E249" s="248">
        <f>State!E249</f>
        <v>0</v>
      </c>
      <c r="F249" s="249">
        <f>State!F249</f>
        <v>0</v>
      </c>
      <c r="G249" s="250">
        <f>State!G249</f>
        <v>0</v>
      </c>
      <c r="H249" s="250">
        <f>State!H249</f>
        <v>0</v>
      </c>
      <c r="I249" s="249">
        <f>State!L249</f>
        <v>0</v>
      </c>
      <c r="J249" s="251">
        <f>State!O249</f>
        <v>0</v>
      </c>
      <c r="K249" s="248">
        <f>State!P249</f>
        <v>0</v>
      </c>
      <c r="L249" s="249">
        <f>State!Q249</f>
        <v>0</v>
      </c>
      <c r="M249" s="248">
        <f>State!R249</f>
        <v>0</v>
      </c>
      <c r="N249" s="249">
        <f>State!S249</f>
        <v>0</v>
      </c>
      <c r="O249" s="249">
        <f>State!U249</f>
        <v>0</v>
      </c>
      <c r="P249" s="251">
        <f>State!X249</f>
        <v>0</v>
      </c>
      <c r="Q249" s="248">
        <f>State!Y249</f>
        <v>0</v>
      </c>
      <c r="R249" s="249">
        <f>State!Z249</f>
        <v>0</v>
      </c>
      <c r="S249" s="248">
        <f>State!AA249</f>
        <v>0</v>
      </c>
      <c r="T249" s="249">
        <f>State!AB249</f>
        <v>0</v>
      </c>
      <c r="U249" s="292">
        <f>State!AC249</f>
        <v>0</v>
      </c>
    </row>
    <row r="250" spans="1:21" ht="18">
      <c r="A250" s="236"/>
      <c r="B250" s="276" t="s">
        <v>54</v>
      </c>
      <c r="C250" s="248">
        <f>State!C250</f>
        <v>52</v>
      </c>
      <c r="D250" s="249">
        <f>State!D250</f>
        <v>74.88</v>
      </c>
      <c r="E250" s="248">
        <f>State!E250</f>
        <v>52</v>
      </c>
      <c r="F250" s="249">
        <f>State!F250</f>
        <v>74.88</v>
      </c>
      <c r="G250" s="250">
        <f>State!G250</f>
        <v>1</v>
      </c>
      <c r="H250" s="250">
        <f>State!H250</f>
        <v>1</v>
      </c>
      <c r="I250" s="249">
        <f>State!L250</f>
        <v>0</v>
      </c>
      <c r="J250" s="251">
        <f>State!O250</f>
        <v>0.12</v>
      </c>
      <c r="K250" s="248">
        <f>State!P250</f>
        <v>52</v>
      </c>
      <c r="L250" s="249">
        <f>State!Q250</f>
        <v>74.88</v>
      </c>
      <c r="M250" s="248">
        <f>State!R250</f>
        <v>52</v>
      </c>
      <c r="N250" s="249">
        <f>State!S250</f>
        <v>74.88</v>
      </c>
      <c r="O250" s="249">
        <f>State!U250</f>
        <v>0</v>
      </c>
      <c r="P250" s="251">
        <f>State!X250</f>
        <v>0.12</v>
      </c>
      <c r="Q250" s="248">
        <f>State!Y250</f>
        <v>52</v>
      </c>
      <c r="R250" s="249">
        <f>State!Z250</f>
        <v>74.88</v>
      </c>
      <c r="S250" s="248">
        <f>State!AA250</f>
        <v>52</v>
      </c>
      <c r="T250" s="249">
        <f>State!AB250</f>
        <v>74.88</v>
      </c>
      <c r="U250" s="292" t="str">
        <f>State!AC250</f>
        <v>Recommended as proposed</v>
      </c>
    </row>
    <row r="251" spans="1:21" ht="18">
      <c r="A251" s="236"/>
      <c r="B251" s="276" t="s">
        <v>55</v>
      </c>
      <c r="C251" s="248">
        <f>State!C251</f>
        <v>52</v>
      </c>
      <c r="D251" s="249">
        <f>State!D251</f>
        <v>74.88</v>
      </c>
      <c r="E251" s="248">
        <f>State!E251</f>
        <v>52</v>
      </c>
      <c r="F251" s="249">
        <f>State!F251</f>
        <v>74.88</v>
      </c>
      <c r="G251" s="250">
        <f>State!G251</f>
        <v>1</v>
      </c>
      <c r="H251" s="250">
        <f>State!H251</f>
        <v>1</v>
      </c>
      <c r="I251" s="249">
        <f>State!L251</f>
        <v>0</v>
      </c>
      <c r="J251" s="251">
        <f>State!O251</f>
        <v>0.12</v>
      </c>
      <c r="K251" s="248">
        <f>State!P251</f>
        <v>52</v>
      </c>
      <c r="L251" s="249">
        <f>State!Q251</f>
        <v>74.88</v>
      </c>
      <c r="M251" s="248">
        <f>State!R251</f>
        <v>52</v>
      </c>
      <c r="N251" s="249">
        <f>State!S251</f>
        <v>74.88</v>
      </c>
      <c r="O251" s="249">
        <f>State!U251</f>
        <v>0</v>
      </c>
      <c r="P251" s="251">
        <f>State!X251</f>
        <v>0.12</v>
      </c>
      <c r="Q251" s="248">
        <f>State!Y251</f>
        <v>52</v>
      </c>
      <c r="R251" s="249">
        <f>State!Z251</f>
        <v>74.88</v>
      </c>
      <c r="S251" s="248">
        <f>State!AA251</f>
        <v>52</v>
      </c>
      <c r="T251" s="249">
        <f>State!AB251</f>
        <v>74.88</v>
      </c>
      <c r="U251" s="292" t="str">
        <f>State!AC251</f>
        <v>Recommended as proposed</v>
      </c>
    </row>
    <row r="252" spans="1:21" ht="18">
      <c r="A252" s="236"/>
      <c r="B252" s="276" t="s">
        <v>56</v>
      </c>
      <c r="C252" s="248">
        <f>State!C252</f>
        <v>52</v>
      </c>
      <c r="D252" s="249">
        <f>State!D252</f>
        <v>74.88</v>
      </c>
      <c r="E252" s="248">
        <f>State!E252</f>
        <v>52</v>
      </c>
      <c r="F252" s="249">
        <f>State!F252</f>
        <v>74.88</v>
      </c>
      <c r="G252" s="250">
        <f>State!G252</f>
        <v>0</v>
      </c>
      <c r="H252" s="250">
        <f>State!H252</f>
        <v>0</v>
      </c>
      <c r="I252" s="249">
        <f>State!L252</f>
        <v>0</v>
      </c>
      <c r="J252" s="251">
        <f>State!O252</f>
        <v>0.12</v>
      </c>
      <c r="K252" s="248">
        <f>State!P252</f>
        <v>52</v>
      </c>
      <c r="L252" s="249">
        <f>State!Q252</f>
        <v>74.88</v>
      </c>
      <c r="M252" s="248">
        <f>State!R252</f>
        <v>52</v>
      </c>
      <c r="N252" s="249">
        <f>State!S252</f>
        <v>74.88</v>
      </c>
      <c r="O252" s="249">
        <f>State!U252</f>
        <v>0</v>
      </c>
      <c r="P252" s="251">
        <f>State!X252</f>
        <v>0.12</v>
      </c>
      <c r="Q252" s="248">
        <f>State!Y252</f>
        <v>52</v>
      </c>
      <c r="R252" s="249">
        <f>State!Z252</f>
        <v>74.88</v>
      </c>
      <c r="S252" s="248">
        <f>State!AA252</f>
        <v>52</v>
      </c>
      <c r="T252" s="249">
        <f>State!AB252</f>
        <v>74.88</v>
      </c>
      <c r="U252" s="292" t="str">
        <f>State!AC252</f>
        <v>Recommended as proposed</v>
      </c>
    </row>
    <row r="253" spans="1:21" ht="27">
      <c r="A253" s="236">
        <f>+A249+0.01</f>
        <v>10.129999999999999</v>
      </c>
      <c r="B253" s="274" t="s">
        <v>245</v>
      </c>
      <c r="C253" s="248">
        <f>State!C253</f>
        <v>41</v>
      </c>
      <c r="D253" s="249">
        <f>State!D253</f>
        <v>297.65999999999997</v>
      </c>
      <c r="E253" s="248">
        <f>State!E253</f>
        <v>41</v>
      </c>
      <c r="F253" s="249">
        <f>State!F253</f>
        <v>297.65999999999997</v>
      </c>
      <c r="G253" s="250">
        <f>State!G253</f>
        <v>1</v>
      </c>
      <c r="H253" s="250">
        <f>State!H253</f>
        <v>1</v>
      </c>
      <c r="I253" s="249">
        <f>State!L253</f>
        <v>0</v>
      </c>
      <c r="J253" s="251">
        <f>State!O253</f>
        <v>0.66549999999999998</v>
      </c>
      <c r="K253" s="248">
        <f>State!P253</f>
        <v>41</v>
      </c>
      <c r="L253" s="249">
        <f>State!Q253</f>
        <v>327.42599999999993</v>
      </c>
      <c r="M253" s="248">
        <f>State!R253</f>
        <v>41</v>
      </c>
      <c r="N253" s="249">
        <f>State!S253</f>
        <v>327.42599999999993</v>
      </c>
      <c r="O253" s="249">
        <f>State!U253</f>
        <v>0</v>
      </c>
      <c r="P253" s="251">
        <f>State!X253</f>
        <v>0.66549999999999998</v>
      </c>
      <c r="Q253" s="248">
        <f>State!Y253</f>
        <v>41</v>
      </c>
      <c r="R253" s="249">
        <f>State!Z253</f>
        <v>327.42599999999993</v>
      </c>
      <c r="S253" s="248">
        <f>State!AA253</f>
        <v>41</v>
      </c>
      <c r="T253" s="249">
        <f>State!AB253</f>
        <v>327.42599999999993</v>
      </c>
      <c r="U253" s="292" t="str">
        <f>State!AC253</f>
        <v>Recommended as proposed</v>
      </c>
    </row>
    <row r="254" spans="1:21">
      <c r="A254" s="236">
        <f t="shared" si="11"/>
        <v>10.139999999999999</v>
      </c>
      <c r="B254" s="274" t="s">
        <v>61</v>
      </c>
      <c r="C254" s="248">
        <f>State!C254</f>
        <v>0</v>
      </c>
      <c r="D254" s="249">
        <f>State!D254</f>
        <v>0</v>
      </c>
      <c r="E254" s="248">
        <f>State!E254</f>
        <v>0</v>
      </c>
      <c r="F254" s="249">
        <f>State!F254</f>
        <v>0</v>
      </c>
      <c r="G254" s="250">
        <f>State!G254</f>
        <v>0</v>
      </c>
      <c r="H254" s="250">
        <f>State!H254</f>
        <v>0</v>
      </c>
      <c r="I254" s="249">
        <f>State!L254</f>
        <v>0</v>
      </c>
      <c r="J254" s="251">
        <f>State!O254</f>
        <v>0</v>
      </c>
      <c r="K254" s="248">
        <f>State!P254</f>
        <v>0</v>
      </c>
      <c r="L254" s="249">
        <f>State!Q254</f>
        <v>0</v>
      </c>
      <c r="M254" s="248">
        <f>State!R254</f>
        <v>0</v>
      </c>
      <c r="N254" s="249">
        <f>State!S254</f>
        <v>0</v>
      </c>
      <c r="O254" s="249">
        <f>State!U254</f>
        <v>0</v>
      </c>
      <c r="P254" s="251">
        <f>State!X254</f>
        <v>0</v>
      </c>
      <c r="Q254" s="248">
        <f>State!Y254</f>
        <v>0</v>
      </c>
      <c r="R254" s="249">
        <f>State!Z254</f>
        <v>0</v>
      </c>
      <c r="S254" s="248">
        <f>State!AA254</f>
        <v>0</v>
      </c>
      <c r="T254" s="249">
        <f>State!AB254</f>
        <v>0</v>
      </c>
      <c r="U254" s="292">
        <f>State!AC254</f>
        <v>0</v>
      </c>
    </row>
    <row r="255" spans="1:21" ht="18">
      <c r="A255" s="236"/>
      <c r="B255" s="274" t="s">
        <v>58</v>
      </c>
      <c r="C255" s="248">
        <f>State!C255</f>
        <v>108</v>
      </c>
      <c r="D255" s="249">
        <f>State!D255</f>
        <v>129.60000000000002</v>
      </c>
      <c r="E255" s="248">
        <f>State!E255</f>
        <v>108</v>
      </c>
      <c r="F255" s="249">
        <f>State!F255</f>
        <v>129.60000000000002</v>
      </c>
      <c r="G255" s="250">
        <f>State!G255</f>
        <v>1</v>
      </c>
      <c r="H255" s="250">
        <f>State!H255</f>
        <v>1</v>
      </c>
      <c r="I255" s="249">
        <f>State!L255</f>
        <v>0</v>
      </c>
      <c r="J255" s="251">
        <f>State!O255</f>
        <v>0.1</v>
      </c>
      <c r="K255" s="248">
        <f>State!P255</f>
        <v>108</v>
      </c>
      <c r="L255" s="249">
        <f>State!Q255</f>
        <v>129.60000000000002</v>
      </c>
      <c r="M255" s="248">
        <f>State!R255</f>
        <v>108</v>
      </c>
      <c r="N255" s="249">
        <f>State!S255</f>
        <v>129.60000000000002</v>
      </c>
      <c r="O255" s="249">
        <f>State!U255</f>
        <v>0</v>
      </c>
      <c r="P255" s="251">
        <f>State!X255</f>
        <v>0.1</v>
      </c>
      <c r="Q255" s="248">
        <f>State!Y255</f>
        <v>108</v>
      </c>
      <c r="R255" s="249">
        <f>State!Z255</f>
        <v>129.60000000000002</v>
      </c>
      <c r="S255" s="248">
        <f>State!AA255</f>
        <v>108</v>
      </c>
      <c r="T255" s="249">
        <f>State!AB255</f>
        <v>129.60000000000002</v>
      </c>
      <c r="U255" s="292" t="str">
        <f>State!AC255</f>
        <v>Recommended as proposed</v>
      </c>
    </row>
    <row r="256" spans="1:21" ht="18">
      <c r="A256" s="236"/>
      <c r="B256" s="274" t="s">
        <v>59</v>
      </c>
      <c r="C256" s="248">
        <f>State!C256</f>
        <v>108</v>
      </c>
      <c r="D256" s="249">
        <f>State!D256</f>
        <v>129.60000000000002</v>
      </c>
      <c r="E256" s="248">
        <f>State!E256</f>
        <v>108</v>
      </c>
      <c r="F256" s="249">
        <f>State!F256</f>
        <v>129.60000000000002</v>
      </c>
      <c r="G256" s="250">
        <f>State!G256</f>
        <v>1</v>
      </c>
      <c r="H256" s="250">
        <f>State!H256</f>
        <v>1</v>
      </c>
      <c r="I256" s="249">
        <f>State!L256</f>
        <v>0</v>
      </c>
      <c r="J256" s="251">
        <f>State!O256</f>
        <v>0.1</v>
      </c>
      <c r="K256" s="248">
        <f>State!P256</f>
        <v>108</v>
      </c>
      <c r="L256" s="249">
        <f>State!Q256</f>
        <v>129.60000000000002</v>
      </c>
      <c r="M256" s="248">
        <f>State!R256</f>
        <v>108</v>
      </c>
      <c r="N256" s="249">
        <f>State!S256</f>
        <v>129.60000000000002</v>
      </c>
      <c r="O256" s="249">
        <f>State!U256</f>
        <v>0</v>
      </c>
      <c r="P256" s="251">
        <f>State!X256</f>
        <v>0.1</v>
      </c>
      <c r="Q256" s="248">
        <f>State!Y256</f>
        <v>108</v>
      </c>
      <c r="R256" s="249">
        <f>State!Z256</f>
        <v>129.60000000000002</v>
      </c>
      <c r="S256" s="248">
        <f>State!AA256</f>
        <v>108</v>
      </c>
      <c r="T256" s="249">
        <f>State!AB256</f>
        <v>129.60000000000002</v>
      </c>
      <c r="U256" s="292" t="str">
        <f>State!AC256</f>
        <v>Recommended as proposed</v>
      </c>
    </row>
    <row r="257" spans="1:21" ht="18">
      <c r="A257" s="236"/>
      <c r="B257" s="274" t="s">
        <v>62</v>
      </c>
      <c r="C257" s="248">
        <f>State!C257</f>
        <v>108</v>
      </c>
      <c r="D257" s="249">
        <f>State!D257</f>
        <v>129.60000000000002</v>
      </c>
      <c r="E257" s="248">
        <f>State!E257</f>
        <v>108</v>
      </c>
      <c r="F257" s="249">
        <f>State!F257</f>
        <v>129.60000000000002</v>
      </c>
      <c r="G257" s="250">
        <f>State!G257</f>
        <v>1</v>
      </c>
      <c r="H257" s="250">
        <f>State!H257</f>
        <v>1</v>
      </c>
      <c r="I257" s="249">
        <f>State!L257</f>
        <v>0</v>
      </c>
      <c r="J257" s="251">
        <f>State!O257</f>
        <v>0.1</v>
      </c>
      <c r="K257" s="248">
        <f>State!P257</f>
        <v>108</v>
      </c>
      <c r="L257" s="249">
        <f>State!Q257</f>
        <v>129.60000000000002</v>
      </c>
      <c r="M257" s="248">
        <f>State!R257</f>
        <v>108</v>
      </c>
      <c r="N257" s="249">
        <f>State!S257</f>
        <v>129.60000000000002</v>
      </c>
      <c r="O257" s="249">
        <f>State!U257</f>
        <v>0</v>
      </c>
      <c r="P257" s="251">
        <f>State!X257</f>
        <v>0.1</v>
      </c>
      <c r="Q257" s="248">
        <f>State!Y257</f>
        <v>108</v>
      </c>
      <c r="R257" s="249">
        <f>State!Z257</f>
        <v>129.60000000000002</v>
      </c>
      <c r="S257" s="248">
        <f>State!AA257</f>
        <v>108</v>
      </c>
      <c r="T257" s="249">
        <f>State!AB257</f>
        <v>129.60000000000002</v>
      </c>
      <c r="U257" s="292" t="str">
        <f>State!AC257</f>
        <v>Recommended as proposed</v>
      </c>
    </row>
    <row r="258" spans="1:21" ht="18">
      <c r="A258" s="236">
        <v>10.15</v>
      </c>
      <c r="B258" s="274" t="s">
        <v>337</v>
      </c>
      <c r="C258" s="248">
        <f>State!C258</f>
        <v>158</v>
      </c>
      <c r="D258" s="249">
        <f>State!D258</f>
        <v>938.52</v>
      </c>
      <c r="E258" s="248">
        <f>State!E258</f>
        <v>158</v>
      </c>
      <c r="F258" s="249">
        <f>State!F258</f>
        <v>938.52</v>
      </c>
      <c r="G258" s="250">
        <f>State!G258</f>
        <v>1</v>
      </c>
      <c r="H258" s="250">
        <f>State!H258</f>
        <v>1</v>
      </c>
      <c r="I258" s="249">
        <f>State!L258</f>
        <v>0</v>
      </c>
      <c r="J258" s="251">
        <f>State!O258</f>
        <v>0.54449999999999998</v>
      </c>
      <c r="K258" s="248">
        <f>State!P258</f>
        <v>158</v>
      </c>
      <c r="L258" s="249">
        <f>State!Q258</f>
        <v>1032.3719999999998</v>
      </c>
      <c r="M258" s="248">
        <f>State!R258</f>
        <v>158</v>
      </c>
      <c r="N258" s="249">
        <f>State!S258</f>
        <v>1032.3719999999998</v>
      </c>
      <c r="O258" s="249">
        <f>State!U258</f>
        <v>0</v>
      </c>
      <c r="P258" s="251">
        <f>State!X258</f>
        <v>0.54449999999999998</v>
      </c>
      <c r="Q258" s="248">
        <f>State!Y258</f>
        <v>158</v>
      </c>
      <c r="R258" s="249">
        <f>State!Z258</f>
        <v>1032.3719999999998</v>
      </c>
      <c r="S258" s="248">
        <f>State!AA258</f>
        <v>158</v>
      </c>
      <c r="T258" s="249">
        <f>State!AB258</f>
        <v>1032.3719999999998</v>
      </c>
      <c r="U258" s="292" t="str">
        <f>State!AC258</f>
        <v>Recommended as proposed</v>
      </c>
    </row>
    <row r="259" spans="1:21" s="257" customFormat="1">
      <c r="A259" s="277"/>
      <c r="B259" s="241" t="s">
        <v>36</v>
      </c>
      <c r="C259" s="267">
        <f>State!C259</f>
        <v>887</v>
      </c>
      <c r="D259" s="242">
        <f>State!D259</f>
        <v>3243.2759999999998</v>
      </c>
      <c r="E259" s="267">
        <f>State!E259</f>
        <v>887</v>
      </c>
      <c r="F259" s="242">
        <f>State!F259</f>
        <v>3243.2759999999998</v>
      </c>
      <c r="G259" s="243">
        <f>State!G259</f>
        <v>1</v>
      </c>
      <c r="H259" s="243">
        <f>State!H259</f>
        <v>1</v>
      </c>
      <c r="I259" s="242">
        <f>State!L259</f>
        <v>0</v>
      </c>
      <c r="J259" s="244">
        <f>State!O259</f>
        <v>0</v>
      </c>
      <c r="K259" s="267">
        <f>State!P259</f>
        <v>887</v>
      </c>
      <c r="L259" s="242">
        <f>State!Q259</f>
        <v>3506.2595999999999</v>
      </c>
      <c r="M259" s="267">
        <f>State!R259</f>
        <v>887</v>
      </c>
      <c r="N259" s="242">
        <f>State!S259</f>
        <v>3506.2595999999999</v>
      </c>
      <c r="O259" s="242">
        <f>State!U259</f>
        <v>0</v>
      </c>
      <c r="P259" s="244">
        <f>State!X259</f>
        <v>0</v>
      </c>
      <c r="Q259" s="267">
        <f>State!Y259</f>
        <v>887</v>
      </c>
      <c r="R259" s="242">
        <f>State!Z259</f>
        <v>3506.2595999999999</v>
      </c>
      <c r="S259" s="267">
        <f>State!AA259</f>
        <v>887</v>
      </c>
      <c r="T259" s="242">
        <f>State!AB259</f>
        <v>3506.2595999999999</v>
      </c>
      <c r="U259" s="293">
        <f>State!AC259</f>
        <v>0</v>
      </c>
    </row>
    <row r="260" spans="1:21" s="257" customFormat="1">
      <c r="A260" s="277"/>
      <c r="B260" s="278" t="s">
        <v>38</v>
      </c>
      <c r="C260" s="267">
        <f>State!C260</f>
        <v>887</v>
      </c>
      <c r="D260" s="242">
        <f>State!D260</f>
        <v>3243.2759999999998</v>
      </c>
      <c r="E260" s="267">
        <f>State!E260</f>
        <v>887</v>
      </c>
      <c r="F260" s="242">
        <f>State!F260</f>
        <v>3243.2759999999998</v>
      </c>
      <c r="G260" s="243">
        <f>State!G260</f>
        <v>1</v>
      </c>
      <c r="H260" s="243">
        <f>State!H260</f>
        <v>1</v>
      </c>
      <c r="I260" s="242">
        <f>State!L260</f>
        <v>0</v>
      </c>
      <c r="J260" s="244">
        <f>State!O260</f>
        <v>0</v>
      </c>
      <c r="K260" s="267">
        <f>State!P260</f>
        <v>887</v>
      </c>
      <c r="L260" s="242">
        <f>State!Q260</f>
        <v>3506.2595999999999</v>
      </c>
      <c r="M260" s="267">
        <f>State!R260</f>
        <v>887</v>
      </c>
      <c r="N260" s="242">
        <f>State!S260</f>
        <v>3506.2595999999999</v>
      </c>
      <c r="O260" s="242">
        <f>State!U260</f>
        <v>0</v>
      </c>
      <c r="P260" s="244">
        <f>State!X260</f>
        <v>0</v>
      </c>
      <c r="Q260" s="267">
        <f>State!Y260</f>
        <v>887</v>
      </c>
      <c r="R260" s="242">
        <f>State!Z260</f>
        <v>3506.2595999999999</v>
      </c>
      <c r="S260" s="267">
        <f>State!AA260</f>
        <v>887</v>
      </c>
      <c r="T260" s="242">
        <f>State!AB260</f>
        <v>3506.2595999999999</v>
      </c>
      <c r="U260" s="293">
        <f>State!AC260</f>
        <v>0</v>
      </c>
    </row>
    <row r="261" spans="1:21" s="257" customFormat="1">
      <c r="A261" s="277"/>
      <c r="B261" s="278" t="s">
        <v>63</v>
      </c>
      <c r="C261" s="267">
        <f>State!C261</f>
        <v>887</v>
      </c>
      <c r="D261" s="242">
        <f>State!D261</f>
        <v>3243.2759999999998</v>
      </c>
      <c r="E261" s="267">
        <f>State!E261</f>
        <v>887</v>
      </c>
      <c r="F261" s="242">
        <f>State!F261</f>
        <v>3243.2759999999998</v>
      </c>
      <c r="G261" s="243">
        <f>State!G261</f>
        <v>1</v>
      </c>
      <c r="H261" s="243">
        <f>State!H261</f>
        <v>1</v>
      </c>
      <c r="I261" s="242">
        <f>State!L261</f>
        <v>0</v>
      </c>
      <c r="J261" s="244">
        <f>State!O261</f>
        <v>0</v>
      </c>
      <c r="K261" s="267">
        <f>State!P261</f>
        <v>887</v>
      </c>
      <c r="L261" s="242">
        <f>State!Q261</f>
        <v>3506.2595999999999</v>
      </c>
      <c r="M261" s="267">
        <f>State!R261</f>
        <v>887</v>
      </c>
      <c r="N261" s="242">
        <f>State!S261</f>
        <v>3506.2595999999999</v>
      </c>
      <c r="O261" s="242">
        <f>State!U261</f>
        <v>0</v>
      </c>
      <c r="P261" s="244">
        <f>State!X261</f>
        <v>0</v>
      </c>
      <c r="Q261" s="267">
        <f>State!Y261</f>
        <v>887</v>
      </c>
      <c r="R261" s="242">
        <f>State!Z261</f>
        <v>3506.2595999999999</v>
      </c>
      <c r="S261" s="267">
        <f>State!AA261</f>
        <v>887</v>
      </c>
      <c r="T261" s="242">
        <f>State!AB261</f>
        <v>3506.2595999999999</v>
      </c>
      <c r="U261" s="293">
        <f>State!AC261</f>
        <v>0</v>
      </c>
    </row>
    <row r="262" spans="1:21">
      <c r="A262" s="245">
        <v>11</v>
      </c>
      <c r="B262" s="237" t="s">
        <v>64</v>
      </c>
      <c r="C262" s="248">
        <f>State!C262</f>
        <v>0</v>
      </c>
      <c r="D262" s="249">
        <f>State!D262</f>
        <v>0</v>
      </c>
      <c r="E262" s="248">
        <f>State!E262</f>
        <v>0</v>
      </c>
      <c r="F262" s="249">
        <f>State!F262</f>
        <v>0</v>
      </c>
      <c r="G262" s="250">
        <f>State!G262</f>
        <v>0</v>
      </c>
      <c r="H262" s="250">
        <f>State!H262</f>
        <v>0</v>
      </c>
      <c r="I262" s="249">
        <f>State!L262</f>
        <v>0</v>
      </c>
      <c r="J262" s="251">
        <f>State!O262</f>
        <v>0</v>
      </c>
      <c r="K262" s="248">
        <f>State!P262</f>
        <v>0</v>
      </c>
      <c r="L262" s="249">
        <f>State!Q262</f>
        <v>0</v>
      </c>
      <c r="M262" s="248">
        <f>State!R262</f>
        <v>0</v>
      </c>
      <c r="N262" s="249">
        <f>State!S262</f>
        <v>0</v>
      </c>
      <c r="O262" s="249">
        <f>State!U262</f>
        <v>0</v>
      </c>
      <c r="P262" s="251">
        <f>State!X262</f>
        <v>0</v>
      </c>
      <c r="Q262" s="248">
        <f>State!Y262</f>
        <v>0</v>
      </c>
      <c r="R262" s="249">
        <f>State!Z262</f>
        <v>0</v>
      </c>
      <c r="S262" s="248">
        <f>State!AA262</f>
        <v>0</v>
      </c>
      <c r="T262" s="249">
        <f>State!AB262</f>
        <v>0</v>
      </c>
      <c r="U262" s="292">
        <f>State!AC262</f>
        <v>0</v>
      </c>
    </row>
    <row r="263" spans="1:21">
      <c r="A263" s="236"/>
      <c r="B263" s="237" t="s">
        <v>279</v>
      </c>
      <c r="C263" s="248">
        <f>State!C263</f>
        <v>0</v>
      </c>
      <c r="D263" s="249">
        <f>State!D263</f>
        <v>0</v>
      </c>
      <c r="E263" s="248">
        <f>State!E263</f>
        <v>0</v>
      </c>
      <c r="F263" s="249">
        <f>State!F263</f>
        <v>0</v>
      </c>
      <c r="G263" s="250">
        <f>State!G263</f>
        <v>0</v>
      </c>
      <c r="H263" s="250">
        <f>State!H263</f>
        <v>0</v>
      </c>
      <c r="I263" s="249">
        <f>State!L263</f>
        <v>0</v>
      </c>
      <c r="J263" s="251">
        <f>State!O263</f>
        <v>0</v>
      </c>
      <c r="K263" s="248">
        <f>State!P263</f>
        <v>0</v>
      </c>
      <c r="L263" s="249">
        <f>State!Q263</f>
        <v>0</v>
      </c>
      <c r="M263" s="248">
        <f>State!R263</f>
        <v>0</v>
      </c>
      <c r="N263" s="249">
        <f>State!S263</f>
        <v>0</v>
      </c>
      <c r="O263" s="249">
        <f>State!U263</f>
        <v>0</v>
      </c>
      <c r="P263" s="251">
        <f>State!X263</f>
        <v>0</v>
      </c>
      <c r="Q263" s="248">
        <f>State!Y263</f>
        <v>0</v>
      </c>
      <c r="R263" s="249">
        <f>State!Z263</f>
        <v>0</v>
      </c>
      <c r="S263" s="248">
        <f>State!AA263</f>
        <v>0</v>
      </c>
      <c r="T263" s="249">
        <f>State!AB263</f>
        <v>0</v>
      </c>
      <c r="U263" s="292">
        <f>State!AC263</f>
        <v>0</v>
      </c>
    </row>
    <row r="264" spans="1:21" ht="18">
      <c r="A264" s="236">
        <v>11.01</v>
      </c>
      <c r="B264" s="247" t="s">
        <v>65</v>
      </c>
      <c r="C264" s="248">
        <f>State!C264</f>
        <v>0</v>
      </c>
      <c r="D264" s="249">
        <f>State!D264</f>
        <v>0</v>
      </c>
      <c r="E264" s="248">
        <f>State!E264</f>
        <v>0</v>
      </c>
      <c r="F264" s="249">
        <f>State!F264</f>
        <v>0</v>
      </c>
      <c r="G264" s="250">
        <f>State!G264</f>
        <v>0</v>
      </c>
      <c r="H264" s="250">
        <f>State!H264</f>
        <v>0</v>
      </c>
      <c r="I264" s="249">
        <f>State!L264</f>
        <v>0</v>
      </c>
      <c r="J264" s="251">
        <f>State!O264</f>
        <v>0</v>
      </c>
      <c r="K264" s="248">
        <f>State!P264</f>
        <v>0</v>
      </c>
      <c r="L264" s="249">
        <f>State!Q264</f>
        <v>0</v>
      </c>
      <c r="M264" s="248">
        <f>State!R264</f>
        <v>0</v>
      </c>
      <c r="N264" s="249">
        <f>State!S264</f>
        <v>0</v>
      </c>
      <c r="O264" s="249">
        <f>State!U264</f>
        <v>0</v>
      </c>
      <c r="P264" s="251">
        <f>State!X264</f>
        <v>0</v>
      </c>
      <c r="Q264" s="248">
        <f>State!Y264</f>
        <v>0</v>
      </c>
      <c r="R264" s="249">
        <f>State!Z264</f>
        <v>0</v>
      </c>
      <c r="S264" s="248">
        <f>State!AA264</f>
        <v>0</v>
      </c>
      <c r="T264" s="249">
        <f>State!AB264</f>
        <v>0</v>
      </c>
      <c r="U264" s="292">
        <f>State!AC264</f>
        <v>0</v>
      </c>
    </row>
    <row r="265" spans="1:21" ht="18">
      <c r="A265" s="236"/>
      <c r="B265" s="247" t="s">
        <v>41</v>
      </c>
      <c r="C265" s="248">
        <f>State!C265</f>
        <v>765</v>
      </c>
      <c r="D265" s="249">
        <f>State!D265</f>
        <v>7.6499999999999995</v>
      </c>
      <c r="E265" s="248">
        <f>State!E265</f>
        <v>765</v>
      </c>
      <c r="F265" s="249">
        <f>State!F265</f>
        <v>7.6499999999999995</v>
      </c>
      <c r="G265" s="250">
        <f>State!G265</f>
        <v>1</v>
      </c>
      <c r="H265" s="250">
        <f>State!H265</f>
        <v>1</v>
      </c>
      <c r="I265" s="249">
        <f>State!L265</f>
        <v>0</v>
      </c>
      <c r="J265" s="251">
        <f>State!O265</f>
        <v>0.01</v>
      </c>
      <c r="K265" s="248">
        <f>State!P265</f>
        <v>765</v>
      </c>
      <c r="L265" s="249">
        <f>State!Q265</f>
        <v>7.6499999999999995</v>
      </c>
      <c r="M265" s="248">
        <f>State!R265</f>
        <v>765</v>
      </c>
      <c r="N265" s="249">
        <f>State!S265</f>
        <v>7.6499999999999995</v>
      </c>
      <c r="O265" s="249">
        <f>State!U265</f>
        <v>0</v>
      </c>
      <c r="P265" s="251">
        <f>State!X265</f>
        <v>0.01</v>
      </c>
      <c r="Q265" s="248">
        <f>State!Y265</f>
        <v>765</v>
      </c>
      <c r="R265" s="249">
        <f>State!Z265</f>
        <v>7.6499999999999995</v>
      </c>
      <c r="S265" s="248">
        <f>State!AA265</f>
        <v>765</v>
      </c>
      <c r="T265" s="249">
        <f>State!AB265</f>
        <v>7.6499999999999995</v>
      </c>
      <c r="U265" s="292" t="str">
        <f>State!AC265</f>
        <v>Recommended as proposed</v>
      </c>
    </row>
    <row r="266" spans="1:21" ht="18">
      <c r="A266" s="236"/>
      <c r="B266" s="247" t="s">
        <v>42</v>
      </c>
      <c r="C266" s="248">
        <f>State!C266</f>
        <v>1532</v>
      </c>
      <c r="D266" s="249">
        <f>State!D266</f>
        <v>24.512</v>
      </c>
      <c r="E266" s="248">
        <f>State!E266</f>
        <v>1532</v>
      </c>
      <c r="F266" s="249">
        <f>State!F266</f>
        <v>24.512</v>
      </c>
      <c r="G266" s="250">
        <f>State!G266</f>
        <v>1</v>
      </c>
      <c r="H266" s="250">
        <f>State!H266</f>
        <v>1</v>
      </c>
      <c r="I266" s="249">
        <f>State!L266</f>
        <v>0</v>
      </c>
      <c r="J266" s="251">
        <f>State!O266</f>
        <v>1.6E-2</v>
      </c>
      <c r="K266" s="248">
        <f>State!P266</f>
        <v>1532</v>
      </c>
      <c r="L266" s="249">
        <f>State!Q266</f>
        <v>24.512</v>
      </c>
      <c r="M266" s="248">
        <f>State!R266</f>
        <v>1532</v>
      </c>
      <c r="N266" s="249">
        <f>State!S266</f>
        <v>24.512</v>
      </c>
      <c r="O266" s="249">
        <f>State!U266</f>
        <v>0</v>
      </c>
      <c r="P266" s="251">
        <f>State!X266</f>
        <v>1.6E-2</v>
      </c>
      <c r="Q266" s="248">
        <f>State!Y266</f>
        <v>1532</v>
      </c>
      <c r="R266" s="249">
        <f>State!Z266</f>
        <v>24.512</v>
      </c>
      <c r="S266" s="248">
        <f>State!AA266</f>
        <v>1532</v>
      </c>
      <c r="T266" s="249">
        <f>State!AB266</f>
        <v>24.512</v>
      </c>
      <c r="U266" s="292" t="str">
        <f>State!AC266</f>
        <v>Recommended as proposed</v>
      </c>
    </row>
    <row r="267" spans="1:21" ht="18">
      <c r="A267" s="236"/>
      <c r="B267" s="247" t="s">
        <v>66</v>
      </c>
      <c r="C267" s="248">
        <f>State!C267</f>
        <v>364</v>
      </c>
      <c r="D267" s="249">
        <f>State!D267</f>
        <v>4.3680000000000003</v>
      </c>
      <c r="E267" s="248">
        <f>State!E267</f>
        <v>364</v>
      </c>
      <c r="F267" s="249">
        <f>State!F267</f>
        <v>4.3680000000000003</v>
      </c>
      <c r="G267" s="250">
        <f>State!G267</f>
        <v>1</v>
      </c>
      <c r="H267" s="250">
        <f>State!H267</f>
        <v>1</v>
      </c>
      <c r="I267" s="249">
        <f>State!L267</f>
        <v>0</v>
      </c>
      <c r="J267" s="251">
        <f>State!O267</f>
        <v>1.2E-2</v>
      </c>
      <c r="K267" s="248">
        <f>State!P267</f>
        <v>546</v>
      </c>
      <c r="L267" s="249">
        <f>State!Q267</f>
        <v>6.5520000000000014</v>
      </c>
      <c r="M267" s="248">
        <f>State!R267</f>
        <v>546</v>
      </c>
      <c r="N267" s="249">
        <f>State!S267</f>
        <v>6.5520000000000014</v>
      </c>
      <c r="O267" s="249">
        <f>State!U267</f>
        <v>0</v>
      </c>
      <c r="P267" s="251">
        <f>State!X267</f>
        <v>1.2E-2</v>
      </c>
      <c r="Q267" s="248">
        <f>State!Y267</f>
        <v>546</v>
      </c>
      <c r="R267" s="249">
        <f>State!Z267</f>
        <v>6.5520000000000014</v>
      </c>
      <c r="S267" s="248">
        <f>State!AA267</f>
        <v>546</v>
      </c>
      <c r="T267" s="249">
        <f>State!AB267</f>
        <v>6.5520000000000014</v>
      </c>
      <c r="U267" s="292" t="str">
        <f>State!AC267</f>
        <v>Recommended as proposed</v>
      </c>
    </row>
    <row r="268" spans="1:21">
      <c r="A268" s="236">
        <v>11.02</v>
      </c>
      <c r="B268" s="247" t="s">
        <v>67</v>
      </c>
      <c r="C268" s="248">
        <f>State!C268</f>
        <v>0</v>
      </c>
      <c r="D268" s="249">
        <f>State!D268</f>
        <v>0</v>
      </c>
      <c r="E268" s="248">
        <f>State!E268</f>
        <v>0</v>
      </c>
      <c r="F268" s="249">
        <f>State!F268</f>
        <v>0</v>
      </c>
      <c r="G268" s="250">
        <f>State!G268</f>
        <v>0</v>
      </c>
      <c r="H268" s="250">
        <f>State!H268</f>
        <v>0</v>
      </c>
      <c r="I268" s="249">
        <f>State!L268</f>
        <v>0</v>
      </c>
      <c r="J268" s="251">
        <f>State!O268</f>
        <v>0</v>
      </c>
      <c r="K268" s="248">
        <f>State!P268</f>
        <v>0</v>
      </c>
      <c r="L268" s="249">
        <f>State!Q268</f>
        <v>0</v>
      </c>
      <c r="M268" s="248">
        <f>State!R268</f>
        <v>0</v>
      </c>
      <c r="N268" s="249">
        <f>State!S268</f>
        <v>0</v>
      </c>
      <c r="O268" s="249">
        <f>State!U268</f>
        <v>0</v>
      </c>
      <c r="P268" s="251">
        <f>State!X268</f>
        <v>0</v>
      </c>
      <c r="Q268" s="248">
        <f>State!Y268</f>
        <v>0</v>
      </c>
      <c r="R268" s="249">
        <f>State!Z268</f>
        <v>0</v>
      </c>
      <c r="S268" s="248">
        <f>State!AA268</f>
        <v>0</v>
      </c>
      <c r="T268" s="249">
        <f>State!AB268</f>
        <v>0</v>
      </c>
      <c r="U268" s="292">
        <f>State!AC268</f>
        <v>0</v>
      </c>
    </row>
    <row r="269" spans="1:21" ht="18">
      <c r="A269" s="236"/>
      <c r="B269" s="247" t="s">
        <v>41</v>
      </c>
      <c r="C269" s="248">
        <f>State!C269</f>
        <v>765</v>
      </c>
      <c r="D269" s="249">
        <f>State!D269</f>
        <v>3.8249999999999997</v>
      </c>
      <c r="E269" s="248">
        <f>State!E269</f>
        <v>765</v>
      </c>
      <c r="F269" s="249">
        <f>State!F269</f>
        <v>3.8249999999999997</v>
      </c>
      <c r="G269" s="250">
        <f>State!G269</f>
        <v>1</v>
      </c>
      <c r="H269" s="250">
        <f>State!H269</f>
        <v>1</v>
      </c>
      <c r="I269" s="249">
        <f>State!L269</f>
        <v>0</v>
      </c>
      <c r="J269" s="251">
        <f>State!O269</f>
        <v>5.0000000000000001E-3</v>
      </c>
      <c r="K269" s="248">
        <f>State!P269</f>
        <v>765</v>
      </c>
      <c r="L269" s="249">
        <f>State!Q269</f>
        <v>3.8249999999999997</v>
      </c>
      <c r="M269" s="248">
        <f>State!R269</f>
        <v>765</v>
      </c>
      <c r="N269" s="249">
        <f>State!S269</f>
        <v>3.8249999999999997</v>
      </c>
      <c r="O269" s="249">
        <f>State!U269</f>
        <v>0</v>
      </c>
      <c r="P269" s="251">
        <f>State!X269</f>
        <v>5.0000000000000001E-3</v>
      </c>
      <c r="Q269" s="248">
        <f>State!Y269</f>
        <v>765</v>
      </c>
      <c r="R269" s="249">
        <f>State!Z269</f>
        <v>3.8249999999999997</v>
      </c>
      <c r="S269" s="248">
        <f>State!AA269</f>
        <v>765</v>
      </c>
      <c r="T269" s="249">
        <f>State!AB269</f>
        <v>3.8249999999999997</v>
      </c>
      <c r="U269" s="292" t="str">
        <f>State!AC269</f>
        <v>Recommended as proposed</v>
      </c>
    </row>
    <row r="270" spans="1:21" ht="18">
      <c r="A270" s="236"/>
      <c r="B270" s="247" t="s">
        <v>42</v>
      </c>
      <c r="C270" s="248">
        <f>State!C270</f>
        <v>1532</v>
      </c>
      <c r="D270" s="249">
        <f>State!D270</f>
        <v>7.66</v>
      </c>
      <c r="E270" s="248">
        <f>State!E270</f>
        <v>1532</v>
      </c>
      <c r="F270" s="249">
        <f>State!F270</f>
        <v>7.66</v>
      </c>
      <c r="G270" s="250">
        <f>State!G270</f>
        <v>1</v>
      </c>
      <c r="H270" s="250">
        <f>State!H270</f>
        <v>1</v>
      </c>
      <c r="I270" s="249">
        <f>State!L270</f>
        <v>0</v>
      </c>
      <c r="J270" s="251">
        <f>State!O270</f>
        <v>5.0000000000000001E-3</v>
      </c>
      <c r="K270" s="248">
        <f>State!P270</f>
        <v>1532</v>
      </c>
      <c r="L270" s="249">
        <f>State!Q270</f>
        <v>7.66</v>
      </c>
      <c r="M270" s="248">
        <f>State!R270</f>
        <v>1532</v>
      </c>
      <c r="N270" s="249">
        <f>State!S270</f>
        <v>7.66</v>
      </c>
      <c r="O270" s="249">
        <f>State!U270</f>
        <v>0</v>
      </c>
      <c r="P270" s="251">
        <f>State!X270</f>
        <v>5.0000000000000001E-3</v>
      </c>
      <c r="Q270" s="248">
        <f>State!Y270</f>
        <v>1532</v>
      </c>
      <c r="R270" s="249">
        <f>State!Z270</f>
        <v>7.66</v>
      </c>
      <c r="S270" s="248">
        <f>State!AA270</f>
        <v>1532</v>
      </c>
      <c r="T270" s="249">
        <f>State!AB270</f>
        <v>7.66</v>
      </c>
      <c r="U270" s="292" t="str">
        <f>State!AC270</f>
        <v>Recommended as proposed</v>
      </c>
    </row>
    <row r="271" spans="1:21" ht="18">
      <c r="A271" s="236"/>
      <c r="B271" s="247" t="s">
        <v>66</v>
      </c>
      <c r="C271" s="248">
        <f>State!C271</f>
        <v>364</v>
      </c>
      <c r="D271" s="249">
        <f>State!D271</f>
        <v>1.82</v>
      </c>
      <c r="E271" s="248">
        <f>State!E271</f>
        <v>364</v>
      </c>
      <c r="F271" s="249">
        <f>State!F271</f>
        <v>1.82</v>
      </c>
      <c r="G271" s="250">
        <f>State!G271</f>
        <v>1</v>
      </c>
      <c r="H271" s="250">
        <f>State!H271</f>
        <v>1</v>
      </c>
      <c r="I271" s="249">
        <f>State!L271</f>
        <v>0</v>
      </c>
      <c r="J271" s="251">
        <f>State!O271</f>
        <v>5.0000000000000001E-3</v>
      </c>
      <c r="K271" s="248">
        <f>State!P271</f>
        <v>546</v>
      </c>
      <c r="L271" s="249">
        <f>State!Q271</f>
        <v>2.73</v>
      </c>
      <c r="M271" s="248">
        <f>State!R271</f>
        <v>546</v>
      </c>
      <c r="N271" s="249">
        <f>State!S271</f>
        <v>2.73</v>
      </c>
      <c r="O271" s="249">
        <f>State!U271</f>
        <v>0</v>
      </c>
      <c r="P271" s="251">
        <f>State!X271</f>
        <v>5.0000000000000001E-3</v>
      </c>
      <c r="Q271" s="248">
        <f>State!Y271</f>
        <v>546</v>
      </c>
      <c r="R271" s="249">
        <f>State!Z271</f>
        <v>2.73</v>
      </c>
      <c r="S271" s="248">
        <f>State!AA271</f>
        <v>546</v>
      </c>
      <c r="T271" s="249">
        <f>State!AB271</f>
        <v>2.73</v>
      </c>
      <c r="U271" s="292" t="str">
        <f>State!AC271</f>
        <v>Recommended as proposed</v>
      </c>
    </row>
    <row r="272" spans="1:21" ht="18">
      <c r="A272" s="236">
        <v>11.03</v>
      </c>
      <c r="B272" s="253" t="s">
        <v>68</v>
      </c>
      <c r="C272" s="248">
        <f>State!C272</f>
        <v>0</v>
      </c>
      <c r="D272" s="249">
        <f>State!D272</f>
        <v>0</v>
      </c>
      <c r="E272" s="248">
        <f>State!E272</f>
        <v>0</v>
      </c>
      <c r="F272" s="249">
        <f>State!F272</f>
        <v>0</v>
      </c>
      <c r="G272" s="250">
        <f>State!G272</f>
        <v>0</v>
      </c>
      <c r="H272" s="250">
        <f>State!H272</f>
        <v>0</v>
      </c>
      <c r="I272" s="249">
        <f>State!L272</f>
        <v>0</v>
      </c>
      <c r="J272" s="251">
        <f>State!O272</f>
        <v>0</v>
      </c>
      <c r="K272" s="248">
        <f>State!P272</f>
        <v>0</v>
      </c>
      <c r="L272" s="249">
        <f>State!Q272</f>
        <v>0</v>
      </c>
      <c r="M272" s="248">
        <f>State!R272</f>
        <v>0</v>
      </c>
      <c r="N272" s="249">
        <f>State!S272</f>
        <v>0</v>
      </c>
      <c r="O272" s="249">
        <f>State!U272</f>
        <v>0</v>
      </c>
      <c r="P272" s="251">
        <f>State!X272</f>
        <v>0</v>
      </c>
      <c r="Q272" s="248">
        <f>State!Y272</f>
        <v>0</v>
      </c>
      <c r="R272" s="249">
        <f>State!Z272</f>
        <v>0</v>
      </c>
      <c r="S272" s="248">
        <f>State!AA272</f>
        <v>0</v>
      </c>
      <c r="T272" s="249">
        <f>State!AB272</f>
        <v>0</v>
      </c>
      <c r="U272" s="292">
        <f>State!AC272</f>
        <v>0</v>
      </c>
    </row>
    <row r="273" spans="1:24" ht="18">
      <c r="A273" s="236">
        <v>11.04</v>
      </c>
      <c r="B273" s="254" t="s">
        <v>276</v>
      </c>
      <c r="C273" s="248">
        <f>State!C273</f>
        <v>0</v>
      </c>
      <c r="D273" s="249">
        <f>State!D273</f>
        <v>0</v>
      </c>
      <c r="E273" s="248">
        <f>State!E273</f>
        <v>0</v>
      </c>
      <c r="F273" s="249">
        <f>State!F273</f>
        <v>0</v>
      </c>
      <c r="G273" s="250">
        <f>State!G273</f>
        <v>0</v>
      </c>
      <c r="H273" s="250">
        <f>State!H273</f>
        <v>0</v>
      </c>
      <c r="I273" s="249">
        <f>State!L273</f>
        <v>0</v>
      </c>
      <c r="J273" s="251">
        <f>State!O273</f>
        <v>0</v>
      </c>
      <c r="K273" s="248">
        <f>State!P273</f>
        <v>0</v>
      </c>
      <c r="L273" s="249">
        <f>State!Q273</f>
        <v>0</v>
      </c>
      <c r="M273" s="248">
        <f>State!R273</f>
        <v>0</v>
      </c>
      <c r="N273" s="249">
        <f>State!S273</f>
        <v>0</v>
      </c>
      <c r="O273" s="249">
        <f>State!U273</f>
        <v>0</v>
      </c>
      <c r="P273" s="251">
        <f>State!X273</f>
        <v>0</v>
      </c>
      <c r="Q273" s="248">
        <f>State!Y273</f>
        <v>0</v>
      </c>
      <c r="R273" s="249">
        <f>State!Z273</f>
        <v>0</v>
      </c>
      <c r="S273" s="248">
        <f>State!AA273</f>
        <v>0</v>
      </c>
      <c r="T273" s="249">
        <f>State!AB273</f>
        <v>0</v>
      </c>
      <c r="U273" s="292">
        <f>State!AC273</f>
        <v>0</v>
      </c>
    </row>
    <row r="274" spans="1:24" ht="27">
      <c r="A274" s="236"/>
      <c r="B274" s="253" t="s">
        <v>277</v>
      </c>
      <c r="C274" s="248">
        <f>State!C274</f>
        <v>55</v>
      </c>
      <c r="D274" s="249">
        <f>State!D274</f>
        <v>3.3</v>
      </c>
      <c r="E274" s="248">
        <f>State!E274</f>
        <v>55</v>
      </c>
      <c r="F274" s="249">
        <f>State!F274</f>
        <v>3.3</v>
      </c>
      <c r="G274" s="250">
        <f>State!G274</f>
        <v>0</v>
      </c>
      <c r="H274" s="250">
        <f>State!H274</f>
        <v>0</v>
      </c>
      <c r="I274" s="249">
        <f>State!L274</f>
        <v>0</v>
      </c>
      <c r="J274" s="251">
        <f>State!O274</f>
        <v>0.06</v>
      </c>
      <c r="K274" s="248">
        <f>State!P274</f>
        <v>44</v>
      </c>
      <c r="L274" s="249">
        <f>State!Q274</f>
        <v>2.6399999999999997</v>
      </c>
      <c r="M274" s="248">
        <f>State!R274</f>
        <v>44</v>
      </c>
      <c r="N274" s="249">
        <f>State!S274</f>
        <v>2.6399999999999997</v>
      </c>
      <c r="O274" s="249">
        <f>State!U274</f>
        <v>0</v>
      </c>
      <c r="P274" s="251">
        <f>State!X274</f>
        <v>0.06</v>
      </c>
      <c r="Q274" s="248">
        <f>State!Y274</f>
        <v>44</v>
      </c>
      <c r="R274" s="249">
        <f>State!Z274</f>
        <v>2.6399999999999997</v>
      </c>
      <c r="S274" s="248">
        <f>State!AA274</f>
        <v>44</v>
      </c>
      <c r="T274" s="249">
        <f>State!AB274</f>
        <v>2.6399999999999997</v>
      </c>
      <c r="U274" s="292" t="str">
        <f>State!AC274</f>
        <v>Recommended as proposed</v>
      </c>
      <c r="V274" s="229">
        <f>Q274*P274</f>
        <v>2.6399999999999997</v>
      </c>
    </row>
    <row r="275" spans="1:24" ht="27">
      <c r="A275" s="236"/>
      <c r="B275" s="253" t="s">
        <v>278</v>
      </c>
      <c r="C275" s="248">
        <f>State!C275</f>
        <v>88</v>
      </c>
      <c r="D275" s="249">
        <f>State!D275</f>
        <v>5.28</v>
      </c>
      <c r="E275" s="248">
        <f>State!E275</f>
        <v>88</v>
      </c>
      <c r="F275" s="249">
        <f>State!F275</f>
        <v>5.28</v>
      </c>
      <c r="G275" s="250">
        <f>State!G275</f>
        <v>0</v>
      </c>
      <c r="H275" s="250">
        <f>State!H275</f>
        <v>0</v>
      </c>
      <c r="I275" s="249">
        <f>State!L275</f>
        <v>0</v>
      </c>
      <c r="J275" s="251">
        <f>State!O275</f>
        <v>0.06</v>
      </c>
      <c r="K275" s="248">
        <f>State!P275</f>
        <v>55</v>
      </c>
      <c r="L275" s="249">
        <f>State!Q275</f>
        <v>3.3</v>
      </c>
      <c r="M275" s="248">
        <f>State!R275</f>
        <v>55</v>
      </c>
      <c r="N275" s="249">
        <f>State!S275</f>
        <v>3.3</v>
      </c>
      <c r="O275" s="249">
        <f>State!U275</f>
        <v>0</v>
      </c>
      <c r="P275" s="251">
        <f>State!X275</f>
        <v>0.06</v>
      </c>
      <c r="Q275" s="248">
        <f>State!Y275</f>
        <v>55</v>
      </c>
      <c r="R275" s="249">
        <f>State!Z275</f>
        <v>3.3</v>
      </c>
      <c r="S275" s="248">
        <f>State!AA275</f>
        <v>55</v>
      </c>
      <c r="T275" s="249">
        <f>State!AB275</f>
        <v>3.3</v>
      </c>
      <c r="U275" s="292" t="str">
        <f>State!AC275</f>
        <v>Recommended as proposed</v>
      </c>
      <c r="V275" s="229">
        <f>Q275*P275</f>
        <v>3.3</v>
      </c>
    </row>
    <row r="276" spans="1:24" ht="18">
      <c r="A276" s="236"/>
      <c r="B276" s="254" t="s">
        <v>280</v>
      </c>
      <c r="C276" s="248">
        <f>State!C276</f>
        <v>0</v>
      </c>
      <c r="D276" s="249">
        <f>State!D276</f>
        <v>0</v>
      </c>
      <c r="E276" s="248">
        <f>State!E276</f>
        <v>0</v>
      </c>
      <c r="F276" s="249">
        <f>State!F276</f>
        <v>0</v>
      </c>
      <c r="G276" s="250">
        <f>State!G276</f>
        <v>0</v>
      </c>
      <c r="H276" s="250">
        <f>State!H276</f>
        <v>0</v>
      </c>
      <c r="I276" s="249">
        <f>State!L276</f>
        <v>0</v>
      </c>
      <c r="J276" s="251">
        <f>State!O276</f>
        <v>0</v>
      </c>
      <c r="K276" s="248">
        <f>State!P276</f>
        <v>0</v>
      </c>
      <c r="L276" s="249">
        <f>State!Q276</f>
        <v>0</v>
      </c>
      <c r="M276" s="248">
        <f>State!R276</f>
        <v>0</v>
      </c>
      <c r="N276" s="249">
        <f>State!S276</f>
        <v>0</v>
      </c>
      <c r="O276" s="249">
        <f>State!U276</f>
        <v>0</v>
      </c>
      <c r="P276" s="251">
        <f>State!X276</f>
        <v>0</v>
      </c>
      <c r="Q276" s="248">
        <f>State!Y276</f>
        <v>0</v>
      </c>
      <c r="R276" s="249">
        <f>State!Z276</f>
        <v>0</v>
      </c>
      <c r="S276" s="248">
        <f>State!AA276</f>
        <v>0</v>
      </c>
      <c r="T276" s="249">
        <f>State!AB276</f>
        <v>0</v>
      </c>
      <c r="U276" s="292">
        <f>State!AC276</f>
        <v>0</v>
      </c>
    </row>
    <row r="277" spans="1:24" ht="45">
      <c r="A277" s="236">
        <v>11.05</v>
      </c>
      <c r="B277" s="247" t="s">
        <v>69</v>
      </c>
      <c r="C277" s="248">
        <f>State!C277</f>
        <v>0</v>
      </c>
      <c r="D277" s="249">
        <f>State!D277</f>
        <v>0</v>
      </c>
      <c r="E277" s="248">
        <f>State!E277</f>
        <v>0</v>
      </c>
      <c r="F277" s="249">
        <f>State!F277</f>
        <v>0</v>
      </c>
      <c r="G277" s="250">
        <f>State!G277</f>
        <v>0</v>
      </c>
      <c r="H277" s="250">
        <f>State!H277</f>
        <v>0</v>
      </c>
      <c r="I277" s="249">
        <f>State!L277</f>
        <v>0</v>
      </c>
      <c r="J277" s="251">
        <f>State!O277</f>
        <v>0</v>
      </c>
      <c r="K277" s="248">
        <f>State!P277</f>
        <v>0</v>
      </c>
      <c r="L277" s="249">
        <f>State!Q277</f>
        <v>0</v>
      </c>
      <c r="M277" s="248">
        <f>State!R277</f>
        <v>0</v>
      </c>
      <c r="N277" s="249">
        <f>State!S277</f>
        <v>0</v>
      </c>
      <c r="O277" s="249">
        <f>State!U277</f>
        <v>0</v>
      </c>
      <c r="P277" s="251">
        <f>State!X277</f>
        <v>0</v>
      </c>
      <c r="Q277" s="248">
        <f>State!Y277</f>
        <v>0</v>
      </c>
      <c r="R277" s="249">
        <f>State!Z277</f>
        <v>0</v>
      </c>
      <c r="S277" s="248">
        <f>State!AA277</f>
        <v>0</v>
      </c>
      <c r="T277" s="249">
        <f>State!AB277</f>
        <v>0</v>
      </c>
      <c r="U277" s="292">
        <f>State!AC277</f>
        <v>0</v>
      </c>
    </row>
    <row r="278" spans="1:24" ht="18">
      <c r="A278" s="236"/>
      <c r="B278" s="247" t="s">
        <v>41</v>
      </c>
      <c r="C278" s="248">
        <f>State!C278</f>
        <v>30</v>
      </c>
      <c r="D278" s="249">
        <f>State!D278</f>
        <v>0.18</v>
      </c>
      <c r="E278" s="248">
        <f>State!E278</f>
        <v>30</v>
      </c>
      <c r="F278" s="249">
        <f>State!F278</f>
        <v>0.18</v>
      </c>
      <c r="G278" s="250">
        <f>State!G278</f>
        <v>1</v>
      </c>
      <c r="H278" s="250">
        <f>State!H278</f>
        <v>1</v>
      </c>
      <c r="I278" s="249">
        <f>State!L278</f>
        <v>0</v>
      </c>
      <c r="J278" s="251">
        <f>State!O278</f>
        <v>6.0000000000000001E-3</v>
      </c>
      <c r="K278" s="248">
        <f>State!P278</f>
        <v>30</v>
      </c>
      <c r="L278" s="249">
        <f>State!Q278</f>
        <v>0.18</v>
      </c>
      <c r="M278" s="248">
        <f>State!R278</f>
        <v>30</v>
      </c>
      <c r="N278" s="249">
        <f>State!S278</f>
        <v>0.18</v>
      </c>
      <c r="O278" s="249">
        <f>State!U278</f>
        <v>0</v>
      </c>
      <c r="P278" s="251">
        <f>State!X278</f>
        <v>6.0000000000000001E-3</v>
      </c>
      <c r="Q278" s="248">
        <f>State!Y278</f>
        <v>30</v>
      </c>
      <c r="R278" s="249">
        <f>State!Z278</f>
        <v>0.18</v>
      </c>
      <c r="S278" s="248">
        <f>State!AA278</f>
        <v>30</v>
      </c>
      <c r="T278" s="249">
        <f>State!AB278</f>
        <v>0.18</v>
      </c>
      <c r="U278" s="292" t="str">
        <f>State!AC278</f>
        <v>Recommended as proposed</v>
      </c>
    </row>
    <row r="279" spans="1:24" ht="18">
      <c r="A279" s="236"/>
      <c r="B279" s="247" t="s">
        <v>42</v>
      </c>
      <c r="C279" s="248">
        <f>State!C279</f>
        <v>68</v>
      </c>
      <c r="D279" s="249">
        <f>State!D279</f>
        <v>0.40799999999999997</v>
      </c>
      <c r="E279" s="248">
        <f>State!E279</f>
        <v>68</v>
      </c>
      <c r="F279" s="249">
        <f>State!F279</f>
        <v>0.40799999999999997</v>
      </c>
      <c r="G279" s="250">
        <f>State!G279</f>
        <v>1</v>
      </c>
      <c r="H279" s="250">
        <f>State!H279</f>
        <v>1</v>
      </c>
      <c r="I279" s="249">
        <f>State!L279</f>
        <v>0</v>
      </c>
      <c r="J279" s="251">
        <f>State!O279</f>
        <v>6.0000000000000001E-3</v>
      </c>
      <c r="K279" s="248">
        <f>State!P279</f>
        <v>68</v>
      </c>
      <c r="L279" s="249">
        <f>State!Q279</f>
        <v>0.40799999999999997</v>
      </c>
      <c r="M279" s="248">
        <f>State!R279</f>
        <v>68</v>
      </c>
      <c r="N279" s="249">
        <f>State!S279</f>
        <v>0.40799999999999997</v>
      </c>
      <c r="O279" s="249">
        <f>State!U279</f>
        <v>0</v>
      </c>
      <c r="P279" s="251">
        <f>State!X279</f>
        <v>6.0000000000000001E-3</v>
      </c>
      <c r="Q279" s="248">
        <f>State!Y279</f>
        <v>68</v>
      </c>
      <c r="R279" s="249">
        <f>State!Z279</f>
        <v>0.40799999999999997</v>
      </c>
      <c r="S279" s="248">
        <f>State!AA279</f>
        <v>68</v>
      </c>
      <c r="T279" s="249">
        <f>State!AB279</f>
        <v>0.40799999999999997</v>
      </c>
      <c r="U279" s="292" t="str">
        <f>State!AC279</f>
        <v>Recommended as proposed</v>
      </c>
    </row>
    <row r="280" spans="1:24" ht="18">
      <c r="A280" s="236"/>
      <c r="B280" s="247" t="s">
        <v>66</v>
      </c>
      <c r="C280" s="248">
        <f>State!C280</f>
        <v>30</v>
      </c>
      <c r="D280" s="249">
        <f>State!D280</f>
        <v>0.18</v>
      </c>
      <c r="E280" s="248">
        <f>State!E280</f>
        <v>30</v>
      </c>
      <c r="F280" s="249">
        <f>State!F280</f>
        <v>0.18</v>
      </c>
      <c r="G280" s="250">
        <f>State!G280</f>
        <v>1</v>
      </c>
      <c r="H280" s="250">
        <f>State!H280</f>
        <v>1</v>
      </c>
      <c r="I280" s="249">
        <f>State!L280</f>
        <v>0</v>
      </c>
      <c r="J280" s="251">
        <f>State!O280</f>
        <v>6.0000000000000001E-3</v>
      </c>
      <c r="K280" s="248">
        <f>State!P280</f>
        <v>45</v>
      </c>
      <c r="L280" s="249">
        <f>State!Q280</f>
        <v>0.27</v>
      </c>
      <c r="M280" s="248">
        <f>State!R280</f>
        <v>45</v>
      </c>
      <c r="N280" s="249">
        <f>State!S280</f>
        <v>0.27</v>
      </c>
      <c r="O280" s="249">
        <f>State!U280</f>
        <v>0</v>
      </c>
      <c r="P280" s="251">
        <f>State!X280</f>
        <v>6.0000000000000001E-3</v>
      </c>
      <c r="Q280" s="248">
        <f>State!Y280</f>
        <v>45</v>
      </c>
      <c r="R280" s="249">
        <f>State!Z280</f>
        <v>0.27</v>
      </c>
      <c r="S280" s="248">
        <f>State!AA280</f>
        <v>45</v>
      </c>
      <c r="T280" s="249">
        <f>State!AB280</f>
        <v>0.27</v>
      </c>
      <c r="U280" s="292" t="str">
        <f>State!AC280</f>
        <v>Recommended as proposed</v>
      </c>
    </row>
    <row r="281" spans="1:24" ht="18">
      <c r="A281" s="236"/>
      <c r="B281" s="254" t="s">
        <v>281</v>
      </c>
      <c r="C281" s="248">
        <f>State!C281</f>
        <v>0</v>
      </c>
      <c r="D281" s="249">
        <f>State!D281</f>
        <v>0</v>
      </c>
      <c r="E281" s="248">
        <f>State!E281</f>
        <v>0</v>
      </c>
      <c r="F281" s="249">
        <f>State!F281</f>
        <v>0</v>
      </c>
      <c r="G281" s="250">
        <f>State!G281</f>
        <v>0</v>
      </c>
      <c r="H281" s="250">
        <f>State!H281</f>
        <v>0</v>
      </c>
      <c r="I281" s="249">
        <f>State!L281</f>
        <v>0</v>
      </c>
      <c r="J281" s="251">
        <f>State!O281</f>
        <v>0</v>
      </c>
      <c r="K281" s="248">
        <f>State!P281</f>
        <v>0</v>
      </c>
      <c r="L281" s="249">
        <f>State!Q281</f>
        <v>0</v>
      </c>
      <c r="M281" s="248">
        <f>State!R281</f>
        <v>0</v>
      </c>
      <c r="N281" s="249">
        <f>State!S281</f>
        <v>0</v>
      </c>
      <c r="O281" s="249">
        <f>State!U281</f>
        <v>0</v>
      </c>
      <c r="P281" s="251">
        <f>State!X281</f>
        <v>0</v>
      </c>
      <c r="Q281" s="248">
        <f>State!Y281</f>
        <v>0</v>
      </c>
      <c r="R281" s="249">
        <f>State!Z281</f>
        <v>0</v>
      </c>
      <c r="S281" s="248">
        <f>State!AA281</f>
        <v>0</v>
      </c>
      <c r="T281" s="249">
        <f>State!AB281</f>
        <v>0</v>
      </c>
      <c r="U281" s="292">
        <f>State!AC281</f>
        <v>0</v>
      </c>
    </row>
    <row r="282" spans="1:24" ht="18">
      <c r="A282" s="236">
        <v>11.06</v>
      </c>
      <c r="B282" s="247" t="s">
        <v>70</v>
      </c>
      <c r="C282" s="248">
        <f>State!C282</f>
        <v>0</v>
      </c>
      <c r="D282" s="249">
        <f>State!D282</f>
        <v>0</v>
      </c>
      <c r="E282" s="248">
        <f>State!E282</f>
        <v>0</v>
      </c>
      <c r="F282" s="249">
        <f>State!F282</f>
        <v>0</v>
      </c>
      <c r="G282" s="250">
        <f>State!G282</f>
        <v>0</v>
      </c>
      <c r="H282" s="250">
        <f>State!H282</f>
        <v>0</v>
      </c>
      <c r="I282" s="249">
        <f>State!L282</f>
        <v>0</v>
      </c>
      <c r="J282" s="251">
        <f>State!O282</f>
        <v>0.02</v>
      </c>
      <c r="K282" s="248">
        <f>State!P282</f>
        <v>50</v>
      </c>
      <c r="L282" s="249">
        <f>State!Q282</f>
        <v>1</v>
      </c>
      <c r="M282" s="248">
        <f>State!R282</f>
        <v>50</v>
      </c>
      <c r="N282" s="249">
        <f>State!S282</f>
        <v>1</v>
      </c>
      <c r="O282" s="249">
        <f>State!U282</f>
        <v>0</v>
      </c>
      <c r="P282" s="251">
        <f>State!X282</f>
        <v>0.02</v>
      </c>
      <c r="Q282" s="248">
        <f>State!Y282</f>
        <v>50</v>
      </c>
      <c r="R282" s="249">
        <f>State!Z282</f>
        <v>1</v>
      </c>
      <c r="S282" s="248">
        <f>State!AA282</f>
        <v>50</v>
      </c>
      <c r="T282" s="249">
        <f>State!AB282</f>
        <v>1</v>
      </c>
      <c r="U282" s="292" t="str">
        <f>State!AC282</f>
        <v>Recommended as proposed</v>
      </c>
    </row>
    <row r="283" spans="1:24" ht="18">
      <c r="A283" s="236">
        <v>11.07</v>
      </c>
      <c r="B283" s="247" t="s">
        <v>71</v>
      </c>
      <c r="C283" s="248">
        <f>State!C283</f>
        <v>200</v>
      </c>
      <c r="D283" s="249">
        <f>State!D283</f>
        <v>3.1999999999999997</v>
      </c>
      <c r="E283" s="248">
        <f>State!E283</f>
        <v>200</v>
      </c>
      <c r="F283" s="249">
        <f>State!F283</f>
        <v>3.1999999999999997</v>
      </c>
      <c r="G283" s="250">
        <f>State!G283</f>
        <v>1</v>
      </c>
      <c r="H283" s="250">
        <f>State!H283</f>
        <v>1</v>
      </c>
      <c r="I283" s="249">
        <f>State!L283</f>
        <v>0</v>
      </c>
      <c r="J283" s="251">
        <f>State!O283</f>
        <v>1.6E-2</v>
      </c>
      <c r="K283" s="248">
        <f>State!P283</f>
        <v>500</v>
      </c>
      <c r="L283" s="249">
        <f>State!Q283</f>
        <v>8</v>
      </c>
      <c r="M283" s="248">
        <f>State!R283</f>
        <v>500</v>
      </c>
      <c r="N283" s="249">
        <f>State!S283</f>
        <v>8</v>
      </c>
      <c r="O283" s="249">
        <f>State!U283</f>
        <v>0</v>
      </c>
      <c r="P283" s="251">
        <f>State!X283</f>
        <v>1.6E-2</v>
      </c>
      <c r="Q283" s="248">
        <f>State!Y283</f>
        <v>500</v>
      </c>
      <c r="R283" s="249">
        <f>State!Z283</f>
        <v>8</v>
      </c>
      <c r="S283" s="248">
        <f>State!AA283</f>
        <v>500</v>
      </c>
      <c r="T283" s="249">
        <f>State!AB283</f>
        <v>8</v>
      </c>
      <c r="U283" s="292" t="str">
        <f>State!AC283</f>
        <v>Recommended as proposed</v>
      </c>
    </row>
    <row r="284" spans="1:24" s="257" customFormat="1">
      <c r="A284" s="231"/>
      <c r="B284" s="241" t="s">
        <v>36</v>
      </c>
      <c r="C284" s="267">
        <f>State!C284</f>
        <v>5793</v>
      </c>
      <c r="D284" s="242">
        <f>State!D284</f>
        <v>62.382999999999996</v>
      </c>
      <c r="E284" s="267">
        <f>State!E284</f>
        <v>5793</v>
      </c>
      <c r="F284" s="242">
        <f>State!F284</f>
        <v>62.382999999999996</v>
      </c>
      <c r="G284" s="243">
        <f>State!G284</f>
        <v>1</v>
      </c>
      <c r="H284" s="243">
        <f>State!H284</f>
        <v>1</v>
      </c>
      <c r="I284" s="242">
        <f>State!L284</f>
        <v>0</v>
      </c>
      <c r="J284" s="244">
        <f>State!O284</f>
        <v>0</v>
      </c>
      <c r="K284" s="267">
        <f>State!P284</f>
        <v>3635</v>
      </c>
      <c r="L284" s="242">
        <f>State!Q284</f>
        <v>68.727000000000004</v>
      </c>
      <c r="M284" s="267">
        <f>State!R284</f>
        <v>3635</v>
      </c>
      <c r="N284" s="242">
        <f>State!S284</f>
        <v>68.727000000000004</v>
      </c>
      <c r="O284" s="242">
        <f>State!U284</f>
        <v>0</v>
      </c>
      <c r="P284" s="244">
        <f>State!X284</f>
        <v>0</v>
      </c>
      <c r="Q284" s="267">
        <f>State!Y284</f>
        <v>3635</v>
      </c>
      <c r="R284" s="242">
        <f>State!Z284</f>
        <v>68.727000000000004</v>
      </c>
      <c r="S284" s="267">
        <f>State!AA284</f>
        <v>3635</v>
      </c>
      <c r="T284" s="242">
        <f>State!AB284</f>
        <v>68.727000000000004</v>
      </c>
      <c r="U284" s="293">
        <f>State!AC284</f>
        <v>0</v>
      </c>
    </row>
    <row r="285" spans="1:24" ht="27">
      <c r="A285" s="245">
        <v>12</v>
      </c>
      <c r="B285" s="237" t="s">
        <v>72</v>
      </c>
      <c r="C285" s="248">
        <f>State!C285</f>
        <v>0</v>
      </c>
      <c r="D285" s="249">
        <f>State!D285</f>
        <v>0</v>
      </c>
      <c r="E285" s="248">
        <f>State!E285</f>
        <v>0</v>
      </c>
      <c r="F285" s="249">
        <f>State!F285</f>
        <v>0</v>
      </c>
      <c r="G285" s="250">
        <f>State!G285</f>
        <v>0</v>
      </c>
      <c r="H285" s="250">
        <f>State!H285</f>
        <v>0</v>
      </c>
      <c r="I285" s="249">
        <f>State!L285</f>
        <v>0</v>
      </c>
      <c r="J285" s="251">
        <f>State!O285</f>
        <v>0</v>
      </c>
      <c r="K285" s="248">
        <f>State!P285</f>
        <v>0</v>
      </c>
      <c r="L285" s="249">
        <f>State!Q285</f>
        <v>0</v>
      </c>
      <c r="M285" s="248">
        <f>State!R285</f>
        <v>0</v>
      </c>
      <c r="N285" s="249">
        <f>State!S285</f>
        <v>0</v>
      </c>
      <c r="O285" s="249">
        <f>State!U285</f>
        <v>0</v>
      </c>
      <c r="P285" s="251">
        <f>State!X285</f>
        <v>0</v>
      </c>
      <c r="Q285" s="248">
        <f>State!Y285</f>
        <v>0</v>
      </c>
      <c r="R285" s="249">
        <f>State!Z285</f>
        <v>0</v>
      </c>
      <c r="S285" s="248">
        <f>State!AA285</f>
        <v>0</v>
      </c>
      <c r="T285" s="249">
        <f>State!AB285</f>
        <v>0</v>
      </c>
      <c r="U285" s="292">
        <f>State!AC285</f>
        <v>0</v>
      </c>
    </row>
    <row r="286" spans="1:24">
      <c r="A286" s="236">
        <v>12.01</v>
      </c>
      <c r="B286" s="237" t="s">
        <v>73</v>
      </c>
      <c r="C286" s="248">
        <f>State!C286</f>
        <v>0</v>
      </c>
      <c r="D286" s="249">
        <f>State!D286</f>
        <v>0</v>
      </c>
      <c r="E286" s="248">
        <f>State!E286</f>
        <v>0</v>
      </c>
      <c r="F286" s="249">
        <f>State!F286</f>
        <v>0</v>
      </c>
      <c r="G286" s="250">
        <f>State!G286</f>
        <v>0</v>
      </c>
      <c r="H286" s="250">
        <f>State!H286</f>
        <v>0</v>
      </c>
      <c r="I286" s="249">
        <f>State!L286</f>
        <v>0</v>
      </c>
      <c r="J286" s="251">
        <f>State!O286</f>
        <v>0</v>
      </c>
      <c r="K286" s="248">
        <f>State!P286</f>
        <v>0</v>
      </c>
      <c r="L286" s="249">
        <f>State!Q286</f>
        <v>0</v>
      </c>
      <c r="M286" s="248">
        <f>State!R286</f>
        <v>0</v>
      </c>
      <c r="N286" s="249">
        <f>State!S286</f>
        <v>0</v>
      </c>
      <c r="O286" s="249">
        <f>State!U286</f>
        <v>0</v>
      </c>
      <c r="P286" s="251">
        <f>State!X286</f>
        <v>0</v>
      </c>
      <c r="Q286" s="248">
        <f>State!Y286</f>
        <v>0</v>
      </c>
      <c r="R286" s="249">
        <f>State!Z286</f>
        <v>0</v>
      </c>
      <c r="S286" s="248">
        <f>State!AA286</f>
        <v>0</v>
      </c>
      <c r="T286" s="249">
        <f>State!AB286</f>
        <v>0</v>
      </c>
      <c r="U286" s="292">
        <f>State!AC286</f>
        <v>0</v>
      </c>
    </row>
    <row r="287" spans="1:24" ht="18">
      <c r="A287" s="236"/>
      <c r="B287" s="275" t="s">
        <v>74</v>
      </c>
      <c r="C287" s="248">
        <f>State!C287</f>
        <v>54</v>
      </c>
      <c r="D287" s="249">
        <f>State!D287</f>
        <v>90.72</v>
      </c>
      <c r="E287" s="248">
        <f>State!E287</f>
        <v>54</v>
      </c>
      <c r="F287" s="249">
        <f>State!F287</f>
        <v>90.72</v>
      </c>
      <c r="G287" s="250">
        <f>State!G287</f>
        <v>1</v>
      </c>
      <c r="H287" s="250">
        <f>State!H287</f>
        <v>1</v>
      </c>
      <c r="I287" s="249">
        <f>State!L287</f>
        <v>0</v>
      </c>
      <c r="J287" s="251">
        <f>State!O287</f>
        <v>0.14000000000000001</v>
      </c>
      <c r="K287" s="248">
        <f>State!P287</f>
        <v>54</v>
      </c>
      <c r="L287" s="249">
        <f>State!Q287</f>
        <v>90.72</v>
      </c>
      <c r="M287" s="248">
        <f>State!R287</f>
        <v>54</v>
      </c>
      <c r="N287" s="249">
        <f>State!S287</f>
        <v>90.72</v>
      </c>
      <c r="O287" s="249">
        <f>State!U287</f>
        <v>0</v>
      </c>
      <c r="P287" s="251">
        <f>State!X287</f>
        <v>0.14000000000000001</v>
      </c>
      <c r="Q287" s="248">
        <f>State!Y287</f>
        <v>54</v>
      </c>
      <c r="R287" s="249">
        <f>State!Z287</f>
        <v>90.72</v>
      </c>
      <c r="S287" s="248">
        <f>State!AA287</f>
        <v>54</v>
      </c>
      <c r="T287" s="249">
        <f>State!AB287</f>
        <v>90.72</v>
      </c>
      <c r="U287" s="292" t="str">
        <f>State!AC287</f>
        <v>Recommended as proposed</v>
      </c>
      <c r="V287" s="270">
        <f>D287/C287</f>
        <v>1.68</v>
      </c>
      <c r="W287" s="270">
        <f>V287/12</f>
        <v>0.13999999999999999</v>
      </c>
      <c r="X287" s="229">
        <f>W287*Q287*12</f>
        <v>90.72</v>
      </c>
    </row>
    <row r="288" spans="1:24" ht="18">
      <c r="A288" s="236"/>
      <c r="B288" s="275" t="s">
        <v>75</v>
      </c>
      <c r="C288" s="248">
        <f>State!C288</f>
        <v>53</v>
      </c>
      <c r="D288" s="249">
        <f>State!D288</f>
        <v>76.319999999999993</v>
      </c>
      <c r="E288" s="248">
        <f>State!E288</f>
        <v>53</v>
      </c>
      <c r="F288" s="249">
        <f>State!F288</f>
        <v>76.319999999999993</v>
      </c>
      <c r="G288" s="250">
        <f>State!G288</f>
        <v>1</v>
      </c>
      <c r="H288" s="250">
        <f>State!H288</f>
        <v>1</v>
      </c>
      <c r="I288" s="249">
        <f>State!L288</f>
        <v>0</v>
      </c>
      <c r="J288" s="251">
        <f>State!O288</f>
        <v>0.12</v>
      </c>
      <c r="K288" s="248">
        <f>State!P288</f>
        <v>53</v>
      </c>
      <c r="L288" s="249">
        <f>State!Q288</f>
        <v>76.319999999999993</v>
      </c>
      <c r="M288" s="248">
        <f>State!R288</f>
        <v>53</v>
      </c>
      <c r="N288" s="249">
        <f>State!S288</f>
        <v>76.319999999999993</v>
      </c>
      <c r="O288" s="249">
        <f>State!U288</f>
        <v>0</v>
      </c>
      <c r="P288" s="251">
        <f>State!X288</f>
        <v>0.12</v>
      </c>
      <c r="Q288" s="248">
        <f>State!Y288</f>
        <v>53</v>
      </c>
      <c r="R288" s="249">
        <f>State!Z288</f>
        <v>76.319999999999993</v>
      </c>
      <c r="S288" s="248">
        <f>State!AA288</f>
        <v>53</v>
      </c>
      <c r="T288" s="249">
        <f>State!AB288</f>
        <v>76.319999999999993</v>
      </c>
      <c r="U288" s="292" t="str">
        <f>State!AC288</f>
        <v>Recommended as proposed</v>
      </c>
      <c r="V288" s="270">
        <f t="shared" ref="V288:V292" si="12">D288/C288</f>
        <v>1.44</v>
      </c>
      <c r="W288" s="270">
        <f t="shared" ref="W288:W292" si="13">V288/12</f>
        <v>0.12</v>
      </c>
      <c r="X288" s="229">
        <f t="shared" ref="X288:X292" si="14">W288*Q288*12</f>
        <v>76.319999999999993</v>
      </c>
    </row>
    <row r="289" spans="1:24" ht="18">
      <c r="A289" s="236"/>
      <c r="B289" s="275" t="s">
        <v>76</v>
      </c>
      <c r="C289" s="248">
        <f>State!C289</f>
        <v>31</v>
      </c>
      <c r="D289" s="249">
        <f>State!D289</f>
        <v>44.64</v>
      </c>
      <c r="E289" s="248">
        <f>State!E289</f>
        <v>31</v>
      </c>
      <c r="F289" s="249">
        <f>State!F289</f>
        <v>44.64</v>
      </c>
      <c r="G289" s="250">
        <f>State!G289</f>
        <v>1</v>
      </c>
      <c r="H289" s="250">
        <f>State!H289</f>
        <v>1</v>
      </c>
      <c r="I289" s="249">
        <f>State!L289</f>
        <v>0</v>
      </c>
      <c r="J289" s="251">
        <f>State!O289</f>
        <v>0.12</v>
      </c>
      <c r="K289" s="248">
        <f>State!P289</f>
        <v>31</v>
      </c>
      <c r="L289" s="249">
        <f>State!Q289</f>
        <v>44.64</v>
      </c>
      <c r="M289" s="248">
        <f>State!R289</f>
        <v>31</v>
      </c>
      <c r="N289" s="249">
        <f>State!S289</f>
        <v>44.64</v>
      </c>
      <c r="O289" s="249">
        <f>State!U289</f>
        <v>0</v>
      </c>
      <c r="P289" s="251">
        <f>State!X289</f>
        <v>0.12</v>
      </c>
      <c r="Q289" s="248">
        <f>State!Y289</f>
        <v>31</v>
      </c>
      <c r="R289" s="249">
        <f>State!Z289</f>
        <v>44.64</v>
      </c>
      <c r="S289" s="248">
        <f>State!AA289</f>
        <v>31</v>
      </c>
      <c r="T289" s="249">
        <f>State!AB289</f>
        <v>44.64</v>
      </c>
      <c r="U289" s="292" t="str">
        <f>State!AC289</f>
        <v>Recommended as proposed</v>
      </c>
      <c r="V289" s="270">
        <f t="shared" si="12"/>
        <v>1.44</v>
      </c>
      <c r="W289" s="270">
        <f t="shared" si="13"/>
        <v>0.12</v>
      </c>
      <c r="X289" s="229">
        <f t="shared" si="14"/>
        <v>44.64</v>
      </c>
    </row>
    <row r="290" spans="1:24" ht="18">
      <c r="A290" s="236"/>
      <c r="B290" s="275" t="s">
        <v>77</v>
      </c>
      <c r="C290" s="248">
        <f>State!C290</f>
        <v>31</v>
      </c>
      <c r="D290" s="249">
        <f>State!D290</f>
        <v>37.200000000000003</v>
      </c>
      <c r="E290" s="248">
        <f>State!E290</f>
        <v>31</v>
      </c>
      <c r="F290" s="249">
        <f>State!F290</f>
        <v>37.200000000000003</v>
      </c>
      <c r="G290" s="250">
        <f>State!G290</f>
        <v>1</v>
      </c>
      <c r="H290" s="250">
        <f>State!H290</f>
        <v>1</v>
      </c>
      <c r="I290" s="249">
        <f>State!L290</f>
        <v>0</v>
      </c>
      <c r="J290" s="251">
        <f>State!O290</f>
        <v>0.1</v>
      </c>
      <c r="K290" s="248">
        <f>State!P290</f>
        <v>31</v>
      </c>
      <c r="L290" s="249">
        <f>State!Q290</f>
        <v>37.200000000000003</v>
      </c>
      <c r="M290" s="248">
        <f>State!R290</f>
        <v>31</v>
      </c>
      <c r="N290" s="249">
        <f>State!S290</f>
        <v>37.200000000000003</v>
      </c>
      <c r="O290" s="249">
        <f>State!U290</f>
        <v>0</v>
      </c>
      <c r="P290" s="251">
        <f>State!X290</f>
        <v>0.1</v>
      </c>
      <c r="Q290" s="248">
        <f>State!Y290</f>
        <v>31</v>
      </c>
      <c r="R290" s="249">
        <f>State!Z290</f>
        <v>37.200000000000003</v>
      </c>
      <c r="S290" s="248">
        <f>State!AA290</f>
        <v>31</v>
      </c>
      <c r="T290" s="249">
        <f>State!AB290</f>
        <v>37.200000000000003</v>
      </c>
      <c r="U290" s="292" t="str">
        <f>State!AC290</f>
        <v>Recommended as proposed</v>
      </c>
      <c r="V290" s="270">
        <f t="shared" si="12"/>
        <v>1.2000000000000002</v>
      </c>
      <c r="W290" s="270">
        <f t="shared" si="13"/>
        <v>0.10000000000000002</v>
      </c>
      <c r="X290" s="229">
        <f t="shared" si="14"/>
        <v>37.200000000000003</v>
      </c>
    </row>
    <row r="291" spans="1:24" ht="18">
      <c r="A291" s="236"/>
      <c r="B291" s="275" t="s">
        <v>78</v>
      </c>
      <c r="C291" s="248">
        <f>State!C291</f>
        <v>31</v>
      </c>
      <c r="D291" s="249">
        <f>State!D291</f>
        <v>37.200000000000003</v>
      </c>
      <c r="E291" s="248">
        <f>State!E291</f>
        <v>31</v>
      </c>
      <c r="F291" s="249">
        <f>State!F291</f>
        <v>37.200000000000003</v>
      </c>
      <c r="G291" s="250">
        <f>State!G291</f>
        <v>1</v>
      </c>
      <c r="H291" s="250">
        <f>State!H291</f>
        <v>1</v>
      </c>
      <c r="I291" s="249">
        <f>State!L291</f>
        <v>0</v>
      </c>
      <c r="J291" s="251">
        <f>State!O291</f>
        <v>0.1</v>
      </c>
      <c r="K291" s="248">
        <f>State!P291</f>
        <v>31</v>
      </c>
      <c r="L291" s="249">
        <f>State!Q291</f>
        <v>37.200000000000003</v>
      </c>
      <c r="M291" s="248">
        <f>State!R291</f>
        <v>31</v>
      </c>
      <c r="N291" s="249">
        <f>State!S291</f>
        <v>37.200000000000003</v>
      </c>
      <c r="O291" s="249">
        <f>State!U291</f>
        <v>0</v>
      </c>
      <c r="P291" s="251">
        <f>State!X291</f>
        <v>0.1</v>
      </c>
      <c r="Q291" s="248">
        <f>State!Y291</f>
        <v>31</v>
      </c>
      <c r="R291" s="249">
        <f>State!Z291</f>
        <v>37.200000000000003</v>
      </c>
      <c r="S291" s="248">
        <f>State!AA291</f>
        <v>31</v>
      </c>
      <c r="T291" s="249">
        <f>State!AB291</f>
        <v>37.200000000000003</v>
      </c>
      <c r="U291" s="292" t="str">
        <f>State!AC291</f>
        <v>Recommended as proposed</v>
      </c>
      <c r="V291" s="270">
        <f t="shared" si="12"/>
        <v>1.2000000000000002</v>
      </c>
      <c r="W291" s="270">
        <f t="shared" si="13"/>
        <v>0.10000000000000002</v>
      </c>
      <c r="X291" s="229">
        <f t="shared" si="14"/>
        <v>37.200000000000003</v>
      </c>
    </row>
    <row r="292" spans="1:24" ht="18">
      <c r="A292" s="236"/>
      <c r="B292" s="275" t="s">
        <v>344</v>
      </c>
      <c r="C292" s="248">
        <f>State!C292</f>
        <v>31</v>
      </c>
      <c r="D292" s="249">
        <f>State!D292</f>
        <v>225.06</v>
      </c>
      <c r="E292" s="248">
        <f>State!E292</f>
        <v>31</v>
      </c>
      <c r="F292" s="249">
        <f>State!F292</f>
        <v>225.06</v>
      </c>
      <c r="G292" s="250">
        <f>State!G292</f>
        <v>1</v>
      </c>
      <c r="H292" s="250">
        <f>State!H292</f>
        <v>1</v>
      </c>
      <c r="I292" s="249">
        <f>State!L292</f>
        <v>0</v>
      </c>
      <c r="J292" s="251">
        <f>State!O292</f>
        <v>0.66549999999999998</v>
      </c>
      <c r="K292" s="248">
        <f>State!P292</f>
        <v>31</v>
      </c>
      <c r="L292" s="249">
        <f>State!Q292</f>
        <v>247.56599999999997</v>
      </c>
      <c r="M292" s="248">
        <f>State!R292</f>
        <v>31</v>
      </c>
      <c r="N292" s="249">
        <f>State!S292</f>
        <v>247.56599999999997</v>
      </c>
      <c r="O292" s="249">
        <f>State!U292</f>
        <v>0</v>
      </c>
      <c r="P292" s="251">
        <f>State!X292</f>
        <v>0.66549999999999998</v>
      </c>
      <c r="Q292" s="248">
        <f>State!Y292</f>
        <v>31</v>
      </c>
      <c r="R292" s="249">
        <f>State!Z292</f>
        <v>247.56599999999997</v>
      </c>
      <c r="S292" s="248">
        <f>State!AA292</f>
        <v>31</v>
      </c>
      <c r="T292" s="249">
        <f>State!AB292</f>
        <v>247.56599999999997</v>
      </c>
      <c r="U292" s="292" t="str">
        <f>State!AC292</f>
        <v>Recommended as proposed</v>
      </c>
      <c r="V292" s="270">
        <f t="shared" si="12"/>
        <v>7.26</v>
      </c>
      <c r="W292" s="270">
        <f t="shared" si="13"/>
        <v>0.60499999999999998</v>
      </c>
      <c r="X292" s="229">
        <f t="shared" si="14"/>
        <v>225.06</v>
      </c>
    </row>
    <row r="293" spans="1:24">
      <c r="A293" s="236">
        <v>12.02</v>
      </c>
      <c r="B293" s="275" t="s">
        <v>79</v>
      </c>
      <c r="C293" s="248">
        <f>State!C293</f>
        <v>2</v>
      </c>
      <c r="D293" s="249">
        <f>State!D293</f>
        <v>2</v>
      </c>
      <c r="E293" s="248">
        <f>State!E293</f>
        <v>2</v>
      </c>
      <c r="F293" s="249">
        <f>State!F293</f>
        <v>2</v>
      </c>
      <c r="G293" s="250">
        <f>State!G293</f>
        <v>0</v>
      </c>
      <c r="H293" s="250">
        <f>State!H293</f>
        <v>0</v>
      </c>
      <c r="I293" s="249">
        <f>State!L293</f>
        <v>0</v>
      </c>
      <c r="J293" s="251">
        <f>State!O293</f>
        <v>1</v>
      </c>
      <c r="K293" s="248">
        <f>State!P293</f>
        <v>0</v>
      </c>
      <c r="L293" s="249">
        <f>State!Q293</f>
        <v>0</v>
      </c>
      <c r="M293" s="248">
        <f>State!R293</f>
        <v>0</v>
      </c>
      <c r="N293" s="249">
        <f>State!S293</f>
        <v>0</v>
      </c>
      <c r="O293" s="249">
        <f>State!U293</f>
        <v>0</v>
      </c>
      <c r="P293" s="251">
        <f>State!X293</f>
        <v>1</v>
      </c>
      <c r="Q293" s="248">
        <f>State!Y293</f>
        <v>0</v>
      </c>
      <c r="R293" s="249">
        <f>State!Z293</f>
        <v>0</v>
      </c>
      <c r="S293" s="248">
        <f>State!AA293</f>
        <v>0</v>
      </c>
      <c r="T293" s="249">
        <f>State!AB293</f>
        <v>0</v>
      </c>
      <c r="U293" s="292">
        <f>State!AC293</f>
        <v>0</v>
      </c>
    </row>
    <row r="294" spans="1:24" ht="18">
      <c r="A294" s="236">
        <f>+A293+0.01</f>
        <v>12.03</v>
      </c>
      <c r="B294" s="275" t="s">
        <v>619</v>
      </c>
      <c r="C294" s="248">
        <f>State!C294</f>
        <v>0</v>
      </c>
      <c r="D294" s="249">
        <f>State!D294</f>
        <v>0</v>
      </c>
      <c r="E294" s="248">
        <f>State!E294</f>
        <v>0</v>
      </c>
      <c r="F294" s="249">
        <f>State!F294</f>
        <v>0</v>
      </c>
      <c r="G294" s="250">
        <f>State!G294</f>
        <v>0</v>
      </c>
      <c r="H294" s="250">
        <f>State!H294</f>
        <v>0</v>
      </c>
      <c r="I294" s="249">
        <f>State!L294</f>
        <v>0</v>
      </c>
      <c r="J294" s="251">
        <f>State!O294</f>
        <v>1</v>
      </c>
      <c r="K294" s="248">
        <f>State!P294</f>
        <v>25</v>
      </c>
      <c r="L294" s="249">
        <f>State!Q294</f>
        <v>25</v>
      </c>
      <c r="M294" s="248">
        <f>State!R294</f>
        <v>25</v>
      </c>
      <c r="N294" s="249">
        <f>State!S294</f>
        <v>25</v>
      </c>
      <c r="O294" s="249">
        <f>State!U294</f>
        <v>0</v>
      </c>
      <c r="P294" s="251">
        <f>State!X294</f>
        <v>1</v>
      </c>
      <c r="Q294" s="248">
        <f>State!Y294</f>
        <v>0</v>
      </c>
      <c r="R294" s="249">
        <f>State!Z294</f>
        <v>0</v>
      </c>
      <c r="S294" s="248">
        <f>State!AA294</f>
        <v>0</v>
      </c>
      <c r="T294" s="249">
        <f>State!AB294</f>
        <v>0</v>
      </c>
      <c r="U294" s="292">
        <f>State!AC294</f>
        <v>0</v>
      </c>
    </row>
    <row r="295" spans="1:24" ht="18">
      <c r="A295" s="236">
        <f t="shared" ref="A295:A298" si="15">+A294+0.01</f>
        <v>12.04</v>
      </c>
      <c r="B295" s="247" t="s">
        <v>80</v>
      </c>
      <c r="C295" s="248">
        <f>State!C295</f>
        <v>31</v>
      </c>
      <c r="D295" s="249">
        <f>State!D295</f>
        <v>15.5</v>
      </c>
      <c r="E295" s="248">
        <f>State!E295</f>
        <v>31</v>
      </c>
      <c r="F295" s="249">
        <f>State!F295</f>
        <v>15.5</v>
      </c>
      <c r="G295" s="250">
        <f>State!G295</f>
        <v>1</v>
      </c>
      <c r="H295" s="250">
        <f>State!H295</f>
        <v>1</v>
      </c>
      <c r="I295" s="249">
        <f>State!L295</f>
        <v>0</v>
      </c>
      <c r="J295" s="251">
        <f>State!O295</f>
        <v>0.5</v>
      </c>
      <c r="K295" s="248">
        <f>State!P295</f>
        <v>31</v>
      </c>
      <c r="L295" s="249">
        <f>State!Q295</f>
        <v>15.5</v>
      </c>
      <c r="M295" s="248">
        <f>State!R295</f>
        <v>31</v>
      </c>
      <c r="N295" s="249">
        <f>State!S295</f>
        <v>15.5</v>
      </c>
      <c r="O295" s="249">
        <f>State!U295</f>
        <v>0</v>
      </c>
      <c r="P295" s="251">
        <f>State!X295</f>
        <v>0.5</v>
      </c>
      <c r="Q295" s="248">
        <f>State!Y295</f>
        <v>31</v>
      </c>
      <c r="R295" s="249">
        <f>State!Z295</f>
        <v>15.5</v>
      </c>
      <c r="S295" s="248">
        <f>State!AA295</f>
        <v>31</v>
      </c>
      <c r="T295" s="249">
        <f>State!AB295</f>
        <v>15.5</v>
      </c>
      <c r="U295" s="292" t="str">
        <f>State!AC295</f>
        <v>Recommended as proposed</v>
      </c>
    </row>
    <row r="296" spans="1:24" ht="18">
      <c r="A296" s="236">
        <f t="shared" si="15"/>
        <v>12.049999999999999</v>
      </c>
      <c r="B296" s="279" t="s">
        <v>332</v>
      </c>
      <c r="C296" s="248">
        <f>State!C296</f>
        <v>31</v>
      </c>
      <c r="D296" s="249">
        <f>State!D296</f>
        <v>9.2999999999999989</v>
      </c>
      <c r="E296" s="248">
        <f>State!E296</f>
        <v>31</v>
      </c>
      <c r="F296" s="249">
        <f>State!F296</f>
        <v>9.2999999999999989</v>
      </c>
      <c r="G296" s="250">
        <f>State!G296</f>
        <v>1</v>
      </c>
      <c r="H296" s="250">
        <f>State!H296</f>
        <v>1</v>
      </c>
      <c r="I296" s="249">
        <f>State!L296</f>
        <v>0</v>
      </c>
      <c r="J296" s="251">
        <f>State!O296</f>
        <v>0.3</v>
      </c>
      <c r="K296" s="248">
        <f>State!P296</f>
        <v>31</v>
      </c>
      <c r="L296" s="249">
        <f>State!Q296</f>
        <v>9.2999999999999989</v>
      </c>
      <c r="M296" s="248">
        <f>State!R296</f>
        <v>31</v>
      </c>
      <c r="N296" s="249">
        <f>State!S296</f>
        <v>9.2999999999999989</v>
      </c>
      <c r="O296" s="249">
        <f>State!U296</f>
        <v>0</v>
      </c>
      <c r="P296" s="251">
        <f>State!X296</f>
        <v>0.3</v>
      </c>
      <c r="Q296" s="248">
        <f>State!Y296</f>
        <v>31</v>
      </c>
      <c r="R296" s="249">
        <f>State!Z296</f>
        <v>9.2999999999999989</v>
      </c>
      <c r="S296" s="248">
        <f>State!AA296</f>
        <v>31</v>
      </c>
      <c r="T296" s="249">
        <f>State!AB296</f>
        <v>9.2999999999999989</v>
      </c>
      <c r="U296" s="292" t="str">
        <f>State!AC296</f>
        <v>Recommended as proposed</v>
      </c>
    </row>
    <row r="297" spans="1:24">
      <c r="A297" s="236">
        <f t="shared" si="15"/>
        <v>12.059999999999999</v>
      </c>
      <c r="B297" s="275" t="s">
        <v>81</v>
      </c>
      <c r="C297" s="248">
        <f>State!C297</f>
        <v>0</v>
      </c>
      <c r="D297" s="249">
        <f>State!D297</f>
        <v>0</v>
      </c>
      <c r="E297" s="248">
        <f>State!E297</f>
        <v>0</v>
      </c>
      <c r="F297" s="249">
        <f>State!F297</f>
        <v>0</v>
      </c>
      <c r="G297" s="250">
        <f>State!G297</f>
        <v>0</v>
      </c>
      <c r="H297" s="250">
        <f>State!H297</f>
        <v>0</v>
      </c>
      <c r="I297" s="249">
        <f>State!L297</f>
        <v>0</v>
      </c>
      <c r="J297" s="251">
        <f>State!O297</f>
        <v>0.1</v>
      </c>
      <c r="K297" s="248">
        <f>State!P297</f>
        <v>0</v>
      </c>
      <c r="L297" s="249">
        <f>State!Q297</f>
        <v>0</v>
      </c>
      <c r="M297" s="248">
        <f>State!R297</f>
        <v>0</v>
      </c>
      <c r="N297" s="249">
        <f>State!S297</f>
        <v>0</v>
      </c>
      <c r="O297" s="249">
        <f>State!U297</f>
        <v>0</v>
      </c>
      <c r="P297" s="251">
        <f>State!X297</f>
        <v>0.1</v>
      </c>
      <c r="Q297" s="248">
        <f>State!Y297</f>
        <v>0</v>
      </c>
      <c r="R297" s="249">
        <f>State!Z297</f>
        <v>0</v>
      </c>
      <c r="S297" s="248">
        <f>State!AA297</f>
        <v>0</v>
      </c>
      <c r="T297" s="249">
        <f>State!AB297</f>
        <v>0</v>
      </c>
      <c r="U297" s="292">
        <f>State!AC297</f>
        <v>0</v>
      </c>
    </row>
    <row r="298" spans="1:24">
      <c r="A298" s="236">
        <f t="shared" si="15"/>
        <v>12.069999999999999</v>
      </c>
      <c r="B298" s="252" t="s">
        <v>82</v>
      </c>
      <c r="C298" s="248">
        <f>State!C298</f>
        <v>0</v>
      </c>
      <c r="D298" s="249">
        <f>State!D298</f>
        <v>0</v>
      </c>
      <c r="E298" s="248">
        <f>State!E298</f>
        <v>0</v>
      </c>
      <c r="F298" s="249">
        <f>State!F298</f>
        <v>0</v>
      </c>
      <c r="G298" s="250">
        <f>State!G298</f>
        <v>0</v>
      </c>
      <c r="H298" s="250">
        <f>State!H298</f>
        <v>0</v>
      </c>
      <c r="I298" s="249">
        <f>State!L298</f>
        <v>0</v>
      </c>
      <c r="J298" s="251">
        <f>State!O298</f>
        <v>0.1</v>
      </c>
      <c r="K298" s="248">
        <f>State!P298</f>
        <v>0</v>
      </c>
      <c r="L298" s="249">
        <f>State!Q298</f>
        <v>0</v>
      </c>
      <c r="M298" s="248">
        <f>State!R298</f>
        <v>0</v>
      </c>
      <c r="N298" s="249">
        <f>State!S298</f>
        <v>0</v>
      </c>
      <c r="O298" s="249">
        <f>State!U298</f>
        <v>0</v>
      </c>
      <c r="P298" s="251">
        <f>State!X298</f>
        <v>0.1</v>
      </c>
      <c r="Q298" s="248">
        <f>State!Y298</f>
        <v>0</v>
      </c>
      <c r="R298" s="249">
        <f>State!Z298</f>
        <v>0</v>
      </c>
      <c r="S298" s="248">
        <f>State!AA298</f>
        <v>0</v>
      </c>
      <c r="T298" s="249">
        <f>State!AB298</f>
        <v>0</v>
      </c>
      <c r="U298" s="292">
        <f>State!AC298</f>
        <v>0</v>
      </c>
    </row>
    <row r="299" spans="1:24" s="257" customFormat="1">
      <c r="A299" s="231"/>
      <c r="B299" s="241" t="s">
        <v>36</v>
      </c>
      <c r="C299" s="267">
        <f>State!C299</f>
        <v>295</v>
      </c>
      <c r="D299" s="242">
        <f>State!D299</f>
        <v>537.93999999999994</v>
      </c>
      <c r="E299" s="267">
        <f>State!E299</f>
        <v>295</v>
      </c>
      <c r="F299" s="242">
        <f>State!F299</f>
        <v>537.93999999999994</v>
      </c>
      <c r="G299" s="243">
        <f>State!G299</f>
        <v>1</v>
      </c>
      <c r="H299" s="243">
        <f>State!H299</f>
        <v>1</v>
      </c>
      <c r="I299" s="242">
        <f>State!L299</f>
        <v>0</v>
      </c>
      <c r="J299" s="244">
        <f>State!O299</f>
        <v>0</v>
      </c>
      <c r="K299" s="267">
        <f>State!P299</f>
        <v>31</v>
      </c>
      <c r="L299" s="242">
        <f>State!Q299</f>
        <v>583.44599999999991</v>
      </c>
      <c r="M299" s="267">
        <f>State!R299</f>
        <v>31</v>
      </c>
      <c r="N299" s="242">
        <f>State!S299</f>
        <v>583.44599999999991</v>
      </c>
      <c r="O299" s="242">
        <f>State!U299</f>
        <v>0</v>
      </c>
      <c r="P299" s="244">
        <f>State!X299</f>
        <v>0</v>
      </c>
      <c r="Q299" s="267">
        <f>State!Y299</f>
        <v>31</v>
      </c>
      <c r="R299" s="242">
        <f>State!Z299</f>
        <v>558.44599999999991</v>
      </c>
      <c r="S299" s="267">
        <f>State!AA299</f>
        <v>31</v>
      </c>
      <c r="T299" s="242">
        <f>State!AB299</f>
        <v>558.44599999999991</v>
      </c>
      <c r="U299" s="293">
        <f>State!AC299</f>
        <v>0</v>
      </c>
    </row>
    <row r="300" spans="1:24" ht="18">
      <c r="A300" s="245">
        <v>13</v>
      </c>
      <c r="B300" s="237" t="s">
        <v>83</v>
      </c>
      <c r="C300" s="248">
        <f>State!C300</f>
        <v>0</v>
      </c>
      <c r="D300" s="249">
        <f>State!D300</f>
        <v>0</v>
      </c>
      <c r="E300" s="248">
        <f>State!E300</f>
        <v>0</v>
      </c>
      <c r="F300" s="249">
        <f>State!F300</f>
        <v>0</v>
      </c>
      <c r="G300" s="250">
        <f>State!G300</f>
        <v>0</v>
      </c>
      <c r="H300" s="250">
        <f>State!H300</f>
        <v>0</v>
      </c>
      <c r="I300" s="249">
        <f>State!L300</f>
        <v>0</v>
      </c>
      <c r="J300" s="251">
        <f>State!O300</f>
        <v>0</v>
      </c>
      <c r="K300" s="248">
        <f>State!P300</f>
        <v>0</v>
      </c>
      <c r="L300" s="249">
        <f>State!Q300</f>
        <v>0</v>
      </c>
      <c r="M300" s="248">
        <f>State!R300</f>
        <v>0</v>
      </c>
      <c r="N300" s="249">
        <f>State!S300</f>
        <v>0</v>
      </c>
      <c r="O300" s="249">
        <f>State!U300</f>
        <v>0</v>
      </c>
      <c r="P300" s="251">
        <f>State!X300</f>
        <v>0</v>
      </c>
      <c r="Q300" s="248">
        <f>State!Y300</f>
        <v>0</v>
      </c>
      <c r="R300" s="249">
        <f>State!Z300</f>
        <v>0</v>
      </c>
      <c r="S300" s="248">
        <f>State!AA300</f>
        <v>0</v>
      </c>
      <c r="T300" s="249">
        <f>State!AB300</f>
        <v>0</v>
      </c>
      <c r="U300" s="292">
        <f>State!AC300</f>
        <v>0</v>
      </c>
    </row>
    <row r="301" spans="1:24" ht="18">
      <c r="A301" s="236">
        <v>13.01</v>
      </c>
      <c r="B301" s="247" t="s">
        <v>84</v>
      </c>
      <c r="C301" s="248">
        <f>State!C301</f>
        <v>109</v>
      </c>
      <c r="D301" s="249">
        <f>State!D301</f>
        <v>791.33999999999992</v>
      </c>
      <c r="E301" s="248">
        <f>State!E301</f>
        <v>109</v>
      </c>
      <c r="F301" s="249">
        <f>State!F301</f>
        <v>791.33999999999992</v>
      </c>
      <c r="G301" s="250">
        <f>State!G301</f>
        <v>1</v>
      </c>
      <c r="H301" s="250">
        <f>State!H301</f>
        <v>1</v>
      </c>
      <c r="I301" s="249">
        <f>State!L301</f>
        <v>0</v>
      </c>
      <c r="J301" s="251">
        <f>State!O301</f>
        <v>0.66549999999999998</v>
      </c>
      <c r="K301" s="248">
        <f>State!P301</f>
        <v>109</v>
      </c>
      <c r="L301" s="249">
        <f>State!Q301</f>
        <v>870.47399999999993</v>
      </c>
      <c r="M301" s="248">
        <f>State!R301</f>
        <v>109</v>
      </c>
      <c r="N301" s="249">
        <f>State!S301</f>
        <v>870.47399999999993</v>
      </c>
      <c r="O301" s="249">
        <f>State!U301</f>
        <v>0</v>
      </c>
      <c r="P301" s="251">
        <f>State!X301</f>
        <v>0.66549999999999998</v>
      </c>
      <c r="Q301" s="248">
        <f>State!Y301</f>
        <v>109</v>
      </c>
      <c r="R301" s="249">
        <f>State!Z301</f>
        <v>870.47399999999993</v>
      </c>
      <c r="S301" s="248">
        <f>State!AA301</f>
        <v>109</v>
      </c>
      <c r="T301" s="249">
        <f>State!AB301</f>
        <v>870.47399999999993</v>
      </c>
      <c r="U301" s="292" t="str">
        <f>State!AC301</f>
        <v>Recommended as proposed</v>
      </c>
    </row>
    <row r="302" spans="1:24">
      <c r="A302" s="236">
        <f t="shared" ref="A302:A307" si="16">+A301+0.01</f>
        <v>13.02</v>
      </c>
      <c r="B302" s="275" t="s">
        <v>79</v>
      </c>
      <c r="C302" s="248">
        <f>State!C302</f>
        <v>0</v>
      </c>
      <c r="D302" s="249">
        <f>State!D302</f>
        <v>0</v>
      </c>
      <c r="E302" s="248">
        <f>State!E302</f>
        <v>0</v>
      </c>
      <c r="F302" s="249">
        <f>State!F302</f>
        <v>0</v>
      </c>
      <c r="G302" s="250">
        <f>State!G302</f>
        <v>0</v>
      </c>
      <c r="H302" s="250">
        <f>State!H302</f>
        <v>0</v>
      </c>
      <c r="I302" s="249">
        <f>State!L302</f>
        <v>0</v>
      </c>
      <c r="J302" s="251">
        <f>State!O302</f>
        <v>0.1</v>
      </c>
      <c r="K302" s="248">
        <f>State!P302</f>
        <v>0</v>
      </c>
      <c r="L302" s="249">
        <f>State!Q302</f>
        <v>0</v>
      </c>
      <c r="M302" s="248">
        <f>State!R302</f>
        <v>0</v>
      </c>
      <c r="N302" s="249">
        <f>State!S302</f>
        <v>0</v>
      </c>
      <c r="O302" s="249">
        <f>State!U302</f>
        <v>0</v>
      </c>
      <c r="P302" s="251">
        <f>State!X302</f>
        <v>0.1</v>
      </c>
      <c r="Q302" s="248">
        <f>State!Y302</f>
        <v>0</v>
      </c>
      <c r="R302" s="249">
        <f>State!Z302</f>
        <v>0</v>
      </c>
      <c r="S302" s="248">
        <f>State!AA302</f>
        <v>0</v>
      </c>
      <c r="T302" s="249">
        <f>State!AB302</f>
        <v>0</v>
      </c>
      <c r="U302" s="292">
        <f>State!AC302</f>
        <v>0</v>
      </c>
    </row>
    <row r="303" spans="1:24" ht="18">
      <c r="A303" s="236">
        <f t="shared" si="16"/>
        <v>13.03</v>
      </c>
      <c r="B303" s="275" t="s">
        <v>619</v>
      </c>
      <c r="C303" s="248">
        <f>State!C303</f>
        <v>0</v>
      </c>
      <c r="D303" s="249">
        <f>State!D303</f>
        <v>0</v>
      </c>
      <c r="E303" s="248">
        <f>State!E303</f>
        <v>0</v>
      </c>
      <c r="F303" s="249">
        <f>State!F303</f>
        <v>0</v>
      </c>
      <c r="G303" s="250">
        <f>State!G303</f>
        <v>0</v>
      </c>
      <c r="H303" s="250">
        <f>State!H303</f>
        <v>0</v>
      </c>
      <c r="I303" s="249">
        <f>State!L303</f>
        <v>0</v>
      </c>
      <c r="J303" s="251">
        <f>State!O303</f>
        <v>0.1</v>
      </c>
      <c r="K303" s="248">
        <f>State!P303</f>
        <v>0</v>
      </c>
      <c r="L303" s="249">
        <f>State!Q303</f>
        <v>0</v>
      </c>
      <c r="M303" s="248">
        <f>State!R303</f>
        <v>0</v>
      </c>
      <c r="N303" s="249">
        <f>State!S303</f>
        <v>0</v>
      </c>
      <c r="O303" s="249">
        <f>State!U303</f>
        <v>0</v>
      </c>
      <c r="P303" s="251">
        <f>State!X303</f>
        <v>0.1</v>
      </c>
      <c r="Q303" s="248">
        <f>State!Y303</f>
        <v>0</v>
      </c>
      <c r="R303" s="249">
        <f>State!Z303</f>
        <v>0</v>
      </c>
      <c r="S303" s="248">
        <f>State!AA303</f>
        <v>0</v>
      </c>
      <c r="T303" s="249">
        <f>State!AB303</f>
        <v>0</v>
      </c>
      <c r="U303" s="292">
        <f>State!AC303</f>
        <v>0</v>
      </c>
    </row>
    <row r="304" spans="1:24" ht="18">
      <c r="A304" s="236">
        <f t="shared" si="16"/>
        <v>13.04</v>
      </c>
      <c r="B304" s="247" t="s">
        <v>80</v>
      </c>
      <c r="C304" s="248">
        <f>State!C304</f>
        <v>109</v>
      </c>
      <c r="D304" s="249">
        <f>State!D304</f>
        <v>10.899999999999999</v>
      </c>
      <c r="E304" s="248">
        <f>State!E304</f>
        <v>109</v>
      </c>
      <c r="F304" s="249">
        <f>State!F304</f>
        <v>10.899999999999999</v>
      </c>
      <c r="G304" s="250">
        <f>State!G304</f>
        <v>1</v>
      </c>
      <c r="H304" s="250">
        <f>State!H304</f>
        <v>1</v>
      </c>
      <c r="I304" s="249">
        <f>State!L304</f>
        <v>0</v>
      </c>
      <c r="J304" s="251">
        <f>State!O304</f>
        <v>0.1</v>
      </c>
      <c r="K304" s="248">
        <f>State!P304</f>
        <v>109</v>
      </c>
      <c r="L304" s="249">
        <f>State!Q304</f>
        <v>10.899999999999999</v>
      </c>
      <c r="M304" s="248">
        <f>State!R304</f>
        <v>109</v>
      </c>
      <c r="N304" s="249">
        <f>State!S304</f>
        <v>10.899999999999999</v>
      </c>
      <c r="O304" s="249">
        <f>State!U304</f>
        <v>0</v>
      </c>
      <c r="P304" s="251">
        <f>State!X304</f>
        <v>0.1</v>
      </c>
      <c r="Q304" s="248">
        <f>State!Y304</f>
        <v>109</v>
      </c>
      <c r="R304" s="249">
        <f>State!Z304</f>
        <v>10.899999999999999</v>
      </c>
      <c r="S304" s="248">
        <f>State!AA304</f>
        <v>109</v>
      </c>
      <c r="T304" s="249">
        <f>State!AB304</f>
        <v>10.899999999999999</v>
      </c>
      <c r="U304" s="292" t="str">
        <f>State!AC304</f>
        <v>Recommended as proposed</v>
      </c>
    </row>
    <row r="305" spans="1:23" ht="18">
      <c r="A305" s="236">
        <f t="shared" si="16"/>
        <v>13.049999999999999</v>
      </c>
      <c r="B305" s="275" t="s">
        <v>333</v>
      </c>
      <c r="C305" s="248">
        <f>State!C305</f>
        <v>109</v>
      </c>
      <c r="D305" s="249">
        <f>State!D305</f>
        <v>13.079999999999998</v>
      </c>
      <c r="E305" s="248">
        <f>State!E305</f>
        <v>109</v>
      </c>
      <c r="F305" s="249">
        <f>State!F305</f>
        <v>13.079999999999998</v>
      </c>
      <c r="G305" s="250">
        <f>State!G305</f>
        <v>1</v>
      </c>
      <c r="H305" s="250">
        <f>State!H305</f>
        <v>1</v>
      </c>
      <c r="I305" s="249">
        <f>State!L305</f>
        <v>0</v>
      </c>
      <c r="J305" s="251">
        <f>State!O305</f>
        <v>0.12</v>
      </c>
      <c r="K305" s="248">
        <f>State!P305</f>
        <v>109</v>
      </c>
      <c r="L305" s="249">
        <f>State!Q305</f>
        <v>13.079999999999998</v>
      </c>
      <c r="M305" s="248">
        <f>State!R305</f>
        <v>109</v>
      </c>
      <c r="N305" s="249">
        <f>State!S305</f>
        <v>13.079999999999998</v>
      </c>
      <c r="O305" s="249">
        <f>State!U305</f>
        <v>0</v>
      </c>
      <c r="P305" s="251">
        <f>State!X305</f>
        <v>0.12</v>
      </c>
      <c r="Q305" s="248">
        <f>State!Y305</f>
        <v>109</v>
      </c>
      <c r="R305" s="249">
        <f>State!Z305</f>
        <v>13.079999999999998</v>
      </c>
      <c r="S305" s="248">
        <f>State!AA305</f>
        <v>109</v>
      </c>
      <c r="T305" s="249">
        <f>State!AB305</f>
        <v>13.079999999999998</v>
      </c>
      <c r="U305" s="292" t="str">
        <f>State!AC305</f>
        <v>Recommended as proposed</v>
      </c>
    </row>
    <row r="306" spans="1:23">
      <c r="A306" s="236">
        <f t="shared" si="16"/>
        <v>13.059999999999999</v>
      </c>
      <c r="B306" s="275" t="s">
        <v>81</v>
      </c>
      <c r="C306" s="248">
        <f>State!C306</f>
        <v>0</v>
      </c>
      <c r="D306" s="249">
        <f>State!D306</f>
        <v>0</v>
      </c>
      <c r="E306" s="248">
        <f>State!E306</f>
        <v>0</v>
      </c>
      <c r="F306" s="249">
        <f>State!F306</f>
        <v>0</v>
      </c>
      <c r="G306" s="250">
        <f>State!G306</f>
        <v>0</v>
      </c>
      <c r="H306" s="250">
        <f>State!H306</f>
        <v>0</v>
      </c>
      <c r="I306" s="249">
        <f>State!L306</f>
        <v>0</v>
      </c>
      <c r="J306" s="251">
        <f>State!O306</f>
        <v>0.03</v>
      </c>
      <c r="K306" s="248">
        <f>State!P306</f>
        <v>0</v>
      </c>
      <c r="L306" s="249">
        <f>State!Q306</f>
        <v>0</v>
      </c>
      <c r="M306" s="248">
        <f>State!R306</f>
        <v>0</v>
      </c>
      <c r="N306" s="249">
        <f>State!S306</f>
        <v>0</v>
      </c>
      <c r="O306" s="249">
        <f>State!U306</f>
        <v>0</v>
      </c>
      <c r="P306" s="251">
        <f>State!X306</f>
        <v>0.03</v>
      </c>
      <c r="Q306" s="248">
        <f>State!Y306</f>
        <v>0</v>
      </c>
      <c r="R306" s="249">
        <f>State!Z306</f>
        <v>0</v>
      </c>
      <c r="S306" s="248">
        <f>State!AA306</f>
        <v>0</v>
      </c>
      <c r="T306" s="249">
        <f>State!AB306</f>
        <v>0</v>
      </c>
      <c r="U306" s="292">
        <f>State!AC306</f>
        <v>0</v>
      </c>
    </row>
    <row r="307" spans="1:23">
      <c r="A307" s="236">
        <f t="shared" si="16"/>
        <v>13.069999999999999</v>
      </c>
      <c r="B307" s="252" t="s">
        <v>82</v>
      </c>
      <c r="C307" s="248">
        <f>State!C307</f>
        <v>0</v>
      </c>
      <c r="D307" s="249">
        <f>State!D307</f>
        <v>0</v>
      </c>
      <c r="E307" s="248">
        <f>State!E307</f>
        <v>0</v>
      </c>
      <c r="F307" s="249">
        <f>State!F307</f>
        <v>0</v>
      </c>
      <c r="G307" s="250">
        <f>State!G307</f>
        <v>0</v>
      </c>
      <c r="H307" s="250">
        <f>State!H307</f>
        <v>0</v>
      </c>
      <c r="I307" s="249">
        <f>State!L307</f>
        <v>0</v>
      </c>
      <c r="J307" s="251">
        <f>State!O307</f>
        <v>0.02</v>
      </c>
      <c r="K307" s="248">
        <f>State!P307</f>
        <v>0</v>
      </c>
      <c r="L307" s="249">
        <f>State!Q307</f>
        <v>0</v>
      </c>
      <c r="M307" s="248">
        <f>State!R307</f>
        <v>0</v>
      </c>
      <c r="N307" s="249">
        <f>State!S307</f>
        <v>0</v>
      </c>
      <c r="O307" s="249">
        <f>State!U307</f>
        <v>0</v>
      </c>
      <c r="P307" s="251">
        <f>State!X307</f>
        <v>0.02</v>
      </c>
      <c r="Q307" s="248">
        <f>State!Y307</f>
        <v>0</v>
      </c>
      <c r="R307" s="249">
        <f>State!Z307</f>
        <v>0</v>
      </c>
      <c r="S307" s="248">
        <f>State!AA307</f>
        <v>0</v>
      </c>
      <c r="T307" s="249">
        <f>State!AB307</f>
        <v>0</v>
      </c>
      <c r="U307" s="292">
        <f>State!AC307</f>
        <v>0</v>
      </c>
    </row>
    <row r="308" spans="1:23" s="257" customFormat="1">
      <c r="A308" s="231"/>
      <c r="B308" s="241" t="s">
        <v>36</v>
      </c>
      <c r="C308" s="267">
        <f>State!C308</f>
        <v>109</v>
      </c>
      <c r="D308" s="242">
        <f>State!D308</f>
        <v>815.31999999999994</v>
      </c>
      <c r="E308" s="267">
        <f>State!E308</f>
        <v>109</v>
      </c>
      <c r="F308" s="242">
        <f>State!F308</f>
        <v>815.31999999999994</v>
      </c>
      <c r="G308" s="243">
        <f>State!G308</f>
        <v>1</v>
      </c>
      <c r="H308" s="243">
        <f>State!H308</f>
        <v>1</v>
      </c>
      <c r="I308" s="242">
        <f>State!L308</f>
        <v>0</v>
      </c>
      <c r="J308" s="244">
        <f>State!O308</f>
        <v>0</v>
      </c>
      <c r="K308" s="267">
        <f>State!P308</f>
        <v>109</v>
      </c>
      <c r="L308" s="242">
        <f>State!Q308</f>
        <v>894.45399999999995</v>
      </c>
      <c r="M308" s="267">
        <f>State!R308</f>
        <v>109</v>
      </c>
      <c r="N308" s="242">
        <f>State!S308</f>
        <v>894.45399999999995</v>
      </c>
      <c r="O308" s="242">
        <f>State!U308</f>
        <v>0</v>
      </c>
      <c r="P308" s="244">
        <f>State!X308</f>
        <v>0</v>
      </c>
      <c r="Q308" s="267">
        <f>State!Y308</f>
        <v>109</v>
      </c>
      <c r="R308" s="242">
        <f>State!Z308</f>
        <v>894.45399999999995</v>
      </c>
      <c r="S308" s="267">
        <f>State!AA308</f>
        <v>109</v>
      </c>
      <c r="T308" s="242">
        <f>State!AB308</f>
        <v>894.45399999999995</v>
      </c>
      <c r="U308" s="293">
        <f>State!AC308</f>
        <v>0</v>
      </c>
    </row>
    <row r="309" spans="1:23" ht="18">
      <c r="A309" s="245">
        <v>14</v>
      </c>
      <c r="B309" s="237" t="s">
        <v>85</v>
      </c>
      <c r="C309" s="248">
        <f>State!C309</f>
        <v>0</v>
      </c>
      <c r="D309" s="249">
        <f>State!D309</f>
        <v>0</v>
      </c>
      <c r="E309" s="248">
        <f>State!E309</f>
        <v>0</v>
      </c>
      <c r="F309" s="249">
        <f>State!F309</f>
        <v>0</v>
      </c>
      <c r="G309" s="250">
        <f>State!G309</f>
        <v>0</v>
      </c>
      <c r="H309" s="250">
        <f>State!H309</f>
        <v>0</v>
      </c>
      <c r="I309" s="249">
        <f>State!L309</f>
        <v>0</v>
      </c>
      <c r="J309" s="251">
        <f>State!O309</f>
        <v>0</v>
      </c>
      <c r="K309" s="248">
        <f>State!P309</f>
        <v>0</v>
      </c>
      <c r="L309" s="249">
        <f>State!Q309</f>
        <v>0</v>
      </c>
      <c r="M309" s="248">
        <f>State!R309</f>
        <v>0</v>
      </c>
      <c r="N309" s="249">
        <f>State!S309</f>
        <v>0</v>
      </c>
      <c r="O309" s="249">
        <f>State!U309</f>
        <v>0</v>
      </c>
      <c r="P309" s="251">
        <f>State!X309</f>
        <v>0</v>
      </c>
      <c r="Q309" s="248">
        <f>State!Y309</f>
        <v>0</v>
      </c>
      <c r="R309" s="249">
        <f>State!Z309</f>
        <v>0</v>
      </c>
      <c r="S309" s="248">
        <f>State!AA309</f>
        <v>0</v>
      </c>
      <c r="T309" s="249">
        <f>State!AB309</f>
        <v>0</v>
      </c>
      <c r="U309" s="292">
        <f>State!AC309</f>
        <v>0</v>
      </c>
    </row>
    <row r="310" spans="1:23" ht="27">
      <c r="A310" s="236">
        <v>14.01</v>
      </c>
      <c r="B310" s="247" t="s">
        <v>86</v>
      </c>
      <c r="C310" s="248">
        <f>State!C310</f>
        <v>0</v>
      </c>
      <c r="D310" s="249">
        <f>State!D310</f>
        <v>0</v>
      </c>
      <c r="E310" s="248">
        <f>State!E310</f>
        <v>0</v>
      </c>
      <c r="F310" s="249">
        <f>State!F310</f>
        <v>0</v>
      </c>
      <c r="G310" s="250">
        <f>State!G310</f>
        <v>0</v>
      </c>
      <c r="H310" s="250">
        <f>State!H310</f>
        <v>0</v>
      </c>
      <c r="I310" s="249">
        <f>State!L310</f>
        <v>0</v>
      </c>
      <c r="J310" s="251">
        <f>State!O310</f>
        <v>0</v>
      </c>
      <c r="K310" s="248">
        <f>State!P310</f>
        <v>0</v>
      </c>
      <c r="L310" s="249">
        <f>State!Q310</f>
        <v>0</v>
      </c>
      <c r="M310" s="248">
        <f>State!R310</f>
        <v>0</v>
      </c>
      <c r="N310" s="249">
        <f>State!S310</f>
        <v>0</v>
      </c>
      <c r="O310" s="249">
        <f>State!U310</f>
        <v>0</v>
      </c>
      <c r="P310" s="251">
        <f>State!X310</f>
        <v>0</v>
      </c>
      <c r="Q310" s="248">
        <f>State!Y310</f>
        <v>0</v>
      </c>
      <c r="R310" s="249">
        <f>State!Z310</f>
        <v>0</v>
      </c>
      <c r="S310" s="248">
        <f>State!AA310</f>
        <v>0</v>
      </c>
      <c r="T310" s="249">
        <f>State!AB310</f>
        <v>0</v>
      </c>
      <c r="U310" s="292">
        <f>State!AC310</f>
        <v>0</v>
      </c>
    </row>
    <row r="311" spans="1:23" ht="18">
      <c r="A311" s="236"/>
      <c r="B311" s="247" t="s">
        <v>305</v>
      </c>
      <c r="C311" s="248">
        <f>State!C311</f>
        <v>0</v>
      </c>
      <c r="D311" s="249">
        <f>State!D311</f>
        <v>100.62</v>
      </c>
      <c r="E311" s="248">
        <f>State!E311</f>
        <v>0</v>
      </c>
      <c r="F311" s="249">
        <f>State!F311</f>
        <v>100.62</v>
      </c>
      <c r="G311" s="250">
        <f>State!G311</f>
        <v>0</v>
      </c>
      <c r="H311" s="250">
        <f>State!H311</f>
        <v>1</v>
      </c>
      <c r="I311" s="249">
        <f>State!L311</f>
        <v>0</v>
      </c>
      <c r="J311" s="251">
        <f>State!O311</f>
        <v>25</v>
      </c>
      <c r="K311" s="248">
        <f>State!P311</f>
        <v>4</v>
      </c>
      <c r="L311" s="249">
        <f>State!Q311</f>
        <v>100</v>
      </c>
      <c r="M311" s="248">
        <f>State!R311</f>
        <v>4</v>
      </c>
      <c r="N311" s="249">
        <f>State!S311</f>
        <v>100</v>
      </c>
      <c r="O311" s="249">
        <f>State!U311</f>
        <v>0</v>
      </c>
      <c r="P311" s="251">
        <f>State!X311</f>
        <v>25</v>
      </c>
      <c r="Q311" s="248">
        <f>State!Y311</f>
        <v>4</v>
      </c>
      <c r="R311" s="249">
        <f>State!Z311</f>
        <v>100</v>
      </c>
      <c r="S311" s="248">
        <f>State!AA311</f>
        <v>4</v>
      </c>
      <c r="T311" s="249">
        <f>State!AB311</f>
        <v>100</v>
      </c>
      <c r="U311" s="292" t="str">
        <f>State!AC311</f>
        <v>Recommended as proposed</v>
      </c>
      <c r="V311" s="229">
        <f>100-99.26</f>
        <v>0.73999999999999488</v>
      </c>
    </row>
    <row r="312" spans="1:23" ht="18">
      <c r="A312" s="236"/>
      <c r="B312" s="247" t="s">
        <v>306</v>
      </c>
      <c r="C312" s="248">
        <f>State!C312</f>
        <v>36</v>
      </c>
      <c r="D312" s="249">
        <f>State!D312</f>
        <v>98.28</v>
      </c>
      <c r="E312" s="248">
        <f>State!E312</f>
        <v>36</v>
      </c>
      <c r="F312" s="249">
        <f>State!F312</f>
        <v>98.28</v>
      </c>
      <c r="G312" s="250">
        <f>State!G312</f>
        <v>1</v>
      </c>
      <c r="H312" s="250">
        <f>State!H312</f>
        <v>1</v>
      </c>
      <c r="I312" s="249">
        <f>State!L312</f>
        <v>0</v>
      </c>
      <c r="J312" s="251">
        <f>State!O312</f>
        <v>25</v>
      </c>
      <c r="K312" s="248">
        <f>State!P312</f>
        <v>4</v>
      </c>
      <c r="L312" s="249">
        <f>State!Q312</f>
        <v>100</v>
      </c>
      <c r="M312" s="248">
        <f>State!R312</f>
        <v>4</v>
      </c>
      <c r="N312" s="249">
        <f>State!S312</f>
        <v>100</v>
      </c>
      <c r="O312" s="249">
        <f>State!U312</f>
        <v>0</v>
      </c>
      <c r="P312" s="251">
        <f>State!X312</f>
        <v>25</v>
      </c>
      <c r="Q312" s="248">
        <f>State!Y312</f>
        <v>4</v>
      </c>
      <c r="R312" s="249">
        <f>State!Z312</f>
        <v>100</v>
      </c>
      <c r="S312" s="248">
        <f>State!AA312</f>
        <v>4</v>
      </c>
      <c r="T312" s="249">
        <f>State!AB312</f>
        <v>100</v>
      </c>
      <c r="U312" s="292" t="str">
        <f>State!AC312</f>
        <v>Recommended for 36 schools</v>
      </c>
      <c r="V312" s="229">
        <f>46*2.19</f>
        <v>100.74</v>
      </c>
      <c r="W312" s="229">
        <f>36*2.73</f>
        <v>98.28</v>
      </c>
    </row>
    <row r="313" spans="1:23" s="257" customFormat="1">
      <c r="A313" s="231"/>
      <c r="B313" s="241" t="s">
        <v>16</v>
      </c>
      <c r="C313" s="267">
        <f>State!C313</f>
        <v>36</v>
      </c>
      <c r="D313" s="242">
        <f>State!D313</f>
        <v>198.89999999999998</v>
      </c>
      <c r="E313" s="267">
        <f>State!E313</f>
        <v>36</v>
      </c>
      <c r="F313" s="242">
        <f>State!F313</f>
        <v>198.89999999999998</v>
      </c>
      <c r="G313" s="243">
        <f>State!G313</f>
        <v>1</v>
      </c>
      <c r="H313" s="243">
        <f>State!H313</f>
        <v>1</v>
      </c>
      <c r="I313" s="242">
        <f>State!L313</f>
        <v>0</v>
      </c>
      <c r="J313" s="244">
        <f>State!O313</f>
        <v>0</v>
      </c>
      <c r="K313" s="267">
        <f>State!P313</f>
        <v>0</v>
      </c>
      <c r="L313" s="242">
        <f>State!Q313</f>
        <v>200</v>
      </c>
      <c r="M313" s="267">
        <f>State!R313</f>
        <v>0</v>
      </c>
      <c r="N313" s="242">
        <f>State!S313</f>
        <v>200</v>
      </c>
      <c r="O313" s="242">
        <f>State!U313</f>
        <v>0</v>
      </c>
      <c r="P313" s="244">
        <f>State!X313</f>
        <v>0</v>
      </c>
      <c r="Q313" s="267">
        <f>State!Y313</f>
        <v>0</v>
      </c>
      <c r="R313" s="242">
        <f>State!Z313</f>
        <v>200</v>
      </c>
      <c r="S313" s="267">
        <f>State!AA313</f>
        <v>0</v>
      </c>
      <c r="T313" s="242">
        <f>State!AB313</f>
        <v>200</v>
      </c>
      <c r="U313" s="293">
        <f>State!AC313</f>
        <v>0</v>
      </c>
      <c r="V313" s="257">
        <f>99.26/200</f>
        <v>0.49630000000000002</v>
      </c>
    </row>
    <row r="314" spans="1:23">
      <c r="A314" s="245">
        <v>15</v>
      </c>
      <c r="B314" s="237" t="s">
        <v>87</v>
      </c>
      <c r="C314" s="248">
        <f>State!C314</f>
        <v>0</v>
      </c>
      <c r="D314" s="249">
        <f>State!D314</f>
        <v>0</v>
      </c>
      <c r="E314" s="248">
        <f>State!E314</f>
        <v>0</v>
      </c>
      <c r="F314" s="249">
        <f>State!F314</f>
        <v>0</v>
      </c>
      <c r="G314" s="250">
        <f>State!G314</f>
        <v>0</v>
      </c>
      <c r="H314" s="250">
        <f>State!H314</f>
        <v>0</v>
      </c>
      <c r="I314" s="249">
        <f>State!L314</f>
        <v>0</v>
      </c>
      <c r="J314" s="251">
        <f>State!O314</f>
        <v>0</v>
      </c>
      <c r="K314" s="248">
        <f>State!P314</f>
        <v>0</v>
      </c>
      <c r="L314" s="249">
        <f>State!Q314</f>
        <v>0</v>
      </c>
      <c r="M314" s="248">
        <f>State!R314</f>
        <v>0</v>
      </c>
      <c r="N314" s="249">
        <f>State!S314</f>
        <v>0</v>
      </c>
      <c r="O314" s="249">
        <f>State!U314</f>
        <v>0</v>
      </c>
      <c r="P314" s="251">
        <f>State!X314</f>
        <v>0</v>
      </c>
      <c r="Q314" s="248">
        <f>State!Y314</f>
        <v>0</v>
      </c>
      <c r="R314" s="249">
        <f>State!Z314</f>
        <v>0</v>
      </c>
      <c r="S314" s="248">
        <f>State!AA314</f>
        <v>0</v>
      </c>
      <c r="T314" s="249">
        <f>State!AB314</f>
        <v>0</v>
      </c>
      <c r="U314" s="292">
        <f>State!AC314</f>
        <v>0</v>
      </c>
    </row>
    <row r="315" spans="1:23">
      <c r="A315" s="236">
        <v>15.01</v>
      </c>
      <c r="B315" s="247" t="s">
        <v>88</v>
      </c>
      <c r="C315" s="248">
        <f>State!C315</f>
        <v>0</v>
      </c>
      <c r="D315" s="249">
        <f>State!D315</f>
        <v>0</v>
      </c>
      <c r="E315" s="248">
        <f>State!E315</f>
        <v>0</v>
      </c>
      <c r="F315" s="249">
        <f>State!F315</f>
        <v>0</v>
      </c>
      <c r="G315" s="250">
        <f>State!G315</f>
        <v>0</v>
      </c>
      <c r="H315" s="250">
        <f>State!H315</f>
        <v>0</v>
      </c>
      <c r="I315" s="249">
        <f>State!L315</f>
        <v>0</v>
      </c>
      <c r="J315" s="251">
        <f>State!O315</f>
        <v>0.03</v>
      </c>
      <c r="K315" s="248">
        <f>State!P315</f>
        <v>0</v>
      </c>
      <c r="L315" s="249">
        <f>State!Q315</f>
        <v>0</v>
      </c>
      <c r="M315" s="248">
        <f>State!R315</f>
        <v>0</v>
      </c>
      <c r="N315" s="249">
        <f>State!S315</f>
        <v>0</v>
      </c>
      <c r="O315" s="249">
        <f>State!U315</f>
        <v>0</v>
      </c>
      <c r="P315" s="251">
        <f>State!X315</f>
        <v>0.03</v>
      </c>
      <c r="Q315" s="248">
        <f>State!Y315</f>
        <v>0</v>
      </c>
      <c r="R315" s="249">
        <f>State!Z315</f>
        <v>0</v>
      </c>
      <c r="S315" s="248">
        <f>State!AA315</f>
        <v>0</v>
      </c>
      <c r="T315" s="249">
        <f>State!AB315</f>
        <v>0</v>
      </c>
      <c r="U315" s="292">
        <f>State!AC315</f>
        <v>0</v>
      </c>
    </row>
    <row r="316" spans="1:23">
      <c r="A316" s="236">
        <v>15.02</v>
      </c>
      <c r="B316" s="247" t="s">
        <v>89</v>
      </c>
      <c r="C316" s="248">
        <f>State!C316</f>
        <v>0</v>
      </c>
      <c r="D316" s="249">
        <f>State!D316</f>
        <v>0</v>
      </c>
      <c r="E316" s="248">
        <f>State!E316</f>
        <v>0</v>
      </c>
      <c r="F316" s="249">
        <f>State!F316</f>
        <v>0</v>
      </c>
      <c r="G316" s="250">
        <f>State!G316</f>
        <v>0</v>
      </c>
      <c r="H316" s="250">
        <f>State!H316</f>
        <v>0</v>
      </c>
      <c r="I316" s="249">
        <f>State!L316</f>
        <v>0</v>
      </c>
      <c r="J316" s="251">
        <f>State!O316</f>
        <v>0.1</v>
      </c>
      <c r="K316" s="248">
        <f>State!P316</f>
        <v>0</v>
      </c>
      <c r="L316" s="249">
        <f>State!Q316</f>
        <v>0</v>
      </c>
      <c r="M316" s="248">
        <f>State!R316</f>
        <v>0</v>
      </c>
      <c r="N316" s="249">
        <f>State!S316</f>
        <v>0</v>
      </c>
      <c r="O316" s="249">
        <f>State!U316</f>
        <v>0</v>
      </c>
      <c r="P316" s="251">
        <f>State!X316</f>
        <v>0.1</v>
      </c>
      <c r="Q316" s="248">
        <f>State!Y316</f>
        <v>0</v>
      </c>
      <c r="R316" s="249">
        <f>State!Z316</f>
        <v>0</v>
      </c>
      <c r="S316" s="248">
        <f>State!AA316</f>
        <v>0</v>
      </c>
      <c r="T316" s="249">
        <f>State!AB316</f>
        <v>0</v>
      </c>
      <c r="U316" s="292">
        <f>State!AC316</f>
        <v>0</v>
      </c>
    </row>
    <row r="317" spans="1:23" s="257" customFormat="1">
      <c r="A317" s="231"/>
      <c r="B317" s="241" t="s">
        <v>16</v>
      </c>
      <c r="C317" s="267">
        <f>State!C317</f>
        <v>0</v>
      </c>
      <c r="D317" s="242">
        <f>State!D317</f>
        <v>0</v>
      </c>
      <c r="E317" s="267">
        <f>State!E317</f>
        <v>0</v>
      </c>
      <c r="F317" s="242">
        <f>State!F317</f>
        <v>0</v>
      </c>
      <c r="G317" s="243">
        <f>State!G317</f>
        <v>0</v>
      </c>
      <c r="H317" s="243">
        <f>State!H317</f>
        <v>0</v>
      </c>
      <c r="I317" s="242">
        <f>State!L317</f>
        <v>0</v>
      </c>
      <c r="J317" s="244">
        <f>State!O317</f>
        <v>0</v>
      </c>
      <c r="K317" s="267">
        <f>State!P317</f>
        <v>0</v>
      </c>
      <c r="L317" s="242">
        <f>State!Q317</f>
        <v>0</v>
      </c>
      <c r="M317" s="267">
        <f>State!R317</f>
        <v>0</v>
      </c>
      <c r="N317" s="242">
        <f>State!S317</f>
        <v>0</v>
      </c>
      <c r="O317" s="242">
        <f>State!U317</f>
        <v>0</v>
      </c>
      <c r="P317" s="244">
        <f>State!X317</f>
        <v>0</v>
      </c>
      <c r="Q317" s="267">
        <f>State!Y317</f>
        <v>0</v>
      </c>
      <c r="R317" s="242">
        <f>State!Z317</f>
        <v>0</v>
      </c>
      <c r="S317" s="267">
        <f>State!AA317</f>
        <v>0</v>
      </c>
      <c r="T317" s="242">
        <f>State!AB317</f>
        <v>0</v>
      </c>
      <c r="U317" s="293">
        <f>State!AC317</f>
        <v>0</v>
      </c>
    </row>
    <row r="318" spans="1:23">
      <c r="A318" s="231" t="s">
        <v>90</v>
      </c>
      <c r="B318" s="237" t="s">
        <v>91</v>
      </c>
      <c r="C318" s="248">
        <f>State!C318</f>
        <v>0</v>
      </c>
      <c r="D318" s="249">
        <f>State!D318</f>
        <v>0</v>
      </c>
      <c r="E318" s="248">
        <f>State!E318</f>
        <v>0</v>
      </c>
      <c r="F318" s="249">
        <f>State!F318</f>
        <v>0</v>
      </c>
      <c r="G318" s="250">
        <f>State!G318</f>
        <v>0</v>
      </c>
      <c r="H318" s="250">
        <f>State!H318</f>
        <v>0</v>
      </c>
      <c r="I318" s="249">
        <f>State!L318</f>
        <v>0</v>
      </c>
      <c r="J318" s="251">
        <f>State!O318</f>
        <v>0</v>
      </c>
      <c r="K318" s="248">
        <f>State!P318</f>
        <v>0</v>
      </c>
      <c r="L318" s="249">
        <f>State!Q318</f>
        <v>0</v>
      </c>
      <c r="M318" s="248">
        <f>State!R318</f>
        <v>0</v>
      </c>
      <c r="N318" s="249">
        <f>State!S318</f>
        <v>0</v>
      </c>
      <c r="O318" s="249">
        <f>State!U318</f>
        <v>0</v>
      </c>
      <c r="P318" s="251">
        <f>State!X318</f>
        <v>0</v>
      </c>
      <c r="Q318" s="248">
        <f>State!Y318</f>
        <v>0</v>
      </c>
      <c r="R318" s="249">
        <f>State!Z318</f>
        <v>0</v>
      </c>
      <c r="S318" s="248">
        <f>State!AA318</f>
        <v>0</v>
      </c>
      <c r="T318" s="249">
        <f>State!AB318</f>
        <v>0</v>
      </c>
      <c r="U318" s="292">
        <f>State!AC318</f>
        <v>0</v>
      </c>
    </row>
    <row r="319" spans="1:23">
      <c r="A319" s="245">
        <v>16</v>
      </c>
      <c r="B319" s="237" t="s">
        <v>92</v>
      </c>
      <c r="C319" s="248">
        <f>State!C319</f>
        <v>0</v>
      </c>
      <c r="D319" s="249">
        <f>State!D319</f>
        <v>0</v>
      </c>
      <c r="E319" s="248">
        <f>State!E319</f>
        <v>0</v>
      </c>
      <c r="F319" s="249">
        <f>State!F319</f>
        <v>0</v>
      </c>
      <c r="G319" s="250">
        <f>State!G319</f>
        <v>0</v>
      </c>
      <c r="H319" s="250">
        <f>State!H319</f>
        <v>0</v>
      </c>
      <c r="I319" s="249">
        <f>State!L319</f>
        <v>0</v>
      </c>
      <c r="J319" s="251">
        <f>State!O319</f>
        <v>0</v>
      </c>
      <c r="K319" s="248">
        <f>State!P319</f>
        <v>0</v>
      </c>
      <c r="L319" s="249">
        <f>State!Q319</f>
        <v>0</v>
      </c>
      <c r="M319" s="248">
        <f>State!R319</f>
        <v>0</v>
      </c>
      <c r="N319" s="249">
        <f>State!S319</f>
        <v>0</v>
      </c>
      <c r="O319" s="249">
        <f>State!U319</f>
        <v>0</v>
      </c>
      <c r="P319" s="251">
        <f>State!X319</f>
        <v>0</v>
      </c>
      <c r="Q319" s="248">
        <f>State!Y319</f>
        <v>0</v>
      </c>
      <c r="R319" s="249">
        <f>State!Z319</f>
        <v>0</v>
      </c>
      <c r="S319" s="248">
        <f>State!AA319</f>
        <v>0</v>
      </c>
      <c r="T319" s="249">
        <f>State!AB319</f>
        <v>0</v>
      </c>
      <c r="U319" s="292">
        <f>State!AC319</f>
        <v>0</v>
      </c>
    </row>
    <row r="320" spans="1:23">
      <c r="A320" s="236">
        <v>16.010000000000002</v>
      </c>
      <c r="B320" s="247" t="s">
        <v>93</v>
      </c>
      <c r="C320" s="248">
        <f>State!C320</f>
        <v>0</v>
      </c>
      <c r="D320" s="249">
        <f>State!D320</f>
        <v>0</v>
      </c>
      <c r="E320" s="248">
        <f>State!E320</f>
        <v>0</v>
      </c>
      <c r="F320" s="249">
        <f>State!F320</f>
        <v>0</v>
      </c>
      <c r="G320" s="250">
        <f>State!G320</f>
        <v>0</v>
      </c>
      <c r="H320" s="250">
        <f>State!H320</f>
        <v>0</v>
      </c>
      <c r="I320" s="249">
        <f>State!L320</f>
        <v>0</v>
      </c>
      <c r="J320" s="251">
        <f>State!O320</f>
        <v>0</v>
      </c>
      <c r="K320" s="248">
        <f>State!P320</f>
        <v>0</v>
      </c>
      <c r="L320" s="249">
        <f>State!Q320</f>
        <v>0</v>
      </c>
      <c r="M320" s="248">
        <f>State!R320</f>
        <v>0</v>
      </c>
      <c r="N320" s="249">
        <f>State!S320</f>
        <v>0</v>
      </c>
      <c r="O320" s="249">
        <f>State!U320</f>
        <v>0</v>
      </c>
      <c r="P320" s="251">
        <f>State!X320</f>
        <v>0</v>
      </c>
      <c r="Q320" s="248">
        <f>State!Y320</f>
        <v>0</v>
      </c>
      <c r="R320" s="249">
        <f>State!Z320</f>
        <v>0</v>
      </c>
      <c r="S320" s="248">
        <f>State!AA320</f>
        <v>0</v>
      </c>
      <c r="T320" s="249">
        <f>State!AB320</f>
        <v>0</v>
      </c>
      <c r="U320" s="292">
        <f>State!AC320</f>
        <v>0</v>
      </c>
    </row>
    <row r="321" spans="1:21" ht="18">
      <c r="A321" s="236"/>
      <c r="B321" s="247" t="s">
        <v>41</v>
      </c>
      <c r="C321" s="248">
        <f>State!C321</f>
        <v>5813</v>
      </c>
      <c r="D321" s="249">
        <f>State!D321</f>
        <v>29.064999999999998</v>
      </c>
      <c r="E321" s="248">
        <f>State!E321</f>
        <v>5813</v>
      </c>
      <c r="F321" s="249">
        <f>State!F321</f>
        <v>29.064999999999998</v>
      </c>
      <c r="G321" s="250">
        <f>State!G321</f>
        <v>1</v>
      </c>
      <c r="H321" s="250">
        <f>State!H321</f>
        <v>1</v>
      </c>
      <c r="I321" s="249">
        <f>State!L321</f>
        <v>0</v>
      </c>
      <c r="J321" s="251">
        <f>State!O321</f>
        <v>5.0000000000000001E-3</v>
      </c>
      <c r="K321" s="248">
        <f>State!P321</f>
        <v>2439</v>
      </c>
      <c r="L321" s="249">
        <f>State!Q321</f>
        <v>12.195</v>
      </c>
      <c r="M321" s="248">
        <f>State!R321</f>
        <v>2439</v>
      </c>
      <c r="N321" s="249">
        <f>State!S321</f>
        <v>12.195</v>
      </c>
      <c r="O321" s="249">
        <f>State!U321</f>
        <v>0</v>
      </c>
      <c r="P321" s="251">
        <f>State!X321</f>
        <v>5.0000000000000001E-3</v>
      </c>
      <c r="Q321" s="248">
        <f>State!Y321</f>
        <v>2439</v>
      </c>
      <c r="R321" s="249">
        <f>State!Z321</f>
        <v>12.195</v>
      </c>
      <c r="S321" s="248">
        <f>State!AA321</f>
        <v>2439</v>
      </c>
      <c r="T321" s="249">
        <f>State!AB321</f>
        <v>12.195</v>
      </c>
      <c r="U321" s="292" t="str">
        <f>State!AC321</f>
        <v>Recommended as proposed</v>
      </c>
    </row>
    <row r="322" spans="1:21" ht="18">
      <c r="A322" s="236"/>
      <c r="B322" s="247" t="s">
        <v>42</v>
      </c>
      <c r="C322" s="248">
        <f>State!C322</f>
        <v>0</v>
      </c>
      <c r="D322" s="249">
        <f>State!D322</f>
        <v>0</v>
      </c>
      <c r="E322" s="248">
        <f>State!E322</f>
        <v>0</v>
      </c>
      <c r="F322" s="249">
        <f>State!F322</f>
        <v>0</v>
      </c>
      <c r="G322" s="250">
        <f>State!G322</f>
        <v>0</v>
      </c>
      <c r="H322" s="250">
        <f>State!H322</f>
        <v>0</v>
      </c>
      <c r="I322" s="249">
        <f>State!L322</f>
        <v>0</v>
      </c>
      <c r="J322" s="251">
        <f>State!O322</f>
        <v>5.0000000000000001E-3</v>
      </c>
      <c r="K322" s="248">
        <f>State!P322</f>
        <v>3271</v>
      </c>
      <c r="L322" s="249">
        <f>State!Q322</f>
        <v>16.355</v>
      </c>
      <c r="M322" s="248">
        <f>State!R322</f>
        <v>3271</v>
      </c>
      <c r="N322" s="249">
        <f>State!S322</f>
        <v>16.355</v>
      </c>
      <c r="O322" s="249">
        <f>State!U322</f>
        <v>0</v>
      </c>
      <c r="P322" s="251">
        <f>State!X322</f>
        <v>5.0000000000000001E-3</v>
      </c>
      <c r="Q322" s="248">
        <f>State!Y322</f>
        <v>3271</v>
      </c>
      <c r="R322" s="249">
        <f>State!Z322</f>
        <v>16.355</v>
      </c>
      <c r="S322" s="248">
        <f>State!AA322</f>
        <v>3271</v>
      </c>
      <c r="T322" s="249">
        <f>State!AB322</f>
        <v>16.355</v>
      </c>
      <c r="U322" s="292" t="str">
        <f>State!AC322</f>
        <v>Recommended as proposed</v>
      </c>
    </row>
    <row r="323" spans="1:21" ht="18">
      <c r="A323" s="236">
        <v>16.02</v>
      </c>
      <c r="B323" s="247" t="s">
        <v>330</v>
      </c>
      <c r="C323" s="248">
        <f>State!C323</f>
        <v>2556</v>
      </c>
      <c r="D323" s="249">
        <f>State!D323</f>
        <v>12.780000000000001</v>
      </c>
      <c r="E323" s="248">
        <f>State!E323</f>
        <v>2556</v>
      </c>
      <c r="F323" s="249">
        <f>State!F323</f>
        <v>12.780000000000001</v>
      </c>
      <c r="G323" s="250">
        <f>State!G323</f>
        <v>1</v>
      </c>
      <c r="H323" s="250">
        <f>State!H323</f>
        <v>1</v>
      </c>
      <c r="I323" s="249">
        <f>State!L323</f>
        <v>0</v>
      </c>
      <c r="J323" s="251">
        <f>State!O323</f>
        <v>5.0000000000000001E-3</v>
      </c>
      <c r="K323" s="248">
        <f>State!P323</f>
        <v>2540</v>
      </c>
      <c r="L323" s="249">
        <f>State!Q323</f>
        <v>12.7</v>
      </c>
      <c r="M323" s="248">
        <f>State!R323</f>
        <v>2540</v>
      </c>
      <c r="N323" s="249">
        <f>State!S323</f>
        <v>12.7</v>
      </c>
      <c r="O323" s="249">
        <f>State!U323</f>
        <v>0</v>
      </c>
      <c r="P323" s="251">
        <f>State!X323</f>
        <v>5.0000000000000001E-3</v>
      </c>
      <c r="Q323" s="248">
        <f>State!Y323</f>
        <v>2540</v>
      </c>
      <c r="R323" s="249">
        <f>State!Z323</f>
        <v>12.7</v>
      </c>
      <c r="S323" s="248">
        <f>State!AA323</f>
        <v>2540</v>
      </c>
      <c r="T323" s="249">
        <f>State!AB323</f>
        <v>12.7</v>
      </c>
      <c r="U323" s="292" t="str">
        <f>State!AC323</f>
        <v>Recommended as proposed</v>
      </c>
    </row>
    <row r="324" spans="1:21" s="257" customFormat="1">
      <c r="A324" s="231"/>
      <c r="B324" s="241" t="s">
        <v>36</v>
      </c>
      <c r="C324" s="267">
        <f>State!C324</f>
        <v>8369</v>
      </c>
      <c r="D324" s="242">
        <f>State!D324</f>
        <v>41.844999999999999</v>
      </c>
      <c r="E324" s="267">
        <f>State!E324</f>
        <v>8369</v>
      </c>
      <c r="F324" s="242">
        <f>State!F324</f>
        <v>41.844999999999999</v>
      </c>
      <c r="G324" s="243">
        <f>State!G324</f>
        <v>1</v>
      </c>
      <c r="H324" s="243">
        <f>State!H324</f>
        <v>1</v>
      </c>
      <c r="I324" s="242">
        <f>State!L324</f>
        <v>0</v>
      </c>
      <c r="J324" s="244">
        <f>State!O324</f>
        <v>0</v>
      </c>
      <c r="K324" s="267">
        <f>State!P324</f>
        <v>8250</v>
      </c>
      <c r="L324" s="242">
        <f>State!Q324</f>
        <v>41.25</v>
      </c>
      <c r="M324" s="267">
        <f>State!R324</f>
        <v>8250</v>
      </c>
      <c r="N324" s="242">
        <f>State!S324</f>
        <v>41.25</v>
      </c>
      <c r="O324" s="242">
        <f>State!U324</f>
        <v>0</v>
      </c>
      <c r="P324" s="244">
        <f>State!X324</f>
        <v>0</v>
      </c>
      <c r="Q324" s="267">
        <f>State!Y324</f>
        <v>8250</v>
      </c>
      <c r="R324" s="242">
        <f>State!Z324</f>
        <v>41.25</v>
      </c>
      <c r="S324" s="267">
        <f>State!AA324</f>
        <v>8250</v>
      </c>
      <c r="T324" s="242">
        <f>State!AB324</f>
        <v>41.25</v>
      </c>
      <c r="U324" s="293">
        <f>State!AC324</f>
        <v>0</v>
      </c>
    </row>
    <row r="325" spans="1:21">
      <c r="A325" s="245">
        <v>17</v>
      </c>
      <c r="B325" s="237" t="s">
        <v>94</v>
      </c>
      <c r="C325" s="248">
        <f>State!C325</f>
        <v>0</v>
      </c>
      <c r="D325" s="249">
        <f>State!D325</f>
        <v>0</v>
      </c>
      <c r="E325" s="248">
        <f>State!E325</f>
        <v>0</v>
      </c>
      <c r="F325" s="249">
        <f>State!F325</f>
        <v>0</v>
      </c>
      <c r="G325" s="250">
        <f>State!G325</f>
        <v>0</v>
      </c>
      <c r="H325" s="250">
        <f>State!H325</f>
        <v>0</v>
      </c>
      <c r="I325" s="249">
        <f>State!L325</f>
        <v>0</v>
      </c>
      <c r="J325" s="251">
        <f>State!O325</f>
        <v>0</v>
      </c>
      <c r="K325" s="248">
        <f>State!P325</f>
        <v>0</v>
      </c>
      <c r="L325" s="249">
        <f>State!Q325</f>
        <v>0</v>
      </c>
      <c r="M325" s="248">
        <f>State!R325</f>
        <v>0</v>
      </c>
      <c r="N325" s="249">
        <f>State!S325</f>
        <v>0</v>
      </c>
      <c r="O325" s="249">
        <f>State!U325</f>
        <v>0</v>
      </c>
      <c r="P325" s="251">
        <f>State!X325</f>
        <v>0</v>
      </c>
      <c r="Q325" s="248">
        <f>State!Y325</f>
        <v>0</v>
      </c>
      <c r="R325" s="249">
        <f>State!Z325</f>
        <v>0</v>
      </c>
      <c r="S325" s="248">
        <f>State!AA325</f>
        <v>0</v>
      </c>
      <c r="T325" s="249">
        <f>State!AB325</f>
        <v>0</v>
      </c>
      <c r="U325" s="292">
        <f>State!AC325</f>
        <v>0</v>
      </c>
    </row>
    <row r="326" spans="1:21" ht="18">
      <c r="A326" s="236">
        <v>17.010000000000002</v>
      </c>
      <c r="B326" s="247" t="s">
        <v>93</v>
      </c>
      <c r="C326" s="248">
        <f>State!C326</f>
        <v>844</v>
      </c>
      <c r="D326" s="249">
        <f>State!D326</f>
        <v>42.2</v>
      </c>
      <c r="E326" s="248">
        <f>State!E326</f>
        <v>844</v>
      </c>
      <c r="F326" s="249">
        <f>State!F326</f>
        <v>42.2</v>
      </c>
      <c r="G326" s="250">
        <f>State!G326</f>
        <v>1</v>
      </c>
      <c r="H326" s="250">
        <f>State!H326</f>
        <v>1</v>
      </c>
      <c r="I326" s="249">
        <f>State!L326</f>
        <v>0</v>
      </c>
      <c r="J326" s="251">
        <f>State!O326</f>
        <v>0.05</v>
      </c>
      <c r="K326" s="248">
        <f>State!P326</f>
        <v>837</v>
      </c>
      <c r="L326" s="249">
        <f>State!Q326</f>
        <v>41.85</v>
      </c>
      <c r="M326" s="248">
        <f>State!R326</f>
        <v>837</v>
      </c>
      <c r="N326" s="249">
        <f>State!S326</f>
        <v>41.85</v>
      </c>
      <c r="O326" s="249">
        <f>State!U326</f>
        <v>0</v>
      </c>
      <c r="P326" s="251">
        <f>State!X326</f>
        <v>0.05</v>
      </c>
      <c r="Q326" s="248">
        <f>State!Y326</f>
        <v>837</v>
      </c>
      <c r="R326" s="249">
        <f>State!Z326</f>
        <v>41.85</v>
      </c>
      <c r="S326" s="248">
        <f>State!AA326</f>
        <v>837</v>
      </c>
      <c r="T326" s="249">
        <f>State!AB326</f>
        <v>41.85</v>
      </c>
      <c r="U326" s="292" t="str">
        <f>State!AC326</f>
        <v>Recommended as proposed</v>
      </c>
    </row>
    <row r="327" spans="1:21" ht="18">
      <c r="A327" s="236">
        <v>17.02</v>
      </c>
      <c r="B327" s="247" t="s">
        <v>89</v>
      </c>
      <c r="C327" s="248">
        <f>State!C327</f>
        <v>361</v>
      </c>
      <c r="D327" s="249">
        <f>State!D327</f>
        <v>25.270000000000003</v>
      </c>
      <c r="E327" s="248">
        <f>State!E327</f>
        <v>361</v>
      </c>
      <c r="F327" s="249">
        <f>State!F327</f>
        <v>25.270000000000003</v>
      </c>
      <c r="G327" s="250">
        <f>State!G327</f>
        <v>1</v>
      </c>
      <c r="H327" s="250">
        <f>State!H327</f>
        <v>1</v>
      </c>
      <c r="I327" s="249">
        <f>State!L327</f>
        <v>0</v>
      </c>
      <c r="J327" s="251">
        <f>State!O327</f>
        <v>7.0000000000000007E-2</v>
      </c>
      <c r="K327" s="248">
        <f>State!P327</f>
        <v>363</v>
      </c>
      <c r="L327" s="249">
        <f>State!Q327</f>
        <v>25.410000000000004</v>
      </c>
      <c r="M327" s="248">
        <f>State!R327</f>
        <v>363</v>
      </c>
      <c r="N327" s="249">
        <f>State!S327</f>
        <v>25.410000000000004</v>
      </c>
      <c r="O327" s="249">
        <f>State!U327</f>
        <v>0</v>
      </c>
      <c r="P327" s="251">
        <f>State!X327</f>
        <v>7.0000000000000007E-2</v>
      </c>
      <c r="Q327" s="248">
        <f>State!Y327</f>
        <v>363</v>
      </c>
      <c r="R327" s="249">
        <f>State!Z327</f>
        <v>25.410000000000004</v>
      </c>
      <c r="S327" s="248">
        <f>State!AA327</f>
        <v>363</v>
      </c>
      <c r="T327" s="249">
        <f>State!AB327</f>
        <v>25.410000000000004</v>
      </c>
      <c r="U327" s="292" t="str">
        <f>State!AC327</f>
        <v>Recommended as proposed</v>
      </c>
    </row>
    <row r="328" spans="1:21" s="257" customFormat="1">
      <c r="A328" s="231"/>
      <c r="B328" s="241" t="s">
        <v>36</v>
      </c>
      <c r="C328" s="267">
        <f>State!C328</f>
        <v>1205</v>
      </c>
      <c r="D328" s="242">
        <f>State!D328</f>
        <v>67.47</v>
      </c>
      <c r="E328" s="267">
        <f>State!E328</f>
        <v>1205</v>
      </c>
      <c r="F328" s="242">
        <f>State!F328</f>
        <v>67.47</v>
      </c>
      <c r="G328" s="243">
        <f>State!G328</f>
        <v>1</v>
      </c>
      <c r="H328" s="243">
        <f>State!H328</f>
        <v>1</v>
      </c>
      <c r="I328" s="242">
        <f>State!L328</f>
        <v>0</v>
      </c>
      <c r="J328" s="244">
        <f>State!O328</f>
        <v>0</v>
      </c>
      <c r="K328" s="267">
        <f>State!P328</f>
        <v>1200</v>
      </c>
      <c r="L328" s="242">
        <f>State!Q328</f>
        <v>67.260000000000005</v>
      </c>
      <c r="M328" s="267">
        <f>State!R328</f>
        <v>1200</v>
      </c>
      <c r="N328" s="242">
        <f>State!S328</f>
        <v>67.260000000000005</v>
      </c>
      <c r="O328" s="242">
        <f>State!U328</f>
        <v>0</v>
      </c>
      <c r="P328" s="244">
        <f>State!X328</f>
        <v>0</v>
      </c>
      <c r="Q328" s="267">
        <f>State!Y328</f>
        <v>1200</v>
      </c>
      <c r="R328" s="242">
        <f>State!Z328</f>
        <v>67.260000000000005</v>
      </c>
      <c r="S328" s="267">
        <f>State!AA328</f>
        <v>1200</v>
      </c>
      <c r="T328" s="242">
        <f>State!AB328</f>
        <v>67.260000000000005</v>
      </c>
      <c r="U328" s="293">
        <f>State!AC328</f>
        <v>0</v>
      </c>
    </row>
    <row r="329" spans="1:21" ht="18">
      <c r="A329" s="245">
        <v>18</v>
      </c>
      <c r="B329" s="237" t="s">
        <v>95</v>
      </c>
      <c r="C329" s="248">
        <f>State!C329</f>
        <v>0</v>
      </c>
      <c r="D329" s="249">
        <f>State!D329</f>
        <v>0</v>
      </c>
      <c r="E329" s="248">
        <f>State!E329</f>
        <v>0</v>
      </c>
      <c r="F329" s="249">
        <f>State!F329</f>
        <v>0</v>
      </c>
      <c r="G329" s="250">
        <f>State!G329</f>
        <v>0</v>
      </c>
      <c r="H329" s="250">
        <f>State!H329</f>
        <v>0</v>
      </c>
      <c r="I329" s="249">
        <f>State!L329</f>
        <v>0</v>
      </c>
      <c r="J329" s="251">
        <f>State!O329</f>
        <v>0</v>
      </c>
      <c r="K329" s="248">
        <f>State!P329</f>
        <v>0</v>
      </c>
      <c r="L329" s="249">
        <f>State!Q329</f>
        <v>0</v>
      </c>
      <c r="M329" s="248">
        <f>State!R329</f>
        <v>0</v>
      </c>
      <c r="N329" s="249">
        <f>State!S329</f>
        <v>0</v>
      </c>
      <c r="O329" s="249">
        <f>State!U329</f>
        <v>0</v>
      </c>
      <c r="P329" s="251">
        <f>State!X329</f>
        <v>0</v>
      </c>
      <c r="Q329" s="248">
        <f>State!Y329</f>
        <v>0</v>
      </c>
      <c r="R329" s="249">
        <f>State!Z329</f>
        <v>0</v>
      </c>
      <c r="S329" s="248">
        <f>State!AA329</f>
        <v>0</v>
      </c>
      <c r="T329" s="249">
        <f>State!AB329</f>
        <v>0</v>
      </c>
      <c r="U329" s="292">
        <f>State!AC329</f>
        <v>0</v>
      </c>
    </row>
    <row r="330" spans="1:21">
      <c r="A330" s="236">
        <v>18.010000000000002</v>
      </c>
      <c r="B330" s="247" t="s">
        <v>96</v>
      </c>
      <c r="C330" s="248">
        <f>State!C330</f>
        <v>0</v>
      </c>
      <c r="D330" s="249">
        <f>State!D330</f>
        <v>0</v>
      </c>
      <c r="E330" s="248">
        <f>State!E330</f>
        <v>0</v>
      </c>
      <c r="F330" s="249">
        <f>State!F330</f>
        <v>0</v>
      </c>
      <c r="G330" s="250">
        <f>State!G330</f>
        <v>0</v>
      </c>
      <c r="H330" s="250">
        <f>State!H330</f>
        <v>0</v>
      </c>
      <c r="I330" s="249">
        <f>State!L330</f>
        <v>0</v>
      </c>
      <c r="J330" s="251">
        <f>State!O330</f>
        <v>1.1E-4</v>
      </c>
      <c r="K330" s="248">
        <f>State!P330</f>
        <v>96390</v>
      </c>
      <c r="L330" s="249">
        <f>State!Q330</f>
        <v>10.602900000000002</v>
      </c>
      <c r="M330" s="248">
        <f>State!R330</f>
        <v>96390</v>
      </c>
      <c r="N330" s="249">
        <f>State!S330</f>
        <v>10.602900000000002</v>
      </c>
      <c r="O330" s="249">
        <f>State!U330</f>
        <v>0</v>
      </c>
      <c r="P330" s="251">
        <f>State!X330</f>
        <v>1.1E-4</v>
      </c>
      <c r="Q330" s="248">
        <f>State!Y330</f>
        <v>0</v>
      </c>
      <c r="R330" s="249">
        <f>State!Z330</f>
        <v>0</v>
      </c>
      <c r="S330" s="248">
        <f>State!AA330</f>
        <v>0</v>
      </c>
      <c r="T330" s="249">
        <f>State!AB330</f>
        <v>0</v>
      </c>
      <c r="U330" s="292">
        <f>State!AC330</f>
        <v>0</v>
      </c>
    </row>
    <row r="331" spans="1:21">
      <c r="A331" s="236">
        <f>+A330+0.01</f>
        <v>18.020000000000003</v>
      </c>
      <c r="B331" s="247" t="s">
        <v>97</v>
      </c>
      <c r="C331" s="248">
        <f>State!C331</f>
        <v>0</v>
      </c>
      <c r="D331" s="249">
        <f>State!D331</f>
        <v>0</v>
      </c>
      <c r="E331" s="248">
        <f>State!E331</f>
        <v>0</v>
      </c>
      <c r="F331" s="249">
        <f>State!F331</f>
        <v>0</v>
      </c>
      <c r="G331" s="250">
        <f>State!G331</f>
        <v>0</v>
      </c>
      <c r="H331" s="250">
        <f>State!H331</f>
        <v>0</v>
      </c>
      <c r="I331" s="249">
        <f>State!L331</f>
        <v>0</v>
      </c>
      <c r="J331" s="251">
        <f>State!O331</f>
        <v>0</v>
      </c>
      <c r="K331" s="248">
        <f>State!P331</f>
        <v>0</v>
      </c>
      <c r="L331" s="249">
        <f>State!Q331</f>
        <v>0</v>
      </c>
      <c r="M331" s="248">
        <f>State!R331</f>
        <v>0</v>
      </c>
      <c r="N331" s="249">
        <f>State!S331</f>
        <v>0</v>
      </c>
      <c r="O331" s="249">
        <f>State!U331</f>
        <v>0</v>
      </c>
      <c r="P331" s="251">
        <f>State!X331</f>
        <v>0</v>
      </c>
      <c r="Q331" s="248">
        <f>State!Y331</f>
        <v>0</v>
      </c>
      <c r="R331" s="249">
        <f>State!Z331</f>
        <v>0</v>
      </c>
      <c r="S331" s="248">
        <f>State!AA331</f>
        <v>0</v>
      </c>
      <c r="T331" s="249">
        <f>State!AB331</f>
        <v>0</v>
      </c>
      <c r="U331" s="292">
        <f>State!AC331</f>
        <v>0</v>
      </c>
    </row>
    <row r="332" spans="1:21" s="257" customFormat="1">
      <c r="A332" s="231"/>
      <c r="B332" s="241" t="s">
        <v>36</v>
      </c>
      <c r="C332" s="267">
        <f>State!C332</f>
        <v>0</v>
      </c>
      <c r="D332" s="242">
        <f>State!D332</f>
        <v>0</v>
      </c>
      <c r="E332" s="267">
        <f>State!E332</f>
        <v>0</v>
      </c>
      <c r="F332" s="242">
        <f>State!F332</f>
        <v>0</v>
      </c>
      <c r="G332" s="243">
        <f>State!G332</f>
        <v>0</v>
      </c>
      <c r="H332" s="243">
        <f>State!H332</f>
        <v>0</v>
      </c>
      <c r="I332" s="242">
        <f>State!L332</f>
        <v>0</v>
      </c>
      <c r="J332" s="244">
        <f>State!O332</f>
        <v>0</v>
      </c>
      <c r="K332" s="267">
        <f>State!P332</f>
        <v>96390</v>
      </c>
      <c r="L332" s="242">
        <f>State!Q332</f>
        <v>10.602900000000002</v>
      </c>
      <c r="M332" s="267">
        <f>State!R332</f>
        <v>96390</v>
      </c>
      <c r="N332" s="242">
        <f>State!S332</f>
        <v>10.602900000000002</v>
      </c>
      <c r="O332" s="242">
        <f>State!U332</f>
        <v>0</v>
      </c>
      <c r="P332" s="244">
        <f>State!X332</f>
        <v>0</v>
      </c>
      <c r="Q332" s="267">
        <f>State!Y332</f>
        <v>0</v>
      </c>
      <c r="R332" s="242">
        <f>State!Z332</f>
        <v>0</v>
      </c>
      <c r="S332" s="267">
        <f>State!AA332</f>
        <v>0</v>
      </c>
      <c r="T332" s="242">
        <f>State!AB332</f>
        <v>0</v>
      </c>
      <c r="U332" s="293">
        <f>State!AC332</f>
        <v>0</v>
      </c>
    </row>
    <row r="333" spans="1:21">
      <c r="A333" s="245">
        <v>19</v>
      </c>
      <c r="B333" s="237" t="s">
        <v>98</v>
      </c>
      <c r="C333" s="248">
        <f>State!C333</f>
        <v>0</v>
      </c>
      <c r="D333" s="249">
        <f>State!D333</f>
        <v>0</v>
      </c>
      <c r="E333" s="248">
        <f>State!E333</f>
        <v>0</v>
      </c>
      <c r="F333" s="249">
        <f>State!F333</f>
        <v>0</v>
      </c>
      <c r="G333" s="250">
        <f>State!G333</f>
        <v>0</v>
      </c>
      <c r="H333" s="250">
        <f>State!H333</f>
        <v>0</v>
      </c>
      <c r="I333" s="249">
        <f>State!L333</f>
        <v>0</v>
      </c>
      <c r="J333" s="251">
        <f>State!O333</f>
        <v>0</v>
      </c>
      <c r="K333" s="248">
        <f>State!P333</f>
        <v>0</v>
      </c>
      <c r="L333" s="249">
        <f>State!Q333</f>
        <v>0</v>
      </c>
      <c r="M333" s="248">
        <f>State!R333</f>
        <v>0</v>
      </c>
      <c r="N333" s="249">
        <f>State!S333</f>
        <v>0</v>
      </c>
      <c r="O333" s="249">
        <f>State!U333</f>
        <v>0</v>
      </c>
      <c r="P333" s="251">
        <f>State!X333</f>
        <v>0</v>
      </c>
      <c r="Q333" s="248">
        <f>State!Y333</f>
        <v>0</v>
      </c>
      <c r="R333" s="249">
        <f>State!Z333</f>
        <v>0</v>
      </c>
      <c r="S333" s="248">
        <f>State!AA333</f>
        <v>0</v>
      </c>
      <c r="T333" s="249">
        <f>State!AB333</f>
        <v>0</v>
      </c>
      <c r="U333" s="292">
        <f>State!AC333</f>
        <v>0</v>
      </c>
    </row>
    <row r="334" spans="1:21" ht="18">
      <c r="A334" s="236">
        <v>19.010000000000002</v>
      </c>
      <c r="B334" s="247" t="s">
        <v>99</v>
      </c>
      <c r="C334" s="248">
        <f>State!C334</f>
        <v>1205</v>
      </c>
      <c r="D334" s="249">
        <f>State!D334</f>
        <v>90.375</v>
      </c>
      <c r="E334" s="248">
        <f>State!E334</f>
        <v>1205</v>
      </c>
      <c r="F334" s="249">
        <f>State!F334</f>
        <v>90.375</v>
      </c>
      <c r="G334" s="250">
        <f>State!G334</f>
        <v>1</v>
      </c>
      <c r="H334" s="250">
        <f>State!H334</f>
        <v>1</v>
      </c>
      <c r="I334" s="249">
        <f>State!L334</f>
        <v>0</v>
      </c>
      <c r="J334" s="251">
        <f>State!O334</f>
        <v>7.4999999999999997E-2</v>
      </c>
      <c r="K334" s="248">
        <f>State!P334</f>
        <v>1201</v>
      </c>
      <c r="L334" s="249">
        <f>State!Q334</f>
        <v>90.074999999999989</v>
      </c>
      <c r="M334" s="248">
        <f>State!R334</f>
        <v>1201</v>
      </c>
      <c r="N334" s="249">
        <f>State!S334</f>
        <v>90.074999999999989</v>
      </c>
      <c r="O334" s="249">
        <f>State!U334</f>
        <v>0</v>
      </c>
      <c r="P334" s="251">
        <f>State!X334</f>
        <v>7.4999999999999997E-2</v>
      </c>
      <c r="Q334" s="248">
        <f>State!Y334</f>
        <v>1201</v>
      </c>
      <c r="R334" s="249">
        <f>State!Z334</f>
        <v>90.074999999999989</v>
      </c>
      <c r="S334" s="248">
        <f>State!AA334</f>
        <v>1201</v>
      </c>
      <c r="T334" s="249">
        <f>State!AB334</f>
        <v>90.074999999999989</v>
      </c>
      <c r="U334" s="292" t="str">
        <f>State!AC334</f>
        <v>Recommended as proposed</v>
      </c>
    </row>
    <row r="335" spans="1:21" s="257" customFormat="1">
      <c r="A335" s="231"/>
      <c r="B335" s="241" t="s">
        <v>36</v>
      </c>
      <c r="C335" s="267">
        <f>State!C335</f>
        <v>1205</v>
      </c>
      <c r="D335" s="242">
        <f>State!D335</f>
        <v>90.375</v>
      </c>
      <c r="E335" s="267">
        <f>State!E335</f>
        <v>1205</v>
      </c>
      <c r="F335" s="242">
        <f>State!F335</f>
        <v>90.375</v>
      </c>
      <c r="G335" s="243">
        <f>State!G335</f>
        <v>1</v>
      </c>
      <c r="H335" s="243">
        <f>State!H335</f>
        <v>1</v>
      </c>
      <c r="I335" s="242">
        <f>State!L335</f>
        <v>0</v>
      </c>
      <c r="J335" s="244">
        <f>State!O335</f>
        <v>0</v>
      </c>
      <c r="K335" s="267">
        <f>State!P335</f>
        <v>1201</v>
      </c>
      <c r="L335" s="242">
        <f>State!Q335</f>
        <v>90.074999999999989</v>
      </c>
      <c r="M335" s="267">
        <f>State!R335</f>
        <v>1201</v>
      </c>
      <c r="N335" s="242">
        <f>State!S335</f>
        <v>90.074999999999989</v>
      </c>
      <c r="O335" s="242">
        <f>State!U335</f>
        <v>0</v>
      </c>
      <c r="P335" s="244">
        <f>State!X335</f>
        <v>0</v>
      </c>
      <c r="Q335" s="267">
        <f>State!Y335</f>
        <v>1201</v>
      </c>
      <c r="R335" s="242">
        <f>State!Z335</f>
        <v>90.074999999999989</v>
      </c>
      <c r="S335" s="267">
        <f>State!AA335</f>
        <v>1201</v>
      </c>
      <c r="T335" s="242">
        <f>State!AB335</f>
        <v>90.074999999999989</v>
      </c>
      <c r="U335" s="293">
        <f>State!AC335</f>
        <v>0</v>
      </c>
    </row>
    <row r="336" spans="1:21" ht="18">
      <c r="A336" s="236" t="s">
        <v>100</v>
      </c>
      <c r="B336" s="237" t="s">
        <v>101</v>
      </c>
      <c r="C336" s="248">
        <f>State!C336</f>
        <v>0</v>
      </c>
      <c r="D336" s="249">
        <f>State!D336</f>
        <v>0</v>
      </c>
      <c r="E336" s="248">
        <f>State!E336</f>
        <v>0</v>
      </c>
      <c r="F336" s="249">
        <f>State!F336</f>
        <v>0</v>
      </c>
      <c r="G336" s="250">
        <f>State!G336</f>
        <v>0</v>
      </c>
      <c r="H336" s="250">
        <f>State!H336</f>
        <v>0</v>
      </c>
      <c r="I336" s="249">
        <f>State!L336</f>
        <v>0</v>
      </c>
      <c r="J336" s="251">
        <f>State!O336</f>
        <v>0</v>
      </c>
      <c r="K336" s="248">
        <f>State!P336</f>
        <v>0</v>
      </c>
      <c r="L336" s="249">
        <f>State!Q336</f>
        <v>0</v>
      </c>
      <c r="M336" s="248">
        <f>State!R336</f>
        <v>0</v>
      </c>
      <c r="N336" s="249">
        <f>State!S336</f>
        <v>0</v>
      </c>
      <c r="O336" s="249">
        <f>State!U336</f>
        <v>0</v>
      </c>
      <c r="P336" s="251">
        <f>State!X336</f>
        <v>0</v>
      </c>
      <c r="Q336" s="248">
        <f>State!Y336</f>
        <v>0</v>
      </c>
      <c r="R336" s="249">
        <f>State!Z336</f>
        <v>0</v>
      </c>
      <c r="S336" s="248">
        <f>State!AA336</f>
        <v>0</v>
      </c>
      <c r="T336" s="249">
        <f>State!AB336</f>
        <v>0</v>
      </c>
      <c r="U336" s="292">
        <f>State!AC336</f>
        <v>0</v>
      </c>
    </row>
    <row r="337" spans="1:21">
      <c r="A337" s="245">
        <v>20</v>
      </c>
      <c r="B337" s="237" t="s">
        <v>102</v>
      </c>
      <c r="C337" s="248">
        <f>State!C337</f>
        <v>0</v>
      </c>
      <c r="D337" s="249">
        <f>State!D337</f>
        <v>0</v>
      </c>
      <c r="E337" s="248">
        <f>State!E337</f>
        <v>0</v>
      </c>
      <c r="F337" s="249">
        <f>State!F337</f>
        <v>0</v>
      </c>
      <c r="G337" s="250">
        <f>State!G337</f>
        <v>0</v>
      </c>
      <c r="H337" s="250">
        <f>State!H337</f>
        <v>0</v>
      </c>
      <c r="I337" s="249">
        <f>State!L337</f>
        <v>0</v>
      </c>
      <c r="J337" s="251">
        <f>State!O337</f>
        <v>0</v>
      </c>
      <c r="K337" s="248">
        <f>State!P337</f>
        <v>0</v>
      </c>
      <c r="L337" s="249">
        <f>State!Q337</f>
        <v>0</v>
      </c>
      <c r="M337" s="248">
        <f>State!R337</f>
        <v>0</v>
      </c>
      <c r="N337" s="249">
        <f>State!S337</f>
        <v>0</v>
      </c>
      <c r="O337" s="249">
        <f>State!U337</f>
        <v>0</v>
      </c>
      <c r="P337" s="251">
        <f>State!X337</f>
        <v>0</v>
      </c>
      <c r="Q337" s="248">
        <f>State!Y337</f>
        <v>0</v>
      </c>
      <c r="R337" s="249">
        <f>State!Z337</f>
        <v>0</v>
      </c>
      <c r="S337" s="248">
        <f>State!AA337</f>
        <v>0</v>
      </c>
      <c r="T337" s="249">
        <f>State!AB337</f>
        <v>0</v>
      </c>
      <c r="U337" s="292">
        <f>State!AC337</f>
        <v>0</v>
      </c>
    </row>
    <row r="338" spans="1:21" ht="18">
      <c r="A338" s="280">
        <v>20.010000000000002</v>
      </c>
      <c r="B338" s="247" t="s">
        <v>103</v>
      </c>
      <c r="C338" s="248">
        <f>State!C338</f>
        <v>1055</v>
      </c>
      <c r="D338" s="249">
        <f>State!D338</f>
        <v>31.65</v>
      </c>
      <c r="E338" s="248">
        <f>State!E338</f>
        <v>1055</v>
      </c>
      <c r="F338" s="249">
        <f>State!F338</f>
        <v>31.65</v>
      </c>
      <c r="G338" s="250">
        <f>State!G338</f>
        <v>1</v>
      </c>
      <c r="H338" s="250">
        <f>State!H338</f>
        <v>1</v>
      </c>
      <c r="I338" s="249">
        <f>State!L338</f>
        <v>0</v>
      </c>
      <c r="J338" s="251">
        <f>State!O338</f>
        <v>0.03</v>
      </c>
      <c r="K338" s="248">
        <f>State!P338</f>
        <v>1092</v>
      </c>
      <c r="L338" s="249">
        <f>State!Q338</f>
        <v>32.760000000000005</v>
      </c>
      <c r="M338" s="248">
        <f>State!R338</f>
        <v>1092</v>
      </c>
      <c r="N338" s="249">
        <f>State!S338</f>
        <v>32.760000000000005</v>
      </c>
      <c r="O338" s="249">
        <f>State!U338</f>
        <v>0</v>
      </c>
      <c r="P338" s="251">
        <f>State!X338</f>
        <v>0.03</v>
      </c>
      <c r="Q338" s="248">
        <f>State!Y338</f>
        <v>1092</v>
      </c>
      <c r="R338" s="249">
        <f>State!Z338</f>
        <v>32.760000000000005</v>
      </c>
      <c r="S338" s="248">
        <f>State!AA338</f>
        <v>1092</v>
      </c>
      <c r="T338" s="249">
        <f>State!AB338</f>
        <v>32.760000000000005</v>
      </c>
      <c r="U338" s="292" t="str">
        <f>State!AC338</f>
        <v>Recommended as proposed</v>
      </c>
    </row>
    <row r="339" spans="1:21" s="257" customFormat="1">
      <c r="A339" s="231"/>
      <c r="B339" s="241" t="s">
        <v>36</v>
      </c>
      <c r="C339" s="267">
        <f>State!C339</f>
        <v>1055</v>
      </c>
      <c r="D339" s="242">
        <f>State!D339</f>
        <v>31.65</v>
      </c>
      <c r="E339" s="267">
        <f>State!E339</f>
        <v>1055</v>
      </c>
      <c r="F339" s="242">
        <f>State!F339</f>
        <v>31.65</v>
      </c>
      <c r="G339" s="243">
        <f>State!G339</f>
        <v>1</v>
      </c>
      <c r="H339" s="243">
        <f>State!H339</f>
        <v>1</v>
      </c>
      <c r="I339" s="242">
        <f>State!L339</f>
        <v>0</v>
      </c>
      <c r="J339" s="244">
        <f>State!O339</f>
        <v>0</v>
      </c>
      <c r="K339" s="267">
        <f>State!P339</f>
        <v>1092</v>
      </c>
      <c r="L339" s="242">
        <f>State!Q339</f>
        <v>32.760000000000005</v>
      </c>
      <c r="M339" s="267">
        <f>State!R339</f>
        <v>1092</v>
      </c>
      <c r="N339" s="242">
        <f>State!S339</f>
        <v>32.760000000000005</v>
      </c>
      <c r="O339" s="242">
        <f>State!U339</f>
        <v>0</v>
      </c>
      <c r="P339" s="244">
        <f>State!X339</f>
        <v>0</v>
      </c>
      <c r="Q339" s="267">
        <f>State!Y339</f>
        <v>1092</v>
      </c>
      <c r="R339" s="242">
        <f>State!Z339</f>
        <v>32.760000000000005</v>
      </c>
      <c r="S339" s="267">
        <f>State!AA339</f>
        <v>1092</v>
      </c>
      <c r="T339" s="242">
        <f>State!AB339</f>
        <v>32.760000000000005</v>
      </c>
      <c r="U339" s="293">
        <f>State!AC339</f>
        <v>0</v>
      </c>
    </row>
    <row r="340" spans="1:21" ht="18">
      <c r="A340" s="245">
        <v>21</v>
      </c>
      <c r="B340" s="237" t="s">
        <v>104</v>
      </c>
      <c r="C340" s="248">
        <f>State!C340</f>
        <v>0</v>
      </c>
      <c r="D340" s="249">
        <f>State!D340</f>
        <v>0</v>
      </c>
      <c r="E340" s="248">
        <f>State!E340</f>
        <v>0</v>
      </c>
      <c r="F340" s="249">
        <f>State!F340</f>
        <v>0</v>
      </c>
      <c r="G340" s="250">
        <f>State!G340</f>
        <v>0</v>
      </c>
      <c r="H340" s="250">
        <f>State!H340</f>
        <v>0</v>
      </c>
      <c r="I340" s="249">
        <f>State!L340</f>
        <v>0</v>
      </c>
      <c r="J340" s="251">
        <f>State!O340</f>
        <v>0</v>
      </c>
      <c r="K340" s="248">
        <f>State!P340</f>
        <v>0</v>
      </c>
      <c r="L340" s="249">
        <f>State!Q340</f>
        <v>0</v>
      </c>
      <c r="M340" s="248">
        <f>State!R340</f>
        <v>0</v>
      </c>
      <c r="N340" s="249">
        <f>State!S340</f>
        <v>0</v>
      </c>
      <c r="O340" s="249">
        <f>State!U340</f>
        <v>0</v>
      </c>
      <c r="P340" s="251">
        <f>State!X340</f>
        <v>0</v>
      </c>
      <c r="Q340" s="248">
        <f>State!Y340</f>
        <v>0</v>
      </c>
      <c r="R340" s="249">
        <f>State!Z340</f>
        <v>0</v>
      </c>
      <c r="S340" s="248">
        <f>State!AA340</f>
        <v>0</v>
      </c>
      <c r="T340" s="249">
        <f>State!AB340</f>
        <v>0</v>
      </c>
      <c r="U340" s="292">
        <f>State!AC340</f>
        <v>0</v>
      </c>
    </row>
    <row r="341" spans="1:21" ht="27">
      <c r="A341" s="236">
        <v>21.01</v>
      </c>
      <c r="B341" s="247" t="s">
        <v>105</v>
      </c>
      <c r="C341" s="248">
        <f>State!C341</f>
        <v>4</v>
      </c>
      <c r="D341" s="249">
        <f>State!D341</f>
        <v>50</v>
      </c>
      <c r="E341" s="248">
        <f>State!E341</f>
        <v>4</v>
      </c>
      <c r="F341" s="249">
        <f>State!F341</f>
        <v>50</v>
      </c>
      <c r="G341" s="250">
        <f>State!G341</f>
        <v>1</v>
      </c>
      <c r="H341" s="250">
        <f>State!H341</f>
        <v>1</v>
      </c>
      <c r="I341" s="249">
        <f>State!L341</f>
        <v>0</v>
      </c>
      <c r="J341" s="251">
        <f>State!O341</f>
        <v>7.8E-2</v>
      </c>
      <c r="K341" s="248">
        <f>State!P341</f>
        <v>4</v>
      </c>
      <c r="L341" s="249">
        <f>State!Q341</f>
        <v>50</v>
      </c>
      <c r="M341" s="248">
        <f>State!R341</f>
        <v>4</v>
      </c>
      <c r="N341" s="249">
        <f>State!S341</f>
        <v>50</v>
      </c>
      <c r="O341" s="249">
        <f>State!U341</f>
        <v>0</v>
      </c>
      <c r="P341" s="251">
        <f>State!X341</f>
        <v>12.5</v>
      </c>
      <c r="Q341" s="248">
        <f>State!Y341</f>
        <v>4</v>
      </c>
      <c r="R341" s="249">
        <f>State!Z341</f>
        <v>50</v>
      </c>
      <c r="S341" s="248">
        <f>State!AA341</f>
        <v>4</v>
      </c>
      <c r="T341" s="249">
        <f>State!AB341</f>
        <v>50</v>
      </c>
      <c r="U341" s="292" t="str">
        <f>State!AC341</f>
        <v>Inclusdes Rs. 32 lakh on account of Census based achievement survey</v>
      </c>
    </row>
    <row r="342" spans="1:21">
      <c r="A342" s="236">
        <v>21.02</v>
      </c>
      <c r="B342" s="247" t="s">
        <v>106</v>
      </c>
      <c r="C342" s="248">
        <f>State!C342</f>
        <v>4</v>
      </c>
      <c r="D342" s="249">
        <f>State!D342</f>
        <v>50</v>
      </c>
      <c r="E342" s="248">
        <f>State!E342</f>
        <v>4</v>
      </c>
      <c r="F342" s="249">
        <f>State!F342</f>
        <v>50</v>
      </c>
      <c r="G342" s="250">
        <f>State!G342</f>
        <v>1</v>
      </c>
      <c r="H342" s="250">
        <f>State!H342</f>
        <v>1</v>
      </c>
      <c r="I342" s="249">
        <f>State!L342</f>
        <v>0</v>
      </c>
      <c r="J342" s="251">
        <f>State!O342</f>
        <v>15</v>
      </c>
      <c r="K342" s="248">
        <f>State!P342</f>
        <v>4</v>
      </c>
      <c r="L342" s="249">
        <f>State!Q342</f>
        <v>50</v>
      </c>
      <c r="M342" s="248">
        <f>State!R342</f>
        <v>4</v>
      </c>
      <c r="N342" s="249">
        <f>State!S342</f>
        <v>50</v>
      </c>
      <c r="O342" s="249">
        <f>State!U342</f>
        <v>0</v>
      </c>
      <c r="P342" s="251">
        <f>State!X342</f>
        <v>12.5</v>
      </c>
      <c r="Q342" s="248">
        <f>State!Y342</f>
        <v>4</v>
      </c>
      <c r="R342" s="249">
        <f>State!Z342</f>
        <v>50</v>
      </c>
      <c r="S342" s="248">
        <f>State!AA342</f>
        <v>4</v>
      </c>
      <c r="T342" s="249">
        <f>State!AB342</f>
        <v>50</v>
      </c>
      <c r="U342" s="292">
        <f>State!AC342</f>
        <v>0</v>
      </c>
    </row>
    <row r="343" spans="1:21">
      <c r="A343" s="236">
        <f t="shared" ref="A343:A344" si="17">+A342+0.01</f>
        <v>21.03</v>
      </c>
      <c r="B343" s="247" t="s">
        <v>589</v>
      </c>
      <c r="C343" s="248">
        <f>State!C343</f>
        <v>4</v>
      </c>
      <c r="D343" s="249">
        <f>State!D343</f>
        <v>50</v>
      </c>
      <c r="E343" s="248">
        <f>State!E343</f>
        <v>4</v>
      </c>
      <c r="F343" s="249">
        <f>State!F343</f>
        <v>50</v>
      </c>
      <c r="G343" s="250">
        <f>State!G343</f>
        <v>0</v>
      </c>
      <c r="H343" s="250">
        <f>State!H343</f>
        <v>0</v>
      </c>
      <c r="I343" s="249">
        <f>State!L343</f>
        <v>0</v>
      </c>
      <c r="J343" s="251">
        <f>State!O343</f>
        <v>15</v>
      </c>
      <c r="K343" s="248">
        <f>State!P343</f>
        <v>4</v>
      </c>
      <c r="L343" s="249">
        <f>State!Q343</f>
        <v>50</v>
      </c>
      <c r="M343" s="248">
        <f>State!R343</f>
        <v>4</v>
      </c>
      <c r="N343" s="249">
        <f>State!S343</f>
        <v>50</v>
      </c>
      <c r="O343" s="249">
        <f>State!U343</f>
        <v>0</v>
      </c>
      <c r="P343" s="251">
        <f>State!X343</f>
        <v>12.5</v>
      </c>
      <c r="Q343" s="248">
        <f>State!Y343</f>
        <v>4</v>
      </c>
      <c r="R343" s="249">
        <f>State!Z343</f>
        <v>50</v>
      </c>
      <c r="S343" s="248">
        <f>State!AA343</f>
        <v>4</v>
      </c>
      <c r="T343" s="249">
        <f>State!AB343</f>
        <v>50</v>
      </c>
      <c r="U343" s="292">
        <f>State!AC343</f>
        <v>0</v>
      </c>
    </row>
    <row r="344" spans="1:21" ht="18">
      <c r="A344" s="236">
        <f t="shared" si="17"/>
        <v>21.040000000000003</v>
      </c>
      <c r="B344" s="247" t="s">
        <v>107</v>
      </c>
      <c r="C344" s="248">
        <f>State!C344</f>
        <v>4</v>
      </c>
      <c r="D344" s="249">
        <f>State!D344</f>
        <v>50</v>
      </c>
      <c r="E344" s="248">
        <f>State!E344</f>
        <v>4</v>
      </c>
      <c r="F344" s="249">
        <f>State!F344</f>
        <v>50</v>
      </c>
      <c r="G344" s="250">
        <f>State!G344</f>
        <v>1</v>
      </c>
      <c r="H344" s="250">
        <f>State!H344</f>
        <v>1</v>
      </c>
      <c r="I344" s="249">
        <f>State!L344</f>
        <v>0</v>
      </c>
      <c r="J344" s="251">
        <f>State!O344</f>
        <v>15</v>
      </c>
      <c r="K344" s="248">
        <f>State!P344</f>
        <v>4</v>
      </c>
      <c r="L344" s="249">
        <f>State!Q344</f>
        <v>50</v>
      </c>
      <c r="M344" s="248">
        <f>State!R344</f>
        <v>4</v>
      </c>
      <c r="N344" s="249">
        <f>State!S344</f>
        <v>50</v>
      </c>
      <c r="O344" s="249">
        <f>State!U344</f>
        <v>0</v>
      </c>
      <c r="P344" s="251">
        <f>State!X344</f>
        <v>12.5</v>
      </c>
      <c r="Q344" s="248">
        <f>State!Y344</f>
        <v>4</v>
      </c>
      <c r="R344" s="249">
        <f>State!Z344</f>
        <v>50</v>
      </c>
      <c r="S344" s="248">
        <f>State!AA344</f>
        <v>4</v>
      </c>
      <c r="T344" s="249">
        <f>State!AB344</f>
        <v>50</v>
      </c>
      <c r="U344" s="292">
        <f>State!AC344</f>
        <v>0</v>
      </c>
    </row>
    <row r="345" spans="1:21" s="257" customFormat="1">
      <c r="A345" s="231"/>
      <c r="B345" s="241" t="s">
        <v>36</v>
      </c>
      <c r="C345" s="267">
        <f>State!C345</f>
        <v>4</v>
      </c>
      <c r="D345" s="242">
        <f>State!D345</f>
        <v>200</v>
      </c>
      <c r="E345" s="267">
        <f>State!E345</f>
        <v>4</v>
      </c>
      <c r="F345" s="242">
        <f>State!F345</f>
        <v>200</v>
      </c>
      <c r="G345" s="243">
        <f>State!G345</f>
        <v>1</v>
      </c>
      <c r="H345" s="243">
        <f>State!H345</f>
        <v>1</v>
      </c>
      <c r="I345" s="242">
        <f>State!L345</f>
        <v>0</v>
      </c>
      <c r="J345" s="244">
        <f>State!O345</f>
        <v>0</v>
      </c>
      <c r="K345" s="267">
        <f>State!P345</f>
        <v>4</v>
      </c>
      <c r="L345" s="242">
        <f>State!Q345</f>
        <v>200</v>
      </c>
      <c r="M345" s="267">
        <f>State!R345</f>
        <v>4</v>
      </c>
      <c r="N345" s="242">
        <f>State!S345</f>
        <v>200</v>
      </c>
      <c r="O345" s="242">
        <f>State!U345</f>
        <v>0</v>
      </c>
      <c r="P345" s="244">
        <f>State!X345</f>
        <v>0</v>
      </c>
      <c r="Q345" s="267">
        <f>State!Y345</f>
        <v>4</v>
      </c>
      <c r="R345" s="242">
        <f>State!Z345</f>
        <v>200</v>
      </c>
      <c r="S345" s="267">
        <f>State!AA345</f>
        <v>4</v>
      </c>
      <c r="T345" s="242">
        <f>State!AB345</f>
        <v>200</v>
      </c>
      <c r="U345" s="293">
        <f>State!AC345</f>
        <v>0</v>
      </c>
    </row>
    <row r="346" spans="1:21">
      <c r="A346" s="245">
        <v>22</v>
      </c>
      <c r="B346" s="237" t="s">
        <v>108</v>
      </c>
      <c r="C346" s="248">
        <f>State!C346</f>
        <v>0</v>
      </c>
      <c r="D346" s="249">
        <f>State!D346</f>
        <v>0</v>
      </c>
      <c r="E346" s="248">
        <f>State!E346</f>
        <v>0</v>
      </c>
      <c r="F346" s="249">
        <f>State!F346</f>
        <v>0</v>
      </c>
      <c r="G346" s="250">
        <f>State!G346</f>
        <v>0</v>
      </c>
      <c r="H346" s="250">
        <f>State!H346</f>
        <v>0</v>
      </c>
      <c r="I346" s="249">
        <f>State!L346</f>
        <v>0</v>
      </c>
      <c r="J346" s="251">
        <f>State!O346</f>
        <v>0</v>
      </c>
      <c r="K346" s="248">
        <f>State!P346</f>
        <v>0</v>
      </c>
      <c r="L346" s="249">
        <f>State!Q346</f>
        <v>0</v>
      </c>
      <c r="M346" s="248">
        <f>State!R346</f>
        <v>0</v>
      </c>
      <c r="N346" s="249">
        <f>State!S346</f>
        <v>0</v>
      </c>
      <c r="O346" s="249">
        <f>State!U346</f>
        <v>0</v>
      </c>
      <c r="P346" s="251">
        <f>State!X346</f>
        <v>0</v>
      </c>
      <c r="Q346" s="248">
        <f>State!Y346</f>
        <v>0</v>
      </c>
      <c r="R346" s="249">
        <f>State!Z346</f>
        <v>0</v>
      </c>
      <c r="S346" s="248">
        <f>State!AA346</f>
        <v>0</v>
      </c>
      <c r="T346" s="249">
        <f>State!AB346</f>
        <v>0</v>
      </c>
      <c r="U346" s="292">
        <f>State!AC346</f>
        <v>0</v>
      </c>
    </row>
    <row r="347" spans="1:21">
      <c r="A347" s="236">
        <v>22.01</v>
      </c>
      <c r="B347" s="247" t="s">
        <v>109</v>
      </c>
      <c r="C347" s="248">
        <f>State!C347</f>
        <v>0</v>
      </c>
      <c r="D347" s="249">
        <f>State!D347</f>
        <v>0</v>
      </c>
      <c r="E347" s="248">
        <f>State!E347</f>
        <v>0</v>
      </c>
      <c r="F347" s="249">
        <f>State!F347</f>
        <v>0</v>
      </c>
      <c r="G347" s="250">
        <f>State!G347</f>
        <v>0</v>
      </c>
      <c r="H347" s="250">
        <f>State!H347</f>
        <v>0</v>
      </c>
      <c r="I347" s="249">
        <f>State!L347</f>
        <v>0</v>
      </c>
      <c r="J347" s="251">
        <f>State!O347</f>
        <v>0</v>
      </c>
      <c r="K347" s="248">
        <f>State!P347</f>
        <v>0</v>
      </c>
      <c r="L347" s="249">
        <f>State!Q347</f>
        <v>0</v>
      </c>
      <c r="M347" s="248">
        <f>State!R347</f>
        <v>0</v>
      </c>
      <c r="N347" s="249">
        <f>State!S347</f>
        <v>0</v>
      </c>
      <c r="O347" s="249">
        <f>State!U347</f>
        <v>0</v>
      </c>
      <c r="P347" s="251">
        <f>State!X347</f>
        <v>0</v>
      </c>
      <c r="Q347" s="248">
        <f>State!Y347</f>
        <v>0</v>
      </c>
      <c r="R347" s="249">
        <f>State!Z347</f>
        <v>0</v>
      </c>
      <c r="S347" s="248">
        <f>State!AA347</f>
        <v>0</v>
      </c>
      <c r="T347" s="249">
        <f>State!AB347</f>
        <v>0</v>
      </c>
      <c r="U347" s="292">
        <f>State!AC347</f>
        <v>0</v>
      </c>
    </row>
    <row r="348" spans="1:21" ht="18">
      <c r="A348" s="236">
        <v>22.02</v>
      </c>
      <c r="B348" s="247" t="s">
        <v>110</v>
      </c>
      <c r="C348" s="248">
        <f>State!C348</f>
        <v>4590</v>
      </c>
      <c r="D348" s="249">
        <f>State!D348</f>
        <v>13.77</v>
      </c>
      <c r="E348" s="248">
        <f>State!E348</f>
        <v>4590</v>
      </c>
      <c r="F348" s="249">
        <f>State!F348</f>
        <v>13.77</v>
      </c>
      <c r="G348" s="250">
        <f>State!G348</f>
        <v>1</v>
      </c>
      <c r="H348" s="250">
        <f>State!H348</f>
        <v>1</v>
      </c>
      <c r="I348" s="249">
        <f>State!L348</f>
        <v>0</v>
      </c>
      <c r="J348" s="251">
        <f>State!O348</f>
        <v>3.0000000000000001E-3</v>
      </c>
      <c r="K348" s="248">
        <f>State!P348</f>
        <v>4572</v>
      </c>
      <c r="L348" s="249">
        <f>State!Q348</f>
        <v>13.716000000000001</v>
      </c>
      <c r="M348" s="248">
        <f>State!R348</f>
        <v>4572</v>
      </c>
      <c r="N348" s="249">
        <f>State!S348</f>
        <v>13.716000000000001</v>
      </c>
      <c r="O348" s="249">
        <f>State!U348</f>
        <v>0</v>
      </c>
      <c r="P348" s="251">
        <f>State!X348</f>
        <v>3.0000000000000001E-3</v>
      </c>
      <c r="Q348" s="248">
        <f>State!Y348</f>
        <v>4572</v>
      </c>
      <c r="R348" s="249">
        <f>State!Z348</f>
        <v>13.716000000000001</v>
      </c>
      <c r="S348" s="248">
        <f>State!AA348</f>
        <v>4572</v>
      </c>
      <c r="T348" s="249">
        <f>State!AB348</f>
        <v>13.716000000000001</v>
      </c>
      <c r="U348" s="292" t="str">
        <f>State!AC348</f>
        <v>Recommended as proposed</v>
      </c>
    </row>
    <row r="349" spans="1:21" s="257" customFormat="1">
      <c r="A349" s="231"/>
      <c r="B349" s="256" t="s">
        <v>16</v>
      </c>
      <c r="C349" s="267">
        <f>State!C349</f>
        <v>4590</v>
      </c>
      <c r="D349" s="242">
        <f>State!D349</f>
        <v>13.77</v>
      </c>
      <c r="E349" s="267">
        <f>State!E349</f>
        <v>4590</v>
      </c>
      <c r="F349" s="242">
        <f>State!F349</f>
        <v>13.77</v>
      </c>
      <c r="G349" s="243">
        <f>State!G349</f>
        <v>1</v>
      </c>
      <c r="H349" s="243">
        <f>State!H349</f>
        <v>1</v>
      </c>
      <c r="I349" s="242">
        <f>State!L349</f>
        <v>0</v>
      </c>
      <c r="J349" s="244">
        <f>State!O349</f>
        <v>0</v>
      </c>
      <c r="K349" s="267">
        <f>State!P349</f>
        <v>4572</v>
      </c>
      <c r="L349" s="242">
        <f>State!Q349</f>
        <v>13.716000000000001</v>
      </c>
      <c r="M349" s="267">
        <f>State!R349</f>
        <v>4572</v>
      </c>
      <c r="N349" s="242">
        <f>State!S349</f>
        <v>13.716000000000001</v>
      </c>
      <c r="O349" s="242">
        <f>State!U349</f>
        <v>0</v>
      </c>
      <c r="P349" s="244">
        <f>State!X349</f>
        <v>0</v>
      </c>
      <c r="Q349" s="267">
        <f>State!Y349</f>
        <v>4572</v>
      </c>
      <c r="R349" s="242">
        <f>State!Z349</f>
        <v>13.716000000000001</v>
      </c>
      <c r="S349" s="267">
        <f>State!AA349</f>
        <v>4572</v>
      </c>
      <c r="T349" s="242">
        <f>State!AB349</f>
        <v>13.716000000000001</v>
      </c>
      <c r="U349" s="293">
        <f>State!AC349</f>
        <v>0</v>
      </c>
    </row>
    <row r="350" spans="1:21" ht="18">
      <c r="A350" s="231" t="s">
        <v>100</v>
      </c>
      <c r="B350" s="237" t="s">
        <v>111</v>
      </c>
      <c r="C350" s="248">
        <f>State!C350</f>
        <v>0</v>
      </c>
      <c r="D350" s="249">
        <f>State!D350</f>
        <v>0</v>
      </c>
      <c r="E350" s="248">
        <f>State!E350</f>
        <v>0</v>
      </c>
      <c r="F350" s="249">
        <f>State!F350</f>
        <v>0</v>
      </c>
      <c r="G350" s="250">
        <f>State!G350</f>
        <v>0</v>
      </c>
      <c r="H350" s="250">
        <f>State!H350</f>
        <v>0</v>
      </c>
      <c r="I350" s="249">
        <f>State!L350</f>
        <v>0</v>
      </c>
      <c r="J350" s="251">
        <f>State!O350</f>
        <v>0</v>
      </c>
      <c r="K350" s="248">
        <f>State!P350</f>
        <v>0</v>
      </c>
      <c r="L350" s="249">
        <f>State!Q350</f>
        <v>0</v>
      </c>
      <c r="M350" s="248">
        <f>State!R350</f>
        <v>0</v>
      </c>
      <c r="N350" s="249">
        <f>State!S350</f>
        <v>0</v>
      </c>
      <c r="O350" s="249">
        <f>State!U350</f>
        <v>0</v>
      </c>
      <c r="P350" s="251">
        <f>State!X350</f>
        <v>0</v>
      </c>
      <c r="Q350" s="248">
        <f>State!Y350</f>
        <v>0</v>
      </c>
      <c r="R350" s="249">
        <f>State!Z350</f>
        <v>0</v>
      </c>
      <c r="S350" s="248">
        <f>State!AA350</f>
        <v>0</v>
      </c>
      <c r="T350" s="249">
        <f>State!AB350</f>
        <v>0</v>
      </c>
      <c r="U350" s="292">
        <f>State!AC350</f>
        <v>0</v>
      </c>
    </row>
    <row r="351" spans="1:21">
      <c r="A351" s="245">
        <v>23</v>
      </c>
      <c r="B351" s="237" t="s">
        <v>112</v>
      </c>
      <c r="C351" s="248">
        <f>State!C351</f>
        <v>0</v>
      </c>
      <c r="D351" s="249">
        <f>State!D351</f>
        <v>0</v>
      </c>
      <c r="E351" s="248">
        <f>State!E351</f>
        <v>0</v>
      </c>
      <c r="F351" s="249">
        <f>State!F351</f>
        <v>0</v>
      </c>
      <c r="G351" s="250">
        <f>State!G351</f>
        <v>0</v>
      </c>
      <c r="H351" s="250">
        <f>State!H351</f>
        <v>0</v>
      </c>
      <c r="I351" s="249">
        <f>State!L351</f>
        <v>0</v>
      </c>
      <c r="J351" s="251">
        <f>State!O351</f>
        <v>0</v>
      </c>
      <c r="K351" s="248">
        <f>State!P351</f>
        <v>0</v>
      </c>
      <c r="L351" s="249">
        <f>State!Q351</f>
        <v>0</v>
      </c>
      <c r="M351" s="248">
        <f>State!R351</f>
        <v>0</v>
      </c>
      <c r="N351" s="249">
        <f>State!S351</f>
        <v>0</v>
      </c>
      <c r="O351" s="249">
        <f>State!U351</f>
        <v>0</v>
      </c>
      <c r="P351" s="251">
        <f>State!X351</f>
        <v>0</v>
      </c>
      <c r="Q351" s="248">
        <f>State!Y351</f>
        <v>0</v>
      </c>
      <c r="R351" s="249">
        <f>State!Z351</f>
        <v>0</v>
      </c>
      <c r="S351" s="248">
        <f>State!AA351</f>
        <v>0</v>
      </c>
      <c r="T351" s="249">
        <f>State!AB351</f>
        <v>0</v>
      </c>
      <c r="U351" s="292">
        <f>State!AC351</f>
        <v>0</v>
      </c>
    </row>
    <row r="352" spans="1:21">
      <c r="A352" s="236">
        <v>23.01</v>
      </c>
      <c r="B352" s="247" t="s">
        <v>113</v>
      </c>
      <c r="C352" s="248">
        <f>State!C352</f>
        <v>0</v>
      </c>
      <c r="D352" s="249">
        <f>State!D352</f>
        <v>34.67</v>
      </c>
      <c r="E352" s="248">
        <f>State!E352</f>
        <v>0</v>
      </c>
      <c r="F352" s="249">
        <f>State!F352</f>
        <v>34.67</v>
      </c>
      <c r="G352" s="250" t="e">
        <f>State!G352</f>
        <v>#DIV/0!</v>
      </c>
      <c r="H352" s="250">
        <f>State!H352</f>
        <v>1</v>
      </c>
      <c r="I352" s="249">
        <f>State!L352</f>
        <v>0</v>
      </c>
      <c r="J352" s="251">
        <f>State!O352</f>
        <v>61.9</v>
      </c>
      <c r="K352" s="248">
        <f>State!P352</f>
        <v>0</v>
      </c>
      <c r="L352" s="249">
        <f>State!Q352</f>
        <v>0</v>
      </c>
      <c r="M352" s="248">
        <f>State!R352</f>
        <v>0</v>
      </c>
      <c r="N352" s="249">
        <f>State!S352</f>
        <v>0</v>
      </c>
      <c r="O352" s="249">
        <f>State!U352</f>
        <v>0</v>
      </c>
      <c r="P352" s="251">
        <f>State!X352</f>
        <v>61.9</v>
      </c>
      <c r="Q352" s="248">
        <f>State!Y352</f>
        <v>0</v>
      </c>
      <c r="R352" s="249">
        <f>State!Z352</f>
        <v>0</v>
      </c>
      <c r="S352" s="248">
        <f>State!AA352</f>
        <v>0</v>
      </c>
      <c r="T352" s="249">
        <f>State!AB352</f>
        <v>0</v>
      </c>
      <c r="U352" s="292">
        <f>State!AC352</f>
        <v>0</v>
      </c>
    </row>
    <row r="353" spans="1:21">
      <c r="A353" s="236">
        <f>+A352+0.01</f>
        <v>23.020000000000003</v>
      </c>
      <c r="B353" s="247" t="s">
        <v>114</v>
      </c>
      <c r="C353" s="248">
        <f>State!C353</f>
        <v>0</v>
      </c>
      <c r="D353" s="249">
        <f>State!D353</f>
        <v>0</v>
      </c>
      <c r="E353" s="248">
        <f>State!E353</f>
        <v>0</v>
      </c>
      <c r="F353" s="249">
        <f>State!F353</f>
        <v>0</v>
      </c>
      <c r="G353" s="250">
        <f>State!G353</f>
        <v>0</v>
      </c>
      <c r="H353" s="250">
        <f>State!H353</f>
        <v>0</v>
      </c>
      <c r="I353" s="249">
        <f>State!L353</f>
        <v>0</v>
      </c>
      <c r="J353" s="251">
        <f>State!O353</f>
        <v>0</v>
      </c>
      <c r="K353" s="248">
        <f>State!P353</f>
        <v>0</v>
      </c>
      <c r="L353" s="249">
        <f>State!Q353</f>
        <v>0</v>
      </c>
      <c r="M353" s="248">
        <f>State!R353</f>
        <v>0</v>
      </c>
      <c r="N353" s="249">
        <f>State!S353</f>
        <v>0</v>
      </c>
      <c r="O353" s="249">
        <f>State!U353</f>
        <v>0</v>
      </c>
      <c r="P353" s="251">
        <f>State!X353</f>
        <v>0</v>
      </c>
      <c r="Q353" s="248">
        <f>State!Y353</f>
        <v>0</v>
      </c>
      <c r="R353" s="249">
        <f>State!Z353</f>
        <v>0</v>
      </c>
      <c r="S353" s="248">
        <f>State!AA353</f>
        <v>0</v>
      </c>
      <c r="T353" s="249">
        <f>State!AB353</f>
        <v>0</v>
      </c>
      <c r="U353" s="292">
        <f>State!AC353</f>
        <v>0</v>
      </c>
    </row>
    <row r="354" spans="1:21">
      <c r="A354" s="236">
        <f t="shared" ref="A354:A374" si="18">+A353+0.01</f>
        <v>23.030000000000005</v>
      </c>
      <c r="B354" s="247" t="s">
        <v>115</v>
      </c>
      <c r="C354" s="248">
        <f>State!C354</f>
        <v>0</v>
      </c>
      <c r="D354" s="249">
        <f>State!D354</f>
        <v>0</v>
      </c>
      <c r="E354" s="248">
        <f>State!E354</f>
        <v>0</v>
      </c>
      <c r="F354" s="249">
        <f>State!F354</f>
        <v>0</v>
      </c>
      <c r="G354" s="250">
        <f>State!G354</f>
        <v>0</v>
      </c>
      <c r="H354" s="250">
        <f>State!H354</f>
        <v>0</v>
      </c>
      <c r="I354" s="249">
        <f>State!L354</f>
        <v>0</v>
      </c>
      <c r="J354" s="251">
        <f>State!O354</f>
        <v>0</v>
      </c>
      <c r="K354" s="248">
        <f>State!P354</f>
        <v>0</v>
      </c>
      <c r="L354" s="249">
        <f>State!Q354</f>
        <v>0</v>
      </c>
      <c r="M354" s="248">
        <f>State!R354</f>
        <v>0</v>
      </c>
      <c r="N354" s="249">
        <f>State!S354</f>
        <v>0</v>
      </c>
      <c r="O354" s="249">
        <f>State!U354</f>
        <v>0</v>
      </c>
      <c r="P354" s="251">
        <f>State!X354</f>
        <v>0</v>
      </c>
      <c r="Q354" s="248">
        <f>State!Y354</f>
        <v>0</v>
      </c>
      <c r="R354" s="249">
        <f>State!Z354</f>
        <v>0</v>
      </c>
      <c r="S354" s="248">
        <f>State!AA354</f>
        <v>0</v>
      </c>
      <c r="T354" s="249">
        <f>State!AB354</f>
        <v>0</v>
      </c>
      <c r="U354" s="292">
        <f>State!AC354</f>
        <v>0</v>
      </c>
    </row>
    <row r="355" spans="1:21">
      <c r="A355" s="236">
        <f t="shared" si="18"/>
        <v>23.040000000000006</v>
      </c>
      <c r="B355" s="247" t="s">
        <v>116</v>
      </c>
      <c r="C355" s="248">
        <f>State!C355</f>
        <v>0</v>
      </c>
      <c r="D355" s="249">
        <f>State!D355</f>
        <v>0</v>
      </c>
      <c r="E355" s="248">
        <f>State!E355</f>
        <v>0</v>
      </c>
      <c r="F355" s="249">
        <f>State!F355</f>
        <v>0</v>
      </c>
      <c r="G355" s="250">
        <f>State!G355</f>
        <v>0</v>
      </c>
      <c r="H355" s="250">
        <f>State!H355</f>
        <v>0</v>
      </c>
      <c r="I355" s="249">
        <f>State!L355</f>
        <v>0</v>
      </c>
      <c r="J355" s="251">
        <f>State!O355</f>
        <v>0</v>
      </c>
      <c r="K355" s="248">
        <f>State!P355</f>
        <v>0</v>
      </c>
      <c r="L355" s="249">
        <f>State!Q355</f>
        <v>0</v>
      </c>
      <c r="M355" s="248">
        <f>State!R355</f>
        <v>0</v>
      </c>
      <c r="N355" s="249">
        <f>State!S355</f>
        <v>0</v>
      </c>
      <c r="O355" s="249">
        <f>State!U355</f>
        <v>0</v>
      </c>
      <c r="P355" s="251">
        <f>State!X355</f>
        <v>0</v>
      </c>
      <c r="Q355" s="248">
        <f>State!Y355</f>
        <v>0</v>
      </c>
      <c r="R355" s="249">
        <f>State!Z355</f>
        <v>0</v>
      </c>
      <c r="S355" s="248">
        <f>State!AA355</f>
        <v>0</v>
      </c>
      <c r="T355" s="249">
        <f>State!AB355</f>
        <v>0</v>
      </c>
      <c r="U355" s="292">
        <f>State!AC355</f>
        <v>0</v>
      </c>
    </row>
    <row r="356" spans="1:21" ht="18">
      <c r="A356" s="236">
        <f t="shared" si="18"/>
        <v>23.050000000000008</v>
      </c>
      <c r="B356" s="247" t="s">
        <v>117</v>
      </c>
      <c r="C356" s="248">
        <f>State!C356</f>
        <v>0</v>
      </c>
      <c r="D356" s="249">
        <f>State!D356</f>
        <v>0</v>
      </c>
      <c r="E356" s="248">
        <f>State!E356</f>
        <v>0</v>
      </c>
      <c r="F356" s="249">
        <f>State!F356</f>
        <v>0</v>
      </c>
      <c r="G356" s="250">
        <f>State!G356</f>
        <v>0</v>
      </c>
      <c r="H356" s="250">
        <f>State!H356</f>
        <v>0</v>
      </c>
      <c r="I356" s="249">
        <f>State!L356</f>
        <v>0</v>
      </c>
      <c r="J356" s="251">
        <f>State!O356</f>
        <v>0</v>
      </c>
      <c r="K356" s="248">
        <f>State!P356</f>
        <v>0</v>
      </c>
      <c r="L356" s="249">
        <f>State!Q356</f>
        <v>0</v>
      </c>
      <c r="M356" s="248">
        <f>State!R356</f>
        <v>0</v>
      </c>
      <c r="N356" s="249">
        <f>State!S356</f>
        <v>0</v>
      </c>
      <c r="O356" s="249">
        <f>State!U356</f>
        <v>0</v>
      </c>
      <c r="P356" s="251">
        <f>State!X356</f>
        <v>0</v>
      </c>
      <c r="Q356" s="248">
        <f>State!Y356</f>
        <v>0</v>
      </c>
      <c r="R356" s="249">
        <f>State!Z356</f>
        <v>0</v>
      </c>
      <c r="S356" s="248">
        <f>State!AA356</f>
        <v>0</v>
      </c>
      <c r="T356" s="249">
        <f>State!AB356</f>
        <v>0</v>
      </c>
      <c r="U356" s="292">
        <f>State!AC356</f>
        <v>0</v>
      </c>
    </row>
    <row r="357" spans="1:21" ht="18">
      <c r="A357" s="236">
        <f t="shared" si="18"/>
        <v>23.060000000000009</v>
      </c>
      <c r="B357" s="247" t="s">
        <v>118</v>
      </c>
      <c r="C357" s="248">
        <f>State!C357</f>
        <v>2</v>
      </c>
      <c r="D357" s="249">
        <f>State!D357</f>
        <v>48.33</v>
      </c>
      <c r="E357" s="248">
        <f>State!E357</f>
        <v>2</v>
      </c>
      <c r="F357" s="249">
        <f>State!F357</f>
        <v>48.33</v>
      </c>
      <c r="G357" s="250">
        <f>State!G357</f>
        <v>1</v>
      </c>
      <c r="H357" s="250">
        <f>State!H357</f>
        <v>1</v>
      </c>
      <c r="I357" s="249">
        <f>State!L357</f>
        <v>0</v>
      </c>
      <c r="J357" s="251">
        <f>State!O357</f>
        <v>8.84</v>
      </c>
      <c r="K357" s="248">
        <f>State!P357</f>
        <v>1</v>
      </c>
      <c r="L357" s="249">
        <f>State!Q357</f>
        <v>8.84</v>
      </c>
      <c r="M357" s="248">
        <f>State!R357</f>
        <v>1</v>
      </c>
      <c r="N357" s="249">
        <f>State!S357</f>
        <v>8.84</v>
      </c>
      <c r="O357" s="249">
        <f>State!U357</f>
        <v>0</v>
      </c>
      <c r="P357" s="251">
        <f>State!X357</f>
        <v>8.84</v>
      </c>
      <c r="Q357" s="248">
        <f>State!Y357</f>
        <v>1</v>
      </c>
      <c r="R357" s="249">
        <f>State!Z357</f>
        <v>8.84</v>
      </c>
      <c r="S357" s="248">
        <f>State!AA357</f>
        <v>1</v>
      </c>
      <c r="T357" s="249">
        <f>State!AB357</f>
        <v>8.84</v>
      </c>
      <c r="U357" s="292" t="str">
        <f>State!AC357</f>
        <v>Recommended as proposed</v>
      </c>
    </row>
    <row r="358" spans="1:21">
      <c r="A358" s="236">
        <f t="shared" si="18"/>
        <v>23.070000000000011</v>
      </c>
      <c r="B358" s="247" t="s">
        <v>119</v>
      </c>
      <c r="C358" s="248">
        <f>State!C358</f>
        <v>0</v>
      </c>
      <c r="D358" s="249">
        <f>State!D358</f>
        <v>0</v>
      </c>
      <c r="E358" s="248">
        <f>State!E358</f>
        <v>0</v>
      </c>
      <c r="F358" s="249">
        <f>State!F358</f>
        <v>0</v>
      </c>
      <c r="G358" s="250">
        <f>State!G358</f>
        <v>0</v>
      </c>
      <c r="H358" s="250">
        <f>State!H358</f>
        <v>0</v>
      </c>
      <c r="I358" s="249">
        <f>State!L358</f>
        <v>0</v>
      </c>
      <c r="J358" s="251">
        <f>State!O358</f>
        <v>0</v>
      </c>
      <c r="K358" s="248">
        <f>State!P358</f>
        <v>0</v>
      </c>
      <c r="L358" s="249">
        <f>State!Q358</f>
        <v>0</v>
      </c>
      <c r="M358" s="248">
        <f>State!R358</f>
        <v>0</v>
      </c>
      <c r="N358" s="249">
        <f>State!S358</f>
        <v>0</v>
      </c>
      <c r="O358" s="249">
        <f>State!U358</f>
        <v>0</v>
      </c>
      <c r="P358" s="251">
        <f>State!X358</f>
        <v>0</v>
      </c>
      <c r="Q358" s="248">
        <f>State!Y358</f>
        <v>0</v>
      </c>
      <c r="R358" s="249">
        <f>State!Z358</f>
        <v>0</v>
      </c>
      <c r="S358" s="248">
        <f>State!AA358</f>
        <v>0</v>
      </c>
      <c r="T358" s="249">
        <f>State!AB358</f>
        <v>0</v>
      </c>
      <c r="U358" s="292">
        <f>State!AC358</f>
        <v>0</v>
      </c>
    </row>
    <row r="359" spans="1:21">
      <c r="A359" s="236">
        <f t="shared" si="18"/>
        <v>23.080000000000013</v>
      </c>
      <c r="B359" s="247" t="s">
        <v>120</v>
      </c>
      <c r="C359" s="248">
        <f>State!C359</f>
        <v>0</v>
      </c>
      <c r="D359" s="249">
        <f>State!D359</f>
        <v>0</v>
      </c>
      <c r="E359" s="248">
        <f>State!E359</f>
        <v>0</v>
      </c>
      <c r="F359" s="249">
        <f>State!F359</f>
        <v>0</v>
      </c>
      <c r="G359" s="250">
        <f>State!G359</f>
        <v>0</v>
      </c>
      <c r="H359" s="250">
        <f>State!H359</f>
        <v>0</v>
      </c>
      <c r="I359" s="249">
        <f>State!L359</f>
        <v>0</v>
      </c>
      <c r="J359" s="251">
        <f>State!O359</f>
        <v>8.84</v>
      </c>
      <c r="K359" s="248">
        <f>State!P359</f>
        <v>0</v>
      </c>
      <c r="L359" s="249">
        <f>State!Q359</f>
        <v>0</v>
      </c>
      <c r="M359" s="248">
        <f>State!R359</f>
        <v>0</v>
      </c>
      <c r="N359" s="249">
        <f>State!S359</f>
        <v>0</v>
      </c>
      <c r="O359" s="249">
        <f>State!U359</f>
        <v>0</v>
      </c>
      <c r="P359" s="251">
        <f>State!X359</f>
        <v>8.84</v>
      </c>
      <c r="Q359" s="248">
        <f>State!Y359</f>
        <v>0</v>
      </c>
      <c r="R359" s="249">
        <f>State!Z359</f>
        <v>0</v>
      </c>
      <c r="S359" s="248">
        <f>State!AA359</f>
        <v>0</v>
      </c>
      <c r="T359" s="249">
        <f>State!AB359</f>
        <v>0</v>
      </c>
      <c r="U359" s="292">
        <f>State!AC359</f>
        <v>0</v>
      </c>
    </row>
    <row r="360" spans="1:21" ht="18">
      <c r="A360" s="236">
        <v>23.09</v>
      </c>
      <c r="B360" s="247" t="s">
        <v>300</v>
      </c>
      <c r="C360" s="248">
        <f>State!C360</f>
        <v>0</v>
      </c>
      <c r="D360" s="249">
        <f>State!D360</f>
        <v>0</v>
      </c>
      <c r="E360" s="248">
        <f>State!E360</f>
        <v>0</v>
      </c>
      <c r="F360" s="249">
        <f>State!F360</f>
        <v>0</v>
      </c>
      <c r="G360" s="250">
        <f>State!G360</f>
        <v>0</v>
      </c>
      <c r="H360" s="250">
        <f>State!H360</f>
        <v>0</v>
      </c>
      <c r="I360" s="249">
        <f>State!L360</f>
        <v>0</v>
      </c>
      <c r="J360" s="251">
        <f>State!O360</f>
        <v>0</v>
      </c>
      <c r="K360" s="248">
        <f>State!P360</f>
        <v>0</v>
      </c>
      <c r="L360" s="249">
        <f>State!Q360</f>
        <v>0</v>
      </c>
      <c r="M360" s="248">
        <f>State!R360</f>
        <v>0</v>
      </c>
      <c r="N360" s="249">
        <f>State!S360</f>
        <v>0</v>
      </c>
      <c r="O360" s="249">
        <f>State!U360</f>
        <v>0</v>
      </c>
      <c r="P360" s="251">
        <f>State!X360</f>
        <v>0</v>
      </c>
      <c r="Q360" s="248">
        <f>State!Y360</f>
        <v>0</v>
      </c>
      <c r="R360" s="249">
        <f>State!Z360</f>
        <v>0</v>
      </c>
      <c r="S360" s="248">
        <f>State!AA360</f>
        <v>0</v>
      </c>
      <c r="T360" s="249">
        <f>State!AB360</f>
        <v>0</v>
      </c>
      <c r="U360" s="292">
        <f>State!AC360</f>
        <v>0</v>
      </c>
    </row>
    <row r="361" spans="1:21" ht="18">
      <c r="A361" s="236">
        <f>+A360+0.01</f>
        <v>23.1</v>
      </c>
      <c r="B361" s="247" t="s">
        <v>327</v>
      </c>
      <c r="C361" s="248">
        <f>State!C361</f>
        <v>0</v>
      </c>
      <c r="D361" s="249">
        <f>State!D361</f>
        <v>212.67000000000002</v>
      </c>
      <c r="E361" s="248">
        <f>State!E361</f>
        <v>0</v>
      </c>
      <c r="F361" s="249">
        <f>State!F361</f>
        <v>92.34</v>
      </c>
      <c r="G361" s="250">
        <f>State!G361</f>
        <v>0</v>
      </c>
      <c r="H361" s="250">
        <f>State!H361</f>
        <v>0.43419382141345747</v>
      </c>
      <c r="I361" s="249">
        <f>State!L361</f>
        <v>120.33000000000001</v>
      </c>
      <c r="J361" s="251">
        <f>State!O361</f>
        <v>3</v>
      </c>
      <c r="K361" s="248">
        <f>State!P361</f>
        <v>2</v>
      </c>
      <c r="L361" s="249">
        <f>State!Q361</f>
        <v>6</v>
      </c>
      <c r="M361" s="248">
        <f>State!R361</f>
        <v>2</v>
      </c>
      <c r="N361" s="249">
        <f>State!S361</f>
        <v>126.33000000000001</v>
      </c>
      <c r="O361" s="249">
        <f>State!U361</f>
        <v>120.33000000000001</v>
      </c>
      <c r="P361" s="251">
        <f>State!X361</f>
        <v>3</v>
      </c>
      <c r="Q361" s="248">
        <f>State!Y361</f>
        <v>2</v>
      </c>
      <c r="R361" s="249">
        <f>State!Z361</f>
        <v>6</v>
      </c>
      <c r="S361" s="248">
        <f>State!AA361</f>
        <v>2</v>
      </c>
      <c r="T361" s="249">
        <f>State!AB361</f>
        <v>126.33000000000001</v>
      </c>
      <c r="U361" s="292" t="str">
        <f>State!AC361</f>
        <v>Recommended as proposed</v>
      </c>
    </row>
    <row r="362" spans="1:21" ht="18">
      <c r="A362" s="236">
        <f t="shared" si="18"/>
        <v>23.110000000000003</v>
      </c>
      <c r="B362" s="247" t="s">
        <v>121</v>
      </c>
      <c r="C362" s="248">
        <f>State!C362</f>
        <v>0</v>
      </c>
      <c r="D362" s="249">
        <f>State!D362</f>
        <v>90</v>
      </c>
      <c r="E362" s="248">
        <f>State!E362</f>
        <v>0</v>
      </c>
      <c r="F362" s="249">
        <f>State!F362</f>
        <v>19</v>
      </c>
      <c r="G362" s="250">
        <f>State!G362</f>
        <v>0</v>
      </c>
      <c r="H362" s="250">
        <f>State!H362</f>
        <v>0.21111111111111111</v>
      </c>
      <c r="I362" s="249">
        <f>State!L362</f>
        <v>71</v>
      </c>
      <c r="J362" s="251">
        <f>State!O362</f>
        <v>3</v>
      </c>
      <c r="K362" s="248">
        <f>State!P362</f>
        <v>1</v>
      </c>
      <c r="L362" s="249">
        <f>State!Q362</f>
        <v>3</v>
      </c>
      <c r="M362" s="248">
        <f>State!R362</f>
        <v>1</v>
      </c>
      <c r="N362" s="249">
        <f>State!S362</f>
        <v>74</v>
      </c>
      <c r="O362" s="249">
        <f>State!U362</f>
        <v>71</v>
      </c>
      <c r="P362" s="251">
        <f>State!X362</f>
        <v>3</v>
      </c>
      <c r="Q362" s="248">
        <f>State!Y362</f>
        <v>1</v>
      </c>
      <c r="R362" s="249">
        <f>State!Z362</f>
        <v>3</v>
      </c>
      <c r="S362" s="248">
        <f>State!AA362</f>
        <v>1</v>
      </c>
      <c r="T362" s="249">
        <f>State!AB362</f>
        <v>74</v>
      </c>
      <c r="U362" s="292" t="str">
        <f>State!AC362</f>
        <v>Recommended as proposed</v>
      </c>
    </row>
    <row r="363" spans="1:21" ht="18">
      <c r="A363" s="236">
        <f t="shared" si="18"/>
        <v>23.120000000000005</v>
      </c>
      <c r="B363" s="247" t="s">
        <v>272</v>
      </c>
      <c r="C363" s="248">
        <f>State!C363</f>
        <v>0</v>
      </c>
      <c r="D363" s="249">
        <f>State!D363</f>
        <v>93</v>
      </c>
      <c r="E363" s="248">
        <f>State!E363</f>
        <v>0</v>
      </c>
      <c r="F363" s="249">
        <f>State!F363</f>
        <v>62</v>
      </c>
      <c r="G363" s="250">
        <f>State!G363</f>
        <v>0</v>
      </c>
      <c r="H363" s="250">
        <f>State!H363</f>
        <v>0.66666666666666663</v>
      </c>
      <c r="I363" s="249">
        <f>State!L363</f>
        <v>31</v>
      </c>
      <c r="J363" s="251">
        <f>State!O363</f>
        <v>1.5</v>
      </c>
      <c r="K363" s="248">
        <f>State!P363</f>
        <v>0</v>
      </c>
      <c r="L363" s="249">
        <f>State!Q363</f>
        <v>0</v>
      </c>
      <c r="M363" s="248">
        <f>State!R363</f>
        <v>0</v>
      </c>
      <c r="N363" s="249">
        <f>State!S363</f>
        <v>31</v>
      </c>
      <c r="O363" s="249">
        <f>State!U363</f>
        <v>31</v>
      </c>
      <c r="P363" s="251">
        <f>State!X363</f>
        <v>1.5</v>
      </c>
      <c r="Q363" s="248">
        <f>State!Y363</f>
        <v>0</v>
      </c>
      <c r="R363" s="249">
        <f>State!Z363</f>
        <v>0</v>
      </c>
      <c r="S363" s="248">
        <f>State!AA363</f>
        <v>0</v>
      </c>
      <c r="T363" s="249">
        <f>State!AB363</f>
        <v>31</v>
      </c>
      <c r="U363" s="292" t="str">
        <f>State!AC363</f>
        <v>Recommended as proposed</v>
      </c>
    </row>
    <row r="364" spans="1:21">
      <c r="A364" s="236">
        <f t="shared" si="18"/>
        <v>23.130000000000006</v>
      </c>
      <c r="B364" s="247" t="s">
        <v>296</v>
      </c>
      <c r="C364" s="248">
        <f>State!C364</f>
        <v>108</v>
      </c>
      <c r="D364" s="249">
        <f>State!D364</f>
        <v>54</v>
      </c>
      <c r="E364" s="248">
        <f>State!E364</f>
        <v>108</v>
      </c>
      <c r="F364" s="249">
        <f>State!F364</f>
        <v>54</v>
      </c>
      <c r="G364" s="250">
        <f>State!G364</f>
        <v>0</v>
      </c>
      <c r="H364" s="250">
        <f>State!H364</f>
        <v>0</v>
      </c>
      <c r="I364" s="249">
        <f>State!L364</f>
        <v>0</v>
      </c>
      <c r="J364" s="251">
        <f>State!O364</f>
        <v>0.5</v>
      </c>
      <c r="K364" s="248">
        <f>State!P364</f>
        <v>0</v>
      </c>
      <c r="L364" s="249">
        <f>State!Q364</f>
        <v>0</v>
      </c>
      <c r="M364" s="248">
        <f>State!R364</f>
        <v>0</v>
      </c>
      <c r="N364" s="249">
        <f>State!S364</f>
        <v>0</v>
      </c>
      <c r="O364" s="249">
        <f>State!U364</f>
        <v>0</v>
      </c>
      <c r="P364" s="251">
        <f>State!X364</f>
        <v>0.5</v>
      </c>
      <c r="Q364" s="248">
        <f>State!Y364</f>
        <v>0</v>
      </c>
      <c r="R364" s="249">
        <f>State!Z364</f>
        <v>0</v>
      </c>
      <c r="S364" s="248">
        <f>State!AA364</f>
        <v>0</v>
      </c>
      <c r="T364" s="249">
        <f>State!AB364</f>
        <v>0</v>
      </c>
      <c r="U364" s="292">
        <f>State!AC364</f>
        <v>0</v>
      </c>
    </row>
    <row r="365" spans="1:21">
      <c r="A365" s="236">
        <f t="shared" si="18"/>
        <v>23.140000000000008</v>
      </c>
      <c r="B365" s="247" t="s">
        <v>122</v>
      </c>
      <c r="C365" s="248">
        <f>State!C365</f>
        <v>0</v>
      </c>
      <c r="D365" s="249">
        <f>State!D365</f>
        <v>0</v>
      </c>
      <c r="E365" s="248">
        <f>State!E365</f>
        <v>0</v>
      </c>
      <c r="F365" s="249">
        <f>State!F365</f>
        <v>0</v>
      </c>
      <c r="G365" s="250">
        <f>State!G365</f>
        <v>0</v>
      </c>
      <c r="H365" s="250">
        <f>State!H365</f>
        <v>0</v>
      </c>
      <c r="I365" s="249">
        <f>State!L365</f>
        <v>0</v>
      </c>
      <c r="J365" s="251">
        <f>State!O365</f>
        <v>0.02</v>
      </c>
      <c r="K365" s="248">
        <f>State!P365</f>
        <v>0</v>
      </c>
      <c r="L365" s="249">
        <f>State!Q365</f>
        <v>0</v>
      </c>
      <c r="M365" s="248">
        <f>State!R365</f>
        <v>0</v>
      </c>
      <c r="N365" s="249">
        <f>State!S365</f>
        <v>0</v>
      </c>
      <c r="O365" s="249">
        <f>State!U365</f>
        <v>0</v>
      </c>
      <c r="P365" s="251">
        <f>State!X365</f>
        <v>0.02</v>
      </c>
      <c r="Q365" s="248">
        <f>State!Y365</f>
        <v>0</v>
      </c>
      <c r="R365" s="249">
        <f>State!Z365</f>
        <v>0</v>
      </c>
      <c r="S365" s="248">
        <f>State!AA365</f>
        <v>0</v>
      </c>
      <c r="T365" s="249">
        <f>State!AB365</f>
        <v>0</v>
      </c>
      <c r="U365" s="292">
        <f>State!AC365</f>
        <v>0</v>
      </c>
    </row>
    <row r="366" spans="1:21">
      <c r="A366" s="236">
        <f t="shared" si="18"/>
        <v>23.150000000000009</v>
      </c>
      <c r="B366" s="253" t="s">
        <v>123</v>
      </c>
      <c r="C366" s="248">
        <f>State!C366</f>
        <v>0</v>
      </c>
      <c r="D366" s="249">
        <f>State!D366</f>
        <v>0</v>
      </c>
      <c r="E366" s="248">
        <f>State!E366</f>
        <v>0</v>
      </c>
      <c r="F366" s="249">
        <f>State!F366</f>
        <v>0</v>
      </c>
      <c r="G366" s="250">
        <f>State!G366</f>
        <v>0</v>
      </c>
      <c r="H366" s="250">
        <f>State!H366</f>
        <v>0</v>
      </c>
      <c r="I366" s="249">
        <f>State!L366</f>
        <v>0</v>
      </c>
      <c r="J366" s="251">
        <f>State!O366</f>
        <v>0.5</v>
      </c>
      <c r="K366" s="248">
        <f>State!P366</f>
        <v>138</v>
      </c>
      <c r="L366" s="249">
        <f>State!Q366</f>
        <v>69</v>
      </c>
      <c r="M366" s="248">
        <f>State!R366</f>
        <v>138</v>
      </c>
      <c r="N366" s="249">
        <f>State!S366</f>
        <v>69</v>
      </c>
      <c r="O366" s="249">
        <f>State!U366</f>
        <v>0</v>
      </c>
      <c r="P366" s="251">
        <f>State!X366</f>
        <v>0.5</v>
      </c>
      <c r="Q366" s="248">
        <f>State!Y366</f>
        <v>0</v>
      </c>
      <c r="R366" s="249">
        <f>State!Z366</f>
        <v>0</v>
      </c>
      <c r="S366" s="248">
        <f>State!AA366</f>
        <v>0</v>
      </c>
      <c r="T366" s="249">
        <f>State!AB366</f>
        <v>0</v>
      </c>
      <c r="U366" s="292">
        <f>State!AC366</f>
        <v>0</v>
      </c>
    </row>
    <row r="367" spans="1:21" ht="18">
      <c r="A367" s="236">
        <f t="shared" si="18"/>
        <v>23.160000000000011</v>
      </c>
      <c r="B367" s="274" t="s">
        <v>124</v>
      </c>
      <c r="C367" s="248">
        <f>State!C367</f>
        <v>0</v>
      </c>
      <c r="D367" s="249">
        <f>State!D367</f>
        <v>0</v>
      </c>
      <c r="E367" s="248">
        <f>State!E367</f>
        <v>0</v>
      </c>
      <c r="F367" s="249">
        <f>State!F367</f>
        <v>0</v>
      </c>
      <c r="G367" s="250">
        <f>State!G367</f>
        <v>0</v>
      </c>
      <c r="H367" s="250">
        <f>State!H367</f>
        <v>0</v>
      </c>
      <c r="I367" s="249">
        <f>State!L367</f>
        <v>0</v>
      </c>
      <c r="J367" s="251">
        <f>State!O367</f>
        <v>0</v>
      </c>
      <c r="K367" s="248">
        <f>State!P367</f>
        <v>0</v>
      </c>
      <c r="L367" s="249">
        <f>State!Q367</f>
        <v>0</v>
      </c>
      <c r="M367" s="248">
        <f>State!R367</f>
        <v>0</v>
      </c>
      <c r="N367" s="249">
        <f>State!S367</f>
        <v>0</v>
      </c>
      <c r="O367" s="249">
        <f>State!U367</f>
        <v>0</v>
      </c>
      <c r="P367" s="251">
        <f>State!X367</f>
        <v>0</v>
      </c>
      <c r="Q367" s="248">
        <f>State!Y367</f>
        <v>0</v>
      </c>
      <c r="R367" s="249">
        <f>State!Z367</f>
        <v>0</v>
      </c>
      <c r="S367" s="248">
        <f>State!AA367</f>
        <v>0</v>
      </c>
      <c r="T367" s="249">
        <f>State!AB367</f>
        <v>0</v>
      </c>
      <c r="U367" s="292">
        <f>State!AC367</f>
        <v>0</v>
      </c>
    </row>
    <row r="368" spans="1:21" ht="18">
      <c r="A368" s="236">
        <f t="shared" si="18"/>
        <v>23.170000000000012</v>
      </c>
      <c r="B368" s="274" t="s">
        <v>125</v>
      </c>
      <c r="C368" s="248">
        <f>State!C368</f>
        <v>0</v>
      </c>
      <c r="D368" s="249">
        <f>State!D368</f>
        <v>0</v>
      </c>
      <c r="E368" s="248">
        <f>State!E368</f>
        <v>0</v>
      </c>
      <c r="F368" s="249">
        <f>State!F368</f>
        <v>0</v>
      </c>
      <c r="G368" s="250">
        <f>State!G368</f>
        <v>0</v>
      </c>
      <c r="H368" s="250">
        <f>State!H368</f>
        <v>0</v>
      </c>
      <c r="I368" s="249">
        <f>State!L368</f>
        <v>0</v>
      </c>
      <c r="J368" s="251">
        <f>State!O368</f>
        <v>0</v>
      </c>
      <c r="K368" s="248">
        <f>State!P368</f>
        <v>0</v>
      </c>
      <c r="L368" s="249">
        <f>State!Q368</f>
        <v>0</v>
      </c>
      <c r="M368" s="248">
        <f>State!R368</f>
        <v>0</v>
      </c>
      <c r="N368" s="249">
        <f>State!S368</f>
        <v>0</v>
      </c>
      <c r="O368" s="249">
        <f>State!U368</f>
        <v>0</v>
      </c>
      <c r="P368" s="251">
        <f>State!X368</f>
        <v>0</v>
      </c>
      <c r="Q368" s="248">
        <f>State!Y368</f>
        <v>0</v>
      </c>
      <c r="R368" s="249">
        <f>State!Z368</f>
        <v>0</v>
      </c>
      <c r="S368" s="248">
        <f>State!AA368</f>
        <v>0</v>
      </c>
      <c r="T368" s="249">
        <f>State!AB368</f>
        <v>0</v>
      </c>
      <c r="U368" s="292">
        <f>State!AC368</f>
        <v>0</v>
      </c>
    </row>
    <row r="369" spans="1:22" ht="18">
      <c r="A369" s="236">
        <f t="shared" si="18"/>
        <v>23.180000000000014</v>
      </c>
      <c r="B369" s="274" t="s">
        <v>126</v>
      </c>
      <c r="C369" s="248">
        <f>State!C369</f>
        <v>2</v>
      </c>
      <c r="D369" s="249">
        <f>State!D369</f>
        <v>10</v>
      </c>
      <c r="E369" s="248">
        <f>State!E369</f>
        <v>2</v>
      </c>
      <c r="F369" s="249">
        <f>State!F369</f>
        <v>10</v>
      </c>
      <c r="G369" s="250">
        <f>State!G369</f>
        <v>0</v>
      </c>
      <c r="H369" s="250">
        <f>State!H369</f>
        <v>0</v>
      </c>
      <c r="I369" s="249">
        <f>State!L369</f>
        <v>0</v>
      </c>
      <c r="J369" s="251">
        <f>State!O369</f>
        <v>5</v>
      </c>
      <c r="K369" s="248">
        <f>State!P369</f>
        <v>0</v>
      </c>
      <c r="L369" s="249">
        <f>State!Q369</f>
        <v>0</v>
      </c>
      <c r="M369" s="248">
        <f>State!R369</f>
        <v>0</v>
      </c>
      <c r="N369" s="249">
        <f>State!S369</f>
        <v>0</v>
      </c>
      <c r="O369" s="249">
        <f>State!U369</f>
        <v>0</v>
      </c>
      <c r="P369" s="251">
        <f>State!X369</f>
        <v>5</v>
      </c>
      <c r="Q369" s="248">
        <f>State!Y369</f>
        <v>0</v>
      </c>
      <c r="R369" s="249">
        <f>State!Z369</f>
        <v>0</v>
      </c>
      <c r="S369" s="248">
        <f>State!AA369</f>
        <v>0</v>
      </c>
      <c r="T369" s="249">
        <f>State!AB369</f>
        <v>0</v>
      </c>
      <c r="U369" s="292">
        <f>State!AC369</f>
        <v>0</v>
      </c>
    </row>
    <row r="370" spans="1:22">
      <c r="A370" s="236">
        <f t="shared" si="18"/>
        <v>23.190000000000015</v>
      </c>
      <c r="B370" s="253" t="s">
        <v>127</v>
      </c>
      <c r="C370" s="248">
        <f>State!C370</f>
        <v>0</v>
      </c>
      <c r="D370" s="249">
        <f>State!D370</f>
        <v>0</v>
      </c>
      <c r="E370" s="248">
        <f>State!E370</f>
        <v>0</v>
      </c>
      <c r="F370" s="249">
        <f>State!F370</f>
        <v>0</v>
      </c>
      <c r="G370" s="250">
        <f>State!G370</f>
        <v>0</v>
      </c>
      <c r="H370" s="250">
        <f>State!H370</f>
        <v>0</v>
      </c>
      <c r="I370" s="249">
        <f>State!L370</f>
        <v>0</v>
      </c>
      <c r="J370" s="251">
        <f>State!O370</f>
        <v>0.75</v>
      </c>
      <c r="K370" s="248">
        <f>State!P370</f>
        <v>0</v>
      </c>
      <c r="L370" s="249">
        <f>State!Q370</f>
        <v>0</v>
      </c>
      <c r="M370" s="248">
        <f>State!R370</f>
        <v>0</v>
      </c>
      <c r="N370" s="249">
        <f>State!S370</f>
        <v>0</v>
      </c>
      <c r="O370" s="249">
        <f>State!U370</f>
        <v>0</v>
      </c>
      <c r="P370" s="251">
        <f>State!X370</f>
        <v>0.75</v>
      </c>
      <c r="Q370" s="248">
        <f>State!Y370</f>
        <v>0</v>
      </c>
      <c r="R370" s="249">
        <f>State!Z370</f>
        <v>0</v>
      </c>
      <c r="S370" s="248">
        <f>State!AA370</f>
        <v>0</v>
      </c>
      <c r="T370" s="249">
        <f>State!AB370</f>
        <v>0</v>
      </c>
      <c r="U370" s="292">
        <f>State!AC370</f>
        <v>0</v>
      </c>
    </row>
    <row r="371" spans="1:22">
      <c r="A371" s="236">
        <f t="shared" si="18"/>
        <v>23.200000000000017</v>
      </c>
      <c r="B371" s="253" t="s">
        <v>128</v>
      </c>
      <c r="C371" s="248">
        <f>State!C371</f>
        <v>0</v>
      </c>
      <c r="D371" s="249">
        <f>State!D371</f>
        <v>0</v>
      </c>
      <c r="E371" s="248">
        <f>State!E371</f>
        <v>0</v>
      </c>
      <c r="F371" s="249">
        <f>State!F371</f>
        <v>0</v>
      </c>
      <c r="G371" s="250">
        <f>State!G371</f>
        <v>0</v>
      </c>
      <c r="H371" s="250">
        <f>State!H371</f>
        <v>0</v>
      </c>
      <c r="I371" s="249">
        <f>State!L371</f>
        <v>0</v>
      </c>
      <c r="J371" s="251">
        <f>State!O371</f>
        <v>0</v>
      </c>
      <c r="K371" s="248">
        <f>State!P371</f>
        <v>0</v>
      </c>
      <c r="L371" s="249">
        <f>State!Q371</f>
        <v>0</v>
      </c>
      <c r="M371" s="248">
        <f>State!R371</f>
        <v>0</v>
      </c>
      <c r="N371" s="249">
        <f>State!S371</f>
        <v>0</v>
      </c>
      <c r="O371" s="249">
        <f>State!U371</f>
        <v>0</v>
      </c>
      <c r="P371" s="251">
        <f>State!X371</f>
        <v>0</v>
      </c>
      <c r="Q371" s="248">
        <f>State!Y371</f>
        <v>0</v>
      </c>
      <c r="R371" s="249">
        <f>State!Z371</f>
        <v>0</v>
      </c>
      <c r="S371" s="248">
        <f>State!AA371</f>
        <v>0</v>
      </c>
      <c r="T371" s="249">
        <f>State!AB371</f>
        <v>0</v>
      </c>
      <c r="U371" s="292">
        <f>State!AC371</f>
        <v>0</v>
      </c>
    </row>
    <row r="372" spans="1:22">
      <c r="A372" s="236">
        <f t="shared" si="18"/>
        <v>23.210000000000019</v>
      </c>
      <c r="B372" s="247" t="s">
        <v>133</v>
      </c>
      <c r="C372" s="248">
        <f>State!C372</f>
        <v>7625</v>
      </c>
      <c r="D372" s="249">
        <f>State!D372</f>
        <v>38.125</v>
      </c>
      <c r="E372" s="248">
        <f>State!E372</f>
        <v>7625</v>
      </c>
      <c r="F372" s="249">
        <f>State!F372</f>
        <v>38.125</v>
      </c>
      <c r="G372" s="250">
        <f>State!G372</f>
        <v>1</v>
      </c>
      <c r="H372" s="250">
        <f>State!H372</f>
        <v>1</v>
      </c>
      <c r="I372" s="249">
        <f>State!L372</f>
        <v>0</v>
      </c>
      <c r="J372" s="251">
        <f>State!O372</f>
        <v>5.0000000000000001E-3</v>
      </c>
      <c r="K372" s="248">
        <f>State!P372</f>
        <v>0</v>
      </c>
      <c r="L372" s="249">
        <f>State!Q372</f>
        <v>0</v>
      </c>
      <c r="M372" s="248">
        <f>State!R372</f>
        <v>0</v>
      </c>
      <c r="N372" s="249">
        <f>State!S372</f>
        <v>0</v>
      </c>
      <c r="O372" s="249">
        <f>State!U372</f>
        <v>0</v>
      </c>
      <c r="P372" s="251">
        <f>State!X372</f>
        <v>5.0000000000000001E-3</v>
      </c>
      <c r="Q372" s="248">
        <f>State!Y372</f>
        <v>0</v>
      </c>
      <c r="R372" s="249">
        <f>State!Z372</f>
        <v>0</v>
      </c>
      <c r="S372" s="248">
        <f>State!AA372</f>
        <v>0</v>
      </c>
      <c r="T372" s="249">
        <f>State!AB372</f>
        <v>0</v>
      </c>
      <c r="U372" s="292">
        <f>State!AC372</f>
        <v>0</v>
      </c>
    </row>
    <row r="373" spans="1:22" ht="18">
      <c r="A373" s="236">
        <f t="shared" si="18"/>
        <v>23.22000000000002</v>
      </c>
      <c r="B373" s="247" t="s">
        <v>134</v>
      </c>
      <c r="C373" s="248">
        <f>State!C373</f>
        <v>3</v>
      </c>
      <c r="D373" s="249">
        <f>State!D373</f>
        <v>10.71</v>
      </c>
      <c r="E373" s="248">
        <f>State!E373</f>
        <v>3</v>
      </c>
      <c r="F373" s="249">
        <f>State!F373</f>
        <v>10.71</v>
      </c>
      <c r="G373" s="250">
        <f>State!G373</f>
        <v>1</v>
      </c>
      <c r="H373" s="250">
        <f>State!H373</f>
        <v>1</v>
      </c>
      <c r="I373" s="249">
        <f>State!L373</f>
        <v>0</v>
      </c>
      <c r="J373" s="251">
        <f>State!O373</f>
        <v>0</v>
      </c>
      <c r="K373" s="248">
        <f>State!P373</f>
        <v>4</v>
      </c>
      <c r="L373" s="249">
        <f>State!Q373</f>
        <v>8</v>
      </c>
      <c r="M373" s="248">
        <f>State!R373</f>
        <v>4</v>
      </c>
      <c r="N373" s="249">
        <f>State!S373</f>
        <v>8</v>
      </c>
      <c r="O373" s="249">
        <f>State!U373</f>
        <v>0</v>
      </c>
      <c r="P373" s="251">
        <f>State!X373</f>
        <v>0</v>
      </c>
      <c r="Q373" s="248">
        <f>State!Y373</f>
        <v>4</v>
      </c>
      <c r="R373" s="249">
        <f>State!Z373</f>
        <v>8</v>
      </c>
      <c r="S373" s="248">
        <f>State!AA373</f>
        <v>4</v>
      </c>
      <c r="T373" s="249">
        <f>State!AB373</f>
        <v>8</v>
      </c>
      <c r="U373" s="292" t="str">
        <f>State!AC373</f>
        <v>Recommended as proposed</v>
      </c>
    </row>
    <row r="374" spans="1:22" ht="18">
      <c r="A374" s="236">
        <f t="shared" si="18"/>
        <v>23.230000000000022</v>
      </c>
      <c r="B374" s="247" t="s">
        <v>135</v>
      </c>
      <c r="C374" s="248">
        <f>State!C374</f>
        <v>1</v>
      </c>
      <c r="D374" s="249">
        <f>State!D374</f>
        <v>3.36</v>
      </c>
      <c r="E374" s="248">
        <f>State!E374</f>
        <v>1</v>
      </c>
      <c r="F374" s="249">
        <f>State!F374</f>
        <v>3.36</v>
      </c>
      <c r="G374" s="250">
        <f>State!G374</f>
        <v>1</v>
      </c>
      <c r="H374" s="250">
        <f>State!H374</f>
        <v>1</v>
      </c>
      <c r="I374" s="249">
        <f>State!L374</f>
        <v>0</v>
      </c>
      <c r="J374" s="251">
        <f>State!O374</f>
        <v>0</v>
      </c>
      <c r="K374" s="248">
        <f>State!P374</f>
        <v>2</v>
      </c>
      <c r="L374" s="249">
        <f>State!Q374</f>
        <v>5.0999999999999996</v>
      </c>
      <c r="M374" s="248">
        <f>State!R374</f>
        <v>2</v>
      </c>
      <c r="N374" s="249">
        <f>State!S374</f>
        <v>5.0999999999999996</v>
      </c>
      <c r="O374" s="249">
        <f>State!U374</f>
        <v>0</v>
      </c>
      <c r="P374" s="251">
        <f>State!X374</f>
        <v>0</v>
      </c>
      <c r="Q374" s="248">
        <f>State!Y374</f>
        <v>2</v>
      </c>
      <c r="R374" s="249">
        <f>State!Z374</f>
        <v>5.0999999999999996</v>
      </c>
      <c r="S374" s="248">
        <f>State!AA374</f>
        <v>2</v>
      </c>
      <c r="T374" s="249">
        <f>State!AB374</f>
        <v>5.0999999999999996</v>
      </c>
      <c r="U374" s="292" t="str">
        <f>State!AC374</f>
        <v>Recommended as proposed</v>
      </c>
    </row>
    <row r="375" spans="1:22" ht="27">
      <c r="A375" s="236">
        <v>23.24</v>
      </c>
      <c r="B375" s="254" t="s">
        <v>129</v>
      </c>
      <c r="C375" s="248">
        <f>State!C375</f>
        <v>0</v>
      </c>
      <c r="D375" s="249">
        <f>State!D375</f>
        <v>0</v>
      </c>
      <c r="E375" s="248">
        <f>State!E375</f>
        <v>0</v>
      </c>
      <c r="F375" s="249">
        <f>State!F375</f>
        <v>0</v>
      </c>
      <c r="G375" s="250">
        <f>State!G375</f>
        <v>0</v>
      </c>
      <c r="H375" s="250">
        <f>State!H375</f>
        <v>0</v>
      </c>
      <c r="I375" s="249">
        <f>State!L375</f>
        <v>0</v>
      </c>
      <c r="J375" s="251">
        <f>State!O375</f>
        <v>0</v>
      </c>
      <c r="K375" s="248">
        <f>State!P375</f>
        <v>0</v>
      </c>
      <c r="L375" s="249">
        <f>State!Q375</f>
        <v>0</v>
      </c>
      <c r="M375" s="248">
        <f>State!R375</f>
        <v>0</v>
      </c>
      <c r="N375" s="249">
        <f>State!S375</f>
        <v>0</v>
      </c>
      <c r="O375" s="249">
        <f>State!U375</f>
        <v>0</v>
      </c>
      <c r="P375" s="251">
        <f>State!X375</f>
        <v>0</v>
      </c>
      <c r="Q375" s="248">
        <f>State!Y375</f>
        <v>0</v>
      </c>
      <c r="R375" s="249">
        <f>State!Z375</f>
        <v>0</v>
      </c>
      <c r="S375" s="248">
        <f>State!AA375</f>
        <v>0</v>
      </c>
      <c r="T375" s="249">
        <f>State!AB375</f>
        <v>0</v>
      </c>
      <c r="U375" s="292">
        <f>State!AC375</f>
        <v>0</v>
      </c>
    </row>
    <row r="376" spans="1:22" ht="36">
      <c r="A376" s="236"/>
      <c r="B376" s="253" t="s">
        <v>130</v>
      </c>
      <c r="C376" s="248">
        <f>State!C376</f>
        <v>0</v>
      </c>
      <c r="D376" s="249">
        <f>State!D376</f>
        <v>0</v>
      </c>
      <c r="E376" s="248">
        <f>State!E376</f>
        <v>0</v>
      </c>
      <c r="F376" s="249">
        <f>State!F376</f>
        <v>0</v>
      </c>
      <c r="G376" s="250">
        <f>State!G376</f>
        <v>0</v>
      </c>
      <c r="H376" s="250">
        <f>State!H376</f>
        <v>0</v>
      </c>
      <c r="I376" s="249">
        <f>State!L376</f>
        <v>0</v>
      </c>
      <c r="J376" s="251">
        <f>State!O376</f>
        <v>0</v>
      </c>
      <c r="K376" s="248">
        <f>State!P376</f>
        <v>0</v>
      </c>
      <c r="L376" s="249">
        <f>State!Q376</f>
        <v>0</v>
      </c>
      <c r="M376" s="248">
        <f>State!R376</f>
        <v>0</v>
      </c>
      <c r="N376" s="249">
        <f>State!S376</f>
        <v>0</v>
      </c>
      <c r="O376" s="249">
        <f>State!U376</f>
        <v>0</v>
      </c>
      <c r="P376" s="251">
        <f>State!X376</f>
        <v>0</v>
      </c>
      <c r="Q376" s="248">
        <f>State!Y376</f>
        <v>0</v>
      </c>
      <c r="R376" s="249">
        <f>State!Z376</f>
        <v>0</v>
      </c>
      <c r="S376" s="248">
        <f>State!AA376</f>
        <v>0</v>
      </c>
      <c r="T376" s="249">
        <f>State!AB376</f>
        <v>0</v>
      </c>
      <c r="U376" s="292">
        <f>State!AC376</f>
        <v>0</v>
      </c>
    </row>
    <row r="377" spans="1:22" ht="18">
      <c r="A377" s="236"/>
      <c r="B377" s="253" t="s">
        <v>131</v>
      </c>
      <c r="C377" s="248">
        <f>State!C377</f>
        <v>0</v>
      </c>
      <c r="D377" s="249">
        <f>State!D377</f>
        <v>0</v>
      </c>
      <c r="E377" s="248">
        <f>State!E377</f>
        <v>0</v>
      </c>
      <c r="F377" s="249">
        <f>State!F377</f>
        <v>0</v>
      </c>
      <c r="G377" s="250">
        <f>State!G377</f>
        <v>0</v>
      </c>
      <c r="H377" s="250">
        <f>State!H377</f>
        <v>0</v>
      </c>
      <c r="I377" s="249">
        <f>State!L377</f>
        <v>0</v>
      </c>
      <c r="J377" s="251">
        <f>State!O377</f>
        <v>0</v>
      </c>
      <c r="K377" s="248">
        <f>State!P377</f>
        <v>0</v>
      </c>
      <c r="L377" s="249">
        <f>State!Q377</f>
        <v>0</v>
      </c>
      <c r="M377" s="248">
        <f>State!R377</f>
        <v>0</v>
      </c>
      <c r="N377" s="249">
        <f>State!S377</f>
        <v>0</v>
      </c>
      <c r="O377" s="249">
        <f>State!U377</f>
        <v>0</v>
      </c>
      <c r="P377" s="251">
        <f>State!X377</f>
        <v>0</v>
      </c>
      <c r="Q377" s="248">
        <f>State!Y377</f>
        <v>0</v>
      </c>
      <c r="R377" s="249">
        <f>State!Z377</f>
        <v>0</v>
      </c>
      <c r="S377" s="248">
        <f>State!AA377</f>
        <v>0</v>
      </c>
      <c r="T377" s="249">
        <f>State!AB377</f>
        <v>0</v>
      </c>
      <c r="U377" s="292">
        <f>State!AC377</f>
        <v>0</v>
      </c>
    </row>
    <row r="378" spans="1:22" ht="18">
      <c r="A378" s="236"/>
      <c r="B378" s="253" t="s">
        <v>132</v>
      </c>
      <c r="C378" s="248">
        <f>State!C378</f>
        <v>0</v>
      </c>
      <c r="D378" s="249">
        <f>State!D378</f>
        <v>0</v>
      </c>
      <c r="E378" s="248">
        <f>State!E378</f>
        <v>0</v>
      </c>
      <c r="F378" s="249">
        <f>State!F378</f>
        <v>0</v>
      </c>
      <c r="G378" s="250">
        <f>State!G378</f>
        <v>0</v>
      </c>
      <c r="H378" s="250">
        <f>State!H378</f>
        <v>0</v>
      </c>
      <c r="I378" s="249">
        <f>State!L378</f>
        <v>0</v>
      </c>
      <c r="J378" s="251">
        <f>State!O378</f>
        <v>0</v>
      </c>
      <c r="K378" s="248">
        <f>State!P378</f>
        <v>0</v>
      </c>
      <c r="L378" s="249">
        <f>State!Q378</f>
        <v>0</v>
      </c>
      <c r="M378" s="248">
        <f>State!R378</f>
        <v>0</v>
      </c>
      <c r="N378" s="249">
        <f>State!S378</f>
        <v>0</v>
      </c>
      <c r="O378" s="249">
        <f>State!U378</f>
        <v>0</v>
      </c>
      <c r="P378" s="251">
        <f>State!X378</f>
        <v>0</v>
      </c>
      <c r="Q378" s="248">
        <f>State!Y378</f>
        <v>0</v>
      </c>
      <c r="R378" s="249">
        <f>State!Z378</f>
        <v>0</v>
      </c>
      <c r="S378" s="248">
        <f>State!AA378</f>
        <v>0</v>
      </c>
      <c r="T378" s="249">
        <f>State!AB378</f>
        <v>0</v>
      </c>
      <c r="U378" s="292">
        <f>State!AC378</f>
        <v>0</v>
      </c>
    </row>
    <row r="379" spans="1:22" ht="18">
      <c r="A379" s="236"/>
      <c r="B379" s="253" t="s">
        <v>301</v>
      </c>
      <c r="C379" s="248">
        <f>State!C379</f>
        <v>0</v>
      </c>
      <c r="D379" s="249">
        <f>State!D379</f>
        <v>0</v>
      </c>
      <c r="E379" s="248">
        <f>State!E379</f>
        <v>0</v>
      </c>
      <c r="F379" s="249">
        <f>State!F379</f>
        <v>0</v>
      </c>
      <c r="G379" s="250">
        <f>State!G379</f>
        <v>0</v>
      </c>
      <c r="H379" s="250">
        <f>State!H379</f>
        <v>0</v>
      </c>
      <c r="I379" s="249">
        <f>State!L379</f>
        <v>0</v>
      </c>
      <c r="J379" s="251">
        <f>State!O379</f>
        <v>0</v>
      </c>
      <c r="K379" s="248">
        <f>State!P379</f>
        <v>0</v>
      </c>
      <c r="L379" s="249">
        <f>State!Q379</f>
        <v>0</v>
      </c>
      <c r="M379" s="248">
        <f>State!R379</f>
        <v>0</v>
      </c>
      <c r="N379" s="249">
        <f>State!S379</f>
        <v>0</v>
      </c>
      <c r="O379" s="249">
        <f>State!U379</f>
        <v>0</v>
      </c>
      <c r="P379" s="251">
        <f>State!X379</f>
        <v>0</v>
      </c>
      <c r="Q379" s="248">
        <f>State!Y379</f>
        <v>0</v>
      </c>
      <c r="R379" s="249">
        <f>State!Z379</f>
        <v>0</v>
      </c>
      <c r="S379" s="248">
        <f>State!AA379</f>
        <v>0</v>
      </c>
      <c r="T379" s="249">
        <f>State!AB379</f>
        <v>0</v>
      </c>
      <c r="U379" s="292">
        <f>State!AC379</f>
        <v>0</v>
      </c>
    </row>
    <row r="380" spans="1:22" ht="27">
      <c r="A380" s="236">
        <f>+A375+0.01</f>
        <v>23.25</v>
      </c>
      <c r="B380" s="253" t="s">
        <v>313</v>
      </c>
      <c r="C380" s="248">
        <f>State!C380</f>
        <v>0</v>
      </c>
      <c r="D380" s="249">
        <f>State!D380</f>
        <v>0</v>
      </c>
      <c r="E380" s="248">
        <f>State!E380</f>
        <v>0</v>
      </c>
      <c r="F380" s="249">
        <f>State!F380</f>
        <v>0</v>
      </c>
      <c r="G380" s="250">
        <f>State!G380</f>
        <v>0</v>
      </c>
      <c r="H380" s="250">
        <f>State!H380</f>
        <v>0</v>
      </c>
      <c r="I380" s="249">
        <f>State!L380</f>
        <v>0</v>
      </c>
      <c r="J380" s="251">
        <f>State!O380</f>
        <v>26.99</v>
      </c>
      <c r="K380" s="248">
        <f>State!P380</f>
        <v>5</v>
      </c>
      <c r="L380" s="249">
        <f>State!Q380</f>
        <v>134.94999999999999</v>
      </c>
      <c r="M380" s="248">
        <f>State!R380</f>
        <v>5</v>
      </c>
      <c r="N380" s="249">
        <f>State!S380</f>
        <v>134.94999999999999</v>
      </c>
      <c r="O380" s="249">
        <f>State!U380</f>
        <v>0</v>
      </c>
      <c r="P380" s="251">
        <f>State!X380</f>
        <v>26.99</v>
      </c>
      <c r="Q380" s="248">
        <f>State!Y380</f>
        <v>0</v>
      </c>
      <c r="R380" s="249">
        <f>State!Z380</f>
        <v>0</v>
      </c>
      <c r="S380" s="248">
        <f>State!AA380</f>
        <v>0</v>
      </c>
      <c r="T380" s="249">
        <f>State!AB380</f>
        <v>0</v>
      </c>
      <c r="U380" s="292" t="str">
        <f>State!AC380</f>
        <v>Not recommended</v>
      </c>
    </row>
    <row r="381" spans="1:22" s="257" customFormat="1">
      <c r="A381" s="231"/>
      <c r="B381" s="241" t="s">
        <v>16</v>
      </c>
      <c r="C381" s="267">
        <f>State!C381</f>
        <v>7741</v>
      </c>
      <c r="D381" s="242">
        <f>State!D381</f>
        <v>594.86500000000001</v>
      </c>
      <c r="E381" s="267">
        <f>State!E381</f>
        <v>7741</v>
      </c>
      <c r="F381" s="242">
        <f>State!F381</f>
        <v>372.53499999999997</v>
      </c>
      <c r="G381" s="243">
        <f>State!G381</f>
        <v>1</v>
      </c>
      <c r="H381" s="243">
        <f>State!H381</f>
        <v>0.62625133433636193</v>
      </c>
      <c r="I381" s="242">
        <f>State!L381</f>
        <v>222.33</v>
      </c>
      <c r="J381" s="244">
        <f>State!O381</f>
        <v>0</v>
      </c>
      <c r="K381" s="267">
        <f>State!P381</f>
        <v>153</v>
      </c>
      <c r="L381" s="242">
        <f>State!Q381</f>
        <v>234.89</v>
      </c>
      <c r="M381" s="267">
        <f>State!R381</f>
        <v>153</v>
      </c>
      <c r="N381" s="242">
        <f>State!S381</f>
        <v>457.22</v>
      </c>
      <c r="O381" s="242">
        <f>State!U381</f>
        <v>222.33</v>
      </c>
      <c r="P381" s="244">
        <f>State!X381</f>
        <v>0</v>
      </c>
      <c r="Q381" s="267">
        <f>State!Y381</f>
        <v>10</v>
      </c>
      <c r="R381" s="242">
        <f>State!Z381</f>
        <v>30.939999999999998</v>
      </c>
      <c r="S381" s="267">
        <f>State!AA381</f>
        <v>10</v>
      </c>
      <c r="T381" s="242">
        <f>State!AB381</f>
        <v>253.27</v>
      </c>
      <c r="U381" s="293">
        <f>State!AC381</f>
        <v>0</v>
      </c>
      <c r="V381" s="281">
        <f>T381/T513*100</f>
        <v>3.7608168886308699</v>
      </c>
    </row>
    <row r="382" spans="1:22" ht="18">
      <c r="A382" s="231" t="s">
        <v>136</v>
      </c>
      <c r="B382" s="237" t="s">
        <v>137</v>
      </c>
      <c r="C382" s="248">
        <f>State!C382</f>
        <v>0</v>
      </c>
      <c r="D382" s="249">
        <f>State!D382</f>
        <v>0</v>
      </c>
      <c r="E382" s="248">
        <f>State!E382</f>
        <v>0</v>
      </c>
      <c r="F382" s="249">
        <f>State!F382</f>
        <v>0</v>
      </c>
      <c r="G382" s="250">
        <f>State!G382</f>
        <v>0</v>
      </c>
      <c r="H382" s="250">
        <f>State!H382</f>
        <v>0</v>
      </c>
      <c r="I382" s="249">
        <f>State!L382</f>
        <v>0</v>
      </c>
      <c r="J382" s="251">
        <f>State!O382</f>
        <v>0</v>
      </c>
      <c r="K382" s="248">
        <f>State!P382</f>
        <v>0</v>
      </c>
      <c r="L382" s="249">
        <f>State!Q382</f>
        <v>0</v>
      </c>
      <c r="M382" s="248">
        <f>State!R382</f>
        <v>0</v>
      </c>
      <c r="N382" s="249">
        <f>State!S382</f>
        <v>0</v>
      </c>
      <c r="O382" s="249">
        <f>State!U382</f>
        <v>0</v>
      </c>
      <c r="P382" s="251">
        <f>State!X382</f>
        <v>0</v>
      </c>
      <c r="Q382" s="248">
        <f>State!Y382</f>
        <v>0</v>
      </c>
      <c r="R382" s="249">
        <f>State!Z382</f>
        <v>0</v>
      </c>
      <c r="S382" s="248">
        <f>State!AA382</f>
        <v>0</v>
      </c>
      <c r="T382" s="249">
        <f>State!AB382</f>
        <v>0</v>
      </c>
      <c r="U382" s="292">
        <f>State!AC382</f>
        <v>0</v>
      </c>
    </row>
    <row r="383" spans="1:22">
      <c r="A383" s="245">
        <v>24</v>
      </c>
      <c r="B383" s="237" t="s">
        <v>138</v>
      </c>
      <c r="C383" s="248">
        <f>State!C383</f>
        <v>0</v>
      </c>
      <c r="D383" s="249">
        <f>State!D383</f>
        <v>0</v>
      </c>
      <c r="E383" s="248">
        <f>State!E383</f>
        <v>0</v>
      </c>
      <c r="F383" s="249">
        <f>State!F383</f>
        <v>0</v>
      </c>
      <c r="G383" s="250">
        <f>State!G383</f>
        <v>0</v>
      </c>
      <c r="H383" s="250">
        <f>State!H383</f>
        <v>0</v>
      </c>
      <c r="I383" s="249">
        <f>State!L383</f>
        <v>0</v>
      </c>
      <c r="J383" s="251">
        <f>State!O383</f>
        <v>0</v>
      </c>
      <c r="K383" s="248">
        <f>State!P383</f>
        <v>0</v>
      </c>
      <c r="L383" s="249">
        <f>State!Q383</f>
        <v>0</v>
      </c>
      <c r="M383" s="248">
        <f>State!R383</f>
        <v>0</v>
      </c>
      <c r="N383" s="249">
        <f>State!S383</f>
        <v>0</v>
      </c>
      <c r="O383" s="249">
        <f>State!U383</f>
        <v>0</v>
      </c>
      <c r="P383" s="251">
        <f>State!X383</f>
        <v>0</v>
      </c>
      <c r="Q383" s="248">
        <f>State!Y383</f>
        <v>0</v>
      </c>
      <c r="R383" s="249">
        <f>State!Z383</f>
        <v>0</v>
      </c>
      <c r="S383" s="248">
        <f>State!AA383</f>
        <v>0</v>
      </c>
      <c r="T383" s="249">
        <f>State!AB383</f>
        <v>0</v>
      </c>
      <c r="U383" s="292">
        <f>State!AC383</f>
        <v>0</v>
      </c>
    </row>
    <row r="384" spans="1:22">
      <c r="A384" s="236">
        <v>24.01</v>
      </c>
      <c r="B384" s="247" t="s">
        <v>139</v>
      </c>
      <c r="C384" s="248">
        <f>State!C384</f>
        <v>0</v>
      </c>
      <c r="D384" s="249">
        <f>State!D384</f>
        <v>0</v>
      </c>
      <c r="E384" s="248">
        <f>State!E384</f>
        <v>0</v>
      </c>
      <c r="F384" s="249">
        <f>State!F384</f>
        <v>0</v>
      </c>
      <c r="G384" s="250">
        <f>State!G384</f>
        <v>0</v>
      </c>
      <c r="H384" s="250">
        <f>State!H384</f>
        <v>0</v>
      </c>
      <c r="I384" s="249">
        <f>State!L384</f>
        <v>0</v>
      </c>
      <c r="J384" s="251">
        <f>State!O384</f>
        <v>0</v>
      </c>
      <c r="K384" s="248">
        <f>State!P384</f>
        <v>0</v>
      </c>
      <c r="L384" s="249">
        <f>State!Q384</f>
        <v>0</v>
      </c>
      <c r="M384" s="248">
        <f>State!R384</f>
        <v>0</v>
      </c>
      <c r="N384" s="249">
        <f>State!S384</f>
        <v>0</v>
      </c>
      <c r="O384" s="249">
        <f>State!U384</f>
        <v>0</v>
      </c>
      <c r="P384" s="251">
        <f>State!X384</f>
        <v>0</v>
      </c>
      <c r="Q384" s="248">
        <f>State!Y384</f>
        <v>0</v>
      </c>
      <c r="R384" s="249">
        <f>State!Z384</f>
        <v>0</v>
      </c>
      <c r="S384" s="248">
        <f>State!AA384</f>
        <v>0</v>
      </c>
      <c r="T384" s="249">
        <f>State!AB384</f>
        <v>0</v>
      </c>
      <c r="U384" s="292">
        <f>State!AC384</f>
        <v>0</v>
      </c>
    </row>
    <row r="385" spans="1:23" ht="18">
      <c r="A385" s="236"/>
      <c r="B385" s="247" t="s">
        <v>140</v>
      </c>
      <c r="C385" s="248">
        <f>State!C385</f>
        <v>1</v>
      </c>
      <c r="D385" s="249">
        <f>State!D385</f>
        <v>91.28</v>
      </c>
      <c r="E385" s="248">
        <f>State!E385</f>
        <v>1</v>
      </c>
      <c r="F385" s="249">
        <f>State!F385</f>
        <v>91.28</v>
      </c>
      <c r="G385" s="250">
        <f>State!G385</f>
        <v>0</v>
      </c>
      <c r="H385" s="250">
        <f>State!H385</f>
        <v>1</v>
      </c>
      <c r="I385" s="249">
        <f>State!L385</f>
        <v>0</v>
      </c>
      <c r="J385" s="251">
        <f>State!O385</f>
        <v>0</v>
      </c>
      <c r="K385" s="248">
        <f>State!P385</f>
        <v>1</v>
      </c>
      <c r="L385" s="249">
        <f>State!Q385</f>
        <v>89</v>
      </c>
      <c r="M385" s="248">
        <f>State!R385</f>
        <v>1</v>
      </c>
      <c r="N385" s="249">
        <f>State!S385</f>
        <v>89</v>
      </c>
      <c r="O385" s="249">
        <f>State!U385</f>
        <v>0</v>
      </c>
      <c r="P385" s="251">
        <f>State!X385</f>
        <v>0</v>
      </c>
      <c r="Q385" s="248">
        <f>State!Y385</f>
        <v>1</v>
      </c>
      <c r="R385" s="249">
        <f>State!Z385</f>
        <v>89</v>
      </c>
      <c r="S385" s="248">
        <f>State!AA385</f>
        <v>1</v>
      </c>
      <c r="T385" s="249">
        <f>State!AB385</f>
        <v>89</v>
      </c>
      <c r="U385" s="292" t="str">
        <f>State!AC385</f>
        <v>Recommended as proposed</v>
      </c>
      <c r="V385" s="268">
        <f>T385-91.28</f>
        <v>-2.2800000000000011</v>
      </c>
    </row>
    <row r="386" spans="1:23" ht="18">
      <c r="A386" s="236"/>
      <c r="B386" s="253" t="s">
        <v>141</v>
      </c>
      <c r="C386" s="248">
        <f>State!C386</f>
        <v>0</v>
      </c>
      <c r="D386" s="249">
        <f>State!D386</f>
        <v>0</v>
      </c>
      <c r="E386" s="248">
        <f>State!E386</f>
        <v>0</v>
      </c>
      <c r="F386" s="249">
        <f>State!F386</f>
        <v>0</v>
      </c>
      <c r="G386" s="250">
        <f>State!G386</f>
        <v>0</v>
      </c>
      <c r="H386" s="250">
        <f>State!H386</f>
        <v>0</v>
      </c>
      <c r="I386" s="249">
        <f>State!L386</f>
        <v>0</v>
      </c>
      <c r="J386" s="251">
        <f>State!O386</f>
        <v>0</v>
      </c>
      <c r="K386" s="248">
        <f>State!P386</f>
        <v>0</v>
      </c>
      <c r="L386" s="249">
        <f>State!Q386</f>
        <v>0</v>
      </c>
      <c r="M386" s="248">
        <f>State!R386</f>
        <v>0</v>
      </c>
      <c r="N386" s="249">
        <f>State!S386</f>
        <v>0</v>
      </c>
      <c r="O386" s="249">
        <f>State!U386</f>
        <v>0</v>
      </c>
      <c r="P386" s="251">
        <f>State!X386</f>
        <v>0</v>
      </c>
      <c r="Q386" s="248">
        <f>State!Y386</f>
        <v>0</v>
      </c>
      <c r="R386" s="249">
        <f>State!Z386</f>
        <v>0</v>
      </c>
      <c r="S386" s="248">
        <f>State!AA386</f>
        <v>0</v>
      </c>
      <c r="T386" s="249">
        <f>State!AB386</f>
        <v>0</v>
      </c>
      <c r="U386" s="292">
        <f>State!AC386</f>
        <v>0</v>
      </c>
    </row>
    <row r="387" spans="1:23" ht="18">
      <c r="A387" s="236"/>
      <c r="B387" s="247" t="s">
        <v>142</v>
      </c>
      <c r="C387" s="248">
        <f>State!C387</f>
        <v>0</v>
      </c>
      <c r="D387" s="249">
        <f>State!D387</f>
        <v>0</v>
      </c>
      <c r="E387" s="248">
        <f>State!E387</f>
        <v>0</v>
      </c>
      <c r="F387" s="249">
        <f>State!F387</f>
        <v>0</v>
      </c>
      <c r="G387" s="250">
        <f>State!G387</f>
        <v>0</v>
      </c>
      <c r="H387" s="250">
        <f>State!H387</f>
        <v>0</v>
      </c>
      <c r="I387" s="249">
        <f>State!L387</f>
        <v>0</v>
      </c>
      <c r="J387" s="251">
        <f>State!O387</f>
        <v>0</v>
      </c>
      <c r="K387" s="248">
        <f>State!P387</f>
        <v>0</v>
      </c>
      <c r="L387" s="249">
        <f>State!Q387</f>
        <v>0</v>
      </c>
      <c r="M387" s="248">
        <f>State!R387</f>
        <v>0</v>
      </c>
      <c r="N387" s="249">
        <f>State!S387</f>
        <v>0</v>
      </c>
      <c r="O387" s="249">
        <f>State!U387</f>
        <v>0</v>
      </c>
      <c r="P387" s="251">
        <f>State!X387</f>
        <v>0</v>
      </c>
      <c r="Q387" s="248">
        <f>State!Y387</f>
        <v>0</v>
      </c>
      <c r="R387" s="249">
        <f>State!Z387</f>
        <v>0</v>
      </c>
      <c r="S387" s="248">
        <f>State!AA387</f>
        <v>0</v>
      </c>
      <c r="T387" s="249">
        <f>State!AB387</f>
        <v>0</v>
      </c>
      <c r="U387" s="292">
        <f>State!AC387</f>
        <v>0</v>
      </c>
    </row>
    <row r="388" spans="1:23" s="257" customFormat="1">
      <c r="A388" s="231"/>
      <c r="B388" s="241" t="s">
        <v>36</v>
      </c>
      <c r="C388" s="267">
        <f>State!C388</f>
        <v>1</v>
      </c>
      <c r="D388" s="242">
        <f>State!D388</f>
        <v>91.28</v>
      </c>
      <c r="E388" s="267">
        <f>State!E388</f>
        <v>1</v>
      </c>
      <c r="F388" s="242">
        <f>State!F388</f>
        <v>91.28</v>
      </c>
      <c r="G388" s="243">
        <f>State!G388</f>
        <v>0</v>
      </c>
      <c r="H388" s="243">
        <f>State!H388</f>
        <v>1</v>
      </c>
      <c r="I388" s="242">
        <f>State!L388</f>
        <v>0</v>
      </c>
      <c r="J388" s="244">
        <f>State!O388</f>
        <v>0</v>
      </c>
      <c r="K388" s="267">
        <f>State!P388</f>
        <v>1</v>
      </c>
      <c r="L388" s="242">
        <f>State!Q388</f>
        <v>89</v>
      </c>
      <c r="M388" s="267">
        <f>State!R388</f>
        <v>1</v>
      </c>
      <c r="N388" s="242">
        <f>State!S388</f>
        <v>89</v>
      </c>
      <c r="O388" s="242">
        <f>State!U388</f>
        <v>0</v>
      </c>
      <c r="P388" s="244">
        <f>State!X388</f>
        <v>0</v>
      </c>
      <c r="Q388" s="267">
        <f>State!Y388</f>
        <v>1</v>
      </c>
      <c r="R388" s="242">
        <f>State!Z388</f>
        <v>89</v>
      </c>
      <c r="S388" s="267">
        <f>State!AA388</f>
        <v>1</v>
      </c>
      <c r="T388" s="242">
        <f>State!AB388</f>
        <v>89</v>
      </c>
      <c r="U388" s="293">
        <f>State!AC388</f>
        <v>0</v>
      </c>
      <c r="V388" s="281">
        <f>(T388+T397)/T513*100</f>
        <v>3.4746758476709578</v>
      </c>
    </row>
    <row r="389" spans="1:23" ht="36">
      <c r="A389" s="236">
        <v>24.02</v>
      </c>
      <c r="B389" s="247" t="s">
        <v>143</v>
      </c>
      <c r="C389" s="248">
        <f>State!C389</f>
        <v>0</v>
      </c>
      <c r="D389" s="249">
        <f>State!D389</f>
        <v>0</v>
      </c>
      <c r="E389" s="248">
        <f>State!E389</f>
        <v>0</v>
      </c>
      <c r="F389" s="249">
        <f>State!F389</f>
        <v>0</v>
      </c>
      <c r="G389" s="250">
        <f>State!G389</f>
        <v>0</v>
      </c>
      <c r="H389" s="250">
        <f>State!H389</f>
        <v>0</v>
      </c>
      <c r="I389" s="249">
        <f>State!L389</f>
        <v>0</v>
      </c>
      <c r="J389" s="251">
        <f>State!O389</f>
        <v>0</v>
      </c>
      <c r="K389" s="248">
        <f>State!P389</f>
        <v>0</v>
      </c>
      <c r="L389" s="249">
        <f>State!Q389</f>
        <v>0</v>
      </c>
      <c r="M389" s="248">
        <f>State!R389</f>
        <v>0</v>
      </c>
      <c r="N389" s="249">
        <f>State!S389</f>
        <v>0</v>
      </c>
      <c r="O389" s="249">
        <f>State!U389</f>
        <v>0</v>
      </c>
      <c r="P389" s="251">
        <f>State!X389</f>
        <v>0</v>
      </c>
      <c r="Q389" s="248">
        <f>State!Y389</f>
        <v>0</v>
      </c>
      <c r="R389" s="249">
        <f>State!Z389</f>
        <v>0</v>
      </c>
      <c r="S389" s="248">
        <f>State!AA389</f>
        <v>0</v>
      </c>
      <c r="T389" s="249">
        <f>State!AB389</f>
        <v>0</v>
      </c>
      <c r="U389" s="292">
        <f>State!AC389</f>
        <v>0</v>
      </c>
    </row>
    <row r="390" spans="1:23" ht="18">
      <c r="A390" s="236"/>
      <c r="B390" s="247" t="s">
        <v>41</v>
      </c>
      <c r="C390" s="248">
        <f>State!C390</f>
        <v>382</v>
      </c>
      <c r="D390" s="249">
        <f>State!D390</f>
        <v>51.3</v>
      </c>
      <c r="E390" s="248">
        <f>State!E390</f>
        <v>0</v>
      </c>
      <c r="F390" s="249">
        <f>State!F390</f>
        <v>51.3</v>
      </c>
      <c r="G390" s="250">
        <f>State!G390</f>
        <v>0</v>
      </c>
      <c r="H390" s="250">
        <f>State!H390</f>
        <v>0</v>
      </c>
      <c r="I390" s="249">
        <f>State!L390</f>
        <v>0</v>
      </c>
      <c r="J390" s="251">
        <f>State!O390</f>
        <v>0.02</v>
      </c>
      <c r="K390" s="248">
        <f>State!P390</f>
        <v>761</v>
      </c>
      <c r="L390" s="249">
        <f>State!Q390</f>
        <v>15.22</v>
      </c>
      <c r="M390" s="248">
        <f>State!R390</f>
        <v>761</v>
      </c>
      <c r="N390" s="249">
        <f>State!S390</f>
        <v>15.22</v>
      </c>
      <c r="O390" s="249">
        <f>State!U390</f>
        <v>0</v>
      </c>
      <c r="P390" s="251">
        <f>State!X390</f>
        <v>0.02</v>
      </c>
      <c r="Q390" s="248">
        <f>State!Y390</f>
        <v>761</v>
      </c>
      <c r="R390" s="249">
        <f>State!Z390</f>
        <v>15.22</v>
      </c>
      <c r="S390" s="248">
        <f>State!AA390</f>
        <v>761</v>
      </c>
      <c r="T390" s="249">
        <f>State!AB390</f>
        <v>15.22</v>
      </c>
      <c r="U390" s="292" t="str">
        <f>State!AC390</f>
        <v>Recommended as proposed</v>
      </c>
    </row>
    <row r="391" spans="1:23" ht="18">
      <c r="A391" s="236"/>
      <c r="B391" s="247" t="s">
        <v>42</v>
      </c>
      <c r="C391" s="248">
        <f>State!C391</f>
        <v>765</v>
      </c>
      <c r="D391" s="249">
        <f>State!D391</f>
        <v>40.56</v>
      </c>
      <c r="E391" s="248">
        <f>State!E391</f>
        <v>0</v>
      </c>
      <c r="F391" s="249">
        <f>State!F391</f>
        <v>40.56</v>
      </c>
      <c r="G391" s="250">
        <f>State!G391</f>
        <v>0</v>
      </c>
      <c r="H391" s="250">
        <f>State!H391</f>
        <v>0</v>
      </c>
      <c r="I391" s="249">
        <f>State!L391</f>
        <v>0</v>
      </c>
      <c r="J391" s="251">
        <f>State!O391</f>
        <v>0.03</v>
      </c>
      <c r="K391" s="248">
        <f>State!P391</f>
        <v>761</v>
      </c>
      <c r="L391" s="249">
        <f>State!Q391</f>
        <v>22.83</v>
      </c>
      <c r="M391" s="248">
        <f>State!R391</f>
        <v>761</v>
      </c>
      <c r="N391" s="249">
        <f>State!S391</f>
        <v>22.83</v>
      </c>
      <c r="O391" s="249">
        <f>State!U391</f>
        <v>0</v>
      </c>
      <c r="P391" s="251">
        <f>State!X391</f>
        <v>0.03</v>
      </c>
      <c r="Q391" s="248">
        <f>State!Y391</f>
        <v>761</v>
      </c>
      <c r="R391" s="249">
        <f>State!Z391</f>
        <v>22.83</v>
      </c>
      <c r="S391" s="248">
        <f>State!AA391</f>
        <v>761</v>
      </c>
      <c r="T391" s="249">
        <f>State!AB391</f>
        <v>22.83</v>
      </c>
      <c r="U391" s="292" t="str">
        <f>State!AC391</f>
        <v>Recommended as proposed</v>
      </c>
      <c r="V391" s="229">
        <f>382+765+144</f>
        <v>1291</v>
      </c>
    </row>
    <row r="392" spans="1:23" ht="18">
      <c r="A392" s="236"/>
      <c r="B392" s="247" t="s">
        <v>66</v>
      </c>
      <c r="C392" s="248">
        <f>State!C392</f>
        <v>144</v>
      </c>
      <c r="D392" s="249">
        <f>State!D392</f>
        <v>35.26</v>
      </c>
      <c r="E392" s="248">
        <f>State!E392</f>
        <v>0</v>
      </c>
      <c r="F392" s="249">
        <f>State!F392</f>
        <v>35.26</v>
      </c>
      <c r="G392" s="250">
        <f>State!G392</f>
        <v>0</v>
      </c>
      <c r="H392" s="250">
        <f>State!H392</f>
        <v>0</v>
      </c>
      <c r="I392" s="249">
        <f>State!L392</f>
        <v>0</v>
      </c>
      <c r="J392" s="251">
        <f>State!O392</f>
        <v>0.01</v>
      </c>
      <c r="K392" s="248">
        <f>State!P392</f>
        <v>1089</v>
      </c>
      <c r="L392" s="249">
        <f>State!Q392</f>
        <v>10.89</v>
      </c>
      <c r="M392" s="248">
        <f>State!R392</f>
        <v>1089</v>
      </c>
      <c r="N392" s="249">
        <f>State!S392</f>
        <v>10.89</v>
      </c>
      <c r="O392" s="249">
        <f>State!U392</f>
        <v>0</v>
      </c>
      <c r="P392" s="251">
        <f>State!X392</f>
        <v>0.01</v>
      </c>
      <c r="Q392" s="248">
        <f>State!Y392</f>
        <v>1089</v>
      </c>
      <c r="R392" s="249">
        <f>State!Z392</f>
        <v>10.89</v>
      </c>
      <c r="S392" s="248">
        <f>State!AA392</f>
        <v>1089</v>
      </c>
      <c r="T392" s="249">
        <f>State!AB392</f>
        <v>10.89</v>
      </c>
      <c r="U392" s="292" t="str">
        <f>State!AC392</f>
        <v>Recommended as proposed</v>
      </c>
      <c r="V392" s="268">
        <f>(T390+T391+T392)/T513*100</f>
        <v>0.72671211959408832</v>
      </c>
    </row>
    <row r="393" spans="1:23" ht="18">
      <c r="A393" s="236">
        <v>24.03</v>
      </c>
      <c r="B393" s="247" t="s">
        <v>144</v>
      </c>
      <c r="C393" s="248">
        <f>State!C393</f>
        <v>1</v>
      </c>
      <c r="D393" s="249">
        <f>State!D393</f>
        <v>12</v>
      </c>
      <c r="E393" s="248">
        <f>State!E393</f>
        <v>1</v>
      </c>
      <c r="F393" s="249">
        <f>State!F393</f>
        <v>12</v>
      </c>
      <c r="G393" s="250">
        <f>State!G393</f>
        <v>1</v>
      </c>
      <c r="H393" s="250">
        <f>State!H393</f>
        <v>1</v>
      </c>
      <c r="I393" s="249">
        <f>State!L393</f>
        <v>0</v>
      </c>
      <c r="J393" s="251">
        <f>State!O393</f>
        <v>0</v>
      </c>
      <c r="K393" s="248">
        <f>State!P393</f>
        <v>1</v>
      </c>
      <c r="L393" s="249">
        <f>State!Q393</f>
        <v>32.58</v>
      </c>
      <c r="M393" s="248">
        <f>State!R393</f>
        <v>1</v>
      </c>
      <c r="N393" s="249">
        <f>State!S393</f>
        <v>32.58</v>
      </c>
      <c r="O393" s="249">
        <f>State!U393</f>
        <v>0</v>
      </c>
      <c r="P393" s="251">
        <f>State!X393</f>
        <v>0</v>
      </c>
      <c r="Q393" s="248">
        <f>State!Y393</f>
        <v>1</v>
      </c>
      <c r="R393" s="249">
        <f>State!Z393</f>
        <v>32.58</v>
      </c>
      <c r="S393" s="248">
        <f>State!AA393</f>
        <v>1</v>
      </c>
      <c r="T393" s="249">
        <f>State!AB393</f>
        <v>32.58</v>
      </c>
      <c r="U393" s="292">
        <f>State!AC393</f>
        <v>0</v>
      </c>
      <c r="V393" s="268">
        <f>T393/T513*100</f>
        <v>0.48378179109880259</v>
      </c>
    </row>
    <row r="394" spans="1:23" s="257" customFormat="1">
      <c r="A394" s="231"/>
      <c r="B394" s="241" t="s">
        <v>36</v>
      </c>
      <c r="C394" s="267">
        <f>State!C394</f>
        <v>1</v>
      </c>
      <c r="D394" s="242">
        <f>State!D394</f>
        <v>139.12</v>
      </c>
      <c r="E394" s="267">
        <f>State!E394</f>
        <v>1</v>
      </c>
      <c r="F394" s="242">
        <f>State!F394</f>
        <v>139.12</v>
      </c>
      <c r="G394" s="243">
        <f>State!G394</f>
        <v>1</v>
      </c>
      <c r="H394" s="243">
        <f>State!H394</f>
        <v>1</v>
      </c>
      <c r="I394" s="242">
        <f>State!L394</f>
        <v>0</v>
      </c>
      <c r="J394" s="244">
        <f>State!O394</f>
        <v>0</v>
      </c>
      <c r="K394" s="267">
        <f>State!P394</f>
        <v>2612</v>
      </c>
      <c r="L394" s="242">
        <f>State!Q394</f>
        <v>81.52</v>
      </c>
      <c r="M394" s="267">
        <f>State!R394</f>
        <v>2612</v>
      </c>
      <c r="N394" s="242">
        <f>State!S394</f>
        <v>81.52</v>
      </c>
      <c r="O394" s="242">
        <f>State!U394</f>
        <v>0</v>
      </c>
      <c r="P394" s="244">
        <f>State!X394</f>
        <v>0</v>
      </c>
      <c r="Q394" s="267">
        <f>State!Y394</f>
        <v>2612</v>
      </c>
      <c r="R394" s="242">
        <f>State!Z394</f>
        <v>81.52</v>
      </c>
      <c r="S394" s="267">
        <f>State!AA394</f>
        <v>2612</v>
      </c>
      <c r="T394" s="242">
        <f>State!AB394</f>
        <v>81.52</v>
      </c>
      <c r="U394" s="293">
        <f>State!AC394</f>
        <v>0</v>
      </c>
    </row>
    <row r="395" spans="1:23" s="257" customFormat="1">
      <c r="A395" s="231"/>
      <c r="B395" s="241" t="s">
        <v>145</v>
      </c>
      <c r="C395" s="267">
        <f>State!C395</f>
        <v>172644</v>
      </c>
      <c r="D395" s="242">
        <f>State!D395</f>
        <v>6579.982</v>
      </c>
      <c r="E395" s="267">
        <f>State!E395</f>
        <v>172644</v>
      </c>
      <c r="F395" s="242">
        <f>State!F395</f>
        <v>6357.652</v>
      </c>
      <c r="G395" s="243">
        <f>State!G395</f>
        <v>1</v>
      </c>
      <c r="H395" s="243">
        <f>State!H395</f>
        <v>0.96621115376911371</v>
      </c>
      <c r="I395" s="242">
        <f>State!L395</f>
        <v>222.33</v>
      </c>
      <c r="J395" s="244">
        <f>State!O395</f>
        <v>0</v>
      </c>
      <c r="K395" s="267">
        <f>State!P395</f>
        <v>245371</v>
      </c>
      <c r="L395" s="242">
        <f>State!Q395</f>
        <v>6514.9429999999993</v>
      </c>
      <c r="M395" s="267">
        <f>State!R395</f>
        <v>245371</v>
      </c>
      <c r="N395" s="242">
        <f>State!S395</f>
        <v>6737.2729999999992</v>
      </c>
      <c r="O395" s="242">
        <f>State!U395</f>
        <v>222.33</v>
      </c>
      <c r="P395" s="244">
        <f>State!X395</f>
        <v>0</v>
      </c>
      <c r="Q395" s="267">
        <f>State!Y395</f>
        <v>148838</v>
      </c>
      <c r="R395" s="242">
        <f>State!Z395</f>
        <v>6275.3900999999996</v>
      </c>
      <c r="S395" s="267">
        <f>State!AA395</f>
        <v>148838</v>
      </c>
      <c r="T395" s="242">
        <f>State!AB395</f>
        <v>6497.7200999999995</v>
      </c>
      <c r="U395" s="293">
        <f>State!AC395</f>
        <v>0</v>
      </c>
      <c r="V395" s="281">
        <f>T395-T393</f>
        <v>6465.1400999999996</v>
      </c>
      <c r="W395" s="257">
        <f>V395*0.5%</f>
        <v>32.325700499999996</v>
      </c>
    </row>
    <row r="396" spans="1:23">
      <c r="A396" s="230">
        <v>25</v>
      </c>
      <c r="B396" s="237" t="s">
        <v>146</v>
      </c>
      <c r="C396" s="248">
        <f>State!C396</f>
        <v>0</v>
      </c>
      <c r="D396" s="249">
        <f>State!D396</f>
        <v>0</v>
      </c>
      <c r="E396" s="248">
        <f>State!E396</f>
        <v>0</v>
      </c>
      <c r="F396" s="249">
        <f>State!F396</f>
        <v>0</v>
      </c>
      <c r="G396" s="250">
        <f>State!G396</f>
        <v>0</v>
      </c>
      <c r="H396" s="250">
        <f>State!H396</f>
        <v>0</v>
      </c>
      <c r="I396" s="249">
        <f>State!L396</f>
        <v>0</v>
      </c>
      <c r="J396" s="251">
        <f>State!O396</f>
        <v>0</v>
      </c>
      <c r="K396" s="248">
        <f>State!P396</f>
        <v>0</v>
      </c>
      <c r="L396" s="249">
        <f>State!Q396</f>
        <v>0</v>
      </c>
      <c r="M396" s="248">
        <f>State!R396</f>
        <v>0</v>
      </c>
      <c r="N396" s="249">
        <f>State!S396</f>
        <v>0</v>
      </c>
      <c r="O396" s="249">
        <f>State!U396</f>
        <v>0</v>
      </c>
      <c r="P396" s="251">
        <f>State!X396</f>
        <v>0</v>
      </c>
      <c r="Q396" s="248">
        <f>State!Y396</f>
        <v>0</v>
      </c>
      <c r="R396" s="249">
        <f>State!Z396</f>
        <v>0</v>
      </c>
      <c r="S396" s="248">
        <f>State!AA396</f>
        <v>0</v>
      </c>
      <c r="T396" s="249">
        <f>State!AB396</f>
        <v>0</v>
      </c>
      <c r="U396" s="292">
        <f>State!AC396</f>
        <v>0</v>
      </c>
    </row>
    <row r="397" spans="1:23" ht="18">
      <c r="A397" s="236">
        <v>25.01</v>
      </c>
      <c r="B397" s="247" t="s">
        <v>147</v>
      </c>
      <c r="C397" s="248">
        <f>State!C397</f>
        <v>0</v>
      </c>
      <c r="D397" s="249">
        <f>State!D397</f>
        <v>151</v>
      </c>
      <c r="E397" s="248">
        <f>State!E397</f>
        <v>0</v>
      </c>
      <c r="F397" s="249">
        <f>State!F397</f>
        <v>151</v>
      </c>
      <c r="G397" s="250">
        <f>State!G397</f>
        <v>0</v>
      </c>
      <c r="H397" s="250">
        <f>State!H397</f>
        <v>1</v>
      </c>
      <c r="I397" s="249">
        <f>State!L397</f>
        <v>0</v>
      </c>
      <c r="J397" s="251">
        <f>State!O397</f>
        <v>0</v>
      </c>
      <c r="K397" s="248">
        <f>State!P397</f>
        <v>1</v>
      </c>
      <c r="L397" s="249">
        <f>State!Q397</f>
        <v>145</v>
      </c>
      <c r="M397" s="248">
        <f>State!R397</f>
        <v>1</v>
      </c>
      <c r="N397" s="249">
        <f>State!S397</f>
        <v>145</v>
      </c>
      <c r="O397" s="249">
        <f>State!U397</f>
        <v>0</v>
      </c>
      <c r="P397" s="251">
        <f>State!X397</f>
        <v>0</v>
      </c>
      <c r="Q397" s="248">
        <f>State!Y397</f>
        <v>1</v>
      </c>
      <c r="R397" s="249">
        <f>State!Z397</f>
        <v>145</v>
      </c>
      <c r="S397" s="248">
        <f>State!AA397</f>
        <v>1</v>
      </c>
      <c r="T397" s="249">
        <f>State!AB397</f>
        <v>145</v>
      </c>
      <c r="U397" s="292" t="str">
        <f>State!AC397</f>
        <v>Recommended as proposed</v>
      </c>
      <c r="V397" s="268">
        <f>(R397+R388)/T513*100</f>
        <v>3.4746758476709578</v>
      </c>
    </row>
    <row r="398" spans="1:23" ht="93.75" customHeight="1">
      <c r="A398" s="236">
        <v>25.02</v>
      </c>
      <c r="B398" s="247" t="s">
        <v>148</v>
      </c>
      <c r="C398" s="248">
        <f>State!C398</f>
        <v>0</v>
      </c>
      <c r="D398" s="249">
        <f>State!D398</f>
        <v>17.920000000000002</v>
      </c>
      <c r="E398" s="248">
        <f>State!E398</f>
        <v>0</v>
      </c>
      <c r="F398" s="249">
        <f>State!F398</f>
        <v>17.920000000000002</v>
      </c>
      <c r="G398" s="250">
        <f>State!G398</f>
        <v>0</v>
      </c>
      <c r="H398" s="250">
        <f>State!H398</f>
        <v>1</v>
      </c>
      <c r="I398" s="249">
        <f>State!L398</f>
        <v>0</v>
      </c>
      <c r="J398" s="251">
        <f>State!O398</f>
        <v>1.30067E-2</v>
      </c>
      <c r="K398" s="248">
        <f>State!P398</f>
        <v>1201</v>
      </c>
      <c r="L398" s="249">
        <f>State!Q398</f>
        <v>15.621046699999999</v>
      </c>
      <c r="M398" s="248">
        <f>State!R398</f>
        <v>1201</v>
      </c>
      <c r="N398" s="249">
        <f>State!S398</f>
        <v>15.621046699999999</v>
      </c>
      <c r="O398" s="249">
        <f>State!U398</f>
        <v>0</v>
      </c>
      <c r="P398" s="251">
        <f>State!X398</f>
        <v>1.30067E-2</v>
      </c>
      <c r="Q398" s="248">
        <f>State!Y398</f>
        <v>1201</v>
      </c>
      <c r="R398" s="249">
        <f>State!Z398</f>
        <v>15.621046699999999</v>
      </c>
      <c r="S398" s="248">
        <f>State!AA398</f>
        <v>1201</v>
      </c>
      <c r="T398" s="249">
        <f>State!AB398</f>
        <v>15.621046699999999</v>
      </c>
      <c r="U398" s="292" t="str">
        <f>State!AC398</f>
        <v>Also Rs. 32 akh recommended for Census  based achievement survey to be booked under innovation</v>
      </c>
      <c r="V398" s="269"/>
    </row>
    <row r="399" spans="1:23" s="257" customFormat="1">
      <c r="A399" s="231"/>
      <c r="B399" s="241" t="s">
        <v>36</v>
      </c>
      <c r="C399" s="267">
        <f>State!C399</f>
        <v>0</v>
      </c>
      <c r="D399" s="242">
        <f>State!D399</f>
        <v>168.92000000000002</v>
      </c>
      <c r="E399" s="267">
        <f>State!E399</f>
        <v>0</v>
      </c>
      <c r="F399" s="242">
        <f>State!F399</f>
        <v>168.92000000000002</v>
      </c>
      <c r="G399" s="243">
        <f>State!G399</f>
        <v>0</v>
      </c>
      <c r="H399" s="243">
        <f>State!H399</f>
        <v>1</v>
      </c>
      <c r="I399" s="242">
        <f>State!L399</f>
        <v>0</v>
      </c>
      <c r="J399" s="244">
        <f>State!O399</f>
        <v>0</v>
      </c>
      <c r="K399" s="267">
        <f>State!P399</f>
        <v>1202</v>
      </c>
      <c r="L399" s="242">
        <f>State!Q399</f>
        <v>160.62104669999999</v>
      </c>
      <c r="M399" s="267">
        <f>State!R399</f>
        <v>1202</v>
      </c>
      <c r="N399" s="242">
        <f>State!S399</f>
        <v>160.62104669999999</v>
      </c>
      <c r="O399" s="242">
        <f>State!U399</f>
        <v>0</v>
      </c>
      <c r="P399" s="244">
        <f>State!X399</f>
        <v>0</v>
      </c>
      <c r="Q399" s="267">
        <f>State!Y399</f>
        <v>1202</v>
      </c>
      <c r="R399" s="242">
        <f>State!Z399</f>
        <v>160.62104669999999</v>
      </c>
      <c r="S399" s="267">
        <f>State!AA399</f>
        <v>1202</v>
      </c>
      <c r="T399" s="242">
        <f>State!AB399</f>
        <v>160.62104669999999</v>
      </c>
      <c r="U399" s="293">
        <f>State!AC399</f>
        <v>0</v>
      </c>
    </row>
    <row r="400" spans="1:23" s="257" customFormat="1">
      <c r="A400" s="231"/>
      <c r="B400" s="241" t="s">
        <v>149</v>
      </c>
      <c r="C400" s="267">
        <f>State!C400</f>
        <v>172644</v>
      </c>
      <c r="D400" s="242">
        <f>State!D400</f>
        <v>6748.902</v>
      </c>
      <c r="E400" s="267">
        <f>State!E400</f>
        <v>172644</v>
      </c>
      <c r="F400" s="242">
        <f>State!F400</f>
        <v>6526.5720000000001</v>
      </c>
      <c r="G400" s="243">
        <f>State!G400</f>
        <v>1</v>
      </c>
      <c r="H400" s="243">
        <f>State!H400</f>
        <v>0.96705686347201369</v>
      </c>
      <c r="I400" s="242">
        <f>State!L400</f>
        <v>222.33</v>
      </c>
      <c r="J400" s="244">
        <f>State!O400</f>
        <v>0</v>
      </c>
      <c r="K400" s="267">
        <f>State!P400</f>
        <v>246573</v>
      </c>
      <c r="L400" s="242">
        <f>State!Q400</f>
        <v>6675.5640466999994</v>
      </c>
      <c r="M400" s="267">
        <f>State!R400</f>
        <v>246573</v>
      </c>
      <c r="N400" s="242">
        <f>State!S400</f>
        <v>6897.8940466999993</v>
      </c>
      <c r="O400" s="242">
        <f>State!U400</f>
        <v>222.33</v>
      </c>
      <c r="P400" s="244">
        <f>State!X400</f>
        <v>0</v>
      </c>
      <c r="Q400" s="267">
        <f>State!Y400</f>
        <v>150040</v>
      </c>
      <c r="R400" s="242">
        <f>State!Z400</f>
        <v>6436.0111466999997</v>
      </c>
      <c r="S400" s="267">
        <f>State!AA400</f>
        <v>150040</v>
      </c>
      <c r="T400" s="242">
        <f>State!AB400</f>
        <v>6658.3411466999996</v>
      </c>
      <c r="U400" s="293"/>
      <c r="V400" s="281">
        <f>T400-16</f>
        <v>6642.3411466999996</v>
      </c>
      <c r="W400" s="257">
        <f>V400*0.5%</f>
        <v>33.211705733499997</v>
      </c>
    </row>
    <row r="401" spans="1:21" ht="27">
      <c r="A401" s="230">
        <v>26</v>
      </c>
      <c r="B401" s="237" t="s">
        <v>150</v>
      </c>
      <c r="C401" s="248">
        <f>State!C401</f>
        <v>0</v>
      </c>
      <c r="D401" s="249">
        <f>State!D401</f>
        <v>0</v>
      </c>
      <c r="E401" s="248">
        <f>State!E401</f>
        <v>0</v>
      </c>
      <c r="F401" s="249">
        <f>State!F401</f>
        <v>0</v>
      </c>
      <c r="G401" s="250">
        <f>State!G401</f>
        <v>0</v>
      </c>
      <c r="H401" s="250">
        <f>State!H401</f>
        <v>0</v>
      </c>
      <c r="I401" s="249">
        <f>State!L401</f>
        <v>0</v>
      </c>
      <c r="J401" s="251">
        <f>State!O401</f>
        <v>0</v>
      </c>
      <c r="K401" s="248">
        <f>State!P401</f>
        <v>0</v>
      </c>
      <c r="L401" s="249">
        <f>State!Q401</f>
        <v>0</v>
      </c>
      <c r="M401" s="248">
        <f>State!R401</f>
        <v>0</v>
      </c>
      <c r="N401" s="249">
        <f>State!S401</f>
        <v>0</v>
      </c>
      <c r="O401" s="249">
        <f>State!U401</f>
        <v>0</v>
      </c>
      <c r="P401" s="251">
        <f>State!X401</f>
        <v>0</v>
      </c>
      <c r="Q401" s="248">
        <f>State!Y401</f>
        <v>0</v>
      </c>
      <c r="R401" s="249">
        <f>State!Z401</f>
        <v>0</v>
      </c>
      <c r="S401" s="248">
        <f>State!AA401</f>
        <v>0</v>
      </c>
      <c r="T401" s="249">
        <f>State!AB401</f>
        <v>0</v>
      </c>
      <c r="U401" s="292">
        <f>State!AC401</f>
        <v>0</v>
      </c>
    </row>
    <row r="402" spans="1:21">
      <c r="A402" s="245"/>
      <c r="B402" s="237" t="s">
        <v>151</v>
      </c>
      <c r="C402" s="248">
        <f>State!C402</f>
        <v>0</v>
      </c>
      <c r="D402" s="249">
        <f>State!D402</f>
        <v>0</v>
      </c>
      <c r="E402" s="248">
        <f>State!E402</f>
        <v>0</v>
      </c>
      <c r="F402" s="249">
        <f>State!F402</f>
        <v>0</v>
      </c>
      <c r="G402" s="250">
        <f>State!G402</f>
        <v>0</v>
      </c>
      <c r="H402" s="250">
        <f>State!H402</f>
        <v>0</v>
      </c>
      <c r="I402" s="249">
        <f>State!L402</f>
        <v>0</v>
      </c>
      <c r="J402" s="251">
        <f>State!O402</f>
        <v>0</v>
      </c>
      <c r="K402" s="248">
        <f>State!P402</f>
        <v>0</v>
      </c>
      <c r="L402" s="249">
        <f>State!Q402</f>
        <v>0</v>
      </c>
      <c r="M402" s="248">
        <f>State!R402</f>
        <v>0</v>
      </c>
      <c r="N402" s="249">
        <f>State!S402</f>
        <v>0</v>
      </c>
      <c r="O402" s="249">
        <f>State!U402</f>
        <v>0</v>
      </c>
      <c r="P402" s="251">
        <f>State!X402</f>
        <v>0</v>
      </c>
      <c r="Q402" s="248">
        <f>State!Y402</f>
        <v>0</v>
      </c>
      <c r="R402" s="249">
        <f>State!Z402</f>
        <v>0</v>
      </c>
      <c r="S402" s="248">
        <f>State!AA402</f>
        <v>0</v>
      </c>
      <c r="T402" s="249">
        <f>State!AB402</f>
        <v>0</v>
      </c>
      <c r="U402" s="292">
        <f>State!AC402</f>
        <v>0</v>
      </c>
    </row>
    <row r="403" spans="1:21" ht="18">
      <c r="A403" s="236"/>
      <c r="B403" s="237" t="s">
        <v>152</v>
      </c>
      <c r="C403" s="248">
        <f>State!C403</f>
        <v>0</v>
      </c>
      <c r="D403" s="249">
        <f>State!D403</f>
        <v>0</v>
      </c>
      <c r="E403" s="248">
        <f>State!E403</f>
        <v>0</v>
      </c>
      <c r="F403" s="249">
        <f>State!F403</f>
        <v>0</v>
      </c>
      <c r="G403" s="250">
        <f>State!G403</f>
        <v>0</v>
      </c>
      <c r="H403" s="250">
        <f>State!H403</f>
        <v>0</v>
      </c>
      <c r="I403" s="249">
        <f>State!L403</f>
        <v>0</v>
      </c>
      <c r="J403" s="251">
        <f>State!O403</f>
        <v>0</v>
      </c>
      <c r="K403" s="248">
        <f>State!P403</f>
        <v>0</v>
      </c>
      <c r="L403" s="249">
        <f>State!Q403</f>
        <v>0</v>
      </c>
      <c r="M403" s="248">
        <f>State!R403</f>
        <v>0</v>
      </c>
      <c r="N403" s="249">
        <f>State!S403</f>
        <v>0</v>
      </c>
      <c r="O403" s="249">
        <f>State!U403</f>
        <v>0</v>
      </c>
      <c r="P403" s="251">
        <f>State!X403</f>
        <v>0</v>
      </c>
      <c r="Q403" s="248">
        <f>State!Y403</f>
        <v>0</v>
      </c>
      <c r="R403" s="249">
        <f>State!Z403</f>
        <v>0</v>
      </c>
      <c r="S403" s="248">
        <f>State!AA403</f>
        <v>0</v>
      </c>
      <c r="T403" s="249">
        <f>State!AB403</f>
        <v>0</v>
      </c>
      <c r="U403" s="292">
        <f>State!AC403</f>
        <v>0</v>
      </c>
    </row>
    <row r="404" spans="1:21">
      <c r="A404" s="236">
        <v>26.01</v>
      </c>
      <c r="B404" s="252" t="s">
        <v>153</v>
      </c>
      <c r="C404" s="248">
        <f>State!C404</f>
        <v>0</v>
      </c>
      <c r="D404" s="249">
        <f>State!D404</f>
        <v>0</v>
      </c>
      <c r="E404" s="248">
        <f>State!E404</f>
        <v>0</v>
      </c>
      <c r="F404" s="249">
        <f>State!F404</f>
        <v>0</v>
      </c>
      <c r="G404" s="250">
        <f>State!G404</f>
        <v>0</v>
      </c>
      <c r="H404" s="250">
        <f>State!H404</f>
        <v>0</v>
      </c>
      <c r="I404" s="249">
        <f>State!L404</f>
        <v>0</v>
      </c>
      <c r="J404" s="251">
        <f>State!O404</f>
        <v>0</v>
      </c>
      <c r="K404" s="248">
        <f>State!P404</f>
        <v>0</v>
      </c>
      <c r="L404" s="249">
        <f>State!Q404</f>
        <v>0</v>
      </c>
      <c r="M404" s="248">
        <f>State!R404</f>
        <v>0</v>
      </c>
      <c r="N404" s="249">
        <f>State!S404</f>
        <v>0</v>
      </c>
      <c r="O404" s="249">
        <f>State!U404</f>
        <v>0</v>
      </c>
      <c r="P404" s="251">
        <f>State!X404</f>
        <v>0</v>
      </c>
      <c r="Q404" s="248">
        <f>State!Y404</f>
        <v>0</v>
      </c>
      <c r="R404" s="249">
        <f>State!Z404</f>
        <v>0</v>
      </c>
      <c r="S404" s="248">
        <f>State!AA404</f>
        <v>0</v>
      </c>
      <c r="T404" s="249">
        <f>State!AB404</f>
        <v>0</v>
      </c>
      <c r="U404" s="292">
        <f>State!AC404</f>
        <v>0</v>
      </c>
    </row>
    <row r="405" spans="1:21" ht="18">
      <c r="A405" s="236">
        <f>+A404+0.01</f>
        <v>26.020000000000003</v>
      </c>
      <c r="B405" s="252" t="s">
        <v>154</v>
      </c>
      <c r="C405" s="248">
        <f>State!C405</f>
        <v>0</v>
      </c>
      <c r="D405" s="249">
        <f>State!D405</f>
        <v>0</v>
      </c>
      <c r="E405" s="248">
        <f>State!E405</f>
        <v>0</v>
      </c>
      <c r="F405" s="249">
        <f>State!F405</f>
        <v>0</v>
      </c>
      <c r="G405" s="250">
        <f>State!G405</f>
        <v>0</v>
      </c>
      <c r="H405" s="250">
        <f>State!H405</f>
        <v>0</v>
      </c>
      <c r="I405" s="249">
        <f>State!L405</f>
        <v>0</v>
      </c>
      <c r="J405" s="251">
        <f>State!O405</f>
        <v>0</v>
      </c>
      <c r="K405" s="248">
        <f>State!P405</f>
        <v>0</v>
      </c>
      <c r="L405" s="249">
        <f>State!Q405</f>
        <v>0</v>
      </c>
      <c r="M405" s="248">
        <f>State!R405</f>
        <v>0</v>
      </c>
      <c r="N405" s="249">
        <f>State!S405</f>
        <v>0</v>
      </c>
      <c r="O405" s="249">
        <f>State!U405</f>
        <v>0</v>
      </c>
      <c r="P405" s="251">
        <f>State!X405</f>
        <v>0</v>
      </c>
      <c r="Q405" s="248">
        <f>State!Y405</f>
        <v>0</v>
      </c>
      <c r="R405" s="249">
        <f>State!Z405</f>
        <v>0</v>
      </c>
      <c r="S405" s="248">
        <f>State!AA405</f>
        <v>0</v>
      </c>
      <c r="T405" s="249">
        <f>State!AB405</f>
        <v>0</v>
      </c>
      <c r="U405" s="292">
        <f>State!AC405</f>
        <v>0</v>
      </c>
    </row>
    <row r="406" spans="1:21" ht="18">
      <c r="A406" s="236">
        <f t="shared" ref="A406:A412" si="19">+A405+0.01</f>
        <v>26.030000000000005</v>
      </c>
      <c r="B406" s="252" t="s">
        <v>321</v>
      </c>
      <c r="C406" s="248">
        <f>State!C406</f>
        <v>820</v>
      </c>
      <c r="D406" s="249">
        <f>State!D406</f>
        <v>24.6</v>
      </c>
      <c r="E406" s="248">
        <f>State!E406</f>
        <v>0</v>
      </c>
      <c r="F406" s="249">
        <f>State!F406</f>
        <v>0</v>
      </c>
      <c r="G406" s="250">
        <f>State!G406</f>
        <v>0</v>
      </c>
      <c r="H406" s="250">
        <f>State!H406</f>
        <v>0</v>
      </c>
      <c r="I406" s="249">
        <f>State!L406</f>
        <v>0</v>
      </c>
      <c r="J406" s="251">
        <f>State!O406</f>
        <v>0</v>
      </c>
      <c r="K406" s="248">
        <f>State!P406</f>
        <v>0</v>
      </c>
      <c r="L406" s="249">
        <f>State!Q406</f>
        <v>0</v>
      </c>
      <c r="M406" s="248">
        <f>State!R406</f>
        <v>0</v>
      </c>
      <c r="N406" s="249">
        <f>State!S406</f>
        <v>0</v>
      </c>
      <c r="O406" s="249">
        <f>State!U406</f>
        <v>0</v>
      </c>
      <c r="P406" s="251">
        <f>State!X406</f>
        <v>0</v>
      </c>
      <c r="Q406" s="248">
        <f>State!Y406</f>
        <v>0</v>
      </c>
      <c r="R406" s="249">
        <f>State!Z406</f>
        <v>0</v>
      </c>
      <c r="S406" s="248">
        <f>State!AA406</f>
        <v>0</v>
      </c>
      <c r="T406" s="249">
        <f>State!AB406</f>
        <v>0</v>
      </c>
      <c r="U406" s="292" t="s">
        <v>557</v>
      </c>
    </row>
    <row r="407" spans="1:21">
      <c r="A407" s="236">
        <f t="shared" si="19"/>
        <v>26.040000000000006</v>
      </c>
      <c r="B407" s="252" t="s">
        <v>322</v>
      </c>
      <c r="C407" s="248">
        <f>State!C407</f>
        <v>0</v>
      </c>
      <c r="D407" s="249">
        <f>State!D407</f>
        <v>0</v>
      </c>
      <c r="E407" s="248">
        <f>State!E407</f>
        <v>0</v>
      </c>
      <c r="F407" s="249">
        <f>State!F407</f>
        <v>0</v>
      </c>
      <c r="G407" s="250">
        <f>State!G407</f>
        <v>0</v>
      </c>
      <c r="H407" s="250">
        <f>State!H407</f>
        <v>0</v>
      </c>
      <c r="I407" s="249">
        <f>State!L407</f>
        <v>0</v>
      </c>
      <c r="J407" s="251">
        <f>State!O407</f>
        <v>0</v>
      </c>
      <c r="K407" s="248">
        <f>State!P407</f>
        <v>0</v>
      </c>
      <c r="L407" s="249">
        <f>State!Q407</f>
        <v>0</v>
      </c>
      <c r="M407" s="248">
        <f>State!R407</f>
        <v>0</v>
      </c>
      <c r="N407" s="249">
        <f>State!S407</f>
        <v>0</v>
      </c>
      <c r="O407" s="249">
        <f>State!U407</f>
        <v>0</v>
      </c>
      <c r="P407" s="251">
        <f>State!X407</f>
        <v>0</v>
      </c>
      <c r="Q407" s="248">
        <f>State!Y407</f>
        <v>0</v>
      </c>
      <c r="R407" s="249">
        <f>State!Z407</f>
        <v>0</v>
      </c>
      <c r="S407" s="248">
        <f>State!AA407</f>
        <v>0</v>
      </c>
      <c r="T407" s="249">
        <f>State!AB407</f>
        <v>0</v>
      </c>
      <c r="U407" s="292">
        <f>State!AC407</f>
        <v>0</v>
      </c>
    </row>
    <row r="408" spans="1:21">
      <c r="A408" s="236">
        <f t="shared" si="19"/>
        <v>26.050000000000008</v>
      </c>
      <c r="B408" s="252" t="s">
        <v>323</v>
      </c>
      <c r="C408" s="248">
        <f>State!C408</f>
        <v>0</v>
      </c>
      <c r="D408" s="249">
        <f>State!D408</f>
        <v>0</v>
      </c>
      <c r="E408" s="248">
        <f>State!E408</f>
        <v>0</v>
      </c>
      <c r="F408" s="249">
        <f>State!F408</f>
        <v>0</v>
      </c>
      <c r="G408" s="250">
        <f>State!G408</f>
        <v>0</v>
      </c>
      <c r="H408" s="250">
        <f>State!H408</f>
        <v>0</v>
      </c>
      <c r="I408" s="249">
        <f>State!L408</f>
        <v>0</v>
      </c>
      <c r="J408" s="251">
        <f>State!O408</f>
        <v>0</v>
      </c>
      <c r="K408" s="248">
        <f>State!P408</f>
        <v>0</v>
      </c>
      <c r="L408" s="249">
        <f>State!Q408</f>
        <v>0</v>
      </c>
      <c r="M408" s="248">
        <f>State!R408</f>
        <v>0</v>
      </c>
      <c r="N408" s="249">
        <f>State!S408</f>
        <v>0</v>
      </c>
      <c r="O408" s="249">
        <f>State!U408</f>
        <v>0</v>
      </c>
      <c r="P408" s="251">
        <f>State!X408</f>
        <v>0</v>
      </c>
      <c r="Q408" s="248">
        <f>State!Y408</f>
        <v>0</v>
      </c>
      <c r="R408" s="249">
        <f>State!Z408</f>
        <v>0</v>
      </c>
      <c r="S408" s="248">
        <f>State!AA408</f>
        <v>0</v>
      </c>
      <c r="T408" s="249">
        <f>State!AB408</f>
        <v>0</v>
      </c>
      <c r="U408" s="292">
        <f>State!AC408</f>
        <v>0</v>
      </c>
    </row>
    <row r="409" spans="1:21" ht="18">
      <c r="A409" s="236">
        <f t="shared" si="19"/>
        <v>26.060000000000009</v>
      </c>
      <c r="B409" s="252" t="s">
        <v>155</v>
      </c>
      <c r="C409" s="248">
        <f>State!C409</f>
        <v>0</v>
      </c>
      <c r="D409" s="249">
        <f>State!D409</f>
        <v>0</v>
      </c>
      <c r="E409" s="248">
        <f>State!E409</f>
        <v>0</v>
      </c>
      <c r="F409" s="249">
        <f>State!F409</f>
        <v>0</v>
      </c>
      <c r="G409" s="250">
        <f>State!G409</f>
        <v>0</v>
      </c>
      <c r="H409" s="250">
        <f>State!H409</f>
        <v>0</v>
      </c>
      <c r="I409" s="249">
        <f>State!L409</f>
        <v>0</v>
      </c>
      <c r="J409" s="251">
        <f>State!O409</f>
        <v>0</v>
      </c>
      <c r="K409" s="248">
        <f>State!P409</f>
        <v>0</v>
      </c>
      <c r="L409" s="249">
        <f>State!Q409</f>
        <v>0</v>
      </c>
      <c r="M409" s="248">
        <f>State!R409</f>
        <v>0</v>
      </c>
      <c r="N409" s="249">
        <f>State!S409</f>
        <v>0</v>
      </c>
      <c r="O409" s="249">
        <f>State!U409</f>
        <v>0</v>
      </c>
      <c r="P409" s="251">
        <f>State!X409</f>
        <v>0</v>
      </c>
      <c r="Q409" s="248">
        <f>State!Y409</f>
        <v>0</v>
      </c>
      <c r="R409" s="249">
        <f>State!Z409</f>
        <v>0</v>
      </c>
      <c r="S409" s="248">
        <f>State!AA409</f>
        <v>0</v>
      </c>
      <c r="T409" s="249">
        <f>State!AB409</f>
        <v>0</v>
      </c>
      <c r="U409" s="292">
        <f>State!AC409</f>
        <v>0</v>
      </c>
    </row>
    <row r="410" spans="1:21" ht="18">
      <c r="A410" s="236">
        <f t="shared" si="19"/>
        <v>26.070000000000011</v>
      </c>
      <c r="B410" s="252" t="s">
        <v>15</v>
      </c>
      <c r="C410" s="248">
        <f>State!C410</f>
        <v>0</v>
      </c>
      <c r="D410" s="249">
        <f>State!D410</f>
        <v>0</v>
      </c>
      <c r="E410" s="248">
        <f>State!E410</f>
        <v>0</v>
      </c>
      <c r="F410" s="249">
        <f>State!F410</f>
        <v>0</v>
      </c>
      <c r="G410" s="250">
        <f>State!G410</f>
        <v>0</v>
      </c>
      <c r="H410" s="250">
        <f>State!H410</f>
        <v>0</v>
      </c>
      <c r="I410" s="249">
        <f>State!L410</f>
        <v>0</v>
      </c>
      <c r="J410" s="251">
        <f>State!O410</f>
        <v>3.5</v>
      </c>
      <c r="K410" s="248">
        <f>State!P410</f>
        <v>0</v>
      </c>
      <c r="L410" s="249">
        <f>State!Q410</f>
        <v>0</v>
      </c>
      <c r="M410" s="248">
        <f>State!R410</f>
        <v>0</v>
      </c>
      <c r="N410" s="249">
        <f>State!S410</f>
        <v>0</v>
      </c>
      <c r="O410" s="249">
        <f>State!U410</f>
        <v>0</v>
      </c>
      <c r="P410" s="251">
        <f>State!X410</f>
        <v>3.5</v>
      </c>
      <c r="Q410" s="248">
        <f>State!Y410</f>
        <v>0</v>
      </c>
      <c r="R410" s="249">
        <f>State!Z410</f>
        <v>0</v>
      </c>
      <c r="S410" s="248">
        <f>State!AA410</f>
        <v>0</v>
      </c>
      <c r="T410" s="249">
        <f>State!AB410</f>
        <v>0</v>
      </c>
      <c r="U410" s="292">
        <f>State!AC410</f>
        <v>0</v>
      </c>
    </row>
    <row r="411" spans="1:21">
      <c r="A411" s="236">
        <f t="shared" si="19"/>
        <v>26.080000000000013</v>
      </c>
      <c r="B411" s="252" t="s">
        <v>282</v>
      </c>
      <c r="C411" s="248">
        <f>State!C411</f>
        <v>0</v>
      </c>
      <c r="D411" s="249">
        <f>State!D411</f>
        <v>0</v>
      </c>
      <c r="E411" s="248">
        <f>State!E411</f>
        <v>0</v>
      </c>
      <c r="F411" s="249">
        <f>State!F411</f>
        <v>0</v>
      </c>
      <c r="G411" s="250">
        <f>State!G411</f>
        <v>0</v>
      </c>
      <c r="H411" s="250">
        <f>State!H411</f>
        <v>0</v>
      </c>
      <c r="I411" s="249">
        <f>State!L411</f>
        <v>0</v>
      </c>
      <c r="J411" s="251">
        <f>State!O411</f>
        <v>0</v>
      </c>
      <c r="K411" s="248">
        <f>State!P411</f>
        <v>0</v>
      </c>
      <c r="L411" s="249">
        <f>State!Q411</f>
        <v>0</v>
      </c>
      <c r="M411" s="248">
        <f>State!R411</f>
        <v>0</v>
      </c>
      <c r="N411" s="249">
        <f>State!S411</f>
        <v>0</v>
      </c>
      <c r="O411" s="249">
        <f>State!U411</f>
        <v>0</v>
      </c>
      <c r="P411" s="251">
        <f>State!X411</f>
        <v>0</v>
      </c>
      <c r="Q411" s="248">
        <f>State!Y411</f>
        <v>0</v>
      </c>
      <c r="R411" s="249">
        <f>State!Z411</f>
        <v>0</v>
      </c>
      <c r="S411" s="248">
        <f>State!AA411</f>
        <v>0</v>
      </c>
      <c r="T411" s="249">
        <f>State!AB411</f>
        <v>0</v>
      </c>
      <c r="U411" s="292">
        <f>State!AC411</f>
        <v>0</v>
      </c>
    </row>
    <row r="412" spans="1:21" ht="18">
      <c r="A412" s="236">
        <f t="shared" si="19"/>
        <v>26.090000000000014</v>
      </c>
      <c r="B412" s="252" t="s">
        <v>157</v>
      </c>
      <c r="C412" s="248">
        <f>State!C412</f>
        <v>200</v>
      </c>
      <c r="D412" s="249">
        <f>State!D412</f>
        <v>1.5</v>
      </c>
      <c r="E412" s="248">
        <f>State!E412</f>
        <v>200</v>
      </c>
      <c r="F412" s="249">
        <f>State!F412</f>
        <v>1.5</v>
      </c>
      <c r="G412" s="250">
        <f>State!G412</f>
        <v>1</v>
      </c>
      <c r="H412" s="250">
        <f>State!H412</f>
        <v>1</v>
      </c>
      <c r="I412" s="249">
        <f>State!L412</f>
        <v>0</v>
      </c>
      <c r="J412" s="251">
        <f>State!O412</f>
        <v>7.4999999999999997E-2</v>
      </c>
      <c r="K412" s="248">
        <f>State!P412</f>
        <v>0</v>
      </c>
      <c r="L412" s="249">
        <f>State!Q412</f>
        <v>0</v>
      </c>
      <c r="M412" s="248">
        <f>State!R412</f>
        <v>0</v>
      </c>
      <c r="N412" s="249">
        <f>State!S412</f>
        <v>0</v>
      </c>
      <c r="O412" s="249">
        <f>State!U412</f>
        <v>0</v>
      </c>
      <c r="P412" s="251">
        <f>State!X412</f>
        <v>7.4999999999999997E-2</v>
      </c>
      <c r="Q412" s="248">
        <f>State!Y412</f>
        <v>0</v>
      </c>
      <c r="R412" s="249">
        <f>State!Z412</f>
        <v>0</v>
      </c>
      <c r="S412" s="248">
        <f>State!AA412</f>
        <v>0</v>
      </c>
      <c r="T412" s="249">
        <f>State!AB412</f>
        <v>0</v>
      </c>
      <c r="U412" s="292" t="s">
        <v>557</v>
      </c>
    </row>
    <row r="413" spans="1:21" s="257" customFormat="1" ht="18">
      <c r="A413" s="231"/>
      <c r="B413" s="261" t="s">
        <v>158</v>
      </c>
      <c r="C413" s="267">
        <f>State!C413</f>
        <v>1020</v>
      </c>
      <c r="D413" s="242">
        <f>State!D413</f>
        <v>26.1</v>
      </c>
      <c r="E413" s="267">
        <f>State!E413</f>
        <v>200</v>
      </c>
      <c r="F413" s="242">
        <f>State!F413</f>
        <v>1.5</v>
      </c>
      <c r="G413" s="243">
        <f>State!G413</f>
        <v>0.19607843137254902</v>
      </c>
      <c r="H413" s="243">
        <f>State!H413</f>
        <v>5.7471264367816091E-2</v>
      </c>
      <c r="I413" s="242">
        <f>State!L413</f>
        <v>0</v>
      </c>
      <c r="J413" s="244">
        <f>State!O413</f>
        <v>0</v>
      </c>
      <c r="K413" s="267">
        <f>State!P413</f>
        <v>0</v>
      </c>
      <c r="L413" s="242">
        <f>State!Q413</f>
        <v>0</v>
      </c>
      <c r="M413" s="267">
        <f>State!R413</f>
        <v>0</v>
      </c>
      <c r="N413" s="242">
        <f>State!S413</f>
        <v>0</v>
      </c>
      <c r="O413" s="242">
        <f>State!U413</f>
        <v>0</v>
      </c>
      <c r="P413" s="244">
        <f>State!X413</f>
        <v>0</v>
      </c>
      <c r="Q413" s="267">
        <f>State!Y413</f>
        <v>0</v>
      </c>
      <c r="R413" s="242">
        <f>State!Z413</f>
        <v>0</v>
      </c>
      <c r="S413" s="267">
        <f>State!AA413</f>
        <v>0</v>
      </c>
      <c r="T413" s="242">
        <f>State!AB413</f>
        <v>0</v>
      </c>
      <c r="U413" s="293">
        <f>State!AC413</f>
        <v>0</v>
      </c>
    </row>
    <row r="414" spans="1:21">
      <c r="A414" s="236"/>
      <c r="B414" s="255" t="s">
        <v>17</v>
      </c>
      <c r="C414" s="248">
        <f>State!C414</f>
        <v>0</v>
      </c>
      <c r="D414" s="249">
        <f>State!D414</f>
        <v>0</v>
      </c>
      <c r="E414" s="248">
        <f>State!E414</f>
        <v>0</v>
      </c>
      <c r="F414" s="249">
        <f>State!F414</f>
        <v>0</v>
      </c>
      <c r="G414" s="250">
        <f>State!G414</f>
        <v>0</v>
      </c>
      <c r="H414" s="250">
        <f>State!H414</f>
        <v>0</v>
      </c>
      <c r="I414" s="249">
        <f>State!L414</f>
        <v>0</v>
      </c>
      <c r="J414" s="251">
        <f>State!O414</f>
        <v>0</v>
      </c>
      <c r="K414" s="248">
        <f>State!P414</f>
        <v>0</v>
      </c>
      <c r="L414" s="249">
        <f>State!Q414</f>
        <v>0</v>
      </c>
      <c r="M414" s="248">
        <f>State!R414</f>
        <v>0</v>
      </c>
      <c r="N414" s="249">
        <f>State!S414</f>
        <v>0</v>
      </c>
      <c r="O414" s="249">
        <f>State!U414</f>
        <v>0</v>
      </c>
      <c r="P414" s="251">
        <f>State!X414</f>
        <v>0</v>
      </c>
      <c r="Q414" s="248">
        <f>State!Y414</f>
        <v>0</v>
      </c>
      <c r="R414" s="249">
        <f>State!Z414</f>
        <v>0</v>
      </c>
      <c r="S414" s="248">
        <f>State!AA414</f>
        <v>0</v>
      </c>
      <c r="T414" s="249">
        <f>State!AB414</f>
        <v>0</v>
      </c>
      <c r="U414" s="292">
        <f>State!AC414</f>
        <v>0</v>
      </c>
    </row>
    <row r="415" spans="1:21" ht="18">
      <c r="A415" s="282">
        <v>26.1</v>
      </c>
      <c r="B415" s="258" t="s">
        <v>210</v>
      </c>
      <c r="C415" s="248">
        <f>State!C415</f>
        <v>200</v>
      </c>
      <c r="D415" s="249">
        <f>State!D415</f>
        <v>36</v>
      </c>
      <c r="E415" s="248">
        <f>State!E415</f>
        <v>200</v>
      </c>
      <c r="F415" s="249">
        <f>State!F415</f>
        <v>36</v>
      </c>
      <c r="G415" s="250">
        <f>State!G415</f>
        <v>1</v>
      </c>
      <c r="H415" s="250">
        <f>State!H415</f>
        <v>1</v>
      </c>
      <c r="I415" s="249">
        <f>State!L415</f>
        <v>0</v>
      </c>
      <c r="J415" s="251">
        <f>State!O415</f>
        <v>0.18</v>
      </c>
      <c r="K415" s="248">
        <f>State!P415</f>
        <v>200</v>
      </c>
      <c r="L415" s="249">
        <f>State!Q415</f>
        <v>36</v>
      </c>
      <c r="M415" s="248">
        <f>State!R415</f>
        <v>200</v>
      </c>
      <c r="N415" s="249">
        <f>State!S415</f>
        <v>36</v>
      </c>
      <c r="O415" s="249">
        <f>State!U415</f>
        <v>0</v>
      </c>
      <c r="P415" s="251">
        <f>State!X415</f>
        <v>0.18</v>
      </c>
      <c r="Q415" s="248">
        <f>State!Y415</f>
        <v>200</v>
      </c>
      <c r="R415" s="249">
        <f>State!Z415</f>
        <v>36</v>
      </c>
      <c r="S415" s="248">
        <f>State!AA415</f>
        <v>200</v>
      </c>
      <c r="T415" s="249">
        <f>State!AB415</f>
        <v>36</v>
      </c>
      <c r="U415" s="292" t="str">
        <f>State!AC415</f>
        <v>Recommended as proposed</v>
      </c>
    </row>
    <row r="416" spans="1:21" ht="18">
      <c r="A416" s="282">
        <f>+A415+0.01</f>
        <v>26.110000000000003</v>
      </c>
      <c r="B416" s="258" t="s">
        <v>211</v>
      </c>
      <c r="C416" s="248">
        <f>State!C416</f>
        <v>200</v>
      </c>
      <c r="D416" s="249">
        <f>State!D416</f>
        <v>2.4</v>
      </c>
      <c r="E416" s="248">
        <f>State!E416</f>
        <v>200</v>
      </c>
      <c r="F416" s="249">
        <f>State!F416</f>
        <v>2.4</v>
      </c>
      <c r="G416" s="250">
        <f>State!G416</f>
        <v>1</v>
      </c>
      <c r="H416" s="250">
        <f>State!H416</f>
        <v>1</v>
      </c>
      <c r="I416" s="249">
        <f>State!L416</f>
        <v>0</v>
      </c>
      <c r="J416" s="251">
        <f>State!O416</f>
        <v>1.2E-2</v>
      </c>
      <c r="K416" s="248">
        <f>State!P416</f>
        <v>200</v>
      </c>
      <c r="L416" s="249">
        <f>State!Q416</f>
        <v>2.4</v>
      </c>
      <c r="M416" s="248">
        <f>State!R416</f>
        <v>200</v>
      </c>
      <c r="N416" s="249">
        <f>State!S416</f>
        <v>2.4</v>
      </c>
      <c r="O416" s="249">
        <f>State!U416</f>
        <v>0</v>
      </c>
      <c r="P416" s="251">
        <f>State!X416</f>
        <v>1.2E-2</v>
      </c>
      <c r="Q416" s="248">
        <f>State!Y416</f>
        <v>200</v>
      </c>
      <c r="R416" s="249">
        <f>State!Z416</f>
        <v>2.4</v>
      </c>
      <c r="S416" s="248">
        <f>State!AA416</f>
        <v>200</v>
      </c>
      <c r="T416" s="249">
        <f>State!AB416</f>
        <v>2.4</v>
      </c>
      <c r="U416" s="292" t="str">
        <f>State!AC416</f>
        <v>Recommended as proposed</v>
      </c>
    </row>
    <row r="417" spans="1:21" ht="27">
      <c r="A417" s="282">
        <f t="shared" ref="A417:A418" si="20">+A416+0.01</f>
        <v>26.120000000000005</v>
      </c>
      <c r="B417" s="258" t="s">
        <v>212</v>
      </c>
      <c r="C417" s="248">
        <f>State!C417</f>
        <v>200</v>
      </c>
      <c r="D417" s="249">
        <f>State!D417</f>
        <v>2</v>
      </c>
      <c r="E417" s="248">
        <f>State!E417</f>
        <v>200</v>
      </c>
      <c r="F417" s="249">
        <f>State!F417</f>
        <v>2</v>
      </c>
      <c r="G417" s="250">
        <f>State!G417</f>
        <v>1</v>
      </c>
      <c r="H417" s="250">
        <f>State!H417</f>
        <v>1</v>
      </c>
      <c r="I417" s="249">
        <f>State!L417</f>
        <v>0</v>
      </c>
      <c r="J417" s="251">
        <f>State!O417</f>
        <v>0.01</v>
      </c>
      <c r="K417" s="248">
        <f>State!P417</f>
        <v>200</v>
      </c>
      <c r="L417" s="249">
        <f>State!Q417</f>
        <v>2</v>
      </c>
      <c r="M417" s="248">
        <f>State!R417</f>
        <v>200</v>
      </c>
      <c r="N417" s="249">
        <f>State!S417</f>
        <v>2</v>
      </c>
      <c r="O417" s="249">
        <f>State!U417</f>
        <v>0</v>
      </c>
      <c r="P417" s="251">
        <f>State!X417</f>
        <v>0.01</v>
      </c>
      <c r="Q417" s="248">
        <f>State!Y417</f>
        <v>200</v>
      </c>
      <c r="R417" s="249">
        <f>State!Z417</f>
        <v>2</v>
      </c>
      <c r="S417" s="248">
        <f>State!AA417</f>
        <v>200</v>
      </c>
      <c r="T417" s="249">
        <f>State!AB417</f>
        <v>2</v>
      </c>
      <c r="U417" s="292" t="str">
        <f>State!AC417</f>
        <v>Recommended as proposed</v>
      </c>
    </row>
    <row r="418" spans="1:21">
      <c r="A418" s="282">
        <f t="shared" si="20"/>
        <v>26.130000000000006</v>
      </c>
      <c r="B418" s="258" t="s">
        <v>18</v>
      </c>
      <c r="C418" s="248">
        <f>State!C418</f>
        <v>0</v>
      </c>
      <c r="D418" s="249">
        <f>State!D418</f>
        <v>0</v>
      </c>
      <c r="E418" s="248">
        <f>State!E418</f>
        <v>0</v>
      </c>
      <c r="F418" s="249">
        <f>State!F418</f>
        <v>0</v>
      </c>
      <c r="G418" s="250">
        <f>State!G418</f>
        <v>0</v>
      </c>
      <c r="H418" s="250">
        <f>State!H418</f>
        <v>0</v>
      </c>
      <c r="I418" s="249">
        <f>State!L418</f>
        <v>0</v>
      </c>
      <c r="J418" s="251">
        <f>State!O418</f>
        <v>0</v>
      </c>
      <c r="K418" s="248">
        <f>State!P418</f>
        <v>0</v>
      </c>
      <c r="L418" s="249">
        <f>State!Q418</f>
        <v>0</v>
      </c>
      <c r="M418" s="248">
        <f>State!R418</f>
        <v>0</v>
      </c>
      <c r="N418" s="249">
        <f>State!S418</f>
        <v>0</v>
      </c>
      <c r="O418" s="249">
        <f>State!U418</f>
        <v>0</v>
      </c>
      <c r="P418" s="251">
        <f>State!X418</f>
        <v>0</v>
      </c>
      <c r="Q418" s="248">
        <f>State!Y418</f>
        <v>0</v>
      </c>
      <c r="R418" s="249">
        <f>State!Z418</f>
        <v>0</v>
      </c>
      <c r="S418" s="248">
        <f>State!AA418</f>
        <v>0</v>
      </c>
      <c r="T418" s="249">
        <f>State!AB418</f>
        <v>0</v>
      </c>
      <c r="U418" s="292">
        <f>State!AC418</f>
        <v>0</v>
      </c>
    </row>
    <row r="419" spans="1:21" ht="18">
      <c r="A419" s="282" t="s">
        <v>19</v>
      </c>
      <c r="B419" s="266" t="s">
        <v>213</v>
      </c>
      <c r="C419" s="248">
        <f>State!C419</f>
        <v>1</v>
      </c>
      <c r="D419" s="249">
        <f>State!D419</f>
        <v>3</v>
      </c>
      <c r="E419" s="248">
        <f>State!E419</f>
        <v>1</v>
      </c>
      <c r="F419" s="249">
        <f>State!F419</f>
        <v>3</v>
      </c>
      <c r="G419" s="250">
        <f>State!G419</f>
        <v>1</v>
      </c>
      <c r="H419" s="250">
        <f>State!H419</f>
        <v>1</v>
      </c>
      <c r="I419" s="249">
        <f>State!L419</f>
        <v>0</v>
      </c>
      <c r="J419" s="251">
        <f>State!O419</f>
        <v>3</v>
      </c>
      <c r="K419" s="248">
        <f>State!P419</f>
        <v>1</v>
      </c>
      <c r="L419" s="249">
        <f>State!Q419</f>
        <v>3</v>
      </c>
      <c r="M419" s="248">
        <f>State!R419</f>
        <v>1</v>
      </c>
      <c r="N419" s="249">
        <f>State!S419</f>
        <v>3</v>
      </c>
      <c r="O419" s="249">
        <f>State!U419</f>
        <v>0</v>
      </c>
      <c r="P419" s="251">
        <f>State!X419</f>
        <v>3</v>
      </c>
      <c r="Q419" s="248">
        <f>State!Y419</f>
        <v>1</v>
      </c>
      <c r="R419" s="249">
        <f>State!Z419</f>
        <v>3</v>
      </c>
      <c r="S419" s="248">
        <f>State!AA419</f>
        <v>1</v>
      </c>
      <c r="T419" s="249">
        <f>State!AB419</f>
        <v>3</v>
      </c>
      <c r="U419" s="292" t="str">
        <f>State!AC419</f>
        <v>Recommended as proposed</v>
      </c>
    </row>
    <row r="420" spans="1:21" ht="27">
      <c r="A420" s="282" t="s">
        <v>20</v>
      </c>
      <c r="B420" s="266" t="s">
        <v>227</v>
      </c>
      <c r="C420" s="248">
        <f>State!C420</f>
        <v>1</v>
      </c>
      <c r="D420" s="249">
        <f>State!D420</f>
        <v>3</v>
      </c>
      <c r="E420" s="248">
        <f>State!E420</f>
        <v>1</v>
      </c>
      <c r="F420" s="249">
        <f>State!F420</f>
        <v>3</v>
      </c>
      <c r="G420" s="250">
        <f>State!G420</f>
        <v>1</v>
      </c>
      <c r="H420" s="250">
        <f>State!H420</f>
        <v>1</v>
      </c>
      <c r="I420" s="249">
        <f>State!L420</f>
        <v>0</v>
      </c>
      <c r="J420" s="251">
        <f>State!O420</f>
        <v>3</v>
      </c>
      <c r="K420" s="248">
        <f>State!P420</f>
        <v>1</v>
      </c>
      <c r="L420" s="249">
        <f>State!Q420</f>
        <v>3</v>
      </c>
      <c r="M420" s="248">
        <f>State!R420</f>
        <v>1</v>
      </c>
      <c r="N420" s="249">
        <f>State!S420</f>
        <v>3</v>
      </c>
      <c r="O420" s="249">
        <f>State!U420</f>
        <v>0</v>
      </c>
      <c r="P420" s="251">
        <f>State!X420</f>
        <v>3</v>
      </c>
      <c r="Q420" s="248">
        <f>State!Y420</f>
        <v>1</v>
      </c>
      <c r="R420" s="249">
        <f>State!Z420</f>
        <v>3</v>
      </c>
      <c r="S420" s="248">
        <f>State!AA420</f>
        <v>1</v>
      </c>
      <c r="T420" s="249">
        <f>State!AB420</f>
        <v>3</v>
      </c>
      <c r="U420" s="292" t="s">
        <v>557</v>
      </c>
    </row>
    <row r="421" spans="1:21" ht="27">
      <c r="A421" s="282" t="s">
        <v>21</v>
      </c>
      <c r="B421" s="266" t="s">
        <v>228</v>
      </c>
      <c r="C421" s="248">
        <f>State!C421</f>
        <v>5</v>
      </c>
      <c r="D421" s="249">
        <f>State!D421</f>
        <v>12</v>
      </c>
      <c r="E421" s="248">
        <f>State!E421</f>
        <v>5</v>
      </c>
      <c r="F421" s="249">
        <f>State!F421</f>
        <v>12</v>
      </c>
      <c r="G421" s="250">
        <f>State!G421</f>
        <v>1</v>
      </c>
      <c r="H421" s="250">
        <f>State!H421</f>
        <v>1</v>
      </c>
      <c r="I421" s="249">
        <f>State!L421</f>
        <v>0</v>
      </c>
      <c r="J421" s="251">
        <f>State!O421</f>
        <v>0.2</v>
      </c>
      <c r="K421" s="248">
        <f>State!P421</f>
        <v>5</v>
      </c>
      <c r="L421" s="249">
        <f>State!Q421</f>
        <v>12</v>
      </c>
      <c r="M421" s="248">
        <f>State!R421</f>
        <v>5</v>
      </c>
      <c r="N421" s="249">
        <f>State!S421</f>
        <v>12</v>
      </c>
      <c r="O421" s="249">
        <f>State!U421</f>
        <v>0</v>
      </c>
      <c r="P421" s="251">
        <f>State!X421</f>
        <v>0.2</v>
      </c>
      <c r="Q421" s="248">
        <f>State!Y421</f>
        <v>5</v>
      </c>
      <c r="R421" s="249">
        <f>State!Z421</f>
        <v>12</v>
      </c>
      <c r="S421" s="248">
        <f>State!AA421</f>
        <v>5</v>
      </c>
      <c r="T421" s="249">
        <f>State!AB421</f>
        <v>12</v>
      </c>
      <c r="U421" s="292" t="s">
        <v>557</v>
      </c>
    </row>
    <row r="422" spans="1:21" ht="45">
      <c r="A422" s="282" t="s">
        <v>175</v>
      </c>
      <c r="B422" s="266" t="s">
        <v>229</v>
      </c>
      <c r="C422" s="248">
        <f>State!C422</f>
        <v>0</v>
      </c>
      <c r="D422" s="249">
        <f>State!D422</f>
        <v>0</v>
      </c>
      <c r="E422" s="248">
        <f>State!E422</f>
        <v>0</v>
      </c>
      <c r="F422" s="249">
        <f>State!F422</f>
        <v>0</v>
      </c>
      <c r="G422" s="250">
        <f>State!G422</f>
        <v>0</v>
      </c>
      <c r="H422" s="250">
        <f>State!H422</f>
        <v>0</v>
      </c>
      <c r="I422" s="249">
        <f>State!L422</f>
        <v>0</v>
      </c>
      <c r="J422" s="251">
        <f>State!O422</f>
        <v>2.88</v>
      </c>
      <c r="K422" s="248">
        <f>State!P422</f>
        <v>0</v>
      </c>
      <c r="L422" s="249">
        <f>State!Q422</f>
        <v>0</v>
      </c>
      <c r="M422" s="248">
        <f>State!R422</f>
        <v>0</v>
      </c>
      <c r="N422" s="249">
        <f>State!S422</f>
        <v>0</v>
      </c>
      <c r="O422" s="249">
        <f>State!U422</f>
        <v>0</v>
      </c>
      <c r="P422" s="251">
        <f>State!X422</f>
        <v>2.88</v>
      </c>
      <c r="Q422" s="248">
        <f>State!Y422</f>
        <v>0</v>
      </c>
      <c r="R422" s="249">
        <f>State!Z422</f>
        <v>0</v>
      </c>
      <c r="S422" s="248">
        <f>State!AA422</f>
        <v>0</v>
      </c>
      <c r="T422" s="249">
        <f>State!AB422</f>
        <v>0</v>
      </c>
      <c r="U422" s="292">
        <f>State!AC422</f>
        <v>0</v>
      </c>
    </row>
    <row r="423" spans="1:21" ht="18">
      <c r="A423" s="282" t="s">
        <v>177</v>
      </c>
      <c r="B423" s="266" t="s">
        <v>214</v>
      </c>
      <c r="C423" s="248">
        <f>State!C423</f>
        <v>3</v>
      </c>
      <c r="D423" s="249">
        <f>State!D423</f>
        <v>1.8000000000000003</v>
      </c>
      <c r="E423" s="248">
        <f>State!E423</f>
        <v>3</v>
      </c>
      <c r="F423" s="249">
        <f>State!F423</f>
        <v>1.8000000000000003</v>
      </c>
      <c r="G423" s="250">
        <f>State!G423</f>
        <v>1</v>
      </c>
      <c r="H423" s="250">
        <f>State!H423</f>
        <v>1</v>
      </c>
      <c r="I423" s="249">
        <f>State!L423</f>
        <v>0</v>
      </c>
      <c r="J423" s="251">
        <f>State!O423</f>
        <v>0.05</v>
      </c>
      <c r="K423" s="248">
        <f>State!P423</f>
        <v>3</v>
      </c>
      <c r="L423" s="249">
        <f>State!Q423</f>
        <v>1.8000000000000003</v>
      </c>
      <c r="M423" s="248">
        <f>State!R423</f>
        <v>3</v>
      </c>
      <c r="N423" s="249">
        <f>State!S423</f>
        <v>1.8000000000000003</v>
      </c>
      <c r="O423" s="249">
        <f>State!U423</f>
        <v>0</v>
      </c>
      <c r="P423" s="251">
        <f>State!X423</f>
        <v>0.05</v>
      </c>
      <c r="Q423" s="248">
        <f>State!Y423</f>
        <v>3</v>
      </c>
      <c r="R423" s="249">
        <f>State!Z423</f>
        <v>1.8000000000000003</v>
      </c>
      <c r="S423" s="248">
        <f>State!AA423</f>
        <v>3</v>
      </c>
      <c r="T423" s="249">
        <f>State!AB423</f>
        <v>1.8000000000000003</v>
      </c>
      <c r="U423" s="292" t="s">
        <v>557</v>
      </c>
    </row>
    <row r="424" spans="1:21" ht="18">
      <c r="A424" s="282" t="s">
        <v>179</v>
      </c>
      <c r="B424" s="266" t="s">
        <v>178</v>
      </c>
      <c r="C424" s="248">
        <f>State!C424</f>
        <v>1</v>
      </c>
      <c r="D424" s="249">
        <f>State!D424</f>
        <v>1.2000000000000002</v>
      </c>
      <c r="E424" s="248">
        <f>State!E424</f>
        <v>1</v>
      </c>
      <c r="F424" s="249">
        <f>State!F424</f>
        <v>1.2000000000000002</v>
      </c>
      <c r="G424" s="250">
        <f>State!G424</f>
        <v>1</v>
      </c>
      <c r="H424" s="250">
        <f>State!H424</f>
        <v>1</v>
      </c>
      <c r="I424" s="249">
        <f>State!L424</f>
        <v>0</v>
      </c>
      <c r="J424" s="251">
        <f>State!O424</f>
        <v>1.2000000000000002</v>
      </c>
      <c r="K424" s="248">
        <f>State!P424</f>
        <v>1</v>
      </c>
      <c r="L424" s="249">
        <f>State!Q424</f>
        <v>1.2000000000000002</v>
      </c>
      <c r="M424" s="248">
        <f>State!R424</f>
        <v>1</v>
      </c>
      <c r="N424" s="249">
        <f>State!S424</f>
        <v>1.2000000000000002</v>
      </c>
      <c r="O424" s="249">
        <f>State!U424</f>
        <v>0</v>
      </c>
      <c r="P424" s="251">
        <f>State!X424</f>
        <v>1.2000000000000002</v>
      </c>
      <c r="Q424" s="248">
        <f>State!Y424</f>
        <v>1</v>
      </c>
      <c r="R424" s="249">
        <f>State!Z424</f>
        <v>1.2000000000000002</v>
      </c>
      <c r="S424" s="248">
        <f>State!AA424</f>
        <v>1</v>
      </c>
      <c r="T424" s="249">
        <f>State!AB424</f>
        <v>1.2000000000000002</v>
      </c>
      <c r="U424" s="292" t="s">
        <v>557</v>
      </c>
    </row>
    <row r="425" spans="1:21" ht="27">
      <c r="A425" s="282" t="s">
        <v>181</v>
      </c>
      <c r="B425" s="266" t="s">
        <v>215</v>
      </c>
      <c r="C425" s="248">
        <f>State!C425</f>
        <v>2</v>
      </c>
      <c r="D425" s="249">
        <f>State!D425</f>
        <v>1.2000000000000002</v>
      </c>
      <c r="E425" s="248">
        <f>State!E425</f>
        <v>2</v>
      </c>
      <c r="F425" s="249">
        <f>State!F425</f>
        <v>1.2000000000000002</v>
      </c>
      <c r="G425" s="250">
        <f>State!G425</f>
        <v>1</v>
      </c>
      <c r="H425" s="250">
        <f>State!H425</f>
        <v>1</v>
      </c>
      <c r="I425" s="249">
        <f>State!L425</f>
        <v>0</v>
      </c>
      <c r="J425" s="251">
        <f>State!O425</f>
        <v>0.05</v>
      </c>
      <c r="K425" s="248">
        <f>State!P425</f>
        <v>2</v>
      </c>
      <c r="L425" s="249">
        <f>State!Q425</f>
        <v>1.2000000000000002</v>
      </c>
      <c r="M425" s="248">
        <f>State!R425</f>
        <v>2</v>
      </c>
      <c r="N425" s="249">
        <f>State!S425</f>
        <v>1.2000000000000002</v>
      </c>
      <c r="O425" s="249">
        <f>State!U425</f>
        <v>0</v>
      </c>
      <c r="P425" s="251">
        <f>State!X425</f>
        <v>0.05</v>
      </c>
      <c r="Q425" s="248">
        <f>State!Y425</f>
        <v>2</v>
      </c>
      <c r="R425" s="249">
        <f>State!Z425</f>
        <v>1.2000000000000002</v>
      </c>
      <c r="S425" s="248">
        <f>State!AA425</f>
        <v>2</v>
      </c>
      <c r="T425" s="249">
        <f>State!AB425</f>
        <v>1.2000000000000002</v>
      </c>
      <c r="U425" s="292" t="s">
        <v>557</v>
      </c>
    </row>
    <row r="426" spans="1:21" ht="27">
      <c r="A426" s="282" t="s">
        <v>239</v>
      </c>
      <c r="B426" s="266" t="s">
        <v>230</v>
      </c>
      <c r="C426" s="248">
        <f>State!C426</f>
        <v>3</v>
      </c>
      <c r="D426" s="249">
        <f>State!D426</f>
        <v>1.8000000000000003</v>
      </c>
      <c r="E426" s="248">
        <f>State!E426</f>
        <v>3</v>
      </c>
      <c r="F426" s="249">
        <f>State!F426</f>
        <v>1.8000000000000003</v>
      </c>
      <c r="G426" s="250">
        <f>State!G426</f>
        <v>1</v>
      </c>
      <c r="H426" s="250">
        <f>State!H426</f>
        <v>1</v>
      </c>
      <c r="I426" s="249">
        <f>State!L426</f>
        <v>0</v>
      </c>
      <c r="J426" s="251">
        <f>State!O426</f>
        <v>0.05</v>
      </c>
      <c r="K426" s="248">
        <f>State!P426</f>
        <v>3</v>
      </c>
      <c r="L426" s="249">
        <f>State!Q426</f>
        <v>1.8000000000000003</v>
      </c>
      <c r="M426" s="248">
        <f>State!R426</f>
        <v>3</v>
      </c>
      <c r="N426" s="249">
        <f>State!S426</f>
        <v>1.8000000000000003</v>
      </c>
      <c r="O426" s="249">
        <f>State!U426</f>
        <v>0</v>
      </c>
      <c r="P426" s="251">
        <f>State!X426</f>
        <v>0.05</v>
      </c>
      <c r="Q426" s="248">
        <f>State!Y426</f>
        <v>3</v>
      </c>
      <c r="R426" s="249">
        <f>State!Z426</f>
        <v>1.8000000000000003</v>
      </c>
      <c r="S426" s="248">
        <f>State!AA426</f>
        <v>3</v>
      </c>
      <c r="T426" s="249">
        <f>State!AB426</f>
        <v>1.8000000000000003</v>
      </c>
      <c r="U426" s="292" t="s">
        <v>557</v>
      </c>
    </row>
    <row r="427" spans="1:21" ht="18">
      <c r="A427" s="282">
        <v>26.14</v>
      </c>
      <c r="B427" s="258" t="s">
        <v>216</v>
      </c>
      <c r="C427" s="248">
        <f>State!C427</f>
        <v>200</v>
      </c>
      <c r="D427" s="249">
        <f>State!D427</f>
        <v>2</v>
      </c>
      <c r="E427" s="248">
        <f>State!E427</f>
        <v>200</v>
      </c>
      <c r="F427" s="249">
        <f>State!F427</f>
        <v>2</v>
      </c>
      <c r="G427" s="250">
        <f>State!G427</f>
        <v>1</v>
      </c>
      <c r="H427" s="250">
        <f>State!H427</f>
        <v>1</v>
      </c>
      <c r="I427" s="249">
        <f>State!L427</f>
        <v>0</v>
      </c>
      <c r="J427" s="251">
        <f>State!O427</f>
        <v>0.01</v>
      </c>
      <c r="K427" s="248">
        <f>State!P427</f>
        <v>200</v>
      </c>
      <c r="L427" s="249">
        <f>State!Q427</f>
        <v>2</v>
      </c>
      <c r="M427" s="248">
        <f>State!R427</f>
        <v>200</v>
      </c>
      <c r="N427" s="249">
        <f>State!S427</f>
        <v>2</v>
      </c>
      <c r="O427" s="249">
        <f>State!U427</f>
        <v>0</v>
      </c>
      <c r="P427" s="251">
        <f>State!X427</f>
        <v>0.01</v>
      </c>
      <c r="Q427" s="248">
        <f>State!Y427</f>
        <v>200</v>
      </c>
      <c r="R427" s="249">
        <f>State!Z427</f>
        <v>2</v>
      </c>
      <c r="S427" s="248">
        <f>State!AA427</f>
        <v>200</v>
      </c>
      <c r="T427" s="249">
        <f>State!AB427</f>
        <v>2</v>
      </c>
      <c r="U427" s="292" t="s">
        <v>557</v>
      </c>
    </row>
    <row r="428" spans="1:21" ht="18">
      <c r="A428" s="282">
        <f t="shared" ref="A428:A436" si="21">+A427+0.01</f>
        <v>26.150000000000002</v>
      </c>
      <c r="B428" s="258" t="s">
        <v>217</v>
      </c>
      <c r="C428" s="248">
        <f>State!C428</f>
        <v>200</v>
      </c>
      <c r="D428" s="249">
        <f>State!D428</f>
        <v>2</v>
      </c>
      <c r="E428" s="248">
        <f>State!E428</f>
        <v>200</v>
      </c>
      <c r="F428" s="249">
        <f>State!F428</f>
        <v>2</v>
      </c>
      <c r="G428" s="250">
        <f>State!G428</f>
        <v>1</v>
      </c>
      <c r="H428" s="250">
        <f>State!H428</f>
        <v>1</v>
      </c>
      <c r="I428" s="249">
        <f>State!L428</f>
        <v>0</v>
      </c>
      <c r="J428" s="251">
        <f>State!O428</f>
        <v>0.01</v>
      </c>
      <c r="K428" s="248">
        <f>State!P428</f>
        <v>200</v>
      </c>
      <c r="L428" s="249">
        <f>State!Q428</f>
        <v>2</v>
      </c>
      <c r="M428" s="248">
        <f>State!R428</f>
        <v>200</v>
      </c>
      <c r="N428" s="249">
        <f>State!S428</f>
        <v>2</v>
      </c>
      <c r="O428" s="249">
        <f>State!U428</f>
        <v>0</v>
      </c>
      <c r="P428" s="251">
        <f>State!X428</f>
        <v>0.01</v>
      </c>
      <c r="Q428" s="248">
        <f>State!Y428</f>
        <v>200</v>
      </c>
      <c r="R428" s="249">
        <f>State!Z428</f>
        <v>2</v>
      </c>
      <c r="S428" s="248">
        <f>State!AA428</f>
        <v>200</v>
      </c>
      <c r="T428" s="249">
        <f>State!AB428</f>
        <v>2</v>
      </c>
      <c r="U428" s="292" t="s">
        <v>557</v>
      </c>
    </row>
    <row r="429" spans="1:21" ht="18">
      <c r="A429" s="282">
        <f t="shared" si="21"/>
        <v>26.160000000000004</v>
      </c>
      <c r="B429" s="258" t="s">
        <v>218</v>
      </c>
      <c r="C429" s="248">
        <f>State!C429</f>
        <v>200</v>
      </c>
      <c r="D429" s="249">
        <f>State!D429</f>
        <v>2.5</v>
      </c>
      <c r="E429" s="248">
        <f>State!E429</f>
        <v>200</v>
      </c>
      <c r="F429" s="249">
        <f>State!F429</f>
        <v>2.5</v>
      </c>
      <c r="G429" s="250">
        <f>State!G429</f>
        <v>1</v>
      </c>
      <c r="H429" s="250">
        <f>State!H429</f>
        <v>1</v>
      </c>
      <c r="I429" s="249">
        <f>State!L429</f>
        <v>0</v>
      </c>
      <c r="J429" s="251">
        <f>State!O429</f>
        <v>1.2500000000000001E-2</v>
      </c>
      <c r="K429" s="248">
        <f>State!P429</f>
        <v>200</v>
      </c>
      <c r="L429" s="249">
        <f>State!Q429</f>
        <v>2.5</v>
      </c>
      <c r="M429" s="248">
        <f>State!R429</f>
        <v>200</v>
      </c>
      <c r="N429" s="249">
        <f>State!S429</f>
        <v>2.5</v>
      </c>
      <c r="O429" s="249">
        <f>State!U429</f>
        <v>0</v>
      </c>
      <c r="P429" s="251">
        <f>State!X429</f>
        <v>1.2500000000000001E-2</v>
      </c>
      <c r="Q429" s="248">
        <f>State!Y429</f>
        <v>200</v>
      </c>
      <c r="R429" s="249">
        <f>State!Z429</f>
        <v>2.5</v>
      </c>
      <c r="S429" s="248">
        <f>State!AA429</f>
        <v>200</v>
      </c>
      <c r="T429" s="249">
        <f>State!AB429</f>
        <v>2.5</v>
      </c>
      <c r="U429" s="292" t="s">
        <v>557</v>
      </c>
    </row>
    <row r="430" spans="1:21" ht="18">
      <c r="A430" s="282">
        <f t="shared" si="21"/>
        <v>26.170000000000005</v>
      </c>
      <c r="B430" s="258" t="s">
        <v>219</v>
      </c>
      <c r="C430" s="248">
        <f>State!C430</f>
        <v>200</v>
      </c>
      <c r="D430" s="249">
        <f>State!D430</f>
        <v>1.5</v>
      </c>
      <c r="E430" s="248">
        <f>State!E430</f>
        <v>200</v>
      </c>
      <c r="F430" s="249">
        <f>State!F430</f>
        <v>1.5</v>
      </c>
      <c r="G430" s="250">
        <f>State!G430</f>
        <v>1</v>
      </c>
      <c r="H430" s="250">
        <f>State!H430</f>
        <v>1</v>
      </c>
      <c r="I430" s="249">
        <f>State!L430</f>
        <v>0</v>
      </c>
      <c r="J430" s="251">
        <f>State!O430</f>
        <v>7.4999999999999997E-3</v>
      </c>
      <c r="K430" s="248">
        <f>State!P430</f>
        <v>200</v>
      </c>
      <c r="L430" s="249">
        <f>State!Q430</f>
        <v>1.5</v>
      </c>
      <c r="M430" s="248">
        <f>State!R430</f>
        <v>200</v>
      </c>
      <c r="N430" s="249">
        <f>State!S430</f>
        <v>1.5</v>
      </c>
      <c r="O430" s="249">
        <f>State!U430</f>
        <v>0</v>
      </c>
      <c r="P430" s="251">
        <f>State!X430</f>
        <v>7.4999999999999997E-3</v>
      </c>
      <c r="Q430" s="248">
        <f>State!Y430</f>
        <v>200</v>
      </c>
      <c r="R430" s="249">
        <f>State!Z430</f>
        <v>1.5</v>
      </c>
      <c r="S430" s="248">
        <f>State!AA430</f>
        <v>200</v>
      </c>
      <c r="T430" s="249">
        <f>State!AB430</f>
        <v>1.5</v>
      </c>
      <c r="U430" s="292" t="s">
        <v>557</v>
      </c>
    </row>
    <row r="431" spans="1:21" ht="18">
      <c r="A431" s="282">
        <f t="shared" si="21"/>
        <v>26.180000000000007</v>
      </c>
      <c r="B431" s="258" t="s">
        <v>220</v>
      </c>
      <c r="C431" s="248">
        <f>State!C431</f>
        <v>200</v>
      </c>
      <c r="D431" s="249">
        <f>State!D431</f>
        <v>1.5</v>
      </c>
      <c r="E431" s="248">
        <f>State!E431</f>
        <v>200</v>
      </c>
      <c r="F431" s="249">
        <f>State!F431</f>
        <v>1.5</v>
      </c>
      <c r="G431" s="250">
        <f>State!G431</f>
        <v>1</v>
      </c>
      <c r="H431" s="250">
        <f>State!H431</f>
        <v>1</v>
      </c>
      <c r="I431" s="249">
        <f>State!L431</f>
        <v>0</v>
      </c>
      <c r="J431" s="251">
        <f>State!O431</f>
        <v>7.4999999999999997E-3</v>
      </c>
      <c r="K431" s="248">
        <f>State!P431</f>
        <v>200</v>
      </c>
      <c r="L431" s="249">
        <f>State!Q431</f>
        <v>1.5</v>
      </c>
      <c r="M431" s="248">
        <f>State!R431</f>
        <v>200</v>
      </c>
      <c r="N431" s="249">
        <f>State!S431</f>
        <v>1.5</v>
      </c>
      <c r="O431" s="249">
        <f>State!U431</f>
        <v>0</v>
      </c>
      <c r="P431" s="251">
        <f>State!X431</f>
        <v>7.4999999999999997E-3</v>
      </c>
      <c r="Q431" s="248">
        <f>State!Y431</f>
        <v>200</v>
      </c>
      <c r="R431" s="249">
        <f>State!Z431</f>
        <v>1.5</v>
      </c>
      <c r="S431" s="248">
        <f>State!AA431</f>
        <v>200</v>
      </c>
      <c r="T431" s="249">
        <f>State!AB431</f>
        <v>1.5</v>
      </c>
      <c r="U431" s="292" t="s">
        <v>557</v>
      </c>
    </row>
    <row r="432" spans="1:21" ht="18">
      <c r="A432" s="282">
        <f t="shared" si="21"/>
        <v>26.190000000000008</v>
      </c>
      <c r="B432" s="258" t="s">
        <v>221</v>
      </c>
      <c r="C432" s="248">
        <f>State!C432</f>
        <v>200</v>
      </c>
      <c r="D432" s="249">
        <f>State!D432</f>
        <v>0.4</v>
      </c>
      <c r="E432" s="248">
        <f>State!E432</f>
        <v>200</v>
      </c>
      <c r="F432" s="249">
        <f>State!F432</f>
        <v>0.4</v>
      </c>
      <c r="G432" s="250">
        <f>State!G432</f>
        <v>1</v>
      </c>
      <c r="H432" s="250">
        <f>State!H432</f>
        <v>1</v>
      </c>
      <c r="I432" s="249">
        <f>State!L432</f>
        <v>0</v>
      </c>
      <c r="J432" s="251">
        <f>State!O432</f>
        <v>2E-3</v>
      </c>
      <c r="K432" s="248">
        <f>State!P432</f>
        <v>200</v>
      </c>
      <c r="L432" s="249">
        <f>State!Q432</f>
        <v>0.4</v>
      </c>
      <c r="M432" s="248">
        <f>State!R432</f>
        <v>200</v>
      </c>
      <c r="N432" s="249">
        <f>State!S432</f>
        <v>0.4</v>
      </c>
      <c r="O432" s="249">
        <f>State!U432</f>
        <v>0</v>
      </c>
      <c r="P432" s="251">
        <f>State!X432</f>
        <v>2E-3</v>
      </c>
      <c r="Q432" s="248">
        <f>State!Y432</f>
        <v>200</v>
      </c>
      <c r="R432" s="249">
        <f>State!Z432</f>
        <v>0.4</v>
      </c>
      <c r="S432" s="248">
        <f>State!AA432</f>
        <v>200</v>
      </c>
      <c r="T432" s="249">
        <f>State!AB432</f>
        <v>0.4</v>
      </c>
      <c r="U432" s="292" t="s">
        <v>557</v>
      </c>
    </row>
    <row r="433" spans="1:21" ht="18">
      <c r="A433" s="282">
        <f t="shared" si="21"/>
        <v>26.20000000000001</v>
      </c>
      <c r="B433" s="258" t="s">
        <v>222</v>
      </c>
      <c r="C433" s="248">
        <f>State!C433</f>
        <v>200</v>
      </c>
      <c r="D433" s="249">
        <f>State!D433</f>
        <v>0.4</v>
      </c>
      <c r="E433" s="248">
        <f>State!E433</f>
        <v>200</v>
      </c>
      <c r="F433" s="249">
        <f>State!F433</f>
        <v>0.4</v>
      </c>
      <c r="G433" s="250">
        <f>State!G433</f>
        <v>1</v>
      </c>
      <c r="H433" s="250">
        <f>State!H433</f>
        <v>1</v>
      </c>
      <c r="I433" s="249">
        <f>State!L433</f>
        <v>0</v>
      </c>
      <c r="J433" s="251">
        <f>State!O433</f>
        <v>2E-3</v>
      </c>
      <c r="K433" s="248">
        <f>State!P433</f>
        <v>200</v>
      </c>
      <c r="L433" s="249">
        <f>State!Q433</f>
        <v>0.4</v>
      </c>
      <c r="M433" s="248">
        <f>State!R433</f>
        <v>200</v>
      </c>
      <c r="N433" s="249">
        <f>State!S433</f>
        <v>0.4</v>
      </c>
      <c r="O433" s="249">
        <f>State!U433</f>
        <v>0</v>
      </c>
      <c r="P433" s="251">
        <f>State!X433</f>
        <v>2E-3</v>
      </c>
      <c r="Q433" s="248">
        <f>State!Y433</f>
        <v>200</v>
      </c>
      <c r="R433" s="249">
        <f>State!Z433</f>
        <v>0.4</v>
      </c>
      <c r="S433" s="248">
        <f>State!AA433</f>
        <v>200</v>
      </c>
      <c r="T433" s="249">
        <f>State!AB433</f>
        <v>0.4</v>
      </c>
      <c r="U433" s="292" t="s">
        <v>557</v>
      </c>
    </row>
    <row r="434" spans="1:21" ht="18">
      <c r="A434" s="282">
        <f t="shared" si="21"/>
        <v>26.210000000000012</v>
      </c>
      <c r="B434" s="258" t="s">
        <v>231</v>
      </c>
      <c r="C434" s="248">
        <f>State!C434</f>
        <v>0</v>
      </c>
      <c r="D434" s="249">
        <f>State!D434</f>
        <v>0</v>
      </c>
      <c r="E434" s="248">
        <f>State!E434</f>
        <v>0</v>
      </c>
      <c r="F434" s="249">
        <f>State!F434</f>
        <v>0</v>
      </c>
      <c r="G434" s="250">
        <f>State!G434</f>
        <v>0</v>
      </c>
      <c r="H434" s="250">
        <f>State!H434</f>
        <v>0</v>
      </c>
      <c r="I434" s="249">
        <f>State!L434</f>
        <v>0</v>
      </c>
      <c r="J434" s="251">
        <f>State!O434</f>
        <v>0</v>
      </c>
      <c r="K434" s="248">
        <f>State!P434</f>
        <v>0</v>
      </c>
      <c r="L434" s="249">
        <f>State!Q434</f>
        <v>0</v>
      </c>
      <c r="M434" s="248">
        <f>State!R434</f>
        <v>0</v>
      </c>
      <c r="N434" s="249">
        <f>State!S434</f>
        <v>0</v>
      </c>
      <c r="O434" s="249">
        <f>State!U434</f>
        <v>0</v>
      </c>
      <c r="P434" s="251">
        <f>State!X434</f>
        <v>0</v>
      </c>
      <c r="Q434" s="248">
        <f>State!Y434</f>
        <v>0</v>
      </c>
      <c r="R434" s="249">
        <f>State!Z434</f>
        <v>0</v>
      </c>
      <c r="S434" s="248">
        <f>State!AA434</f>
        <v>0</v>
      </c>
      <c r="T434" s="249">
        <f>State!AB434</f>
        <v>0</v>
      </c>
      <c r="U434" s="292">
        <f>State!AC434</f>
        <v>0</v>
      </c>
    </row>
    <row r="435" spans="1:21" ht="18">
      <c r="A435" s="282">
        <f t="shared" si="21"/>
        <v>26.220000000000013</v>
      </c>
      <c r="B435" s="258" t="s">
        <v>223</v>
      </c>
      <c r="C435" s="248">
        <f>State!C435</f>
        <v>200</v>
      </c>
      <c r="D435" s="249">
        <f>State!D435</f>
        <v>1</v>
      </c>
      <c r="E435" s="248">
        <f>State!E435</f>
        <v>200</v>
      </c>
      <c r="F435" s="249">
        <f>State!F435</f>
        <v>1</v>
      </c>
      <c r="G435" s="250">
        <f>State!G435</f>
        <v>1</v>
      </c>
      <c r="H435" s="250">
        <f>State!H435</f>
        <v>1</v>
      </c>
      <c r="I435" s="249">
        <f>State!L435</f>
        <v>0</v>
      </c>
      <c r="J435" s="251">
        <f>State!O435</f>
        <v>5.0000000000000001E-3</v>
      </c>
      <c r="K435" s="248">
        <f>State!P435</f>
        <v>200</v>
      </c>
      <c r="L435" s="249">
        <f>State!Q435</f>
        <v>1</v>
      </c>
      <c r="M435" s="248">
        <f>State!R435</f>
        <v>200</v>
      </c>
      <c r="N435" s="249">
        <f>State!S435</f>
        <v>1</v>
      </c>
      <c r="O435" s="249">
        <f>State!U435</f>
        <v>0</v>
      </c>
      <c r="P435" s="251">
        <f>State!X435</f>
        <v>5.0000000000000001E-3</v>
      </c>
      <c r="Q435" s="248">
        <f>State!Y435</f>
        <v>200</v>
      </c>
      <c r="R435" s="249">
        <f>State!Z435</f>
        <v>1</v>
      </c>
      <c r="S435" s="248">
        <f>State!AA435</f>
        <v>200</v>
      </c>
      <c r="T435" s="249">
        <f>State!AB435</f>
        <v>1</v>
      </c>
      <c r="U435" s="292" t="s">
        <v>557</v>
      </c>
    </row>
    <row r="436" spans="1:21" ht="18">
      <c r="A436" s="282">
        <f t="shared" si="21"/>
        <v>26.230000000000015</v>
      </c>
      <c r="B436" s="258" t="s">
        <v>232</v>
      </c>
      <c r="C436" s="248">
        <f>State!C436</f>
        <v>200</v>
      </c>
      <c r="D436" s="249">
        <f>State!D436</f>
        <v>0.4</v>
      </c>
      <c r="E436" s="248">
        <f>State!E436</f>
        <v>200</v>
      </c>
      <c r="F436" s="249">
        <f>State!F436</f>
        <v>0.4</v>
      </c>
      <c r="G436" s="250">
        <f>State!G436</f>
        <v>1</v>
      </c>
      <c r="H436" s="250">
        <f>State!H436</f>
        <v>1</v>
      </c>
      <c r="I436" s="249">
        <f>State!L436</f>
        <v>0</v>
      </c>
      <c r="J436" s="251">
        <f>State!O436</f>
        <v>2E-3</v>
      </c>
      <c r="K436" s="248">
        <f>State!P436</f>
        <v>200</v>
      </c>
      <c r="L436" s="249">
        <f>State!Q436</f>
        <v>0.4</v>
      </c>
      <c r="M436" s="248">
        <f>State!R436</f>
        <v>200</v>
      </c>
      <c r="N436" s="249">
        <f>State!S436</f>
        <v>0.4</v>
      </c>
      <c r="O436" s="249">
        <f>State!U436</f>
        <v>0</v>
      </c>
      <c r="P436" s="251">
        <f>State!X436</f>
        <v>2E-3</v>
      </c>
      <c r="Q436" s="248">
        <f>State!Y436</f>
        <v>200</v>
      </c>
      <c r="R436" s="249">
        <f>State!Z436</f>
        <v>0.4</v>
      </c>
      <c r="S436" s="248">
        <f>State!AA436</f>
        <v>200</v>
      </c>
      <c r="T436" s="249">
        <f>State!AB436</f>
        <v>0.4</v>
      </c>
      <c r="U436" s="292" t="s">
        <v>557</v>
      </c>
    </row>
    <row r="437" spans="1:21" s="257" customFormat="1" ht="18">
      <c r="A437" s="231"/>
      <c r="B437" s="261" t="s">
        <v>159</v>
      </c>
      <c r="C437" s="267">
        <f>State!C437</f>
        <v>2416</v>
      </c>
      <c r="D437" s="242">
        <f>State!D437</f>
        <v>76.100000000000023</v>
      </c>
      <c r="E437" s="267">
        <f>State!E437</f>
        <v>2416</v>
      </c>
      <c r="F437" s="242">
        <f>State!F437</f>
        <v>76.100000000000023</v>
      </c>
      <c r="G437" s="243">
        <f>State!G437</f>
        <v>1</v>
      </c>
      <c r="H437" s="243">
        <f>State!H437</f>
        <v>1</v>
      </c>
      <c r="I437" s="242">
        <f>State!L437</f>
        <v>0</v>
      </c>
      <c r="J437" s="244">
        <f>State!O437</f>
        <v>0</v>
      </c>
      <c r="K437" s="267">
        <f>State!P437</f>
        <v>200</v>
      </c>
      <c r="L437" s="242">
        <f>State!Q437</f>
        <v>76.100000000000023</v>
      </c>
      <c r="M437" s="267">
        <f>State!R437</f>
        <v>2416</v>
      </c>
      <c r="N437" s="242">
        <f>State!S437</f>
        <v>76.100000000000023</v>
      </c>
      <c r="O437" s="242">
        <f>State!U437</f>
        <v>0</v>
      </c>
      <c r="P437" s="244">
        <f>State!X437</f>
        <v>0</v>
      </c>
      <c r="Q437" s="267">
        <f>State!Y437</f>
        <v>200</v>
      </c>
      <c r="R437" s="242">
        <f>State!Z437</f>
        <v>76.100000000000023</v>
      </c>
      <c r="S437" s="267">
        <f>State!AA437</f>
        <v>2416</v>
      </c>
      <c r="T437" s="242">
        <f>State!AB437</f>
        <v>76.100000000000023</v>
      </c>
      <c r="U437" s="293">
        <f>State!AC437</f>
        <v>0</v>
      </c>
    </row>
    <row r="438" spans="1:21" s="257" customFormat="1" ht="18">
      <c r="A438" s="231"/>
      <c r="B438" s="261" t="s">
        <v>307</v>
      </c>
      <c r="C438" s="267">
        <f>State!C438</f>
        <v>3436</v>
      </c>
      <c r="D438" s="242">
        <f>State!D438</f>
        <v>102.20000000000002</v>
      </c>
      <c r="E438" s="267">
        <f>State!E438</f>
        <v>2616</v>
      </c>
      <c r="F438" s="242">
        <f>State!F438</f>
        <v>77.600000000000023</v>
      </c>
      <c r="G438" s="243">
        <f>State!G438</f>
        <v>0.76135040745052385</v>
      </c>
      <c r="H438" s="243">
        <f>State!H438</f>
        <v>0.75929549902152649</v>
      </c>
      <c r="I438" s="242">
        <f>State!L438</f>
        <v>0</v>
      </c>
      <c r="J438" s="244">
        <f>State!O438</f>
        <v>0</v>
      </c>
      <c r="K438" s="267">
        <f>State!P438</f>
        <v>200</v>
      </c>
      <c r="L438" s="242">
        <f>State!Q438</f>
        <v>76.100000000000023</v>
      </c>
      <c r="M438" s="267">
        <f>State!R438</f>
        <v>2416</v>
      </c>
      <c r="N438" s="242">
        <f>State!S438</f>
        <v>76.100000000000023</v>
      </c>
      <c r="O438" s="242">
        <f>State!U438</f>
        <v>0</v>
      </c>
      <c r="P438" s="244">
        <f>State!X438</f>
        <v>0</v>
      </c>
      <c r="Q438" s="267">
        <f>State!Y438</f>
        <v>200</v>
      </c>
      <c r="R438" s="242">
        <f>State!Z438</f>
        <v>76.100000000000023</v>
      </c>
      <c r="S438" s="267">
        <f>State!AA438</f>
        <v>2416</v>
      </c>
      <c r="T438" s="242">
        <f>State!AB438</f>
        <v>76.100000000000023</v>
      </c>
      <c r="U438" s="293">
        <f>State!AC438</f>
        <v>0</v>
      </c>
    </row>
    <row r="439" spans="1:21">
      <c r="A439" s="236"/>
      <c r="B439" s="261" t="s">
        <v>160</v>
      </c>
      <c r="C439" s="248">
        <f>State!C439</f>
        <v>0</v>
      </c>
      <c r="D439" s="249">
        <f>State!D439</f>
        <v>0</v>
      </c>
      <c r="E439" s="248">
        <f>State!E439</f>
        <v>0</v>
      </c>
      <c r="F439" s="249">
        <f>State!F439</f>
        <v>0</v>
      </c>
      <c r="G439" s="250">
        <f>State!G439</f>
        <v>0</v>
      </c>
      <c r="H439" s="250">
        <f>State!H439</f>
        <v>0</v>
      </c>
      <c r="I439" s="249">
        <f>State!L439</f>
        <v>0</v>
      </c>
      <c r="J439" s="251">
        <f>State!O439</f>
        <v>0</v>
      </c>
      <c r="K439" s="248">
        <f>State!P439</f>
        <v>0</v>
      </c>
      <c r="L439" s="249">
        <f>State!Q439</f>
        <v>0</v>
      </c>
      <c r="M439" s="248">
        <f>State!R439</f>
        <v>0</v>
      </c>
      <c r="N439" s="249">
        <f>State!S439</f>
        <v>0</v>
      </c>
      <c r="O439" s="249">
        <f>State!U439</f>
        <v>0</v>
      </c>
      <c r="P439" s="251">
        <f>State!X439</f>
        <v>0</v>
      </c>
      <c r="Q439" s="248">
        <f>State!Y439</f>
        <v>0</v>
      </c>
      <c r="R439" s="249">
        <f>State!Z439</f>
        <v>0</v>
      </c>
      <c r="S439" s="248">
        <f>State!AA439</f>
        <v>0</v>
      </c>
      <c r="T439" s="249">
        <f>State!AB439</f>
        <v>0</v>
      </c>
      <c r="U439" s="292">
        <f>State!AC439</f>
        <v>0</v>
      </c>
    </row>
    <row r="440" spans="1:21">
      <c r="A440" s="283"/>
      <c r="B440" s="262" t="s">
        <v>161</v>
      </c>
      <c r="C440" s="248">
        <f>State!C440</f>
        <v>0</v>
      </c>
      <c r="D440" s="249">
        <f>State!D440</f>
        <v>0</v>
      </c>
      <c r="E440" s="248">
        <f>State!E440</f>
        <v>0</v>
      </c>
      <c r="F440" s="249">
        <f>State!F440</f>
        <v>0</v>
      </c>
      <c r="G440" s="250">
        <f>State!G440</f>
        <v>0</v>
      </c>
      <c r="H440" s="250">
        <f>State!H440</f>
        <v>0</v>
      </c>
      <c r="I440" s="249">
        <f>State!L440</f>
        <v>0</v>
      </c>
      <c r="J440" s="251">
        <f>State!O440</f>
        <v>0</v>
      </c>
      <c r="K440" s="248">
        <f>State!P440</f>
        <v>0</v>
      </c>
      <c r="L440" s="249">
        <f>State!Q440</f>
        <v>0</v>
      </c>
      <c r="M440" s="248">
        <f>State!R440</f>
        <v>0</v>
      </c>
      <c r="N440" s="249">
        <f>State!S440</f>
        <v>0</v>
      </c>
      <c r="O440" s="249">
        <f>State!U440</f>
        <v>0</v>
      </c>
      <c r="P440" s="251">
        <f>State!X440</f>
        <v>0</v>
      </c>
      <c r="Q440" s="248">
        <f>State!Y440</f>
        <v>0</v>
      </c>
      <c r="R440" s="249">
        <f>State!Z440</f>
        <v>0</v>
      </c>
      <c r="S440" s="248">
        <f>State!AA440</f>
        <v>0</v>
      </c>
      <c r="T440" s="249">
        <f>State!AB440</f>
        <v>0</v>
      </c>
      <c r="U440" s="292">
        <f>State!AC440</f>
        <v>0</v>
      </c>
    </row>
    <row r="441" spans="1:21">
      <c r="A441" s="284">
        <v>26.24</v>
      </c>
      <c r="B441" s="263" t="s">
        <v>162</v>
      </c>
      <c r="C441" s="248">
        <f>State!C441</f>
        <v>0</v>
      </c>
      <c r="D441" s="249">
        <f>State!D441</f>
        <v>0</v>
      </c>
      <c r="E441" s="248">
        <f>State!E441</f>
        <v>0</v>
      </c>
      <c r="F441" s="249">
        <f>State!F441</f>
        <v>0</v>
      </c>
      <c r="G441" s="250">
        <f>State!G441</f>
        <v>0</v>
      </c>
      <c r="H441" s="250">
        <f>State!H441</f>
        <v>0</v>
      </c>
      <c r="I441" s="249">
        <f>State!L441</f>
        <v>0</v>
      </c>
      <c r="J441" s="251">
        <f>State!O441</f>
        <v>0</v>
      </c>
      <c r="K441" s="248">
        <f>State!P441</f>
        <v>0</v>
      </c>
      <c r="L441" s="249">
        <f>State!Q441</f>
        <v>0</v>
      </c>
      <c r="M441" s="248">
        <f>State!R441</f>
        <v>0</v>
      </c>
      <c r="N441" s="249">
        <f>State!S441</f>
        <v>0</v>
      </c>
      <c r="O441" s="249">
        <f>State!U441</f>
        <v>0</v>
      </c>
      <c r="P441" s="251">
        <f>State!X441</f>
        <v>0</v>
      </c>
      <c r="Q441" s="248">
        <f>State!Y441</f>
        <v>0</v>
      </c>
      <c r="R441" s="249">
        <f>State!Z441</f>
        <v>0</v>
      </c>
      <c r="S441" s="248">
        <f>State!AA441</f>
        <v>0</v>
      </c>
      <c r="T441" s="249">
        <f>State!AB441</f>
        <v>0</v>
      </c>
      <c r="U441" s="292">
        <f>State!AC441</f>
        <v>0</v>
      </c>
    </row>
    <row r="442" spans="1:21" ht="18">
      <c r="A442" s="282">
        <f t="shared" ref="A442:A449" si="22">+A441+0.01</f>
        <v>26.25</v>
      </c>
      <c r="B442" s="263" t="s">
        <v>163</v>
      </c>
      <c r="C442" s="248">
        <f>State!C442</f>
        <v>0</v>
      </c>
      <c r="D442" s="249">
        <f>State!D442</f>
        <v>0</v>
      </c>
      <c r="E442" s="248">
        <f>State!E442</f>
        <v>0</v>
      </c>
      <c r="F442" s="249">
        <f>State!F442</f>
        <v>0</v>
      </c>
      <c r="G442" s="250">
        <f>State!G442</f>
        <v>0</v>
      </c>
      <c r="H442" s="250">
        <f>State!H442</f>
        <v>0</v>
      </c>
      <c r="I442" s="249">
        <f>State!L442</f>
        <v>0</v>
      </c>
      <c r="J442" s="251">
        <f>State!O442</f>
        <v>0</v>
      </c>
      <c r="K442" s="248">
        <f>State!P442</f>
        <v>0</v>
      </c>
      <c r="L442" s="249">
        <f>State!Q442</f>
        <v>0</v>
      </c>
      <c r="M442" s="248">
        <f>State!R442</f>
        <v>0</v>
      </c>
      <c r="N442" s="249">
        <f>State!S442</f>
        <v>0</v>
      </c>
      <c r="O442" s="249">
        <f>State!U442</f>
        <v>0</v>
      </c>
      <c r="P442" s="251">
        <f>State!X442</f>
        <v>0</v>
      </c>
      <c r="Q442" s="248">
        <f>State!Y442</f>
        <v>0</v>
      </c>
      <c r="R442" s="249">
        <f>State!Z442</f>
        <v>0</v>
      </c>
      <c r="S442" s="248">
        <f>State!AA442</f>
        <v>0</v>
      </c>
      <c r="T442" s="249">
        <f>State!AB442</f>
        <v>0</v>
      </c>
      <c r="U442" s="292">
        <f>State!AC442</f>
        <v>0</v>
      </c>
    </row>
    <row r="443" spans="1:21">
      <c r="A443" s="282">
        <f t="shared" si="22"/>
        <v>26.26</v>
      </c>
      <c r="B443" s="263" t="s">
        <v>321</v>
      </c>
      <c r="C443" s="248">
        <f>State!C443</f>
        <v>0</v>
      </c>
      <c r="D443" s="249">
        <f>State!D443</f>
        <v>0</v>
      </c>
      <c r="E443" s="248">
        <f>State!E443</f>
        <v>0</v>
      </c>
      <c r="F443" s="249">
        <f>State!F443</f>
        <v>0</v>
      </c>
      <c r="G443" s="250">
        <f>State!G443</f>
        <v>0</v>
      </c>
      <c r="H443" s="250">
        <f>State!H443</f>
        <v>0</v>
      </c>
      <c r="I443" s="249">
        <f>State!L443</f>
        <v>0</v>
      </c>
      <c r="J443" s="251">
        <f>State!O443</f>
        <v>0</v>
      </c>
      <c r="K443" s="248">
        <f>State!P443</f>
        <v>0</v>
      </c>
      <c r="L443" s="249">
        <f>State!Q443</f>
        <v>0</v>
      </c>
      <c r="M443" s="248">
        <f>State!R443</f>
        <v>0</v>
      </c>
      <c r="N443" s="249">
        <f>State!S443</f>
        <v>0</v>
      </c>
      <c r="O443" s="249">
        <f>State!U443</f>
        <v>0</v>
      </c>
      <c r="P443" s="251">
        <f>State!X443</f>
        <v>0</v>
      </c>
      <c r="Q443" s="248">
        <f>State!Y443</f>
        <v>0</v>
      </c>
      <c r="R443" s="249">
        <f>State!Z443</f>
        <v>0</v>
      </c>
      <c r="S443" s="248">
        <f>State!AA443</f>
        <v>0</v>
      </c>
      <c r="T443" s="249">
        <f>State!AB443</f>
        <v>0</v>
      </c>
      <c r="U443" s="292">
        <f>State!AC443</f>
        <v>0</v>
      </c>
    </row>
    <row r="444" spans="1:21">
      <c r="A444" s="282">
        <f t="shared" si="22"/>
        <v>26.270000000000003</v>
      </c>
      <c r="B444" s="263" t="s">
        <v>324</v>
      </c>
      <c r="C444" s="248">
        <f>State!C444</f>
        <v>0</v>
      </c>
      <c r="D444" s="249">
        <f>State!D444</f>
        <v>0</v>
      </c>
      <c r="E444" s="248">
        <f>State!E444</f>
        <v>0</v>
      </c>
      <c r="F444" s="249">
        <f>State!F444</f>
        <v>0</v>
      </c>
      <c r="G444" s="250">
        <f>State!G444</f>
        <v>0</v>
      </c>
      <c r="H444" s="250">
        <f>State!H444</f>
        <v>0</v>
      </c>
      <c r="I444" s="249">
        <f>State!L444</f>
        <v>0</v>
      </c>
      <c r="J444" s="251">
        <f>State!O444</f>
        <v>0</v>
      </c>
      <c r="K444" s="248">
        <f>State!P444</f>
        <v>0</v>
      </c>
      <c r="L444" s="249">
        <f>State!Q444</f>
        <v>0</v>
      </c>
      <c r="M444" s="248">
        <f>State!R444</f>
        <v>0</v>
      </c>
      <c r="N444" s="249">
        <f>State!S444</f>
        <v>0</v>
      </c>
      <c r="O444" s="249">
        <f>State!U444</f>
        <v>0</v>
      </c>
      <c r="P444" s="251">
        <f>State!X444</f>
        <v>0</v>
      </c>
      <c r="Q444" s="248">
        <f>State!Y444</f>
        <v>0</v>
      </c>
      <c r="R444" s="249">
        <f>State!Z444</f>
        <v>0</v>
      </c>
      <c r="S444" s="248">
        <f>State!AA444</f>
        <v>0</v>
      </c>
      <c r="T444" s="249">
        <f>State!AB444</f>
        <v>0</v>
      </c>
      <c r="U444" s="292">
        <f>State!AC444</f>
        <v>0</v>
      </c>
    </row>
    <row r="445" spans="1:21">
      <c r="A445" s="282">
        <f t="shared" si="22"/>
        <v>26.280000000000005</v>
      </c>
      <c r="B445" s="263" t="s">
        <v>325</v>
      </c>
      <c r="C445" s="248">
        <f>State!C445</f>
        <v>0</v>
      </c>
      <c r="D445" s="249">
        <f>State!D445</f>
        <v>0</v>
      </c>
      <c r="E445" s="248">
        <f>State!E445</f>
        <v>0</v>
      </c>
      <c r="F445" s="249">
        <f>State!F445</f>
        <v>0</v>
      </c>
      <c r="G445" s="250">
        <f>State!G445</f>
        <v>0</v>
      </c>
      <c r="H445" s="250">
        <f>State!H445</f>
        <v>0</v>
      </c>
      <c r="I445" s="249">
        <f>State!L445</f>
        <v>0</v>
      </c>
      <c r="J445" s="251">
        <f>State!O445</f>
        <v>0</v>
      </c>
      <c r="K445" s="248">
        <f>State!P445</f>
        <v>0</v>
      </c>
      <c r="L445" s="249">
        <f>State!Q445</f>
        <v>0</v>
      </c>
      <c r="M445" s="248">
        <f>State!R445</f>
        <v>0</v>
      </c>
      <c r="N445" s="249">
        <f>State!S445</f>
        <v>0</v>
      </c>
      <c r="O445" s="249">
        <f>State!U445</f>
        <v>0</v>
      </c>
      <c r="P445" s="251">
        <f>State!X445</f>
        <v>0</v>
      </c>
      <c r="Q445" s="248">
        <f>State!Y445</f>
        <v>0</v>
      </c>
      <c r="R445" s="249">
        <f>State!Z445</f>
        <v>0</v>
      </c>
      <c r="S445" s="248">
        <f>State!AA445</f>
        <v>0</v>
      </c>
      <c r="T445" s="249">
        <f>State!AB445</f>
        <v>0</v>
      </c>
      <c r="U445" s="292">
        <f>State!AC445</f>
        <v>0</v>
      </c>
    </row>
    <row r="446" spans="1:21" ht="18">
      <c r="A446" s="282">
        <f t="shared" si="22"/>
        <v>26.290000000000006</v>
      </c>
      <c r="B446" s="263" t="s">
        <v>164</v>
      </c>
      <c r="C446" s="248">
        <f>State!C446</f>
        <v>0</v>
      </c>
      <c r="D446" s="249">
        <f>State!D446</f>
        <v>0</v>
      </c>
      <c r="E446" s="248">
        <f>State!E446</f>
        <v>0</v>
      </c>
      <c r="F446" s="249">
        <f>State!F446</f>
        <v>0</v>
      </c>
      <c r="G446" s="250">
        <f>State!G446</f>
        <v>0</v>
      </c>
      <c r="H446" s="250">
        <f>State!H446</f>
        <v>0</v>
      </c>
      <c r="I446" s="249">
        <f>State!L446</f>
        <v>0</v>
      </c>
      <c r="J446" s="251"/>
      <c r="K446" s="248">
        <f>State!P446</f>
        <v>0</v>
      </c>
      <c r="L446" s="249">
        <f>State!Q446</f>
        <v>0</v>
      </c>
      <c r="M446" s="248">
        <f>State!R446</f>
        <v>0</v>
      </c>
      <c r="N446" s="249">
        <f>State!S446</f>
        <v>0</v>
      </c>
      <c r="O446" s="249">
        <f>State!U446</f>
        <v>0</v>
      </c>
      <c r="P446" s="251"/>
      <c r="Q446" s="248">
        <f>State!Y446</f>
        <v>0</v>
      </c>
      <c r="R446" s="249">
        <f>State!Z446</f>
        <v>0</v>
      </c>
      <c r="S446" s="248">
        <f>State!AA446</f>
        <v>0</v>
      </c>
      <c r="T446" s="249">
        <f>State!AB446</f>
        <v>0</v>
      </c>
      <c r="U446" s="292">
        <f>State!AC446</f>
        <v>0</v>
      </c>
    </row>
    <row r="447" spans="1:21" ht="18">
      <c r="A447" s="282">
        <f t="shared" si="22"/>
        <v>26.300000000000008</v>
      </c>
      <c r="B447" s="263" t="s">
        <v>165</v>
      </c>
      <c r="C447" s="248">
        <f>State!C447</f>
        <v>0</v>
      </c>
      <c r="D447" s="249">
        <f>State!D447</f>
        <v>0</v>
      </c>
      <c r="E447" s="248">
        <f>State!E447</f>
        <v>0</v>
      </c>
      <c r="F447" s="249">
        <f>State!F447</f>
        <v>0</v>
      </c>
      <c r="G447" s="250">
        <f>State!G447</f>
        <v>0</v>
      </c>
      <c r="H447" s="250">
        <f>State!H447</f>
        <v>0</v>
      </c>
      <c r="I447" s="249">
        <f>State!L447</f>
        <v>0</v>
      </c>
      <c r="J447" s="251"/>
      <c r="K447" s="248">
        <f>State!P447</f>
        <v>0</v>
      </c>
      <c r="L447" s="249">
        <f>State!Q447</f>
        <v>0</v>
      </c>
      <c r="M447" s="248">
        <f>State!R447</f>
        <v>0</v>
      </c>
      <c r="N447" s="249">
        <f>State!S447</f>
        <v>0</v>
      </c>
      <c r="O447" s="249">
        <f>State!U447</f>
        <v>0</v>
      </c>
      <c r="P447" s="251"/>
      <c r="Q447" s="248">
        <f>State!Y447</f>
        <v>0</v>
      </c>
      <c r="R447" s="249">
        <f>State!Z447</f>
        <v>0</v>
      </c>
      <c r="S447" s="248">
        <f>State!AA447</f>
        <v>0</v>
      </c>
      <c r="T447" s="249">
        <f>State!AB447</f>
        <v>0</v>
      </c>
      <c r="U447" s="292">
        <f>State!AC447</f>
        <v>0</v>
      </c>
    </row>
    <row r="448" spans="1:21">
      <c r="A448" s="282">
        <f t="shared" si="22"/>
        <v>26.310000000000009</v>
      </c>
      <c r="B448" s="263" t="s">
        <v>282</v>
      </c>
      <c r="C448" s="248">
        <f>State!C448</f>
        <v>0</v>
      </c>
      <c r="D448" s="249">
        <f>State!D448</f>
        <v>0</v>
      </c>
      <c r="E448" s="248">
        <f>State!E448</f>
        <v>0</v>
      </c>
      <c r="F448" s="249">
        <f>State!F448</f>
        <v>0</v>
      </c>
      <c r="G448" s="250">
        <f>State!G448</f>
        <v>0</v>
      </c>
      <c r="H448" s="250">
        <f>State!H448</f>
        <v>0</v>
      </c>
      <c r="I448" s="249">
        <f>State!L448</f>
        <v>0</v>
      </c>
      <c r="J448" s="251"/>
      <c r="K448" s="248">
        <f>State!P448</f>
        <v>0</v>
      </c>
      <c r="L448" s="249">
        <f>State!Q448</f>
        <v>0</v>
      </c>
      <c r="M448" s="248">
        <f>State!R448</f>
        <v>0</v>
      </c>
      <c r="N448" s="249">
        <f>State!S448</f>
        <v>0</v>
      </c>
      <c r="O448" s="249">
        <f>State!U448</f>
        <v>0</v>
      </c>
      <c r="P448" s="251"/>
      <c r="Q448" s="248">
        <f>State!Y448</f>
        <v>0</v>
      </c>
      <c r="R448" s="249">
        <f>State!Z448</f>
        <v>0</v>
      </c>
      <c r="S448" s="248">
        <f>State!AA448</f>
        <v>0</v>
      </c>
      <c r="T448" s="249">
        <f>State!AB448</f>
        <v>0</v>
      </c>
      <c r="U448" s="292">
        <f>State!AC448</f>
        <v>0</v>
      </c>
    </row>
    <row r="449" spans="1:21" ht="18">
      <c r="A449" s="282">
        <f t="shared" si="22"/>
        <v>26.320000000000011</v>
      </c>
      <c r="B449" s="263" t="s">
        <v>157</v>
      </c>
      <c r="C449" s="248">
        <f>State!C449</f>
        <v>0</v>
      </c>
      <c r="D449" s="249">
        <f>State!D449</f>
        <v>0</v>
      </c>
      <c r="E449" s="248">
        <f>State!E449</f>
        <v>0</v>
      </c>
      <c r="F449" s="249">
        <f>State!F449</f>
        <v>0</v>
      </c>
      <c r="G449" s="250">
        <f>State!G449</f>
        <v>0</v>
      </c>
      <c r="H449" s="250">
        <f>State!H449</f>
        <v>0</v>
      </c>
      <c r="I449" s="249">
        <f>State!L449</f>
        <v>0</v>
      </c>
      <c r="J449" s="251"/>
      <c r="K449" s="248">
        <f>State!P449</f>
        <v>0</v>
      </c>
      <c r="L449" s="249">
        <f>State!Q449</f>
        <v>0</v>
      </c>
      <c r="M449" s="248">
        <f>State!R449</f>
        <v>0</v>
      </c>
      <c r="N449" s="249">
        <f>State!S449</f>
        <v>0</v>
      </c>
      <c r="O449" s="249">
        <f>State!U449</f>
        <v>0</v>
      </c>
      <c r="P449" s="251"/>
      <c r="Q449" s="248">
        <f>State!Y449</f>
        <v>0</v>
      </c>
      <c r="R449" s="249">
        <f>State!Z449</f>
        <v>0</v>
      </c>
      <c r="S449" s="248">
        <f>State!AA449</f>
        <v>0</v>
      </c>
      <c r="T449" s="249">
        <f>State!AB449</f>
        <v>0</v>
      </c>
      <c r="U449" s="292">
        <f>State!AC449</f>
        <v>0</v>
      </c>
    </row>
    <row r="450" spans="1:21" s="257" customFormat="1" ht="18">
      <c r="A450" s="285"/>
      <c r="B450" s="265" t="s">
        <v>167</v>
      </c>
      <c r="C450" s="248">
        <f>State!C450</f>
        <v>0</v>
      </c>
      <c r="D450" s="249">
        <f>State!D450</f>
        <v>0</v>
      </c>
      <c r="E450" s="248">
        <f>State!E450</f>
        <v>0</v>
      </c>
      <c r="F450" s="249">
        <f>State!F450</f>
        <v>0</v>
      </c>
      <c r="G450" s="250">
        <f>State!G450</f>
        <v>0</v>
      </c>
      <c r="H450" s="250">
        <f>State!H450</f>
        <v>0</v>
      </c>
      <c r="I450" s="249">
        <f>State!L450</f>
        <v>0</v>
      </c>
      <c r="J450" s="251"/>
      <c r="K450" s="248">
        <f>State!P450</f>
        <v>0</v>
      </c>
      <c r="L450" s="249">
        <f>State!Q450</f>
        <v>0</v>
      </c>
      <c r="M450" s="248">
        <f>State!R450</f>
        <v>0</v>
      </c>
      <c r="N450" s="249">
        <f>State!S450</f>
        <v>0</v>
      </c>
      <c r="O450" s="249">
        <f>State!U450</f>
        <v>0</v>
      </c>
      <c r="P450" s="251"/>
      <c r="Q450" s="248">
        <f>State!Y450</f>
        <v>0</v>
      </c>
      <c r="R450" s="249">
        <f>State!Z450</f>
        <v>0</v>
      </c>
      <c r="S450" s="248">
        <f>State!AA450</f>
        <v>0</v>
      </c>
      <c r="T450" s="249">
        <f>State!AB450</f>
        <v>0</v>
      </c>
      <c r="U450" s="292">
        <f>State!AC450</f>
        <v>0</v>
      </c>
    </row>
    <row r="451" spans="1:21">
      <c r="A451" s="284"/>
      <c r="B451" s="265" t="s">
        <v>168</v>
      </c>
      <c r="C451" s="248">
        <f>State!C451</f>
        <v>0</v>
      </c>
      <c r="D451" s="249">
        <f>State!D451</f>
        <v>0</v>
      </c>
      <c r="E451" s="248">
        <f>State!E451</f>
        <v>0</v>
      </c>
      <c r="F451" s="249">
        <f>State!F451</f>
        <v>0</v>
      </c>
      <c r="G451" s="250">
        <f>State!G451</f>
        <v>0</v>
      </c>
      <c r="H451" s="250">
        <f>State!H451</f>
        <v>0</v>
      </c>
      <c r="I451" s="249">
        <f>State!L451</f>
        <v>0</v>
      </c>
      <c r="J451" s="251"/>
      <c r="K451" s="248">
        <f>State!P451</f>
        <v>0</v>
      </c>
      <c r="L451" s="249">
        <f>State!Q451</f>
        <v>0</v>
      </c>
      <c r="M451" s="248">
        <f>State!R451</f>
        <v>0</v>
      </c>
      <c r="N451" s="249">
        <f>State!S451</f>
        <v>0</v>
      </c>
      <c r="O451" s="249">
        <f>State!U451</f>
        <v>0</v>
      </c>
      <c r="P451" s="251"/>
      <c r="Q451" s="248">
        <f>State!Y451</f>
        <v>0</v>
      </c>
      <c r="R451" s="249">
        <f>State!Z451</f>
        <v>0</v>
      </c>
      <c r="S451" s="248">
        <f>State!AA451</f>
        <v>0</v>
      </c>
      <c r="T451" s="249">
        <f>State!AB451</f>
        <v>0</v>
      </c>
      <c r="U451" s="292">
        <f>State!AC451</f>
        <v>0</v>
      </c>
    </row>
    <row r="452" spans="1:21" ht="18">
      <c r="A452" s="236">
        <v>26.33</v>
      </c>
      <c r="B452" s="259" t="s">
        <v>169</v>
      </c>
      <c r="C452" s="248">
        <f>State!C452</f>
        <v>0</v>
      </c>
      <c r="D452" s="249">
        <f>State!D452</f>
        <v>0</v>
      </c>
      <c r="E452" s="248">
        <f>State!E452</f>
        <v>0</v>
      </c>
      <c r="F452" s="249">
        <f>State!F452</f>
        <v>0</v>
      </c>
      <c r="G452" s="250">
        <f>State!G452</f>
        <v>0</v>
      </c>
      <c r="H452" s="250">
        <f>State!H452</f>
        <v>0</v>
      </c>
      <c r="I452" s="249">
        <f>State!L452</f>
        <v>0</v>
      </c>
      <c r="J452" s="251"/>
      <c r="K452" s="248">
        <f>State!P452</f>
        <v>0</v>
      </c>
      <c r="L452" s="249">
        <f>State!Q452</f>
        <v>0</v>
      </c>
      <c r="M452" s="248">
        <f>State!R452</f>
        <v>0</v>
      </c>
      <c r="N452" s="249">
        <f>State!S452</f>
        <v>0</v>
      </c>
      <c r="O452" s="249">
        <f>State!U452</f>
        <v>0</v>
      </c>
      <c r="P452" s="251"/>
      <c r="Q452" s="248">
        <f>State!Y452</f>
        <v>0</v>
      </c>
      <c r="R452" s="249">
        <f>State!Z452</f>
        <v>0</v>
      </c>
      <c r="S452" s="248">
        <f>State!AA452</f>
        <v>0</v>
      </c>
      <c r="T452" s="249">
        <f>State!AB452</f>
        <v>0</v>
      </c>
      <c r="U452" s="292">
        <f>State!AC452</f>
        <v>0</v>
      </c>
    </row>
    <row r="453" spans="1:21" ht="18">
      <c r="A453" s="282">
        <f t="shared" ref="A453:A455" si="23">+A452+0.01</f>
        <v>26.34</v>
      </c>
      <c r="B453" s="259" t="s">
        <v>170</v>
      </c>
      <c r="C453" s="248">
        <f>State!C453</f>
        <v>0</v>
      </c>
      <c r="D453" s="249">
        <f>State!D453</f>
        <v>0</v>
      </c>
      <c r="E453" s="248">
        <f>State!E453</f>
        <v>0</v>
      </c>
      <c r="F453" s="249">
        <f>State!F453</f>
        <v>0</v>
      </c>
      <c r="G453" s="250">
        <f>State!G453</f>
        <v>0</v>
      </c>
      <c r="H453" s="250">
        <f>State!H453</f>
        <v>0</v>
      </c>
      <c r="I453" s="249">
        <f>State!L453</f>
        <v>0</v>
      </c>
      <c r="J453" s="251"/>
      <c r="K453" s="248">
        <f>State!P453</f>
        <v>0</v>
      </c>
      <c r="L453" s="249">
        <f>State!Q453</f>
        <v>0</v>
      </c>
      <c r="M453" s="248">
        <f>State!R453</f>
        <v>0</v>
      </c>
      <c r="N453" s="249">
        <f>State!S453</f>
        <v>0</v>
      </c>
      <c r="O453" s="249">
        <f>State!U453</f>
        <v>0</v>
      </c>
      <c r="P453" s="251"/>
      <c r="Q453" s="248">
        <f>State!Y453</f>
        <v>0</v>
      </c>
      <c r="R453" s="249">
        <f>State!Z453</f>
        <v>0</v>
      </c>
      <c r="S453" s="248">
        <f>State!AA453</f>
        <v>0</v>
      </c>
      <c r="T453" s="249">
        <f>State!AB453</f>
        <v>0</v>
      </c>
      <c r="U453" s="292">
        <f>State!AC453</f>
        <v>0</v>
      </c>
    </row>
    <row r="454" spans="1:21" ht="27">
      <c r="A454" s="282">
        <f t="shared" si="23"/>
        <v>26.35</v>
      </c>
      <c r="B454" s="252" t="s">
        <v>171</v>
      </c>
      <c r="C454" s="248">
        <f>State!C454</f>
        <v>0</v>
      </c>
      <c r="D454" s="249">
        <f>State!D454</f>
        <v>0</v>
      </c>
      <c r="E454" s="248">
        <f>State!E454</f>
        <v>0</v>
      </c>
      <c r="F454" s="249">
        <f>State!F454</f>
        <v>0</v>
      </c>
      <c r="G454" s="250">
        <f>State!G454</f>
        <v>0</v>
      </c>
      <c r="H454" s="250">
        <f>State!H454</f>
        <v>0</v>
      </c>
      <c r="I454" s="249">
        <f>State!L454</f>
        <v>0</v>
      </c>
      <c r="J454" s="251"/>
      <c r="K454" s="248">
        <f>State!P454</f>
        <v>0</v>
      </c>
      <c r="L454" s="249">
        <f>State!Q454</f>
        <v>0</v>
      </c>
      <c r="M454" s="248">
        <f>State!R454</f>
        <v>0</v>
      </c>
      <c r="N454" s="249">
        <f>State!S454</f>
        <v>0</v>
      </c>
      <c r="O454" s="249">
        <f>State!U454</f>
        <v>0</v>
      </c>
      <c r="P454" s="251"/>
      <c r="Q454" s="248">
        <f>State!Y454</f>
        <v>0</v>
      </c>
      <c r="R454" s="249">
        <f>State!Z454</f>
        <v>0</v>
      </c>
      <c r="S454" s="248">
        <f>State!AA454</f>
        <v>0</v>
      </c>
      <c r="T454" s="249">
        <f>State!AB454</f>
        <v>0</v>
      </c>
      <c r="U454" s="292">
        <f>State!AC454</f>
        <v>0</v>
      </c>
    </row>
    <row r="455" spans="1:21">
      <c r="A455" s="282">
        <f t="shared" si="23"/>
        <v>26.360000000000003</v>
      </c>
      <c r="B455" s="259" t="s">
        <v>172</v>
      </c>
      <c r="C455" s="248">
        <f>State!C455</f>
        <v>0</v>
      </c>
      <c r="D455" s="249">
        <f>State!D455</f>
        <v>0</v>
      </c>
      <c r="E455" s="248">
        <f>State!E455</f>
        <v>0</v>
      </c>
      <c r="F455" s="249">
        <f>State!F455</f>
        <v>0</v>
      </c>
      <c r="G455" s="250">
        <f>State!G455</f>
        <v>0</v>
      </c>
      <c r="H455" s="250">
        <f>State!H455</f>
        <v>0</v>
      </c>
      <c r="I455" s="249">
        <f>State!L455</f>
        <v>0</v>
      </c>
      <c r="J455" s="251"/>
      <c r="K455" s="248">
        <f>State!P455</f>
        <v>0</v>
      </c>
      <c r="L455" s="249">
        <f>State!Q455</f>
        <v>0</v>
      </c>
      <c r="M455" s="248">
        <f>State!R455</f>
        <v>0</v>
      </c>
      <c r="N455" s="249">
        <f>State!S455</f>
        <v>0</v>
      </c>
      <c r="O455" s="249">
        <f>State!U455</f>
        <v>0</v>
      </c>
      <c r="P455" s="251"/>
      <c r="Q455" s="248">
        <f>State!Y455</f>
        <v>0</v>
      </c>
      <c r="R455" s="249">
        <f>State!Z455</f>
        <v>0</v>
      </c>
      <c r="S455" s="248">
        <f>State!AA455</f>
        <v>0</v>
      </c>
      <c r="T455" s="249">
        <f>State!AB455</f>
        <v>0</v>
      </c>
      <c r="U455" s="292">
        <f>State!AC455</f>
        <v>0</v>
      </c>
    </row>
    <row r="456" spans="1:21">
      <c r="A456" s="236" t="s">
        <v>19</v>
      </c>
      <c r="B456" s="259" t="s">
        <v>173</v>
      </c>
      <c r="C456" s="248">
        <f>State!C456</f>
        <v>0</v>
      </c>
      <c r="D456" s="249">
        <f>State!D456</f>
        <v>0</v>
      </c>
      <c r="E456" s="248">
        <f>State!E456</f>
        <v>0</v>
      </c>
      <c r="F456" s="249">
        <f>State!F456</f>
        <v>0</v>
      </c>
      <c r="G456" s="250">
        <f>State!G456</f>
        <v>0</v>
      </c>
      <c r="H456" s="250">
        <f>State!H456</f>
        <v>0</v>
      </c>
      <c r="I456" s="249">
        <f>State!L456</f>
        <v>0</v>
      </c>
      <c r="J456" s="251"/>
      <c r="K456" s="248">
        <f>State!P456</f>
        <v>0</v>
      </c>
      <c r="L456" s="249">
        <f>State!Q456</f>
        <v>0</v>
      </c>
      <c r="M456" s="248">
        <f>State!R456</f>
        <v>0</v>
      </c>
      <c r="N456" s="249">
        <f>State!S456</f>
        <v>0</v>
      </c>
      <c r="O456" s="249">
        <f>State!U456</f>
        <v>0</v>
      </c>
      <c r="P456" s="251"/>
      <c r="Q456" s="248">
        <f>State!Y456</f>
        <v>0</v>
      </c>
      <c r="R456" s="249">
        <f>State!Z456</f>
        <v>0</v>
      </c>
      <c r="S456" s="248">
        <f>State!AA456</f>
        <v>0</v>
      </c>
      <c r="T456" s="249">
        <f>State!AB456</f>
        <v>0</v>
      </c>
      <c r="U456" s="292">
        <f>State!AC456</f>
        <v>0</v>
      </c>
    </row>
    <row r="457" spans="1:21" ht="27">
      <c r="A457" s="236" t="s">
        <v>20</v>
      </c>
      <c r="B457" s="259" t="s">
        <v>174</v>
      </c>
      <c r="C457" s="248">
        <f>State!C457</f>
        <v>0</v>
      </c>
      <c r="D457" s="249">
        <f>State!D457</f>
        <v>0</v>
      </c>
      <c r="E457" s="248">
        <f>State!E457</f>
        <v>0</v>
      </c>
      <c r="F457" s="249">
        <f>State!F457</f>
        <v>0</v>
      </c>
      <c r="G457" s="250">
        <f>State!G457</f>
        <v>0</v>
      </c>
      <c r="H457" s="250">
        <f>State!H457</f>
        <v>0</v>
      </c>
      <c r="I457" s="249">
        <f>State!L457</f>
        <v>0</v>
      </c>
      <c r="J457" s="251"/>
      <c r="K457" s="248">
        <f>State!P457</f>
        <v>0</v>
      </c>
      <c r="L457" s="249">
        <f>State!Q457</f>
        <v>0</v>
      </c>
      <c r="M457" s="248">
        <f>State!R457</f>
        <v>0</v>
      </c>
      <c r="N457" s="249">
        <f>State!S457</f>
        <v>0</v>
      </c>
      <c r="O457" s="249">
        <f>State!U457</f>
        <v>0</v>
      </c>
      <c r="P457" s="251"/>
      <c r="Q457" s="248">
        <f>State!Y457</f>
        <v>0</v>
      </c>
      <c r="R457" s="249">
        <f>State!Z457</f>
        <v>0</v>
      </c>
      <c r="S457" s="248">
        <f>State!AA457</f>
        <v>0</v>
      </c>
      <c r="T457" s="249">
        <f>State!AB457</f>
        <v>0</v>
      </c>
      <c r="U457" s="292">
        <f>State!AC457</f>
        <v>0</v>
      </c>
    </row>
    <row r="458" spans="1:21" ht="36">
      <c r="A458" s="236" t="s">
        <v>21</v>
      </c>
      <c r="B458" s="259" t="s">
        <v>225</v>
      </c>
      <c r="C458" s="248">
        <f>State!C458</f>
        <v>0</v>
      </c>
      <c r="D458" s="249">
        <f>State!D458</f>
        <v>0</v>
      </c>
      <c r="E458" s="248">
        <f>State!E458</f>
        <v>0</v>
      </c>
      <c r="F458" s="249">
        <f>State!F458</f>
        <v>0</v>
      </c>
      <c r="G458" s="250">
        <f>State!G458</f>
        <v>0</v>
      </c>
      <c r="H458" s="250">
        <f>State!H458</f>
        <v>0</v>
      </c>
      <c r="I458" s="249">
        <f>State!L458</f>
        <v>0</v>
      </c>
      <c r="J458" s="251"/>
      <c r="K458" s="248">
        <f>State!P458</f>
        <v>0</v>
      </c>
      <c r="L458" s="249">
        <f>State!Q458</f>
        <v>0</v>
      </c>
      <c r="M458" s="248">
        <f>State!R458</f>
        <v>0</v>
      </c>
      <c r="N458" s="249">
        <f>State!S458</f>
        <v>0</v>
      </c>
      <c r="O458" s="249">
        <f>State!U458</f>
        <v>0</v>
      </c>
      <c r="P458" s="251"/>
      <c r="Q458" s="248">
        <f>State!Y458</f>
        <v>0</v>
      </c>
      <c r="R458" s="249">
        <f>State!Z458</f>
        <v>0</v>
      </c>
      <c r="S458" s="248">
        <f>State!AA458</f>
        <v>0</v>
      </c>
      <c r="T458" s="249">
        <f>State!AB458</f>
        <v>0</v>
      </c>
      <c r="U458" s="292">
        <f>State!AC458</f>
        <v>0</v>
      </c>
    </row>
    <row r="459" spans="1:21" ht="18">
      <c r="A459" s="236" t="s">
        <v>175</v>
      </c>
      <c r="B459" s="259" t="s">
        <v>176</v>
      </c>
      <c r="C459" s="248">
        <f>State!C459</f>
        <v>0</v>
      </c>
      <c r="D459" s="249">
        <f>State!D459</f>
        <v>0</v>
      </c>
      <c r="E459" s="248">
        <f>State!E459</f>
        <v>0</v>
      </c>
      <c r="F459" s="249">
        <f>State!F459</f>
        <v>0</v>
      </c>
      <c r="G459" s="250">
        <f>State!G459</f>
        <v>0</v>
      </c>
      <c r="H459" s="250">
        <f>State!H459</f>
        <v>0</v>
      </c>
      <c r="I459" s="249">
        <f>State!L459</f>
        <v>0</v>
      </c>
      <c r="J459" s="251"/>
      <c r="K459" s="248">
        <f>State!P459</f>
        <v>0</v>
      </c>
      <c r="L459" s="249">
        <f>State!Q459</f>
        <v>0</v>
      </c>
      <c r="M459" s="248">
        <f>State!R459</f>
        <v>0</v>
      </c>
      <c r="N459" s="249">
        <f>State!S459</f>
        <v>0</v>
      </c>
      <c r="O459" s="249">
        <f>State!U459</f>
        <v>0</v>
      </c>
      <c r="P459" s="251"/>
      <c r="Q459" s="248">
        <f>State!Y459</f>
        <v>0</v>
      </c>
      <c r="R459" s="249">
        <f>State!Z459</f>
        <v>0</v>
      </c>
      <c r="S459" s="248">
        <f>State!AA459</f>
        <v>0</v>
      </c>
      <c r="T459" s="249">
        <f>State!AB459</f>
        <v>0</v>
      </c>
      <c r="U459" s="292">
        <f>State!AC459</f>
        <v>0</v>
      </c>
    </row>
    <row r="460" spans="1:21" ht="18">
      <c r="A460" s="236" t="s">
        <v>177</v>
      </c>
      <c r="B460" s="259" t="s">
        <v>178</v>
      </c>
      <c r="C460" s="248">
        <f>State!C460</f>
        <v>0</v>
      </c>
      <c r="D460" s="249">
        <f>State!D460</f>
        <v>0</v>
      </c>
      <c r="E460" s="248">
        <f>State!E460</f>
        <v>0</v>
      </c>
      <c r="F460" s="249">
        <f>State!F460</f>
        <v>0</v>
      </c>
      <c r="G460" s="250">
        <f>State!G460</f>
        <v>0</v>
      </c>
      <c r="H460" s="250">
        <f>State!H460</f>
        <v>0</v>
      </c>
      <c r="I460" s="249">
        <f>State!L460</f>
        <v>0</v>
      </c>
      <c r="J460" s="251"/>
      <c r="K460" s="248">
        <f>State!P460</f>
        <v>0</v>
      </c>
      <c r="L460" s="249">
        <f>State!Q460</f>
        <v>0</v>
      </c>
      <c r="M460" s="248">
        <f>State!R460</f>
        <v>0</v>
      </c>
      <c r="N460" s="249">
        <f>State!S460</f>
        <v>0</v>
      </c>
      <c r="O460" s="249">
        <f>State!U460</f>
        <v>0</v>
      </c>
      <c r="P460" s="251"/>
      <c r="Q460" s="248">
        <f>State!Y460</f>
        <v>0</v>
      </c>
      <c r="R460" s="249">
        <f>State!Z460</f>
        <v>0</v>
      </c>
      <c r="S460" s="248">
        <f>State!AA460</f>
        <v>0</v>
      </c>
      <c r="T460" s="249">
        <f>State!AB460</f>
        <v>0</v>
      </c>
      <c r="U460" s="292">
        <f>State!AC460</f>
        <v>0</v>
      </c>
    </row>
    <row r="461" spans="1:21" ht="36">
      <c r="A461" s="236" t="s">
        <v>179</v>
      </c>
      <c r="B461" s="259" t="s">
        <v>180</v>
      </c>
      <c r="C461" s="248">
        <f>State!C461</f>
        <v>0</v>
      </c>
      <c r="D461" s="249">
        <f>State!D461</f>
        <v>0</v>
      </c>
      <c r="E461" s="248">
        <f>State!E461</f>
        <v>0</v>
      </c>
      <c r="F461" s="249">
        <f>State!F461</f>
        <v>0</v>
      </c>
      <c r="G461" s="250">
        <f>State!G461</f>
        <v>0</v>
      </c>
      <c r="H461" s="250">
        <f>State!H461</f>
        <v>0</v>
      </c>
      <c r="I461" s="249">
        <f>State!L461</f>
        <v>0</v>
      </c>
      <c r="J461" s="251"/>
      <c r="K461" s="248">
        <f>State!P461</f>
        <v>0</v>
      </c>
      <c r="L461" s="249">
        <f>State!Q461</f>
        <v>0</v>
      </c>
      <c r="M461" s="248">
        <f>State!R461</f>
        <v>0</v>
      </c>
      <c r="N461" s="249">
        <f>State!S461</f>
        <v>0</v>
      </c>
      <c r="O461" s="249">
        <f>State!U461</f>
        <v>0</v>
      </c>
      <c r="P461" s="251"/>
      <c r="Q461" s="248">
        <f>State!Y461</f>
        <v>0</v>
      </c>
      <c r="R461" s="249">
        <f>State!Z461</f>
        <v>0</v>
      </c>
      <c r="S461" s="248">
        <f>State!AA461</f>
        <v>0</v>
      </c>
      <c r="T461" s="249">
        <f>State!AB461</f>
        <v>0</v>
      </c>
      <c r="U461" s="292">
        <f>State!AC461</f>
        <v>0</v>
      </c>
    </row>
    <row r="462" spans="1:21" ht="27">
      <c r="A462" s="236" t="s">
        <v>181</v>
      </c>
      <c r="B462" s="259" t="s">
        <v>226</v>
      </c>
      <c r="C462" s="248">
        <f>State!C462</f>
        <v>0</v>
      </c>
      <c r="D462" s="249">
        <f>State!D462</f>
        <v>0</v>
      </c>
      <c r="E462" s="248">
        <f>State!E462</f>
        <v>0</v>
      </c>
      <c r="F462" s="249">
        <f>State!F462</f>
        <v>0</v>
      </c>
      <c r="G462" s="250">
        <f>State!G462</f>
        <v>0</v>
      </c>
      <c r="H462" s="250">
        <f>State!H462</f>
        <v>0</v>
      </c>
      <c r="I462" s="249">
        <f>State!L462</f>
        <v>0</v>
      </c>
      <c r="J462" s="251"/>
      <c r="K462" s="248">
        <f>State!P462</f>
        <v>0</v>
      </c>
      <c r="L462" s="249">
        <f>State!Q462</f>
        <v>0</v>
      </c>
      <c r="M462" s="248">
        <f>State!R462</f>
        <v>0</v>
      </c>
      <c r="N462" s="249">
        <f>State!S462</f>
        <v>0</v>
      </c>
      <c r="O462" s="249">
        <f>State!U462</f>
        <v>0</v>
      </c>
      <c r="P462" s="251"/>
      <c r="Q462" s="248">
        <f>State!Y462</f>
        <v>0</v>
      </c>
      <c r="R462" s="249">
        <f>State!Z462</f>
        <v>0</v>
      </c>
      <c r="S462" s="248">
        <f>State!AA462</f>
        <v>0</v>
      </c>
      <c r="T462" s="249">
        <f>State!AB462</f>
        <v>0</v>
      </c>
      <c r="U462" s="292">
        <f>State!AC462</f>
        <v>0</v>
      </c>
    </row>
    <row r="463" spans="1:21" ht="18">
      <c r="A463" s="236">
        <v>26.37</v>
      </c>
      <c r="B463" s="259" t="s">
        <v>273</v>
      </c>
      <c r="C463" s="248">
        <f>State!C463</f>
        <v>0</v>
      </c>
      <c r="D463" s="249">
        <f>State!D463</f>
        <v>0</v>
      </c>
      <c r="E463" s="248">
        <f>State!E463</f>
        <v>0</v>
      </c>
      <c r="F463" s="249">
        <f>State!F463</f>
        <v>0</v>
      </c>
      <c r="G463" s="250">
        <f>State!G463</f>
        <v>0</v>
      </c>
      <c r="H463" s="250">
        <f>State!H463</f>
        <v>0</v>
      </c>
      <c r="I463" s="249">
        <f>State!L463</f>
        <v>0</v>
      </c>
      <c r="J463" s="251"/>
      <c r="K463" s="248">
        <f>State!P463</f>
        <v>0</v>
      </c>
      <c r="L463" s="249">
        <f>State!Q463</f>
        <v>0</v>
      </c>
      <c r="M463" s="248">
        <f>State!R463</f>
        <v>0</v>
      </c>
      <c r="N463" s="249">
        <f>State!S463</f>
        <v>0</v>
      </c>
      <c r="O463" s="249">
        <f>State!U463</f>
        <v>0</v>
      </c>
      <c r="P463" s="251"/>
      <c r="Q463" s="248">
        <f>State!Y463</f>
        <v>0</v>
      </c>
      <c r="R463" s="249">
        <f>State!Z463</f>
        <v>0</v>
      </c>
      <c r="S463" s="248">
        <f>State!AA463</f>
        <v>0</v>
      </c>
      <c r="T463" s="249">
        <f>State!AB463</f>
        <v>0</v>
      </c>
      <c r="U463" s="292">
        <f>State!AC463</f>
        <v>0</v>
      </c>
    </row>
    <row r="464" spans="1:21" ht="18">
      <c r="A464" s="282">
        <f t="shared" ref="A464:A472" si="24">+A463+0.01</f>
        <v>26.380000000000003</v>
      </c>
      <c r="B464" s="259" t="s">
        <v>274</v>
      </c>
      <c r="C464" s="248">
        <f>State!C464</f>
        <v>0</v>
      </c>
      <c r="D464" s="249">
        <f>State!D464</f>
        <v>0</v>
      </c>
      <c r="E464" s="248">
        <f>State!E464</f>
        <v>0</v>
      </c>
      <c r="F464" s="249">
        <f>State!F464</f>
        <v>0</v>
      </c>
      <c r="G464" s="250">
        <f>State!G464</f>
        <v>0</v>
      </c>
      <c r="H464" s="250">
        <f>State!H464</f>
        <v>0</v>
      </c>
      <c r="I464" s="249">
        <f>State!L464</f>
        <v>0</v>
      </c>
      <c r="J464" s="251"/>
      <c r="K464" s="248">
        <f>State!P464</f>
        <v>0</v>
      </c>
      <c r="L464" s="249">
        <f>State!Q464</f>
        <v>0</v>
      </c>
      <c r="M464" s="248">
        <f>State!R464</f>
        <v>0</v>
      </c>
      <c r="N464" s="249">
        <f>State!S464</f>
        <v>0</v>
      </c>
      <c r="O464" s="249">
        <f>State!U464</f>
        <v>0</v>
      </c>
      <c r="P464" s="251"/>
      <c r="Q464" s="248">
        <f>State!Y464</f>
        <v>0</v>
      </c>
      <c r="R464" s="249">
        <f>State!Z464</f>
        <v>0</v>
      </c>
      <c r="S464" s="248">
        <f>State!AA464</f>
        <v>0</v>
      </c>
      <c r="T464" s="249">
        <f>State!AB464</f>
        <v>0</v>
      </c>
      <c r="U464" s="292">
        <f>State!AC464</f>
        <v>0</v>
      </c>
    </row>
    <row r="465" spans="1:21" ht="18">
      <c r="A465" s="282">
        <f t="shared" si="24"/>
        <v>26.390000000000004</v>
      </c>
      <c r="B465" s="259" t="s">
        <v>200</v>
      </c>
      <c r="C465" s="248">
        <f>State!C465</f>
        <v>0</v>
      </c>
      <c r="D465" s="249">
        <f>State!D465</f>
        <v>0</v>
      </c>
      <c r="E465" s="248">
        <f>State!E465</f>
        <v>0</v>
      </c>
      <c r="F465" s="249">
        <f>State!F465</f>
        <v>0</v>
      </c>
      <c r="G465" s="250">
        <f>State!G465</f>
        <v>0</v>
      </c>
      <c r="H465" s="250">
        <f>State!H465</f>
        <v>0</v>
      </c>
      <c r="I465" s="249">
        <f>State!L465</f>
        <v>0</v>
      </c>
      <c r="J465" s="251"/>
      <c r="K465" s="248">
        <f>State!P465</f>
        <v>0</v>
      </c>
      <c r="L465" s="249">
        <f>State!Q465</f>
        <v>0</v>
      </c>
      <c r="M465" s="248">
        <f>State!R465</f>
        <v>0</v>
      </c>
      <c r="N465" s="249">
        <f>State!S465</f>
        <v>0</v>
      </c>
      <c r="O465" s="249">
        <f>State!U465</f>
        <v>0</v>
      </c>
      <c r="P465" s="251"/>
      <c r="Q465" s="248">
        <f>State!Y465</f>
        <v>0</v>
      </c>
      <c r="R465" s="249">
        <f>State!Z465</f>
        <v>0</v>
      </c>
      <c r="S465" s="248">
        <f>State!AA465</f>
        <v>0</v>
      </c>
      <c r="T465" s="249">
        <f>State!AB465</f>
        <v>0</v>
      </c>
      <c r="U465" s="292">
        <f>State!AC465</f>
        <v>0</v>
      </c>
    </row>
    <row r="466" spans="1:21" ht="18">
      <c r="A466" s="282">
        <f t="shared" si="24"/>
        <v>26.400000000000006</v>
      </c>
      <c r="B466" s="259" t="s">
        <v>182</v>
      </c>
      <c r="C466" s="248">
        <f>State!C466</f>
        <v>0</v>
      </c>
      <c r="D466" s="249">
        <f>State!D466</f>
        <v>0</v>
      </c>
      <c r="E466" s="248">
        <f>State!E466</f>
        <v>0</v>
      </c>
      <c r="F466" s="249">
        <f>State!F466</f>
        <v>0</v>
      </c>
      <c r="G466" s="250">
        <f>State!G466</f>
        <v>0</v>
      </c>
      <c r="H466" s="250">
        <f>State!H466</f>
        <v>0</v>
      </c>
      <c r="I466" s="249">
        <f>State!L466</f>
        <v>0</v>
      </c>
      <c r="J466" s="251"/>
      <c r="K466" s="248">
        <f>State!P466</f>
        <v>0</v>
      </c>
      <c r="L466" s="249">
        <f>State!Q466</f>
        <v>0</v>
      </c>
      <c r="M466" s="248">
        <f>State!R466</f>
        <v>0</v>
      </c>
      <c r="N466" s="249">
        <f>State!S466</f>
        <v>0</v>
      </c>
      <c r="O466" s="249">
        <f>State!U466</f>
        <v>0</v>
      </c>
      <c r="P466" s="251"/>
      <c r="Q466" s="248">
        <f>State!Y466</f>
        <v>0</v>
      </c>
      <c r="R466" s="249">
        <f>State!Z466</f>
        <v>0</v>
      </c>
      <c r="S466" s="248">
        <f>State!AA466</f>
        <v>0</v>
      </c>
      <c r="T466" s="249">
        <f>State!AB466</f>
        <v>0</v>
      </c>
      <c r="U466" s="292">
        <f>State!AC466</f>
        <v>0</v>
      </c>
    </row>
    <row r="467" spans="1:21" ht="18">
      <c r="A467" s="282">
        <f t="shared" si="24"/>
        <v>26.410000000000007</v>
      </c>
      <c r="B467" s="259" t="s">
        <v>183</v>
      </c>
      <c r="C467" s="248">
        <f>State!C467</f>
        <v>0</v>
      </c>
      <c r="D467" s="249">
        <f>State!D467</f>
        <v>0</v>
      </c>
      <c r="E467" s="248">
        <f>State!E467</f>
        <v>0</v>
      </c>
      <c r="F467" s="249">
        <f>State!F467</f>
        <v>0</v>
      </c>
      <c r="G467" s="250">
        <f>State!G467</f>
        <v>0</v>
      </c>
      <c r="H467" s="250">
        <f>State!H467</f>
        <v>0</v>
      </c>
      <c r="I467" s="249">
        <f>State!L467</f>
        <v>0</v>
      </c>
      <c r="J467" s="251"/>
      <c r="K467" s="248">
        <f>State!P467</f>
        <v>0</v>
      </c>
      <c r="L467" s="249">
        <f>State!Q467</f>
        <v>0</v>
      </c>
      <c r="M467" s="248">
        <f>State!R467</f>
        <v>0</v>
      </c>
      <c r="N467" s="249">
        <f>State!S467</f>
        <v>0</v>
      </c>
      <c r="O467" s="249">
        <f>State!U467</f>
        <v>0</v>
      </c>
      <c r="P467" s="251"/>
      <c r="Q467" s="248">
        <f>State!Y467</f>
        <v>0</v>
      </c>
      <c r="R467" s="249">
        <f>State!Z467</f>
        <v>0</v>
      </c>
      <c r="S467" s="248">
        <f>State!AA467</f>
        <v>0</v>
      </c>
      <c r="T467" s="249">
        <f>State!AB467</f>
        <v>0</v>
      </c>
      <c r="U467" s="292">
        <f>State!AC467</f>
        <v>0</v>
      </c>
    </row>
    <row r="468" spans="1:21" ht="18">
      <c r="A468" s="282">
        <f t="shared" si="24"/>
        <v>26.420000000000009</v>
      </c>
      <c r="B468" s="259" t="s">
        <v>184</v>
      </c>
      <c r="C468" s="248">
        <f>State!C468</f>
        <v>0</v>
      </c>
      <c r="D468" s="249">
        <f>State!D468</f>
        <v>0</v>
      </c>
      <c r="E468" s="248">
        <f>State!E468</f>
        <v>0</v>
      </c>
      <c r="F468" s="249">
        <f>State!F468</f>
        <v>0</v>
      </c>
      <c r="G468" s="250">
        <f>State!G468</f>
        <v>0</v>
      </c>
      <c r="H468" s="250">
        <f>State!H468</f>
        <v>0</v>
      </c>
      <c r="I468" s="249">
        <f>State!L468</f>
        <v>0</v>
      </c>
      <c r="J468" s="251"/>
      <c r="K468" s="248">
        <f>State!P468</f>
        <v>0</v>
      </c>
      <c r="L468" s="249">
        <f>State!Q468</f>
        <v>0</v>
      </c>
      <c r="M468" s="248">
        <f>State!R468</f>
        <v>0</v>
      </c>
      <c r="N468" s="249">
        <f>State!S468</f>
        <v>0</v>
      </c>
      <c r="O468" s="249">
        <f>State!U468</f>
        <v>0</v>
      </c>
      <c r="P468" s="251"/>
      <c r="Q468" s="248">
        <f>State!Y468</f>
        <v>0</v>
      </c>
      <c r="R468" s="249">
        <f>State!Z468</f>
        <v>0</v>
      </c>
      <c r="S468" s="248">
        <f>State!AA468</f>
        <v>0</v>
      </c>
      <c r="T468" s="249">
        <f>State!AB468</f>
        <v>0</v>
      </c>
      <c r="U468" s="292">
        <f>State!AC468</f>
        <v>0</v>
      </c>
    </row>
    <row r="469" spans="1:21" ht="18">
      <c r="A469" s="282">
        <f t="shared" si="24"/>
        <v>26.43000000000001</v>
      </c>
      <c r="B469" s="259" t="s">
        <v>185</v>
      </c>
      <c r="C469" s="248">
        <f>State!C469</f>
        <v>0</v>
      </c>
      <c r="D469" s="249">
        <f>State!D469</f>
        <v>0</v>
      </c>
      <c r="E469" s="248">
        <f>State!E469</f>
        <v>0</v>
      </c>
      <c r="F469" s="249">
        <f>State!F469</f>
        <v>0</v>
      </c>
      <c r="G469" s="250">
        <f>State!G469</f>
        <v>0</v>
      </c>
      <c r="H469" s="250">
        <f>State!H469</f>
        <v>0</v>
      </c>
      <c r="I469" s="249">
        <f>State!L469</f>
        <v>0</v>
      </c>
      <c r="J469" s="251"/>
      <c r="K469" s="248">
        <f>State!P469</f>
        <v>0</v>
      </c>
      <c r="L469" s="249">
        <f>State!Q469</f>
        <v>0</v>
      </c>
      <c r="M469" s="248">
        <f>State!R469</f>
        <v>0</v>
      </c>
      <c r="N469" s="249">
        <f>State!S469</f>
        <v>0</v>
      </c>
      <c r="O469" s="249">
        <f>State!U469</f>
        <v>0</v>
      </c>
      <c r="P469" s="251"/>
      <c r="Q469" s="248">
        <f>State!Y469</f>
        <v>0</v>
      </c>
      <c r="R469" s="249">
        <f>State!Z469</f>
        <v>0</v>
      </c>
      <c r="S469" s="248">
        <f>State!AA469</f>
        <v>0</v>
      </c>
      <c r="T469" s="249">
        <f>State!AB469</f>
        <v>0</v>
      </c>
      <c r="U469" s="292">
        <f>State!AC469</f>
        <v>0</v>
      </c>
    </row>
    <row r="470" spans="1:21" ht="18">
      <c r="A470" s="282">
        <f t="shared" si="24"/>
        <v>26.440000000000012</v>
      </c>
      <c r="B470" s="259" t="s">
        <v>186</v>
      </c>
      <c r="C470" s="248">
        <f>State!C470</f>
        <v>0</v>
      </c>
      <c r="D470" s="249">
        <f>State!D470</f>
        <v>0</v>
      </c>
      <c r="E470" s="248">
        <f>State!E470</f>
        <v>0</v>
      </c>
      <c r="F470" s="249">
        <f>State!F470</f>
        <v>0</v>
      </c>
      <c r="G470" s="250">
        <f>State!G470</f>
        <v>0</v>
      </c>
      <c r="H470" s="250">
        <f>State!H470</f>
        <v>0</v>
      </c>
      <c r="I470" s="249">
        <f>State!L470</f>
        <v>0</v>
      </c>
      <c r="J470" s="251"/>
      <c r="K470" s="248">
        <f>State!P470</f>
        <v>0</v>
      </c>
      <c r="L470" s="249">
        <f>State!Q470</f>
        <v>0</v>
      </c>
      <c r="M470" s="248">
        <f>State!R470</f>
        <v>0</v>
      </c>
      <c r="N470" s="249">
        <f>State!S470</f>
        <v>0</v>
      </c>
      <c r="O470" s="249">
        <f>State!U470</f>
        <v>0</v>
      </c>
      <c r="P470" s="251"/>
      <c r="Q470" s="248">
        <f>State!Y470</f>
        <v>0</v>
      </c>
      <c r="R470" s="249">
        <f>State!Z470</f>
        <v>0</v>
      </c>
      <c r="S470" s="248">
        <f>State!AA470</f>
        <v>0</v>
      </c>
      <c r="T470" s="249">
        <f>State!AB470</f>
        <v>0</v>
      </c>
      <c r="U470" s="292">
        <f>State!AC470</f>
        <v>0</v>
      </c>
    </row>
    <row r="471" spans="1:21" ht="18">
      <c r="A471" s="282">
        <f t="shared" si="24"/>
        <v>26.450000000000014</v>
      </c>
      <c r="B471" s="259" t="s">
        <v>187</v>
      </c>
      <c r="C471" s="248">
        <f>State!C471</f>
        <v>0</v>
      </c>
      <c r="D471" s="249">
        <f>State!D471</f>
        <v>0</v>
      </c>
      <c r="E471" s="248">
        <f>State!E471</f>
        <v>0</v>
      </c>
      <c r="F471" s="249">
        <f>State!F471</f>
        <v>0</v>
      </c>
      <c r="G471" s="250">
        <f>State!G471</f>
        <v>0</v>
      </c>
      <c r="H471" s="250">
        <f>State!H471</f>
        <v>0</v>
      </c>
      <c r="I471" s="249">
        <f>State!L471</f>
        <v>0</v>
      </c>
      <c r="J471" s="251"/>
      <c r="K471" s="248">
        <f>State!P471</f>
        <v>0</v>
      </c>
      <c r="L471" s="249">
        <f>State!Q471</f>
        <v>0</v>
      </c>
      <c r="M471" s="248">
        <f>State!R471</f>
        <v>0</v>
      </c>
      <c r="N471" s="249">
        <f>State!S471</f>
        <v>0</v>
      </c>
      <c r="O471" s="249">
        <f>State!U471</f>
        <v>0</v>
      </c>
      <c r="P471" s="251"/>
      <c r="Q471" s="248">
        <f>State!Y471</f>
        <v>0</v>
      </c>
      <c r="R471" s="249">
        <f>State!Z471</f>
        <v>0</v>
      </c>
      <c r="S471" s="248">
        <f>State!AA471</f>
        <v>0</v>
      </c>
      <c r="T471" s="249">
        <f>State!AB471</f>
        <v>0</v>
      </c>
      <c r="U471" s="292">
        <f>State!AC471</f>
        <v>0</v>
      </c>
    </row>
    <row r="472" spans="1:21" ht="18">
      <c r="A472" s="282">
        <f t="shared" si="24"/>
        <v>26.460000000000015</v>
      </c>
      <c r="B472" s="259" t="s">
        <v>188</v>
      </c>
      <c r="C472" s="248">
        <f>State!C472</f>
        <v>0</v>
      </c>
      <c r="D472" s="249">
        <f>State!D472</f>
        <v>0</v>
      </c>
      <c r="E472" s="248">
        <f>State!E472</f>
        <v>0</v>
      </c>
      <c r="F472" s="249">
        <f>State!F472</f>
        <v>0</v>
      </c>
      <c r="G472" s="250">
        <f>State!G472</f>
        <v>0</v>
      </c>
      <c r="H472" s="250">
        <f>State!H472</f>
        <v>0</v>
      </c>
      <c r="I472" s="249">
        <f>State!L472</f>
        <v>0</v>
      </c>
      <c r="J472" s="251"/>
      <c r="K472" s="248">
        <f>State!P472</f>
        <v>0</v>
      </c>
      <c r="L472" s="249">
        <f>State!Q472</f>
        <v>0</v>
      </c>
      <c r="M472" s="248">
        <f>State!R472</f>
        <v>0</v>
      </c>
      <c r="N472" s="249">
        <f>State!S472</f>
        <v>0</v>
      </c>
      <c r="O472" s="249">
        <f>State!U472</f>
        <v>0</v>
      </c>
      <c r="P472" s="251"/>
      <c r="Q472" s="248">
        <f>State!Y472</f>
        <v>0</v>
      </c>
      <c r="R472" s="249">
        <f>State!Z472</f>
        <v>0</v>
      </c>
      <c r="S472" s="248">
        <f>State!AA472</f>
        <v>0</v>
      </c>
      <c r="T472" s="249">
        <f>State!AB472</f>
        <v>0</v>
      </c>
      <c r="U472" s="292">
        <f>State!AC472</f>
        <v>0</v>
      </c>
    </row>
    <row r="473" spans="1:21" ht="18">
      <c r="A473" s="236"/>
      <c r="B473" s="237" t="s">
        <v>189</v>
      </c>
      <c r="C473" s="248">
        <f>State!C473</f>
        <v>0</v>
      </c>
      <c r="D473" s="249">
        <f>State!D473</f>
        <v>0</v>
      </c>
      <c r="E473" s="248">
        <f>State!E473</f>
        <v>0</v>
      </c>
      <c r="F473" s="249">
        <f>State!F473</f>
        <v>0</v>
      </c>
      <c r="G473" s="250">
        <f>State!G473</f>
        <v>0</v>
      </c>
      <c r="H473" s="250">
        <f>State!H473</f>
        <v>0</v>
      </c>
      <c r="I473" s="249">
        <f>State!L473</f>
        <v>0</v>
      </c>
      <c r="J473" s="251"/>
      <c r="K473" s="248">
        <f>State!P473</f>
        <v>0</v>
      </c>
      <c r="L473" s="249">
        <f>State!Q473</f>
        <v>0</v>
      </c>
      <c r="M473" s="248">
        <f>State!R473</f>
        <v>0</v>
      </c>
      <c r="N473" s="249">
        <f>State!S473</f>
        <v>0</v>
      </c>
      <c r="O473" s="249">
        <f>State!U473</f>
        <v>0</v>
      </c>
      <c r="P473" s="251"/>
      <c r="Q473" s="248">
        <f>State!Y473</f>
        <v>0</v>
      </c>
      <c r="R473" s="249">
        <f>State!Z473</f>
        <v>0</v>
      </c>
      <c r="S473" s="248">
        <f>State!AA473</f>
        <v>0</v>
      </c>
      <c r="T473" s="249">
        <f>State!AB473</f>
        <v>0</v>
      </c>
      <c r="U473" s="292">
        <f>State!AC473</f>
        <v>0</v>
      </c>
    </row>
    <row r="474" spans="1:21" ht="18">
      <c r="A474" s="236"/>
      <c r="B474" s="237" t="s">
        <v>308</v>
      </c>
      <c r="C474" s="248">
        <f>State!C474</f>
        <v>0</v>
      </c>
      <c r="D474" s="249">
        <f>State!D474</f>
        <v>0</v>
      </c>
      <c r="E474" s="248">
        <f>State!E474</f>
        <v>0</v>
      </c>
      <c r="F474" s="249">
        <f>State!F474</f>
        <v>0</v>
      </c>
      <c r="G474" s="250">
        <f>State!G474</f>
        <v>0</v>
      </c>
      <c r="H474" s="250">
        <f>State!H474</f>
        <v>0</v>
      </c>
      <c r="I474" s="249">
        <f>State!L474</f>
        <v>0</v>
      </c>
      <c r="J474" s="251"/>
      <c r="K474" s="248">
        <f>State!P474</f>
        <v>0</v>
      </c>
      <c r="L474" s="249">
        <f>State!Q474</f>
        <v>0</v>
      </c>
      <c r="M474" s="248">
        <f>State!R474</f>
        <v>0</v>
      </c>
      <c r="N474" s="249">
        <f>State!S474</f>
        <v>0</v>
      </c>
      <c r="O474" s="249">
        <f>State!U474</f>
        <v>0</v>
      </c>
      <c r="P474" s="251"/>
      <c r="Q474" s="248">
        <f>State!Y474</f>
        <v>0</v>
      </c>
      <c r="R474" s="249">
        <f>State!Z474</f>
        <v>0</v>
      </c>
      <c r="S474" s="248">
        <f>State!AA474</f>
        <v>0</v>
      </c>
      <c r="T474" s="249">
        <f>State!AB474</f>
        <v>0</v>
      </c>
      <c r="U474" s="292">
        <f>State!AC474</f>
        <v>0</v>
      </c>
    </row>
    <row r="475" spans="1:21">
      <c r="A475" s="236"/>
      <c r="B475" s="237" t="s">
        <v>190</v>
      </c>
      <c r="C475" s="248">
        <f>State!C475</f>
        <v>0</v>
      </c>
      <c r="D475" s="249">
        <f>State!D475</f>
        <v>0</v>
      </c>
      <c r="E475" s="248">
        <f>State!E475</f>
        <v>0</v>
      </c>
      <c r="F475" s="249">
        <f>State!F475</f>
        <v>0</v>
      </c>
      <c r="G475" s="250">
        <f>State!G475</f>
        <v>0</v>
      </c>
      <c r="H475" s="250">
        <f>State!H475</f>
        <v>0</v>
      </c>
      <c r="I475" s="249">
        <f>State!L475</f>
        <v>0</v>
      </c>
      <c r="J475" s="251"/>
      <c r="K475" s="248">
        <f>State!P475</f>
        <v>0</v>
      </c>
      <c r="L475" s="249">
        <f>State!Q475</f>
        <v>0</v>
      </c>
      <c r="M475" s="248">
        <f>State!R475</f>
        <v>0</v>
      </c>
      <c r="N475" s="249">
        <f>State!S475</f>
        <v>0</v>
      </c>
      <c r="O475" s="249">
        <f>State!U475</f>
        <v>0</v>
      </c>
      <c r="P475" s="251"/>
      <c r="Q475" s="248">
        <f>State!Y475</f>
        <v>0</v>
      </c>
      <c r="R475" s="249">
        <f>State!Z475</f>
        <v>0</v>
      </c>
      <c r="S475" s="248">
        <f>State!AA475</f>
        <v>0</v>
      </c>
      <c r="T475" s="249">
        <f>State!AB475</f>
        <v>0</v>
      </c>
      <c r="U475" s="292">
        <f>State!AC475</f>
        <v>0</v>
      </c>
    </row>
    <row r="476" spans="1:21">
      <c r="A476" s="286"/>
      <c r="B476" s="237" t="s">
        <v>191</v>
      </c>
      <c r="C476" s="248">
        <f>State!C476</f>
        <v>0</v>
      </c>
      <c r="D476" s="249">
        <f>State!D476</f>
        <v>0</v>
      </c>
      <c r="E476" s="248">
        <f>State!E476</f>
        <v>0</v>
      </c>
      <c r="F476" s="249">
        <f>State!F476</f>
        <v>0</v>
      </c>
      <c r="G476" s="250">
        <f>State!G476</f>
        <v>0</v>
      </c>
      <c r="H476" s="250">
        <f>State!H476</f>
        <v>0</v>
      </c>
      <c r="I476" s="249">
        <f>State!L476</f>
        <v>0</v>
      </c>
      <c r="J476" s="251"/>
      <c r="K476" s="248">
        <f>State!P476</f>
        <v>0</v>
      </c>
      <c r="L476" s="249">
        <f>State!Q476</f>
        <v>0</v>
      </c>
      <c r="M476" s="248">
        <f>State!R476</f>
        <v>0</v>
      </c>
      <c r="N476" s="249">
        <f>State!S476</f>
        <v>0</v>
      </c>
      <c r="O476" s="249">
        <f>State!U476</f>
        <v>0</v>
      </c>
      <c r="P476" s="251"/>
      <c r="Q476" s="248">
        <f>State!Y476</f>
        <v>0</v>
      </c>
      <c r="R476" s="249">
        <f>State!Z476</f>
        <v>0</v>
      </c>
      <c r="S476" s="248">
        <f>State!AA476</f>
        <v>0</v>
      </c>
      <c r="T476" s="249">
        <f>State!AB476</f>
        <v>0</v>
      </c>
      <c r="U476" s="292">
        <f>State!AC476</f>
        <v>0</v>
      </c>
    </row>
    <row r="477" spans="1:21">
      <c r="A477" s="236">
        <v>26.47</v>
      </c>
      <c r="B477" s="252" t="s">
        <v>162</v>
      </c>
      <c r="C477" s="248">
        <f>State!C477</f>
        <v>0</v>
      </c>
      <c r="D477" s="249">
        <f>State!D477</f>
        <v>0</v>
      </c>
      <c r="E477" s="248">
        <f>State!E477</f>
        <v>0</v>
      </c>
      <c r="F477" s="249">
        <f>State!F477</f>
        <v>0</v>
      </c>
      <c r="G477" s="250">
        <f>State!G477</f>
        <v>0</v>
      </c>
      <c r="H477" s="250">
        <f>State!H477</f>
        <v>0</v>
      </c>
      <c r="I477" s="249">
        <f>State!L477</f>
        <v>0</v>
      </c>
      <c r="J477" s="251"/>
      <c r="K477" s="248">
        <f>State!P477</f>
        <v>0</v>
      </c>
      <c r="L477" s="249">
        <f>State!Q477</f>
        <v>0</v>
      </c>
      <c r="M477" s="248">
        <f>State!R477</f>
        <v>0</v>
      </c>
      <c r="N477" s="249">
        <f>State!S477</f>
        <v>0</v>
      </c>
      <c r="O477" s="249">
        <f>State!U477</f>
        <v>0</v>
      </c>
      <c r="P477" s="251"/>
      <c r="Q477" s="248">
        <f>State!Y477</f>
        <v>0</v>
      </c>
      <c r="R477" s="249">
        <f>State!Z477</f>
        <v>0</v>
      </c>
      <c r="S477" s="248">
        <f>State!AA477</f>
        <v>0</v>
      </c>
      <c r="T477" s="249">
        <f>State!AB477</f>
        <v>0</v>
      </c>
      <c r="U477" s="292">
        <f>State!AC477</f>
        <v>0</v>
      </c>
    </row>
    <row r="478" spans="1:21" ht="18">
      <c r="A478" s="282">
        <f t="shared" ref="A478:A485" si="25">+A477+0.01</f>
        <v>26.48</v>
      </c>
      <c r="B478" s="252" t="s">
        <v>275</v>
      </c>
      <c r="C478" s="248">
        <f>State!C478</f>
        <v>0</v>
      </c>
      <c r="D478" s="249">
        <f>State!D478</f>
        <v>0</v>
      </c>
      <c r="E478" s="248">
        <f>State!E478</f>
        <v>0</v>
      </c>
      <c r="F478" s="249">
        <f>State!F478</f>
        <v>0</v>
      </c>
      <c r="G478" s="250">
        <f>State!G478</f>
        <v>0</v>
      </c>
      <c r="H478" s="250">
        <f>State!H478</f>
        <v>0</v>
      </c>
      <c r="I478" s="249">
        <f>State!L478</f>
        <v>0</v>
      </c>
      <c r="J478" s="251"/>
      <c r="K478" s="248">
        <f>State!P478</f>
        <v>0</v>
      </c>
      <c r="L478" s="249">
        <f>State!Q478</f>
        <v>0</v>
      </c>
      <c r="M478" s="248">
        <f>State!R478</f>
        <v>0</v>
      </c>
      <c r="N478" s="249">
        <f>State!S478</f>
        <v>0</v>
      </c>
      <c r="O478" s="249">
        <f>State!U478</f>
        <v>0</v>
      </c>
      <c r="P478" s="251"/>
      <c r="Q478" s="248">
        <f>State!Y478</f>
        <v>0</v>
      </c>
      <c r="R478" s="249">
        <f>State!Z478</f>
        <v>0</v>
      </c>
      <c r="S478" s="248">
        <f>State!AA478</f>
        <v>0</v>
      </c>
      <c r="T478" s="249">
        <f>State!AB478</f>
        <v>0</v>
      </c>
      <c r="U478" s="292">
        <f>State!AC478</f>
        <v>0</v>
      </c>
    </row>
    <row r="479" spans="1:21">
      <c r="A479" s="282">
        <f t="shared" si="25"/>
        <v>26.490000000000002</v>
      </c>
      <c r="B479" s="252" t="s">
        <v>122</v>
      </c>
      <c r="C479" s="248">
        <f>State!C479</f>
        <v>0</v>
      </c>
      <c r="D479" s="249">
        <f>State!D479</f>
        <v>0</v>
      </c>
      <c r="E479" s="248">
        <f>State!E479</f>
        <v>0</v>
      </c>
      <c r="F479" s="249">
        <f>State!F479</f>
        <v>0</v>
      </c>
      <c r="G479" s="250">
        <f>State!G479</f>
        <v>0</v>
      </c>
      <c r="H479" s="250">
        <f>State!H479</f>
        <v>0</v>
      </c>
      <c r="I479" s="249">
        <f>State!L479</f>
        <v>0</v>
      </c>
      <c r="J479" s="251"/>
      <c r="K479" s="248">
        <f>State!P479</f>
        <v>0</v>
      </c>
      <c r="L479" s="249">
        <f>State!Q479</f>
        <v>0</v>
      </c>
      <c r="M479" s="248">
        <f>State!R479</f>
        <v>0</v>
      </c>
      <c r="N479" s="249">
        <f>State!S479</f>
        <v>0</v>
      </c>
      <c r="O479" s="249">
        <f>State!U479</f>
        <v>0</v>
      </c>
      <c r="P479" s="251"/>
      <c r="Q479" s="248">
        <f>State!Y479</f>
        <v>0</v>
      </c>
      <c r="R479" s="249">
        <f>State!Z479</f>
        <v>0</v>
      </c>
      <c r="S479" s="248">
        <f>State!AA479</f>
        <v>0</v>
      </c>
      <c r="T479" s="249">
        <f>State!AB479</f>
        <v>0</v>
      </c>
      <c r="U479" s="292">
        <f>State!AC479</f>
        <v>0</v>
      </c>
    </row>
    <row r="480" spans="1:21">
      <c r="A480" s="282">
        <f t="shared" si="25"/>
        <v>26.500000000000004</v>
      </c>
      <c r="B480" s="252" t="s">
        <v>326</v>
      </c>
      <c r="C480" s="248">
        <f>State!C480</f>
        <v>0</v>
      </c>
      <c r="D480" s="249">
        <f>State!D480</f>
        <v>0</v>
      </c>
      <c r="E480" s="248">
        <f>State!E480</f>
        <v>0</v>
      </c>
      <c r="F480" s="249">
        <f>State!F480</f>
        <v>0</v>
      </c>
      <c r="G480" s="250">
        <f>State!G480</f>
        <v>0</v>
      </c>
      <c r="H480" s="250">
        <f>State!H480</f>
        <v>0</v>
      </c>
      <c r="I480" s="249">
        <f>State!L480</f>
        <v>0</v>
      </c>
      <c r="J480" s="251"/>
      <c r="K480" s="248">
        <f>State!P480</f>
        <v>0</v>
      </c>
      <c r="L480" s="249">
        <f>State!Q480</f>
        <v>0</v>
      </c>
      <c r="M480" s="248">
        <f>State!R480</f>
        <v>0</v>
      </c>
      <c r="N480" s="249">
        <f>State!S480</f>
        <v>0</v>
      </c>
      <c r="O480" s="249">
        <f>State!U480</f>
        <v>0</v>
      </c>
      <c r="P480" s="251"/>
      <c r="Q480" s="248">
        <f>State!Y480</f>
        <v>0</v>
      </c>
      <c r="R480" s="249">
        <f>State!Z480</f>
        <v>0</v>
      </c>
      <c r="S480" s="248">
        <f>State!AA480</f>
        <v>0</v>
      </c>
      <c r="T480" s="249">
        <f>State!AB480</f>
        <v>0</v>
      </c>
      <c r="U480" s="292">
        <f>State!AC480</f>
        <v>0</v>
      </c>
    </row>
    <row r="481" spans="1:21">
      <c r="A481" s="282">
        <f t="shared" si="25"/>
        <v>26.510000000000005</v>
      </c>
      <c r="B481" s="252" t="s">
        <v>325</v>
      </c>
      <c r="C481" s="248">
        <f>State!C481</f>
        <v>0</v>
      </c>
      <c r="D481" s="249">
        <f>State!D481</f>
        <v>0</v>
      </c>
      <c r="E481" s="248">
        <f>State!E481</f>
        <v>0</v>
      </c>
      <c r="F481" s="249">
        <f>State!F481</f>
        <v>0</v>
      </c>
      <c r="G481" s="250">
        <f>State!G481</f>
        <v>0</v>
      </c>
      <c r="H481" s="250">
        <f>State!H481</f>
        <v>0</v>
      </c>
      <c r="I481" s="249">
        <f>State!L481</f>
        <v>0</v>
      </c>
      <c r="J481" s="251"/>
      <c r="K481" s="248">
        <f>State!P481</f>
        <v>0</v>
      </c>
      <c r="L481" s="249">
        <f>State!Q481</f>
        <v>0</v>
      </c>
      <c r="M481" s="248">
        <f>State!R481</f>
        <v>0</v>
      </c>
      <c r="N481" s="249">
        <f>State!S481</f>
        <v>0</v>
      </c>
      <c r="O481" s="249">
        <f>State!U481</f>
        <v>0</v>
      </c>
      <c r="P481" s="251"/>
      <c r="Q481" s="248">
        <f>State!Y481</f>
        <v>0</v>
      </c>
      <c r="R481" s="249">
        <f>State!Z481</f>
        <v>0</v>
      </c>
      <c r="S481" s="248">
        <f>State!AA481</f>
        <v>0</v>
      </c>
      <c r="T481" s="249">
        <f>State!AB481</f>
        <v>0</v>
      </c>
      <c r="U481" s="292">
        <f>State!AC481</f>
        <v>0</v>
      </c>
    </row>
    <row r="482" spans="1:21" ht="18">
      <c r="A482" s="282">
        <f t="shared" si="25"/>
        <v>26.520000000000007</v>
      </c>
      <c r="B482" s="252" t="s">
        <v>164</v>
      </c>
      <c r="C482" s="248">
        <f>State!C482</f>
        <v>0</v>
      </c>
      <c r="D482" s="249">
        <f>State!D482</f>
        <v>0</v>
      </c>
      <c r="E482" s="248">
        <f>State!E482</f>
        <v>0</v>
      </c>
      <c r="F482" s="249">
        <f>State!F482</f>
        <v>0</v>
      </c>
      <c r="G482" s="250">
        <f>State!G482</f>
        <v>0</v>
      </c>
      <c r="H482" s="250">
        <f>State!H482</f>
        <v>0</v>
      </c>
      <c r="I482" s="249">
        <f>State!L482</f>
        <v>0</v>
      </c>
      <c r="J482" s="251"/>
      <c r="K482" s="248">
        <f>State!P482</f>
        <v>0</v>
      </c>
      <c r="L482" s="249">
        <f>State!Q482</f>
        <v>0</v>
      </c>
      <c r="M482" s="248">
        <f>State!R482</f>
        <v>0</v>
      </c>
      <c r="N482" s="249">
        <f>State!S482</f>
        <v>0</v>
      </c>
      <c r="O482" s="249">
        <f>State!U482</f>
        <v>0</v>
      </c>
      <c r="P482" s="251"/>
      <c r="Q482" s="248">
        <f>State!Y482</f>
        <v>0</v>
      </c>
      <c r="R482" s="249">
        <f>State!Z482</f>
        <v>0</v>
      </c>
      <c r="S482" s="248">
        <f>State!AA482</f>
        <v>0</v>
      </c>
      <c r="T482" s="249">
        <f>State!AB482</f>
        <v>0</v>
      </c>
      <c r="U482" s="292">
        <f>State!AC482</f>
        <v>0</v>
      </c>
    </row>
    <row r="483" spans="1:21" ht="18">
      <c r="A483" s="282">
        <f t="shared" si="25"/>
        <v>26.530000000000008</v>
      </c>
      <c r="B483" s="252" t="s">
        <v>15</v>
      </c>
      <c r="C483" s="248">
        <f>State!C483</f>
        <v>0</v>
      </c>
      <c r="D483" s="249">
        <f>State!D483</f>
        <v>0</v>
      </c>
      <c r="E483" s="248">
        <f>State!E483</f>
        <v>0</v>
      </c>
      <c r="F483" s="249">
        <f>State!F483</f>
        <v>0</v>
      </c>
      <c r="G483" s="250">
        <f>State!G483</f>
        <v>0</v>
      </c>
      <c r="H483" s="250">
        <f>State!H483</f>
        <v>0</v>
      </c>
      <c r="I483" s="249">
        <f>State!L483</f>
        <v>0</v>
      </c>
      <c r="J483" s="251"/>
      <c r="K483" s="248">
        <f>State!P483</f>
        <v>0</v>
      </c>
      <c r="L483" s="249">
        <f>State!Q483</f>
        <v>0</v>
      </c>
      <c r="M483" s="248">
        <f>State!R483</f>
        <v>0</v>
      </c>
      <c r="N483" s="249">
        <f>State!S483</f>
        <v>0</v>
      </c>
      <c r="O483" s="249">
        <f>State!U483</f>
        <v>0</v>
      </c>
      <c r="P483" s="251"/>
      <c r="Q483" s="248">
        <f>State!Y483</f>
        <v>0</v>
      </c>
      <c r="R483" s="249">
        <f>State!Z483</f>
        <v>0</v>
      </c>
      <c r="S483" s="248">
        <f>State!AA483</f>
        <v>0</v>
      </c>
      <c r="T483" s="249">
        <f>State!AB483</f>
        <v>0</v>
      </c>
      <c r="U483" s="292">
        <f>State!AC483</f>
        <v>0</v>
      </c>
    </row>
    <row r="484" spans="1:21">
      <c r="A484" s="282">
        <f t="shared" si="25"/>
        <v>26.54000000000001</v>
      </c>
      <c r="B484" s="252" t="s">
        <v>282</v>
      </c>
      <c r="C484" s="248">
        <f>State!C484</f>
        <v>0</v>
      </c>
      <c r="D484" s="249">
        <f>State!D484</f>
        <v>0</v>
      </c>
      <c r="E484" s="248">
        <f>State!E484</f>
        <v>0</v>
      </c>
      <c r="F484" s="249">
        <f>State!F484</f>
        <v>0</v>
      </c>
      <c r="G484" s="250">
        <f>State!G484</f>
        <v>0</v>
      </c>
      <c r="H484" s="250">
        <f>State!H484</f>
        <v>0</v>
      </c>
      <c r="I484" s="249">
        <f>State!L484</f>
        <v>0</v>
      </c>
      <c r="J484" s="251"/>
      <c r="K484" s="248">
        <f>State!P484</f>
        <v>0</v>
      </c>
      <c r="L484" s="249">
        <f>State!Q484</f>
        <v>0</v>
      </c>
      <c r="M484" s="248">
        <f>State!R484</f>
        <v>0</v>
      </c>
      <c r="N484" s="249">
        <f>State!S484</f>
        <v>0</v>
      </c>
      <c r="O484" s="249">
        <f>State!U484</f>
        <v>0</v>
      </c>
      <c r="P484" s="251"/>
      <c r="Q484" s="248">
        <f>State!Y484</f>
        <v>0</v>
      </c>
      <c r="R484" s="249">
        <f>State!Z484</f>
        <v>0</v>
      </c>
      <c r="S484" s="248">
        <f>State!AA484</f>
        <v>0</v>
      </c>
      <c r="T484" s="249">
        <f>State!AB484</f>
        <v>0</v>
      </c>
      <c r="U484" s="292">
        <f>State!AC484</f>
        <v>0</v>
      </c>
    </row>
    <row r="485" spans="1:21" ht="18">
      <c r="A485" s="282">
        <f t="shared" si="25"/>
        <v>26.550000000000011</v>
      </c>
      <c r="B485" s="252" t="s">
        <v>157</v>
      </c>
      <c r="C485" s="248">
        <f>State!C485</f>
        <v>0</v>
      </c>
      <c r="D485" s="249">
        <f>State!D485</f>
        <v>0</v>
      </c>
      <c r="E485" s="248">
        <f>State!E485</f>
        <v>0</v>
      </c>
      <c r="F485" s="249">
        <f>State!F485</f>
        <v>0</v>
      </c>
      <c r="G485" s="250">
        <f>State!G485</f>
        <v>0</v>
      </c>
      <c r="H485" s="250">
        <f>State!H485</f>
        <v>0</v>
      </c>
      <c r="I485" s="249">
        <f>State!L485</f>
        <v>0</v>
      </c>
      <c r="J485" s="251"/>
      <c r="K485" s="248">
        <f>State!P485</f>
        <v>0</v>
      </c>
      <c r="L485" s="249">
        <f>State!Q485</f>
        <v>0</v>
      </c>
      <c r="M485" s="248">
        <f>State!R485</f>
        <v>0</v>
      </c>
      <c r="N485" s="249">
        <f>State!S485</f>
        <v>0</v>
      </c>
      <c r="O485" s="249">
        <f>State!U485</f>
        <v>0</v>
      </c>
      <c r="P485" s="251"/>
      <c r="Q485" s="248">
        <f>State!Y485</f>
        <v>0</v>
      </c>
      <c r="R485" s="249">
        <f>State!Z485</f>
        <v>0</v>
      </c>
      <c r="S485" s="248">
        <f>State!AA485</f>
        <v>0</v>
      </c>
      <c r="T485" s="249">
        <f>State!AB485</f>
        <v>0</v>
      </c>
      <c r="U485" s="292">
        <f>State!AC485</f>
        <v>0</v>
      </c>
    </row>
    <row r="486" spans="1:21" ht="18">
      <c r="A486" s="236"/>
      <c r="B486" s="261" t="s">
        <v>192</v>
      </c>
      <c r="C486" s="248">
        <f>State!C486</f>
        <v>0</v>
      </c>
      <c r="D486" s="249">
        <f>State!D486</f>
        <v>0</v>
      </c>
      <c r="E486" s="248">
        <f>State!E486</f>
        <v>0</v>
      </c>
      <c r="F486" s="249">
        <f>State!F486</f>
        <v>0</v>
      </c>
      <c r="G486" s="250">
        <f>State!G486</f>
        <v>0</v>
      </c>
      <c r="H486" s="250">
        <f>State!H486</f>
        <v>0</v>
      </c>
      <c r="I486" s="249">
        <f>State!L486</f>
        <v>0</v>
      </c>
      <c r="J486" s="251"/>
      <c r="K486" s="248">
        <f>State!P486</f>
        <v>0</v>
      </c>
      <c r="L486" s="249">
        <f>State!Q486</f>
        <v>0</v>
      </c>
      <c r="M486" s="248">
        <f>State!R486</f>
        <v>0</v>
      </c>
      <c r="N486" s="249">
        <f>State!S486</f>
        <v>0</v>
      </c>
      <c r="O486" s="249">
        <f>State!U486</f>
        <v>0</v>
      </c>
      <c r="P486" s="251"/>
      <c r="Q486" s="248">
        <f>State!Y486</f>
        <v>0</v>
      </c>
      <c r="R486" s="249">
        <f>State!Z486</f>
        <v>0</v>
      </c>
      <c r="S486" s="248">
        <f>State!AA486</f>
        <v>0</v>
      </c>
      <c r="T486" s="249">
        <f>State!AB486</f>
        <v>0</v>
      </c>
      <c r="U486" s="292">
        <f>State!AC486</f>
        <v>0</v>
      </c>
    </row>
    <row r="487" spans="1:21">
      <c r="A487" s="286"/>
      <c r="B487" s="237" t="s">
        <v>193</v>
      </c>
      <c r="C487" s="248">
        <f>State!C487</f>
        <v>0</v>
      </c>
      <c r="D487" s="249">
        <f>State!D487</f>
        <v>0</v>
      </c>
      <c r="E487" s="248">
        <f>State!E487</f>
        <v>0</v>
      </c>
      <c r="F487" s="249">
        <f>State!F487</f>
        <v>0</v>
      </c>
      <c r="G487" s="250">
        <f>State!G487</f>
        <v>0</v>
      </c>
      <c r="H487" s="250">
        <f>State!H487</f>
        <v>0</v>
      </c>
      <c r="I487" s="249">
        <f>State!L487</f>
        <v>0</v>
      </c>
      <c r="J487" s="251"/>
      <c r="K487" s="248">
        <f>State!P487</f>
        <v>0</v>
      </c>
      <c r="L487" s="249">
        <f>State!Q487</f>
        <v>0</v>
      </c>
      <c r="M487" s="248">
        <f>State!R487</f>
        <v>0</v>
      </c>
      <c r="N487" s="249">
        <f>State!S487</f>
        <v>0</v>
      </c>
      <c r="O487" s="249">
        <f>State!U487</f>
        <v>0</v>
      </c>
      <c r="P487" s="251"/>
      <c r="Q487" s="248">
        <f>State!Y487</f>
        <v>0</v>
      </c>
      <c r="R487" s="249">
        <f>State!Z487</f>
        <v>0</v>
      </c>
      <c r="S487" s="248">
        <f>State!AA487</f>
        <v>0</v>
      </c>
      <c r="T487" s="249">
        <f>State!AB487</f>
        <v>0</v>
      </c>
      <c r="U487" s="292">
        <f>State!AC487</f>
        <v>0</v>
      </c>
    </row>
    <row r="488" spans="1:21" ht="18">
      <c r="A488" s="282">
        <f>+A485+0.01</f>
        <v>26.560000000000013</v>
      </c>
      <c r="B488" s="258" t="s">
        <v>210</v>
      </c>
      <c r="C488" s="248">
        <f>State!C488</f>
        <v>0</v>
      </c>
      <c r="D488" s="249">
        <f>State!D488</f>
        <v>0</v>
      </c>
      <c r="E488" s="248">
        <f>State!E488</f>
        <v>0</v>
      </c>
      <c r="F488" s="249">
        <f>State!F488</f>
        <v>0</v>
      </c>
      <c r="G488" s="250">
        <f>State!G488</f>
        <v>0</v>
      </c>
      <c r="H488" s="250">
        <f>State!H488</f>
        <v>0</v>
      </c>
      <c r="I488" s="249">
        <f>State!L488</f>
        <v>0</v>
      </c>
      <c r="J488" s="251"/>
      <c r="K488" s="248">
        <f>State!P488</f>
        <v>0</v>
      </c>
      <c r="L488" s="249">
        <f>State!Q488</f>
        <v>0</v>
      </c>
      <c r="M488" s="248">
        <f>State!R488</f>
        <v>0</v>
      </c>
      <c r="N488" s="249">
        <f>State!S488</f>
        <v>0</v>
      </c>
      <c r="O488" s="249">
        <f>State!U488</f>
        <v>0</v>
      </c>
      <c r="P488" s="251"/>
      <c r="Q488" s="248">
        <f>State!Y488</f>
        <v>0</v>
      </c>
      <c r="R488" s="249">
        <f>State!Z488</f>
        <v>0</v>
      </c>
      <c r="S488" s="248">
        <f>State!AA488</f>
        <v>0</v>
      </c>
      <c r="T488" s="249">
        <f>State!AB488</f>
        <v>0</v>
      </c>
      <c r="U488" s="292">
        <f>State!AC488</f>
        <v>0</v>
      </c>
    </row>
    <row r="489" spans="1:21">
      <c r="A489" s="282">
        <f t="shared" ref="A489:A491" si="26">+A488+0.01</f>
        <v>26.570000000000014</v>
      </c>
      <c r="B489" s="258" t="s">
        <v>211</v>
      </c>
      <c r="C489" s="248">
        <f>State!C489</f>
        <v>0</v>
      </c>
      <c r="D489" s="249">
        <f>State!D489</f>
        <v>0</v>
      </c>
      <c r="E489" s="248">
        <f>State!E489</f>
        <v>0</v>
      </c>
      <c r="F489" s="249">
        <f>State!F489</f>
        <v>0</v>
      </c>
      <c r="G489" s="250">
        <f>State!G489</f>
        <v>0</v>
      </c>
      <c r="H489" s="250">
        <f>State!H489</f>
        <v>0</v>
      </c>
      <c r="I489" s="249">
        <f>State!L489</f>
        <v>0</v>
      </c>
      <c r="J489" s="251"/>
      <c r="K489" s="248">
        <f>State!P489</f>
        <v>0</v>
      </c>
      <c r="L489" s="249">
        <f>State!Q489</f>
        <v>0</v>
      </c>
      <c r="M489" s="248">
        <f>State!R489</f>
        <v>0</v>
      </c>
      <c r="N489" s="249">
        <f>State!S489</f>
        <v>0</v>
      </c>
      <c r="O489" s="249">
        <f>State!U489</f>
        <v>0</v>
      </c>
      <c r="P489" s="251"/>
      <c r="Q489" s="248">
        <f>State!Y489</f>
        <v>0</v>
      </c>
      <c r="R489" s="249">
        <f>State!Z489</f>
        <v>0</v>
      </c>
      <c r="S489" s="248">
        <f>State!AA489</f>
        <v>0</v>
      </c>
      <c r="T489" s="249">
        <f>State!AB489</f>
        <v>0</v>
      </c>
      <c r="U489" s="292">
        <f>State!AC489</f>
        <v>0</v>
      </c>
    </row>
    <row r="490" spans="1:21" ht="27">
      <c r="A490" s="282">
        <f t="shared" si="26"/>
        <v>26.580000000000016</v>
      </c>
      <c r="B490" s="258" t="s">
        <v>212</v>
      </c>
      <c r="C490" s="248">
        <f>State!C490</f>
        <v>0</v>
      </c>
      <c r="D490" s="249">
        <f>State!D490</f>
        <v>0</v>
      </c>
      <c r="E490" s="248">
        <f>State!E490</f>
        <v>0</v>
      </c>
      <c r="F490" s="249">
        <f>State!F490</f>
        <v>0</v>
      </c>
      <c r="G490" s="250">
        <f>State!G490</f>
        <v>0</v>
      </c>
      <c r="H490" s="250">
        <f>State!H490</f>
        <v>0</v>
      </c>
      <c r="I490" s="249">
        <f>State!L490</f>
        <v>0</v>
      </c>
      <c r="J490" s="251"/>
      <c r="K490" s="248">
        <f>State!P490</f>
        <v>0</v>
      </c>
      <c r="L490" s="249">
        <f>State!Q490</f>
        <v>0</v>
      </c>
      <c r="M490" s="248">
        <f>State!R490</f>
        <v>0</v>
      </c>
      <c r="N490" s="249">
        <f>State!S490</f>
        <v>0</v>
      </c>
      <c r="O490" s="249">
        <f>State!U490</f>
        <v>0</v>
      </c>
      <c r="P490" s="251"/>
      <c r="Q490" s="248">
        <f>State!Y490</f>
        <v>0</v>
      </c>
      <c r="R490" s="249">
        <f>State!Z490</f>
        <v>0</v>
      </c>
      <c r="S490" s="248">
        <f>State!AA490</f>
        <v>0</v>
      </c>
      <c r="T490" s="249">
        <f>State!AB490</f>
        <v>0</v>
      </c>
      <c r="U490" s="292">
        <f>State!AC490</f>
        <v>0</v>
      </c>
    </row>
    <row r="491" spans="1:21">
      <c r="A491" s="282">
        <f t="shared" si="26"/>
        <v>26.590000000000018</v>
      </c>
      <c r="B491" s="258" t="s">
        <v>18</v>
      </c>
      <c r="C491" s="248">
        <f>State!C491</f>
        <v>0</v>
      </c>
      <c r="D491" s="249">
        <f>State!D491</f>
        <v>0</v>
      </c>
      <c r="E491" s="248">
        <f>State!E491</f>
        <v>0</v>
      </c>
      <c r="F491" s="249">
        <f>State!F491</f>
        <v>0</v>
      </c>
      <c r="G491" s="250">
        <f>State!G491</f>
        <v>0</v>
      </c>
      <c r="H491" s="250">
        <f>State!H491</f>
        <v>0</v>
      </c>
      <c r="I491" s="249">
        <f>State!L491</f>
        <v>0</v>
      </c>
      <c r="J491" s="251"/>
      <c r="K491" s="248">
        <f>State!P491</f>
        <v>0</v>
      </c>
      <c r="L491" s="249">
        <f>State!Q491</f>
        <v>0</v>
      </c>
      <c r="M491" s="248">
        <f>State!R491</f>
        <v>0</v>
      </c>
      <c r="N491" s="249">
        <f>State!S491</f>
        <v>0</v>
      </c>
      <c r="O491" s="249">
        <f>State!U491</f>
        <v>0</v>
      </c>
      <c r="P491" s="251"/>
      <c r="Q491" s="248">
        <f>State!Y491</f>
        <v>0</v>
      </c>
      <c r="R491" s="249">
        <f>State!Z491</f>
        <v>0</v>
      </c>
      <c r="S491" s="248">
        <f>State!AA491</f>
        <v>0</v>
      </c>
      <c r="T491" s="249">
        <f>State!AB491</f>
        <v>0</v>
      </c>
      <c r="U491" s="292">
        <f>State!AC491</f>
        <v>0</v>
      </c>
    </row>
    <row r="492" spans="1:21">
      <c r="A492" s="236" t="s">
        <v>19</v>
      </c>
      <c r="B492" s="266" t="s">
        <v>213</v>
      </c>
      <c r="C492" s="248">
        <f>State!C492</f>
        <v>0</v>
      </c>
      <c r="D492" s="249">
        <f>State!D492</f>
        <v>0</v>
      </c>
      <c r="E492" s="248">
        <f>State!E492</f>
        <v>0</v>
      </c>
      <c r="F492" s="249">
        <f>State!F492</f>
        <v>0</v>
      </c>
      <c r="G492" s="250">
        <f>State!G492</f>
        <v>0</v>
      </c>
      <c r="H492" s="250">
        <f>State!H492</f>
        <v>0</v>
      </c>
      <c r="I492" s="249">
        <f>State!L492</f>
        <v>0</v>
      </c>
      <c r="J492" s="251"/>
      <c r="K492" s="248">
        <f>State!P492</f>
        <v>0</v>
      </c>
      <c r="L492" s="249">
        <f>State!Q492</f>
        <v>0</v>
      </c>
      <c r="M492" s="248">
        <f>State!R492</f>
        <v>0</v>
      </c>
      <c r="N492" s="249">
        <f>State!S492</f>
        <v>0</v>
      </c>
      <c r="O492" s="249">
        <f>State!U492</f>
        <v>0</v>
      </c>
      <c r="P492" s="251"/>
      <c r="Q492" s="248">
        <f>State!Y492</f>
        <v>0</v>
      </c>
      <c r="R492" s="249">
        <f>State!Z492</f>
        <v>0</v>
      </c>
      <c r="S492" s="248">
        <f>State!AA492</f>
        <v>0</v>
      </c>
      <c r="T492" s="249">
        <f>State!AB492</f>
        <v>0</v>
      </c>
      <c r="U492" s="292">
        <f>State!AC492</f>
        <v>0</v>
      </c>
    </row>
    <row r="493" spans="1:21" ht="36">
      <c r="A493" s="236" t="s">
        <v>20</v>
      </c>
      <c r="B493" s="252" t="s">
        <v>194</v>
      </c>
      <c r="C493" s="248">
        <f>State!C493</f>
        <v>0</v>
      </c>
      <c r="D493" s="249">
        <f>State!D493</f>
        <v>0</v>
      </c>
      <c r="E493" s="248">
        <f>State!E493</f>
        <v>0</v>
      </c>
      <c r="F493" s="249">
        <f>State!F493</f>
        <v>0</v>
      </c>
      <c r="G493" s="250">
        <f>State!G493</f>
        <v>0</v>
      </c>
      <c r="H493" s="250">
        <f>State!H493</f>
        <v>0</v>
      </c>
      <c r="I493" s="249">
        <f>State!L493</f>
        <v>0</v>
      </c>
      <c r="J493" s="251"/>
      <c r="K493" s="248">
        <f>State!P493</f>
        <v>0</v>
      </c>
      <c r="L493" s="249">
        <f>State!Q493</f>
        <v>0</v>
      </c>
      <c r="M493" s="248">
        <f>State!R493</f>
        <v>0</v>
      </c>
      <c r="N493" s="249">
        <f>State!S493</f>
        <v>0</v>
      </c>
      <c r="O493" s="249">
        <f>State!U493</f>
        <v>0</v>
      </c>
      <c r="P493" s="251"/>
      <c r="Q493" s="248">
        <f>State!Y493</f>
        <v>0</v>
      </c>
      <c r="R493" s="249">
        <f>State!Z493</f>
        <v>0</v>
      </c>
      <c r="S493" s="248">
        <f>State!AA493</f>
        <v>0</v>
      </c>
      <c r="T493" s="249">
        <f>State!AB493</f>
        <v>0</v>
      </c>
      <c r="U493" s="292">
        <f>State!AC493</f>
        <v>0</v>
      </c>
    </row>
    <row r="494" spans="1:21" ht="18">
      <c r="A494" s="236" t="s">
        <v>21</v>
      </c>
      <c r="B494" s="252" t="s">
        <v>195</v>
      </c>
      <c r="C494" s="248">
        <f>State!C494</f>
        <v>0</v>
      </c>
      <c r="D494" s="249">
        <f>State!D494</f>
        <v>0</v>
      </c>
      <c r="E494" s="248">
        <f>State!E494</f>
        <v>0</v>
      </c>
      <c r="F494" s="249">
        <f>State!F494</f>
        <v>0</v>
      </c>
      <c r="G494" s="250">
        <f>State!G494</f>
        <v>0</v>
      </c>
      <c r="H494" s="250">
        <f>State!H494</f>
        <v>0</v>
      </c>
      <c r="I494" s="249">
        <f>State!L494</f>
        <v>0</v>
      </c>
      <c r="J494" s="251"/>
      <c r="K494" s="248">
        <f>State!P494</f>
        <v>0</v>
      </c>
      <c r="L494" s="249">
        <f>State!Q494</f>
        <v>0</v>
      </c>
      <c r="M494" s="248">
        <f>State!R494</f>
        <v>0</v>
      </c>
      <c r="N494" s="249">
        <f>State!S494</f>
        <v>0</v>
      </c>
      <c r="O494" s="249">
        <f>State!U494</f>
        <v>0</v>
      </c>
      <c r="P494" s="251"/>
      <c r="Q494" s="248">
        <f>State!Y494</f>
        <v>0</v>
      </c>
      <c r="R494" s="249">
        <f>State!Z494</f>
        <v>0</v>
      </c>
      <c r="S494" s="248">
        <f>State!AA494</f>
        <v>0</v>
      </c>
      <c r="T494" s="249">
        <f>State!AB494</f>
        <v>0</v>
      </c>
      <c r="U494" s="292">
        <f>State!AC494</f>
        <v>0</v>
      </c>
    </row>
    <row r="495" spans="1:21" ht="18">
      <c r="A495" s="236" t="s">
        <v>175</v>
      </c>
      <c r="B495" s="252" t="s">
        <v>196</v>
      </c>
      <c r="C495" s="248">
        <f>State!C495</f>
        <v>0</v>
      </c>
      <c r="D495" s="249">
        <f>State!D495</f>
        <v>0</v>
      </c>
      <c r="E495" s="248">
        <f>State!E495</f>
        <v>0</v>
      </c>
      <c r="F495" s="249">
        <f>State!F495</f>
        <v>0</v>
      </c>
      <c r="G495" s="250">
        <f>State!G495</f>
        <v>0</v>
      </c>
      <c r="H495" s="250">
        <f>State!H495</f>
        <v>0</v>
      </c>
      <c r="I495" s="249">
        <f>State!L495</f>
        <v>0</v>
      </c>
      <c r="J495" s="251"/>
      <c r="K495" s="248">
        <f>State!P495</f>
        <v>0</v>
      </c>
      <c r="L495" s="249">
        <f>State!Q495</f>
        <v>0</v>
      </c>
      <c r="M495" s="248">
        <f>State!R495</f>
        <v>0</v>
      </c>
      <c r="N495" s="249">
        <f>State!S495</f>
        <v>0</v>
      </c>
      <c r="O495" s="249">
        <f>State!U495</f>
        <v>0</v>
      </c>
      <c r="P495" s="251"/>
      <c r="Q495" s="248">
        <f>State!Y495</f>
        <v>0</v>
      </c>
      <c r="R495" s="249">
        <f>State!Z495</f>
        <v>0</v>
      </c>
      <c r="S495" s="248">
        <f>State!AA495</f>
        <v>0</v>
      </c>
      <c r="T495" s="249">
        <f>State!AB495</f>
        <v>0</v>
      </c>
      <c r="U495" s="292">
        <f>State!AC495</f>
        <v>0</v>
      </c>
    </row>
    <row r="496" spans="1:21" ht="27">
      <c r="A496" s="236" t="s">
        <v>177</v>
      </c>
      <c r="B496" s="252" t="s">
        <v>197</v>
      </c>
      <c r="C496" s="248">
        <f>State!C496</f>
        <v>0</v>
      </c>
      <c r="D496" s="249">
        <f>State!D496</f>
        <v>0</v>
      </c>
      <c r="E496" s="248">
        <f>State!E496</f>
        <v>0</v>
      </c>
      <c r="F496" s="249">
        <f>State!F496</f>
        <v>0</v>
      </c>
      <c r="G496" s="250">
        <f>State!G496</f>
        <v>0</v>
      </c>
      <c r="H496" s="250">
        <f>State!H496</f>
        <v>0</v>
      </c>
      <c r="I496" s="249">
        <f>State!L496</f>
        <v>0</v>
      </c>
      <c r="J496" s="251"/>
      <c r="K496" s="248">
        <f>State!P496</f>
        <v>0</v>
      </c>
      <c r="L496" s="249">
        <f>State!Q496</f>
        <v>0</v>
      </c>
      <c r="M496" s="248">
        <f>State!R496</f>
        <v>0</v>
      </c>
      <c r="N496" s="249">
        <f>State!S496</f>
        <v>0</v>
      </c>
      <c r="O496" s="249">
        <f>State!U496</f>
        <v>0</v>
      </c>
      <c r="P496" s="251"/>
      <c r="Q496" s="248">
        <f>State!Y496</f>
        <v>0</v>
      </c>
      <c r="R496" s="249">
        <f>State!Z496</f>
        <v>0</v>
      </c>
      <c r="S496" s="248">
        <f>State!AA496</f>
        <v>0</v>
      </c>
      <c r="T496" s="249">
        <f>State!AB496</f>
        <v>0</v>
      </c>
      <c r="U496" s="292">
        <f>State!AC496</f>
        <v>0</v>
      </c>
    </row>
    <row r="497" spans="1:21" ht="27">
      <c r="A497" s="236" t="s">
        <v>179</v>
      </c>
      <c r="B497" s="252" t="s">
        <v>224</v>
      </c>
      <c r="C497" s="248">
        <f>State!C497</f>
        <v>0</v>
      </c>
      <c r="D497" s="249">
        <f>State!D497</f>
        <v>0</v>
      </c>
      <c r="E497" s="248">
        <f>State!E497</f>
        <v>0</v>
      </c>
      <c r="F497" s="249">
        <f>State!F497</f>
        <v>0</v>
      </c>
      <c r="G497" s="250">
        <f>State!G497</f>
        <v>0</v>
      </c>
      <c r="H497" s="250">
        <f>State!H497</f>
        <v>0</v>
      </c>
      <c r="I497" s="249">
        <f>State!L497</f>
        <v>0</v>
      </c>
      <c r="J497" s="251"/>
      <c r="K497" s="248">
        <f>State!P497</f>
        <v>0</v>
      </c>
      <c r="L497" s="249">
        <f>State!Q497</f>
        <v>0</v>
      </c>
      <c r="M497" s="248">
        <f>State!R497</f>
        <v>0</v>
      </c>
      <c r="N497" s="249">
        <f>State!S497</f>
        <v>0</v>
      </c>
      <c r="O497" s="249">
        <f>State!U497</f>
        <v>0</v>
      </c>
      <c r="P497" s="251"/>
      <c r="Q497" s="248">
        <f>State!Y497</f>
        <v>0</v>
      </c>
      <c r="R497" s="249">
        <f>State!Z497</f>
        <v>0</v>
      </c>
      <c r="S497" s="248">
        <f>State!AA497</f>
        <v>0</v>
      </c>
      <c r="T497" s="249">
        <f>State!AB497</f>
        <v>0</v>
      </c>
      <c r="U497" s="292">
        <f>State!AC497</f>
        <v>0</v>
      </c>
    </row>
    <row r="498" spans="1:21" ht="18">
      <c r="A498" s="282">
        <f>+A491+0.01</f>
        <v>26.600000000000019</v>
      </c>
      <c r="B498" s="252" t="s">
        <v>198</v>
      </c>
      <c r="C498" s="248">
        <f>State!C498</f>
        <v>0</v>
      </c>
      <c r="D498" s="249">
        <f>State!D498</f>
        <v>0</v>
      </c>
      <c r="E498" s="248">
        <f>State!E498</f>
        <v>0</v>
      </c>
      <c r="F498" s="249">
        <f>State!F498</f>
        <v>0</v>
      </c>
      <c r="G498" s="250">
        <f>State!G498</f>
        <v>0</v>
      </c>
      <c r="H498" s="250">
        <f>State!H498</f>
        <v>0</v>
      </c>
      <c r="I498" s="249">
        <f>State!L498</f>
        <v>0</v>
      </c>
      <c r="J498" s="251"/>
      <c r="K498" s="248">
        <f>State!P498</f>
        <v>0</v>
      </c>
      <c r="L498" s="249">
        <f>State!Q498</f>
        <v>0</v>
      </c>
      <c r="M498" s="248">
        <f>State!R498</f>
        <v>0</v>
      </c>
      <c r="N498" s="249">
        <f>State!S498</f>
        <v>0</v>
      </c>
      <c r="O498" s="249">
        <f>State!U498</f>
        <v>0</v>
      </c>
      <c r="P498" s="251"/>
      <c r="Q498" s="248">
        <f>State!Y498</f>
        <v>0</v>
      </c>
      <c r="R498" s="249">
        <f>State!Z498</f>
        <v>0</v>
      </c>
      <c r="S498" s="248">
        <f>State!AA498</f>
        <v>0</v>
      </c>
      <c r="T498" s="249">
        <f>State!AB498</f>
        <v>0</v>
      </c>
      <c r="U498" s="292">
        <f>State!AC498</f>
        <v>0</v>
      </c>
    </row>
    <row r="499" spans="1:21" ht="18">
      <c r="A499" s="282">
        <f t="shared" ref="A499:A507" si="27">+A498+0.01</f>
        <v>26.610000000000021</v>
      </c>
      <c r="B499" s="252" t="s">
        <v>199</v>
      </c>
      <c r="C499" s="248">
        <f>State!C499</f>
        <v>0</v>
      </c>
      <c r="D499" s="249">
        <f>State!D499</f>
        <v>0</v>
      </c>
      <c r="E499" s="248">
        <f>State!E499</f>
        <v>0</v>
      </c>
      <c r="F499" s="249">
        <f>State!F499</f>
        <v>0</v>
      </c>
      <c r="G499" s="250">
        <f>State!G499</f>
        <v>0</v>
      </c>
      <c r="H499" s="250">
        <f>State!H499</f>
        <v>0</v>
      </c>
      <c r="I499" s="249">
        <f>State!L499</f>
        <v>0</v>
      </c>
      <c r="J499" s="251"/>
      <c r="K499" s="248">
        <f>State!P499</f>
        <v>0</v>
      </c>
      <c r="L499" s="249">
        <f>State!Q499</f>
        <v>0</v>
      </c>
      <c r="M499" s="248">
        <f>State!R499</f>
        <v>0</v>
      </c>
      <c r="N499" s="249">
        <f>State!S499</f>
        <v>0</v>
      </c>
      <c r="O499" s="249">
        <f>State!U499</f>
        <v>0</v>
      </c>
      <c r="P499" s="251"/>
      <c r="Q499" s="248">
        <f>State!Y499</f>
        <v>0</v>
      </c>
      <c r="R499" s="249">
        <f>State!Z499</f>
        <v>0</v>
      </c>
      <c r="S499" s="248">
        <f>State!AA499</f>
        <v>0</v>
      </c>
      <c r="T499" s="249">
        <f>State!AB499</f>
        <v>0</v>
      </c>
      <c r="U499" s="292">
        <f>State!AC499</f>
        <v>0</v>
      </c>
    </row>
    <row r="500" spans="1:21" ht="18">
      <c r="A500" s="282">
        <f t="shared" si="27"/>
        <v>26.620000000000022</v>
      </c>
      <c r="B500" s="252" t="s">
        <v>200</v>
      </c>
      <c r="C500" s="248">
        <f>State!C500</f>
        <v>0</v>
      </c>
      <c r="D500" s="249">
        <f>State!D500</f>
        <v>0</v>
      </c>
      <c r="E500" s="248">
        <f>State!E500</f>
        <v>0</v>
      </c>
      <c r="F500" s="249">
        <f>State!F500</f>
        <v>0</v>
      </c>
      <c r="G500" s="250">
        <f>State!G500</f>
        <v>0</v>
      </c>
      <c r="H500" s="250">
        <f>State!H500</f>
        <v>0</v>
      </c>
      <c r="I500" s="249">
        <f>State!L500</f>
        <v>0</v>
      </c>
      <c r="J500" s="251"/>
      <c r="K500" s="248">
        <f>State!P500</f>
        <v>0</v>
      </c>
      <c r="L500" s="249">
        <f>State!Q500</f>
        <v>0</v>
      </c>
      <c r="M500" s="248">
        <f>State!R500</f>
        <v>0</v>
      </c>
      <c r="N500" s="249">
        <f>State!S500</f>
        <v>0</v>
      </c>
      <c r="O500" s="249">
        <f>State!U500</f>
        <v>0</v>
      </c>
      <c r="P500" s="251"/>
      <c r="Q500" s="248">
        <f>State!Y500</f>
        <v>0</v>
      </c>
      <c r="R500" s="249">
        <f>State!Z500</f>
        <v>0</v>
      </c>
      <c r="S500" s="248">
        <f>State!AA500</f>
        <v>0</v>
      </c>
      <c r="T500" s="249">
        <f>State!AB500</f>
        <v>0</v>
      </c>
      <c r="U500" s="292">
        <f>State!AC500</f>
        <v>0</v>
      </c>
    </row>
    <row r="501" spans="1:21" ht="18">
      <c r="A501" s="282">
        <f t="shared" si="27"/>
        <v>26.630000000000024</v>
      </c>
      <c r="B501" s="252" t="s">
        <v>201</v>
      </c>
      <c r="C501" s="248">
        <f>State!C501</f>
        <v>0</v>
      </c>
      <c r="D501" s="249">
        <f>State!D501</f>
        <v>0</v>
      </c>
      <c r="E501" s="248">
        <f>State!E501</f>
        <v>0</v>
      </c>
      <c r="F501" s="249">
        <f>State!F501</f>
        <v>0</v>
      </c>
      <c r="G501" s="250">
        <f>State!G501</f>
        <v>0</v>
      </c>
      <c r="H501" s="250">
        <f>State!H501</f>
        <v>0</v>
      </c>
      <c r="I501" s="249">
        <f>State!L501</f>
        <v>0</v>
      </c>
      <c r="J501" s="251"/>
      <c r="K501" s="248">
        <f>State!P501</f>
        <v>0</v>
      </c>
      <c r="L501" s="249">
        <f>State!Q501</f>
        <v>0</v>
      </c>
      <c r="M501" s="248">
        <f>State!R501</f>
        <v>0</v>
      </c>
      <c r="N501" s="249">
        <f>State!S501</f>
        <v>0</v>
      </c>
      <c r="O501" s="249">
        <f>State!U501</f>
        <v>0</v>
      </c>
      <c r="P501" s="251"/>
      <c r="Q501" s="248">
        <f>State!Y501</f>
        <v>0</v>
      </c>
      <c r="R501" s="249">
        <f>State!Z501</f>
        <v>0</v>
      </c>
      <c r="S501" s="248">
        <f>State!AA501</f>
        <v>0</v>
      </c>
      <c r="T501" s="249">
        <f>State!AB501</f>
        <v>0</v>
      </c>
      <c r="U501" s="292">
        <f>State!AC501</f>
        <v>0</v>
      </c>
    </row>
    <row r="502" spans="1:21" ht="18">
      <c r="A502" s="282">
        <f t="shared" si="27"/>
        <v>26.640000000000025</v>
      </c>
      <c r="B502" s="252" t="s">
        <v>202</v>
      </c>
      <c r="C502" s="248">
        <f>State!C502</f>
        <v>0</v>
      </c>
      <c r="D502" s="249">
        <f>State!D502</f>
        <v>0</v>
      </c>
      <c r="E502" s="248">
        <f>State!E502</f>
        <v>0</v>
      </c>
      <c r="F502" s="249">
        <f>State!F502</f>
        <v>0</v>
      </c>
      <c r="G502" s="250">
        <f>State!G502</f>
        <v>0</v>
      </c>
      <c r="H502" s="250">
        <f>State!H502</f>
        <v>0</v>
      </c>
      <c r="I502" s="249">
        <f>State!L502</f>
        <v>0</v>
      </c>
      <c r="J502" s="251"/>
      <c r="K502" s="248">
        <f>State!P502</f>
        <v>0</v>
      </c>
      <c r="L502" s="249">
        <f>State!Q502</f>
        <v>0</v>
      </c>
      <c r="M502" s="248">
        <f>State!R502</f>
        <v>0</v>
      </c>
      <c r="N502" s="249">
        <f>State!S502</f>
        <v>0</v>
      </c>
      <c r="O502" s="249">
        <f>State!U502</f>
        <v>0</v>
      </c>
      <c r="P502" s="251"/>
      <c r="Q502" s="248">
        <f>State!Y502</f>
        <v>0</v>
      </c>
      <c r="R502" s="249">
        <f>State!Z502</f>
        <v>0</v>
      </c>
      <c r="S502" s="248">
        <f>State!AA502</f>
        <v>0</v>
      </c>
      <c r="T502" s="249">
        <f>State!AB502</f>
        <v>0</v>
      </c>
      <c r="U502" s="292">
        <f>State!AC502</f>
        <v>0</v>
      </c>
    </row>
    <row r="503" spans="1:21" ht="18">
      <c r="A503" s="282">
        <f t="shared" si="27"/>
        <v>26.650000000000027</v>
      </c>
      <c r="B503" s="252" t="s">
        <v>203</v>
      </c>
      <c r="C503" s="248">
        <f>State!C503</f>
        <v>0</v>
      </c>
      <c r="D503" s="249">
        <f>State!D503</f>
        <v>0</v>
      </c>
      <c r="E503" s="248">
        <f>State!E503</f>
        <v>0</v>
      </c>
      <c r="F503" s="249">
        <f>State!F503</f>
        <v>0</v>
      </c>
      <c r="G503" s="250">
        <f>State!G503</f>
        <v>0</v>
      </c>
      <c r="H503" s="250">
        <f>State!H503</f>
        <v>0</v>
      </c>
      <c r="I503" s="249">
        <f>State!L503</f>
        <v>0</v>
      </c>
      <c r="J503" s="251"/>
      <c r="K503" s="248">
        <f>State!P503</f>
        <v>0</v>
      </c>
      <c r="L503" s="249">
        <f>State!Q503</f>
        <v>0</v>
      </c>
      <c r="M503" s="248">
        <f>State!R503</f>
        <v>0</v>
      </c>
      <c r="N503" s="249">
        <f>State!S503</f>
        <v>0</v>
      </c>
      <c r="O503" s="249">
        <f>State!U503</f>
        <v>0</v>
      </c>
      <c r="P503" s="251"/>
      <c r="Q503" s="248">
        <f>State!Y503</f>
        <v>0</v>
      </c>
      <c r="R503" s="249">
        <f>State!Z503</f>
        <v>0</v>
      </c>
      <c r="S503" s="248">
        <f>State!AA503</f>
        <v>0</v>
      </c>
      <c r="T503" s="249">
        <f>State!AB503</f>
        <v>0</v>
      </c>
      <c r="U503" s="292">
        <f>State!AC503</f>
        <v>0</v>
      </c>
    </row>
    <row r="504" spans="1:21" ht="18">
      <c r="A504" s="282">
        <f t="shared" si="27"/>
        <v>26.660000000000029</v>
      </c>
      <c r="B504" s="252" t="s">
        <v>204</v>
      </c>
      <c r="C504" s="248">
        <f>State!C504</f>
        <v>0</v>
      </c>
      <c r="D504" s="249">
        <f>State!D504</f>
        <v>0</v>
      </c>
      <c r="E504" s="248">
        <f>State!E504</f>
        <v>0</v>
      </c>
      <c r="F504" s="249">
        <f>State!F504</f>
        <v>0</v>
      </c>
      <c r="G504" s="250">
        <f>State!G504</f>
        <v>0</v>
      </c>
      <c r="H504" s="250">
        <f>State!H504</f>
        <v>0</v>
      </c>
      <c r="I504" s="249">
        <f>State!L504</f>
        <v>0</v>
      </c>
      <c r="J504" s="251"/>
      <c r="K504" s="248">
        <f>State!P504</f>
        <v>0</v>
      </c>
      <c r="L504" s="249">
        <f>State!Q504</f>
        <v>0</v>
      </c>
      <c r="M504" s="248">
        <f>State!R504</f>
        <v>0</v>
      </c>
      <c r="N504" s="249">
        <f>State!S504</f>
        <v>0</v>
      </c>
      <c r="O504" s="249">
        <f>State!U504</f>
        <v>0</v>
      </c>
      <c r="P504" s="251"/>
      <c r="Q504" s="248">
        <f>State!Y504</f>
        <v>0</v>
      </c>
      <c r="R504" s="249">
        <f>State!Z504</f>
        <v>0</v>
      </c>
      <c r="S504" s="248">
        <f>State!AA504</f>
        <v>0</v>
      </c>
      <c r="T504" s="249">
        <f>State!AB504</f>
        <v>0</v>
      </c>
      <c r="U504" s="292">
        <f>State!AC504</f>
        <v>0</v>
      </c>
    </row>
    <row r="505" spans="1:21" ht="18">
      <c r="A505" s="282">
        <f t="shared" si="27"/>
        <v>26.67000000000003</v>
      </c>
      <c r="B505" s="252" t="s">
        <v>205</v>
      </c>
      <c r="C505" s="248">
        <f>State!C505</f>
        <v>0</v>
      </c>
      <c r="D505" s="249">
        <f>State!D505</f>
        <v>0</v>
      </c>
      <c r="E505" s="248">
        <f>State!E505</f>
        <v>0</v>
      </c>
      <c r="F505" s="249">
        <f>State!F505</f>
        <v>0</v>
      </c>
      <c r="G505" s="250">
        <f>State!G505</f>
        <v>0</v>
      </c>
      <c r="H505" s="250">
        <f>State!H505</f>
        <v>0</v>
      </c>
      <c r="I505" s="249">
        <f>State!L505</f>
        <v>0</v>
      </c>
      <c r="J505" s="251"/>
      <c r="K505" s="248">
        <f>State!P505</f>
        <v>0</v>
      </c>
      <c r="L505" s="249">
        <f>State!Q505</f>
        <v>0</v>
      </c>
      <c r="M505" s="248">
        <f>State!R505</f>
        <v>0</v>
      </c>
      <c r="N505" s="249">
        <f>State!S505</f>
        <v>0</v>
      </c>
      <c r="O505" s="249">
        <f>State!U505</f>
        <v>0</v>
      </c>
      <c r="P505" s="251"/>
      <c r="Q505" s="248">
        <f>State!Y505</f>
        <v>0</v>
      </c>
      <c r="R505" s="249">
        <f>State!Z505</f>
        <v>0</v>
      </c>
      <c r="S505" s="248">
        <f>State!AA505</f>
        <v>0</v>
      </c>
      <c r="T505" s="249">
        <f>State!AB505</f>
        <v>0</v>
      </c>
      <c r="U505" s="292">
        <f>State!AC505</f>
        <v>0</v>
      </c>
    </row>
    <row r="506" spans="1:21" ht="18">
      <c r="A506" s="282">
        <f t="shared" si="27"/>
        <v>26.680000000000032</v>
      </c>
      <c r="B506" s="252" t="s">
        <v>206</v>
      </c>
      <c r="C506" s="248">
        <f>State!C506</f>
        <v>0</v>
      </c>
      <c r="D506" s="249">
        <f>State!D506</f>
        <v>0</v>
      </c>
      <c r="E506" s="248">
        <f>State!E506</f>
        <v>0</v>
      </c>
      <c r="F506" s="249">
        <f>State!F506</f>
        <v>0</v>
      </c>
      <c r="G506" s="250">
        <f>State!G506</f>
        <v>0</v>
      </c>
      <c r="H506" s="250">
        <f>State!H506</f>
        <v>0</v>
      </c>
      <c r="I506" s="249">
        <f>State!L506</f>
        <v>0</v>
      </c>
      <c r="J506" s="251"/>
      <c r="K506" s="248">
        <f>State!P506</f>
        <v>0</v>
      </c>
      <c r="L506" s="249">
        <f>State!Q506</f>
        <v>0</v>
      </c>
      <c r="M506" s="248">
        <f>State!R506</f>
        <v>0</v>
      </c>
      <c r="N506" s="249">
        <f>State!S506</f>
        <v>0</v>
      </c>
      <c r="O506" s="249">
        <f>State!U506</f>
        <v>0</v>
      </c>
      <c r="P506" s="251"/>
      <c r="Q506" s="248">
        <f>State!Y506</f>
        <v>0</v>
      </c>
      <c r="R506" s="249">
        <f>State!Z506</f>
        <v>0</v>
      </c>
      <c r="S506" s="248">
        <f>State!AA506</f>
        <v>0</v>
      </c>
      <c r="T506" s="249">
        <f>State!AB506</f>
        <v>0</v>
      </c>
      <c r="U506" s="292">
        <f>State!AC506</f>
        <v>0</v>
      </c>
    </row>
    <row r="507" spans="1:21" ht="18">
      <c r="A507" s="282">
        <f t="shared" si="27"/>
        <v>26.690000000000033</v>
      </c>
      <c r="B507" s="252" t="s">
        <v>207</v>
      </c>
      <c r="C507" s="248">
        <f>State!C507</f>
        <v>0</v>
      </c>
      <c r="D507" s="249">
        <f>State!D507</f>
        <v>0</v>
      </c>
      <c r="E507" s="248">
        <f>State!E507</f>
        <v>0</v>
      </c>
      <c r="F507" s="249">
        <f>State!F507</f>
        <v>0</v>
      </c>
      <c r="G507" s="250">
        <f>State!G507</f>
        <v>0</v>
      </c>
      <c r="H507" s="250">
        <f>State!H507</f>
        <v>0</v>
      </c>
      <c r="I507" s="249">
        <f>State!L507</f>
        <v>0</v>
      </c>
      <c r="J507" s="251"/>
      <c r="K507" s="248">
        <f>State!P507</f>
        <v>0</v>
      </c>
      <c r="L507" s="249">
        <f>State!Q507</f>
        <v>0</v>
      </c>
      <c r="M507" s="248">
        <f>State!R507</f>
        <v>0</v>
      </c>
      <c r="N507" s="249">
        <f>State!S507</f>
        <v>0</v>
      </c>
      <c r="O507" s="249">
        <f>State!U507</f>
        <v>0</v>
      </c>
      <c r="P507" s="251"/>
      <c r="Q507" s="248">
        <f>State!Y507</f>
        <v>0</v>
      </c>
      <c r="R507" s="249">
        <f>State!Z507</f>
        <v>0</v>
      </c>
      <c r="S507" s="248">
        <f>State!AA507</f>
        <v>0</v>
      </c>
      <c r="T507" s="249">
        <f>State!AB507</f>
        <v>0</v>
      </c>
      <c r="U507" s="292">
        <f>State!AC507</f>
        <v>0</v>
      </c>
    </row>
    <row r="508" spans="1:21" s="257" customFormat="1" ht="18">
      <c r="A508" s="231"/>
      <c r="B508" s="237" t="s">
        <v>208</v>
      </c>
      <c r="C508" s="267">
        <f>State!C508</f>
        <v>0</v>
      </c>
      <c r="D508" s="242">
        <f>State!D508</f>
        <v>0</v>
      </c>
      <c r="E508" s="267">
        <f>State!E508</f>
        <v>0</v>
      </c>
      <c r="F508" s="242">
        <f>State!F508</f>
        <v>0</v>
      </c>
      <c r="G508" s="243">
        <f>State!G508</f>
        <v>0</v>
      </c>
      <c r="H508" s="243">
        <f>State!H508</f>
        <v>0</v>
      </c>
      <c r="I508" s="242">
        <f>State!L508</f>
        <v>0</v>
      </c>
      <c r="J508" s="244">
        <f>State!O508</f>
        <v>0</v>
      </c>
      <c r="K508" s="267">
        <f>State!P508</f>
        <v>0</v>
      </c>
      <c r="L508" s="242">
        <f>State!Q508</f>
        <v>0</v>
      </c>
      <c r="M508" s="267">
        <f>State!R508</f>
        <v>0</v>
      </c>
      <c r="N508" s="242">
        <f>State!S508</f>
        <v>0</v>
      </c>
      <c r="O508" s="242">
        <f>State!U508</f>
        <v>0</v>
      </c>
      <c r="P508" s="244">
        <f>State!X508</f>
        <v>0</v>
      </c>
      <c r="Q508" s="267">
        <f>State!Y508</f>
        <v>0</v>
      </c>
      <c r="R508" s="242">
        <f>State!Z508</f>
        <v>0</v>
      </c>
      <c r="S508" s="267">
        <f>State!AA508</f>
        <v>0</v>
      </c>
      <c r="T508" s="242">
        <f>State!AB508</f>
        <v>0</v>
      </c>
      <c r="U508" s="293">
        <f>State!AC508</f>
        <v>0</v>
      </c>
    </row>
    <row r="509" spans="1:21" s="257" customFormat="1" ht="18">
      <c r="A509" s="231"/>
      <c r="B509" s="237" t="s">
        <v>309</v>
      </c>
      <c r="C509" s="267">
        <f>State!C509</f>
        <v>0</v>
      </c>
      <c r="D509" s="242">
        <f>State!D509</f>
        <v>0</v>
      </c>
      <c r="E509" s="267">
        <f>State!E509</f>
        <v>0</v>
      </c>
      <c r="F509" s="242">
        <f>State!F509</f>
        <v>0</v>
      </c>
      <c r="G509" s="243">
        <f>State!G509</f>
        <v>0</v>
      </c>
      <c r="H509" s="243">
        <f>State!H509</f>
        <v>0</v>
      </c>
      <c r="I509" s="242">
        <f>State!L509</f>
        <v>0</v>
      </c>
      <c r="J509" s="244">
        <f>State!O509</f>
        <v>0</v>
      </c>
      <c r="K509" s="267">
        <f>State!P509</f>
        <v>0</v>
      </c>
      <c r="L509" s="242">
        <f>State!Q509</f>
        <v>0</v>
      </c>
      <c r="M509" s="267">
        <f>State!R509</f>
        <v>0</v>
      </c>
      <c r="N509" s="242">
        <f>State!S509</f>
        <v>0</v>
      </c>
      <c r="O509" s="242">
        <f>State!U509</f>
        <v>0</v>
      </c>
      <c r="P509" s="244">
        <f>State!X509</f>
        <v>0</v>
      </c>
      <c r="Q509" s="267">
        <f>State!Y509</f>
        <v>0</v>
      </c>
      <c r="R509" s="242">
        <f>State!Z509</f>
        <v>0</v>
      </c>
      <c r="S509" s="267">
        <f>State!AA509</f>
        <v>0</v>
      </c>
      <c r="T509" s="242">
        <f>State!AB509</f>
        <v>0</v>
      </c>
      <c r="U509" s="293">
        <f>State!AC509</f>
        <v>0</v>
      </c>
    </row>
    <row r="510" spans="1:21" s="257" customFormat="1" ht="18">
      <c r="A510" s="231"/>
      <c r="B510" s="261" t="s">
        <v>304</v>
      </c>
      <c r="C510" s="267">
        <f>State!C510</f>
        <v>1020</v>
      </c>
      <c r="D510" s="242">
        <f>State!D510</f>
        <v>26.1</v>
      </c>
      <c r="E510" s="267">
        <f>State!E510</f>
        <v>200</v>
      </c>
      <c r="F510" s="242">
        <f>State!F510</f>
        <v>1.5</v>
      </c>
      <c r="G510" s="243">
        <f>State!G510</f>
        <v>0.19607843137254902</v>
      </c>
      <c r="H510" s="243">
        <f>State!H510</f>
        <v>5.7471264367816091E-2</v>
      </c>
      <c r="I510" s="242">
        <f>State!L510</f>
        <v>0</v>
      </c>
      <c r="J510" s="244">
        <f>State!O510</f>
        <v>0</v>
      </c>
      <c r="K510" s="267">
        <f>State!P510</f>
        <v>0</v>
      </c>
      <c r="L510" s="242">
        <f>State!Q510</f>
        <v>0</v>
      </c>
      <c r="M510" s="267">
        <f>State!R510</f>
        <v>0</v>
      </c>
      <c r="N510" s="242">
        <f>State!S510</f>
        <v>0</v>
      </c>
      <c r="O510" s="242">
        <f>State!U510</f>
        <v>0</v>
      </c>
      <c r="P510" s="244">
        <f>State!X510</f>
        <v>0</v>
      </c>
      <c r="Q510" s="267">
        <f>State!Y510</f>
        <v>0</v>
      </c>
      <c r="R510" s="242">
        <f>State!Z510</f>
        <v>0</v>
      </c>
      <c r="S510" s="267">
        <f>State!AA510</f>
        <v>0</v>
      </c>
      <c r="T510" s="242">
        <f>State!AB510</f>
        <v>0</v>
      </c>
      <c r="U510" s="293">
        <f>State!AC510</f>
        <v>0</v>
      </c>
    </row>
    <row r="511" spans="1:21" s="257" customFormat="1" ht="18">
      <c r="A511" s="231"/>
      <c r="B511" s="261" t="s">
        <v>302</v>
      </c>
      <c r="C511" s="267">
        <f>State!C511</f>
        <v>2416</v>
      </c>
      <c r="D511" s="242">
        <f>State!D511</f>
        <v>76.100000000000023</v>
      </c>
      <c r="E511" s="267">
        <f>State!E511</f>
        <v>2416</v>
      </c>
      <c r="F511" s="242">
        <f>State!F511</f>
        <v>76.100000000000023</v>
      </c>
      <c r="G511" s="243">
        <f>State!G511</f>
        <v>1</v>
      </c>
      <c r="H511" s="243">
        <f>State!H511</f>
        <v>1</v>
      </c>
      <c r="I511" s="242">
        <f>State!L511</f>
        <v>0</v>
      </c>
      <c r="J511" s="244">
        <f>State!O511</f>
        <v>0</v>
      </c>
      <c r="K511" s="267">
        <f>State!P511</f>
        <v>2416</v>
      </c>
      <c r="L511" s="242">
        <f>State!Q511</f>
        <v>76.100000000000023</v>
      </c>
      <c r="M511" s="267">
        <f>State!R511</f>
        <v>2416</v>
      </c>
      <c r="N511" s="242">
        <f>State!S511</f>
        <v>76.100000000000023</v>
      </c>
      <c r="O511" s="242">
        <f>State!U511</f>
        <v>0</v>
      </c>
      <c r="P511" s="244">
        <f>State!X511</f>
        <v>0</v>
      </c>
      <c r="Q511" s="267">
        <f>State!Y511</f>
        <v>2416</v>
      </c>
      <c r="R511" s="242">
        <f>State!Z511</f>
        <v>76.100000000000023</v>
      </c>
      <c r="S511" s="267">
        <f>State!AA511</f>
        <v>2416</v>
      </c>
      <c r="T511" s="242">
        <f>State!AB511</f>
        <v>76.100000000000023</v>
      </c>
      <c r="U511" s="293">
        <f>State!AC511</f>
        <v>0</v>
      </c>
    </row>
    <row r="512" spans="1:21" s="257" customFormat="1" ht="18">
      <c r="A512" s="231"/>
      <c r="B512" s="261" t="s">
        <v>303</v>
      </c>
      <c r="C512" s="267">
        <f>State!C512</f>
        <v>3436</v>
      </c>
      <c r="D512" s="242">
        <f>State!D512</f>
        <v>102.20000000000002</v>
      </c>
      <c r="E512" s="267">
        <f>State!E512</f>
        <v>2616</v>
      </c>
      <c r="F512" s="242">
        <f>State!F512</f>
        <v>77.600000000000023</v>
      </c>
      <c r="G512" s="243">
        <f>State!G512</f>
        <v>0.76135040745052385</v>
      </c>
      <c r="H512" s="243">
        <f>State!H512</f>
        <v>0.75929549902152649</v>
      </c>
      <c r="I512" s="242">
        <f>State!L512</f>
        <v>0</v>
      </c>
      <c r="J512" s="244">
        <f>State!O512</f>
        <v>0</v>
      </c>
      <c r="K512" s="267">
        <f>State!P512</f>
        <v>2416</v>
      </c>
      <c r="L512" s="242">
        <f>State!Q512</f>
        <v>76.100000000000023</v>
      </c>
      <c r="M512" s="267">
        <f>State!R512</f>
        <v>2416</v>
      </c>
      <c r="N512" s="242">
        <f>State!S512</f>
        <v>76.100000000000023</v>
      </c>
      <c r="O512" s="242">
        <f>State!U512</f>
        <v>0</v>
      </c>
      <c r="P512" s="244">
        <f>State!X512</f>
        <v>0</v>
      </c>
      <c r="Q512" s="267">
        <f>State!Y512</f>
        <v>2416</v>
      </c>
      <c r="R512" s="242">
        <f>State!Z512</f>
        <v>76.100000000000023</v>
      </c>
      <c r="S512" s="267">
        <f>State!AA512</f>
        <v>2416</v>
      </c>
      <c r="T512" s="242">
        <f>State!AB512</f>
        <v>76.100000000000023</v>
      </c>
      <c r="U512" s="293">
        <f>State!AC512</f>
        <v>0</v>
      </c>
    </row>
    <row r="513" spans="1:21" s="257" customFormat="1" ht="18">
      <c r="A513" s="231"/>
      <c r="B513" s="261" t="s">
        <v>209</v>
      </c>
      <c r="C513" s="267">
        <f>State!C513</f>
        <v>176080</v>
      </c>
      <c r="D513" s="242">
        <f>State!D513</f>
        <v>6851.1019999999999</v>
      </c>
      <c r="E513" s="267">
        <f>State!E513</f>
        <v>175260</v>
      </c>
      <c r="F513" s="242">
        <f>State!F513</f>
        <v>6604.1720000000005</v>
      </c>
      <c r="G513" s="243">
        <f>State!G513</f>
        <v>0.99534302589731938</v>
      </c>
      <c r="H513" s="243">
        <f>State!H513</f>
        <v>0.96395762316777656</v>
      </c>
      <c r="I513" s="242">
        <f>State!L513</f>
        <v>222.33</v>
      </c>
      <c r="J513" s="244">
        <f>State!O513</f>
        <v>0</v>
      </c>
      <c r="K513" s="267">
        <f>State!P513</f>
        <v>248989</v>
      </c>
      <c r="L513" s="242">
        <f>State!Q513</f>
        <v>6751.6640466999997</v>
      </c>
      <c r="M513" s="267">
        <f>State!R513</f>
        <v>248989</v>
      </c>
      <c r="N513" s="242">
        <f>State!S513</f>
        <v>6973.9940466999997</v>
      </c>
      <c r="O513" s="242">
        <f>State!U513</f>
        <v>222.33</v>
      </c>
      <c r="P513" s="244">
        <f>State!X513</f>
        <v>0</v>
      </c>
      <c r="Q513" s="267">
        <f>State!Y513</f>
        <v>152456</v>
      </c>
      <c r="R513" s="242">
        <f>State!Z513</f>
        <v>6512.1111467000001</v>
      </c>
      <c r="S513" s="267">
        <f>State!AA513</f>
        <v>152456</v>
      </c>
      <c r="T513" s="242">
        <f>State!AB513</f>
        <v>6734.4411467</v>
      </c>
      <c r="U513" s="293">
        <f>State!AC513</f>
        <v>0</v>
      </c>
    </row>
    <row r="515" spans="1:21">
      <c r="E515" s="287"/>
    </row>
    <row r="517" spans="1:21">
      <c r="E517" s="287" t="e">
        <f>E515+#REF!</f>
        <v>#REF!</v>
      </c>
    </row>
    <row r="522" spans="1:21">
      <c r="T522" s="268">
        <f>T513-16</f>
        <v>6718.4411467</v>
      </c>
    </row>
    <row r="523" spans="1:21">
      <c r="T523" s="268">
        <f>T522*0.5%</f>
        <v>33.592205733500002</v>
      </c>
    </row>
  </sheetData>
  <mergeCells count="12">
    <mergeCell ref="A1:A3"/>
    <mergeCell ref="B1:B3"/>
    <mergeCell ref="C1:H1"/>
    <mergeCell ref="U1:U3"/>
    <mergeCell ref="C2:D2"/>
    <mergeCell ref="E2:H2"/>
    <mergeCell ref="S2:T2"/>
    <mergeCell ref="I1:N1"/>
    <mergeCell ref="O1:T1"/>
    <mergeCell ref="J2:L2"/>
    <mergeCell ref="M2:N2"/>
    <mergeCell ref="P2:R2"/>
  </mergeCells>
  <conditionalFormatting sqref="J488:J490">
    <cfRule type="cellIs" dxfId="2" priority="2" operator="equal">
      <formula>0</formula>
    </cfRule>
  </conditionalFormatting>
  <conditionalFormatting sqref="P488:P490">
    <cfRule type="cellIs" dxfId="1" priority="1" operator="equal">
      <formula>0</formula>
    </cfRule>
  </conditionalFormatting>
  <pageMargins left="7.8740157480315001E-2" right="0.15748031496063" top="0.31496062992126" bottom="0.15748031496063" header="0.15748031496063" footer="0.196850393700787"/>
  <pageSetup paperSize="9" scale="40" orientation="landscape" verticalDpi="144" r:id="rId1"/>
  <headerFooter>
    <oddHeader>&amp;L&amp;"-,Bold"&amp;18Name of State -Sikkim&amp;C&amp;"-,Bold"&amp;18Costing Sheets for AWP&amp;&amp;B 2016-17 - SSA-RTE&amp;R&amp;"-,Bold"&amp;20(Rs. in lakh)</oddHeader>
  </headerFooter>
</worksheet>
</file>

<file path=xl/worksheets/sheet9.xml><?xml version="1.0" encoding="utf-8"?>
<worksheet xmlns="http://schemas.openxmlformats.org/spreadsheetml/2006/main" xmlns:r="http://schemas.openxmlformats.org/officeDocument/2006/relationships">
  <sheetPr>
    <tabColor rgb="FFFFFF00"/>
  </sheetPr>
  <dimension ref="A1:J72"/>
  <sheetViews>
    <sheetView view="pageBreakPreview" zoomScaleSheetLayoutView="100" workbookViewId="0">
      <selection activeCell="C47" sqref="C47"/>
    </sheetView>
  </sheetViews>
  <sheetFormatPr defaultRowHeight="15.75"/>
  <cols>
    <col min="1" max="2" width="9.140625" style="69"/>
    <col min="3" max="3" width="11.28515625" style="69" customWidth="1"/>
    <col min="4" max="4" width="11.140625" style="69" customWidth="1"/>
    <col min="5" max="5" width="12.42578125" style="69" customWidth="1"/>
    <col min="6" max="6" width="14.140625" style="69" customWidth="1"/>
    <col min="7" max="7" width="9.140625" style="69"/>
    <col min="8" max="8" width="11.28515625" style="69" customWidth="1"/>
    <col min="9" max="9" width="11.7109375" style="69" customWidth="1"/>
    <col min="10" max="10" width="13.42578125" style="69" customWidth="1"/>
    <col min="11" max="16384" width="9.140625" style="69"/>
  </cols>
  <sheetData>
    <row r="1" spans="1:10" ht="27" customHeight="1">
      <c r="A1" s="1344" t="s">
        <v>490</v>
      </c>
      <c r="B1" s="1344"/>
      <c r="C1" s="1344"/>
      <c r="D1" s="1344"/>
      <c r="E1" s="1344"/>
      <c r="F1" s="1344"/>
      <c r="G1" s="1344"/>
      <c r="H1" s="1344"/>
      <c r="I1" s="1344"/>
      <c r="J1" s="1344"/>
    </row>
    <row r="2" spans="1:10" s="67" customFormat="1">
      <c r="A2" s="1345" t="s">
        <v>467</v>
      </c>
      <c r="B2" s="1345" t="s">
        <v>468</v>
      </c>
      <c r="C2" s="1345" t="s">
        <v>491</v>
      </c>
      <c r="D2" s="1345"/>
      <c r="E2" s="1345"/>
      <c r="F2" s="1345"/>
      <c r="G2" s="1345" t="s">
        <v>492</v>
      </c>
      <c r="H2" s="1345"/>
      <c r="I2" s="1345"/>
      <c r="J2" s="1345"/>
    </row>
    <row r="3" spans="1:10" s="67" customFormat="1" ht="31.5">
      <c r="A3" s="1345"/>
      <c r="B3" s="1345"/>
      <c r="C3" s="54" t="s">
        <v>287</v>
      </c>
      <c r="D3" s="54" t="s">
        <v>473</v>
      </c>
      <c r="E3" s="54" t="s">
        <v>471</v>
      </c>
      <c r="F3" s="54" t="s">
        <v>391</v>
      </c>
      <c r="G3" s="54" t="s">
        <v>287</v>
      </c>
      <c r="H3" s="54" t="s">
        <v>473</v>
      </c>
      <c r="I3" s="54" t="s">
        <v>289</v>
      </c>
      <c r="J3" s="54" t="s">
        <v>391</v>
      </c>
    </row>
    <row r="4" spans="1:10">
      <c r="A4" s="54">
        <v>1</v>
      </c>
      <c r="B4" s="55" t="s">
        <v>4</v>
      </c>
      <c r="C4" s="57"/>
      <c r="D4" s="57"/>
      <c r="E4" s="57">
        <f>State!D400</f>
        <v>6748.902</v>
      </c>
      <c r="F4" s="57">
        <f>SUM(C4:E4)</f>
        <v>6748.902</v>
      </c>
      <c r="G4" s="57"/>
      <c r="H4" s="57"/>
      <c r="I4" s="57">
        <f>State!F400</f>
        <v>6526.5720000000001</v>
      </c>
      <c r="J4" s="57">
        <f>SUM(G4:I4)</f>
        <v>6526.5720000000001</v>
      </c>
    </row>
    <row r="5" spans="1:10">
      <c r="A5" s="54">
        <v>2</v>
      </c>
      <c r="B5" s="55" t="s">
        <v>383</v>
      </c>
      <c r="C5" s="57"/>
      <c r="D5" s="57"/>
      <c r="E5" s="57">
        <f>State!D512</f>
        <v>102.20000000000002</v>
      </c>
      <c r="F5" s="57">
        <f>SUM(C5:E5)</f>
        <v>102.20000000000002</v>
      </c>
      <c r="G5" s="57"/>
      <c r="H5" s="57"/>
      <c r="I5" s="57">
        <f>State!F512</f>
        <v>77.600000000000023</v>
      </c>
      <c r="J5" s="57">
        <f>SUM(G5:I5)</f>
        <v>77.600000000000023</v>
      </c>
    </row>
    <row r="6" spans="1:10">
      <c r="A6" s="54"/>
      <c r="B6" s="54" t="s">
        <v>391</v>
      </c>
      <c r="C6" s="57">
        <f t="shared" ref="C6:J6" si="0">SUM(C4:C5)</f>
        <v>0</v>
      </c>
      <c r="D6" s="57">
        <f t="shared" si="0"/>
        <v>0</v>
      </c>
      <c r="E6" s="57">
        <f t="shared" si="0"/>
        <v>6851.1019999999999</v>
      </c>
      <c r="F6" s="57">
        <f t="shared" si="0"/>
        <v>6851.1019999999999</v>
      </c>
      <c r="G6" s="57">
        <f t="shared" si="0"/>
        <v>0</v>
      </c>
      <c r="H6" s="57">
        <f t="shared" si="0"/>
        <v>0</v>
      </c>
      <c r="I6" s="57">
        <f t="shared" si="0"/>
        <v>6604.1720000000005</v>
      </c>
      <c r="J6" s="57">
        <f t="shared" si="0"/>
        <v>6604.1720000000005</v>
      </c>
    </row>
    <row r="7" spans="1:10">
      <c r="A7" s="76"/>
      <c r="B7" s="77"/>
      <c r="C7" s="78"/>
      <c r="D7" s="78"/>
      <c r="E7" s="78"/>
      <c r="F7" s="78"/>
      <c r="G7" s="78"/>
      <c r="H7" s="78"/>
      <c r="I7" s="78"/>
      <c r="J7" s="78"/>
    </row>
    <row r="8" spans="1:10" hidden="1">
      <c r="A8" s="76"/>
      <c r="B8" s="77"/>
      <c r="C8" s="78">
        <f>[26]State!$U$512</f>
        <v>87033.254585000002</v>
      </c>
      <c r="D8" s="78"/>
      <c r="E8" s="78">
        <f>[26]State!$Z$512</f>
        <v>150161.99950000001</v>
      </c>
      <c r="F8" s="78">
        <f>SUM(C8:E8)</f>
        <v>237195.25408500002</v>
      </c>
      <c r="G8" s="78"/>
      <c r="H8" s="78"/>
      <c r="I8" s="78">
        <f>[27]State!F512</f>
        <v>177543.01007000002</v>
      </c>
      <c r="J8" s="78">
        <f>SUM(G8:I8)</f>
        <v>177543.01007000002</v>
      </c>
    </row>
    <row r="9" spans="1:10" hidden="1">
      <c r="A9" s="76"/>
      <c r="B9" s="77"/>
      <c r="C9" s="78">
        <f>C6-C8</f>
        <v>-87033.254585000002</v>
      </c>
      <c r="D9" s="78"/>
      <c r="E9" s="78">
        <f>E6-E8</f>
        <v>-143310.89749999999</v>
      </c>
      <c r="F9" s="78">
        <f>F6-F8</f>
        <v>-230344.15208500001</v>
      </c>
      <c r="G9" s="78"/>
      <c r="H9" s="78"/>
      <c r="I9" s="78">
        <f>I6-I8</f>
        <v>-170938.83807000003</v>
      </c>
      <c r="J9" s="78">
        <f>J6-J8</f>
        <v>-170938.83807000003</v>
      </c>
    </row>
    <row r="10" spans="1:10">
      <c r="F10" s="143">
        <f>State!D513</f>
        <v>6851.1019999999999</v>
      </c>
      <c r="J10" s="143">
        <f>State!F513</f>
        <v>6604.1720000000005</v>
      </c>
    </row>
    <row r="11" spans="1:10">
      <c r="F11" s="143">
        <f>F10-F6</f>
        <v>0</v>
      </c>
      <c r="J11" s="143">
        <f>J10-J6</f>
        <v>0</v>
      </c>
    </row>
    <row r="19" spans="1:9" s="61" customFormat="1"/>
    <row r="20" spans="1:9">
      <c r="A20" s="67"/>
      <c r="B20" s="67"/>
      <c r="C20" s="67"/>
      <c r="D20" s="67"/>
      <c r="E20" s="67"/>
      <c r="F20" s="67"/>
      <c r="G20" s="67"/>
      <c r="H20" s="67"/>
      <c r="I20" s="67"/>
    </row>
    <row r="50" spans="1:9" s="61" customFormat="1"/>
    <row r="51" spans="1:9">
      <c r="A51" s="67"/>
      <c r="B51" s="67"/>
      <c r="C51" s="67"/>
      <c r="D51" s="67"/>
      <c r="E51" s="67"/>
      <c r="F51" s="67"/>
      <c r="G51" s="67"/>
      <c r="H51" s="67"/>
      <c r="I51" s="67"/>
    </row>
    <row r="68" spans="3:9">
      <c r="C68" s="79"/>
      <c r="D68" s="79"/>
      <c r="E68" s="79"/>
      <c r="F68" s="79"/>
      <c r="G68" s="79"/>
      <c r="H68" s="79"/>
      <c r="I68" s="79"/>
    </row>
    <row r="69" spans="3:9">
      <c r="C69" s="79"/>
      <c r="D69" s="79"/>
      <c r="E69" s="79"/>
      <c r="F69" s="79"/>
      <c r="G69" s="79"/>
      <c r="H69" s="79"/>
      <c r="I69" s="79"/>
    </row>
    <row r="70" spans="3:9">
      <c r="C70" s="79"/>
      <c r="D70" s="79"/>
      <c r="E70" s="79"/>
      <c r="F70" s="79"/>
      <c r="G70" s="79"/>
      <c r="H70" s="79"/>
      <c r="I70" s="79"/>
    </row>
    <row r="71" spans="3:9" s="61" customFormat="1"/>
    <row r="72" spans="3:9" s="61" customFormat="1"/>
  </sheetData>
  <mergeCells count="5">
    <mergeCell ref="A1:J1"/>
    <mergeCell ref="A2:A3"/>
    <mergeCell ref="B2:B3"/>
    <mergeCell ref="C2:F2"/>
    <mergeCell ref="G2:J2"/>
  </mergeCells>
  <pageMargins left="0.7" right="0.7"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32</vt:i4>
      </vt:variant>
    </vt:vector>
  </HeadingPairs>
  <TitlesOfParts>
    <vt:vector size="61" baseType="lpstr">
      <vt:lpstr>Summary of GOI releases</vt:lpstr>
      <vt:lpstr>REMS</vt:lpstr>
      <vt:lpstr>Breakup of interventions</vt:lpstr>
      <vt:lpstr>Recom.releases-2016-17</vt:lpstr>
      <vt:lpstr>2016-17-tentative</vt:lpstr>
      <vt:lpstr>Mgt.cost</vt:lpstr>
      <vt:lpstr>Fund released-PPT</vt:lpstr>
      <vt:lpstr>Exe Summ.2016-17</vt:lpstr>
      <vt:lpstr>Budget and Exdr15-16</vt:lpstr>
      <vt:lpstr>2015-16</vt:lpstr>
      <vt:lpstr>Categorywise breakup of interve</vt:lpstr>
      <vt:lpstr>Proposal &amp; Recom2016-17</vt:lpstr>
      <vt:lpstr>FC-2016-17</vt:lpstr>
      <vt:lpstr>2016-17</vt:lpstr>
      <vt:lpstr>Category wise Achiv</vt:lpstr>
      <vt:lpstr>Category wise Recommendation</vt:lpstr>
      <vt:lpstr>Exe.sum</vt:lpstr>
      <vt:lpstr>State</vt:lpstr>
      <vt:lpstr>EAST</vt:lpstr>
      <vt:lpstr>WEST</vt:lpstr>
      <vt:lpstr>NORTH</vt:lpstr>
      <vt:lpstr>SOUTH</vt:lpstr>
      <vt:lpstr>Sheet1</vt:lpstr>
      <vt:lpstr>ppt (2)</vt:lpstr>
      <vt:lpstr>ppt</vt:lpstr>
      <vt:lpstr>SFD-2017-18</vt:lpstr>
      <vt:lpstr>Proj. Mgt</vt:lpstr>
      <vt:lpstr>LEP</vt:lpstr>
      <vt:lpstr>Sheet2</vt:lpstr>
      <vt:lpstr>'2015-16'!Print_Area</vt:lpstr>
      <vt:lpstr>'2016-17'!Print_Area</vt:lpstr>
      <vt:lpstr>'2016-17-tentative'!Print_Area</vt:lpstr>
      <vt:lpstr>'Breakup of interventions'!Print_Area</vt:lpstr>
      <vt:lpstr>'Budget and Exdr15-16'!Print_Area</vt:lpstr>
      <vt:lpstr>'Category wise Achiv'!Print_Area</vt:lpstr>
      <vt:lpstr>'Category wise Recommendation'!Print_Area</vt:lpstr>
      <vt:lpstr>'Categorywise breakup of interve'!Print_Area</vt:lpstr>
      <vt:lpstr>EAST!Print_Area</vt:lpstr>
      <vt:lpstr>'Exe Summ.2016-17'!Print_Area</vt:lpstr>
      <vt:lpstr>Exe.sum!Print_Area</vt:lpstr>
      <vt:lpstr>'Fund released-PPT'!Print_Area</vt:lpstr>
      <vt:lpstr>ppt!Print_Area</vt:lpstr>
      <vt:lpstr>'ppt (2)'!Print_Area</vt:lpstr>
      <vt:lpstr>'Proj. Mgt'!Print_Area</vt:lpstr>
      <vt:lpstr>'Proposal &amp; Recom2016-17'!Print_Area</vt:lpstr>
      <vt:lpstr>'Recom.releases-2016-17'!Print_Area</vt:lpstr>
      <vt:lpstr>'SFD-2017-18'!Print_Area</vt:lpstr>
      <vt:lpstr>State!Print_Area</vt:lpstr>
      <vt:lpstr>WEST!Print_Area</vt:lpstr>
      <vt:lpstr>'2015-16'!Print_Titles</vt:lpstr>
      <vt:lpstr>'2016-17-tentative'!Print_Titles</vt:lpstr>
      <vt:lpstr>'Category wise Achiv'!Print_Titles</vt:lpstr>
      <vt:lpstr>'Category wise Recommendation'!Print_Titles</vt:lpstr>
      <vt:lpstr>EAST!Print_Titles</vt:lpstr>
      <vt:lpstr>'Exe Summ.2016-17'!Print_Titles</vt:lpstr>
      <vt:lpstr>NORTH!Print_Titles</vt:lpstr>
      <vt:lpstr>'Recom.releases-2016-17'!Print_Titles</vt:lpstr>
      <vt:lpstr>'SFD-2017-18'!Print_Titles</vt:lpstr>
      <vt:lpstr>SOUTH!Print_Titles</vt:lpstr>
      <vt:lpstr>State!Print_Titles</vt:lpstr>
      <vt:lpstr>WEST!Print_Titles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br-fm</dc:creator>
  <cp:lastModifiedBy>Amit</cp:lastModifiedBy>
  <cp:lastPrinted>2017-02-22T14:50:07Z</cp:lastPrinted>
  <dcterms:created xsi:type="dcterms:W3CDTF">2014-11-18T10:12:34Z</dcterms:created>
  <dcterms:modified xsi:type="dcterms:W3CDTF">2017-02-22T14:50:18Z</dcterms:modified>
</cp:coreProperties>
</file>